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18613\Desktop\拾象科技\etf\"/>
    </mc:Choice>
  </mc:AlternateContent>
  <xr:revisionPtr revIDLastSave="0" documentId="13_ncr:1_{B4115C76-8DBD-4AFD-B598-4B066936759B}" xr6:coauthVersionLast="47" xr6:coauthVersionMax="47" xr10:uidLastSave="{00000000-0000-0000-0000-000000000000}"/>
  <bookViews>
    <workbookView xWindow="-110" yWindow="-110" windowWidth="25820" windowHeight="15500" firstSheet="2" activeTab="14" xr2:uid="{00000000-000D-0000-FFFF-FFFF00000000}"/>
  </bookViews>
  <sheets>
    <sheet name="__snloffice" sheetId="8" state="veryHidden" r:id="rId1"/>
    <sheet name="raw1" sheetId="12" r:id="rId2"/>
    <sheet name="raw2" sheetId="2" r:id="rId3"/>
    <sheet name="chart" sheetId="4" r:id="rId4"/>
    <sheet name="排序" sheetId="21" state="hidden" r:id="rId5"/>
    <sheet name="holdings" sheetId="20" r:id="rId6"/>
    <sheet name="weight" sheetId="22" state="hidden" r:id="rId7"/>
    <sheet name="report" sheetId="17" state="hidden" r:id="rId8"/>
    <sheet name="contribu" sheetId="19" state="hidden" r:id="rId9"/>
    <sheet name="memo" sheetId="5" r:id="rId10"/>
    <sheet name="shares" sheetId="110" r:id="rId11"/>
    <sheet name="07_30_2025_agix_holdings" sheetId="111" r:id="rId12"/>
    <sheet name="Yearly-Macro-1" sheetId="30" r:id="rId13"/>
    <sheet name="_CIQHiddenCacheSheet" sheetId="120" state="veryHidden"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5" hidden="1">holdings!$A$4:$P$48</definedName>
    <definedName name="CIQWBGuid" localSheetId="11" hidden="1">"244e8b9b-9555-43d4-a766-55f71f6305a6"</definedName>
    <definedName name="CIQWBGuid" hidden="1">"2f9c07cd-bf90-4442-87c3-c22b669daebf"</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1" hidden="1">'raw1'!#REF!</definedName>
    <definedName name="snl__C8CA0B60_4E8F_4CD7_84CA_963B56B161DD_" localSheetId="2"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36" l="1"/>
  <c r="J2" i="36"/>
  <c r="O8" i="12"/>
  <c r="M9" i="12"/>
  <c r="J9" i="12"/>
  <c r="K9" i="12"/>
  <c r="L9" i="12"/>
  <c r="P9" i="12"/>
  <c r="K7" i="12"/>
  <c r="L7" i="12"/>
  <c r="P7" i="12"/>
  <c r="O7" i="12"/>
  <c r="M8" i="12"/>
  <c r="J8" i="12"/>
  <c r="K8" i="12"/>
  <c r="L8" i="12"/>
  <c r="P8" i="12"/>
  <c r="J5" i="12"/>
  <c r="K5" i="12"/>
  <c r="L5" i="12"/>
  <c r="P5" i="12"/>
  <c r="O5" i="12"/>
  <c r="P6" i="12"/>
  <c r="O6" i="12"/>
  <c r="M7" i="12"/>
  <c r="J7" i="12"/>
  <c r="P3" i="12"/>
  <c r="O3" i="12"/>
  <c r="M4" i="12"/>
  <c r="J4" i="12"/>
  <c r="K4" i="12"/>
  <c r="L4" i="12"/>
  <c r="P4" i="12"/>
  <c r="O4" i="12"/>
  <c r="M5" i="12"/>
  <c r="M2" i="12"/>
  <c r="J2" i="12"/>
  <c r="K2" i="12"/>
  <c r="L2" i="12"/>
  <c r="Q2" i="12"/>
  <c r="M3" i="12"/>
  <c r="J3" i="12"/>
  <c r="K3" i="12"/>
  <c r="L3" i="12"/>
  <c r="C2" i="36" l="1"/>
  <c r="E2" i="12"/>
  <c r="F2" i="12"/>
  <c r="G2" i="12"/>
  <c r="H2" i="12"/>
  <c r="I2" i="12"/>
  <c r="E3" i="12"/>
  <c r="F3" i="12"/>
  <c r="G3" i="12"/>
  <c r="H3" i="12"/>
  <c r="H16" i="12" s="1"/>
  <c r="I3" i="12"/>
  <c r="I16" i="12" s="1"/>
  <c r="E4" i="12"/>
  <c r="E17" i="12" s="1"/>
  <c r="F4" i="12"/>
  <c r="F17" i="12" s="1"/>
  <c r="G4" i="12"/>
  <c r="G17" i="12" s="1"/>
  <c r="H4" i="12"/>
  <c r="H17" i="12" s="1"/>
  <c r="I4" i="12"/>
  <c r="I17" i="12" s="1"/>
  <c r="E5" i="12"/>
  <c r="E18" i="12" s="1"/>
  <c r="F5" i="12"/>
  <c r="G5" i="12"/>
  <c r="H5" i="12"/>
  <c r="I5" i="12"/>
  <c r="E6" i="12"/>
  <c r="F6" i="12"/>
  <c r="G6" i="12"/>
  <c r="H6" i="12"/>
  <c r="I6" i="12"/>
  <c r="E7" i="12"/>
  <c r="F7" i="12"/>
  <c r="G7" i="12"/>
  <c r="H7" i="12"/>
  <c r="I7" i="12"/>
  <c r="E8" i="12"/>
  <c r="F8" i="12"/>
  <c r="G8" i="12"/>
  <c r="H8" i="12"/>
  <c r="I8" i="12"/>
  <c r="E9" i="12"/>
  <c r="F9" i="12"/>
  <c r="G9" i="12"/>
  <c r="H9" i="12"/>
  <c r="I9" i="12"/>
  <c r="E15" i="12"/>
  <c r="F15" i="12"/>
  <c r="G15" i="12"/>
  <c r="H15" i="12"/>
  <c r="I15" i="12"/>
  <c r="E16" i="12"/>
  <c r="F16" i="12"/>
  <c r="G16" i="12"/>
  <c r="F18" i="12"/>
  <c r="G18" i="12"/>
  <c r="H18" i="12"/>
  <c r="I18" i="12"/>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L9" i="19" s="1"/>
  <c r="M12" i="19"/>
  <c r="D10" i="19"/>
  <c r="J10" i="19"/>
  <c r="M10" i="19"/>
  <c r="L10" i="19"/>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s="1"/>
  <c r="A11" i="17"/>
  <c r="A10" i="17"/>
  <c r="P5" i="17"/>
  <c r="H1" i="20"/>
  <c r="I1" i="20"/>
  <c r="J1" i="20"/>
  <c r="J2" i="20" s="1"/>
  <c r="K1" i="20"/>
  <c r="F4" i="20"/>
  <c r="R4" i="20"/>
  <c r="S4" i="20"/>
  <c r="F5" i="20"/>
  <c r="R5" i="20"/>
  <c r="S5" i="20"/>
  <c r="F6" i="20"/>
  <c r="R6" i="20"/>
  <c r="S6" i="20"/>
  <c r="F7" i="20"/>
  <c r="R7" i="20"/>
  <c r="S7" i="20"/>
  <c r="F8" i="20"/>
  <c r="R8" i="20"/>
  <c r="S8" i="20"/>
  <c r="F9" i="20"/>
  <c r="R9" i="20"/>
  <c r="S9" i="20"/>
  <c r="F10" i="20"/>
  <c r="R10" i="20"/>
  <c r="S10" i="20"/>
  <c r="F11" i="20"/>
  <c r="F48" i="20" s="1"/>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Z5" i="2"/>
  <c r="J5" i="4" s="1"/>
  <c r="AD2" i="2"/>
  <c r="M2" i="4" s="1"/>
  <c r="D14" i="2"/>
  <c r="G16" i="2"/>
  <c r="AB16" i="2"/>
  <c r="D6" i="2"/>
  <c r="G10" i="2"/>
  <c r="D11" i="2"/>
  <c r="D8" i="2"/>
  <c r="AB7" i="2"/>
  <c r="K13" i="2"/>
  <c r="R7" i="2"/>
  <c r="E9" i="2"/>
  <c r="G13" i="2"/>
  <c r="AB12" i="2"/>
  <c r="E6" i="2"/>
  <c r="AB5" i="2"/>
  <c r="D20" i="2"/>
  <c r="G19" i="2"/>
  <c r="AB18" i="2"/>
  <c r="D26" i="2"/>
  <c r="G25" i="2"/>
  <c r="R10" i="2"/>
  <c r="D24" i="2"/>
  <c r="N6" i="2"/>
  <c r="E11" i="2"/>
  <c r="R5" i="2"/>
  <c r="AB4" i="2"/>
  <c r="E26" i="2"/>
  <c r="N19" i="2"/>
  <c r="R4" i="2"/>
  <c r="E24" i="2"/>
  <c r="N16" i="2"/>
  <c r="R16" i="2"/>
  <c r="G20" i="2"/>
  <c r="D16" i="2"/>
  <c r="E13" i="2"/>
  <c r="N22" i="2"/>
  <c r="R22" i="2"/>
  <c r="E21" i="2"/>
  <c r="N14" i="2"/>
  <c r="R24" i="2"/>
  <c r="K8" i="2"/>
  <c r="AB9" i="2"/>
  <c r="N4" i="2"/>
  <c r="N9" i="2"/>
  <c r="N25" i="2"/>
  <c r="R26" i="2"/>
  <c r="K9" i="2"/>
  <c r="K17" i="2"/>
  <c r="D15" i="2"/>
  <c r="E12" i="2"/>
  <c r="AB6" i="2"/>
  <c r="K4" i="2"/>
  <c r="K14" i="2"/>
  <c r="D13" i="2"/>
  <c r="G18" i="2"/>
  <c r="K19" i="2"/>
  <c r="N8" i="2"/>
  <c r="N23" i="2"/>
  <c r="R25" i="2"/>
  <c r="E7" i="2"/>
  <c r="E25" i="2"/>
  <c r="G14" i="2"/>
  <c r="K5" i="2"/>
  <c r="R6" i="2"/>
  <c r="R20" i="2"/>
  <c r="N21" i="2"/>
  <c r="R8" i="2"/>
  <c r="R23" i="2"/>
  <c r="D9" i="2"/>
  <c r="E5" i="2"/>
  <c r="E23" i="2"/>
  <c r="G12" i="2"/>
  <c r="N17" i="2"/>
  <c r="AB17" i="2"/>
  <c r="D12" i="2"/>
  <c r="E19" i="2"/>
  <c r="G11" i="2"/>
  <c r="N15" i="2"/>
  <c r="R19" i="2"/>
  <c r="AB15" i="2"/>
  <c r="D7" i="2"/>
  <c r="D25" i="2"/>
  <c r="E18" i="2"/>
  <c r="G9" i="2"/>
  <c r="G24" i="2"/>
  <c r="N13" i="2"/>
  <c r="R14" i="2"/>
  <c r="E4" i="2"/>
  <c r="E17" i="2"/>
  <c r="G8" i="2"/>
  <c r="G23" i="2"/>
  <c r="N12" i="2"/>
  <c r="R13" i="2"/>
  <c r="AB26" i="2"/>
  <c r="K23" i="2"/>
  <c r="K18" i="2"/>
  <c r="D18" i="2"/>
  <c r="D19" i="2"/>
  <c r="E16" i="2"/>
  <c r="G6" i="2"/>
  <c r="G22" i="2"/>
  <c r="N11" i="2"/>
  <c r="R12" i="2"/>
  <c r="AB25" i="2"/>
  <c r="D17" i="2"/>
  <c r="E14" i="2"/>
  <c r="N10" i="2"/>
  <c r="AB23" i="2"/>
  <c r="E15" i="2"/>
  <c r="G5" i="2"/>
  <c r="G21" i="2"/>
  <c r="R11" i="2"/>
  <c r="AB24" i="2"/>
  <c r="R15" i="2"/>
  <c r="AB8" i="2"/>
  <c r="D4" i="2"/>
  <c r="K6" i="2"/>
  <c r="R9" i="2"/>
  <c r="AB22" i="2"/>
  <c r="K11" i="2"/>
  <c r="K16" i="2"/>
  <c r="AB21" i="2"/>
  <c r="AB19" i="2"/>
  <c r="AB20" i="2"/>
  <c r="K10" i="2"/>
  <c r="R21" i="2"/>
  <c r="AB13" i="2"/>
  <c r="K20" i="2"/>
  <c r="K25" i="2"/>
  <c r="E22" i="2"/>
  <c r="G17" i="2"/>
  <c r="N7" i="2"/>
  <c r="N26" i="2"/>
  <c r="AB11" i="2"/>
  <c r="G4" i="2"/>
  <c r="K12" i="2"/>
  <c r="D22" i="2"/>
  <c r="D23" i="2"/>
  <c r="E20" i="2"/>
  <c r="G15" i="2"/>
  <c r="N5" i="2"/>
  <c r="N24" i="2"/>
  <c r="R18" i="2"/>
  <c r="AB10" i="2"/>
  <c r="K15" i="2"/>
  <c r="K21" i="2"/>
  <c r="K24" i="2"/>
  <c r="N20" i="2"/>
  <c r="R17" i="2"/>
  <c r="AB14" i="2"/>
  <c r="D10" i="2"/>
  <c r="E8" i="2"/>
  <c r="E10" i="2"/>
  <c r="G7" i="2"/>
  <c r="G26" i="2"/>
  <c r="N18" i="2"/>
  <c r="D4" i="20"/>
  <c r="D26" i="20"/>
  <c r="D23" i="20"/>
  <c r="D19" i="20"/>
  <c r="D24" i="20"/>
  <c r="D31" i="20"/>
  <c r="D30" i="20"/>
  <c r="D46" i="20"/>
  <c r="D12" i="20"/>
  <c r="D38" i="20"/>
  <c r="D11" i="20"/>
  <c r="D22" i="20"/>
  <c r="D45" i="20"/>
  <c r="D27" i="20"/>
  <c r="D36" i="20"/>
  <c r="D10" i="20"/>
  <c r="D20" i="20"/>
  <c r="D44" i="20"/>
  <c r="D8" i="20"/>
  <c r="D35" i="20"/>
  <c r="D6" i="20"/>
  <c r="D32" i="20"/>
  <c r="D7" i="20"/>
  <c r="D34" i="20"/>
  <c r="D18" i="20"/>
  <c r="D28" i="20"/>
  <c r="D15" i="20"/>
  <c r="D40" i="20"/>
  <c r="D16" i="20"/>
  <c r="D42" i="20"/>
  <c r="D14" i="20"/>
  <c r="D39" i="20"/>
  <c r="D17" i="20"/>
  <c r="D33" i="20"/>
  <c r="D47" i="20"/>
  <c r="D13" i="20"/>
  <c r="D29" i="20"/>
  <c r="D43" i="20"/>
  <c r="D5" i="20"/>
  <c r="D21" i="20"/>
  <c r="D37" i="20"/>
  <c r="D9" i="20"/>
  <c r="D25" i="20"/>
  <c r="D41" i="20"/>
  <c r="H44" i="20"/>
  <c r="H35" i="20"/>
  <c r="H39" i="20"/>
  <c r="H43" i="20"/>
  <c r="H47" i="20"/>
  <c r="H19" i="20"/>
  <c r="H23" i="20"/>
  <c r="H27" i="20"/>
  <c r="H31" i="20"/>
  <c r="H15" i="20"/>
  <c r="H9" i="20"/>
  <c r="H40" i="20"/>
  <c r="H22" i="20"/>
  <c r="H30" i="20"/>
  <c r="H8" i="20"/>
  <c r="H14" i="20"/>
  <c r="H21" i="20"/>
  <c r="H29" i="20"/>
  <c r="H7" i="20"/>
  <c r="H20" i="20"/>
  <c r="H28" i="20"/>
  <c r="H36" i="20"/>
  <c r="H46" i="20"/>
  <c r="H6" i="20"/>
  <c r="H12" i="20"/>
  <c r="H45" i="20"/>
  <c r="H18" i="20"/>
  <c r="H26" i="20"/>
  <c r="H24" i="20"/>
  <c r="H32" i="20"/>
  <c r="H41" i="20"/>
  <c r="H33" i="20"/>
  <c r="H16" i="20"/>
  <c r="H5" i="20"/>
  <c r="H25" i="20"/>
  <c r="H4" i="20"/>
  <c r="H13" i="20"/>
  <c r="H38" i="20"/>
  <c r="H42" i="20"/>
  <c r="H10" i="20"/>
  <c r="H37" i="20"/>
  <c r="H34" i="20"/>
  <c r="H17" i="20"/>
  <c r="H11" i="20"/>
  <c r="I25" i="2"/>
  <c r="P18" i="2"/>
  <c r="X7" i="2"/>
  <c r="I8" i="2"/>
  <c r="X13" i="2"/>
  <c r="X19" i="2"/>
  <c r="X22" i="2"/>
  <c r="I18" i="2"/>
  <c r="P20" i="2"/>
  <c r="X9" i="2"/>
  <c r="X14" i="2"/>
  <c r="X26" i="2"/>
  <c r="I20" i="2"/>
  <c r="P23" i="2"/>
  <c r="P24" i="2"/>
  <c r="I4" i="2"/>
  <c r="I10" i="2"/>
  <c r="I15" i="2"/>
  <c r="X12" i="2"/>
  <c r="X17" i="2"/>
  <c r="I23" i="2"/>
  <c r="X15" i="2"/>
  <c r="X20" i="2"/>
  <c r="X10" i="2"/>
  <c r="K26" i="2"/>
  <c r="I11" i="2"/>
  <c r="I16" i="2"/>
  <c r="I21" i="2"/>
  <c r="X23" i="2"/>
  <c r="X6" i="2"/>
  <c r="X18" i="2"/>
  <c r="I24" i="2"/>
  <c r="I17" i="2"/>
  <c r="K22" i="2"/>
  <c r="X24" i="2"/>
  <c r="P16" i="2"/>
  <c r="P17" i="2"/>
  <c r="I7" i="2"/>
  <c r="I13" i="2"/>
  <c r="P19" i="2"/>
  <c r="P22" i="2"/>
  <c r="D5" i="2"/>
  <c r="X16" i="2"/>
  <c r="I5" i="2"/>
  <c r="P7" i="2"/>
  <c r="X4" i="2"/>
  <c r="X11" i="2"/>
  <c r="P9" i="2"/>
  <c r="P26" i="2"/>
  <c r="P11" i="2"/>
  <c r="P13" i="2"/>
  <c r="X8" i="2"/>
  <c r="I19" i="2"/>
  <c r="P14" i="2"/>
  <c r="I9" i="2"/>
  <c r="I12" i="2"/>
  <c r="X25" i="2"/>
  <c r="P15" i="2"/>
  <c r="P5" i="2"/>
  <c r="P25" i="2"/>
  <c r="X21" i="2"/>
  <c r="I6" i="2"/>
  <c r="P8" i="2"/>
  <c r="P6" i="2"/>
  <c r="P4" i="2"/>
  <c r="I22" i="2"/>
  <c r="P12" i="2"/>
  <c r="P10" i="2"/>
  <c r="I14" i="2"/>
  <c r="I44" i="20"/>
  <c r="I40" i="20"/>
  <c r="I36" i="20"/>
  <c r="I32" i="20"/>
  <c r="I28" i="20"/>
  <c r="I24" i="20"/>
  <c r="I20" i="20"/>
  <c r="I16" i="20"/>
  <c r="I12" i="20"/>
  <c r="I8" i="20"/>
  <c r="I47" i="20"/>
  <c r="I43" i="20"/>
  <c r="I39" i="20"/>
  <c r="I35" i="20"/>
  <c r="I31" i="20"/>
  <c r="I27" i="20"/>
  <c r="I23" i="20"/>
  <c r="I19" i="20"/>
  <c r="I15" i="20"/>
  <c r="I11" i="20"/>
  <c r="I42" i="20"/>
  <c r="I38" i="20"/>
  <c r="I34" i="20"/>
  <c r="I7" i="20"/>
  <c r="I26" i="20"/>
  <c r="I22" i="20"/>
  <c r="I18" i="20"/>
  <c r="I46" i="20"/>
  <c r="I10" i="20"/>
  <c r="I6" i="20"/>
  <c r="I4" i="20"/>
  <c r="I30" i="20"/>
  <c r="I41" i="20"/>
  <c r="I37" i="20"/>
  <c r="I33" i="20"/>
  <c r="I14" i="20"/>
  <c r="I25" i="20"/>
  <c r="I21" i="20"/>
  <c r="I17" i="20"/>
  <c r="I45" i="20"/>
  <c r="I5" i="20"/>
  <c r="I13" i="20"/>
  <c r="I9" i="20"/>
  <c r="I29" i="20"/>
  <c r="H20" i="2"/>
  <c r="L17" i="2"/>
  <c r="H7" i="2"/>
  <c r="H25" i="2"/>
  <c r="H15" i="2"/>
  <c r="H23" i="2"/>
  <c r="L7" i="2"/>
  <c r="H11" i="2"/>
  <c r="L4" i="2"/>
  <c r="L15" i="2"/>
  <c r="H26" i="2"/>
  <c r="H21" i="2"/>
  <c r="H16" i="2"/>
  <c r="L13" i="2"/>
  <c r="L8" i="2"/>
  <c r="H24" i="2"/>
  <c r="L18" i="2"/>
  <c r="L12" i="2"/>
  <c r="H6" i="2"/>
  <c r="L26" i="2"/>
  <c r="H12" i="2"/>
  <c r="L9" i="2"/>
  <c r="L6" i="2"/>
  <c r="H18" i="2"/>
  <c r="H13" i="2"/>
  <c r="L25" i="2"/>
  <c r="L20" i="2"/>
  <c r="L14" i="2"/>
  <c r="L19" i="2"/>
  <c r="L22" i="2"/>
  <c r="L16" i="2"/>
  <c r="L11" i="2"/>
  <c r="L23" i="2"/>
  <c r="H8" i="2"/>
  <c r="H22" i="2"/>
  <c r="H10" i="2"/>
  <c r="H17" i="2"/>
  <c r="H9" i="2"/>
  <c r="H4" i="2"/>
  <c r="H5" i="2"/>
  <c r="H19" i="2"/>
  <c r="L10" i="2"/>
  <c r="L24" i="2"/>
  <c r="H14" i="2"/>
  <c r="L5" i="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Q7" i="36"/>
  <c r="K6" i="36"/>
  <c r="S6" i="36"/>
  <c r="Q4" i="36"/>
  <c r="K3" i="36"/>
  <c r="O5" i="30"/>
  <c r="O2" i="30"/>
  <c r="G42" i="110" a="1"/>
  <c r="G41" i="110" a="1"/>
  <c r="G34" i="110" a="1"/>
  <c r="G33" i="110" a="1"/>
  <c r="G26" i="110" a="1"/>
  <c r="G25" i="110" a="1"/>
  <c r="G18" i="110" a="1"/>
  <c r="G17" i="110" a="1"/>
  <c r="G10" i="110" a="1"/>
  <c r="L8" i="110" a="1"/>
  <c r="G2" i="110" a="1"/>
  <c r="J4" i="17"/>
  <c r="J47" i="20"/>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E42" i="49"/>
  <c r="E35" i="49"/>
  <c r="E28" i="49"/>
  <c r="E21" i="49"/>
  <c r="E9" i="49"/>
  <c r="E2" i="49"/>
  <c r="R14" i="45" a="1"/>
  <c r="O13" i="45"/>
  <c r="O10" i="45"/>
  <c r="M10" i="45"/>
  <c r="S8" i="45"/>
  <c r="O7" i="45"/>
  <c r="S5" i="45"/>
  <c r="Q4" i="45"/>
  <c r="S2" i="45"/>
  <c r="L18" i="44"/>
  <c r="P16" i="44" a="1"/>
  <c r="D43" i="49"/>
  <c r="D36" i="49"/>
  <c r="D29" i="49"/>
  <c r="D17" i="49"/>
  <c r="D10" i="49"/>
  <c r="D3" i="49"/>
  <c r="Q13" i="45"/>
  <c r="S11" i="45"/>
  <c r="Q10" i="45"/>
  <c r="J9" i="45"/>
  <c r="Q7" i="45"/>
  <c r="L6" i="45"/>
  <c r="J6" i="45"/>
  <c r="P4" i="45" a="1"/>
  <c r="J3" i="45"/>
  <c r="M18" i="44"/>
  <c r="N15" i="44"/>
  <c r="L15" i="44"/>
  <c r="M12" i="44"/>
  <c r="N9" i="44"/>
  <c r="Q6" i="44"/>
  <c r="S4" i="44"/>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G27" i="110" a="1"/>
  <c r="L20" i="110" a="1"/>
  <c r="G19" i="110" a="1"/>
  <c r="L12" i="110" a="1"/>
  <c r="G11" i="110" a="1"/>
  <c r="G4" i="110" a="1"/>
  <c r="L2" i="110" a="1"/>
  <c r="P3" i="17"/>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W25" i="2"/>
  <c r="V19" i="2"/>
  <c r="W16" i="2"/>
  <c r="S17" i="2"/>
  <c r="S15" i="2"/>
  <c r="O18" i="2"/>
  <c r="F8" i="2"/>
  <c r="E39" i="49"/>
  <c r="E32" i="49"/>
  <c r="E25" i="49"/>
  <c r="E18" i="49"/>
  <c r="E11" i="49"/>
  <c r="M15" i="45"/>
  <c r="K15" i="45"/>
  <c r="R13" i="45" a="1"/>
  <c r="L12" i="45"/>
  <c r="R10" i="45" a="1"/>
  <c r="M9" i="45"/>
  <c r="R7" i="45" a="1"/>
  <c r="O6" i="45"/>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K45" i="20"/>
  <c r="K41" i="20"/>
  <c r="K37" i="20"/>
  <c r="K33" i="20"/>
  <c r="K29" i="20"/>
  <c r="K25" i="20"/>
  <c r="K21" i="20"/>
  <c r="K17" i="20"/>
  <c r="K13" i="20"/>
  <c r="K9" i="20"/>
  <c r="K5" i="20"/>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W23" i="2"/>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R5" i="30" a="1"/>
  <c r="R4" i="30" a="1"/>
  <c r="L3" i="30"/>
  <c r="G45" i="110" a="1"/>
  <c r="L39" i="110" a="1"/>
  <c r="G38" i="110" a="1"/>
  <c r="L31" i="110" a="1"/>
  <c r="G30" i="110" a="1"/>
  <c r="L23" i="110" a="1"/>
  <c r="G22" i="110" a="1"/>
  <c r="L15" i="110" a="1"/>
  <c r="G14" i="110" a="1"/>
  <c r="L7" i="110" a="1"/>
  <c r="L5" i="110" a="1"/>
  <c r="L3" i="110" a="1"/>
  <c r="L2" i="17"/>
  <c r="J44" i="20"/>
  <c r="J40" i="20"/>
  <c r="J36" i="20"/>
  <c r="J32" i="20"/>
  <c r="J28" i="20"/>
  <c r="J24" i="20"/>
  <c r="J20" i="20"/>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K16" i="20"/>
  <c r="K12" i="20"/>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L4" i="17"/>
  <c r="N5" i="17"/>
  <c r="V26" i="2"/>
  <c r="V9" i="2"/>
  <c r="E37" i="49"/>
  <c r="S3" i="45"/>
  <c r="L12" i="44"/>
  <c r="L5" i="44"/>
  <c r="P13" i="43" a="1"/>
  <c r="M9" i="43"/>
  <c r="L5" i="43"/>
  <c r="R7" i="36" a="1"/>
  <c r="N3" i="30"/>
  <c r="L33" i="110" a="1"/>
  <c r="G20" i="110" a="1"/>
  <c r="M4" i="17"/>
  <c r="K30" i="20"/>
  <c r="K22" i="20"/>
  <c r="J14" i="20"/>
  <c r="V22" i="2"/>
  <c r="S14" i="2"/>
  <c r="O22" i="2"/>
  <c r="F17" i="2"/>
  <c r="E30" i="49"/>
  <c r="M3" i="45"/>
  <c r="L11" i="44"/>
  <c r="N4" i="44"/>
  <c r="R13" i="43" a="1"/>
  <c r="M8" i="43"/>
  <c r="M5" i="43"/>
  <c r="S8" i="36"/>
  <c r="L2" i="36"/>
  <c r="K2" i="30"/>
  <c r="L34" i="110" a="1"/>
  <c r="L11" i="110" a="1"/>
  <c r="M2" i="17"/>
  <c r="J38" i="20"/>
  <c r="J29" i="20"/>
  <c r="J21" i="20"/>
  <c r="K14" i="20"/>
  <c r="J7" i="20"/>
  <c r="W22" i="2"/>
  <c r="V17" i="2"/>
  <c r="E23" i="49"/>
  <c r="O2" i="45"/>
  <c r="Q4" i="44"/>
  <c r="P12" i="43" a="1"/>
  <c r="N8" i="43"/>
  <c r="L4" i="43"/>
  <c r="K7" i="36"/>
  <c r="J3" i="36"/>
  <c r="P2" i="30" a="1"/>
  <c r="G21" i="110" a="1"/>
  <c r="R7" i="110" a="1"/>
  <c r="J2" i="17"/>
  <c r="J13" i="20"/>
  <c r="K7" i="20"/>
  <c r="W17" i="2"/>
  <c r="W12" i="2"/>
  <c r="S18" i="2"/>
  <c r="O24" i="2"/>
  <c r="F19" i="2"/>
  <c r="E16" i="49"/>
  <c r="Q18" i="44"/>
  <c r="R10" i="44" a="1"/>
  <c r="O3" i="44"/>
  <c r="P8" i="43" a="1"/>
  <c r="M7" i="36"/>
  <c r="L35" i="110" a="1"/>
  <c r="L22" i="110" a="1"/>
  <c r="G8" i="110" a="1"/>
  <c r="M3" i="17"/>
  <c r="J37" i="20"/>
  <c r="E4" i="49"/>
  <c r="P17" i="44" a="1"/>
  <c r="P9" i="44" a="1"/>
  <c r="Q3" i="44"/>
  <c r="S12" i="43"/>
  <c r="P7" i="43" a="1"/>
  <c r="O3" i="43"/>
  <c r="M6" i="36"/>
  <c r="S2" i="36"/>
  <c r="G44" i="110" a="1"/>
  <c r="G32" i="110" a="1"/>
  <c r="L17" i="110" a="1"/>
  <c r="R15" i="45" a="1"/>
  <c r="S16" i="44"/>
  <c r="K10" i="44"/>
  <c r="R3" i="44" a="1"/>
  <c r="J12" i="43"/>
  <c r="R7" i="43" a="1"/>
  <c r="R3" i="43" a="1"/>
  <c r="N6" i="36"/>
  <c r="M14" i="45"/>
  <c r="K16" i="44"/>
  <c r="M9" i="44"/>
  <c r="R2" i="44" a="1"/>
  <c r="L12" i="43"/>
  <c r="K8" i="43"/>
  <c r="P6" i="36" a="1"/>
  <c r="K5" i="30"/>
  <c r="L41" i="110" a="1"/>
  <c r="G28" i="110" a="1"/>
  <c r="L4" i="110" a="1"/>
  <c r="J45" i="20"/>
  <c r="J35" i="20"/>
  <c r="J11" i="20"/>
  <c r="V23" i="2"/>
  <c r="R12" i="45" a="1"/>
  <c r="M15" i="44"/>
  <c r="M8" i="44"/>
  <c r="S2" i="44"/>
  <c r="L11" i="43"/>
  <c r="L8" i="43"/>
  <c r="P2" i="43" a="1"/>
  <c r="M5" i="30"/>
  <c r="L42" i="110" a="1"/>
  <c r="L19" i="110" a="1"/>
  <c r="G6" i="110" a="1"/>
  <c r="J26" i="20"/>
  <c r="J18" i="20"/>
  <c r="K11" i="20"/>
  <c r="J5" i="20"/>
  <c r="V18" i="2"/>
  <c r="S4" i="2"/>
  <c r="S24" i="2"/>
  <c r="N11" i="45"/>
  <c r="P15" i="44" a="1"/>
  <c r="R8" i="44" a="1"/>
  <c r="M3" i="44"/>
  <c r="M11" i="43"/>
  <c r="K7" i="43"/>
  <c r="K3" i="43"/>
  <c r="P5" i="30" a="1"/>
  <c r="G29" i="110" a="1"/>
  <c r="G16" i="110" a="1"/>
  <c r="L6" i="110" a="1"/>
  <c r="J34" i="20"/>
  <c r="K26" i="20"/>
  <c r="K18" i="20"/>
  <c r="W18" i="2"/>
  <c r="V13" i="2"/>
  <c r="V8" i="2"/>
  <c r="V4" i="2"/>
  <c r="S26" i="2"/>
  <c r="R9" i="45" a="1"/>
  <c r="P14" i="44" a="1"/>
  <c r="R7" i="44" a="1"/>
  <c r="J2" i="44"/>
  <c r="Q11" i="43"/>
  <c r="M6" i="43"/>
  <c r="M3" i="43"/>
  <c r="L43" i="110" a="1"/>
  <c r="L30" i="110" a="1"/>
  <c r="L16" i="110" a="1"/>
  <c r="P7" i="110" a="1"/>
  <c r="J43" i="20"/>
  <c r="K34" i="20"/>
  <c r="J25" i="20"/>
  <c r="J17" i="20"/>
  <c r="J10" i="20"/>
  <c r="V21" i="2"/>
  <c r="W13" i="2"/>
  <c r="W8" i="2"/>
  <c r="W4" i="2"/>
  <c r="S7" i="2"/>
  <c r="S6" i="2"/>
  <c r="O8" i="45"/>
  <c r="K15" i="44"/>
  <c r="K8" i="44"/>
  <c r="M2" i="44"/>
  <c r="P10" i="43" a="1"/>
  <c r="O6" i="43"/>
  <c r="M2" i="43"/>
  <c r="R4" i="36" a="1"/>
  <c r="O4" i="30"/>
  <c r="G40" i="110" a="1"/>
  <c r="L25" i="110" a="1"/>
  <c r="G12" i="110" a="1"/>
  <c r="J42" i="20"/>
  <c r="J33" i="20"/>
  <c r="K10" i="20"/>
  <c r="W21" i="2"/>
  <c r="S6" i="45"/>
  <c r="K14" i="44"/>
  <c r="M7" i="44"/>
  <c r="O5" i="45"/>
  <c r="M13" i="44"/>
  <c r="O6" i="44"/>
  <c r="P9" i="43" a="1"/>
  <c r="L8" i="36"/>
  <c r="L4" i="36"/>
  <c r="Q3" i="30"/>
  <c r="G36" i="110" a="1"/>
  <c r="G13" i="110" a="1"/>
  <c r="Q4" i="17"/>
  <c r="J41" i="20"/>
  <c r="J23" i="20"/>
  <c r="R13" i="44" a="1"/>
  <c r="R6" i="44" a="1"/>
  <c r="K14" i="43"/>
  <c r="N5" i="45"/>
  <c r="P12" i="44" a="1"/>
  <c r="R5" i="44" a="1"/>
  <c r="L14" i="43"/>
  <c r="S9" i="43"/>
  <c r="K6" i="43"/>
  <c r="Q3" i="36"/>
  <c r="J4" i="30"/>
  <c r="G37" i="110" a="1"/>
  <c r="G24" i="110" a="1"/>
  <c r="L9" i="110" a="1"/>
  <c r="L3" i="17"/>
  <c r="K15" i="20"/>
  <c r="J8" i="20"/>
  <c r="V14" i="2"/>
  <c r="S12" i="2"/>
  <c r="O3" i="45"/>
  <c r="K13" i="44"/>
  <c r="O14" i="43"/>
  <c r="K9" i="43"/>
  <c r="P3" i="36" a="1"/>
  <c r="L2" i="30"/>
  <c r="L38" i="110" a="1"/>
  <c r="L24" i="110" a="1"/>
  <c r="L10" i="110" a="1"/>
  <c r="N3" i="17"/>
  <c r="J39" i="20"/>
  <c r="J30" i="20"/>
  <c r="J22" i="20"/>
  <c r="W26" i="2"/>
  <c r="R10" i="43" a="1"/>
  <c r="L27" i="110" a="1"/>
  <c r="J27" i="20"/>
  <c r="V24" i="2"/>
  <c r="W6" i="2"/>
  <c r="S19" i="2"/>
  <c r="S5" i="2"/>
  <c r="O20" i="2"/>
  <c r="O5" i="2"/>
  <c r="F26" i="2"/>
  <c r="F9" i="2"/>
  <c r="L18" i="110" a="1"/>
  <c r="K27" i="20"/>
  <c r="W24" i="2"/>
  <c r="S20" i="2"/>
  <c r="O23" i="2"/>
  <c r="O6" i="2"/>
  <c r="F10" i="2"/>
  <c r="R6" i="43" a="1"/>
  <c r="W10" i="2"/>
  <c r="V7" i="2"/>
  <c r="S22" i="2"/>
  <c r="O25" i="2"/>
  <c r="F11" i="2"/>
  <c r="P5" i="43" a="1"/>
  <c r="L14" i="110" a="1"/>
  <c r="K23" i="20"/>
  <c r="V16" i="2"/>
  <c r="W7" i="2"/>
  <c r="S23" i="2"/>
  <c r="O7" i="2"/>
  <c r="F12" i="2"/>
  <c r="N2" i="43"/>
  <c r="G9" i="110" a="1"/>
  <c r="J19" i="20"/>
  <c r="V11" i="2"/>
  <c r="S25" i="2"/>
  <c r="O26" i="2"/>
  <c r="O8" i="2"/>
  <c r="F13" i="2"/>
  <c r="K19" i="20"/>
  <c r="S5" i="36"/>
  <c r="P2" i="110" a="1"/>
  <c r="J16" i="20"/>
  <c r="W14" i="2"/>
  <c r="S9" i="2"/>
  <c r="O10" i="2"/>
  <c r="N4" i="36"/>
  <c r="N4" i="17"/>
  <c r="O2" i="36"/>
  <c r="J46" i="20"/>
  <c r="J15" i="20"/>
  <c r="W19" i="2"/>
  <c r="W15" i="2"/>
  <c r="S11" i="2"/>
  <c r="O12" i="2"/>
  <c r="F16" i="2"/>
  <c r="J5" i="30"/>
  <c r="K46" i="20"/>
  <c r="K42" i="20"/>
  <c r="W20" i="2"/>
  <c r="V10" i="2"/>
  <c r="F4" i="2"/>
  <c r="V6" i="2"/>
  <c r="O14" i="2"/>
  <c r="F20" i="2"/>
  <c r="L45" i="110" a="1"/>
  <c r="L40" i="110" a="1"/>
  <c r="J9" i="20"/>
  <c r="J4" i="20"/>
  <c r="F23" i="2"/>
  <c r="F5" i="2"/>
  <c r="V25" i="2"/>
  <c r="L32" i="110" a="1"/>
  <c r="J6" i="20"/>
  <c r="O17" i="2"/>
  <c r="F6" i="2"/>
  <c r="L26" i="110" a="1"/>
  <c r="J31" i="20"/>
  <c r="K6" i="20"/>
  <c r="V12" i="2"/>
  <c r="O4" i="2"/>
  <c r="S16" i="2"/>
  <c r="O19" i="2"/>
  <c r="F25" i="2"/>
  <c r="F7" i="2"/>
  <c r="W9" i="2"/>
  <c r="S13" i="2"/>
  <c r="O15" i="2"/>
  <c r="F24" i="2"/>
  <c r="J12" i="20"/>
  <c r="F14" i="2"/>
  <c r="K4" i="20"/>
  <c r="V20" i="2"/>
  <c r="V15" i="2"/>
  <c r="O16" i="2"/>
  <c r="O9" i="2"/>
  <c r="F15" i="2"/>
  <c r="S8" i="2"/>
  <c r="O11" i="2"/>
  <c r="F18" i="2"/>
  <c r="W11" i="2"/>
  <c r="S10" i="2"/>
  <c r="O13" i="2"/>
  <c r="F22" i="2"/>
  <c r="K2" i="20" l="1"/>
  <c r="O6" i="17"/>
  <c r="Y5" i="2"/>
  <c r="H2" i="20"/>
  <c r="I2" i="20"/>
  <c r="C4" i="30"/>
  <c r="C11" i="4"/>
  <c r="J14" i="2"/>
  <c r="E14" i="4" s="1"/>
  <c r="C8" i="4"/>
  <c r="AC7" i="2"/>
  <c r="L7" i="4" s="1"/>
  <c r="M13" i="2"/>
  <c r="F13" i="4" s="1"/>
  <c r="C5" i="30"/>
  <c r="C6" i="4"/>
  <c r="D10" i="4"/>
  <c r="AB2" i="2"/>
  <c r="AC5" i="2"/>
  <c r="C20" i="4"/>
  <c r="D19" i="4"/>
  <c r="T12" i="2"/>
  <c r="H12" i="4" s="1"/>
  <c r="Q12" i="2"/>
  <c r="G12" i="4" s="1"/>
  <c r="AC18" i="2"/>
  <c r="L18" i="4" s="1"/>
  <c r="C14" i="4"/>
  <c r="D16" i="4"/>
  <c r="Q10" i="2"/>
  <c r="G10" i="4" s="1"/>
  <c r="T10" i="2"/>
  <c r="H10" i="4" s="1"/>
  <c r="AC16" i="2"/>
  <c r="L16" i="4" s="1"/>
  <c r="C3" i="30"/>
  <c r="D13" i="4"/>
  <c r="Q8" i="2"/>
  <c r="G8" i="4" s="1"/>
  <c r="T8" i="2"/>
  <c r="H8" i="4" s="1"/>
  <c r="AC12" i="2"/>
  <c r="L12" i="4" s="1"/>
  <c r="T6" i="2"/>
  <c r="H6" i="4" s="1"/>
  <c r="Q6" i="2"/>
  <c r="G6" i="4" s="1"/>
  <c r="T4" i="2"/>
  <c r="H4" i="4" s="1"/>
  <c r="Q4" i="2"/>
  <c r="G4" i="4" s="1"/>
  <c r="J22" i="2"/>
  <c r="E22" i="4" s="1"/>
  <c r="C26" i="4"/>
  <c r="D25" i="4"/>
  <c r="AA21" i="2"/>
  <c r="K21" i="4" s="1"/>
  <c r="Y21" i="2"/>
  <c r="Z21" i="2"/>
  <c r="J21" i="4" s="1"/>
  <c r="C24" i="4"/>
  <c r="J6" i="2"/>
  <c r="E6" i="4" s="1"/>
  <c r="D48" i="20"/>
  <c r="U23" i="20" s="1"/>
  <c r="T4" i="20"/>
  <c r="U4" i="20"/>
  <c r="T5" i="2"/>
  <c r="P3" i="2"/>
  <c r="P2" i="2"/>
  <c r="Q5" i="2"/>
  <c r="R2" i="2"/>
  <c r="R3" i="2"/>
  <c r="AC4" i="2"/>
  <c r="L4" i="4" s="1"/>
  <c r="Q25" i="2"/>
  <c r="G25" i="4" s="1"/>
  <c r="T25" i="2"/>
  <c r="H25" i="4" s="1"/>
  <c r="T26" i="20"/>
  <c r="T23" i="20"/>
  <c r="M8" i="2"/>
  <c r="F8" i="4" s="1"/>
  <c r="L11" i="20"/>
  <c r="V11" i="20" s="1"/>
  <c r="N11" i="20"/>
  <c r="X11" i="20" s="1"/>
  <c r="B9" i="43" s="1"/>
  <c r="M11" i="20"/>
  <c r="W11" i="20" s="1"/>
  <c r="L17" i="20"/>
  <c r="V17" i="20" s="1"/>
  <c r="M17" i="20"/>
  <c r="W17" i="20" s="1"/>
  <c r="N17" i="20"/>
  <c r="X17" i="20" s="1"/>
  <c r="B2" i="44" s="1"/>
  <c r="D15" i="79" s="1"/>
  <c r="C16" i="4"/>
  <c r="Q15" i="2"/>
  <c r="G15" i="4" s="1"/>
  <c r="T15" i="2"/>
  <c r="H15" i="4" s="1"/>
  <c r="M9" i="2"/>
  <c r="F9" i="4" s="1"/>
  <c r="M17" i="2"/>
  <c r="F17" i="4" s="1"/>
  <c r="L26" i="110"/>
  <c r="M26" i="110" s="1"/>
  <c r="C15" i="4"/>
  <c r="D20" i="4"/>
  <c r="Q14" i="2"/>
  <c r="G14" i="4" s="1"/>
  <c r="T14" i="2"/>
  <c r="H14" i="4" s="1"/>
  <c r="AC9" i="2"/>
  <c r="L9" i="4" s="1"/>
  <c r="J9" i="2"/>
  <c r="E9" i="4" s="1"/>
  <c r="J12" i="2"/>
  <c r="E12" i="4" s="1"/>
  <c r="AA25" i="2"/>
  <c r="K25" i="4" s="1"/>
  <c r="Z25" i="2"/>
  <c r="J25" i="4" s="1"/>
  <c r="Y25" i="2"/>
  <c r="L34" i="20"/>
  <c r="V34" i="20" s="1"/>
  <c r="M34" i="20"/>
  <c r="W34" i="20" s="1"/>
  <c r="N34" i="20"/>
  <c r="X34" i="20" s="1"/>
  <c r="B2" i="45" s="1"/>
  <c r="D32" i="79" s="1"/>
  <c r="L32" i="110"/>
  <c r="M32" i="110" s="1"/>
  <c r="M19" i="2"/>
  <c r="F19" i="4" s="1"/>
  <c r="M10" i="20"/>
  <c r="W10" i="20" s="1"/>
  <c r="L10" i="20"/>
  <c r="V10" i="20" s="1"/>
  <c r="N10" i="20"/>
  <c r="X10" i="20" s="1"/>
  <c r="B8" i="43" s="1"/>
  <c r="N37" i="20"/>
  <c r="X37" i="20" s="1"/>
  <c r="B5" i="45" s="1"/>
  <c r="L37" i="20"/>
  <c r="V37" i="20" s="1"/>
  <c r="M37" i="20"/>
  <c r="W37" i="20" s="1"/>
  <c r="C13" i="4"/>
  <c r="F2" i="2"/>
  <c r="F3" i="2"/>
  <c r="D18" i="4"/>
  <c r="Q21" i="2"/>
  <c r="G21" i="4" s="1"/>
  <c r="Q13" i="2"/>
  <c r="G13" i="4" s="1"/>
  <c r="T13" i="2"/>
  <c r="H13" i="4" s="1"/>
  <c r="AC6" i="2"/>
  <c r="L6" i="4" s="1"/>
  <c r="M4" i="2"/>
  <c r="F4" i="4" s="1"/>
  <c r="Z8" i="2"/>
  <c r="J8" i="4" s="1"/>
  <c r="Y8" i="2"/>
  <c r="AA8" i="2"/>
  <c r="K8" i="4" s="1"/>
  <c r="M14" i="2"/>
  <c r="F14" i="4" s="1"/>
  <c r="J19" i="2"/>
  <c r="E19" i="4" s="1"/>
  <c r="L38" i="20"/>
  <c r="V38" i="20" s="1"/>
  <c r="M38" i="20"/>
  <c r="W38" i="20" s="1"/>
  <c r="L40" i="110"/>
  <c r="M40" i="110" s="1"/>
  <c r="L42" i="20"/>
  <c r="V42" i="20" s="1"/>
  <c r="M42" i="20"/>
  <c r="W42" i="20" s="1"/>
  <c r="N42" i="20"/>
  <c r="X42" i="20" s="1"/>
  <c r="B10" i="45" s="1"/>
  <c r="L45" i="110"/>
  <c r="M45" i="110" s="1"/>
  <c r="C12" i="4"/>
  <c r="D14" i="4"/>
  <c r="M5" i="2"/>
  <c r="Q11" i="2"/>
  <c r="G11" i="4" s="1"/>
  <c r="T11" i="2"/>
  <c r="H11" i="4" s="1"/>
  <c r="M4" i="20"/>
  <c r="W4" i="20" s="1"/>
  <c r="L4" i="20"/>
  <c r="V4" i="20" s="1"/>
  <c r="N4" i="20"/>
  <c r="X4" i="20" s="1"/>
  <c r="B2" i="43" s="1"/>
  <c r="N13" i="20"/>
  <c r="X13" i="20" s="1"/>
  <c r="B11" i="43" s="1"/>
  <c r="L13" i="20"/>
  <c r="V13" i="20" s="1"/>
  <c r="M13" i="20"/>
  <c r="W13" i="20" s="1"/>
  <c r="E5" i="30"/>
  <c r="F5" i="30"/>
  <c r="D5" i="30"/>
  <c r="G5" i="30"/>
  <c r="C9" i="4"/>
  <c r="E2" i="2"/>
  <c r="E3" i="2"/>
  <c r="D12" i="4"/>
  <c r="Q9" i="2"/>
  <c r="G9" i="4" s="1"/>
  <c r="T9" i="2"/>
  <c r="H9" i="4" s="1"/>
  <c r="T26" i="2"/>
  <c r="H26" i="4" s="1"/>
  <c r="Q26" i="2"/>
  <c r="G26" i="4" s="1"/>
  <c r="AC17" i="2"/>
  <c r="L17" i="4" s="1"/>
  <c r="T19" i="20"/>
  <c r="U19" i="20"/>
  <c r="C7" i="4"/>
  <c r="C25" i="4"/>
  <c r="D11" i="4"/>
  <c r="AA5" i="2"/>
  <c r="J5" i="2"/>
  <c r="T7" i="2"/>
  <c r="H7" i="4" s="1"/>
  <c r="Q7" i="2"/>
  <c r="G7" i="4" s="1"/>
  <c r="M7" i="2"/>
  <c r="F7" i="4" s="1"/>
  <c r="AC15" i="2"/>
  <c r="L15" i="4" s="1"/>
  <c r="Y4" i="2"/>
  <c r="AA4" i="2"/>
  <c r="K4" i="4" s="1"/>
  <c r="Z4" i="2"/>
  <c r="J4" i="4" s="1"/>
  <c r="AA11" i="2"/>
  <c r="K11" i="4" s="1"/>
  <c r="Y11" i="2"/>
  <c r="Z11" i="2"/>
  <c r="J11" i="4" s="1"/>
  <c r="T24" i="20"/>
  <c r="U24" i="20"/>
  <c r="P2" i="110"/>
  <c r="D2" i="2"/>
  <c r="C2" i="4" s="1"/>
  <c r="D3" i="2"/>
  <c r="C3" i="4" s="1"/>
  <c r="C5" i="4"/>
  <c r="D9" i="4"/>
  <c r="D24" i="4"/>
  <c r="Z16" i="2"/>
  <c r="J16" i="4" s="1"/>
  <c r="Y16" i="2"/>
  <c r="AA16" i="2"/>
  <c r="K16" i="4" s="1"/>
  <c r="T31" i="20"/>
  <c r="U31" i="20"/>
  <c r="G9" i="110"/>
  <c r="I9" i="110" s="1"/>
  <c r="D8" i="4"/>
  <c r="D23" i="4"/>
  <c r="Q22" i="2"/>
  <c r="G22" i="4" s="1"/>
  <c r="T22" i="2"/>
  <c r="H22" i="4" s="1"/>
  <c r="AC26" i="2"/>
  <c r="L26" i="4" s="1"/>
  <c r="M23" i="2"/>
  <c r="F23" i="4" s="1"/>
  <c r="U30" i="20"/>
  <c r="T30" i="20"/>
  <c r="L14" i="110"/>
  <c r="M14" i="110" s="1"/>
  <c r="P5" i="43"/>
  <c r="C19" i="4"/>
  <c r="D6" i="4"/>
  <c r="D22" i="4"/>
  <c r="Q19" i="2"/>
  <c r="G19" i="4" s="1"/>
  <c r="T19" i="2"/>
  <c r="H19" i="4" s="1"/>
  <c r="AC25" i="2"/>
  <c r="L25" i="4" s="1"/>
  <c r="L25" i="20"/>
  <c r="V25" i="20" s="1"/>
  <c r="M25" i="20"/>
  <c r="W25" i="20" s="1"/>
  <c r="N25" i="20"/>
  <c r="X25" i="20" s="1"/>
  <c r="B10" i="44" s="1"/>
  <c r="R6" i="43"/>
  <c r="C18" i="4"/>
  <c r="G2" i="2"/>
  <c r="D2" i="4" s="1"/>
  <c r="G3" i="2"/>
  <c r="D3" i="4" s="1"/>
  <c r="D5" i="4"/>
  <c r="D21" i="4"/>
  <c r="Q17" i="2"/>
  <c r="G17" i="4" s="1"/>
  <c r="T17" i="2"/>
  <c r="H17" i="4" s="1"/>
  <c r="AC24" i="2"/>
  <c r="L24" i="4" s="1"/>
  <c r="J7" i="2"/>
  <c r="E7" i="4" s="1"/>
  <c r="J13" i="2"/>
  <c r="E13" i="4" s="1"/>
  <c r="M18" i="2"/>
  <c r="F18" i="4" s="1"/>
  <c r="L5" i="20"/>
  <c r="V5" i="20" s="1"/>
  <c r="N5" i="20"/>
  <c r="X5" i="20" s="1"/>
  <c r="B3" i="43" s="1"/>
  <c r="M5" i="20"/>
  <c r="W5" i="20" s="1"/>
  <c r="L18" i="110"/>
  <c r="M18" i="110" s="1"/>
  <c r="C17" i="4"/>
  <c r="O2" i="2"/>
  <c r="O3" i="2"/>
  <c r="Q16" i="2"/>
  <c r="G16" i="4" s="1"/>
  <c r="T16" i="2"/>
  <c r="H16" i="4" s="1"/>
  <c r="S3" i="2"/>
  <c r="S2" i="2"/>
  <c r="AC23" i="2"/>
  <c r="L23" i="4" s="1"/>
  <c r="T46" i="20"/>
  <c r="L27" i="110"/>
  <c r="M27" i="110" s="1"/>
  <c r="R10" i="43"/>
  <c r="T12" i="20"/>
  <c r="T38" i="20"/>
  <c r="M16" i="20"/>
  <c r="W16" i="20" s="1"/>
  <c r="N16" i="20"/>
  <c r="X16" i="20" s="1"/>
  <c r="B14" i="43" s="1"/>
  <c r="L16" i="20"/>
  <c r="V16" i="20" s="1"/>
  <c r="L10" i="110"/>
  <c r="M10" i="110" s="1"/>
  <c r="L24" i="110"/>
  <c r="M24" i="110" s="1"/>
  <c r="L38" i="110"/>
  <c r="M38" i="110" s="1"/>
  <c r="P3" i="36"/>
  <c r="AC8" i="2"/>
  <c r="L8" i="4" s="1"/>
  <c r="C4" i="4"/>
  <c r="M6" i="2"/>
  <c r="F6" i="4" s="1"/>
  <c r="J17" i="2"/>
  <c r="E17" i="4" s="1"/>
  <c r="M22" i="2"/>
  <c r="F22" i="4" s="1"/>
  <c r="Z24" i="2"/>
  <c r="J24" i="4" s="1"/>
  <c r="Y24" i="2"/>
  <c r="AA24" i="2"/>
  <c r="K24" i="4" s="1"/>
  <c r="T27" i="20"/>
  <c r="T36" i="20"/>
  <c r="U36" i="20"/>
  <c r="L24" i="20"/>
  <c r="V24" i="20" s="1"/>
  <c r="N24" i="20"/>
  <c r="X24" i="20" s="1"/>
  <c r="B9" i="44" s="1"/>
  <c r="M24" i="20"/>
  <c r="W24" i="20" s="1"/>
  <c r="L32" i="20"/>
  <c r="V32" i="20" s="1"/>
  <c r="M32" i="20"/>
  <c r="W32" i="20" s="1"/>
  <c r="N32" i="20"/>
  <c r="X32" i="20" s="1"/>
  <c r="B17" i="44" s="1"/>
  <c r="N41" i="20"/>
  <c r="X41" i="20" s="1"/>
  <c r="B9" i="45" s="1"/>
  <c r="L41" i="20"/>
  <c r="V41" i="20" s="1"/>
  <c r="M41" i="20"/>
  <c r="W41" i="20" s="1"/>
  <c r="G3" i="17"/>
  <c r="L9" i="110"/>
  <c r="M9" i="110" s="1"/>
  <c r="G24" i="110"/>
  <c r="I24" i="110" s="1"/>
  <c r="G37" i="110"/>
  <c r="I37" i="110" s="1"/>
  <c r="D4" i="30"/>
  <c r="E4" i="30"/>
  <c r="F4" i="30"/>
  <c r="G4" i="30"/>
  <c r="R5" i="44"/>
  <c r="P12" i="44"/>
  <c r="R6" i="44"/>
  <c r="R13" i="44"/>
  <c r="M33" i="20"/>
  <c r="W33" i="20" s="1"/>
  <c r="L33" i="20"/>
  <c r="V33" i="20" s="1"/>
  <c r="N33" i="20"/>
  <c r="X33" i="20" s="1"/>
  <c r="B18" i="44" s="1"/>
  <c r="R4" i="17"/>
  <c r="P6" i="17"/>
  <c r="G13" i="110"/>
  <c r="I13" i="110" s="1"/>
  <c r="G36" i="110"/>
  <c r="I36" i="110" s="1"/>
  <c r="P9" i="43"/>
  <c r="J24" i="2"/>
  <c r="E24" i="4" s="1"/>
  <c r="T11" i="20"/>
  <c r="T22" i="20"/>
  <c r="T45" i="20"/>
  <c r="L18" i="20"/>
  <c r="V18" i="20" s="1"/>
  <c r="N18" i="20"/>
  <c r="X18" i="20" s="1"/>
  <c r="B3" i="44" s="1"/>
  <c r="D16" i="79" s="1"/>
  <c r="M18" i="20"/>
  <c r="W18" i="20" s="1"/>
  <c r="L26" i="20"/>
  <c r="V26" i="20" s="1"/>
  <c r="M26" i="20"/>
  <c r="W26" i="20" s="1"/>
  <c r="N26" i="20"/>
  <c r="X26" i="20" s="1"/>
  <c r="B11" i="44" s="1"/>
  <c r="G12" i="110"/>
  <c r="I12" i="110" s="1"/>
  <c r="L25" i="110"/>
  <c r="M25" i="110" s="1"/>
  <c r="G40" i="110"/>
  <c r="I40" i="110" s="1"/>
  <c r="R4" i="36"/>
  <c r="H4" i="36" s="1"/>
  <c r="P10" i="43"/>
  <c r="Y6" i="2"/>
  <c r="AA6" i="2"/>
  <c r="K6" i="4" s="1"/>
  <c r="Z6" i="2"/>
  <c r="AC22" i="2"/>
  <c r="L22" i="4" s="1"/>
  <c r="M11" i="2"/>
  <c r="F11" i="4" s="1"/>
  <c r="M16" i="2"/>
  <c r="F16" i="4" s="1"/>
  <c r="Z18" i="2"/>
  <c r="J18" i="4" s="1"/>
  <c r="Y18" i="2"/>
  <c r="AA18" i="2"/>
  <c r="K18" i="4" s="1"/>
  <c r="T10" i="20"/>
  <c r="T20" i="20"/>
  <c r="T44" i="20"/>
  <c r="P7" i="110"/>
  <c r="L16" i="110"/>
  <c r="M16" i="110" s="1"/>
  <c r="L30" i="110"/>
  <c r="M30" i="110" s="1"/>
  <c r="L43" i="110"/>
  <c r="M43" i="110" s="1"/>
  <c r="D2" i="44"/>
  <c r="F15" i="79" s="1"/>
  <c r="C2" i="44"/>
  <c r="E15" i="79" s="1"/>
  <c r="E2" i="44"/>
  <c r="G15" i="79" s="1"/>
  <c r="F2" i="44"/>
  <c r="H15" i="79" s="1"/>
  <c r="R7" i="44"/>
  <c r="P14" i="44"/>
  <c r="R9" i="45"/>
  <c r="AC21" i="2"/>
  <c r="L21" i="4" s="1"/>
  <c r="J11" i="2"/>
  <c r="E11" i="4" s="1"/>
  <c r="J16" i="2"/>
  <c r="E16" i="4" s="1"/>
  <c r="J21" i="2"/>
  <c r="E21" i="4" s="1"/>
  <c r="AA23" i="2"/>
  <c r="K23" i="4" s="1"/>
  <c r="Z23" i="2"/>
  <c r="J23" i="4" s="1"/>
  <c r="Y23" i="2"/>
  <c r="T8" i="20"/>
  <c r="T35" i="20"/>
  <c r="M6" i="20"/>
  <c r="W6" i="20" s="1"/>
  <c r="N6" i="20"/>
  <c r="X6" i="20" s="1"/>
  <c r="B4" i="43" s="1"/>
  <c r="L6" i="20"/>
  <c r="V6" i="20" s="1"/>
  <c r="M12" i="20"/>
  <c r="W12" i="20" s="1"/>
  <c r="L12" i="20"/>
  <c r="V12" i="20" s="1"/>
  <c r="N12" i="20"/>
  <c r="X12" i="20" s="1"/>
  <c r="B10" i="43" s="1"/>
  <c r="L45" i="20"/>
  <c r="V45" i="20" s="1"/>
  <c r="N45" i="20"/>
  <c r="X45" i="20" s="1"/>
  <c r="B13" i="45" s="1"/>
  <c r="M45" i="20"/>
  <c r="W45" i="20" s="1"/>
  <c r="L6" i="110"/>
  <c r="M6" i="110" s="1"/>
  <c r="G16" i="110"/>
  <c r="I16" i="110" s="1"/>
  <c r="G29" i="110"/>
  <c r="I29" i="110" s="1"/>
  <c r="P5" i="30"/>
  <c r="R8" i="44"/>
  <c r="P15" i="44"/>
  <c r="AC19" i="2"/>
  <c r="L19" i="4" s="1"/>
  <c r="AC20" i="2"/>
  <c r="L20" i="4" s="1"/>
  <c r="Z10" i="2"/>
  <c r="J10" i="4" s="1"/>
  <c r="Y10" i="2"/>
  <c r="AA10" i="2"/>
  <c r="K10" i="4" s="1"/>
  <c r="M26" i="2"/>
  <c r="F26" i="4" s="1"/>
  <c r="T7" i="20"/>
  <c r="T34" i="20"/>
  <c r="M36" i="20"/>
  <c r="W36" i="20" s="1"/>
  <c r="L36" i="20"/>
  <c r="V36" i="20" s="1"/>
  <c r="N36" i="20"/>
  <c r="X36" i="20" s="1"/>
  <c r="B4" i="45" s="1"/>
  <c r="M46" i="20"/>
  <c r="W46" i="20" s="1"/>
  <c r="L46" i="20"/>
  <c r="V46" i="20" s="1"/>
  <c r="N46" i="20"/>
  <c r="X46" i="20" s="1"/>
  <c r="B14" i="45" s="1"/>
  <c r="G6" i="110"/>
  <c r="I6" i="110" s="1"/>
  <c r="L19" i="110"/>
  <c r="M19" i="110" s="1"/>
  <c r="L42" i="110"/>
  <c r="M42" i="110" s="1"/>
  <c r="P2" i="43"/>
  <c r="R12" i="45"/>
  <c r="G12" i="45" s="1"/>
  <c r="AA15" i="2"/>
  <c r="K15" i="4" s="1"/>
  <c r="Y15" i="2"/>
  <c r="Z15" i="2"/>
  <c r="J15" i="4" s="1"/>
  <c r="Z20" i="2"/>
  <c r="J20" i="4" s="1"/>
  <c r="Y20" i="2"/>
  <c r="AA20" i="2"/>
  <c r="K20" i="4" s="1"/>
  <c r="J26" i="2"/>
  <c r="E26" i="4" s="1"/>
  <c r="T6" i="20"/>
  <c r="T32" i="20"/>
  <c r="L7" i="20"/>
  <c r="V7" i="20" s="1"/>
  <c r="M7" i="20"/>
  <c r="W7" i="20" s="1"/>
  <c r="N7" i="20"/>
  <c r="X7" i="20" s="1"/>
  <c r="B5" i="43" s="1"/>
  <c r="N20" i="20"/>
  <c r="X20" i="20" s="1"/>
  <c r="B5" i="44" s="1"/>
  <c r="D18" i="79" s="1"/>
  <c r="L20" i="20"/>
  <c r="V20" i="20" s="1"/>
  <c r="M20" i="20"/>
  <c r="W20" i="20" s="1"/>
  <c r="L28" i="20"/>
  <c r="V28" i="20" s="1"/>
  <c r="N28" i="20"/>
  <c r="X28" i="20" s="1"/>
  <c r="B13" i="44" s="1"/>
  <c r="M28" i="20"/>
  <c r="W28" i="20" s="1"/>
  <c r="L4" i="110"/>
  <c r="M4" i="110" s="1"/>
  <c r="G28" i="110"/>
  <c r="I28" i="110" s="1"/>
  <c r="L41" i="110"/>
  <c r="M41" i="110" s="1"/>
  <c r="P6" i="36"/>
  <c r="T6" i="36" s="1"/>
  <c r="R2" i="44"/>
  <c r="R3" i="43"/>
  <c r="R7" i="43"/>
  <c r="F12" i="43"/>
  <c r="C12" i="43"/>
  <c r="D12" i="43"/>
  <c r="E12" i="43"/>
  <c r="R3" i="44"/>
  <c r="R15" i="45"/>
  <c r="L17" i="110"/>
  <c r="M17" i="110" s="1"/>
  <c r="G32" i="110"/>
  <c r="I32" i="110" s="1"/>
  <c r="G44" i="110"/>
  <c r="I44" i="110" s="1"/>
  <c r="P7" i="43"/>
  <c r="P9" i="44"/>
  <c r="P17" i="44"/>
  <c r="G17" i="44" s="1"/>
  <c r="M10" i="2"/>
  <c r="F10" i="4" s="1"/>
  <c r="Z12" i="2"/>
  <c r="J12" i="4" s="1"/>
  <c r="Y12" i="2"/>
  <c r="AA12" i="2"/>
  <c r="K12" i="4" s="1"/>
  <c r="AA17" i="2"/>
  <c r="K17" i="4" s="1"/>
  <c r="Y17" i="2"/>
  <c r="Z17" i="2"/>
  <c r="J17" i="4" s="1"/>
  <c r="J23" i="2"/>
  <c r="E23" i="4" s="1"/>
  <c r="T18" i="20"/>
  <c r="T28" i="20"/>
  <c r="L8" i="20"/>
  <c r="V8" i="20" s="1"/>
  <c r="M8" i="20"/>
  <c r="W8" i="20" s="1"/>
  <c r="M14" i="20"/>
  <c r="W14" i="20" s="1"/>
  <c r="N14" i="20"/>
  <c r="X14" i="20" s="1"/>
  <c r="B12" i="43" s="1"/>
  <c r="L14" i="20"/>
  <c r="V14" i="20" s="1"/>
  <c r="L21" i="20"/>
  <c r="V21" i="20" s="1"/>
  <c r="M21" i="20"/>
  <c r="W21" i="20" s="1"/>
  <c r="N21" i="20"/>
  <c r="X21" i="20" s="1"/>
  <c r="B6" i="44" s="1"/>
  <c r="M29" i="20"/>
  <c r="W29" i="20" s="1"/>
  <c r="L29" i="20"/>
  <c r="V29" i="20" s="1"/>
  <c r="N29" i="20"/>
  <c r="X29" i="20" s="1"/>
  <c r="B14" i="44" s="1"/>
  <c r="H3" i="17"/>
  <c r="I3" i="17"/>
  <c r="F3" i="17"/>
  <c r="E3" i="17"/>
  <c r="G8" i="110"/>
  <c r="I8" i="110" s="1"/>
  <c r="L22" i="110"/>
  <c r="M22" i="110" s="1"/>
  <c r="L35" i="110"/>
  <c r="M35" i="110" s="1"/>
  <c r="D2" i="36"/>
  <c r="G2" i="36"/>
  <c r="P8" i="43"/>
  <c r="R10" i="44"/>
  <c r="D17" i="4"/>
  <c r="Q23" i="2"/>
  <c r="G23" i="4" s="1"/>
  <c r="T23" i="2"/>
  <c r="H23" i="4" s="1"/>
  <c r="Q24" i="2"/>
  <c r="G24" i="4" s="1"/>
  <c r="T24" i="2"/>
  <c r="H24" i="4" s="1"/>
  <c r="T21" i="2"/>
  <c r="H21" i="4" s="1"/>
  <c r="AC13" i="2"/>
  <c r="L13" i="4" s="1"/>
  <c r="J4" i="2"/>
  <c r="E4" i="4" s="1"/>
  <c r="J10" i="2"/>
  <c r="E10" i="4" s="1"/>
  <c r="J15" i="2"/>
  <c r="E15" i="4" s="1"/>
  <c r="M20" i="2"/>
  <c r="F20" i="4" s="1"/>
  <c r="M25" i="2"/>
  <c r="F25" i="4" s="1"/>
  <c r="T16" i="20"/>
  <c r="T42" i="20"/>
  <c r="L22" i="20"/>
  <c r="V22" i="20" s="1"/>
  <c r="M22" i="20"/>
  <c r="W22" i="20" s="1"/>
  <c r="N22" i="20"/>
  <c r="X22" i="20" s="1"/>
  <c r="B7" i="44" s="1"/>
  <c r="N30" i="20"/>
  <c r="X30" i="20" s="1"/>
  <c r="B15" i="44" s="1"/>
  <c r="L30" i="20"/>
  <c r="V30" i="20" s="1"/>
  <c r="M30" i="20"/>
  <c r="W30" i="20" s="1"/>
  <c r="R7" i="110"/>
  <c r="G21" i="110"/>
  <c r="I21" i="110" s="1"/>
  <c r="P2" i="30"/>
  <c r="C3" i="36"/>
  <c r="D3" i="36"/>
  <c r="G3" i="36"/>
  <c r="P12" i="43"/>
  <c r="J20" i="2"/>
  <c r="E20" i="4" s="1"/>
  <c r="T15" i="20"/>
  <c r="T40" i="20"/>
  <c r="E2" i="17"/>
  <c r="I2" i="17"/>
  <c r="E5" i="17"/>
  <c r="L11" i="110"/>
  <c r="M11" i="110" s="1"/>
  <c r="L34" i="110"/>
  <c r="M34" i="110" s="1"/>
  <c r="R13" i="43"/>
  <c r="C22" i="4"/>
  <c r="C23" i="4"/>
  <c r="D15" i="4"/>
  <c r="N2" i="2"/>
  <c r="N3" i="2"/>
  <c r="T20" i="2"/>
  <c r="H20" i="4" s="1"/>
  <c r="Q20" i="2"/>
  <c r="G20" i="4" s="1"/>
  <c r="AC10" i="2"/>
  <c r="L10" i="4" s="1"/>
  <c r="AC11" i="2"/>
  <c r="L11" i="4" s="1"/>
  <c r="D4" i="4"/>
  <c r="AA9" i="2"/>
  <c r="K9" i="4" s="1"/>
  <c r="Y9" i="2"/>
  <c r="Z9" i="2"/>
  <c r="J9" i="4" s="1"/>
  <c r="M12" i="2"/>
  <c r="F12" i="4" s="1"/>
  <c r="Z14" i="2"/>
  <c r="J14" i="4" s="1"/>
  <c r="Y14" i="2"/>
  <c r="AA14" i="2"/>
  <c r="K14" i="4" s="1"/>
  <c r="Z26" i="2"/>
  <c r="J26" i="4" s="1"/>
  <c r="Y26" i="2"/>
  <c r="AA26" i="2"/>
  <c r="K26" i="4" s="1"/>
  <c r="T14" i="20"/>
  <c r="U14" i="20"/>
  <c r="T39" i="20"/>
  <c r="L9" i="20"/>
  <c r="V9" i="20" s="1"/>
  <c r="M9" i="20"/>
  <c r="W9" i="20" s="1"/>
  <c r="N9" i="20"/>
  <c r="X9" i="20" s="1"/>
  <c r="B7" i="43" s="1"/>
  <c r="M40" i="20"/>
  <c r="W40" i="20" s="1"/>
  <c r="N40" i="20"/>
  <c r="X40" i="20" s="1"/>
  <c r="B8" i="45" s="1"/>
  <c r="L40" i="20"/>
  <c r="V40" i="20" s="1"/>
  <c r="H4" i="17"/>
  <c r="F4" i="17"/>
  <c r="I4" i="17"/>
  <c r="E4" i="17"/>
  <c r="G20" i="110"/>
  <c r="I20" i="110" s="1"/>
  <c r="L33" i="110"/>
  <c r="M33" i="110" s="1"/>
  <c r="R7" i="36"/>
  <c r="P13" i="43"/>
  <c r="T13" i="43" s="1"/>
  <c r="M15" i="2"/>
  <c r="F15" i="4" s="1"/>
  <c r="J18" i="2"/>
  <c r="E18" i="4" s="1"/>
  <c r="M21" i="2"/>
  <c r="F21" i="4" s="1"/>
  <c r="M24" i="2"/>
  <c r="F24" i="4" s="1"/>
  <c r="T17" i="20"/>
  <c r="T33" i="20"/>
  <c r="U33" i="20"/>
  <c r="T47" i="20"/>
  <c r="R2" i="17"/>
  <c r="G4" i="17"/>
  <c r="G2" i="30"/>
  <c r="D2" i="30"/>
  <c r="R5" i="36"/>
  <c r="R8" i="36"/>
  <c r="R4" i="43"/>
  <c r="G4" i="43" s="1"/>
  <c r="R14" i="43"/>
  <c r="R11" i="44"/>
  <c r="D4" i="45"/>
  <c r="F4" i="45"/>
  <c r="C4" i="45"/>
  <c r="E4" i="45"/>
  <c r="E7" i="45"/>
  <c r="F7" i="45"/>
  <c r="C7" i="45"/>
  <c r="D7" i="45"/>
  <c r="B5" i="49"/>
  <c r="B12" i="49"/>
  <c r="B24" i="49"/>
  <c r="B31" i="49"/>
  <c r="B38" i="49"/>
  <c r="P5" i="36"/>
  <c r="T5" i="36" s="1"/>
  <c r="P8" i="36"/>
  <c r="T8" i="36" s="1"/>
  <c r="C3" i="43"/>
  <c r="D3" i="43"/>
  <c r="E3" i="43"/>
  <c r="F3" i="43"/>
  <c r="P4" i="43"/>
  <c r="C6" i="43"/>
  <c r="D6" i="43"/>
  <c r="E6" i="43"/>
  <c r="F6" i="43"/>
  <c r="C9" i="43"/>
  <c r="E9" i="43"/>
  <c r="D9" i="43"/>
  <c r="F9" i="43"/>
  <c r="P14" i="43"/>
  <c r="T14" i="43" s="1"/>
  <c r="D10" i="44"/>
  <c r="C10" i="44"/>
  <c r="E10" i="44"/>
  <c r="F10" i="44"/>
  <c r="P11" i="44"/>
  <c r="T11" i="44" s="1"/>
  <c r="F13" i="44"/>
  <c r="E13" i="44"/>
  <c r="C13" i="44"/>
  <c r="D13" i="44"/>
  <c r="C16" i="44"/>
  <c r="E16" i="44"/>
  <c r="D16" i="44"/>
  <c r="F16" i="44"/>
  <c r="B9" i="49"/>
  <c r="B16" i="49"/>
  <c r="B23" i="49"/>
  <c r="B30" i="49"/>
  <c r="B37" i="49"/>
  <c r="G2" i="17"/>
  <c r="L3" i="110"/>
  <c r="M3" i="110" s="1"/>
  <c r="L5" i="110"/>
  <c r="M5" i="110" s="1"/>
  <c r="L7" i="110"/>
  <c r="M7" i="110" s="1"/>
  <c r="G14" i="110"/>
  <c r="I14" i="110" s="1"/>
  <c r="L15" i="110"/>
  <c r="M15" i="110" s="1"/>
  <c r="G22" i="110"/>
  <c r="I22" i="110" s="1"/>
  <c r="L23" i="110"/>
  <c r="M23" i="110" s="1"/>
  <c r="G30" i="110"/>
  <c r="I30" i="110" s="1"/>
  <c r="L31" i="110"/>
  <c r="M31" i="110" s="1"/>
  <c r="G38" i="110"/>
  <c r="I38" i="110" s="1"/>
  <c r="L39" i="110"/>
  <c r="M39" i="110" s="1"/>
  <c r="G45" i="110"/>
  <c r="I45" i="110" s="1"/>
  <c r="R4" i="30"/>
  <c r="R5" i="30"/>
  <c r="R2" i="36"/>
  <c r="D7" i="36"/>
  <c r="E7" i="36"/>
  <c r="G7" i="36"/>
  <c r="C7" i="36"/>
  <c r="F7" i="36"/>
  <c r="G7" i="43"/>
  <c r="G10" i="43"/>
  <c r="P2" i="44"/>
  <c r="T2" i="44" s="1"/>
  <c r="P5" i="44"/>
  <c r="T5" i="44" s="1"/>
  <c r="P8" i="44"/>
  <c r="T8" i="44" s="1"/>
  <c r="R3" i="45"/>
  <c r="R6" i="45"/>
  <c r="G6" i="45" s="1"/>
  <c r="P9" i="45"/>
  <c r="T9" i="45" s="1"/>
  <c r="P12" i="45"/>
  <c r="P15" i="45"/>
  <c r="T13" i="20"/>
  <c r="T29" i="20"/>
  <c r="U29" i="20"/>
  <c r="C4" i="36"/>
  <c r="F4" i="36"/>
  <c r="D4" i="36"/>
  <c r="E4" i="36"/>
  <c r="G4" i="36"/>
  <c r="R11" i="43"/>
  <c r="G11" i="43" s="1"/>
  <c r="E4" i="44"/>
  <c r="G17" i="79" s="1"/>
  <c r="C4" i="44"/>
  <c r="E17" i="79" s="1"/>
  <c r="D4" i="44"/>
  <c r="F17" i="79" s="1"/>
  <c r="F4" i="44"/>
  <c r="H17" i="79" s="1"/>
  <c r="F7" i="44"/>
  <c r="D7" i="44"/>
  <c r="C7" i="44"/>
  <c r="E7" i="44"/>
  <c r="D8" i="45"/>
  <c r="F8" i="45"/>
  <c r="C8" i="45"/>
  <c r="E8" i="45"/>
  <c r="E11" i="45"/>
  <c r="C11" i="45"/>
  <c r="F11" i="45"/>
  <c r="D11" i="45"/>
  <c r="C14" i="45"/>
  <c r="E14" i="45"/>
  <c r="D14" i="45"/>
  <c r="F14" i="45"/>
  <c r="B8" i="49"/>
  <c r="B15" i="49"/>
  <c r="B22" i="49"/>
  <c r="B34" i="49"/>
  <c r="B41" i="49"/>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G3" i="30"/>
  <c r="D3" i="30"/>
  <c r="E3" i="30"/>
  <c r="F3" i="30"/>
  <c r="P4" i="30"/>
  <c r="H4" i="30" s="1"/>
  <c r="P2" i="36"/>
  <c r="R6" i="36"/>
  <c r="R2" i="43"/>
  <c r="R5" i="43"/>
  <c r="G5" i="43" s="1"/>
  <c r="R8" i="43"/>
  <c r="G8" i="43" s="1"/>
  <c r="G2" i="44"/>
  <c r="I15" i="79" s="1"/>
  <c r="G5" i="44"/>
  <c r="I18" i="79" s="1"/>
  <c r="G8" i="44"/>
  <c r="R9" i="44"/>
  <c r="G9" i="44" s="1"/>
  <c r="R12" i="44"/>
  <c r="G12" i="44" s="1"/>
  <c r="R15" i="44"/>
  <c r="P3" i="45"/>
  <c r="T3" i="45" s="1"/>
  <c r="E5" i="45"/>
  <c r="D5" i="45"/>
  <c r="C5" i="45"/>
  <c r="F5" i="45"/>
  <c r="P6" i="45"/>
  <c r="U43" i="20"/>
  <c r="T43" i="20"/>
  <c r="E10" i="43"/>
  <c r="C10" i="43"/>
  <c r="D10" i="43"/>
  <c r="F10" i="43"/>
  <c r="P11" i="43"/>
  <c r="C13" i="43"/>
  <c r="E13" i="43"/>
  <c r="D13" i="43"/>
  <c r="F13" i="43"/>
  <c r="F17" i="44"/>
  <c r="C17" i="44"/>
  <c r="D17" i="44"/>
  <c r="E17" i="44"/>
  <c r="P18" i="44"/>
  <c r="D2" i="45"/>
  <c r="F32" i="79" s="1"/>
  <c r="E2" i="45"/>
  <c r="G32" i="79" s="1"/>
  <c r="C2" i="45"/>
  <c r="E32" i="79" s="1"/>
  <c r="F2" i="45"/>
  <c r="H32" i="79" s="1"/>
  <c r="B7" i="49"/>
  <c r="B19" i="49"/>
  <c r="B26" i="49"/>
  <c r="B33" i="49"/>
  <c r="B40" i="49"/>
  <c r="R7" i="45"/>
  <c r="R10" i="45"/>
  <c r="R13" i="45"/>
  <c r="C10" i="4"/>
  <c r="D7" i="4"/>
  <c r="D26" i="4"/>
  <c r="Q18" i="2"/>
  <c r="G18" i="4" s="1"/>
  <c r="T18" i="2"/>
  <c r="H18" i="4" s="1"/>
  <c r="AC14" i="2"/>
  <c r="L14" i="4" s="1"/>
  <c r="AA7" i="2"/>
  <c r="K7" i="4" s="1"/>
  <c r="Y7" i="2"/>
  <c r="Z7" i="2"/>
  <c r="J7" i="4" s="1"/>
  <c r="J8" i="2"/>
  <c r="E8" i="4" s="1"/>
  <c r="AA13" i="2"/>
  <c r="K13" i="4" s="1"/>
  <c r="Y13" i="2"/>
  <c r="Z13" i="2"/>
  <c r="J13" i="4" s="1"/>
  <c r="AA19" i="2"/>
  <c r="K19" i="4" s="1"/>
  <c r="Y19" i="2"/>
  <c r="Z19" i="2"/>
  <c r="J19" i="4" s="1"/>
  <c r="Z22" i="2"/>
  <c r="J22" i="4" s="1"/>
  <c r="Y22" i="2"/>
  <c r="AA22" i="2"/>
  <c r="K22" i="4" s="1"/>
  <c r="T9" i="20"/>
  <c r="U9" i="20"/>
  <c r="T25" i="20"/>
  <c r="T41" i="20"/>
  <c r="R3" i="36"/>
  <c r="F5" i="36"/>
  <c r="G5" i="36"/>
  <c r="C5" i="36"/>
  <c r="D5" i="36"/>
  <c r="E5" i="36"/>
  <c r="G8" i="36"/>
  <c r="C8" i="36"/>
  <c r="D8" i="36"/>
  <c r="E8" i="36"/>
  <c r="F8" i="36"/>
  <c r="F4" i="43"/>
  <c r="C4" i="43"/>
  <c r="D4" i="43"/>
  <c r="E4" i="43"/>
  <c r="D7" i="43"/>
  <c r="F7" i="79" s="1"/>
  <c r="C7" i="43"/>
  <c r="E7" i="43"/>
  <c r="G7" i="79" s="1"/>
  <c r="F7" i="43"/>
  <c r="C8" i="44"/>
  <c r="D8" i="44"/>
  <c r="F21" i="79" s="1"/>
  <c r="E8" i="44"/>
  <c r="G21" i="79" s="1"/>
  <c r="F8" i="44"/>
  <c r="H21" i="79" s="1"/>
  <c r="F11" i="44"/>
  <c r="D11" i="44"/>
  <c r="C11" i="44"/>
  <c r="E11" i="44"/>
  <c r="D14" i="44"/>
  <c r="F14" i="44"/>
  <c r="C14" i="44"/>
  <c r="E14" i="44"/>
  <c r="R4" i="45"/>
  <c r="E15" i="45"/>
  <c r="F15" i="45"/>
  <c r="C15" i="45"/>
  <c r="D15" i="45"/>
  <c r="B4" i="49"/>
  <c r="B11" i="49"/>
  <c r="B18" i="49"/>
  <c r="B25" i="49"/>
  <c r="B32" i="49"/>
  <c r="B44" i="49"/>
  <c r="M15" i="20"/>
  <c r="W15" i="20" s="1"/>
  <c r="L15" i="20"/>
  <c r="V15" i="20" s="1"/>
  <c r="N15" i="20"/>
  <c r="X15" i="20" s="1"/>
  <c r="B13" i="43" s="1"/>
  <c r="M19" i="20"/>
  <c r="W19" i="20" s="1"/>
  <c r="L19" i="20"/>
  <c r="V19" i="20" s="1"/>
  <c r="N19" i="20"/>
  <c r="X19" i="20" s="1"/>
  <c r="B4" i="44" s="1"/>
  <c r="D17" i="79" s="1"/>
  <c r="M23" i="20"/>
  <c r="W23" i="20" s="1"/>
  <c r="N23" i="20"/>
  <c r="X23" i="20" s="1"/>
  <c r="B8" i="44" s="1"/>
  <c r="L23" i="20"/>
  <c r="V23" i="20" s="1"/>
  <c r="M27" i="20"/>
  <c r="W27" i="20" s="1"/>
  <c r="N27" i="20"/>
  <c r="X27" i="20" s="1"/>
  <c r="B12" i="44" s="1"/>
  <c r="L27" i="20"/>
  <c r="V27" i="20" s="1"/>
  <c r="L31" i="20"/>
  <c r="V31" i="20" s="1"/>
  <c r="M31" i="20"/>
  <c r="W31" i="20" s="1"/>
  <c r="N31" i="20"/>
  <c r="X31" i="20" s="1"/>
  <c r="B16" i="44" s="1"/>
  <c r="L35" i="20"/>
  <c r="V35" i="20" s="1"/>
  <c r="M35" i="20"/>
  <c r="W35" i="20" s="1"/>
  <c r="N35" i="20"/>
  <c r="X35" i="20" s="1"/>
  <c r="B3" i="45" s="1"/>
  <c r="L39" i="20"/>
  <c r="V39" i="20" s="1"/>
  <c r="M39" i="20"/>
  <c r="W39" i="20" s="1"/>
  <c r="N39" i="20"/>
  <c r="X39" i="20" s="1"/>
  <c r="B7" i="45" s="1"/>
  <c r="L43" i="20"/>
  <c r="V43" i="20" s="1"/>
  <c r="M43" i="20"/>
  <c r="W43" i="20" s="1"/>
  <c r="N43" i="20"/>
  <c r="X43" i="20" s="1"/>
  <c r="B11" i="45" s="1"/>
  <c r="N47" i="20"/>
  <c r="X47" i="20" s="1"/>
  <c r="B15" i="45" s="1"/>
  <c r="L47" i="20"/>
  <c r="V47" i="20" s="1"/>
  <c r="M47" i="20"/>
  <c r="W47" i="20" s="1"/>
  <c r="L2" i="110"/>
  <c r="M2" i="110" s="1"/>
  <c r="G4" i="110"/>
  <c r="I4" i="110" s="1"/>
  <c r="G11" i="110"/>
  <c r="I11" i="110" s="1"/>
  <c r="L12" i="110"/>
  <c r="M12" i="110" s="1"/>
  <c r="G19" i="110"/>
  <c r="I19" i="110" s="1"/>
  <c r="L20" i="110"/>
  <c r="M20" i="110" s="1"/>
  <c r="G27" i="110"/>
  <c r="I27" i="110" s="1"/>
  <c r="L28" i="110"/>
  <c r="M28" i="110" s="1"/>
  <c r="G35" i="110"/>
  <c r="I35" i="110" s="1"/>
  <c r="L36" i="110"/>
  <c r="M36" i="110" s="1"/>
  <c r="G43" i="110"/>
  <c r="I43" i="110" s="1"/>
  <c r="R2" i="30"/>
  <c r="H2" i="30" s="1"/>
  <c r="H6" i="36"/>
  <c r="G2" i="43"/>
  <c r="R9" i="43"/>
  <c r="R12" i="43"/>
  <c r="P3" i="44"/>
  <c r="F5" i="44"/>
  <c r="H18" i="79" s="1"/>
  <c r="C5" i="44"/>
  <c r="E18" i="79" s="1"/>
  <c r="E5" i="44"/>
  <c r="G18" i="79" s="1"/>
  <c r="D5" i="44"/>
  <c r="F18" i="79" s="1"/>
  <c r="P6" i="44"/>
  <c r="T6" i="44" s="1"/>
  <c r="G15" i="44"/>
  <c r="R16" i="44"/>
  <c r="P7" i="45"/>
  <c r="T7" i="45" s="1"/>
  <c r="P10" i="45"/>
  <c r="T10" i="45" s="1"/>
  <c r="D12" i="45"/>
  <c r="F12" i="45"/>
  <c r="C12" i="45"/>
  <c r="E12" i="45"/>
  <c r="P13" i="45"/>
  <c r="T13" i="45" s="1"/>
  <c r="E3" i="45"/>
  <c r="C3" i="45"/>
  <c r="F3" i="45"/>
  <c r="D3" i="45"/>
  <c r="P4" i="45"/>
  <c r="T4" i="45" s="1"/>
  <c r="C6" i="45"/>
  <c r="E6" i="45"/>
  <c r="D6" i="45"/>
  <c r="F6" i="45"/>
  <c r="E9" i="45"/>
  <c r="C9" i="45"/>
  <c r="D9" i="45"/>
  <c r="F9" i="45"/>
  <c r="B3" i="49"/>
  <c r="B10" i="49"/>
  <c r="B17" i="49"/>
  <c r="B29" i="49"/>
  <c r="B36" i="49"/>
  <c r="B43" i="49"/>
  <c r="P16" i="44"/>
  <c r="G7" i="45"/>
  <c r="R14" i="45"/>
  <c r="J25" i="2"/>
  <c r="E25" i="4" s="1"/>
  <c r="U5" i="20"/>
  <c r="T5" i="20"/>
  <c r="T21" i="20"/>
  <c r="T37" i="20"/>
  <c r="R3" i="17"/>
  <c r="I7" i="17"/>
  <c r="R3" i="30"/>
  <c r="H3" i="36"/>
  <c r="P4" i="36"/>
  <c r="P7" i="36"/>
  <c r="T7" i="36" s="1"/>
  <c r="D8" i="43"/>
  <c r="C8" i="43"/>
  <c r="E8" i="43"/>
  <c r="F8" i="43"/>
  <c r="D11" i="43"/>
  <c r="F11" i="43"/>
  <c r="C11" i="43"/>
  <c r="E11" i="43"/>
  <c r="C14" i="43"/>
  <c r="D14" i="43"/>
  <c r="E14" i="43"/>
  <c r="F14" i="43"/>
  <c r="R4" i="44"/>
  <c r="G4" i="44" s="1"/>
  <c r="I17" i="79" s="1"/>
  <c r="F15" i="44"/>
  <c r="C15" i="44"/>
  <c r="D15" i="44"/>
  <c r="E15" i="44"/>
  <c r="D18" i="44"/>
  <c r="F18" i="44"/>
  <c r="C18" i="44"/>
  <c r="E18" i="44"/>
  <c r="G4" i="45"/>
  <c r="R11" i="45"/>
  <c r="B2" i="49"/>
  <c r="B14" i="49"/>
  <c r="B21" i="49"/>
  <c r="B28" i="49"/>
  <c r="B35" i="49"/>
  <c r="B42" i="49"/>
  <c r="M44" i="20"/>
  <c r="W44" i="20" s="1"/>
  <c r="N44" i="20"/>
  <c r="X44" i="20" s="1"/>
  <c r="B12" i="45" s="1"/>
  <c r="L44" i="20"/>
  <c r="V44" i="20" s="1"/>
  <c r="G2" i="110"/>
  <c r="I2" i="110" s="1"/>
  <c r="L8" i="110"/>
  <c r="M8" i="110" s="1"/>
  <c r="G10" i="110"/>
  <c r="I10" i="110" s="1"/>
  <c r="G17" i="110"/>
  <c r="I17" i="110" s="1"/>
  <c r="G18" i="110"/>
  <c r="I18" i="110" s="1"/>
  <c r="G25" i="110"/>
  <c r="I25" i="110" s="1"/>
  <c r="G26" i="110"/>
  <c r="I26" i="110" s="1"/>
  <c r="G33" i="110"/>
  <c r="I33" i="110" s="1"/>
  <c r="G34" i="110"/>
  <c r="I34" i="110" s="1"/>
  <c r="G41" i="110"/>
  <c r="I41" i="110" s="1"/>
  <c r="G42" i="110"/>
  <c r="I42" i="110" s="1"/>
  <c r="H5" i="30"/>
  <c r="P3" i="43"/>
  <c r="T3" i="43" s="1"/>
  <c r="C5" i="43"/>
  <c r="D5" i="43"/>
  <c r="E5" i="43"/>
  <c r="F5" i="43"/>
  <c r="P6" i="43"/>
  <c r="T6" i="43" s="1"/>
  <c r="G9" i="43"/>
  <c r="G12" i="43"/>
  <c r="P7" i="44"/>
  <c r="T7" i="44" s="1"/>
  <c r="P10" i="44"/>
  <c r="T10" i="44" s="1"/>
  <c r="C12" i="44"/>
  <c r="E12" i="44"/>
  <c r="D12" i="44"/>
  <c r="F12" i="44"/>
  <c r="P13" i="44"/>
  <c r="T13" i="44" s="1"/>
  <c r="G16" i="44"/>
  <c r="R2" i="45"/>
  <c r="R5" i="45"/>
  <c r="R8" i="45"/>
  <c r="P14" i="45"/>
  <c r="P3" i="30"/>
  <c r="H3" i="30" s="1"/>
  <c r="E6" i="36"/>
  <c r="C6" i="36"/>
  <c r="G6" i="36"/>
  <c r="D6" i="36"/>
  <c r="F6" i="36"/>
  <c r="C2" i="43"/>
  <c r="E2" i="43"/>
  <c r="D2" i="43"/>
  <c r="F2" i="43"/>
  <c r="F3" i="44"/>
  <c r="H16" i="79" s="1"/>
  <c r="D3" i="44"/>
  <c r="F16" i="79" s="1"/>
  <c r="C3" i="44"/>
  <c r="E16" i="79" s="1"/>
  <c r="E3" i="44"/>
  <c r="G16" i="79" s="1"/>
  <c r="P4" i="44"/>
  <c r="F6" i="44"/>
  <c r="D6" i="44"/>
  <c r="E6" i="44"/>
  <c r="C6" i="44"/>
  <c r="F9" i="44"/>
  <c r="C9" i="44"/>
  <c r="E9" i="44"/>
  <c r="D9" i="44"/>
  <c r="C10" i="45"/>
  <c r="E10" i="45"/>
  <c r="D10" i="45"/>
  <c r="F10" i="45"/>
  <c r="P11" i="45"/>
  <c r="T11" i="45" s="1"/>
  <c r="E13" i="45"/>
  <c r="D13" i="45"/>
  <c r="C13" i="45"/>
  <c r="F13" i="45"/>
  <c r="B6" i="49"/>
  <c r="B13" i="49"/>
  <c r="B20" i="49"/>
  <c r="B27" i="49"/>
  <c r="B39" i="49"/>
  <c r="B45" i="49"/>
  <c r="G10" i="44"/>
  <c r="R14" i="44"/>
  <c r="R17" i="44"/>
  <c r="R18" i="44"/>
  <c r="P2" i="45"/>
  <c r="T2" i="45" s="1"/>
  <c r="P5" i="45"/>
  <c r="T5" i="45" s="1"/>
  <c r="P8" i="45"/>
  <c r="G8" i="45" s="1"/>
  <c r="G14" i="45"/>
  <c r="K38" i="20"/>
  <c r="K8" i="20"/>
  <c r="N8" i="20" l="1"/>
  <c r="X8" i="20" s="1"/>
  <c r="B6" i="43" s="1"/>
  <c r="N38" i="20"/>
  <c r="X38" i="20" s="1"/>
  <c r="B6" i="45" s="1"/>
  <c r="U16" i="20"/>
  <c r="U22" i="20"/>
  <c r="U18" i="20"/>
  <c r="U11" i="20"/>
  <c r="U6" i="20"/>
  <c r="U17" i="20"/>
  <c r="U46" i="20"/>
  <c r="U40" i="20"/>
  <c r="U45" i="20"/>
  <c r="U13" i="20"/>
  <c r="U39" i="20"/>
  <c r="U42" i="20"/>
  <c r="U32" i="20"/>
  <c r="U35" i="20"/>
  <c r="U15" i="20"/>
  <c r="U8" i="20"/>
  <c r="U27" i="20"/>
  <c r="U38" i="20"/>
  <c r="U41" i="20"/>
  <c r="U21" i="20"/>
  <c r="Y2" i="2"/>
  <c r="U47" i="20"/>
  <c r="U28" i="20"/>
  <c r="U20" i="20"/>
  <c r="U12" i="20"/>
  <c r="U44" i="20"/>
  <c r="U37" i="20"/>
  <c r="U34" i="20"/>
  <c r="U25" i="20"/>
  <c r="U7" i="20"/>
  <c r="U10" i="20"/>
  <c r="U26" i="20"/>
  <c r="G25" i="43"/>
  <c r="I4" i="79"/>
  <c r="G33" i="44"/>
  <c r="I25" i="79"/>
  <c r="I22" i="79"/>
  <c r="G30" i="44"/>
  <c r="G38" i="44"/>
  <c r="I30" i="79"/>
  <c r="I11" i="79"/>
  <c r="G32" i="43"/>
  <c r="G29" i="43"/>
  <c r="I8" i="79"/>
  <c r="G29" i="45"/>
  <c r="I38" i="79"/>
  <c r="G27" i="45"/>
  <c r="I36" i="79"/>
  <c r="I5" i="79"/>
  <c r="G26" i="43"/>
  <c r="G33" i="45"/>
  <c r="I42" i="79"/>
  <c r="D26" i="43"/>
  <c r="F5" i="79"/>
  <c r="G28" i="45"/>
  <c r="I37" i="79"/>
  <c r="F10" i="79"/>
  <c r="D31" i="43"/>
  <c r="D35" i="45"/>
  <c r="F44" i="79"/>
  <c r="E5" i="79"/>
  <c r="C26" i="43"/>
  <c r="B33" i="45"/>
  <c r="D42" i="79"/>
  <c r="C36" i="44"/>
  <c r="E28" i="79"/>
  <c r="T4" i="36"/>
  <c r="T16" i="44"/>
  <c r="F33" i="79"/>
  <c r="D24" i="45"/>
  <c r="D33" i="79"/>
  <c r="B24" i="45"/>
  <c r="H27" i="79"/>
  <c r="F35" i="44"/>
  <c r="D25" i="43"/>
  <c r="F4" i="79"/>
  <c r="E10" i="79"/>
  <c r="C31" i="43"/>
  <c r="G29" i="44"/>
  <c r="I21" i="79"/>
  <c r="E35" i="45"/>
  <c r="G44" i="79"/>
  <c r="T15" i="45"/>
  <c r="F31" i="44"/>
  <c r="H23" i="79"/>
  <c r="F3" i="79"/>
  <c r="D24" i="43"/>
  <c r="F25" i="45"/>
  <c r="H34" i="79"/>
  <c r="B29" i="45"/>
  <c r="D38" i="79"/>
  <c r="B34" i="44"/>
  <c r="D26" i="79"/>
  <c r="B32" i="43"/>
  <c r="D11" i="79"/>
  <c r="G5" i="4"/>
  <c r="Q2" i="2"/>
  <c r="G2" i="4" s="1"/>
  <c r="Q3" i="2"/>
  <c r="G3" i="4" s="1"/>
  <c r="F31" i="45"/>
  <c r="H40" i="79"/>
  <c r="F36" i="44"/>
  <c r="H28" i="79"/>
  <c r="F24" i="45"/>
  <c r="H33" i="79"/>
  <c r="D35" i="44"/>
  <c r="F27" i="79"/>
  <c r="E4" i="79"/>
  <c r="C25" i="43"/>
  <c r="E31" i="43"/>
  <c r="G10" i="79"/>
  <c r="C35" i="45"/>
  <c r="E44" i="79"/>
  <c r="T12" i="45"/>
  <c r="G23" i="79"/>
  <c r="E31" i="44"/>
  <c r="E3" i="79"/>
  <c r="C24" i="43"/>
  <c r="D25" i="45"/>
  <c r="F34" i="79"/>
  <c r="B31" i="43"/>
  <c r="D10" i="79"/>
  <c r="G5" i="45"/>
  <c r="D2" i="79"/>
  <c r="B23" i="43"/>
  <c r="H2" i="79"/>
  <c r="F23" i="43"/>
  <c r="E32" i="44"/>
  <c r="G24" i="79"/>
  <c r="C31" i="44"/>
  <c r="E23" i="79"/>
  <c r="B28" i="43"/>
  <c r="D7" i="79"/>
  <c r="G6" i="44"/>
  <c r="T14" i="44"/>
  <c r="T9" i="43"/>
  <c r="B35" i="43"/>
  <c r="D14" i="79"/>
  <c r="H5" i="4"/>
  <c r="T3" i="2"/>
  <c r="H3" i="4" s="1"/>
  <c r="T2" i="2"/>
  <c r="H2" i="4" s="1"/>
  <c r="C25" i="45"/>
  <c r="E34" i="79"/>
  <c r="D32" i="45"/>
  <c r="F41" i="79"/>
  <c r="G13" i="44"/>
  <c r="T18" i="44"/>
  <c r="G15" i="45"/>
  <c r="C32" i="45"/>
  <c r="E41" i="79"/>
  <c r="G12" i="79"/>
  <c r="E33" i="43"/>
  <c r="T2" i="43"/>
  <c r="B32" i="44"/>
  <c r="D24" i="79"/>
  <c r="D9" i="79"/>
  <c r="B30" i="43"/>
  <c r="B28" i="44"/>
  <c r="D20" i="79"/>
  <c r="C31" i="45"/>
  <c r="E40" i="79"/>
  <c r="E23" i="43"/>
  <c r="G2" i="79"/>
  <c r="T3" i="44"/>
  <c r="D32" i="44"/>
  <c r="F24" i="79"/>
  <c r="E2" i="79"/>
  <c r="C23" i="43"/>
  <c r="E33" i="45"/>
  <c r="G42" i="79"/>
  <c r="F32" i="44"/>
  <c r="H24" i="79"/>
  <c r="E38" i="44"/>
  <c r="G30" i="79"/>
  <c r="E32" i="45"/>
  <c r="G41" i="79"/>
  <c r="H8" i="36"/>
  <c r="H9" i="79"/>
  <c r="F30" i="43"/>
  <c r="F12" i="79"/>
  <c r="D33" i="43"/>
  <c r="B26" i="43"/>
  <c r="D5" i="79"/>
  <c r="D4" i="79"/>
  <c r="B25" i="43"/>
  <c r="B31" i="44"/>
  <c r="D23" i="79"/>
  <c r="J2" i="2"/>
  <c r="E2" i="4" s="1"/>
  <c r="E5" i="4"/>
  <c r="B34" i="45"/>
  <c r="D43" i="79"/>
  <c r="D31" i="45"/>
  <c r="F40" i="79"/>
  <c r="B37" i="44"/>
  <c r="D29" i="79"/>
  <c r="C33" i="45"/>
  <c r="E42" i="79"/>
  <c r="P4" i="110"/>
  <c r="D38" i="44"/>
  <c r="F30" i="79"/>
  <c r="G9" i="45"/>
  <c r="E29" i="45"/>
  <c r="G38" i="79"/>
  <c r="H5" i="36"/>
  <c r="G14" i="44"/>
  <c r="F9" i="79"/>
  <c r="D30" i="43"/>
  <c r="D19" i="79"/>
  <c r="B27" i="44"/>
  <c r="E12" i="79"/>
  <c r="C33" i="43"/>
  <c r="K5" i="4"/>
  <c r="AA2" i="2"/>
  <c r="K2" i="4" s="1"/>
  <c r="F2" i="17"/>
  <c r="C2" i="30"/>
  <c r="F5" i="4"/>
  <c r="M2" i="2"/>
  <c r="F2" i="4" s="1"/>
  <c r="M3" i="2"/>
  <c r="F3" i="4" s="1"/>
  <c r="B26" i="45"/>
  <c r="D35" i="79"/>
  <c r="G40" i="79"/>
  <c r="E31" i="45"/>
  <c r="G22" i="79"/>
  <c r="E30" i="44"/>
  <c r="H7" i="36"/>
  <c r="B33" i="44"/>
  <c r="D25" i="79"/>
  <c r="C38" i="44"/>
  <c r="E30" i="79"/>
  <c r="G9" i="79"/>
  <c r="E30" i="43"/>
  <c r="G3" i="44"/>
  <c r="I16" i="79" s="1"/>
  <c r="F33" i="43"/>
  <c r="H12" i="79"/>
  <c r="D3" i="79"/>
  <c r="B24" i="43"/>
  <c r="B29" i="43"/>
  <c r="D8" i="79"/>
  <c r="G37" i="44"/>
  <c r="I29" i="79"/>
  <c r="C24" i="45"/>
  <c r="E33" i="79"/>
  <c r="F25" i="43"/>
  <c r="H4" i="79"/>
  <c r="B36" i="44"/>
  <c r="D28" i="79"/>
  <c r="F2" i="79"/>
  <c r="D23" i="43"/>
  <c r="F35" i="43"/>
  <c r="H14" i="79"/>
  <c r="E24" i="45"/>
  <c r="G33" i="79"/>
  <c r="C32" i="44"/>
  <c r="E24" i="79"/>
  <c r="F32" i="45"/>
  <c r="H41" i="79"/>
  <c r="D31" i="44"/>
  <c r="F23" i="79"/>
  <c r="D27" i="79"/>
  <c r="B35" i="44"/>
  <c r="G31" i="44"/>
  <c r="I23" i="79"/>
  <c r="F33" i="44"/>
  <c r="H25" i="79"/>
  <c r="E35" i="43"/>
  <c r="G14" i="79"/>
  <c r="G7" i="44"/>
  <c r="D30" i="44"/>
  <c r="F22" i="79"/>
  <c r="D33" i="44"/>
  <c r="F25" i="79"/>
  <c r="D35" i="43"/>
  <c r="F14" i="79"/>
  <c r="E33" i="44"/>
  <c r="G25" i="79"/>
  <c r="E14" i="79"/>
  <c r="C35" i="43"/>
  <c r="C30" i="44"/>
  <c r="E22" i="79"/>
  <c r="C33" i="44"/>
  <c r="E25" i="79"/>
  <c r="E32" i="43"/>
  <c r="G11" i="79"/>
  <c r="F30" i="45"/>
  <c r="H39" i="79"/>
  <c r="F33" i="45"/>
  <c r="H42" i="79"/>
  <c r="T6" i="45"/>
  <c r="C29" i="45"/>
  <c r="E38" i="79"/>
  <c r="F37" i="44"/>
  <c r="H29" i="79"/>
  <c r="F30" i="44"/>
  <c r="H22" i="79"/>
  <c r="C32" i="43"/>
  <c r="E11" i="79"/>
  <c r="D30" i="45"/>
  <c r="F39" i="79"/>
  <c r="D33" i="45"/>
  <c r="F42" i="79"/>
  <c r="D36" i="45"/>
  <c r="F45" i="79"/>
  <c r="F38" i="44"/>
  <c r="H30" i="79"/>
  <c r="F26" i="45"/>
  <c r="H35" i="79"/>
  <c r="S4" i="30"/>
  <c r="F29" i="45"/>
  <c r="H38" i="79"/>
  <c r="D37" i="44"/>
  <c r="F29" i="79"/>
  <c r="E9" i="79"/>
  <c r="C30" i="43"/>
  <c r="G2" i="45"/>
  <c r="I32" i="79" s="1"/>
  <c r="T8" i="43"/>
  <c r="D44" i="79"/>
  <c r="B35" i="45"/>
  <c r="T15" i="44"/>
  <c r="B39" i="44"/>
  <c r="D31" i="79"/>
  <c r="K13" i="19"/>
  <c r="G25" i="45"/>
  <c r="I34" i="79"/>
  <c r="H11" i="79"/>
  <c r="F32" i="43"/>
  <c r="C30" i="45"/>
  <c r="E39" i="79"/>
  <c r="G23" i="43"/>
  <c r="I2" i="79"/>
  <c r="B36" i="45"/>
  <c r="D45" i="79"/>
  <c r="C36" i="45"/>
  <c r="E45" i="79"/>
  <c r="C29" i="44"/>
  <c r="E21" i="79"/>
  <c r="F34" i="43"/>
  <c r="H13" i="79"/>
  <c r="E35" i="79"/>
  <c r="C26" i="45"/>
  <c r="D29" i="45"/>
  <c r="F38" i="79"/>
  <c r="E37" i="44"/>
  <c r="G29" i="79"/>
  <c r="F27" i="43"/>
  <c r="H6" i="79"/>
  <c r="G11" i="45"/>
  <c r="T12" i="43"/>
  <c r="Z2" i="2"/>
  <c r="J2" i="4" s="1"/>
  <c r="J6" i="4"/>
  <c r="B30" i="45"/>
  <c r="D39" i="79"/>
  <c r="O48" i="20"/>
  <c r="E27" i="44"/>
  <c r="G19" i="79"/>
  <c r="I12" i="79"/>
  <c r="G33" i="43"/>
  <c r="E39" i="44"/>
  <c r="G31" i="79"/>
  <c r="D32" i="43"/>
  <c r="F11" i="79"/>
  <c r="E30" i="45"/>
  <c r="G39" i="79"/>
  <c r="B32" i="45"/>
  <c r="D41" i="79"/>
  <c r="B29" i="44"/>
  <c r="D21" i="79"/>
  <c r="F36" i="45"/>
  <c r="H45" i="79"/>
  <c r="D34" i="43"/>
  <c r="F13" i="79"/>
  <c r="D26" i="45"/>
  <c r="F35" i="79"/>
  <c r="G11" i="44"/>
  <c r="G13" i="43"/>
  <c r="E29" i="79"/>
  <c r="C37" i="44"/>
  <c r="E27" i="43"/>
  <c r="G6" i="79"/>
  <c r="D28" i="45"/>
  <c r="F37" i="79"/>
  <c r="B33" i="43"/>
  <c r="D12" i="79"/>
  <c r="S5" i="30"/>
  <c r="B38" i="44"/>
  <c r="D30" i="79"/>
  <c r="H2" i="36"/>
  <c r="B31" i="45"/>
  <c r="D40" i="79"/>
  <c r="B34" i="43"/>
  <c r="D13" i="79"/>
  <c r="E24" i="43"/>
  <c r="G3" i="79"/>
  <c r="D27" i="44"/>
  <c r="F19" i="79"/>
  <c r="F27" i="45"/>
  <c r="H36" i="79"/>
  <c r="E36" i="45"/>
  <c r="G45" i="79"/>
  <c r="H7" i="79"/>
  <c r="F28" i="43"/>
  <c r="E34" i="43"/>
  <c r="G13" i="79"/>
  <c r="G35" i="79"/>
  <c r="E26" i="45"/>
  <c r="E28" i="44"/>
  <c r="G20" i="79"/>
  <c r="G31" i="43"/>
  <c r="I10" i="79"/>
  <c r="D34" i="44"/>
  <c r="F26" i="79"/>
  <c r="D27" i="43"/>
  <c r="F6" i="79"/>
  <c r="C28" i="45"/>
  <c r="E37" i="79"/>
  <c r="T17" i="44"/>
  <c r="B25" i="45"/>
  <c r="D34" i="79"/>
  <c r="D34" i="45"/>
  <c r="F43" i="79"/>
  <c r="D36" i="44"/>
  <c r="F28" i="79"/>
  <c r="C35" i="44"/>
  <c r="E27" i="79"/>
  <c r="C27" i="44"/>
  <c r="E19" i="79"/>
  <c r="I9" i="79"/>
  <c r="G30" i="43"/>
  <c r="E31" i="79"/>
  <c r="C39" i="44"/>
  <c r="F29" i="43"/>
  <c r="H8" i="79"/>
  <c r="F39" i="44"/>
  <c r="H31" i="79"/>
  <c r="C34" i="43"/>
  <c r="E13" i="79"/>
  <c r="C28" i="44"/>
  <c r="E20" i="79"/>
  <c r="G28" i="43"/>
  <c r="I7" i="79"/>
  <c r="C34" i="44"/>
  <c r="E26" i="79"/>
  <c r="E6" i="79"/>
  <c r="C27" i="43"/>
  <c r="F28" i="45"/>
  <c r="H37" i="79"/>
  <c r="T9" i="44"/>
  <c r="Q7" i="110"/>
  <c r="G3" i="45"/>
  <c r="L5" i="4"/>
  <c r="AC2" i="2"/>
  <c r="L2" i="4" s="1"/>
  <c r="E34" i="45"/>
  <c r="G43" i="79"/>
  <c r="G4" i="79"/>
  <c r="E25" i="43"/>
  <c r="G35" i="45"/>
  <c r="I44" i="79"/>
  <c r="F34" i="45"/>
  <c r="H43" i="79"/>
  <c r="F27" i="44"/>
  <c r="H19" i="79"/>
  <c r="E29" i="43"/>
  <c r="G8" i="79"/>
  <c r="D27" i="45"/>
  <c r="F36" i="79"/>
  <c r="G36" i="44"/>
  <c r="I28" i="79"/>
  <c r="T8" i="45"/>
  <c r="C34" i="45"/>
  <c r="E43" i="79"/>
  <c r="T4" i="44"/>
  <c r="S3" i="30"/>
  <c r="F26" i="43"/>
  <c r="H5" i="79"/>
  <c r="F31" i="79"/>
  <c r="D39" i="44"/>
  <c r="E8" i="79"/>
  <c r="C29" i="43"/>
  <c r="G13" i="45"/>
  <c r="G36" i="79"/>
  <c r="E27" i="45"/>
  <c r="B28" i="45"/>
  <c r="D37" i="79"/>
  <c r="G18" i="44"/>
  <c r="C28" i="43"/>
  <c r="E7" i="79"/>
  <c r="T11" i="43"/>
  <c r="D28" i="44"/>
  <c r="F20" i="79"/>
  <c r="E34" i="44"/>
  <c r="G26" i="79"/>
  <c r="T4" i="43"/>
  <c r="E28" i="45"/>
  <c r="G37" i="79"/>
  <c r="S2" i="30"/>
  <c r="B27" i="43"/>
  <c r="D6" i="79"/>
  <c r="T7" i="43"/>
  <c r="T10" i="43"/>
  <c r="T12" i="44"/>
  <c r="G14" i="43"/>
  <c r="T14" i="45"/>
  <c r="G5" i="79"/>
  <c r="E26" i="43"/>
  <c r="E36" i="44"/>
  <c r="G28" i="79"/>
  <c r="D29" i="43"/>
  <c r="F8" i="79"/>
  <c r="G10" i="45"/>
  <c r="E36" i="79"/>
  <c r="C27" i="45"/>
  <c r="E35" i="44"/>
  <c r="G27" i="79"/>
  <c r="F31" i="43"/>
  <c r="H10" i="79"/>
  <c r="F35" i="45"/>
  <c r="H44" i="79"/>
  <c r="F28" i="44"/>
  <c r="H20" i="79"/>
  <c r="F34" i="44"/>
  <c r="H26" i="79"/>
  <c r="H3" i="79"/>
  <c r="F24" i="43"/>
  <c r="E25" i="45"/>
  <c r="G34" i="79"/>
  <c r="G3" i="43"/>
  <c r="G6" i="43"/>
  <c r="B30" i="44"/>
  <c r="D22" i="79"/>
  <c r="T3" i="36"/>
  <c r="T5" i="43"/>
  <c r="B27" i="45"/>
  <c r="D36" i="79"/>
  <c r="F2" i="78" l="1"/>
  <c r="C3" i="78"/>
  <c r="E4" i="78"/>
  <c r="B4" i="78"/>
  <c r="B3" i="78"/>
  <c r="G39" i="44"/>
  <c r="I31" i="79"/>
  <c r="D2" i="78"/>
  <c r="C2" i="78"/>
  <c r="B2" i="78"/>
  <c r="G35" i="43"/>
  <c r="I14" i="79"/>
  <c r="D3" i="78"/>
  <c r="G24" i="45"/>
  <c r="G4" i="78" s="1"/>
  <c r="I33" i="79"/>
  <c r="I13" i="79"/>
  <c r="G34" i="43"/>
  <c r="G26" i="45"/>
  <c r="I35" i="79"/>
  <c r="G27" i="43"/>
  <c r="I6" i="79"/>
  <c r="G32" i="45"/>
  <c r="I41" i="79"/>
  <c r="G24" i="43"/>
  <c r="I3" i="79"/>
  <c r="K11" i="110"/>
  <c r="K19" i="110"/>
  <c r="K27" i="110"/>
  <c r="K35" i="110"/>
  <c r="K43" i="110"/>
  <c r="K6" i="110"/>
  <c r="K14" i="110"/>
  <c r="K22" i="110"/>
  <c r="K30" i="110"/>
  <c r="K38" i="110"/>
  <c r="K7" i="110"/>
  <c r="K15" i="110"/>
  <c r="K23" i="110"/>
  <c r="K31" i="110"/>
  <c r="K39" i="110"/>
  <c r="K2" i="110"/>
  <c r="K10" i="110"/>
  <c r="K18" i="110"/>
  <c r="K26" i="110"/>
  <c r="K34" i="110"/>
  <c r="K42" i="110"/>
  <c r="K3" i="110"/>
  <c r="K8" i="110"/>
  <c r="K16" i="110"/>
  <c r="K24" i="110"/>
  <c r="K32" i="110"/>
  <c r="K40" i="110"/>
  <c r="K20" i="110"/>
  <c r="K28" i="110"/>
  <c r="K36" i="110"/>
  <c r="K12" i="110"/>
  <c r="K21" i="110"/>
  <c r="K25" i="110"/>
  <c r="K44" i="110"/>
  <c r="K17" i="110"/>
  <c r="K29" i="110"/>
  <c r="K33" i="110"/>
  <c r="K13" i="110"/>
  <c r="K4" i="110"/>
  <c r="K9" i="110"/>
  <c r="K45" i="110"/>
  <c r="K5" i="110"/>
  <c r="K37" i="110"/>
  <c r="K41" i="110"/>
  <c r="G32" i="44"/>
  <c r="I24" i="79"/>
  <c r="I40" i="79"/>
  <c r="G31" i="45"/>
  <c r="I27" i="79"/>
  <c r="G35" i="44"/>
  <c r="E2" i="78"/>
  <c r="G27" i="44"/>
  <c r="G3" i="78" s="1"/>
  <c r="I19" i="79"/>
  <c r="G36" i="45"/>
  <c r="I45" i="79"/>
  <c r="D4" i="78"/>
  <c r="F4" i="78"/>
  <c r="F3" i="78"/>
  <c r="E3" i="78"/>
  <c r="C4" i="78"/>
  <c r="I43" i="79"/>
  <c r="G34" i="45"/>
  <c r="I20" i="79"/>
  <c r="G28" i="44"/>
  <c r="G30" i="45"/>
  <c r="I39" i="79"/>
  <c r="G34" i="44"/>
  <c r="I26" i="79"/>
  <c r="K9" i="19"/>
  <c r="K10" i="19"/>
  <c r="K11" i="19"/>
  <c r="G2" i="78" l="1"/>
  <c r="N37" i="110"/>
  <c r="C37" i="110"/>
  <c r="N5" i="110"/>
  <c r="C5" i="110"/>
  <c r="N24" i="110"/>
  <c r="C24" i="110"/>
  <c r="N16" i="110"/>
  <c r="C16" i="110"/>
  <c r="N40" i="110"/>
  <c r="C40" i="110"/>
  <c r="N4" i="110"/>
  <c r="C4" i="110"/>
  <c r="C14" i="110"/>
  <c r="N14" i="110"/>
  <c r="C43" i="110"/>
  <c r="N43" i="110"/>
  <c r="N32" i="110"/>
  <c r="C32" i="110"/>
  <c r="N8" i="110"/>
  <c r="C8" i="110"/>
  <c r="N29" i="110"/>
  <c r="C29" i="110"/>
  <c r="N44" i="110"/>
  <c r="C44" i="110"/>
  <c r="N18" i="110"/>
  <c r="C18" i="110"/>
  <c r="C19" i="110"/>
  <c r="N19" i="110"/>
  <c r="C7" i="110"/>
  <c r="N7" i="110"/>
  <c r="N45" i="110"/>
  <c r="C45" i="110"/>
  <c r="C22" i="110"/>
  <c r="N22" i="110"/>
  <c r="C6" i="110"/>
  <c r="N6" i="110"/>
  <c r="N33" i="110"/>
  <c r="C33" i="110"/>
  <c r="C35" i="110"/>
  <c r="N35" i="110"/>
  <c r="N11" i="110"/>
  <c r="C11" i="110"/>
  <c r="N17" i="110"/>
  <c r="C17" i="110"/>
  <c r="N21" i="110"/>
  <c r="C21" i="110"/>
  <c r="G4" i="20"/>
  <c r="G8" i="20"/>
  <c r="G6" i="20"/>
  <c r="G7" i="20"/>
  <c r="G25" i="20"/>
  <c r="G42" i="20"/>
  <c r="N2" i="110"/>
  <c r="G23" i="20"/>
  <c r="G40" i="20"/>
  <c r="G22" i="20"/>
  <c r="G39" i="20"/>
  <c r="G12" i="20"/>
  <c r="G21" i="20"/>
  <c r="G19" i="20"/>
  <c r="G36" i="20"/>
  <c r="G11" i="20"/>
  <c r="G18" i="20"/>
  <c r="G34" i="20"/>
  <c r="G35" i="20"/>
  <c r="G17" i="20"/>
  <c r="G16" i="20"/>
  <c r="G31" i="20"/>
  <c r="C2" i="110"/>
  <c r="G9" i="20"/>
  <c r="G14" i="20"/>
  <c r="G27" i="20"/>
  <c r="G26" i="20"/>
  <c r="G45" i="20"/>
  <c r="G28" i="20"/>
  <c r="G33" i="20"/>
  <c r="G30" i="20"/>
  <c r="G38" i="20"/>
  <c r="G41" i="20"/>
  <c r="G44" i="20"/>
  <c r="G47" i="20"/>
  <c r="G10" i="20"/>
  <c r="G15" i="20"/>
  <c r="G5" i="20"/>
  <c r="G13" i="20"/>
  <c r="G32" i="20"/>
  <c r="G29" i="20"/>
  <c r="G43" i="20"/>
  <c r="G46" i="20"/>
  <c r="G37" i="20"/>
  <c r="G20" i="20"/>
  <c r="G24" i="20"/>
  <c r="N34" i="110"/>
  <c r="C34" i="110"/>
  <c r="N25" i="110"/>
  <c r="C25" i="110"/>
  <c r="C12" i="110"/>
  <c r="N12" i="110"/>
  <c r="N39" i="110"/>
  <c r="C39" i="110"/>
  <c r="C38" i="110"/>
  <c r="N38" i="110"/>
  <c r="N9" i="110"/>
  <c r="C9" i="110"/>
  <c r="N13" i="110"/>
  <c r="C13" i="110"/>
  <c r="N36" i="110"/>
  <c r="C36" i="110"/>
  <c r="C31" i="110"/>
  <c r="N31" i="110"/>
  <c r="N26" i="110"/>
  <c r="C26" i="110"/>
  <c r="N10" i="110"/>
  <c r="C10" i="110"/>
  <c r="N28" i="110"/>
  <c r="C28" i="110"/>
  <c r="C23" i="110"/>
  <c r="N23" i="110"/>
  <c r="C30" i="110"/>
  <c r="N30" i="110"/>
  <c r="N3" i="110"/>
  <c r="C3" i="110"/>
  <c r="N42" i="110"/>
  <c r="C42" i="110"/>
  <c r="C27" i="110"/>
  <c r="N27" i="110"/>
  <c r="C41" i="110"/>
  <c r="N41" i="110"/>
  <c r="C20" i="110"/>
  <c r="N20" i="110"/>
  <c r="C15" i="110"/>
  <c r="N15" i="110"/>
  <c r="E44" i="20" l="1"/>
  <c r="O44" i="20"/>
  <c r="C42" i="49"/>
  <c r="O34" i="20"/>
  <c r="E34" i="20"/>
  <c r="C32" i="49"/>
  <c r="O8" i="20"/>
  <c r="E8" i="20"/>
  <c r="C6" i="49"/>
  <c r="O38" i="20"/>
  <c r="E38" i="20"/>
  <c r="C36" i="49"/>
  <c r="E11" i="20"/>
  <c r="O11" i="20"/>
  <c r="C9" i="49"/>
  <c r="E30" i="20"/>
  <c r="O30" i="20"/>
  <c r="C28" i="49"/>
  <c r="E36" i="20"/>
  <c r="O36" i="20"/>
  <c r="C34" i="49"/>
  <c r="E24" i="20"/>
  <c r="O24" i="20"/>
  <c r="C22" i="49"/>
  <c r="E33" i="20"/>
  <c r="O33" i="20"/>
  <c r="C31" i="49"/>
  <c r="E19" i="20"/>
  <c r="O19" i="20"/>
  <c r="C17" i="49"/>
  <c r="E20" i="20"/>
  <c r="O20" i="20"/>
  <c r="C18" i="49"/>
  <c r="O28" i="20"/>
  <c r="E28" i="20"/>
  <c r="C26" i="49"/>
  <c r="O21" i="20"/>
  <c r="E21" i="20"/>
  <c r="C19" i="49"/>
  <c r="O4" i="20"/>
  <c r="E4" i="20"/>
  <c r="C2" i="49"/>
  <c r="E37" i="20"/>
  <c r="O37" i="20"/>
  <c r="C35" i="49"/>
  <c r="O12" i="20"/>
  <c r="E12" i="20"/>
  <c r="C10" i="49"/>
  <c r="O45" i="20"/>
  <c r="E45" i="20"/>
  <c r="C43" i="49"/>
  <c r="O46" i="20"/>
  <c r="E46" i="20"/>
  <c r="C44" i="49"/>
  <c r="E26" i="20"/>
  <c r="O26" i="20"/>
  <c r="C24" i="49"/>
  <c r="E39" i="20"/>
  <c r="O39" i="20"/>
  <c r="C37" i="49"/>
  <c r="E43" i="20"/>
  <c r="O43" i="20"/>
  <c r="C41" i="49"/>
  <c r="O27" i="20"/>
  <c r="E27" i="20"/>
  <c r="C25" i="49"/>
  <c r="E22" i="20"/>
  <c r="O22" i="20"/>
  <c r="C20" i="49"/>
  <c r="O29" i="20"/>
  <c r="E29" i="20"/>
  <c r="C27" i="49"/>
  <c r="O14" i="20"/>
  <c r="E14" i="20"/>
  <c r="C12" i="49"/>
  <c r="E40" i="20"/>
  <c r="O40" i="20"/>
  <c r="C38" i="49"/>
  <c r="E9" i="20"/>
  <c r="O9" i="20"/>
  <c r="C7" i="49"/>
  <c r="E23" i="20"/>
  <c r="O23" i="20"/>
  <c r="C21" i="49"/>
  <c r="E32" i="20"/>
  <c r="O32" i="20"/>
  <c r="C30" i="49"/>
  <c r="E13" i="20"/>
  <c r="O13" i="20"/>
  <c r="C11" i="49"/>
  <c r="P3" i="110"/>
  <c r="E41" i="20"/>
  <c r="O41" i="20"/>
  <c r="C39" i="49"/>
  <c r="E5" i="20"/>
  <c r="O5" i="20"/>
  <c r="C3" i="49"/>
  <c r="O31" i="20"/>
  <c r="E31" i="20"/>
  <c r="C29" i="49"/>
  <c r="O42" i="20"/>
  <c r="E42" i="20"/>
  <c r="C40" i="49"/>
  <c r="O15" i="20"/>
  <c r="E15" i="20"/>
  <c r="C13" i="49"/>
  <c r="O16" i="20"/>
  <c r="E16" i="20"/>
  <c r="C14" i="49"/>
  <c r="O25" i="20"/>
  <c r="E25" i="20"/>
  <c r="C23" i="49"/>
  <c r="E18" i="20"/>
  <c r="O18" i="20"/>
  <c r="C16" i="49"/>
  <c r="E10" i="20"/>
  <c r="O10" i="20"/>
  <c r="C8" i="49"/>
  <c r="O17" i="20"/>
  <c r="E17" i="20"/>
  <c r="C15" i="49"/>
  <c r="E7" i="20"/>
  <c r="O7" i="20"/>
  <c r="C5" i="49"/>
  <c r="E47" i="20"/>
  <c r="O47" i="20"/>
  <c r="C45" i="49"/>
  <c r="E35" i="20"/>
  <c r="O35" i="20"/>
  <c r="C33" i="49"/>
  <c r="E6" i="20"/>
  <c r="O6" i="20"/>
  <c r="C4" i="49"/>
  <c r="F44" i="49" l="1"/>
  <c r="G44" i="49" s="1"/>
  <c r="H14" i="45" s="1"/>
  <c r="J44" i="79" s="1"/>
  <c r="O2" i="20"/>
  <c r="P20" i="20" s="1"/>
  <c r="C46" i="49"/>
  <c r="F41" i="49" s="1"/>
  <c r="G41" i="49" s="1"/>
  <c r="H11" i="45" s="1"/>
  <c r="J41" i="79" s="1"/>
  <c r="F6" i="49" l="1"/>
  <c r="G6" i="49" s="1"/>
  <c r="H6" i="43" s="1"/>
  <c r="J6" i="79" s="1"/>
  <c r="P9" i="20"/>
  <c r="F2" i="49"/>
  <c r="G2" i="49" s="1"/>
  <c r="H2" i="43" s="1"/>
  <c r="P26" i="20"/>
  <c r="F17" i="49"/>
  <c r="G17" i="49" s="1"/>
  <c r="H4" i="44" s="1"/>
  <c r="J17" i="79" s="1"/>
  <c r="P12" i="20"/>
  <c r="F24" i="49"/>
  <c r="G24" i="49" s="1"/>
  <c r="H11" i="44" s="1"/>
  <c r="J24" i="79" s="1"/>
  <c r="P19" i="20"/>
  <c r="P14" i="20"/>
  <c r="F37" i="49"/>
  <c r="G37" i="49" s="1"/>
  <c r="H7" i="45" s="1"/>
  <c r="J37" i="79" s="1"/>
  <c r="P37" i="20"/>
  <c r="P45" i="20"/>
  <c r="P28" i="20"/>
  <c r="P35" i="20"/>
  <c r="F30" i="49"/>
  <c r="G30" i="49" s="1"/>
  <c r="H17" i="44" s="1"/>
  <c r="J30" i="79" s="1"/>
  <c r="F8" i="49"/>
  <c r="G8" i="49" s="1"/>
  <c r="H8" i="43" s="1"/>
  <c r="J8" i="79" s="1"/>
  <c r="F29" i="49"/>
  <c r="G29" i="49" s="1"/>
  <c r="H16" i="44" s="1"/>
  <c r="J29" i="79" s="1"/>
  <c r="P17" i="20"/>
  <c r="F31" i="49"/>
  <c r="G31" i="49" s="1"/>
  <c r="H18" i="44" s="1"/>
  <c r="J31" i="79" s="1"/>
  <c r="P40" i="20"/>
  <c r="P30" i="20"/>
  <c r="P7" i="20"/>
  <c r="P47" i="20"/>
  <c r="F34" i="49"/>
  <c r="G34" i="49" s="1"/>
  <c r="H4" i="45" s="1"/>
  <c r="J34" i="79" s="1"/>
  <c r="P41" i="20"/>
  <c r="F4" i="49"/>
  <c r="G4" i="49" s="1"/>
  <c r="H4" i="43" s="1"/>
  <c r="J4" i="79" s="1"/>
  <c r="F22" i="49"/>
  <c r="G22" i="49" s="1"/>
  <c r="H9" i="44" s="1"/>
  <c r="J22" i="79" s="1"/>
  <c r="P16" i="20"/>
  <c r="F27" i="49"/>
  <c r="G27" i="49" s="1"/>
  <c r="H14" i="44" s="1"/>
  <c r="J27" i="79" s="1"/>
  <c r="P39" i="20"/>
  <c r="P15" i="20"/>
  <c r="F42" i="49"/>
  <c r="G42" i="49" s="1"/>
  <c r="H12" i="45" s="1"/>
  <c r="J42" i="79" s="1"/>
  <c r="P38" i="20"/>
  <c r="F28" i="49"/>
  <c r="G28" i="49" s="1"/>
  <c r="H15" i="44" s="1"/>
  <c r="J28" i="79" s="1"/>
  <c r="F45" i="49"/>
  <c r="G45" i="49" s="1"/>
  <c r="H15" i="45" s="1"/>
  <c r="J45" i="79" s="1"/>
  <c r="P21" i="20"/>
  <c r="F3" i="49"/>
  <c r="G3" i="49" s="1"/>
  <c r="H3" i="43" s="1"/>
  <c r="J3" i="79" s="1"/>
  <c r="P43" i="20"/>
  <c r="F11" i="49"/>
  <c r="G11" i="49" s="1"/>
  <c r="H11" i="43" s="1"/>
  <c r="J11" i="79" s="1"/>
  <c r="P27" i="20"/>
  <c r="P4" i="20"/>
  <c r="P13" i="20"/>
  <c r="F13" i="49"/>
  <c r="G13" i="49" s="1"/>
  <c r="H13" i="43" s="1"/>
  <c r="J13" i="79" s="1"/>
  <c r="F12" i="49"/>
  <c r="G12" i="49" s="1"/>
  <c r="H12" i="43" s="1"/>
  <c r="J12" i="79" s="1"/>
  <c r="F39" i="49"/>
  <c r="G39" i="49" s="1"/>
  <c r="H9" i="45" s="1"/>
  <c r="J39" i="79" s="1"/>
  <c r="F10" i="49"/>
  <c r="G10" i="49" s="1"/>
  <c r="H10" i="43" s="1"/>
  <c r="J10" i="79" s="1"/>
  <c r="F43" i="49"/>
  <c r="G43" i="49" s="1"/>
  <c r="H13" i="45" s="1"/>
  <c r="J43" i="79" s="1"/>
  <c r="F7" i="49"/>
  <c r="G7" i="49" s="1"/>
  <c r="H7" i="43" s="1"/>
  <c r="J7" i="79" s="1"/>
  <c r="P11" i="20"/>
  <c r="F40" i="49"/>
  <c r="G40" i="49" s="1"/>
  <c r="H10" i="45" s="1"/>
  <c r="J40" i="79" s="1"/>
  <c r="P8" i="20"/>
  <c r="P18" i="20"/>
  <c r="F19" i="49"/>
  <c r="G19" i="49" s="1"/>
  <c r="H6" i="44" s="1"/>
  <c r="J19" i="79" s="1"/>
  <c r="F35" i="49"/>
  <c r="G35" i="49" s="1"/>
  <c r="H5" i="45" s="1"/>
  <c r="J35" i="79" s="1"/>
  <c r="F16" i="49"/>
  <c r="G16" i="49" s="1"/>
  <c r="H3" i="44" s="1"/>
  <c r="J16" i="79" s="1"/>
  <c r="F36" i="49"/>
  <c r="G36" i="49" s="1"/>
  <c r="H6" i="45" s="1"/>
  <c r="J36" i="79" s="1"/>
  <c r="P42" i="20"/>
  <c r="F14" i="49"/>
  <c r="G14" i="49" s="1"/>
  <c r="H14" i="43" s="1"/>
  <c r="J14" i="79" s="1"/>
  <c r="P25" i="20"/>
  <c r="F23" i="49"/>
  <c r="G23" i="49" s="1"/>
  <c r="H10" i="44" s="1"/>
  <c r="J23" i="79" s="1"/>
  <c r="P46" i="20"/>
  <c r="P29" i="20"/>
  <c r="F38" i="49"/>
  <c r="G38" i="49" s="1"/>
  <c r="H8" i="45" s="1"/>
  <c r="J38" i="79" s="1"/>
  <c r="P44" i="20"/>
  <c r="F18" i="49"/>
  <c r="G18" i="49" s="1"/>
  <c r="H5" i="44" s="1"/>
  <c r="J18" i="79" s="1"/>
  <c r="P23" i="20"/>
  <c r="P6" i="20"/>
  <c r="F25" i="49"/>
  <c r="G25" i="49" s="1"/>
  <c r="H12" i="44" s="1"/>
  <c r="J25" i="79" s="1"/>
  <c r="P5" i="20"/>
  <c r="P31" i="20"/>
  <c r="F20" i="49"/>
  <c r="G20" i="49" s="1"/>
  <c r="H7" i="44" s="1"/>
  <c r="J20" i="79" s="1"/>
  <c r="P33" i="20"/>
  <c r="F9" i="49"/>
  <c r="G9" i="49" s="1"/>
  <c r="H9" i="43" s="1"/>
  <c r="J9" i="79" s="1"/>
  <c r="F33" i="49"/>
  <c r="G33" i="49" s="1"/>
  <c r="H3" i="45" s="1"/>
  <c r="J33" i="79" s="1"/>
  <c r="F15" i="49"/>
  <c r="G15" i="49" s="1"/>
  <c r="H2" i="44" s="1"/>
  <c r="F21" i="49"/>
  <c r="G21" i="49" s="1"/>
  <c r="H8" i="44" s="1"/>
  <c r="J21" i="79" s="1"/>
  <c r="P22" i="20"/>
  <c r="P34" i="20"/>
  <c r="F5" i="49"/>
  <c r="G5" i="49" s="1"/>
  <c r="H5" i="43" s="1"/>
  <c r="J5" i="79" s="1"/>
  <c r="P10" i="20"/>
  <c r="P36" i="20"/>
  <c r="P24" i="20"/>
  <c r="P32" i="20"/>
  <c r="F26" i="49"/>
  <c r="G26" i="49" s="1"/>
  <c r="H13" i="44" s="1"/>
  <c r="J26" i="79" s="1"/>
  <c r="F32" i="49"/>
  <c r="G32" i="49" s="1"/>
  <c r="H2" i="45" s="1"/>
  <c r="Y4" i="20" l="1"/>
  <c r="Y34" i="20"/>
  <c r="J15" i="79"/>
  <c r="H19" i="44"/>
  <c r="H3" i="78" s="1"/>
  <c r="H15" i="43"/>
  <c r="H2" i="78" s="1"/>
  <c r="J2" i="79"/>
  <c r="H23" i="43"/>
  <c r="Y17" i="20"/>
  <c r="H16" i="45"/>
  <c r="H4" i="78" s="1"/>
  <c r="J32" i="7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<sst xmlns="http://schemas.openxmlformats.org/spreadsheetml/2006/main" count="1671" uniqueCount="590">
  <si>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</si>
  <si>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</si>
  <si>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</si>
  <si>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</si>
  <si>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</si>
  <si>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</si>
  <si>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</si>
  <si>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</si>
  <si>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</si>
  <si>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</si>
  <si>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</si>
  <si>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</si>
  <si>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</si>
  <si>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</si>
  <si>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</si>
  <si>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</si>
  <si>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</si>
  <si>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</si>
  <si>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</si>
  <si>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</si>
  <si>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</si>
  <si>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</si>
  <si>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</si>
  <si>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</si>
  <si>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</si>
  <si>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</si>
  <si>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</si>
  <si>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</si>
  <si>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</si>
  <si>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</si>
  <si>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</si>
  <si>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</si>
  <si>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</si>
  <si>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</si>
  <si>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</si>
  <si>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</si>
  <si>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</si>
  <si>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</si>
  <si>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</si>
  <si>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</si>
  <si>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</si>
  <si>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</si>
  <si>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</si>
  <si>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</si>
  <si>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</si>
  <si>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</si>
  <si>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</si>
  <si>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</si>
  <si>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</si>
  <si>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</si>
  <si>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</si>
  <si>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</si>
  <si>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</si>
  <si>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</si>
  <si>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</si>
  <si>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</si>
  <si>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</si>
  <si>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</si>
  <si>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</si>
  <si>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</si>
  <si>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</si>
  <si>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</si>
  <si>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</si>
  <si>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</si>
  <si>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</si>
  <si>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</si>
  <si>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</si>
  <si>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</si>
  <si>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</si>
  <si>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</si>
  <si>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</si>
  <si>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</si>
  <si>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</si>
  <si>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</si>
  <si>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</si>
  <si>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</si>
  <si>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</si>
  <si>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</si>
  <si>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</si>
  <si>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</si>
  <si>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</si>
  <si>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</si>
  <si>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</si>
  <si>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</si>
  <si>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</si>
  <si>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</si>
  <si>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</si>
  <si>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</si>
  <si>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</si>
  <si>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</si>
  <si>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</si>
  <si>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</si>
  <si>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</si>
  <si>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</si>
  <si>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</si>
  <si>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</si>
  <si>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</si>
  <si>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</si>
  <si>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</si>
  <si>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</si>
  <si>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</si>
  <si>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</si>
  <si>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</si>
  <si>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</si>
  <si>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</si>
  <si>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</si>
  <si>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</si>
  <si>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</si>
  <si>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</si>
  <si>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</si>
  <si>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</si>
  <si>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</si>
  <si>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</si>
  <si>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</si>
  <si>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</si>
  <si>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</si>
  <si>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</si>
  <si>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</si>
  <si>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</si>
  <si>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</si>
  <si>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</si>
  <si>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</si>
  <si>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</si>
  <si>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</si>
  <si>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</si>
  <si>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</si>
  <si>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</si>
  <si>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</si>
  <si>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</si>
  <si>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</si>
  <si>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</si>
  <si>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</si>
  <si>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</si>
  <si>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</si>
  <si>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</si>
  <si>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</si>
  <si>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</si>
  <si>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</si>
  <si>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</si>
  <si>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</si>
  <si>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</si>
  <si>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</si>
  <si>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</si>
  <si>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</si>
  <si>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</si>
  <si>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</si>
  <si>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</si>
  <si>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</si>
  <si>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</si>
  <si>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</si>
  <si>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</si>
  <si>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</si>
  <si>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</si>
  <si>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</si>
  <si>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</si>
  <si>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</si>
  <si>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</si>
  <si>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</si>
  <si>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</si>
  <si>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</si>
  <si>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</si>
  <si>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</si>
  <si>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</si>
  <si>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</si>
  <si>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</si>
  <si>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</si>
  <si>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</si>
  <si>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</si>
  <si>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</si>
  <si>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</si>
  <si>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</si>
  <si>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</si>
  <si>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</si>
  <si>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</si>
  <si>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</si>
  <si>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</si>
  <si>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</si>
  <si>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</si>
  <si>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</si>
  <si>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</si>
  <si>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</si>
  <si>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</si>
  <si>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</si>
  <si>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</si>
  <si>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</si>
  <si>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</si>
  <si>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</si>
  <si>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</si>
  <si>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</si>
  <si>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</si>
  <si>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</si>
  <si>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</si>
  <si>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</si>
  <si>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</si>
  <si>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</si>
  <si>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</si>
  <si>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</si>
  <si>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</si>
  <si>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</si>
  <si>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</si>
  <si>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</si>
  <si>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</si>
  <si>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</si>
  <si>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</si>
  <si>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</si>
  <si>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</si>
  <si>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</si>
  <si>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</si>
  <si>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</si>
  <si>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</si>
  <si>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</si>
  <si>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</si>
  <si>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</si>
  <si>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</si>
  <si>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</si>
  <si>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</si>
  <si>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</si>
  <si>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</si>
  <si>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</si>
  <si>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</si>
  <si>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</si>
  <si>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</si>
  <si>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</si>
  <si>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</si>
  <si>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</si>
  <si>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</si>
  <si>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</si>
  <si>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</si>
  <si>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</si>
  <si>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</si>
  <si>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</si>
  <si>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</si>
  <si>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</si>
  <si>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</si>
  <si>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</si>
  <si>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</si>
  <si>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</si>
  <si>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</si>
  <si>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</si>
  <si>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</si>
  <si>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</si>
  <si>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</si>
  <si>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</si>
  <si>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</si>
  <si>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</si>
  <si>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</si>
  <si>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</si>
  <si>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</si>
  <si>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</si>
  <si>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</si>
  <si>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</si>
  <si>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</si>
  <si>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</si>
  <si>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</si>
  <si>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</si>
  <si>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</si>
  <si>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</si>
  <si>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</si>
  <si>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</si>
  <si>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</si>
  <si>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</si>
  <si>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</si>
  <si>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</si>
  <si>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</si>
  <si>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</si>
  <si>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</si>
  <si>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</si>
  <si>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</si>
  <si>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</si>
  <si>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</si>
  <si>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</si>
  <si>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</si>
  <si>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</si>
  <si>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</si>
  <si>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</si>
  <si>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</si>
  <si>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</si>
  <si>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</si>
  <si>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</si>
  <si>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</si>
  <si>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</si>
  <si>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</si>
  <si>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</si>
  <si>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</si>
  <si>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</si>
  <si>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</si>
  <si>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</si>
  <si>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</si>
  <si>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</si>
  <si>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</si>
  <si>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</si>
  <si>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</si>
  <si>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</si>
  <si>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</si>
  <si>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</si>
  <si>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</si>
  <si>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</si>
  <si>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</si>
  <si>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</si>
  <si>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</si>
  <si>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</si>
  <si>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</si>
  <si>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</si>
  <si>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</si>
  <si>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</si>
  <si>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</si>
  <si>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</si>
  <si>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</si>
  <si>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</si>
  <si>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</si>
  <si>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</si>
  <si>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</si>
  <si>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</si>
  <si>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</si>
  <si>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</si>
  <si>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</si>
  <si>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</si>
  <si>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</si>
  <si>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</si>
  <si>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</si>
  <si>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</si>
  <si>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</si>
  <si>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</si>
  <si>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</si>
  <si>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</si>
  <si>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</si>
  <si>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</si>
  <si>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</si>
  <si>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</si>
  <si>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</si>
  <si>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</si>
  <si>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</si>
  <si>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</si>
  <si>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</si>
  <si>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</si>
  <si>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</si>
  <si>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</si>
  <si>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</si>
  <si>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</si>
  <si>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</si>
  <si>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</si>
  <si>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</si>
  <si>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</si>
  <si>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</si>
  <si>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</si>
  <si>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</si>
  <si>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</si>
  <si>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</si>
  <si>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</si>
  <si>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</si>
  <si>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</si>
  <si>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</si>
  <si>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</si>
  <si>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</si>
  <si>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</si>
  <si>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</si>
  <si>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</si>
  <si>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</si>
  <si>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</si>
  <si>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</si>
  <si>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</si>
  <si>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</si>
  <si>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</si>
  <si>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</si>
  <si>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226</t>
  </si>
  <si>
    <t>BAABTAVMT0NBTAFI/////wFQdAcAACNDSVEuXlNQWC5JUV9PUEVOUFJJQ0UuMjAyNC83LzE4LlVTRAEAAACbuCgAAgAAAAc1NjA4LjU2AK/AbHc7090IFawDeDvT3QgiQ0lRLl5TUFguSVFfWUVBUkhJR0guMjAyNS83LzE3LlVTRAEAAACbuCgAAgAAABA2Mjk3LjM2MTkwOTQ0MDQ1AK/AbHc7090IepIQeDvT3QghQ0lRLl5TUFguSVFfWUVBUkxPVy4yMDI1LzcvMTcuVVNEAQAAAJu4KAACAAAAEDQ5ODIuNzcwMzEzMjY5NDIAr8BsdzvT3QhMbAV4O9PdCBlDSVEuXlNQWC5JUV9ZRUFSSElHSF9EQVRFAQAAAJu4KAAFAAAACTIwMjUvNy8yOACvwGx3O9PdCDV5Bng7090IGENJUS5eU1BYLklRX1lFQVJMT1dfREFURQEAAACbuCgABQAAAAgyMDI1LzQvOACvwGx3O9PdCBmcCHg7090IJENJUS5eREpJLklRX0NMT1NFUFJJQ0UuMjAyNS83LzE3LlVTRAEAAAD4tCgAAgAAABA0NDQ4NC40ODYyNDk5MTQ2AK/AbHc7090Iaf8UeDvT3QgkQ0lRLl5ESkkuSVFfQ0xPU0VQUklDRS4yMDI1LzQvMTcuVVNEAQAAAPi0KAACAAAAEDM5MTQyLjIzMTk0ODM4ODQAr8BsdzvT3Qh7IQ54O9PdCCVDSVEuXkRKSS5JUV9DTE9TRVBSSUNFLjIwMjIvMTEvMzAuVVNEAQAAAPi0KAACAAAAEDM0NTg5Ljc2ODUxNDM2MDgAr8BsdzvT3QjWhwp4O9PdCCRDSVEuXkRKSS5JUV9DTE9TRVBSSUNFLjIwMjMvMy8xNC5VU0QBAAAA+LQoAAIA</t>
  </si>
  <si>
    <t>CBWsA3g7090IIkNJUS5BR0lYLklRX1lFQVJISUdILjIwMjUvNy8xNy5VU0QBAAAAI/cAcAIAAAAFMzEuOTkANsNudzvT3Qg5ihR4O9PdCCFDSVEuQUdJWC5JUV9ZRUFSTE9XLjIwMjUvNy8xNy5VU0QBAAAAI/cAcAIAAAAGMjAuODE1ADbDbnc7090IOVYFeDvT3QgZQ0lRLkFHSVguSVFfWUVBUkhJR0hfREFURQEAAAAj9wBwBQAAAAkyMDI1LzcvMzEANsNudzvT3Qimgwx4O9PdCBhDSVEuQUdJWC5JUV9ZRUFSTE9XX0RBVEUBAAAAI/cAcAUAAAAIMjAyNS80LzcANsNudzvT3QgZnAh4O9PdCCVDSVEuQUdJWC5JUV9DTE9TRVBSSUNFLjIwMjIvMTEvMzAuVVNEAQAAACP3AHADAAAAAAA2w253O9PdCDgZEng7090IJENJUS5BR0lYLklRX0NMT1NFUFJJQ0UuMjAyMy8zLzE0LlVTRAEAAAAj9wBwAwAAAAAANsNudzvT3QjWhwp4O9PdCClDSVEuQVJDQTpDSEFULklRX0NMT1NFUFJJQ0UuMjAyNS83LzE3LlVTRAEAAAAAMDVtAgAAAAU0OS44NQCvwGx3O9PdCKaDDHg7090IKkNJUS5BUkNBOkNIQVQuSVFfQ0xPU0VQUklDRS4yMDI0LzEyLzMxLlVTRAEAAAAAMDVtAgAAAAU0MC40NgCvwGx3O9PdCEel/nc7090IKUNJUS5BUkNBOkNIQVQuSVFfQ0xPU0VQUklDRS4yMDI1LzQvMTcuVVNEAQAAAAAwNW0CAAAABTMyLjYzAK/AbHc7090INYX/dzvT3QgoQ0lRLkFSQ0E6Q0hBVC5JUV9PUEVOUFJJQ0UuMjAyNC83LzE4</t>
  </si>
  <si>
    <t>AQAAAOncYiECAAAABDMzLjkAr8BsdzvT3Qh8rQl4O9PdCC1DSVEuTkFTREFRR006QUlRLklRX0NMT1NFUFJJQ0UuMjAyMi8xMS8zMC5VU0QBAAAA6dxiIQIAAAAFMjEuNzQAr8BsdzvT3QhuABF4O9PdCCxDSVEuTkFTREFRR006QUlRLklRX0NMT1NFUFJJQ0UuMjAyMy8zLzE0LlVTRAEAAADp3GIhAgAAAAUyMi4zOACvwGx3O9PdCNaHCng7090IK0NJUS5OQVNEQVFHTTpBSVEuSVFfT1BFTlBSSUNFLjIwMjQvNy8xOC5VU0QBAAAA6dxiIQIAAAAFMzUuOTMAr8BsdzvT3Qg5ihR4O9PdCCpDSVEuTkFTREFRR006QUlRLklRX1lFQVJISUdILjIwMjUvNy8xNy5VU0QBAAAA6dxiIQIAAAAENDQuNQCvwGx3O9PdCEel/nc7090IKUNJUS5OQVNEQVFHTTpBSVEuSVFfWUVBUkxPVy4yMDI1LzcvMTcuVVNEAQAAAOncYiECAAAABDMwLjYAr8BsdzvT3Qg1hf93O9PdCCFDSVEuTkFTREFRR006QUlRLklRX1lFQVJISUdIX0RBVEUBAAAA6dxiIQUAAAAJMjAyNS83LzI5AK/AbHc7090ITY0AeDvT3QggQ0lRLk5BU0RBUUdNOkFJUS5JUV9ZRUFSTE9XX0RBVEUBAAAA6dxiIQUAAAAIMjAyNS80LzcAr8BsdzvT3Qh6khB4O9PdCC1DSVEuTkFTREFRR006Qk9UWi5JUV9DTE9TRVBSSUNFLjIwMjUvNy8xNy5VU0QBAAAA9/0IFgIAAAAFMzMuMjIAr8BsdzvT3QgVrAN4O9PdCC5DSVEuTkFTREFRR006Qk9UWi5JUV9DTE9TRVBS</t>
  </si>
  <si>
    <t>090IKUNJUS5CQVRTOldUQUkuSVFfQ0xPU0VQUklDRS4yMDI1LzcvMTcuVVNEAQAAAGBOb2QCAAAABTI0Ljk5AK/AbHc7090IR6X+dzvT3QgqQ0lRLkJBVFM6V1RBSS5JUV9DTE9TRVBSSUNFLjIwMjQvMTIvMzEuVVNEAQAAAGBOb2QCAAAAAjIyAK/AbHc7090INYX/dzvT3QgpQ0lRLkJBVFM6V1RBSS5JUV9DTE9TRVBSSUNFLjIwMjUvNC8xNy5VU0QBAAAAYE5vZAIAAAAFMTcuOTQAr8BsdzvT3Qg1hf93O9PdCCpDSVEuQkFUUzpXVEFJLklRX0NMT1NFUFJJQ0UuMjAyMi8xMS8zMC5VU0QBAAAAYE5vZAIAAAAFMTUuNjQAr8BsdzvT3QhNjQB4O9PdCClDSVEuQkFUUzpXVEFJLklRX0NMT1NFUFJJQ0UuMjAyMy8zLzE0LlVTRAEAAABgTm9kAgAAAAcxNi4zNjE3AK/AbHc7090IOuMNeDvT3QgoQ0lRLkJBVFM6V1RBSS5JUV9PUEVOUFJJQ0UuMjAyNC83LzE4LlVTRAEAAABgTm9kAgAAAAQyMS4xAK/AbHc7090IeyEOeDvT3QgnQ0lRLkJBVFM6V1RBSS5JUV9ZRUFSSElHSC4yMDI1LzcvMTcuVVNEAQAAAGBOb2QCAAAABjI1LjAyNQCvwGx3O9PdCD5jAng7090IJkNJUS5CQVRTOldUQUkuSVFfWUVBUkxPVy4yMDI1LzcvMTcuVVNEAQAAAGBOb2QCAAAABzE1Ljc2MDcAr8BsdzvT3QgpnAN4O9PdCB5DSVEuQkFUUzpXVEFJLklRX1lFQVJISUdIX0RBVEUBAAAAYE5vZAUAAAAJMjAyNS83LzMxAK/AbHc7090IeyEO</t>
  </si>
  <si>
    <t>eDvT3QgdQ0lRLkJBVFM6V1RBSS5JUV9ZRUFSTE9XX0RBVEUBAAAAYE5vZAUAAAAIMjAyNS80LzcAr8BsdzvT3Qg1eQZ4O9PdCClDSVEuQVJDQTpBUlRZLklRX0NMT1NFUFJJQ0UuMjAyNS83LzE3LlVTRAEAAABuH2khAgAAAAQ0Mi4zAK/AbHc7090IBXUIeDvT3QgqQ0lRLkFSQ0E6QVJUWS5JUV9DTE9TRVBSSUNFLjIwMjQvMTIvMzEuVVNEAQAAAG4faSECAAAABTM3LjA3AK/AbHc7090IfK0JeDvT3QgpQ0lRLkFSQ0E6QVJUWS5JUV9DTE9TRVBSSUNFLjIwMjUvNC8xNy5VU0QBAAAAbh9pIQIAAAAEMjkuOADm6Wx3O9PdCKaDDHg7090IKkNJUS5BUkNBOkFSVFkuSVFfQ0xPU0VQUklDRS4yMDIyLzExLzMwLlVTRAEAAABuH2khAgAAAAUyNi43NgDm6Wx3O9PdCNaHCng7090IKUNJUS5BUkNBOkFSVFkuSVFfQ0xPU0VQUklDRS4yMDIzLzMvMTQuVVNEAQAAAG4faSECAAAABTI5LjEzAObpbHc7090I9kYNeDvT3QgoQ0lRLkFSQ0E6QVJUWS5JUV9PUEVOUFJJQ0UuMjAyNC83LzE4LlVTRAEAAABuH2khAgAAAAUzNC4yOQDm6Wx3O9PdCEel/nc7090IJ0NJUS5BUkNBOkFSVFkuSVFfWUVBUkhJR0guMjAyNS83LzE3LlVTRAEAAABuH2khAgAAAAc0Mi4zNDk5AObpbHc7090IR6X+dzvT3QgmQ0lRLkFSQ0E6QVJUWS5JUV9ZRUFSTE9XLjIwMjUvNy8xNy5VU0QBAAAAbh9pIQIAAAAHMjYuMzEyOADm6Wx3O9PdCDWF</t>
  </si>
  <si>
    <t>/3c7090IHkNJUS5BUkNBOkFSVFkuSVFfWUVBUkhJR0hfREFURQEAAABuH2khBQAAAAkyMDI1LzcvMzEA5ulsdzvT3QhNjQB4O9PdCB1DSVEuQVJDQTpBUlRZLklRX1lFQVJMT1dfREFURQEAAABuH2khBQAAAAgyMDI1LzQvNwDm6Wx3O9PdCCZLC3g7090IKENJUS5MU0U6UkJPVC5JUV9DTE9TRVBSSUNFLjIwMjUvNy8xNy5VU0QBAAAAjnskFAIAAAAFMTUuNDIA5ulsdzvT3QgpnAN4O9PdCClDSVEuTFNFOlJCT1QuSVFfQ0xPU0VQUklDRS4yMDI0LzEyLzMxLlVTRAEAAACOeyQUAgAAAAYxMy44NzUA5ulsdzvT3Qh4Dgx4O9PdCChDSVEuTFNFOlJCT1QuSVFfQ0xPU0VQUklDRS4yMDI1LzQvMTcuVVNEAQAAAI57JBQCAAAABDEyLjIA5ulsdzvT3Qg5VgV4O9PdCClDSVEuTFNFOlJCT1QuSVFfQ0xPU0VQUklDRS4yMDIyLzExLzMwLlVTRAEAAACOeyQUAgAAAAU5LjU3NQDm6Wx3O9PdCG4AEXg7090IKENJUS5MU0U6UkJPVC5JUV9DTE9TRVBSSUNFLjIwMjMvMy8xNC5VU0QBAAAAjnskFAIAAAAGMTAuNTQ1AObpbHc7090IOVYFeDvT3QgnQ0lRLkxTRTpSQk9ULklRX09QRU5QUklDRS4yMDI0LzcvMTguVVNEAQAAAI57JBQCAAAABTEzLjQyAObpbHc7090INXkGeDvT3QgmQ0lRLkxTRTpSQk9ULklRX1lFQVJISUdILjIwMjUvNy8xNy5VU0QBAAAAjnskFAIAAAAHMTUuNDQyNgDm6Wx3O9PdCJljB3g7090IJUNJ</t>
  </si>
  <si>
    <t>US5MU0U6UkJPVC5JUV9ZRUFSTE9XLjIwMjUvNy8xNy5VU0QBAAAAjnskFAIAAAAFMTAuNzMA5ulsdzvT3QgFdQh4O9PdCB1DSVEuTFNFOlJCT1QuSVFfWUVBUkhJR0hfREFURQEAAACOeyQUBQAAAAkyMDI1LzcvMjQA5ulsdzvT3Qh8rQl4O9PdCBxDSVEuTFNFOlJCT1QuSVFfWUVBUkxPV19EQVRFAQAAAI57JBQFAAAACDIwMjUvNC83AObpbHc7090I1ocKeDvT3QgkQ0lRLk1FVEEuSVFfQ0xPU0VQUklDRS4yMDI1LzcvMTcuVVNEAQAAABfbPAECAAAABjcwMS40MQBTGW13O9PdCNwhAHg7090IJENJUS5NRVRBLklRX0NMT1NFUFJJQ0UuMjAyNS80LzE3LlVTRAEAAAAX2zwBAgAAAAY1MDEuNDgA5ulsdzvT3Qg1hf93O9PdCCVDSVEuTUVUQS5JUV9DTE9TRVBSSUNFLjIwMjIvMTEvMzAuVVNEAQAAABfbPAECAAAABTExOC4xAObpbHc7090I/W8AeDvT3QgkQ0lRLk1FVEEuSVFfQ0xPU0VQUklDRS4yMDIzLzMvMTQuVVNEAQAAABfbPAECAAAABjE5NC4wMgDm6Wx3O9PdCHqSEHg7090II0NJUS5NRVRBLklRX09QRU5QUklDRS4yMDI0LzcvMTguVVNEAQAAABfbPAECAAAAAzQ3NQDm6Wx3O9PdCOTGE3g7090IIkNJUS5NRVRBLklRX1lFQVJISUdILjIwMjUvNy8xNy5VU0QBAAAAF9s8AQIAAAAFNzQ3LjkA5ulsdzvT3Qg+YwJ4O9PdCCFDSVEuTUVUQS5JUV9ZRUFSTE9XLjIwMjUvNy8xNy5VU0QBAAAAF9s8AQIA</t>
  </si>
  <si>
    <t>RVBSSUNFLjIwMjUvNy8xNy5VU0QBAAAAEMaiAQIAAAAGMzE5LjQxAFMZbXc7090IAicDeDvT3QgkQ0lRLlRTTEEuSVFfQ0xPU0VQUklDRS4yMDI1LzQvMTcuVVNEAQAAABDGogECAAAABjI0MS4zNwDm6Wx3O9PdCCx1A3g7090IJUNJUS5UU0xBLklRX0NMT1NFUFJJQ0UuMjAyMi8xMS8zMC5VU0QBAAAAEMaiAQIAAAAFMTk0LjcA5ulsdzvT3QgdJAt4O9PdCCRDSVEuVFNMQS5JUV9DTE9TRVBSSUNFLjIwMjMvMy8xNC5VU0QBAAAAEMaiAQIAAAAGMTgzLjI2AObpbHc7090I9CkFeDvT3QgjQ0lRLlRTTEEuSVFfT1BFTlBSSUNFLjIwMjQvNy8xOC5VU0QBAAAAEMaiAQIAAAAGMjUxLjA5AObpbHc7090IrCoGeDvT3QgiQ0lRLlRTTEEuSVFfWUVBUkhJR0guMjAyNS83LzE3LlVTRAEAAAAQxqIBAgAAAAg0ODguNTM5OQDm6Wx3O9PdCKwqBng7090IIUNJUS5UU0xBLklRX1lFQVJMT1cuMjAyNS83LzE3LlVTRAEAAAAQxqIBAgAAAAMxODIA5ulsdzvT3QiJPAd4O9PdCBlDSVEuVFNMQS5JUV9ZRUFSSElHSF9EQVRFAQAAABDGogEFAAAACjIwMjQvMTIvMTgA5ulsdzvT3Qj4TQh4O9PdCBhDSVEuVFNMQS5JUV9ZRUFSTE9XX0RBVEUBAAAAEMaiAQUAAAAIMjAyNC84LzUA5ulsdzvT3QjqVRF4O9PdCCVDSVEuVFNMQS5JUV9DTE9TRVBSSUNFLjIwMjQvMTIvMzEuVVNEAQAAABDGogECAAAABjQwMy44NAB/g253O9Pd</t>
  </si>
  <si>
    <t>TVJWTC5JUV9DTE9TRVBSSUNFLjIwMjUvNy8xNy5VU0QBAAAAtnkAAAIAAAAFNzIuMDEAUxltdzvT3QimEgp4O9PdCCRDSVEuTVJWTC5JUV9DTE9TRVBSSUNFLjIwMjUvNC8xNy5VU0QBAAAAtnkAAAIAAAAENTEuNwCHBG13O9PdCNj/B3g7090IJUNJUS5NUlZMLklRX0NMT1NFUFJJQ0UuMjAyMi8xMS8zMC5VU0QBAAAAtnkAAAIAAAAFNDYuNTIAhwRtdzvT3QhcOAl4O9PdCCRDSVEuTVJWTC5JUV9DTE9TRVBSSUNFLjIwMjMvMy8xNC5VU0QBAAAAtnkAAAIAAAAFMzguNjEAhwRtdzvT3QjY/wd4O9PdCCNDSVEuTVJWTC5JUV9PUEVOUFJJQ0UuMjAyNC83LzE4LlVTRAEAAAC2eQAAAgAAAAU2OS43NACHBG13O9PdCFw4CXg7090IIkNJUS5NUlZMLklRX1lFQVJISUdILjIwMjUvNy8xNy5VU0QBAAAAtnkAAAIAAAAGMTI3LjQ4AIcEbXc7090IZ2sQeDvT3QghQ0lRLk1SVkwuSVFfWUVBUkxPVy4yMDI1LzcvMTcuVVNEAQAAALZ5AAACAAAABjQ3LjA4NQCHBG13O9PdCLY5Cng7090IGUNJUS5NUlZMLklRX1lFQVJISUdIX0RBVEUBAAAAtnkAAAUAAAAJMjAyNS8xLzIzAIcEbXc7090IWc79dzvT3QgYQ0lRLk1SVkwuSVFfWUVBUkxPV19EQVRFAQAAALZ5AAAFAAAACDIwMjUvNC83AIcEbXc7090IXvr+dzvT3QglQ0lRLk1SVkwuSVFfQ0xPU0VQUklDRS4yMDI0LzEyLzMxLlVTRAEAAAC2eQAAAgAAAAYxMTAuNDUA</t>
  </si>
  <si>
    <t>AgAAAAY0MDcuMDcBBgAAAAUAAAABMQEAAAALLTE5ODc4NTc5NTMDAAAAAzE2MAIAAAAGMTAwMDU0BAAAAAEwBwAAAAoxMi8zMS8yMDI0GkRudzvT3QjkxhN4O9PdCCVDSVEuQkFUUzpXVEFJLklRX01BUktFVENBUC4yMDI0LzEyLzMxAQAAAGBOb2QCAAAABTIwMi40ABpEbnc7090I/hQUeDvT3QglQ0lRLkFSQ0E6VEhOUS5JUV9NQVJLRVRDQVAuMjAyNC8xMi8zMQEAAACuw34kAgAAAAYxNDkuNDUAGkRudzvT3Qgr1BZ4O9PdCClDSVEuTkFTREFRR006RkRUWC5JUV9NQVJLRVRDQVAuMjAyNC8xMi8zMQEAAAC9pZ0mAgAAAAoxNjIuMjAyMzc5ABpEbnc7090IsAwYeDvT3QglQ0lRLkFSQ0E6Q0hBVC5JUV9NQVJLRVRDQVAuMjAyNC8xMi8zMQEAAAAAMDVtAgAAAAgyMjUuNTY0NQAaRG53O9PdCFvYFHg7090IJUNJUS5BUkNBOkxPVVAuSVFfTUFSS0VUQ0FQLjIwMjQvMTIvMzEBAAAAWVwPIgIAAAAJNjYuNjc4NTUzABpEbnc7090IZ+cLeDvT3QglQ0lRLkFSQ0E6TFJOWi5JUV9NQVJLRVRDQVAuMjAyNC8xMi8zMQEAAAC1dsMmAgAAAAkzMy45MTEyMDgAGkRudzvT3Qi9Mxh4O9PdCCRDSVEuQVJDQTpBSVMuSVFfTUFSS0VUQ0FQLjIwMjQvMTIvMzEBAAAAmJefcAIAAAAIMC41OTYzMTgAGkRudzvT3QjoHw14O9PdCClDSVEuTkFTREFRR006V0lTRS5JUV9NQVJLRVRDQVAuMjAyNC8xMi8zMQEAAADpsENuAgAA</t>
  </si>
  <si>
    <t>U0hBUkVTT1VUU1RBTkRJTkcuMjAyNC8xMi8zMQEAAAD3/QgWAgAAAAU4MC44NAAaRG53O9PdCP4UFHg7090IMENJUS5OQVNEQVFHTTpBSVEuSVFfU0hBUkVTT1VUU1RBTkRJTkcuMjAyNC8xMi8zMQEAAADp3GIhAgAAAAk2Ny41NzAwMDIAGkRudzvT3QiwDBh4O9PdCC1DSVEuQVJDQTpBUlRZLklRX1NIQVJFU09VVFNUQU5ESU5HLjIwMjQvMTIvMzEBAAAAbh9pIQIAAAAEMTkuNAAaRG53O9PdCCVjFHg7090IMUNJUS5OQVNEQVFHTTpST0JULklRX1NIQVJFU09VVFNUQU5ESU5HLjIwMjQvMTIvMzEBAAAAXGPZIAIAAAAIOS44NTAwMDIAGkRudzvT3Qi9Mxh4O9PdCC1DSVEuQVJDQTpJR1BULklRX1NIQVJFU09VVFNUQU5ESU5HLjIwMjQvMTIvMzEBAAAAzAJeAQIAAAABOQAaRG53O9PdCFvYFHg7090ILUNJUS5CQVRTOldUQUkuSVFfU0hBUkVTT1VUU1RBTkRJTkcuMjAyNC8xMi8zMQEAAABgTm9kAgAAAAM5LjIAGkRudzvT3QjGWhh4O9PdCC1DSVEuQVJDQTpUSE5RLklRX1NIQVJFU09VVFNUQU5ESU5HLjIwMjQvMTIvMzEBAAAArsN+JAIAAAAEMy4wNQAaRG53O9PdCI9NFXg7090IMUNJUS5OQVNEQVFHTTpGRFRYLklRX1NIQVJFU09VVFNUQU5ESU5HLjIwMjQvMTIvMzEBAAAAvaWdJgIAAAAINC41ODg0NjkAGkRudzvT3Qgr1BZ4O9PdCC1DSVEuQVJDQTpDSEFULklRX1NIQVJFU09VVFNUQU5ESU5HLjIw</t>
  </si>
  <si>
    <t>MjQvMTIvMzEBAAAAADA1bQIAAAAFNS41NzUAGkRudzvT3QiwDBh4O9PdCC1DSVEuQVJDQTpMT1VQLklRX1NIQVJFU09VVFNUQU5ESU5HLjIwMjQvMTIvMzEBAAAAWVwPIgIAAAAIMS4yNTAwMDEAGkRudzvT3QjtNxZ4O9PdCC1DSVEuQVJDQTpMUk5aLklRX1NIQVJFU09VVFNUQU5ESU5HLjIwMjQvMTIvMzEBAAAAtXbDJgIAAAAEMC44NwAaRG53O9PdCHhpBHg7090ILENJUS5BUkNBOkFJUy5JUV9TSEFSRVNPVVRTVEFORElORy4yMDI0LzEyLzMxAQAAAJiXn3ACAAAABTAuMDI1ABpEbnc7090IEYYWeDvT3QgxQ0lRLk5BU0RBUUdNOldJU0UuSVFfU0hBUkVTT1VUU1RBTkRJTkcuMjAyNC8xMi8zMQEAAADpsENuAgAAAAQwLjU0ABpEbnc7090IX44SeDvT3QgtQ0lRLlhUUkE6WEFJWC5JUV9TSEFSRVNPVVRTVEFORElORy4yMDI0LzEyLzMxAQAAADXs4iICAAAACTMwLjQzNzk2OQAaRG53O9PdCFXAC3g7090ILENJUS5CSVQ6V1RBSS5JUV9TSEFSRVNPVVRTVEFORElORy4yMDI0LzEyLzMxAQAAAE26WyMCAAAACDExLjQ2MjYzABpEbnc7090IlwMTeDvT3QgsQ0lRLkxTRTpBSUFHLklRX1NIQVJFU09VVFNUQU5ESU5HLjIwMjQvMTIvMzEBAAAA8J2CJAIAAAAJMzQuNTExMzYyABpEbnc7090I6B8NeDvT3QgsQ0lRLkFTWDpSQlRaLklRX1NIQVJFU09VVFNUQU5ESU5HLjIwMjQvMTIvMzEBAAAAKe12IgIAAAAJ</t>
  </si>
  <si>
    <t>vTMYeDvT3QgwQ0lRLk5BU0RBUUdNOkFJUS5JUV9TSEFSRVNPVVRTVEFORElORy4yMDIzLzEyLzI5AQAAAOncYiECAAAACTI4Ljg2MDAwMgAaRG53O9PdCCVjFHg7090ILUNJUS5BUkNBOkFSVFkuSVFfU0hBUkVTT1VUU1RBTkRJTkcuMjAyMy8xMi8yOQEAAABuH2khAgAAAAQxNy40ABpEbnc7090IvTMYeDvT3QgxQ0lRLk5BU0RBUUdNOlJPQlQuSVFfU0hBUkVTT1VUU1RBTkRJTkcuMjAyMy8xMi8yOQEAAABcY9kgAgAAAAkxMC44MDAwMDIAGkRudzvT3QhMsRR4O9PdCC1DSVEuQVJDQTpJR1BULklRX1NIQVJFU09VVFNUQU5ESU5HLjIwMjMvMTIvMjkBAAAAzAJeAQIAAAAENC43NgAaRG53O9PdCCXyEXg7090ILUNJUS5CQVRTOldUQUkuSVFfU0hBUkVTT1VUU1RBTkRJTkcuMjAyMy8xMi8yOQEAAABgTm9kAgAAAAQ5LjU1ABpEbnc7090IG60WeDvT3QgtQ0lRLkFSQ0E6VEhOUS5JUV9TSEFSRVNPVVRTVEFORElORy4yMDIzLzEyLzI5AQAAAK7DfiQCAAAAAzMuMQAaRG53O9PdCFXAC3g7090IMUNJUS5OQVNEQVFHTTpGRFRYLklRX1NIQVJFU09VVFNUQU5ESU5HLjIwMjMvMTIvMjkBAAAAvaWdJgIAAAAIMy43ODg0NjkAGkRudzvT3Qh4aQR4O9PdCC1DSVEuQVJDQTpDSEFULklRX1NIQVJFU09VVFNUQU5ESU5HLjIwMjMvMTIvMjkBAAAAADA1bQIAAAAFMi4wNzUAGkRudzvT3QgRhhZ4O9PdCC1DSVEuQVJD</t>
  </si>
  <si>
    <t>QTpMT1VQLklRX1NIQVJFU09VVFNUQU5ESU5HLjIwMjMvMTIvMjkBAAAAWVwPIgIAAAAIMS4wNTAwMDEAGkRudzvT3QjfUwR4O9PdCC1DSVEuQVJDQTpMUk5aLklRX1NIQVJFU09VVFNUQU5ESU5HLjIwMjMvMTIvMjkBAAAAtXbDJgIAAAAEMC45NgAaRG53O9PdCNr4DHg7090ILENJUS5BUkNBOkFJUy5JUV9TSEFSRVNPVVRTVEFORElORy4yMDIzLzEyLzI5AQAAAJiXn3ADAAAAAAAaRG53O9PdCF+OEng7090IMUNJUS5OQVNEQVFHTTpXSVNFLklRX1NIQVJFU09VVFNUQU5ESU5HLjIwMjMvMTIvMjkBAAAA6bBDbgIAAAAEMC4wNgAaRG53O9PdCILcEng7090ILUNJUS5YVFJBOlhBSVguSVFfU0hBUkVTT1VUU1RBTkRJTkcuMjAyMy8xMi8yOQEAAAA17OIiAgAAAAkxNS44MDU5NjkAGkRudzvT3Qi5URN4O9PdCCxDSVEuQklUOldUQUkuSVFfU0hBUkVTT1VUU1RBTkRJTkcuMjAyMy8xMi8yOQEAAABNulsjAgAAAAgxMS43OTg2MwAaRG53O9PdCN+fE3g7090ILENJUS5MU0U6QUlBRy5JUV9TSEFSRVNPVVRTVEFORElORy4yMDIzLzEyLzI5AQAAAPCdgiQCAAAACTI5Ljg2NjUzMwAaRG53O9PdCOgyD3g7090ILENJUS5BU1g6UkJUWi5JUV9TSEFSRVNPVVRTVEFORElORy4yMDIzLzEyLzI5AQAAACntdiICAAAACTE2Ljc0MTY2NQAaRG53O9PdCPztE3g7090IK0NJUS5EQjpYQjBULklRX1NIQVJFU09VVFNUQU5E</t>
  </si>
  <si>
    <t>AAAAEDYyNjMuMjY0Mzc4NTc0MzQAzZhudzvT3QhMbAV4O9PdCCVDSVEuXlNQWC5JUV9DTE9TRVBSSUNFLjIwMjQvMTEvMjkuVVNEAQAAAJu4KAACAAAAEDYwMzIuMzg0NDEyMjczOTIAzZhudzvT3Qg5ihR4O9PdCCRDSVEuXlNQWC5JUV9DTE9TRVBSSUNFLjIwMjUvNy8xNS5VU0QBAAAAm7goAAIAAAAQNjI0My43NTU3MDkwNjExMQDNmG53O9PdCND6/3c7090II0NJUS5RUVEuSVFfQ0xPU0VQUklDRS4yMDI1LzcvMTcuVVNEAQAAAA66ewACAAAABTU2MS44ADbDbnc7090INXkGeDvT3QgjQ0lRLlFRUS5JUV9DTE9TRVBSSUNFLjIwMjUvNC8xNy5VU0QBAAAADrp7AAIAAAAFNDQ0LjEANsNudzvT3QiZYwd4O9PdCCRDSVEuUVFRLklRX0NMT1NFUFJJQ0UuMjAyMi8xMS8zMC5VU0QBAAAADrp7AAIAAAAGMjkzLjM2ADbDbnc7090IGZwIeDvT3QgjQ0lRLlFRUS5JUV9DTE9TRVBSSUNFLjIwMjMvMy8xNC5VU0QBAAAADrp7AAIAAAAGMjk3LjM3ADbDbnc7090IfK0JeDvT3QgiQ0lRLlFRUS5JUV9PUEVOUFJJQ0UuMjAyNC83LzE4LlVTRAEAAAAOunsAAgAAAAY0ODUuNTMANsNudzvT3QgmSwt4O9PdCCFDSVEuUVFRLklRX1lFQVJISUdILjIwMjUvNy8xNy5VU0QBAAAADrp7AAIAAAAGNTYyLjMxADbDbnc7090I1ocKeDvT3QggQ0lRLlFRUS5JUV9ZRUFSTE9XLjIwMjUvNy8xNy5VU0QBAAAADrp7AAIAAAAGNDAy</t>
  </si>
  <si>
    <t>U1NFVFMuMjAyNS84LzQBAAAArsN+JAIAAAAFMTk5LjUAxsU5hDvT3QjJeIOEO9PdCDRDSVEuTkFTREFRR006RkRUWC5JUV9IT0xESU5HU19FUVVJVFlfQVNTRVRTLjIwMjUvOC80AQAAAL2lnSYCAAAABjE3OC44NADGxTmEO9PdCLJRg4Q7090IMENJUS5BUkNBOkNIQVQuSVFfSE9MRElOR1NfRVFVSVRZX0FTU0VUUy4yMDI1LzgvNAEAAAAAMDVtAgAAAAYzNDYuNjQAxsU5hDvT3QiXKoOEO9PdCDBDSVEuQVJDQTpMT1VQLklRX0hPTERJTkdTX0VRVUlUWV9BU1NFVFMuMjAyNS84LzQBAAAAWVwPIgIAAAAFOTkuMTcAxsU5hDvT3QiHA4OEO9PdCDNDSVEuTkFTREFRR006UVFRLklRX0hPTERJTkdTX0VRVUlUWV9BU1NFVFMuMjAyNS84LzQBAAAADrp7AAIAAAAJMzUzMTYwLjE4AMbFOYQ7090Id9yChDvT3QgwQ0lRLkFSQ0E6TFJOWi5JUV9IT0xESU5HU19FUVVJVFlfQVNTRVRTLjIwMjUvOC80AQAAALV2wyYCAAAABTMzLjMxAMbFOYQ7090Id9yChDvT3QgvQ0lRLkFSQ0E6QUlTLklRX0hPTERJTkdTX0VRVUlUWV9BU1NFVFMuMjAyNS84LzQBAAAAmJefcAIAAAAENS42OADGxTmEO9PdCHfcgoQ7090IL0NJUS5CSVQ6V1RBSS5JUV9IT0xESU5HU19FUVVJVFlfQVNTRVRTLjIwMjUvOC80AQAAAE26WyMCAAAABTg3Ni45AMbFOYQ7090IWY6ChDvT3Qg0Q0lRLk5BU0RBUUdNOkFHSVguSVFfSE9MRElOR1NfRVFV</t>
  </si>
  <si>
    <t>SVRZX0FTU0VUUy4yMDI1LzgvNAEAAAAj9wBwAgAAAAUyNi45OQDGxTmEO9PdCFmOgoQ7090IL0NJUS5BU1g6UkJUWi5JUV9IT0xESU5HU19FUVVJVFlfQVNTRVRTLjIwMjUvOC80AQAAACntdiICAAAABjE5Mi44MwDGxTmEO9PdCDxngoQ7090IL0NJUS5CQVRTOklHVi5JUV9IT0xESU5HU19FUVVJVFlfQVNTRVRTLjIwMjUvOC80AQAAAM06hgACAAAACDExOTcwLjAxAMbFOYQ7090IPGeChDvT3QgwQ0lRLkFSQ0E6SUdQVC5JUV9IT0xESU5HU19FUVVJVFlfQVNTRVRTLjIwMjUvOC80AQAAAMwCXgECAAAABjQ4MS45MQDGxTmEO9PdCA6kgYQ7090IMENJUS5CQVRTOldUQUkuSVFfSE9MRElOR1NfRVFVSVRZX0FTU0VUUy4yMDI1LzgvNAEAAABgTm9kAgAAAAYyMTcuMTMAxsU5hDvT3QgOpIGEO9PdCC9DSVEuTFNFOlJCT1QuSVFfSE9MRElOR1NfRVFVSVRZX0FTU0VUUy4yMDI1LzgvNAEAAACOeyQUAgAAAAczMjYxLjg2AMbFOYQ7090I8HyBhDvT3QgvQ0lRLkxTRTpBSUFHLklRX0hPTERJTkdTX0VRVUlUWV9BU1NFVFMuMjAyNS84LzQBAAAA8J2CJAIAAAAGNzk3LjcyAMbFOYQ7090I4FWBhDvT3QguQ0lRLkRCOlhCMFQuSVFfSE9MRElOR1NfRVFVSVRZX0FTU0VUUy4yMDI1LzgvNAEAAADTM94pAgAAAAU5NC45NwDGxTmEO9PdCNUugYQ7090INENJUS5OQVNEQVFHTTpST0JULklRX0hPTERJTkdTX0VRVUlU</t>
  </si>
  <si>
    <t>WV9BU1NFVFMuMjAyNS84LzQBAAAAXGPZIAIAAAAGNTAwLjc1AMbFOYQ7090I4FWBhDvT3QgzQ0lRLk5BU0RBUUdNOlNNSC5JUV9IT0xESU5HU19FUVVJVFlfQVNTRVRTLjIwMjUvOC80AQAAAGDCNgACAAAACDI2ODAyLjczAMbFOYQ7090IkgaBhDvT3QgzQ0lRLk5BU0RBUUdNOkFJUS5JUV9IT0xESU5HU19FUVVJVFlfQVNTRVRTLjIwMjUvOC80AQAAAOncYiECAAAABzM3MDEuNzMAxsU5hDvT3QiSBoGEO9PdCDBDSVEuQVJDQTpBUlRZLklRX0hPTERJTkdTX0VRVUlUWV9BU1NFVFMuMjAyNS84LzQBAAAAbh9pIQIAAAAGMTA5MS43AMbFOYQ7090If2uFhDvT3Qg0Q0lRLk5BU0RBUUdNOkJPVFouSVFfSE9MRElOR1NfRVFVSVRZX0FTU0VUUy4yMDI1LzgvNAEAAAD3/QgWAgAAAAcyNzU2LjEzAMbFOYQ7090If2uFhDvT3Qg0Q0lRLk5BU0RBUUdNOldJU0UuSVFfSE9MRElOR1NfRVFVSVRZX0FTU0VUUy4yMDI1LzgvNAEAAADpsENuAgAAAAUzMC4yMgDGxTmEO9PdCCP2hIQ7090IMENJUS5YVFJBOlhBSVguSVFfSE9MRElOR1NfRVFVSVRZX0FTU0VUUy4yMDI1LzgvNAEAAAA17OIiAgAAAAc0NzkyLjY2AMbFOYQ7090Ij6eEhDvT3QghQ0lRLk1VLklRX0NMT1NFUFJJQ0UuMjAyNS84LzQuVVNEAQAAAAZpBAACAAAABjEwNC44OADGxTmEO9PdCLblhYQ7090IJ0NJUS5UV1NFOjIzMzAuSVFfTUFSS0VUQ0FQLjIw</t>
  </si>
  <si>
    <t>MjUvOC80LlVTRAEAAACrzAUAAgAAABA5OTQxNTQuODEyODQ5MjUxAQYAAAAFAAAAATEBAAAACy0xOTM1NDk3MzQxAwAAAAMxNjACAAAABjEwMDA1NAQAAAABMAcAAAAIOC8xLzIwMjXGxTmEO9PdCLblhYQ7090IIkNJUS5QTFRSLklRX01BUktFVENBUC4yMDI1LzgvNC5VU0QBAAAAZfqYAgIAAAANMzY0MDYzLjY4NTQ4NQEGAAAABQAAAAExAQAAAAstMTk0NTk1NzU1NQMAAAADMTYwAgAAAAYxMDAwNTQEAAAAATAHAAAACDgvMS8yMDI1xsU5hDvT3Qi25YWEO9PdCCFDSVEuQ1JNLklRX01BUktFVENBUC4yMDI1LzgvNC5VU0QBAAAAJeABAAIAAAAJMjM5NzA3LjQ0AQYAAAAFAAAAATEBAAAACy0xOTQwMzYwMzIwAwAAAAMxNjACAAAABjEwMDA1NAQAAAABMAcAAAAIOC8xLzIwMjXGxTmEO9PdCLoMhoQ7090II0NJUS5BU1g6UkJUWi5JUV9DTE9TRVBSSUNFLjIwMjUvOC80AQAAACntdiICAAAABTE0LjcyAFTwOYQ7090ItuWFhDvT3QgiQ0lRLkFSTS5JUV9DTE9TRVBSSUNFLjIwMjUvOC80LlVTRAEAAAAs58UnAgAAAAYxMzcuNTgAxsU5hDvT3QiQvoWEO9PdCChDSVEuVFdTRToyNDU0LklRX0NMT1NFUFJJQ0UuMjAyNS84LzQuVVNEAQAAAD03XAACAAAACTQ1LjM5Nzk4OQDGxTmEO9PdCLblhYQ7090ILENJUS5OQVNEQVFHUzpBU01MLklRX0NMT1NFUFJJQ0UuMjAyNS84LzQuVVNEAQAAACjvBQACAAAABjY4</t>
  </si>
  <si>
    <t>OS44MgDGxTmEO9PdCLblhYQ7090II0NJUS5BQVBMLklRX0NMT1NFUFJJQ0UuMjAyNS84LzQuVVNEAQAAAGlhAAACAAAABjIwMi4zOADGxTmEO9PdCLblhYQ7090II0NJUS5QU1RHLklRX0NMT1NFUFJJQ0UuMjAyNS84LzQuVVNEAQAAALjKpQYCAAAABTU0LjUxAMbFOYQ7090IkL6FhDvT3QgiQ0lRLk5FVC5JUV9DTE9TRVBSSUNFLjIwMjUvOC80LlVTRAEAAAA09eAEAgAAAAYyMDAuMTEAxsU5hDvT3QiQvoWEO9PdCCNDSVEuTkJJUy5JUV9DTE9TRVBSSUNFLjIwMjUvOC80LlVTRAEAAAC/+xkDAgAAAAI1MgDGxTmEO9PdCJC+hYQ7090ILUNJUS5OQVNEQVFHUzpHT09HTC5JUV9DTE9TRVBSSUNFLjIwMjUvOC80LlVTRAEAAACocQAAAgAAAAYxODkuMTMAxsU5hDvT3QiQvoWEO9PdCCNDSVEuU0hPUC5JUV9DTE9TRVBSSUNFLjIwMjUvOC80LlVTRAEAAAAGKwQFAgAAAAUxMTguNgDGxTmEO9PdCCKWhYQ7090IIUNJUS5WUlQuSVFfTUFSS0VUQ0FQLjIwMjUvOC80LlVTRAEAAABEm4ciAgAAAAw1NDA2OC41MDA5NTYBBgAAAAUAAAABMQEAAAALLTE5MzQxOTU0MzUDAAAAAzE2MAIAAAAGMTAwMDU0BAAAAAEwBwAAAAg4LzEvMjAyNcbFOYQ7090IIpaFhDvT3QgiQ0lRLlNOT1cuSVFfTUFSS0VUQ0FQLjIwMjUvOC80LlVTRAEAAACwPGQQAgAAAAw2ODQwNi41NjE3MjUBBgAAAAUAAAABMQEAAAALLTE5MzkyMDc4</t>
  </si>
  <si>
    <t>MTADAAAAAzE2MAIAAAAGMTAwMDU0BAAAAAEwBwAAAAg4LzEvMjAyNcbFOYQ7090IIpaFhDvT3QghQ0lRLlRFTS5JUV9NQVJLRVRDQVAuMjAyNS84LzQuVVNEAQAAAADTJBkCAAAACzk1MDIuMzUwNjg4AQYAAAAFAAAAATEBAAAACy0xOTQ1ODY3ODg3AwAAAAMxNjACAAAABjEwMDA1NAQAAAABMAcAAAAIOC8xLzIwMjXGxTmEO9PdCJC+hYQ7090IJENJUS5YVFJBOlhBSVguSVFfQ0xPU0VQUklDRS4yMDI1LzgvNAEAAAA17OIiAgAAAAYxMzcuNzQAVPA5hDvT3Qh/a4WEO9PdCCNDSVEuQVJDQTpBSVMuSVFfQ0xPU0VQUklDRS4yMDI1LzgvNAEAAACYl59wAgAAAAcyOC45ODMzAA3bOYQ7090If2uFhDvT3QgkQ0lRLkJBVFM6V1RBSS5JUV9DTE9TRVBSSUNFLjIwMjUvOC80AQAAAGBOb2QCAAAABTI0LjY2AA3bOYQ7090If2uFhDvT3QgoQ0lRLk5BU0RBUUdNOkJPVFouSVFfQ0xPU0VQUklDRS4yMDI1LzgvNAEAAAD3/QgWAgAAAAUzMy4xMgBU8DmEO9PdCH9rhYQ7090II0NJUS5CQVRTOklHVi5JUV9DTE9TRVBSSUNFLjIwMjUvOC80AQAAAM06hgACAAAABjEwOC42MwAN2zmEO9PdCCKWhYQ7090IK0NJUS5BUkNBOkxSTlouSVFfU0hBUkVTT1VUU1RBTkRJTkcuMjAyNS84LzQBAAAAtXbDJgIAAAAEMC43OADGxTmEO9PdCCKWhYQ7090IHkNJUS5EQjpYQjBULklRX1ZPTFVNRS4yMDI1LzgvNAEAAADTM94pAwAA</t>
  </si>
  <si>
    <t>AAAAxsU5hDvT3Qh/a4WEO9PdCB9DSVEuQkFUUzpJR1YuSVFfVk9MVU1FLjIwMjUvOC80AQAAAM06hgACAAAABzYuODgyNzUAxsU5hDvT3Qh/a4WEO9PdCCNDSVEuQVJDQTpBUlRZLklRX01BUktFVENBUC4yMDI1LzgvNAEAAABuH2khAgAAAAgxMTg5LjYxOQDGxTmEO9PdCH9rhYQ7090IJ0NJUS5UV1NFOjI0NTQuSVFfTUFSS0VUQ0FQLjIwMjUvOC80LlVTRAEAAAA9N1wAAgAAABA3MjM1OC4yMTY1NzE0NjI5AQYAAAAFAAAAATEBAAAACy0xOTM0MzU1NDkxAwAAAAMxNjACAAAABjEwMDA1NAQAAAABMAcAAAAIOC8xLzIwMjXGxTmEO9PdCFlEhYQ7090IIkNJUS5QQU5XLklRX01BUktFVENBUC4yMDI1LzgvNC5VU0QBAAAAg32EAQIAAAANMTE1NDcyLjczMTA3NwEGAAAABQAAAAExAQAAAAstMTk0MjEwMjg0MwMAAAADMTYwAgAAAAYxMDAwNTQEAAAAATAHAAAACDgvMS8yMDI1xsU5hDvT3QhZRIWEO9PdCCJDSVEuUkJMWC5JUV9NQVJLRVRDQVAuMjAyNS84LzQuVVNEAQAAAGlV9AECAAAADDg2Njc2LjYyODUyNAEGAAAABQAAAAExAQAAAAstMTkzNDEyNTQ1NQMAAAADMTYwAgAAAAYxMDAwNTQEAAAAATAHAAAACDgvMS8yMDI1xsU5hDvT3QhZRIWEO9PdCCFDSVEuQVJNLklRX01BUktFVENBUC4yMDI1LzgvNC5VU0QBAAAALOfFJwIAAAAJMTQ1Njk3LjIyAQYAAAAFAAAAATEBAAAACy0xOTM0MjU0NDA3AwAA</t>
  </si>
  <si>
    <t>AAMxNjACAAAABjEwMDA1NAQAAAABMAcAAAAIOC8xLzIwMjXGxTmEO9PdCFlEhYQ7090IIkNJUS5DRkxULklRX01BUktFVENBUC4yMDI1LzgvNC5VU0QBAAAAJgF6EAIAAAALNTkyOS41OTg4OTgBBgAAAAUAAAABMQEAAAALLTE5MzQxNzA1NTUDAAAAAzE2MAIAAAAGMTAwMDU0BAAAAAEwBwAAAAg4LzEvMjAyNcbFOYQ7090IWUSFhDvT3QgiQ0lRLk1TRlQuSVFfTUFSS0VUQ0FQLjIwMjUvOC80LlVTRAEAAABLVQAAAgAAAA4zODk1Nzk2LjgzMDg5OAEGAAAABQAAAAExAQAAAAstMTkzNDI0Nzc5MwMAAAADMTYwAgAAAAYxMDAwNTQEAAAAATAHAAAACDgvMS8yMDI1xsU5hDvT3QhZRIWEO9PdCB1DSVEuTFNFOkFJQUcuSVFfVldBUC4yMDI1LzgvNAEAAADwnYIkAgAAAAkxOC4zMTIzODcAxsU5hDvT3QhZRIWEO9PdCB1DSVEuTFNFOlJCT1QuSVFfVldBUC4yMDI1LzgvNAEAAACOeyQUAgAAAAkxNC45OTIzNzMAxsU5hDvT3QhZRIWEO9PdCCRDSVEuQVJDQTpMUk5aLklRX0NMT1NFUFJJQ0UuMjAyNS84LzQBAAAAtXbDJgIAAAAHNDMuNjU5MwAN2zmEO9PdCFlEhYQ7090IIkNJUS5OQVNEQVFHTTpGRFRYLklRX1ZXQVAuMjAyNS84LzQBAAAAvaWdJgIAAAAFMzguNTgAxsU5hDvT3QhZRIWEO9PdCCNDSVEuTVJWTC5JUV9DTE9TRVBSSUNFLjIwMjUvOC80LlVTRAEAAAC2eQAAAgAAAAU3NC40NQAN2zmEO9PdCEQd</t>
  </si>
  <si>
    <t>hYQ7090IIkNJUS5URU0uSVFfQ0xPU0VQUklDRS4yMDI1LzgvNC5VU0QBAAAAANMkGQIAAAAFNTQuODkADds5hDvT3QhEHYWEO9PdCCtDSVEuTkFTREFRR1M6QVNNTC5JUV9NQVJLRVRDQVAuMjAyNS84LzQuVVNEAQAAACjvBQACAAAAEDI2NjA3NS45NjkwMzk1MjEBBgAAAAUAAAABMQEAAAALLTE5MzUzMDc0NDADAAAAAzE2MAIAAAAGMTAwMDU0BAAAAAEwBwAAAAg4LzEvMjAyNQ3bOYQ7090IRB2FhDvT3QghQ0lRLkFQUC5JUV9NQVJLRVRDQVAuMjAyNS84LzQuVVNEAQAAANq5zg0CAAAADTEyODMwNi4xNDU3MDYBBgAAAAUAAAABMQEAAAALLTE5NDU0NTA1NjEDAAAAAzE2MAIAAAAGMTAwMDU0BAAAAAEwBwAAAAg4LzEvMjAyNQ3bOYQ7090IWUSFhDvT3QgiQ0lRLkRCOlhCMFQuSVFfQ0xPU0VQUklDRS4yMDI1LzgvNAEAAADTM94pAgAAAAYxOS4yMjIADds5hDvT3Qgj9oSEO9PdCCRDSVEuQVJDQTpUSE5RLklRX0NMT1NFUFJJQ0UuMjAyNS84LzQBAAAArsN+JAIAAAAFNTQuNDMAVPA5hDvT3Qgj9oSEO9PdCB5DSVEuQVJDQTpJR1BULklRX1ZXQVAuMjAyNS84LzQBAAAAzAJeAQIAAAAFNDkuNTMADds5hDvT3Qgj9oSEO9PdCCdDSVEuTkFTREFRR006QUlRLklRX0NMT1NFUFJJQ0UuMjAyNS84LzQBAAAA6dxiIQIAAAAFNDMuNDcAVPA5hDvT3QhEHYWEO9PdCCNDSVEuTkFTREFRR006UVFRLklRX1ZPTFVN</t>
  </si>
  <si>
    <t>RS4yMDI1LzgvNAEAAAAOunsAAgAAAAk2OS40MDA3ODkADds5hDvT3QhEHYWEO9PdCC9DSVEuTkFTREFRR006V0lTRS5JUV9TSEFSRVNPVVRTVEFORElORy4yMDI1LzgvNAEAAADpsENuAgAAAAQwLjg2AA3bOYQ7090IRB2FhDvT3QgkQ0lRLk5BU0RBUUdNOkZEVFguSVFfVk9MVU1FLjIwMjUvOC80AQAAAL2lnSYCAAAACDAuMDUxNzQxAA3bOYQ7090II/aEhDvT3QgiQ0lRLkJJVDpXVEFJLklRX01BUktFVENBUC4yMDI1LzgvNAEAAABNulsjAgAAAAo3NjkuMzY4MzI5AA3bOYQ7090II/aEhDvT3QgjQ0lRLlhUUkE6WEFJWC5JUV9NQVJLRVRDQVAuMjAyNS84LzQBAAAANeziIgIAAAALNDgwNy4xMDc5NTYADds5hDvT3Qgj9oSEO9PdCCJDSVEuTVJWTC5JUV9NQVJLRVRDQVAuMjAyNS84LzQuVVNEAQAAALZ5AAACAAAACDY0MTkwLjc5AQYAAAAFAAAAATEBAAAACy0xOTQwMDAyOTMxAwAAAAMxNjACAAAABjEwMDA1NAQAAAABMAcAAAAIOC8xLzIwMjUN2zmEO9PdCCP2hIQ7090IIkNJUS5TSE9QLklRX01BUktFVENBUC4yMDI1LzgvNC5VU0QBAAAABisEBQIAAAANMTUzODY5LjM3MTMwMQEGAAAABQAAAAExAQAAAAstMTk0NTQxOTI2OAMAAAADMTYwAgAAAAYxMDAwNTQEAAAAATAHAAAACDgvMS8yMDI1Dds5hDvT3Qgj9oSEO9PdCChDSVEuTkFTREFRR006V0lTRS5JUV9DTE9TRVBSSUNFLjIwMjUvOC80AQAA</t>
  </si>
  <si>
    <t>AOmwQ24CAAAABzM2Ljg5MDkADds5hDvT3Qgj9oSEO9PdCCJDSVEuTURCLklRX0NMT1NFUFJJQ0UuMjAyNS84LzQuVVNEAQAAAOJuzAICAAAABjIyMC45NwAN2zmEO9PdCKPOhIQ7090II0NJUS5PUkNMLklRX0NMT1NFUFJJQ0UuMjAyNS84LzQuVVNEAQAAAOdWAAACAAAABjI0NC40MgAN2zmEO9PdCKPOhIQ7090IIkNJUS5BTkVULklRX01BUktFVENBUC4yMDI1LzgvNC5VU0QBAAAAw9v8AQIAAAANMTQ3NjU4LjY4MjY0MwEGAAAABQAAAAExAQAAAAstMTk0NTc1ODg5MAMAAAADMTYwAgAAAAYxMDAwNTQEAAAAATAHAAAACDgvMS8yMDI1Dds5hDvT3QijzoSEO9PdCCJDSVEuVEVBTS5JUV9NQVJLRVRDQVAuMjAyNS84LzQuVVNEAQAAAFITIg8CAAAADDQ4MDI4LjA2NzkzOAEGAAAABQAAAAExAQAAAAstMTk0NjY1NDQzMgMAAAADMTYwAgAAAAYxMDAwNTQEAAAAATAHAAAACDgvMS8yMDI1Dds5hDvT3QijzoSEO9PdCB1DSVEuQVNYOlJCVFouSVFfVldBUC4yMDI1LzgvNAEAAAAp7XYiAgAAAAgxNC43ODgxMgAN2zmEO9PdCI+nhIQ7090IIkNJUS5OQVNEQVFHTTpXSVNFLklRX1ZXQVAuMjAyNS84LzQBAAAA6bBDbgIAAAAFMzYuODkADds5hDvT3QiPp4SEO9PdCChDSVEuTkFTREFRR006RkRUWC5JUV9DTE9TRVBSSUNFLjIwMjUvOC80AQAAAL2lnSYCAAAABzM4LjQ1OTgADds5hDvT3QiPp4SEO9PdCCRDSVEu</t>
  </si>
  <si>
    <t>QVJDQTpBUlRZLklRX0NMT1NFUFJJQ0UuMjAyNS84LzQBAAAAbh9pIQIAAAAFNDIuMjYADds5hDvT3QiPp4SEO9PdCCdDSVEuTkFTREFRR006UVFRLklRX0NMT1NFUFJJQ0UuMjAyNS84LzQBAAAADrp7AAIAAAAGNTUzLjg4AA3bOYQ7090Io86EhDvT3QgqQ0lRLkxTRTpBSUFHLklRX1NIQVJFU09VVFNUQU5ESU5HLjIwMjUvOC80AQAAAPCdgiQCAAAACTQxLjQxMzM2MgAN2zmEO9PdCKPOhIQ7090IKkNJUS5CSVQ6V1RBSS5JUV9TSEFSRVNPVVRTVEFORElORy4yMDI1LzgvNAEAAABNulsjAgAAAAgxMi4wNjY2MwAN2zmEO9PdCKPOhIQ7090IIENJUS5BUkNBOkxPVVAuSVFfVk9MVU1FLjIwMjUvOC80AQAAAFlcDyICAAAACDAuMDE0OTY5AA3bOYQ7090Ij6eEhDvT3QgjQ0lRLlBBTlcuSVFfQ0xPU0VQUklDRS4yMDI1LzgvNC5VU0QBAAAAg32EAQIAAAAGMTcyLjg4AA3bOYQ7090IhICEhDvT3QgjQ0lRLlBMVFIuSVFfQ0xPU0VQUklDRS4yMDI1LzgvNC5VU0QBAAAAZfqYAgIAAAAGMTU0LjI3AA3bOYQ7090IhICEhDvT3QgiQ0lRLkFQUC5JUV9DTE9TRVBSSUNFLjIwMjUvOC80LlVTRAEAAADauc4NAgAAAAYzNzkuMTcADds5hDvT3QiPp4SEO9PdCCJDSVEuU0FQLklRX0NMT1NFUFJJQ0UuMjAyNS84LzQuVVNEAQAAAAvuAQACAAAADzI4Mi40NzMxNTU0NDUyNQAN2zmEO9PdCI+nhIQ7090IIkNJUS5HVExC</t>
  </si>
  <si>
    <t>LklRX01BUktFVENBUC4yMDI1LzgvNC5VU0QBAAAAzYQXEQIAAAAINjkwOC42NjQBBgAAAAUAAAABMQEAAAALLTE5Mzg2NzM4MTgDAAAAAzE2MAIAAAAGMTAwMDU0BAAAAAEwBwAAAAg4LzEvMjAyNQ3bOYQ7090IhICEhDvT3QgiQ0lRLkFNWk4uSVFfTUFSS0VUQ0FQLjIwMjUvOC80LlVTRAEAAAA9SQAAAgAAAA4yMjkwMjg5Ljg3MjgzMQEGAAAABQAAAAExAQAAAAstMTkzMzcwMzI4MAMAAAADMTYwAgAAAAYxMDAwNTQEAAAAATAHAAAACDgvMS8yMDI1Dds5hDvT3QiEgISEO9PdCCNDSVEuQklUOldUQUkuSVFfQ0xPU0VQUklDRS4yMDI1LzgvNAEAAABNulsjAgAAAAU2My43NgAN2zmEO9PdCISAhIQ7090IJENJUS5BUkNBOkxPVVAuSVFfQ0xPU0VQUklDRS4yMDI1LzgvNAEAAABZXA8iAgAAAAU2Mi4wNwAN2zmEO9PdCISAhIQ7090IJENJUS5BUkNBOklHUFQuSVFfQ0xPU0VQUklDRS4yMDI1LzgvNAEAAADMAl4BAgAAAAY0OS41NzgAVPA5hDvT3QiEgISEO9PdCB5DSVEuQVJDQTpBUlRZLklRX1ZXQVAuMjAyNS84LzQBAAAAbh9pIQIAAAAFNDIuMjMADds5hDvT3QiEgISEO9PdCCNDSVEuR1RMQi5JUV9DTE9TRVBSSUNFLjIwMjUvOC80LlVTRAEAAADNhBcRAgAAAAU0MS44MgAN2zmEO9PdCONYhIQ7090II0NJUS5UU0xBLklRX0NMT1NFUFJJQ0UuMjAyNS84LzQuVVNEAQAAABDGogECAAAABjMwMi42MwAN</t>
  </si>
  <si>
    <t>2zmEO9PdCONYhIQ7090II0NJUS5EVU9MLklRX0NMT1NFUFJJQ0UuMjAyNS84LzQuVVNEAQAAALDwhwwCAAAABjMzOC45OQAN2zmEO9PdCONYhIQ7090IIENJUS5aUy5JUV9NQVJLRVRDQVAuMjAyNS84LzQuVVNEAQAAANTMgQMCAAAADDQzNjM2LjgyNTk5MQEGAAAABQAAAAExAQAAAAstMTkzOTUzODM5MgMAAAADMTYwAgAAAAYxMDAwNTQEAAAAATAHAAAACDgvMS8yMDI1Dds5hDvT3QjjWISEO9PdCCFDSVEuTk9XLklRX01BUktFVENBUC4yMDI1LzgvNC5VU0QBAAAAv3ReAQIAAAAMMTg5NzQ5LjE0ODAzAQYAAAAFAAAAATEBAAAACy0xOTM0OTMyNzMxAwAAAAMxNjACAAAABjEwMDA1NAQAAAABMAcAAAAIOC8xLzIwMjUN2zmEO9PdCONYhIQ7090II0NJUS5TTlBTLklRX0NMT1NFUFJJQ0UuMjAyNS84LzQuVVNEAQAAANSIAAACAAAABjYxOC42NQAN2zmEO9PdCDQihIQ7090II0NJUS5BVkdPLklRX0NMT1NFUFJJQ0UuMjAyNS84LzQuVVNEAQAAAPC2fQECAAAABjI4OC42NAAN2zmEO9PdCDQihIQ7090IIkNJUS5OVkRBLklRX01BUktFVENBUC4yMDI1LzgvNC5VU0QBAAAAM34AAAIAAAAHNDIzODc2OAEGAAAABQAAAAExAQAAAAstMTk0MDU3MjI0OQMAAAADMTYwAgAAAAYxMDAwNTQEAAAAATAHAAAACDgvMS8yMDI1Dds5hDvT3QjjWISEO9PdCCJDSVEuRFVPTC5JUV9NQVJLRVRDQVAuMjAyNS84LzQuVVNE</t>
  </si>
  <si>
    <t>AQAAALDwhwwCAAAADDE1NDA4LjUzNDUxMwEGAAAABQAAAAExAQAAAAstMTk0NjgyNjc0MAMAAAADMTYwAgAAAAYxMDAwNTQEAAAAATAHAAAACDgvMS8yMDI1Dds5hDvT3QjjWISEO9PdCCNDSVEuUUNPTS5JUV9DTE9TRVBSSUNFLjIwMjUvOC80LlVTRAEAAADVggAAAgAAAAYxNDguMTkADds5hDvT3Qg0IoSEO9PdCCNDSVEuV0RBWS5JUV9DTE9TRVBSSUNFLjIwMjUvOC80LlVTRAEAAACHY2sBAgAAAAYyMjIuMjIADds5hDvT3Qg0IoSEO9PdCCJDSVEuTk9XLklRX0NMT1NFUFJJQ0UuMjAyNS84LzQuVVNEAQAAAL90XgECAAAABjkxNC4zNwAN2zmEO9PdCDQihIQ7090IIkNJUS5BQVBMLklRX01BUktFVENBUC4yMDI1LzgvNC5VU0QBAAAAaWEAAAIAAAAMMzAwMzM5OC4xMjgyAQYAAAAFAAAAATEBAAAACy0xOTMzNzAzMzAzAwAAAAMxNjACAAAABjEwMDA1NAQAAAABMAcAAAAIOC8xLzIwMjUN2zmEO9PdCDQihIQ7090IIUNJUS5TQVAuSVFfTUFSS0VUQ0FQLjIwMjUvOC80LlVTRAEAAAAL7gEAAgAAABAzMjg5NjguMjM2ODMxNTM4AQYAAAAFAAAAATEBAAAACy0xOTM1MDU3NTY1AwAAAAMxNjACAAAABjEwMDA1NAQAAAABMAcAAAAIOC8xLzIwMjUN2zmEO9PdCDQihIQ7090II0NJUS5MU0U6UkJPVC5JUV9DTE9TRVBSSUNFLjIwMjUvOC80AQAAAI57JBQCAAAABTE0Ljg4AFTwOYQ7090I5u2DhDvT3QgkQ0lR</t>
  </si>
  <si>
    <t>LkFSQ0E6Q0hBVC5JUV9DTE9TRVBSSUNFLjIwMjUvOC80AQAAAAAwNW0CAAAABTQ5LjkxAA3bOYQ7090I5u2DhDvT3QgoQ0lRLk5BU0RBUUdNOlJPQlQuSVFfQ0xPU0VQUklDRS4yMDI1LzgvNAEAAABcY9kgAgAAAAc0OS4wMjMyAA3bOYQ7090I5u2DhDvT3QggQ0lRLk1VLklRX01BUktFVENBUC4yMDI1LzgvNC5VU0QBAAAABmkEAAIAAAANMTE3MzczLjg0MDU5MwEGAAAABQAAAAExAQAAAAstMTkzNzE3NjA4MgMAAAADMTYwAgAAAAYxMDAwNTQEAAAAATAHAAAACDgvMS8yMDI1Dds5hDvT3Qjm7YOEO9PdCCJDSVEuVFNMQS5JUV9NQVJLRVRDQVAuMjAyNS84LzQuVVNEAQAAABDGogECAAAADTk3NjExNy41OTcyNzgBBgAAAAUAAAABMQEAAAALLTE5MzQ4NDE5NzgDAAAAAzE2MAIAAAAGMTAwMDU0BAAAAAEwBwAAAAg4LzEvMjAyNQ3bOYQ7090I5u2DhDvT3QgiQ0lRLkFEQkUuSVFfTUFSS0VUQ0FQLjIwMjUvOC80LlVTRAEAAAABXwAAAgAAAAkxNDc1MzYuNzYBBgAAAAUAAAABMQEAAAALLTE5MzcyMzgzOTMDAAAAAzE2MAIAAAAGMTAwMDU0BAAAAAEwBwAAAAg4LzEvMjAyNQ3bOYQ7090I5u2DhDvT3QgeQ0lRLkFSQ0E6Q0hBVC5JUV9WV0FQLjIwMjUvOC80AQAAAAAwNW0CAAAABTQ5Ljk5AA3bOYQ7090I5u2DhDvT3QgiQ0lRLk5BU0RBUUdNOlJPQlQuSVFfVldBUC4yMDI1LzgvNAEAAABcY9kgAgAAAAU0</t>
  </si>
  <si>
    <t>OC45OQAN2zmEO9PdCObtg4Q7090IJ0NJUS5OQVNEQVFHTTpTTUguSVFfQ0xPU0VQUklDRS4yMDI1LzgvNAEAAABgwjYAAgAAAAYyODMuOTUAVPA5hDvT3Qjm7YOEO9PdCCNDSVEuRERPRy5JUV9DTE9TRVBSSUNFLjIwMjUvOC80LlVTRAEAAAC7oQQIAgAAAAUxMzUuNgAN2zmEO9PdCOrGg4Q7090II0NJUS5BTVpOLklRX0NMT1NFUFJJQ0UuMjAyNS84LzQuVVNEAQAAAD1JAAACAAAABjIxNC43NQAN2zmEO9PdCOrGg4Q7090IIkNJUS5RQ09NLklRX01BUktFVENBUC4yMDI1LzgvNC5VU0QBAAAA1YIAAAIAAAANMTU5ODI2LjQ5NDM4MQEGAAAABQAAAAExAQAAAAstMTkzNDI1NDI1MQMAAAADMTYwAgAAAAYxMDAwNTQEAAAAATAHAAAACDgvMS8yMDI1Dds5hDvT3QjqxoOEO9PdCCJDSVEuT1JDTC5JUV9NQVJLRVRDQVAuMjAyNS84LzQuVVNEAQAAAOdWAAACAAAADDY4NjUzNC45NjE4NgEGAAAABQAAAAExAQAAAAstMTkzNzg4ODc0MAMAAAADMTYwAgAAAAYxMDAwNTQEAAAAATAHAAAACDgvMS8yMDI1Dds5hDvT3QjqxoOEO9PdCCFDSVEuSU9ULklRX01BUktFVENBUC4yMDI1LzgvNC5VU0QBAAAAuj78EQIAAAALMjA1MDEuNzg3NTYBBgAAAAUAAAABMQEAAAALLTE5Mzg3MzgzMDQDAAAAAzE2MAIAAAAGMTAwMDU0BAAAAAEwBwAAAAg4LzEvMjAyNQ3bOYQ7090I6saDhDvT3QgjQ0lRLkxTRTpBSUFHLklRX0NM</t>
  </si>
  <si>
    <t>T1NFUFJJQ0UuMjAyNS84LzQBAAAA8J2CJAIAAAAGMTguMDY2AA3bOYQ7090I6saDhDvT3QgjQ0lRLkNGTFQuSVFfQ0xPU0VQUklDRS4yMDI1LzgvNC5VU0QBAAAAJgF6EAIAAAAEMTcuMgAN2zmEO9PdCMifg4Q7090IIkNJUS5WUlQuSVFfQ0xPU0VQUklDRS4yMDI1LzgvNC5VU0QBAAAARJuHIgIAAAAGMTQxLjU5AA3bOYQ7090IyJ+DhDvT3QghQ0lRLlpTLklRX0NMT1NFUFJJQ0UuMjAyNS84LzQuVVNEAQAAANTMgQMCAAAABjI4MC4yNwAN2zmEO9PdCOrGg4Q7090II0NJUS5FU1RDLklRX0NMT1NFUFJJQ0UuMjAyNS84LzQuVVNEAQAAAICEWw0CAAAABTc5LjU4AA3bOYQ7090I6saDhDvT3QgiQ0lRLkFWR08uSVFfTUFSS0VUQ0FQLjIwMjUvOC80LlVTRAEAAADwtn0BAgAAAA4xMzU3NjA5Ljg2MzM3OQEGAAAABQAAAAExAQAAAAstMTkzODU1NzI2MAMAAAADMTYwAgAAAAYxMDAwNTQEAAAAATAHAAAACDgvMS8yMDI1Dds5hDvT3QjIn4OEO9PdCCFDSVEuTkVULklRX01BUktFVENBUC4yMDI1LzgvNC5VU0QBAAAANPXgBAIAAAAMNjk3MzQuNjUwMzc1AQYAAAAFAAAAATEBAAAACy0xOTM0MDE4NTcwAwAAAAMxNjACAAAABjEwMDA1NAQAAAABMAcAAAAIOC8xLzIwMjUN2zmEO9PdCMifg4Q7090IIUNJUS5OQVNEQVFHTTpTTUguSVFfVldBUC4yMDI1LzgvNAEAAABgwjYAAgAAAAYyODMuMjUADds5hDvT3QjI</t>
  </si>
  <si>
    <t>n4OEO9PdCCZDSVEuTkFTREFRR006UVFRLklRX01BUktFVENBUC4yMDI1LzgvNAEAAAAOunsAAgAAAAozNTQwMTIuNDAyAQYAAAAFAAAAATEBAAAACy0xOTYzNzE0NjM2AwAAAAMxNjACAAAABjEwMDA1NAQAAAABMAcAAAAIOC8xLzIwMjUN2zmEO9PdCMifg4Q7090II0NJUS5URUFNLklRX0NMT1NFUFJJQ0UuMjAyNS84LzQuVVNEAQAAAFITIg8CAAAABjE4Mi45NgAN2zmEO9PdCMl4g4Q7090IKkNJUS5LT1NFOkEwMDA2NjAuSVFfTUFSS0VUQ0FQLjIwMjUvOC80LlVTRAEAAACdeg0AAgAAABAxMjgxODEuOTM5Mzc1MDY5AQYAAAAFAAAAATEBAAAACy0xOTM0NzU1MzMwAwAAAAMxNjACAAAABjEwMDA1NAQAAAABMAcAAAAIOC8xLzIwMjUN2zmEO9PdCMl4g4Q7090IIkNJUS5XREFZLklRX01BUktFVENBUC4yMDI1LzgvNC5VU0QBAAAAh2NrAQIAAAAMNTkyOTguNzI0Nzg1AQYAAAAFAAAAATEBAAAACy0xOTQxMzY1NDEzAwAAAAMxNjACAAAABjEwMDA1NAQAAAABMAcAAAAIOC8xLzIwMjUN2zmEO9PdCMl4g4Q7090IIkNJUS5TTlBTLklRX01BUktFVENBUC4yMDI1LzgvNC5VU0QBAAAA1IgAAAIAAAANMTE0NDc3LjI0NDc5MwEGAAAABQAAAAExAQAAAAstMTk0MDU3MjI0NwMAAAADMTYwAgAAAAYxMDAwNTQEAAAAATAHAAAACDgvMS8yMDI1Dds5hDvT3QjJeIOEO9PdCCtDSVEuQVJDQTpDSEFULklRX1NIQVJF</t>
  </si>
  <si>
    <t>U09VVFNUQU5ESU5HLjIwMjUvOC80AQAAAAAwNW0CAAAABTcuNTI1AA3bOYQ7090IyXiDhDvT3QgjQ0lRLkFSQ0E6TE9VUC5JUV9NQVJLRVRDQVAuMjAyNS84LzQBAAAAWVwPIgIAAAAJOTkuMzEyMDYyAA3bOYQ7090IyXiDhDvT3QgiQ0lRLkNSTS5JUV9DTE9TRVBSSUNFLjIwMjUvOC80LlVTRAEAAAAl4AEAAgAAAAYyNTAuNzQADds5hDvT3QiyUYOEO9PdCB5DSVEuQVJDQTpMUk5aLklRX1ZXQVAuMjAyNS84LzQBAAAAtXbDJgIAAAAFNDMuMjgADds5hDvT3QiXKoOEO9PdCCtDSVEuQVJDQTpMT1VQLklRX1NIQVJFU09VVFNUQU5ESU5HLjIwMjUvOC80AQAAAFlcDyICAAAACDEuNjAwMDAxAA3bOYQ7090IslGDhDvT3QgfQ0lRLkxTRTpSQk9ULklRX1ZPTFVNRS4yMDI1LzgvNAEAAACOeyQUAgAAAAgwLjIxMjYzNQAN2zmEO9PdCLJRg4Q7090IJENJUS5OQVNEQVFHTTpBR0lYLklRX1ZPTFVNRS4yMDI1LzgvNAEAAAAj9wBwAgAAAAgwLjAzMjU1OQAN2zmEO9PdCLJRg4Q7090II0NJUS5BUkNBOkxSTlouSVFfTUFSS0VUQ0FQLjIwMjUvOC80AQAAALV2wyYCAAAACTM0LjA1NDI1NAAN2zmEO9PdCJcqg4Q7090II0NJUS5TTk9XLklRX0NMT1NFUFJJQ0UuMjAyNS84LzQuVVNEAQAAALA8ZBACAAAABjIwNS4wMgAN2zmEO9PdCJcqg4Q7090IKkNJUS5BUkNBOkFJUy5JUV9TSEFSRVNPVVRTVEFORElORy4yMDI1</t>
  </si>
  <si>
    <t>LzgvNAEAAACYl59wAgAAAAMwLjgADds5hDvT3QiXKoOEO9PdCCBDSVEuWFRSQTpYQUlYLklRX1ZPTFVNRS4yMDI1LzgvNAEAAAA17OIiAgAAAAcwLjE4NTYzAA3bOYQ7090IlyqDhDvT3QgjQ0lRLk5BU0RBUUdNOlNNSC5JUV9WT0xVTUUuMjAyNS84LzQBAAAAYMI2AAIAAAAJMTQuMDMyMTk2AA3bOYQ7090IlyqDhDvT3QgiQ0lRLkFSQ0E6QUlTLklRX01BUktFVENBUC4yMDI1LzgvNAEAAACYl59wAgAAAAgyMy4xODY2NAAN2zmEO9PdCJcqg4Q7090IIUNJUS5NREIuSVFfTUFSS0VUQ0FQLjIwMjUvOC80LlVTRAEAAADibswCAgAAAAwxODA1Ni40MTE3NDQBBgAAAAUAAAABMQEAAAALLTE5MzkzNzAyMTYDAAAAAzE2MAIAAAAGMTAwMDU0BAAAAAEwBwAAAAg4LzEvMjAyNQ3bOYQ7090IhwODhDvT3QgdQ0lRLkJJVDpXVEFJLklRX1ZXQVAuMjAyNS84LzQBAAAATbpbIwIAAAAJNjQuMjkxNzM0AA3bOYQ7090IhwODhDvT3QgrQ0lRLlhUUkE6WEFJWC5JUV9TSEFSRVNPVVRTVEFORElORy4yMDI1LzgvNAEAAAA17OIiAgAAAAkzNC44OTk4NjkADds5hDvT3QiHA4OEO9PdCB9DSVEuQklUOldUQUkuSVFfVk9MVU1FLjIwMjUvOC80AQAAAE26WyMCAAAACDAuMDM1NDA3AA3bOYQ7090IhwODhDvT3QgkQ0lRLk5BU0RBUUdNOkJPVFouSVFfVk9MVU1FLjIwMjUvOC80AQAAAPf9CBYCAAAACDAuODQ2NzMxAA3bOYQ7</t>
  </si>
  <si>
    <t>090IhwODhDvT3QgiQ0lRLlBTVEcuSVFfTUFSS0VUQ0FQLjIwMjUvOC80LlVTRAEAAAC4yqUGAgAAAAwxNzgxNS41OTQ3NjgBBgAAAAUAAAABMQEAAAALLTE5Mzg2MTQ5MDIDAAAAAzE2MAIAAAAGMTAwMDU0BAAAAAEwBwAAAAg4LzEvMjAyNQ3bOYQ7090IhwODhDvT3QgfQ0lRLkxTRTpBSUFHLklRX1ZPTFVNRS4yMDI1LzgvNAEAAADwnYIkAgAAAAgwLjEzODAzOAAN2zmEO9PdCHfcgoQ7090II0NJUS5OQVNEQVFHTTpBSVEuSVFfVk9MVU1FLjIwMjUvOC80AQAAAOncYiECAAAACDEuMjg5NTQ0AA3bOYQ7090Id9yChDvT3QgnQ0lRLk5BU0RBUUdNOkFHSVguSVFfTUFSS0VUQ0FQLjIwMjUvOC80AQAAACP3AHACAAAACTI4LjI1MTE1MwAN2zmEO9PdCIcDg4Q7090IK0NJUS5OQVNEQVFHTTpTTUguSVFfQ0xPU0VQUklDRS4yMDI1LzgvNC5VU0QBAAAAYMI2AAIAAAAGMjgzLjk1AA3bOYQ7090Id9yChDvT3QgiQ0lRLkVTVEMuSVFfTUFSS0VUQ0FQLjIwMjUvOC80LlVTRAEAAACAhFsNAgAAAAs4NDAzLjExMTU1MQEGAAAABQAAAAExAQAAAAstMTkzODgwMDgzNAMAAAADMTYwAgAAAAYxMDAwNTQEAAAAATAHAAAACDgvMS8yMDI1Dds5hDvT3Qh33IKEO9PdCCpDSVEuQkFUUzpJR1YuSVFfU0hBUkVTT1VUU1RBTkRJTkcuMjAyNS84LzQBAAAAzTqGAAIAAAADMTA4AA3bOYQ7090IaLWChDvT3QgoQ0lRLk5BU0RB</t>
  </si>
  <si>
    <t>UUdNOkFHSVguSVFfQ0xPU0VQUklDRS4yMDI1LzgvNAEAAAAj9wBwAgAAAAczMS4zOTAxAA3bOYQ7090IaLWChDvT3QgkQ0lRLk5BU0RBUUdNOlJPQlQuSVFfVk9MVU1FLjIwMjUvOC80AQAAAFxj2SACAAAABzAuMDYzNjIADds5hDvT3Qh33IKEO9PdCCJDSVEuQVNYOlJCVFouSVFfTUFSS0VUQ0FQLjIwMjUvOC80AQAAACntdiICAAAACjMwNC4yODU5MDgADds5hDvT3QhotYKEO9PdCCJDSVEuQkFUUzpJR1YuSVFfTUFSS0VUQ0FQLjIwMjUvOC80AQAAAM06hgACAAAACDExNzMyLjA0AQYAAAAFAAAAATEBAAAACy0xOTM4NzA3MzI2AwAAAAMxNjACAAAABjEwMDA1NAQAAAABMAcAAAAIOC8xLzIwMjUN2zmEO9PdCGi1goQ7090ILENJUS5OQVNEQVFHUzpHT09HTC5JUV9NQVJLRVRDQVAuMjAyNS84LzQuVVNEAQAAAKhxAAACAAAACjIyOTE3OTAuODIBBgAAAAUAAAABMQEAAAALLTE5MzQ5Mjg1NTEDAAAAAzE2MAIAAAAGMTAwMDU0BAAAAAEwBwAAAAg4LzEvMjAyNQ3bOYQ7090IaLWChDvT3QgpQ0lRLkRCOlhCMFQuSVFfU0hBUkVTT1VUU1RBTkRJTkcuMjAyNS84LzQBAAAA0zPeKQIAAAAENC4wMQAN2zmEO9PdCFmOgoQ7090ILkNJUS5OQVNEQVFHTTpBSVEuSVFfU0hBUkVTT1VUU1RBTkRJTkcuMjAyNS84LzQBAAAA6dxiIQIAAAAJODkuMjUwMDAyAA3bOYQ7090IWY6ChDvT3QggQ0lRLkFSQ0E6SUdQVC5J</t>
  </si>
  <si>
    <t>UV9WT0xVTUUuMjAyNS84LzQBAAAAzAJeAQIAAAAIMC4wODE4MzQADds5hDvT3QhZjoKEO9PdCCZDSVEuTkFTREFRR006QUlRLklRX01BUktFVENBUC4yMDI1LzgvNAEAAADp3GIhAgAAAAszODc5LjY5NzU4NwAN2zmEO9PdCGi1goQ7090II0NJUS5BR0lYLklRX0NMT1NFUFJJQ0UuMjAyNS84LzQuVVNEAQAAACP3AHACAAAABzMxLjM5MDEADds5hDvT3QhZjoKEO9PdCCNDSVEuUkJMWC5JUV9DTE9TRVBSSUNFLjIwMjUvOC80LlVTRAEAAABpVfQBAgAAAAYxMjUuMDMADds5hDvT3QhZjoKEO9PdCCNDSVEuTUVUQS5JUV9DTE9TRVBSSUNFLjIwMjUvOC80LlVTRAEAAAAX2zwBAgAAAAY3NTAuMDEADds5hDvT3QhZjoKEO9PdCC9DSVEuTkFTREFRR006Uk9CVC5JUV9TSEFSRVNPVVRTVEFORElORy4yMDI1LzgvNAEAAABcY9kgAgAAAAkxMC4zMDAwMDIADds5hDvT3Qg8Z4KEO9PdCCJDSVEuTkFTREFRR006QUdJWC5JUV9WV0FQLjIwMjUvOC80AQAAACP3AHACAAAABTMxLjQ5AA3bOYQ7090IPGeChDvT3QggQ0lRLkFSQ0E6VEhOUS5JUV9WT0xVTUUuMjAyNS84LzQBAAAArsN+JAIAAAAIMC4wMzU5NTMADds5hDvT3Qg8Z4KEO9PdCCNDSVEuQVJDQTpJR1BULklRX01BUktFVENBUC4yMDI1LzgvNAEAAADMAl4BAgAAAAg0OTAuODIyMgEGAAAABQAAAAExAQAAAAstMTkzNjUxMTE5NQMAAAADMTYwAgAAAAYxMDAw</t>
  </si>
  <si>
    <t>NTQEAAAAATAHAAAACDgvMS8yMDI1Dds5hDvT3Qg8Z4KEO9PdCCNDSVEuQU5FVC5JUV9DTE9TRVBSSUNFLjIwMjUvOC80LlVTRAEAAADD2/wBAgAAAAYxMTcuNTcADds5hDvT3Qg8Z4KEO9PdCCtDSVEuS09TRTpBMDAwNjYwLklRX0NMT1NFUFJJQ0UuMjAyNS84LzQuVVNEAQAAAJ16DQACAAAACjE4NS42NzgyMTQADds5hDvT3Qg8Z4KEO9PdCB5DSVEuQVJDQTpUSE5RLklRX1ZXQVAuMjAyNS84LzQBAAAArsN+JAIAAAAFNTQuNTIAVPA5hDvT3QhEQIKEO9PdCCFDSVEuTkFTREFRR006UVFRLklRX1ZXQVAuMjAyNS84LzQBAAAADrp7AAIAAAAGNTU1LjI3AFTwOYQ7090IRECChDvT3QgrQ0lRLkJBVFM6V1RBSS5JUV9TSEFSRVNPVVRTVEFORElORy4yMDI1LzgvNAEAAABgTm9kAgAAAAM4LjYAVPA5hDvT3QhEQIKEO9PdCCBDSVEuQVJDQTpMUk5aLklRX1ZPTFVNRS4yMDI1LzgvNAEAAAC1dsMmAgAAAAgwLjAwNDA1NwBU8DmEO9PdCCAZgoQ7090II0NJUS5CQVRTOldUQUkuSVFfTUFSS0VUQ0FQLjIwMjUvOC80AQAAAGBOb2QCAAAABzIxMi4wNzYAVPA5hDvT3QhEQIKEO9PdCCxDSVEuTkFTREFRR006Qk9UWi5JUV9DTE9TRVBSSUNFLjIwMjUvOC80LlVTRAEAAAD3/QgWAgAAAAUzMy4xMgBU8DmEO9PdCCAZgoQ7090IKENJUS5UV1NFOjIzMzAuSVFfQ0xPU0VQUklDRS4yMDI1LzgvNC5VU0QBAAAAq8wFAAIA</t>
  </si>
  <si>
    <t>AAAKMzguMzM2MDc5NgBU8DmEO9PdCCAZgoQ7090II0NJUS5BREJFLklRX0NMT1NFUFJJQ0UuMjAyNS84LzQuVVNEAQAAAAFfAAACAAAABTM0Ny44AFTwOYQ7090IIBmChDvT3QgdQ0lRLkFSQ0E6QUlTLklRX1ZXQVAuMjAyNS84LzQBAAAAmJefcAIAAAAFMjguODcAVPA5hDvT3QggGYKEO9PdCCNDSVEuTlZEQS5JUV9DTE9TRVBSSUNFLjIwMjUvOC80LlVTRAEAAAAzfgAAAgAAAAYxNzMuNzIAVPA5hDvT3QggGYKEO9PdCCtDSVEuQVJDQTpUSE5RLklRX1NIQVJFU09VVFNUQU5ESU5HLjIwMjUvOC80AQAAAK7DfiQCAAAABTMuNzI1AFTwOYQ7090IIPKBhDvT3QgkQ0lRLk5BU0RBUUdNOldJU0UuSVFfVk9MVU1FLjIwMjUvOC80AQAAAOmwQ24CAAAACDAuMDE3MDY2AFTwOYQ7090IDqSBhDvT3QgnQ0lRLk5BU0RBUUdNOkZEVFguSVFfTUFSS0VUQ0FQLjIwMjUvOC80AQAAAL2lnSYCAAAACTE4MC4zMTc1OABU8DmEO9PdCA6kgYQ7090IHkNJUS5BUkNBOkxPVVAuSVFfVldBUC4yMDI1LzgvNAEAAABZXA8iAgAAAAU2Mi4wNQBU8DmEO9PdCA6kgYQ7090IIUNJUS5OQVNEQVFHTTpBSVEuSVFfVldBUC4yMDI1LzgvNAEAAADp3GIhAgAAAAQ0My41AFTwOYQ7090IDqSBhDvT3QgvQ0lRLk5BU0RBUUdNOkZEVFguSVFfU0hBUkVTT1VUU1RBTkRJTkcuMjAyNS84LzQBAAAAvaWdJgIAAAAINC42ODg0NjkAVPA5hDvT</t>
  </si>
  <si>
    <t>3QgSy4GEO9PdCCNDSVEuQVJDQTpDSEFULklRX01BUktFVENBUC4yMDI1LzgvNAEAAAAAMDVtAgAAAAkzNzUuNTcyNzUAVPA5hDvT3QgOpIGEO9PdCCNDSVEuTVNGVC5JUV9DTE9TRVBSSUNFLjIwMjUvOC80LlVTRAEAAABLVQAAAgAAAAY1MjQuMTEAVPA5hDvT3QjwfIGEO9PdCCJDSVEuSU9ULklRX0NMT1NFUFJJQ0UuMjAyNS84LzQuVVNEAQAAALo+/BECAAAABTM2LjAxAFTwOYQ7090I8HyBhDvT3QgiQ0lRLk5BU0RBUUdNOkJPVFouSVFfVldBUC4yMDI1LzgvNAEAAAD3/QgWAgAAAAUzMy4wMgBU8DmEO9PdCOBVgYQ7090IIkNJUS5OQklTLklRX01BUktFVENBUC4yMDI1LzgvNC5VU0QBAAAAv/sZAwIAAAAMMTI0MTIuODQ0MTMyAQYAAAAFAAAAATEBAAAACy0xOTQyMjk5Njg0AwAAAAMxNjACAAAABjEwMDA1NAQAAAABMAcAAAAIOC8xLzIwMjVU8DmEO9PdCOBVgYQ7090IIkNJUS5ERE9HLklRX01BUktFVENBUC4yMDI1LzgvNC5VU0QBAAAAu6EECAIAAAAMNDY4MjkuODk4MTI0AQYAAAAFAAAAATEBAAAACy0xOTQ1MjQ3ODcyAwAAAAMxNjACAAAABjEwMDA1NAQAAAABMAcAAAAIOC8xLzIwMjVU8DmEO9PdCOBVgYQ7090IKkNJUS5BU1g6UkJUWi5JUV9TSEFSRVNPVVRTVEFORElORy4yMDI1LzgvNAEAAAAp7XYiAgAAAAkyMC42NzE1OTcAVPA5hDvT3QjVLoGEO9PdCC9DSVEuTkFTREFRR006QUdJWC5J</t>
  </si>
  <si>
    <t>UV9TSEFSRVNPVVRTVEFORElORy4yMDI1LzgvNAEAAAAj9wBwAgAAAAgwLjkwMDAwMgBU8DmEO9PdCOBVgYQ7090IIkNJUS5NRVRBLklRX01BUktFVENBUC4yMDI1LzgvNC5VU0QBAAAAF9s8AQIAAAAOMTg4NDEzMS4yMjc2NjUBBgAAAAUAAAABMQEAAAALLTE5MzQwNjU0MzcDAAAAAzE2MAIAAAAGMTAwMDU0BAAAAAEwBwAAAAg4LzEvMjAyNVTwOYQ7090I1S6BhDvT3QgiQ0lRLkxTRTpBSUFHLklRX01BUktFVENBUC4yMDI1LzgvNAEAAADwnYIkAgAAAAo3NDguMTczNzk4AFTwOYQ7090I1S6BhDvT3QgfQ0lRLkFTWDpSQlRaLklRX1ZPTFVNRS4yMDI1LzgvNAEAAAAp7XYiAgAAAAgwLjAzNDAwNQBU8DmEO9PdCNUugYQ7090IIUNJUS5EQjpYQjBULklRX01BUktFVENBUC4yMDI1LzgvNAEAAADTM94pAgAAAAg3Ny4wODAyMgBU8DmEO9PdCNUugYQ7090IK0NJUS5OQVNEQVFHTTpBSVEuSVFfQ0xPU0VQUklDRS4yMDI1LzgvNC5VU0QBAAAA6dxiIQIAAAAFNDMuNDcAVPA5hDvT3QiSBoGEO9PdCC5DSVEuTkFTREFRR006UVFRLklRX1NIQVJFU09VVFNUQU5ESU5HLjIwMjUvOC80AQAAAA66ewACAAAABjYzOS4xNQBU8DmEO9PdCJIGgYQ7090ILkNJUS5OQVNEQVFHTTpTTUguSVFfU0hBUkVTT1VUU1RBTkRJTkcuMjAyNS84LzQBAAAAYMI2AAIAAAAJOTQuNDkxODc0AFTwOYQ7090IkgaBhDvT3QgvQ0lRLk5B</t>
  </si>
  <si>
    <t>U0RBUUdNOkJPVFouSVFfU0hBUkVTT1VUU1RBTkRJTkcuMjAyNS84LzQBAAAA9/0IFgIAAAAFODMuNjYAVPA5hDvT3QiSBoGEO9PdCCBDSVEuQkFUUzpXVEFJLklRX1ZPTFVNRS4yMDI1LzgvNAEAAABgTm9kAgAAAAgwLjIyMjMxNQBU8DmEO9PdCJIGgYQ7090IK0NJUS5OQVNEQVFHTTpRUVEuSVFfQ0xPU0VQUklDRS4yMDI1LzgvNC5VU0QBAAAADrp7AAIAAAAGNTUzLjg4AFTwOYQ7090IG82AhDvT3QgrQ0lRLkFSQ0E6QVJUWS5JUV9TSEFSRVNPVVRTVEFORElORy4yMDI1LzgvNAEAAABuH2khAgAAAAUyOC4xNQBU8DmEO9PdCBvNgIQ7090IIENJUS5BUkNBOkNIQVQuSVFfVk9MVU1FLjIwMjUvOC80AQAAAAAwNW0CAAAACDAuMjQwOTMyAFTwOYQ7090IG82AhDvT3QgjQ0lRLkFSQ0E6VEhOUS5JUV9NQVJLRVRDQVAuMjAyNS84LzQBAAAArsN+JAIAAAAJMjAyLjc1MTc1AFTwOYQ7090IG82AhDvT3QgrQ0lRLkFSQ0E6SUdQVC5JUV9TSEFSRVNPVVRTVEFORElORy4yMDI1LzgvNAEAAADMAl4BAgAAAAM5LjkAVPA5hDvT3QgbzYCEO9PdCB9DSVEuQVJDQTpBSVMuSVFfVk9MVU1FLjIwMjUvOC80AQAAAJiXn3ACAAAACDAuMDMyMDEzAFTwOYQ7090IG82AhDvT3QgnQ0lRLk5BU0RBUUdNOldJU0UuSVFfTUFSS0VUQ0FQLjIwMjUvOC80AQAAAOmwQ24CAAAACTMxLjcyNjE3NABU8DmEO9PdCBvNgIQ7090IIENJ</t>
  </si>
  <si>
    <t>US5BUkNBOkFSVFkuSVFfVk9MVU1FLjIwMjUvOC80AQAAAG4faSECAAAACDAuNjU5OTk2AFTwOYQ7090IG82AhDvT3QgmQ0lRLk5BU0RBUUdNOlNNSC5JUV9NQVJLRVRDQVAuMjAyNS84LzQBAAAAYMI2AAIAAAAMMjY4MzAuOTY3NjIyAFTwOYQ7090IG82AhDvT3QgjQ0lRLl5ESkkuSVFfQ0xPU0VQUklDRS4yMDI1LzgvNC5VU0QBAAAA+LQoAAIAAAAQNDM1ODguNTc4MzQwMDY4MwBU8DmEO9PdCBvNgIQ7090IHkNJUS5CQVRTOldUQUkuSVFfVldBUC4yMDI1LzgvNAEAAABgTm9kAgAAAAUyNC42NgBU8DmEO9PdCAemgIQ7090IJ0NJUS5OQVNEQVFHTTpCT1RaLklRX01BUktFVENBUC4yMDI1LzgvNAEAAAD3/QgWAgAAAAkyNzcwLjgxOTIAVPA5hDvT3QgHpoCEO9PdCCdDSVEuTkFTREFRR006Uk9CVC5JUV9NQVJLRVRDQVAuMjAyNS84LzQBAAAAXGPZIAIAAAAKNTA0LjkzOTA1OABU8DmEO9PdCBvNgIQ7090II0NJUS5eU1BYLklRX0NMT1NFUFJJQ0UuMjAyNS84LzQuVVNEAQAAAJu4KAACAAAAEDYyMzguMDA2NTcwMDQ2MDIAVPA5hDvT3QgHpoCEO9PdCChDSVFBVkcuQVJDQTpUSE5RLklRX1ZPTFVNRS4tMzBELjIwMjUvOC80AQAAAK7DfiQCAAAACjAuMDI3MTkwOTUAVPA5hDvT3QgiloWEO9PdCDBDSVFBVkcuQVJDQTpMT1VQLklRX1ZXQVAuMjAyMy8xMi8yOS4yMDI1LzgvNC5VU0QBAAAAWVwPIgIAAAAQ</t>
  </si>
  <si>
    <t>NTAuMDY2MTgwOTA0NTIyNgBU8DmEO9PdCCKWhYQ7090INENJUUFWRy5OQVNEQVFHTTpXSVNFLklRX1ZXQVAuMjAyNC8xMi8zMS4yMDI1LzgvNC5VU0QBAAAA6bBDbgIAAAAQMzQuNDY1NTQ3OTQ1MjA1NQBU8DmEO9PdCCKWhYQ7090IMENJUUFWRy5BUkNBOkxSTlouSVFfVldBUC4yMDI0LzEyLzMxLjIwMjUvOC80LlVTRAEAAAC1dsMmAgAAAA80MC4xMzM2OTg2MzAxMzcAVPA5hDvT3Qh/a4WEO9PdCCxDSVFBVkcuTkFTREFRR006Uk9CVC5JUV9WT0xVTUUuLTMwRC4yMDI1LzgvNAEAAABcY9kgAgAAAAkwLjA2ODE3NzUAVPA5hDvT3QhEHYWEO9PdCChDSVFBVkcuQVJDQTpBUlRZLklRX1ZPTFVNRS4tMzBELjIwMjUvOC80AQAAAG4faSECAAAACjAuNDQ3NDk4OTUAVPA5hDvT3QhEHYWEO9PdCDBDSVFBVkcuQVJDQTpMUk5aLklRX1ZXQVAuMjAyMy8xMi8yOS4yMDI1LzgvNC5VU0QBAAAAtXbDJgIAAAAQMzkuMTA2MzgxOTA5NTQ3NwBU8DmEO9PdCEQdhYQ7090IL0NJUUFWRy5MU0U6QUlBRy5JUV9WV0FQLjIwMjQvMTIvMzEuMjAyNS84LzQuVVNEAQAAAPCdgiQCAAAAEDIyLjE2NzA1MjY2MDUzMzkAVPA5hDvT3Qgj9oSEO9PdCDRDSVFBVkcuTkFTREFRR006QUdJWC5JUV9WV0FQLjIwMjQvMTIvMzEuMjAyNS84LzQuVVNEAQAAACP3AHACAAAADzI4LjU1ODkwNDEwOTU4OQBU8DmEO9PdCCP2hIQ7090IKENJ</t>
  </si>
  <si>
    <t>UUFWRy5CQVRTOldUQUkuSVFfVk9MVU1FLi0zMEQuMjAyNS84LzQBAAAAYE5vZAIAAAAKMC4wODc3Nzg1NQBU8DmEO9PdCKPOhIQ7090IL0NJUUFWRy5MU0U6UkJPVC5JUV9WV0FQLjIwMjMvMTIvMjkuMjAyNS84LzQuVVNEAQAAAI57JBQCAAAAEDEzLjU4Nzk3NDAyMjIyMjIAVPA5hDvT3QijzoSEO9PdCC1DSVFBVkcuREI6WEIwVC5JUV9WV0FQLjIwMjMvNi8zMC4yMDI1LzgvNC5VU0QBAAAA0zPeKQIAAAAPMTguNjE1NzIwNTI3OTY0AFTwOYQ7090Ij6eEhDvT3QgvQ0lRQVZHLkJBVFM6SUdWLklRX1ZXQVAuMjAyNC8xMi8zMS4yMDI1LzgvNC5VU0QBAAAAzTqGAAIAAAAQMTAwLjY4MTMwMTM2OTg2MwBU8DmEO9PdCI+nhIQ7090ILENJUUFWRy5OQVNEQVFHTTpXSVNFLklRX1ZPTFVNRS4tMzBELjIwMjUvOC80AQAAAOmwQ24CAAAACjAuMDEyMDI4MDUAVPA5hDvT3Qg0IoSEO9PdCCdDSVFBVkcuQVJDQTpBSVMuSVFfVk9MVU1FLi0zMEQuMjAyNS84LzQBAAAAmJefcAIAAAAKMC4wMzAxNjI1NQBU8DmEO9PdCDQihIQ7090IJ0NJUUFWRy5MU0U6UkJPVC5JUV9WT0xVTUUuLTMwRC4yMDI1LzgvNAEAAACOeyQUAgAAAAkwLjE0ODYxNjMAVPA5hDvT3Qjm7YOEO9PdCChDSVFBVkcuWFRSQTpYQUlYLklRX1ZPTFVNRS4tMzBELjIwMjUvOC80AQAAADXs4iICAAAACjAuMDY1MDAzNjUAVPA5hDvT3Qjm7YOEO9Pd</t>
  </si>
  <si>
    <t>CDNDSVFBVkcuTkFTREFRR006QUlRLklRX1ZXQVAuMjAyMy8xMi8yOS4yMDI1LzgvNC5VU0QBAAAA6dxiIQIAAAAQMzYuNzY3MjM2MTgwOTA0NQBU8DmEO9PdCObtg4Q7090ILENJUUFWRy5OQVNEQVFHTTpCT1RaLklRX1ZPTFVNRS4tMzBELjIwMjUvOC80AQAAAPf9CBYCAAAACjAuNjYyNTA0OTUAVPA5hDvT3QjIn4OEO9PdCDRDSVFBVkcuTkFTREFRR006RkRUWC5JUV9WV0FQLjIwMjMvMTIvMjkuMjAyNS84LzQuVVNEAQAAAL2lnSYCAAAAEDMzLjUxMjM2MTgwOTA0NTIAVPA5hDvT3QjIn4OEO9PdCCdDSVFBVkcuQklUOldUQUkuSVFfVk9MVU1FLi0zMEQuMjAyNS84LzQBAAAATbpbIwIAAAAKMC4wMTM3MjM4NQBU8DmEO9PdCLJRg4Q7090IMENJUUFWRy5BUkNBOkFSVFkuSVFfVldBUC4yMDI0LzEyLzMxLjIwMjUvOC80LlVTRAEAAABuH2khAgAAABAzNi45NDA2ODQ5MzE1MDY5AFTwOYQ7090IyXiDhDvT3QgnQ0lRQVZHLkxTRTpBSUFHLklRX1ZPTFVNRS4tMzBELjIwMjUvOC80AQAAAPCdgiQCAAAACjAuMDYwODQxMjUAVPA5hDvT3QiyUYOEO9PdCDRDSVFBVkcuTkFTREFRR006Uk9CVC5JUV9WV0FQLjIwMjMvMTIvMjkuMjAyNS84LzQuVVNEAQAAAFxj2SACAAAAEDQ0LjE5OTMyMTYwODA0MDIAVPA5hDvT3QiyUYOEO9PdCCdDSVFBVkcuQVNYOlJCVFouSVFfVk9MVU1FLi0zMEQuMjAyNS84LzQBAAAA</t>
  </si>
  <si>
    <t>Ke12IgIAAAAJMC4wNDQ3MTQ0AFTwOYQ7090IhwODhDvT3QgwQ0lRQVZHLkFSQ0E6SUdQVC5JUV9WV0FQLjIwMjMvMTIvMjkuMjAyNS84LzQuVVNEAQAAAMwCXgECAAAAEDQ0LjgzMTM0NjE5MzQ2NzMAVPA5hDvT3QiXKoOEO9PdCDRDSVFBVkcuTkFTREFRR006Uk9CVC5JUV9WV0FQLjIwMjQvMTIvMzEuMjAyNS84LzQuVVNEAQAAAFxj2SACAAAAEDQ0Ljk4MzAxMzY5ODYzMDEAVPA5hDvT3QiXKoOEO9PdCCZDSVFBVkcuREI6WEIwVC5JUV9WT0xVTUUuLTMwRC4yMDI1LzgvNAEAAADTM94pAwAAAAAAVPA5hDvT3QiHA4OEO9PdCDBDSVFBVkcuQkFUUzpXVEFJLklRX1ZXQVAuMjAyMy8xMi8yOS4yMDI1LzgvNC5VU0QBAAAAYE5vZAIAAAAQMjEuMDQyOTE0NTcyODY0MwBU8DmEO9PdCIcDg4Q7090IMENJUUFWRy5BUkNBOklHUFQuSVFfVldBUC4yMDI0LzEyLzMxLjIwMjUvOC80LlVTRAEAAADMAl4BAgAAABA0NS4xODg1Njg2MzY5ODYzAFTwOYQ7090IhwODhDvT3QgwQ0lRQVZHLkFSQ0E6VEhOUS5JUV9WV0FQLjIwMjMvMTIvMjkuMjAyNS84LzQuVVNEAQAAAK7DfiQCAAAAEDQ2LjY3MzQ0MjIxMTA1NTMAVPA5hDvT3Qh33IKEO9PdCDBDSVFBVkcuQkFUUzpXVEFJLklRX1ZXQVAuMjAyNC8xMi8zMS4yMDI1LzgvNC5VU0QBAAAAYE5vZAIAAAAQMjIuMDQ5OTMxNTA2ODQ5MwBU8DmEO9PdCHfcgoQ7090ILENJ</t>
  </si>
  <si>
    <t>UUFWRy5OQVNEQVFHTTpGRFRYLklRX1ZPTFVNRS4tMzBELjIwMjUvOC80AQAAAL2lnSYCAAAACTAuMDE4MjYzNQBU8DmEO9PdCGi1goQ7090IL0NJUUFWRy5BUkNBOkFJUy5JUV9WV0FQLjIwMjMvMTIvMjkuMjAyNS84LzQuVVNEAQAAAJiXn3ACAAAAEDI0LjYyNzQ1NDU0NTQ1NDUAVPA5hDvT3QhotYKEO9PdCDRDSVFBVkcuTkFTREFRR006RkRUWC5JUV9WV0FQLjIwMjQvMTIvMzEuMjAyNS84LzQuVVNEAQAAAL2lnSYCAAAAEDM1LjQ2NjM2OTg2MzAxMzcAVPA5hDvT3QhotYKEO9PdCChDSVFBVkcuQVJDQTpMT1VQLklRX1ZPTFVNRS4tMzBELjIwMjUvOC80AQAAAFlcDyICAAAACjAuMDA3MTA0NDUAVPA5hDvT3QhZjoKEO9PdCDBDSVFBVkcuQVJDQTpMT1VQLklRX1ZXQVAuMjAyNC8xMi8zMS4yMDI1LzgvNC5VU0QBAAAAWVwPIgIAAAAQNTQuNjQxOTE3ODA4MjE5MgBU8DmEO9PdCFmOgoQ7090INENJUUFWRy5OQVNEQVFHTTpXSVNFLklRX1ZXQVAuMjAyMy8xMi8yOS4yMDI1LzgvNC5VU0QBAAAA6bBDbgIAAAAPMzEuMzk2NzgzOTE5NTk4AFTwOYQ7090IPGeChDvT3QgzQ0lRQVZHLk5BU0RBUUdNOlNNSC5JUV9WV0FQLjIwMjMvMTIvMjkuMjAyNS84LzQuVVNEAQAAAGDCNgACAAAAEDIzNi4xNTMwMTUwNzUzNzcAVPA5hDvT3Qg8Z4KEO9PdCCtDSVFBVkcuTkFTREFRR006U01ILklRX1ZPTFVNRS4tMzBE</t>
  </si>
  <si>
    <t>LjIwMjUvOC80AQAAAGDCNgACAAAACjcuNzQ3Njc2ODUAVPA5hDvT3QhEQIKEO9PdCC9DSVFBVkcuQklUOldUQUkuSVFfVldBUC4yMDIzLzEyLzI5LjIwMjUvOC80LlVTRAEAAABNulsjAgAAABA2NC41ODM5NTM1NjAyNDQ3AFTwOYQ7090IRECChDvT3Qg0Q0lRQVZHLk5BU0RBUUdNOkJPVFouSVFfVldBUC4yMDIzLzEyLzI5LjIwMjUvOC80LlVTRAEAAAD3/QgWAgAAAA8zMS4xMTU1Mjc2MzgxOTEAVPA5hDvT3QhEQIKEO9PdCC9DSVFBVkcuTFNFOlJCT1QuSVFfVldBUC4yMDI0LzEyLzMxLjIwMjUvOC80LlVTRAEAAACOeyQUAgAAABAxNC4wOTUxMzIxMTkyMDUzAFTwOYQ7090IRECChDvT3QgzQ0lRQVZHLk5BU0RBUUdNOlFRUS5JUV9WV0FQLjIwMjQvMTIvMzEuMjAyNS84LzQuVVNEAQAAAA66ewACAAAAEDUxMS40MzEzNjk4NjMwMTQAVPA5hDvT3Qgg8oGEO9PdCCtDSVFBVkcuTkFTREFRR006QUlRLklRX1ZPTFVNRS4tMzBELjIwMjUvOC80AQAAAOncYiECAAAACTEuMDUzNzExMgBU8DmEO9PdCCDygYQ7090IL0NJUUFWRy5BU1g6UkJUWi5JUV9WV0FQLjIwMjMvMTIvMjkuMjAyNS84LzQuVVNEAQAAACntdiICAAAAEDkuMTAzOTMzNTQ3NzMyMTQAVPA5hDvT3Qgg8oGEO9PdCC9DSVFBVkcuQklUOldUQUkuSVFfVldBUC4yMDI0LzEyLzMxLjIwMjUvOC80LlVTRAEAAABNulsjAgAAABA2Ni42NTkzMTgy</t>
  </si>
  <si>
    <t>NzM5MTU5AFTwOYQ7090IIPKBhDvT3Qg0Q0lRQVZHLk5BU0RBUUdNOkJPVFouSVFfVldBUC4yMDI0LzEyLzMxLjIwMjUvOC80LlVTRAEAAAD3/QgWAgAAABAzMS4yNjI1MzQyNDY1NzUzAFTwOYQ7090IIBmChDvT3QguQ0lRQVZHLkRCOlhCMFQuSVFfVldBUC4yMDIzLzEyLzI5LjIwMjUvOC80LlVTRAEAAADTM94pAwAAAAAAVPA5hDvT3QgOpIGEO9PdCC9DSVFBVkcuQVNYOlJCVFouSVFfVldBUC4yMDI0LzEyLzMxLjIwMjUvOC80LlVTRAEAAAAp7XYiAgAAABA5LjAwMTk2OTM3NzIxNDA1AFTwOYQ7090IEsuBhDvT3QgzQ0lRQVZHLk5BU0RBUUdNOkFJUS5JUV9WV0FQLjIwMjQvMTIvMzEuMjAyNS84LzQuVVNEAQAAAOncYiECAAAAEDM5Ljg2OTI0NjU3NTM0MjUAVPA5hDvT3QgSy4GEO9PdCDBDSVFBVkcuWFRSQTpYQUlYLklRX1ZXQVAuMjAyMy8xMi8yOS4yMDI1LzgvNC5VU0QBAAAANeziIgMAAAAAAFTwOYQ7090I8HyBhDvT3QgvQ0lRQVZHLlhUUkE6WEFJWC5JUV9WV0FQLjIwMjMvNi8zMC4yMDI1LzgvNC5VU0QBAAAANeziIgIAAAAQOTQuMTYyMzM2MjY0NTAzOQBU8DmEO9PdCPB8gYQ7090IL0NJUUFWRy5MU0U6QUlBRy5JUV9WV0FQLjIwMjMvMTIvMjkuMjAyNS84LzQuVVNEAQAAAPCdgiQCAAAAEDIwLjU4OTc1MDA0NzU0OTIAVPA5hDvT3QjwfIGEO9PdCDBDSVFBVkcuQVJDQTpUSE5RLklRX1ZX</t>
  </si>
  <si>
    <t>QVAuMjAyNC8xMi8zMS4yMDI1LzgvNC5VU0QBAAAArsN+JAIAAAAQNTAuMTUxMDI3Mzk3MjYwMwBU8DmEO9PdCPB8gYQ7090IMENJUUFWRy5BUkNBOkNIQVQuSVFfVldBUC4yMDIzLzEyLzI5LjIwMjUvOC80LlVTRAEAAAAAMDVtAgAAABAzOC4wNTc5NjQ4MjQxMjA2AFTwOYQ7090I4FWBhDvT3QgwQ0lRQVZHLkFSQ0E6Q0hBVC5JUV9WV0FQLjIwMjQvMTIvMzEuMjAyNS84LzQuVVNEAQAAAAAwNW0CAAAAEDQxLjQ4NTc1MzQyNDY1NzUAVPA5hDvT3QjgVYGEO9PdCDNDSVFBVkcuTkFTREFRR006UVFRLklRX1ZXQVAuMjAyMy8xMi8yOS4yMDI1LzgvNC5VU0QBAAAADrp7AAIAAAAQNDgxLjYyOTcwNDAzMDE1MQBU8DmEO9PdCNUugYQ7090IL0NJUUFWRy5BUkNBOkFJUy5JUV9WV0FQLjIwMjQvMTIvMzEuMjAyNS84LzQuVVNEAQAAAJiXn3ACAAAAEDI0LjYwNTk1ODkwNDEwOTYAVPA5hDvT3QjVLoGEO9PdCCtDSVFBVkcuTkFTREFRR006UVFRLklRX1ZPTFVNRS4tMzBELjIwMjUvOC80AQAAAA66ewACAAAACzQzLjYxMTQ3NTg1AFTwOYQ7090I4FWBhDvT3Qg0Q0lRQVZHLk5BU0RBUUdNOkFHSVguSVFfVldBUC4yMDIzLzEyLzI5LjIwMjUvOC80LlVTRAEAAAAj9wBwAgAAABAyNy40ODI5MTE4NzczOTQ2AFTwOYQ7090I4FWBhDvT3QgvQ0lRQVZHLkJBVFM6SUdWLklRX1ZXQVAuMjAyMy8xMi8yOS4yMDI1Lzgv</t>
  </si>
  <si>
    <t>NC5VU0QBAAAAzTqGAAIAAAAPOTIuNTM2NTkwOTU5Nzk5AFTwOYQ7090IkgaBhDvT3QgzQ0lRQVZHLk5BU0RBUUdNOlNNSC5JUV9WV0FQLjIwMjQvMTIvMzEuMjAyNS84LzQuVVNEAQAAAGDCNgACAAAAEDI0My43NjA1NDc5NDUyMDUAVPA5hDvT3QjVLoGEO9PdCDBDSVFBVkcuQVJDQTpBUlRZLklRX1ZXQVAuMjAyMy8xMi8yOS4yMDI1LzgvNC5VU0QBAAAAbh9pIQIAAAAQMzUuMTU1ODU0MjcxMzU2OABU8DmEO9PdCNUugYQ7090IKENJUUFWRy5BUkNBOklHUFQuSVFfVk9MVU1FLi0zMEQuMjAyNS84LzQBAAAAzAJeAQIAAAAJMC4wNDA1MTQ3AFTwOYQ7090IkgaBhDvT3QgoQ0lRQVZHLkFSQ0E6Q0hBVC5JUV9WT0xVTUUuLTMwRC4yMDI1LzgvNAEAAAAAMDVtAgAAAAkwLjE2MTM3NzIAVPA5hDvT3QgbzYCEO9PdCChDSVFBVkcuQVJDQTpMUk5aLklRX1ZPTFVNRS4tMzBELjIwMjUvOC80AQAAALV2wyYCAAAACjAuMDA0Mzc4MDUAVPA5hDvT3QgbzYCEO9PdCCxDSVFBVkcuTkFTREFRR006QUdJWC5JUV9WT0xVTUUuLTMwRC4yMDI1LzgvNAEAAAAj9wBwAgAAAAowLjAyMjA3NTQ1AFTwOYQ7090IG82AhDvT3QgnQ0lRQVZHLkJBVFM6SUdWLklRX1ZPTFVNRS4tMzBELjIwMjUvOC80AQAAAM06hgACAAAACTQuMzY0MDMzOABU8DmEO9PdCAemgIQ7090IIkNJUS5NVS5JUV9DTE9TRVBSSUNFLjIwMjUvOC8zMS5V</t>
  </si>
  <si>
    <t>U0QBAAAABmkEAAIAAAAGMTA0Ljg4AFZHOJA7090IxE3MpDvT3QgkQ0lRLk1SVkwuSVFfQ0xPU0VQUklDRS4yMDI1LzgvMzEuVVNEAQAAALZ5AAACAAAABTc0LjQ1AFZHOJA7090IvHTMpDvT3QgkQ0lRLkFWR08uSVFfQ0xPU0VQUklDRS4yMDI1LzgvMzEuVVNEAQAAAPC2fQECAAAABjI4OC42NABWRziQO9PdCLx0zKQ7090IIkNJUS5aUy5JUV9DTE9TRVBSSUNFLjIwMjUvOC8zMS5VU0QBAAAA1MyBAwIAAAAGMjgwLjI3AFZHOJA7090IvHTMpDvT3QgkQ0lRLkdUTEIuSVFfQ0xPU0VQUklDRS4yMDI1LzgvMzEuVVNEAQAAAM2EFxECAAAABTQxLjgyAFZHOJA7090IvHTMpDvT3QgkQ0lRLkVTVEMuSVFfQ0xPU0VQUklDRS4yMDI1LzgvMzEuVVNEAQAAAICEWw0CAAAABTc5LjU4AFZHOJA7090IvHTMpDvT3QgkQ0lRLlRTTEEuSVFfQ0xPU0VQUklDRS4yMDI1LzgvMzEuVVNEAQAAABDGogECAAAABjMwMi42MwBWRziQO9PdCKubzKQ7090IJENJUS5URUFNLklRX0NMT1NFUFJJQ0UuMjAyNS84LzMxLlVTRAEAAABSEyIPAgAAAAYxODIuOTYAVkc4kDvT3Qirm8ykO9PdCCRDSVEuV0RBWS5JUV9DTE9TRVBSSUNFLjIwMjUvOC8zMS5VU0QBAAAAh2NrAQIAAAAGMjIyLjIyAFZHOJA7090Iq5vMpDvT3QgjQ0lRLlNBUC5JUV9DTE9TRVBSSUNFLjIwMjUvOC8zMS5VU0QBAAAAC+4BAAIAAAAPMjgyLjQ3MzE1NTQ0NTI1</t>
  </si>
  <si>
    <t>AFZHOJA7090Iq5vMpDvT3QgjQ0lRLkFSTS5JUV9DTE9TRVBSSUNFLjIwMjUvOC8zMS5VU0QBAAAALOfFJwIAAAAGMTM3LjU4AFZHOJA7090IQMXMpDvT3QgpQ0lRLlRXU0U6MjQ1NC5JUV9DTE9TRVBSSUNFLjIwMjUvOC8zMS5VU0QBAAAAPTdcAAIAAAAJNDUuMzk3OTg5AFZHOJA7090IQMXMpDvT3QgtQ0lRLk5BU0RBUUdTOkFTTUwuSVFfQ0xPU0VQUklDRS4yMDI1LzgvMzEuVVNEAQAAACjvBQACAAAABjY4OS44MgDKXDiQO9PdCEDFzKQ7090IJENJUS5BQVBMLklRX0NMT1NFUFJJQ0UuMjAyNS84LzMxLlVTRAEAAABpYQAAAgAAAAYyMDIuMzgAylw4kDvT3QhAxcykO9PdCCRDSVEuUFNURy5JUV9DTE9TRVBSSUNFLjIwMjUvOC8zMS5VU0QBAAAAuMqlBgIAAAAFNTQuNTEAylw4kDvT3QhAxcykO9PdCCNDSVEuTkVULklRX0NMT1NFUFJJQ0UuMjAyNS84LzMxLlVTRAEAAAA09eAEAgAAAAYyMDAuMTEAylw4kDvT3Qgj7cykO9PdCCRDSVEuTkJJUy5JUV9DTE9TRVBSSUNFLjIwMjUvOC8zMS5VU0QBAAAAv/sZAwIAAAACNTIAylw4kDvT3Qgj7cykO9PdCC5DSVEuTkFTREFRR1M6R09PR0wuSVFfQ0xPU0VQUklDRS4yMDI1LzgvMzEuVVNEAQAAAKhxAAACAAAABjE4OS4xMwDKXDiQO9PdCCPtzKQ7090IJENJUS5TSE9QLklRX0NMT1NFUFJJQ0UuMjAyNS84LzMxLlVTRAEAAAAGKwQFAgAAAAUxMTguNgDKXDiQ</t>
  </si>
  <si>
    <t>O9PdCCPtzKQ7090II0NJUS5JT1QuSVFfQ0xPU0VQUklDRS4yMDI1LzgvMzEuVVNEAQAAALo+/BECAAAABTM2LjAxAMpcOJA7090II+3MpDvT3QgkQ0lRLkRVT0wuSVFfQ0xPU0VQUklDRS4yMDI1LzgvMzEuVVNEAQAAALDwhwwCAAAABjMzOC45OQDKXDiQO9PdCCUUzaQ7090IKUNJUS5OQVNEQVFHTTpST0JULklRX0NMT1NFUFJJQ0UuMjAyNS84LzMxAQAAAFxj2SACAAAABzQ5LjAyMzIAylw4kDvT3Qhx182kO9PdCC9DSVEuTkFTREFRR006UVFRLklRX1NIQVJFU09VVFNUQU5ESU5HLjIwMjUvOC8zMQEAAAAOunsAAgAAAAY2MzkuMTUAylw4kDvT3Qhx182kO9PdCCRDSVEuU05QUy5JUV9DTE9TRVBSSUNFLjIwMjUvOC8zMS5VU0QBAAAA1IgAAAIAAAAGNjE4LjY1AMpcOJA7090IMjvNpDvT3QgkQ0lRLkFORVQuSVFfQ0xPU0VQUklDRS4yMDI1LzgvMzEuVVNEAQAAAMPb/AECAAAABjExNy41NwDKXDiQO9PdCCUUzaQ7090ILENJUS5LT1NFOkEwMDA2NjAuSVFfQ0xPU0VQUklDRS4yMDI1LzgvMzEuVVNEAQAAAJ16DQACAAAACjE4NS42NzgyMTQAylw4kDvT3QglFM2kO9PdCCRDSVEuTlZEQS5JUV9DTE9TRVBSSUNFLjIwMjUvOC8zMS5VU0QBAAAAM34AAAIAAAAGMTczLjcyAMpcOJA7090IJRTNpDvT3QgjQ0lRLk1EQi5JUV9DTE9TRVBSSUNFLjIwMjUvOC8zMS5VU0QBAAAA4m7MAgIAAAAGMjIwLjk3AMpc</t>
  </si>
  <si>
    <t>OJA7090IQmLNpDvT3QgkQ0lRLkRET0cuSVFfQ0xPU0VQUklDRS4yMDI1LzgvMzEuVVNEAQAAALuhBAgCAAAABTEzNS42AMpcOJA7090IJRTNpDvT3QgkQ0lRLk9SQ0wuSVFfQ0xPU0VQUklDRS4yMDI1LzgvMzEuVVNEAQAAAOdWAAACAAAABjI0NC40MgDKXDiQO9PdCDI7zaQ7090IJENJUS5BTVpOLklRX0NMT1NFUFJJQ0UuMjAyNS84LzMxLlVTRAEAAAA9SQAAAgAAAAYyMTQuNzUAylw4kDvT3QgyO82kO9PdCCNDSVEuQVBQLklRX0NMT1NFUFJJQ0UuMjAyNS84LzMxLlVTRAEAAADauc4NAgAAAAYzNzkuMTcAylw4kDvT3Qhric2kO9PdCCRDSVEuQURCRS5JUV9DTE9TRVBSSUNFLjIwMjUvOC8zMS5VU0QBAAAAAV8AAAIAAAAFMzQ3LjgAylw4kDvT3QgyO82kO9PdCCNDSVEuTk9XLklRX0NMT1NFUFJJQ0UuMjAyNS84LzMxLlVTRAEAAAC/dF4BAgAAAAY5MTQuMzcAylw4kDvT3QgyO82kO9PdCCRDSVEuTUVUQS5JUV9DTE9TRVBSSUNFLjIwMjUvOC8zMS5VU0QBAAAAF9s8AQIAAAAGNzUwLjAxAMpcOJA7090IQmLNpDvT3QgkQ0lRLlFDT00uSVFfQ0xPU0VQUklDRS4yMDI1LzgvMzEuVVNEAQAAANWCAAACAAAABjE0OC4xOQDKXDiQO9PdCGmwzaQ7090II0NJUS5WUlQuSVFfQ0xPU0VQUklDRS4yMDI1LzgvMzEuVVNEAQAAAESbhyICAAAABjE0MS41OQDKXDiQO9PdCEJizaQ7090IKUNJUS5UV1NFOjIzMzAu</t>
  </si>
  <si>
    <t>SVFfQ0xPU0VQUklDRS4yMDI1LzgvMzEuVVNEAQAAAKvMBQACAAAACjM4LjMzNjA3OTYAylw4kDvT3QhCYs2kO9PdCCRDSVEuQ0ZMVC5JUV9DTE9TRVBSSUNFLjIwMjUvOC8zMS5VU0QBAAAAJgF6EAIAAAAEMTcuMgDKXDiQO9PdCEJizaQ7090IJENJUS5QQU5XLklRX0NMT1NFUFJJQ0UuMjAyNS84LzMxLlVTRAEAAACDfYQBAgAAAAYxNzIuODgAylw4kDvT3QhpsM2kO9PdCCRDSVEuU05PVy5JUV9DTE9TRVBSSUNFLjIwMjUvOC8zMS5VU0QBAAAAsDxkEAIAAAAGMjA1LjAyAMpcOJA7090Ia4nNpDvT3QgkQ0lRLlBMVFIuSVFfQ0xPU0VQUklDRS4yMDI1LzgvMzEuVVNEAQAAAGX6mAICAAAABjE1NC4yNwDKXDiQO9PdCGuJzaQ7090IJENJUS5NU0ZULklRX0NMT1NFUFJJQ0UuMjAyNS84LzMxLlVTRAEAAABLVQAAAgAAAAY1MjQuMTEAylw4kDvT3Qhric2kO9PdCCRDSVEuUkJMWC5JUV9DTE9TRVBSSUNFLjIwMjUvOC8zMS5VU0QBAAAAaVX0AQIAAAAGMTI1LjAzAMpcOJA7090IabDNpDvT3QgjQ0lRLlRFTS5JUV9DTE9TRVBSSUNFLjIwMjUvOC8zMS5VU0QBAAAAANMkGQIAAAAFNTQuODkAylw4kDvT3QhpsM2kO9PdCCxDSVEuQVJDQTpMUk5aLklRX1NIQVJFU09VVFNUQU5ESU5HLjIwMjUvOC8zMQEAAAC1dsMmAgAAAAQwLjc4AMpcOJA7090IlP7NpDvT3QgsQ0lRLkFSQ0E6SUdQVC5JUV9TSEFSRVNPVVRT</t>
  </si>
  <si>
    <t>VEFORElORy4yMDI1LzgvMzEBAAAAzAJeAQIAAAADOS45AMpcOJA7090IlP7NpDvT3QgpQ0lRLk5BU0RBUUdNOldJU0UuSVFfQ0xPU0VQUklDRS4yMDI1LzgvMzEBAAAA6bBDbgIAAAAHMzYuODkwOQDKXDiQO9PdCGmwzaQ7090ILENJUS5BUkNBOkxPVVAuSVFfU0hBUkVTT1VUU1RBTkRJTkcuMjAyNS84LzMxAQAAAFlcDyICAAAACDEuNjAwMDAxAMpcOJA7090IcdfNpDvT3QgkQ0lRLkJBVFM6SUdWLklRX0NMT1NFUFJJQ0UuMjAyNS84LzMxAQAAAM06hgACAAAABjEwOC42MwDKXDiQO9PdCHHXzaQ7090IJENJUS5BU1g6UkJUWi5JUV9DTE9TRVBSSUNFLjIwMjUvOC8zMQEAAAAp7XYiAgAAAAUxNC43MgDKXDiQO9PdCHHXzaQ7090IKUNJUS5OQVNEQVFHTTpGRFRYLklRX0NMT1NFUFJJQ0UuMjAyNS84LzMxAQAAAL2lnSYCAAAABzM4LjQ1OTgAylw4kDvT3Qhx182kO9PdCCRDSVEuQklUOldUQUkuSVFfQ0xPU0VQUklDRS4yMDI1LzgvMzEBAAAATbpbIwIAAAAFNjMuNzYAylw4kDvT3Qhx182kO9PdCCtDSVEuQkFUUzpJR1YuSVFfU0hBUkVTT1VUU1RBTkRJTkcuMjAyNS84LzMxAQAAAM06hgACAAAAAzEwOADKXDiQO9PdCHHXzaQ7090IK0NJUS5BU1g6UkJUWi5JUV9TSEFSRVNPVVRTVEFORElORy4yMDI1LzgvMzEBAAAAKe12IgIAAAAJMjAuNjcxNTk3AMpcOJA7090IqyXOpDvT3QgwQ0lRLk5BU0RBUUdN</t>
  </si>
  <si>
    <t>OldJU0UuSVFfU0hBUkVTT1VUU1RBTkRJTkcuMjAyNS84LzMxAQAAAOmwQ24CAAAABDAuODYAylw4kDvT3QirJc6kO9PdCDBDSVEuTkFTREFRR006RkRUWC5JUV9TSEFSRVNPVVRTVEFORElORy4yMDI1LzgvMzEBAAAAvaWdJgIAAAAINC42ODg0NjkAylw4kDvT3Qhx182kO9PdCCNDSVEuREI6WEIwVC5JUV9DTE9TRVBSSUNFLjIwMjUvOC8zMQEAAADTM94pAgAAAAYxOS4yMjIAylw4kDvT3Qhx182kO9PdCCRDSVEuTFNFOlJCT1QuSVFfQ0xPU0VQUklDRS4yMDI1LzgvMzEBAAAAjnskFAIAAAAFMTQuODgAylw4kDvT3QiU/s2kO9PdCCVDSVEuQVJDQTpDSEFULklRX0NMT1NFUFJJQ0UuMjAyNS84LzMxAQAAAAAwNW0CAAAABTQ5LjkxAMpcOJA7090IlP7NpDvT3QgsQ0lRLkJBVFM6V1RBSS5JUV9TSEFSRVNPVVRTVEFORElORy4yMDI1LzgvMzEBAAAAYE5vZAIAAAADOC42AMpcOJA7090IlP7NpDvT3QgwQ0lRLk5BU0RBUUdNOkJPVFouSVFfU0hBUkVTT1VUU1RBTkRJTkcuMjAyNS84LzMxAQAAAPf9CBYCAAAABTgzLjY2AMpcOJA7090IlP7NpDvT3QgkQ0lRLkxTRTpBSUFHLklRX0NMT1NFUFJJQ0UuMjAyNS84LzMxAQAAAPCdgiQCAAAABjE4LjA2NgDKXDiQO9PdCJT+zaQ7090IKkNJUS5EQjpYQjBULklRX1NIQVJFU09VVFNUQU5ESU5HLjIwMjUvOC8zMQEAAADTM94pAgAAAAQ0LjAxAMpcOJA7090IlP7N</t>
  </si>
  <si>
    <t>pDvT3QglQ0lRLkFSQ0E6SUdQVC5JUV9DTE9TRVBSSUNFLjIwMjUvOC8zMQEAAADMAl4BAgAAAAY0OS41NzgAylw4kDvT3QirJc6kO9PdCC9DSVEuTkFTREFRR006QUlRLklRX1NIQVJFU09VVFNUQU5ESU5HLjIwMjUvOC8zMQEAAADp3GIhAgAAAAk4OS4yNTAwMDIAylw4kDvT3QirJc6kO9PdCC9DSVEuTkFTREFRR006U01ILklRX1NIQVJFU09VVFNUQU5ESU5HLjIwMjUvOC8zMQEAAABgwjYAAgAAAAk5NC40OTE4NzQAylw4kDvT3QirJc6kO9PdCCVDSVEuQVJDQTpMUk5aLklRX0NMT1NFUFJJQ0UuMjAyNS84LzMxAQAAALV2wyYCAAAABzQzLjY1OTMAylw4kDvT3QirJc6kO9PdCCVDSVEuQkFUUzpXVEFJLklRX0NMT1NFUFJJQ0UuMjAyNS84LzMxAQAAAGBOb2QCAAAABTI0LjY2AMpcOJA7090IqyXOpDvT3QgsQ0lRLk5BU0RBUUdNOkFJUS5JUV9DTE9TRVBSSUNFLjIwMjUvOC8zMS5VU0QBAAAA6dxiIQIAAAAFNDMuNDcAylw4kDvT3QiWIsykO9PdCCNDSVEuQ1JNLklRX0NMT1NFUFJJQ0UuMjAyNS84LzMxLlVTRAEAAAAl4AEAAgAAAAYyNTAuNzQAylw4kDvT3QhpsM2kO9PdCCxDSVEuWFRSQTpYQUlYLklRX1NIQVJFU09VVFNUQU5ESU5HLjIwMjUvOC8zMQEAAAA17OIiAgAAAAkzNC44OTk4NjkAylw4kDvT3QirJc6kO9PdCCxDSVEuQVJDQTpDSEFULklRX1NIQVJFU09VVFNUQU5ESU5HLjIwMjUvOC8z</t>
  </si>
  <si>
    <t>MQEAAAAAMDVtAgAAAAU3LjUyNQDKXDiQO9PdCK1MzqQ7090IMENJUS5OQVNEQVFHTTpST0JULklRX1NIQVJFU09VVFNUQU5ESU5HLjIwMjUvOC8zMQEAAABcY9kgAgAAAAkxMC4zMDAwMDIAylw4kDvT3QitTM6kO9PdCCtDSVEuQklUOldUQUkuSVFfU0hBUkVTT1VUU1RBTkRJTkcuMjAyNS84LzMxAQAAAE26WyMCAAAACDEyLjA2NjYzAMpcOJA7090IrUzOpDvT3QgpQ0lRLk5BU0RBUUdNOkJPVFouSVFfQ0xPU0VQUklDRS4yMDI1LzgvMzEBAAAA9/0IFgIAAAAFMzMuMTIAylw4kDvT3QitTM6kO9PdCCVDSVEuWFRSQTpYQUlYLklRX0NMT1NFUFJJQ0UuMjAyNS84LzMxAQAAADXs4iICAAAABjEzNy43NADKXDiQO9PdCK1MzqQ7090IJUNJUS5BUkNBOkFSVFkuSVFfQ0xPU0VQUklDRS4yMDI1LzgvMzEBAAAAbh9pIQIAAAAFNDIuMjYAylw4kDvT3QitTM6kO9PdCChDSVEuTkFTREFRR006U01ILklRX0NMT1NFUFJJQ0UuMjAyNS84LzMxAQAAAGDCNgACAAAABjI4My45NQDKXDiQO9PdCJT+zaQ7090IJENJUS5eREpJLklRX0NMT1NFUFJJQ0UuMjAyNS84LzMxLlVTRAEAAAD4tCgAAgAAABA0MzU4OC41NzgzNDAwNjgzAMpcOJA7090IliLMpDvT3QglQ0lRLkFSQ0E6VEhOUS5JUV9DTE9TRVBSSUNFLjIwMjUvOC8zMQEAAACuw34kAgAAAAU1NC40MwDKXDiQO9PdCKRzzqQ7090IMENJUS5OQVNEQVFHTTpBR0lY</t>
  </si>
  <si>
    <t>LklRX1NIQVJFU09VVFNUQU5ESU5HLjIwMjUvOC8zMQEAAAAj9wBwAgAAAAgwLjkwMDAwMgDKXDiQO9PdCKRzzqQ7090ILENJUS5BUkNBOlRITlEuSVFfU0hBUkVTT1VUU1RBTkRJTkcuMjAyNS84LzMxAQAAAK7DfiQCAAAABTMuNzI1AMpcOJA7090IqyXOpDvT3QgrQ0lRLkFSQ0E6QUlTLklRX1NIQVJFU09VVFNUQU5ESU5HLjIwMjUvOC8zMQEAAACYl59wAgAAAAMwLjgAylw4kDvT3QirJc6kO9PdCCRDSVEuXlNQWC5JUV9DTE9TRVBSSUNFLjIwMjUvOC8zMS5VU0QBAAAAm7goAAIAAAAQNjIzOC4wMDY1NzAwNDYwMgDKXDiQO9PdCJYizKQ7090IK0NJUS5MU0U6QUlBRy5JUV9TSEFSRVNPVVRTVEFORElORy4yMDI1LzgvMzEBAAAA8J2CJAIAAAAJNDEuNDEzMzYyAMpcOJA7090IpHPOpDvT3QgtQ0lRLk5BU0RBUUdNOkJPVFouSVFfQ0xPU0VQUklDRS4yMDI1LzgvMzEuVVNEAQAAAPf9CBYCAAAABTMzLjEyAMpcOJA7090IliLMpDvT3QgsQ0lRLkFSQ0E6QVJUWS5JUV9TSEFSRVNPVVRTVEFORElORy4yMDI1LzgvMzEBAAAAbh9pIQIAAAAFMjguMTUAylw4kDvT3Qikc86kO9PdCCxDSVEuTkFTREFRR006U01ILklRX0NMT1NFUFJJQ0UuMjAyNS84LzMxLlVTRAEAAABgwjYAAgAAAAYyODMuOTUAylw4kDvT3QjETcykO9PdCChDSVEuTkFTREFRR006QUlRLklRX0NMT1NFUFJJQ0UuMjAyNS84LzMxAQAAAOnc</t>
  </si>
  <si>
    <t>YiECAAAABTQzLjQ3AMpcOJA7090IrUzOpDvT3QgoQ0lRLk5BU0RBUUdNOlFRUS5JUV9DTE9TRVBSSUNFLjIwMjUvOC8zMQEAAAAOunsAAgAAAAY1NTMuODgAylw4kDvT3QitTM6kO9PdCClDSVEuTkFTREFRR006QUdJWC5JUV9DTE9TRVBSSUNFLjIwMjUvOC8zMQEAAAAj9wBwAgAAAAczMS4zOTAxAMpcOJA7090IpHPOpDvT3QgkQ0lRLkFSQ0E6QUlTLklRX0NMT1NFUFJJQ0UuMjAyNS84LzMxAQAAAJiXn3ACAAAABzI4Ljk4MzMAylw4kDvT3Qikc86kO9PdCCxDSVEuTkFTREFRR006UVFRLklRX0NMT1NFUFJJQ0UuMjAyNS84LzMxLlVTRAEAAAAOunsAAgAAAAY1NTMuODgAylw4kDvT3QjETcykO9PdCCVDSVEuQVJDQTpMT1VQLklRX0NMT1NFUFJJQ0UuMjAyNS84LzMxAQAAAFlcDyICAAAABTYyLjA3AMpcOJA7090IrUzOpDvT3QgkQ0lRLkFHSVguSVFfQ0xPU0VQUklDRS4yMDI1LzgvMzEuVVNEAQAAACP3AHACAAAABzMxLjM5MDEAylw4kDvT3QjETcykO9PdCCNDSVEuQUdJWC5JUV9DTE9TRVBSSUNFLjIwMjUvOC8zLlVTRAEAAAAj9wBwAgAAAAczMS4zOTAxAObWUZQ7090I6T2QlDvT3QgcQ0lRLkFSQ0E6TE9VUC5JUV9DTE9TRVBSSUNFLgEAAABZXA8iAgAAAAU2Mi4wNwDm1lGUO9PdCAfRO6c7090IK0NJUS5OQVNEQVFHTTpRUVEuSVFfQ0xPU0VQUklDRS4yMDI1LzgvMy5VU0QBAAAADrp7AAIAAAAG</t>
  </si>
  <si>
    <t>NTUzLjg4AObWUZQ7090I6T2QlDvT3QgfQ0lRLk5BU0RBUUdNOkFJUS5JUV9DTE9TRVBSSUNFLgEAAADp3GIhAgAAAAU0My40NwDm1lGUO9PdCBdtPKc7090IH0NJUS5OQVNEQVFHTTpRUVEuSVFfQ0xPU0VQUklDRS4BAAAADrp7AAIAAAAGNTUzLjg4AObWUZQ7090I8x48pzvT3QgbQ0lRLkFSQ0E6QUlTLklRX0NMT1NFUFJJQ0UuAQAAAJiXn3ACAAAABzI4Ljk4MzMA5tZRlDvT3QhQCT2nO9PdCCtDSVEuTkFTREFRR006U01ILklRX0NMT1NFUFJJQ0UuMjAyNS84LzMuVVNEAQAAAGDCNgACAAAABjI4My45NQDm1lGUO9PdCOk9kJQ7090II0NJUS5BUkNBOkFSVFkuSVFfU0hBUkVTT1VUU1RBTkRJTkcuAQAAAG4faSECAAAABTI4LjE1AObWUZQ7090INyY0pzvT3QgsQ0lRLk5BU0RBUUdNOkJPVFouSVFfQ0xPU0VQUklDRS4yMDI1LzgvMy5VU0QBAAAA9/0IFgIAAAAFMzMuMTIA5tZRlDvT3QjZFpCUO9PdCCJDSVEuTFNFOkFJQUcuSVFfU0hBUkVTT1VUU1RBTkRJTkcuAQAAAPCdgiQCAAAACTQxLjQxMzM2MgDm1lGUO9PdCPMePKc7090II0NJUS5eU1BYLklRX0NMT1NFUFJJQ0UuMjAyNS84LzMuVVNEAQAAAJu4KAACAAAAEDYyMzguMDA2NTcwMDQ2MDIA5tZRlDvT3QjZFpCUO9PdCBxDSVEuQVJDQTpUSE5RLklRX0NMT1NFUFJJQ0UuAQAAAK7DfiQCAAAABTU0LjQzAObWUZQ7090IF208pzvT3QgnQ0lRLk5B</t>
  </si>
  <si>
    <t>U0RBUUdNOkFHSVguSVFfU0hBUkVTT1VUU1RBTkRJTkcuAQAAACP3AHACAAAACDAuOTAwMDAyAObWUZQ7090IMcM0pzvT3QgjQ0lRLkFSQ0E6VEhOUS5JUV9TSEFSRVNPVVRTVEFORElORy4BAAAArsN+JAIAAAAFMy43MjUA5tZRlDvT3QhPODWnO9PdCCJDSVEuQVJDQTpBSVMuSVFfU0hBUkVTT1VUU1RBTkRJTkcuAQAAAJiXn3ACAAAAAzAuOADm1lGUO9PdCBcjOqc7090II0NJUS5eREpJLklRX0NMT1NFUFJJQ0UuMjAyNS84LzMuVVNEAQAAAPi0KAACAAAAEDQzNTg4LjU3ODM0MDA2ODMA5tZRlDvT3QjZFpCUO9PdCCNDSVEuWFRSQTpYQUlYLklRX1NIQVJFU09VVFNUQU5ESU5HLgEAAAA17OIiAgAAAAkzNC44OTk4NjkA5tZRlDvT3QjPcDanO9PdCCNDSVEuQVJDQTpDSEFULklRX1NIQVJFU09VVFNUQU5ESU5HLgEAAAAAMDVtAgAAAAU3LjUyNQDm1lGUO9PdCEFxOqc7090IJ0NJUS5OQVNEQVFHTTpST0JULklRX1NIQVJFU09VVFNUQU5ESU5HLgEAAABcY9kgAgAAAAkxMC4zMDAwMDIA5tZRlDvT3Qh/rTWnO9PdCCJDSVEuQklUOldUQUkuSVFfU0hBUkVTT1VUU1RBTkRJTkcuAQAAAE26WyMCAAAACDEyLjA2NjYzAObWUZQ7090I8x48pzvT3QggQ0lRLk5BU0RBUUdNOkJPVFouSVFfQ0xPU0VQUklDRS4BAAAA9/0IFgIAAAAFMzMuMTIA5tZRlDvT3QhQCT2nO9PdCBxDSVEuWFRSQTpYQUlYLklRX0NMT1NF</t>
  </si>
  <si>
    <t>UFJJQ0UuAQAAADXs4iICAAAABjEzNy43NADm1lGUO9PdCEHiPKc7090IHENJUS5BUkNBOkFSVFkuSVFfQ0xPU0VQUklDRS4BAAAAbh9pIQIAAAAFNDIuMjYA5tZRlDvT3QjzHjynO9PdCB9DSVEuTkFTREFRR006U01ILklRX0NMT1NFUFJJQ0UuAQAAAGDCNgACAAAABjI4My45NQDm1lGUO9PdCIMNO6c7090IGkNJUS5DUk0uSVFfQ0xPU0VQUklDRS4uVVNEAQAAACXgAQACAAAABjI1MC43NADm1lGUO9PdCEFxOqc7090IK0NJUS5OQVNEQVFHTTpBSVEuSVFfQ0xPU0VQUklDRS4yMDI1LzgvMy5VU0QBAAAA6dxiIQIAAAAFNDMuNDcA5tZRlDvT3QjZFpCUO9PdCCFDSVEuREI6WEIwVC5JUV9TSEFSRVNPVVRTVEFORElORy4BAAAA0zPeKQIAAAAENC4wMQDm1lGUO9PdCI7UNac7090IHENJUS5BUkNBOklHUFQuSVFfQ0xPU0VQUklDRS4BAAAAzAJeAQIAAAAGNDkuNTc4AObWUZQ7090IB9E7pzvT3QgmQ0lRLk5BU0RBUUdNOkFJUS5JUV9TSEFSRVNPVVRTVEFORElORy4BAAAA6dxiIQIAAAAJODkuMjUwMDAyAObWUZQ7090IjtQ1pzvT3QgmQ0lRLk5BU0RBUUdNOlNNSC5JUV9TSEFSRVNPVVRTVEFORElORy4BAAAAYMI2AAIAAAAJOTQuNDkxODc0AObWUZQ7090I+U00pzvT3QgcQ0lRLkFSQ0E6TFJOWi5JUV9DTE9TRVBSSUNFLgEAAAC1dsMmAgAAAAc0My42NTkzAObWUZQ7090INLs8pzvT3QgcQ0lRLkJBVFM6</t>
  </si>
  <si>
    <t>V1RBSS5JUV9DTE9TRVBSSUNFLgEAAABgTm9kAgAAAAUyNC42NgDm1lGUO9PdCFAJPac7090IIkNJUS5BU1g6UkJUWi5JUV9TSEFSRVNPVVRTVEFORElORy4BAAAAKe12IgIAAAAJMjAuNjcxNTk3AObWUZQ7090IFpw0pzvT3QgnQ0lRLk5BU0RBUUdNOldJU0UuSVFfU0hBUkVTT1VUU1RBTkRJTkcuAQAAAOmwQ24CAAAABDAuODYA5tZRlDvT3QgklDynO9PdCCdDSVEuTkFTREFRR006RkRUWC5JUV9TSEFSRVNPVVRTVEFORElORy4BAAAAvaWdJgIAAAAINC42ODg0NjkA5tZRlDvT3Qg+ETWnO9PdCBpDSVEuREI6WEIwVC5JUV9DTE9TRVBSSUNFLgEAAADTM94pAgAAAAYxOS4yMjIA5tZRlDvT3QgXbTynO9PdCBtDSVEuTFNFOlJCT1QuSVFfQ0xPU0VQUklDRS4BAAAAjnskFAIAAAAFMTQuODgA5tZRlDvT3QiDDTunO9PdCBxDSVEuQVJDQTpDSEFULklRX0NMT1NFUFJJQ0UuAQAAAAAwNW0CAAAABTQ5LjkxAObWUZQ7090Igw07pzvT3QgjQ0lRLkJBVFM6V1RBSS5JUV9TSEFSRVNPVVRTVEFORElORy4BAAAAYE5vZAIAAAADOC42AObWUZQ7090Ic4Y1pzvT3QgnQ0lRLk5BU0RBUUdNOkJPVFouSVFfU0hBUkVTT1VUU1RBTkRJTkcuAQAAAPf9CBYCAAAABTgzLjY2AObWUZQ7090IKHU0pzvT3QgbQ0lRLkxTRTpBSUFHLklRX0NMT1NFUFJJQ0UuAQAAAPCdgiQCAAAABjE4LjA2NgDm1lGUO9PdCGK/Oqc7090II0NJ</t>
  </si>
  <si>
    <t>US5BUkNBOkxSTlouSVFfU0hBUkVTT1VUU1RBTkRJTkcuAQAAALV2wyYCAAAABDAuNzgA5tZRlDvT3QhQCT2nO9PdCCNDSVEuQVJDQTpJR1BULklRX1NIQVJFU09VVFNUQU5ESU5HLgEAAADMAl4BAgAAAAM5LjkA5tZRlDvT3Qg3JjSnO9PdCCBDSVEuTkFTREFRR006V0lTRS5JUV9DTE9TRVBSSUNFLgEAAADpsENuAgAAAAczNi44OTA5AObWUZQ7090IBEY8pzvT3QgjQ0lRLkFSQ0E6TE9VUC5JUV9TSEFSRVNPVVRTVEFORElORy4BAAAAWVwPIgIAAAAIMS42MDAwMDEA5tZRlDvT3QhBcTqnO9PdCBtDSVEuQkFUUzpJR1YuSVFfQ0xPU0VQUklDRS4BAAAAzTqGAAIAAAAGMTA4LjYzAObWUZQ7090IUAk9pzvT3QgbQ0lRLkFTWDpSQlRaLklRX0NMT1NFUFJJQ0UuAQAAACntdiICAAAABTE0LjcyAObWUZQ7090Ic1c9pzvT3QggQ0lRLk5BU0RBUUdNOkZEVFguSVFfQ0xPU0VQUklDRS4BAAAAvaWdJgIAAAAHMzguNDU5OADm1lGUO9PdCPMePKc7090IG0NJUS5CSVQ6V1RBSS5JUV9DTE9TRVBSSUNFLgEAAABNulsjAgAAAAU2My43NgDm1lGUO9PdCAfRO6c7090IIkNJUS5CQVRTOklHVi5JUV9TSEFSRVNPVVRTVEFORElORy4BAAAAzTqGAAIAAAADMTA4AObWUZQ7090IriI2pzvT3QgbQ0lRLlJCTFguSVFfQ0xPU0VQUklDRS4uVVNEAQAAAGlV9AECAAAABjEyNS4wMwDm1lGUO9PdCI7UNac7090IGkNJUS5URU0u</t>
  </si>
  <si>
    <t>SVFfQ0xPU0VQUklDRS4uVVNEAQAAAADTJBkCAAAABTU0Ljg5AObWUZQ7090IJJQ8pzvT3QgbQ0lRLlBBTlcuSVFfQ0xPU0VQUklDRS4uVVNEAQAAAIN9hAECAAAABjE3Mi44OADm1lGUO9PdCNX3O6c7090IG0NJUS5TTk9XLklRX0NMT1NFUFJJQ0UuLlVTRAEAAACwPGQQAgAAAAYyMDUuMDIA5tZRlDvT3Qg0SjqnO9PdCBtDSVEuUExUUi5JUV9DTE9TRVBSSUNFLi5VU0QBAAAAZfqYAgIAAAAGMTU0LjI3AObWUZQ7090I1fc7pzvT3QgbQ0lRLk1TRlQuSVFfQ0xPU0VQUklDRS4uVVNEAQAAAEtVAAACAAAABjUyNC4xMQDm1lGUO9PdCDDqNKc7090IG0NJUS5RQ09NLklRX0NMT1NFUFJJQ0UuLlVTRAEAAADVggAAAgAAAAYxNDguMTkA5tZRlDvT3QiTNDunO9PdCBpDSVEuVlJULklRX0NMT1NFUFJJQ0UuLlVTRAEAAABEm4ciAgAAAAYxNDEuNTkA5tZRlDvT3QhivzqnO9PdCCBDSVEuVFdTRToyMzMwLklRX0NMT1NFUFJJQ0UuLlVTRAEAAACrzAUAAgAAAAozOC4zMzYwNzk2AObWUZQ7090IXl81pzvT3QgbQ0lRLkNGTFQuSVFfQ0xPU0VQUklDRS4uVVNEAQAAACYBehACAAAABDE3LjIA5tZRlDvT3QhivzqnO9PdCBpDSVEuQVBQLklRX0NMT1NFUFJJQ0UuLlVTRAEAAADauc4NAgAAAAYzNzkuMTcA5tZRlDvT3QjV9zunO9PdCBtDSVEuQURCRS5JUV9DTE9TRVBSSUNFLi5VU0QBAAAAAV8AAAIAAAAFMzQ3LjgA</t>
  </si>
  <si>
    <t>QlQuSVFfQ0xPU0VQUklDRS4BAAAAXGPZIAIAAAAHNDkuMDIzMgDm1lGUO9PdCIMNO6c7090IJkNJUS5OQVNEQVFHTTpRUVEuSVFfU0hBUkVTT1VUU1RBTkRJTkcuAQAAAA66ewACAAAABjYzOS4xNQDm1lGUO9PdCPlNNKc7090IG0NJUS5EVU9MLklRX0NMT1NFUFJJQ0UuLlVTRAEAAACw8IcMAgAAAAYzMzguOTkA5tZRlDvT3QgH0TunO9PdCBtDSVEuTkJJUy5JUV9DTE9TRVBSSUNFLi5VU0QBAAAAv/sZAwIAAAACNTIA5tZRlDvT3QhiMD2nO9PdCCVDSVEuTkFTREFRR1M6R09PR0wuSVFfQ0xPU0VQUklDRS4uVVNEAQAAAKhxAAACAAAABjE4OS4xMwDm1lGUO9PdCGIwPac7090IG0NJUS5TSE9QLklRX0NMT1NFUFJJQ0UuLlVTRAEAAAAGKwQFAgAAAAUxMTguNgDm1lGUO9PdCFAJPac7090IGkNJUS5JT1QuSVFfQ0xPU0VQUklDRS4uVVNEAQAAALo+/BECAAAABTM2LjAxAObWUZQ7090IMOo0pzvT3QgkQ0lRLk5BU0RBUUdTOkFTTUwuSVFfQ0xPU0VQUklDRS4uVVNEAQAAACjvBQACAAAABjY4OS44MgDm1lGUO9PdCGIwPac7090IG0NJUS5BQVBMLklRX0NMT1NFUFJJQ0UuLlVTRAEAAABpYQAAAgAAAAYyMDIuMzgA5tZRlDvT3QhiMD2nO9PdCBtDSVEuUFNURy5JUV9DTE9TRVBSSUNFLi5VU0QBAAAAuMqlBgIAAAAFNTQuNTEA5tZRlDvT3QhiMD2nO9PdCBpDSVEuTkVULklRX0NMT1NFUFJJQ0UuLlVTRAEA</t>
  </si>
  <si>
    <t>090IG0NJUS5BVkdPLklRX0NMT1NFUFJJQ0UuLlVTRAEAAADwtn0BAgAAAAYyODguNjQA2+tRlDvT3QixgjunO9PdCBlDSVEuWlMuSVFfQ0xPU0VQUklDRS4uVVNEAQAAANTMgQMCAAAABjI4MC4yNwDb61GUO9PdCGK/Oqc7090ILkNJUS5OQVNEQVFHTTpRUVEuSVFfU0hBUkVTT1VUU1RBTkRJTkcuMjAyNS84LzMBAAAADrp7AAIAAAAGNjM5LjE1ANvrUZQ7090IyO+PlDvT3QgoQ0lRLk5BU0RBUUdNOlJPQlQuSVFfQ0xPU0VQUklDRS4yMDI1LzgvMwEAAABcY9kgAgAAAAc0OS4wMjMyANvrUZQ7090I2RaQlDvT3QgqQ0lRLkJBVFM6SUdWLklRX1NIQVJFU09VVFNUQU5ESU5HLjIwMjUvOC8zAQAAAM06hgACAAAAAzEwOADb61GUO9PdCNkWkJQ7090II0NJUS5CSVQ6V1RBSS5JUV9DTE9TRVBSSUNFLjIwMjUvOC8zAQAAAE26WyMCAAAABTYzLjc2ANvrUZQ7090I2RaQlDvT3QgoQ0lRLk5BU0RBUUdNOkZEVFguSVFfQ0xPU0VQUklDRS4yMDI1LzgvMwEAAAC9pZ0mAgAAAAczOC40NTk4ANvrUZQ7090I2RaQlDvT3QgjQ0lRLkFTWDpSQlRaLklRX0NMT1NFUFJJQ0UuMjAyNS84LzMBAAAAKe12IgIAAAAFMTQuNzIA2+tRlDvT3QjZFpCUO9PdCCNDSVEuQkFUUzpJR1YuSVFfQ0xPU0VQUklDRS4yMDI1LzgvMwEAAADNOoYAAgAAAAYxMDguNjMA2+tRlDvT3QjZFpCUO9PdCCtDSVEuQVJDQTpMT1VQLklRX1NIQVJF</t>
  </si>
  <si>
    <t>U09VVFNUQU5ESU5HLjIwMjUvOC8zAQAAAFlcDyICAAAACDEuNjAwMDAxANvrUZQ7090I2RaQlDvT3QgoQ0lRLk5BU0RBUUdNOldJU0UuSVFfQ0xPU0VQUklDRS4yMDI1LzgvMwEAAADpsENuAgAAAAczNi44OTA5ANvrUZQ7090I2RaQlDvT3QgrQ0lRLkFSQ0E6SUdQVC5JUV9TSEFSRVNPVVRTVEFORElORy4yMDI1LzgvMwEAAADMAl4BAgAAAAM5LjkA2+tRlDvT3QjI74+UO9PdCCtDSVEuQVJDQTpMUk5aLklRX1NIQVJFU09VVFNUQU5ESU5HLjIwMjUvOC8zAQAAALV2wyYCAAAABDAuNzgA2+tRlDvT3QjI74+UO9PdCCNDSVEuTFNFOkFJQUcuSVFfQ0xPU0VQUklDRS4yMDI1LzgvMwEAAADwnYIkAgAAAAYxOC4wNjYA2+tRlDvT3QjI74+UO9PdCC9DSVEuTkFTREFRR006Qk9UWi5JUV9TSEFSRVNPVVRTVEFORElORy4yMDI1LzgvMwEAAAD3/QgWAgAAAAU4My42NgDb61GUO9PdCMjvj5Q7090IK0NJUS5CQVRTOldUQUkuSVFfU0hBUkVTT1VUU1RBTkRJTkcuMjAyNS84LzMBAAAAYE5vZAIAAAADOC42ANvrUZQ7090IyO+PlDvT3QgkQ0lRLkFSQ0E6Q0hBVC5JUV9DTE9TRVBSSUNFLjIwMjUvOC8zAQAAAAAwNW0CAAAABTQ5LjkxANvrUZQ7090IyO+PlDvT3QgjQ0lRLkxTRTpSQk9ULklRX0NMT1NFUFJJQ0UuMjAyNS84LzMBAAAAjnskFAIAAAAFMTQuODgA2+tRlDvT3QjI74+UO9PdCCJDSVEuREI6WEIwVC5J</t>
  </si>
  <si>
    <t>UV9DTE9TRVBSSUNFLjIwMjUvOC8zAQAAANMz3ikCAAAABjE5LjIyMgDb61GUO9PdCMjvj5Q7090IL0NJUS5OQVNEQVFHTTpGRFRYLklRX1NIQVJFU09VVFNUQU5ESU5HLjIwMjUvOC8zAQAAAL2lnSYCAAAACDQuNjg4NDY5ANvrUZQ7090IyO+PlDvT3QgvQ0lRLk5BU0RBUUdNOldJU0UuSVFfU0hBUkVTT1VUU1RBTkRJTkcuMjAyNS84LzMBAAAA6bBDbgIAAAAEMC44NgDb61GUO9PdCLrIj5Q7090IKkNJUS5BU1g6UkJUWi5JUV9TSEFSRVNPVVRTVEFORElORy4yMDI1LzgvMwEAAAAp7XYiAgAAAAkyMC42NzE1OTcA2+tRlDvT3Qi6yI+UO9PdCCRDSVEuQkFUUzpXVEFJLklRX0NMT1NFUFJJQ0UuMjAyNS84LzMBAAAAYE5vZAIAAAAFMjQuNjYA2+tRlDvT3Qi6yI+UO9PdCCRDSVEuQVJDQTpMUk5aLklRX0NMT1NFUFJJQ0UuMjAyNS84LzMBAAAAtXbDJgIAAAAHNDMuNjU5MwDb61GUO9PdCLrIj5Q7090ILkNJUS5OQVNEQVFHTTpTTUguSVFfU0hBUkVTT1VUU1RBTkRJTkcuMjAyNS84LzMBAAAAYMI2AAIAAAAJOTQuNDkxODc0ANvrUZQ7090IusiPlDvT3QguQ0lRLk5BU0RBUUdNOkFJUS5JUV9TSEFSRVNPVVRTVEFORElORy4yMDI1LzgvMwEAAADp3GIhAgAAAAk4OS4yNTAwMDIA2+tRlDvT3Qi6yI+UO9PdCCRDSVEuQVJDQTpJR1BULklRX0NMT1NFUFJJQ0UuMjAyNS84LzMBAAAAzAJeAQIAAAAGNDkuNTc4</t>
  </si>
  <si>
    <t>ANvrUZQ7090IusiPlDvT3QgpQ0lRLkRCOlhCMFQuSVFfU0hBUkVTT1VUU1RBTkRJTkcuMjAyNS84LzMBAAAA0zPeKQIAAAAENC4wMQDb61GUO9PdCLrIj5Q7090IJ0NJUS5OQVNEQVFHTTpTTUguSVFfQ0xPU0VQUklDRS4yMDI1LzgvMwEAAABgwjYAAgAAAAYyODMuOTUA2+tRlDvT3QjI74+UO9PdCCRDSVEuQVJDQTpBUlRZLklRX0NMT1NFUFJJQ0UuMjAyNS84LzMBAAAAbh9pIQIAAAAFNDIuMjYA2+tRlDvT3QipoY+UO9PdCCRDSVEuWFRSQTpYQUlYLklRX0NMT1NFUFJJQ0UuMjAyNS84LzMBAAAANeziIgIAAAAGMTM3Ljc0ANvrUZQ7090IqaGPlDvT3QgoQ0lRLk5BU0RBUUdNOkJPVFouSVFfQ0xPU0VQUklDRS4yMDI1LzgvMwEAAAD3/QgWAgAAAAUzMy4xMgDb61GUO9PdCKmhj5Q7090IKkNJUS5CSVQ6V1RBSS5JUV9TSEFSRVNPVVRTVEFORElORy4yMDI1LzgvMwEAAABNulsjAgAAAAgxMi4wNjY2MwDb61GUO9PdCKmhj5Q7090IL0NJUS5OQVNEQVFHTTpST0JULklRX1NIQVJFU09VVFNUQU5ESU5HLjIwMjUvOC8zAQAAAFxj2SACAAAACTEwLjMwMDAwMgDb61GUO9PdCKmhj5Q7090IK0NJUS5BUkNBOkNIQVQuSVFfU0hBUkVTT1VUU1RBTkRJTkcuMjAyNS84LzMBAAAAADA1bQIAAAAFNy41MjUA2+tRlDvT3Qi6yI+UO9PdCCtDSVEuWFRSQTpYQUlYLklRX1NIQVJFU09VVFNUQU5ESU5HLjIwMjUvOC8z</t>
  </si>
  <si>
    <t>AQAAADXs4iICAAAACTM0Ljg5OTg2OQDb61GUO9PdCLrIj5Q7090IKkNJUS5BUkNBOkFJUy5JUV9TSEFSRVNPVVRTVEFORElORy4yMDI1LzgvMwEAAACYl59wAgAAAAMwLjgA2+tRlDvT3Qi6yI+UO9PdCCtDSVEuQVJDQTpUSE5RLklRX1NIQVJFU09VVFNUQU5ESU5HLjIwMjUvOC8zAQAAAK7DfiQCAAAABTMuNzI1ANvrUZQ7090IusiPlDvT3QgvQ0lRLk5BU0RBUUdNOkFHSVguSVFfU0hBUkVTT1VUU1RBTkRJTkcuMjAyNS84LzMBAAAAI/cAcAIAAAAIMC45MDAwMDIA2+tRlDvT3QiYeo+UO9PdCCRDSVEuQVJDQTpUSE5RLklRX0NMT1NFUFJJQ0UuMjAyNS84LzMBAAAArsN+JAIAAAAFNTQuNDMA2+tRlDvT3QiYeo+UO9PdCCpDSVEuTFNFOkFJQUcuSVFfU0hBUkVTT1VUU1RBTkRJTkcuMjAyNS84LzMBAAAA8J2CJAIAAAAJNDEuNDEzMzYyANvrUZQ7090IqaGPlDvT3QgrQ0lRLkFSQ0E6QVJUWS5JUV9TSEFSRVNPVVRTVEFORElORy4yMDI1LzgvMwEAAABuH2khAgAAAAUyOC4xNQDb61GUO9PdCKmhj5Q7090II0NJUS5BUkNBOkFJUy5JUV9DTE9TRVBSSUNFLjIwMjUvOC8zAQAAAJiXn3ACAAAABzI4Ljk4MzMA2+tRlDvT3QipoY+UO9PdCChDSVEuTkFTREFRR006QUdJWC5JUV9DTE9TRVBSSUNFLjIwMjUvOC8zAQAAACP3AHACAAAABzMxLjM5MDEA2+tRlDvT3QipoY+UO9PdCCdDSVEuTkFTREFRR006UVFR</t>
  </si>
  <si>
    <t>LklRX0NMT1NFUFJJQ0UuMjAyNS84LzMBAAAADrp7AAIAAAAGNTUzLjg4ANvrUZQ7090IqaGPlDvT3QgnQ0lRLk5BU0RBUUdNOkFJUS5JUV9DTE9TRVBSSUNFLjIwMjUvOC8zAQAAAOncYiECAAAABTQzLjQ3ANvrUZQ7090IqaGPlDvT3QgkQ0lRLkFSQ0E6TE9VUC5JUV9DTE9TRVBSSUNFLjIwMjUvOC8zAQAAAFlcDyICAAAABTYyLjA3ANvrUZQ7090IqaGPlDvT3QghQ0lRLlpTLklRX0NMT1NFUFJJQ0UuMjAyNS84LzMuVVNEAQAAANTMgQMCAAAABjI4MC4yNwDb61GUO9PdCJh6j5Q7090II0NJUS5BVkdPLklRX0NMT1NFUFJJQ0UuMjAyNS84LzMuVVNEAQAAAPC2fQECAAAABjI4OC42NADb61GUO9PdCJh6j5Q7090II0NJUS5NUlZMLklRX0NMT1NFUFJJQ0UuMjAyNS84LzMuVVNEAQAAALZ5AAACAAAABTc0LjQ1ANvrUZQ7090ImHqPlDvT3QghQ0lRLk1VLklRX0NMT1NFUFJJQ0UuMjAyNS84LzMuVVNEAQAAAAZpBAACAAAABjEwNC44OADb61GUO9PdCJh6j5Q7090II0NJUS5URUFNLklRX0NMT1NFUFJJQ0UuMjAyNS84LzMuVVNEAQAAAFITIg8CAAAABjE4Mi45NgDb61GUO9PdCIdTj5Q7090II0NJUS5UU0xBLklRX0NMT1NFUFJJQ0UuMjAyNS84LzMuVVNEAQAAABDGogECAAAABjMwMi42MwDb61GUO9PdCIdTj5Q7090II0NJUS5FU1RDLklRX0NMT1NFUFJJQ0UuMjAyNS84LzMuVVNEAQAAAICEWw0CAAAA</t>
  </si>
  <si>
    <t>BTc5LjU4ANvrUZQ7090Ih1OPlDvT3QgjQ0lRLkdUTEIuSVFfQ0xPU0VQUklDRS4yMDI1LzgvMy5VU0QBAAAAzYQXEQIAAAAFNDEuODIA2+tRlDvT3QiYeo+UO9PdCChDSVEuVFdTRToyNDU0LklRX0NMT1NFUFJJQ0UuMjAyNS84LzMuVVNEAQAAAD03XAACAAAACTQ1LjM5Nzk4OQDb61GUO9PdCHksj5Q7090IIkNJUS5BUk0uSVFfQ0xPU0VQUklDRS4yMDI1LzgvMy5VU0QBAAAALOfFJwIAAAAGMTM3LjU4ANvrUZQ7090Ih1OPlDvT3QgiQ0lRLlNBUC5JUV9DTE9TRVBSSUNFLjIwMjUvOC8zLlVTRAEAAAAL7gEAAgAAAA8yODIuNDczMTU1NDQ1MjUA2+tRlDvT3QiHU4+UO9PdCCNDSVEuV0RBWS5JUV9DTE9TRVBSSUNFLjIwMjUvOC8zLlVTRAEAAACHY2sBAgAAAAYyMjIuMjIA2+tRlDvT3QiHU4+UO9PdCCJDSVEuTkVULklRX0NMT1NFUFJJQ0UuMjAyNS84LzMuVVNEAQAAADT14AQCAAAABjIwMC4xMQDb61GUO9PdCHksj5Q7090II0NJUS5QU1RHLklRX0NMT1NFUFJJQ0UuMjAyNS84LzMuVVNEAQAAALjKpQYCAAAABTU0LjUxANvrUZQ7090IeSyPlDvT3QgjQ0lRLkFBUEwuSVFfQ0xPU0VQUklDRS4yMDI1LzgvMy5VU0QBAAAAaWEAAAIAAAAGMjAyLjM4ANvrUZQ7090IeSyPlDvT3QgsQ0lRLk5BU0RBUUdTOkFTTUwuSVFfQ0xPU0VQUklDRS4yMDI1LzgvMy5VU0QBAAAAKO8FAAIAAAAGNjg5LjgyANvrUZQ7</t>
  </si>
  <si>
    <t>090IeSyPlDvT3QgiQ0lRLklPVC5JUV9DTE9TRVBSSUNFLjIwMjUvOC8zLlVTRAEAAAC6PvwRAgAAAAUzNi4wMQDb61GUO9PdCGkFj5Q7090II0NJUS5TSE9QLklRX0NMT1NFUFJJQ0UuMjAyNS84LzMuVVNEAQAAAAYrBAUCAAAABTExOC42ANvrUZQ7090IaQWPlDvT3QgtQ0lRLk5BU0RBUUdTOkdPT0dMLklRX0NMT1NFUFJJQ0UuMjAyNS84LzMuVVNEAQAAAKhxAAACAAAABjE4OS4xMwAlAVKUO9PdCGkFj5Q7090II0NJUS5OQklTLklRX0NMT1NFUFJJQ0UuMjAyNS84LzMuVVNEAQAAAL/7GQMCAAAAAjUyACUBUpQ7090IaQWPlDvT3QgjQ0lRLkRVT0wuSVFfQ0xPU0VQUklDRS4yMDI1LzgvMy5VU0QBAAAAsPCHDAIAAAAGMzM4Ljk5ACUBUpQ7090IWN6OlDvT3QgjQ0lRLk5WREEuSVFfQ0xPU0VQUklDRS4yMDI1LzgvMy5VU0QBAAAAM34AAAIAAAAGMTczLjcyACUBUpQ7090IWN6OlDvT3QgrQ0lRLktPU0U6QTAwMDY2MC5JUV9DTE9TRVBSSUNFLjIwMjUvOC8zLlVTRAEAAACdeg0AAgAAAAoxODUuNjc4MjE0ACUBUpQ7090IaQWPlDvT3QgjQ0lRLkFORVQuSVFfQ0xPU0VQUklDRS4yMDI1LzgvMy5VU0QBAAAAw9v8AQIAAAAGMTE3LjU3ACUBUpQ7090IaQWPlDvT3QgjQ0lRLlNOUFMuSVFfQ0xPU0VQUklDRS4yMDI1LzgvMy5VU0QBAAAA1IgAAAIAAAAGNjE4LjY1ACUBUpQ7090IWN6OlDvT3QgjQ0lRLkFN</t>
  </si>
  <si>
    <t>Wk4uSVFfQ0xPU0VQUklDRS4yMDI1LzgvMy5VU0QBAAAAPUkAAAIAAAAGMjE0Ljc1ACUBUpQ7090IWN6OlDvT3QgjQ0lRLk9SQ0wuSVFfQ0xPU0VQUklDRS4yMDI1LzgvMy5VU0QBAAAA51YAAAIAAAAGMjQ0LjQyACUBUpQ7090IWN6OlDvT3QgjQ0lRLkRET0cuSVFfQ0xPU0VQUklDRS4yMDI1LzgvMy5VU0QBAAAAu6EECAIAAAAFMTM1LjYAJQFSlDvT3QhY3o6UO9PdCCJDSVEuTURCLklRX0NMT1NFUFJJQ0UuMjAyNS84LzMuVVNEAQAAAOJuzAICAAAABjIyMC45NwAlAVKUO9PdCEu3jpQ7090II0NJUS5NRVRBLklRX0NMT1NFUFJJQ0UuMjAyNS84LzMuVVNEAQAAABfbPAECAAAABjc1MC4wMQAlAVKUO9PdCEu3jpQ7090IIkNJUS5OT1cuSVFfQ0xPU0VQUklDRS4yMDI1LzgvMy5VU0QBAAAAv3ReAQIAAAAGOTE0LjM3ACUBUpQ7090IS7eOlDvT3QgjQ0lRLkFEQkUuSVFfQ0xPU0VQUklDRS4yMDI1LzgvMy5VU0QBAAAAAV8AAAIAAAAFMzQ3LjgAJQFSlDvT3QhLt46UO9PdCCJDSVEuQVBQLklRX0NMT1NFUFJJQ0UuMjAyNS84LzMuVVNEAQAAANq5zg0CAAAABjM3OS4xNwAlAVKUO9PdCEmQjpQ7090II0NJUS5DRkxULklRX0NMT1NFUFJJQ0UuMjAyNS84LzMuVVNEAQAAACYBehACAAAABDE3LjIAJQFSlDvT3QhJkI6UO9PdCChDSVEuVFdTRToyMzMwLklRX0NMT1NFUFJJQ0UuMjAyNS84LzMuVVNEAQAAAKvM</t>
  </si>
  <si>
    <t>BQACAAAACjM4LjMzNjA3OTYAJQFSlDvT3QhLt46UO9PdCCJDSVEuVlJULklRX0NMT1NFUFJJQ0UuMjAyNS84LzMuVVNEAQAAAESbhyICAAAABjE0MS41OQAlAVKUO9PdCEu3jpQ7090II0NJUS5RQ09NLklRX0NMT1NFUFJJQ0UuMjAyNS84LzMuVVNEAQAAANWCAAACAAAABjE0OC4xOQAlAVKUO9PdCEmQjpQ7090II0NJUS5NU0ZULklRX0NMT1NFUFJJQ0UuMjAyNS84LzMuVVNEAQAAAEtVAAACAAAABjUyNC4xMQAlAVKUO9PdCEmQjpQ7090II0NJUS5QTFRSLklRX0NMT1NFUFJJQ0UuMjAyNS84LzMuVVNEAQAAAGX6mAICAAAABjE1NC4yNwAlAVKUO9PdCEmQjpQ7090II0NJUS5TTk9XLklRX0NMT1NFUFJJQ0UuMjAyNS84LzMuVVNEAQAAALA8ZBACAAAABjIwNS4wMgAlAVKUO9PdCEmQjpQ7090II0NJUS5QQU5XLklRX0NMT1NFUFJJQ0UuMjAyNS84LzMuVVNEAQAAAIN9hAECAAAABjE3Mi44OAAlAVKUO9PdCOtojpQ7090IIkNJUS5URU0uSVFfQ0xPU0VQUklDRS4yMDI1LzgvMy5VU0QBAAAAANMkGQIAAAAFNTQuODkAJQFSlDvT3QjraI6UO9PdCCNDSVEuUkJMWC5JUV9DTE9TRVBSSUNFLjIwMjUvOC8zLlVTRAEAAABpVfQBAgAAAAYxMjUuMDMAJQFSlDvT3QjraI6UO9PdCCJDSVEuQ1JNLklRX0NMT1NFUFJJQ0UuMjAyNS84LzMuVVNEAQAAACXgAQACAAAABjI1MC43NAAlAVKUO9PdCOtojpQ7090IKENJ</t>
  </si>
  <si>
    <t>AAAQMzIxNTUuNDA0NjkyMjUyNwCvwGx3O9PdCL29Dng7090II0NJUS5eREpJLklRX09QRU5QUklDRS4yMDI0LzcvMTguVVNEAQAAAPi0KAACAAAACDQxMTU2LjU2AK/AbHc7090IpLr+dzvT3QgiQ0lRLl5ESkkuSVFfWUVBUkhJR0guMjAyNS83LzE3LlVTRAEAAAD4tCgAAgAAABA0NTAxNC4wNDAwNTA0ODU4AK/AbHc7090INYX/dzvT3QghQ0lRLl5ESkkuSVFfWUVBUkxPVy4yMDI1LzcvMTcuVVNEAQAAAPi0KAACAAAAEDM3NjQ1LjU4OTM1NTY2NTQAr8BsdzvT3QhNjQB4O9PdCBlDSVEuXkRKSS5JUV9ZRUFSSElHSF9EQVRFAQAAAPi0KAAFAAAACTIwMjQvMTIvNACvwGx3O9PdCPdZD3g7090IGENJUS5eREpJLklRX1lFQVJMT1dfREFURQEAAAD4tCgABQAAAAgyMDI1LzQvOACvwGx3O9PdCBmcCHg7090IJENJUS5BR0lYLklRX0NMT1NFUFJJQ0UuMjAyNS83LzE3LlVTRAEAAAAj9wBwAgAAAAYzMS45NTUANsNudzvT3Qg4p/W/O9PdCCVDSVEuQUdJWC5JUV9DTE9TRVBSSUNFLjIwMjQvMTIvMzEuVVNEAQAAACP3AHACAAAABTI4LjQzAM2Ybnc7090IOuMNeDvT3QgkQ0lRLkFHSVguSVFfQ0xPU0VQUklDRS4yMDI1LzQvMTcuVVNEAQAAACP3AHACAAAABzIzLjIxMjMANsNudzvT3Qh4Dgx4O9PdCCNDSVEuQUdJWC5JUV9PUEVOUFJJQ0UuMjAyNC83LzE4LlVTRAEAAAAj9wBwAgAAAAUyNS4zNgA2w253O9Pd</t>
  </si>
  <si>
    <t>LlVTRAEAAAAAMDVtAgAAAAUzNi45OACvwGx3O9PdCE2NAHg7090IJ0NJUS5BUkNBOkNIQVQuSVFfWUVBUkhJR0guMjAyNS83LzE3LlVTRAEAAAAAMDVtAgAAAAc0OS45Mzk1AK/AbHc7090ITY0AeDvT3QgmQ0lRLkFSQ0E6Q0hBVC5JUV9ZRUFSTE9XLjIwMjUvNy8xNy5VU0QBAAAAADA1bQIAAAAHMjguOTYwOQCvwGx3O9PdCAV9EXg7090IHkNJUS5BUkNBOkNIQVQuSVFfWUVBUkhJR0hfREFURQEAAAAAMDVtBQAAAAkyMDI1LzcvMzEAr8BsdzvT3Qg4GRJ4O9PdCB1DSVEuQVJDQTpDSEFULklRX1lFQVJMT1dfREFURQEAAAAAMDVtBQAAAAgyMDI1LzQvNwCvwGx3O9PdCBWsA3g7090IKkNJUS5BUkNBOkNIQVQuSVFfQ0xPU0VQUklDRS4yMDIyLzExLzMwLlVTRAEAAAAAMDVtAwAAAAAAr8BsdzvT3Qg5VgV4O9PdCClDSVEuQVJDQTpDSEFULklRX0NMT1NFUFJJQ0UuMjAyMy8zLzE0LlVTRAEAAAAAMDVtAwAAAAAAr8BsdzvT3Qg1eQZ4O9PdCCxDSVEuTkFTREFRR006QUlRLklRX0NMT1NFUFJJQ0UuMjAyNS83LzE3LlVTRAEAAADp3GIhAgAAAAU0NC40MwCvwGx3O9PdCJljB3g7090ILUNJUS5OQVNEQVFHTTpBSVEuSVFfQ0xPU0VQUklDRS4yMDI0LzEyLzMxLlVTRAEAAADp3GIhAgAAAAUzOC42NAAz0s2rO9PdCKXR5qs7090ILENJUS5OQVNEQVFHTTpBSVEuSVFfQ0xPU0VQUklDRS4yMDI1LzQvMTcuVVNE</t>
  </si>
  <si>
    <t>SUNFLjIwMjQvMTIvMzEuVVNEAQAAAPf9CBYCAAAABTMxLjk1ADPSzas7090Ik6rmqzvT3QgtQ0lRLk5BU0RBUUdNOkJPVFouSVFfQ0xPU0VQUklDRS4yMDI1LzQvMTcuVVNEAQAAAPf9CBYCAAAABTI2LjYyAK/AbHc7090IOVYFeDvT3QguQ0lRLk5BU0RBUUdNOkJPVFouSVFfQ0xPU0VQUklDRS4yMDIyLzExLzMwLlVTRAEAAAD3/QgWAgAAAAUyMS40MwCvwGx3O9PdCDV5Bng7090ILUNJUS5OQVNEQVFHTTpCT1RaLklRX0NMT1NFUFJJQ0UuMjAyMy8zLzE0LlVTRAEAAAD3/QgWAgAAAAUyMy43MQCvwGx3O9PdCJljB3g7090ILENJUS5OQVNEQVFHTTpCT1RaLklRX09QRU5QUklDRS4yMDI0LzcvMTguVVNEAQAAAPf9CBYCAAAABDMxLjQAr8BsdzvT3Qg1eQZ4O9PdCCtDSVEuTkFTREFRR006Qk9UWi5JUV9ZRUFSSElHSC4yMDI1LzcvMTcuVVNEAQAAAPf9CBYCAAAACTM0Ljg1NTkwMgCvwGx3O9PdCJljB3g7090IKkNJUS5OQVNEQVFHTTpCT1RaLklRX1lFQVJMT1cuMjAyNS83LzE3LlVTRAEAAAD3/QgWAgAAAAYyMy44MTUAr8BsdzvT3QgFdQh4O9PdCCJDSVEuTkFTREFRR006Qk9UWi5JUV9ZRUFSSElHSF9EQVRFAQAAAPf9CBYFAAAACTIwMjUvMS8yNACvwGx3O9PdCHytCXg7090IIUNJUS5OQVNEQVFHTTpCT1RaLklRX1lFQVJMT1dfREFURQEAAAD3/QgWBQAAAAgyMDI1LzQvNwCvwGx3O9PdCNaHCng7</t>
  </si>
  <si>
    <t>AAAGNDQyLjY1AObpbHc7090IKZwDeDvT3QgZQ0lRLk1FVEEuSVFfWUVBUkhJR0hfREFURQEAAAAX2zwBBQAAAAkyMDI1LzcvMzEA5ulsdzvT3Qi9vQ54O9PdCBhDSVEuTUVUQS5JUV9ZRUFSTE9XX0RBVEUBAAAAF9s8AQUAAAAIMjAyNC84LzUA5ulsdzvT3QglUgZ4O9PdCCVDSVEuTUVUQS5JUV9DTE9TRVBSSUNFLjIwMjQvMTIvMzEuVVNEAQAAABfbPAECAAAABjU4NS41MQACWW53O9PdCPuL86s7090II0NJUS5DUk0uSVFfQ0xPU0VQUklDRS4yMDI1LzcvMTcuVVNEAQAAACXgAQACAAAABjI1OS44OABTGW13O9PdCHyGCXg7090II0NJUS5DUk0uSVFfQ0xPU0VQUklDRS4yMDI1LzQvMTcuVVNEAQAAACXgAQACAAAABjI0Ny4yNgDm6Wx3O9PdCPdZD3g7090IJENJUS5DUk0uSVFfQ0xPU0VQUklDRS4yMDIyLzExLzMwLlVTRAEAAAAl4AEAAgAAAAYxNjAuMjUA5ulsdzvT3QjDYAp4O9PdCCNDSVEuQ1JNLklRX0NMT1NFUFJJQ0UuMjAyMy8zLzE0LlVTRAEAAAAl4AEAAgAAAAYxODIuODkA5ulsdzvT3Qg99g94O9PdCCJDSVEuQ1JNLklRX09QRU5QUklDRS4yMDI0LzcvMTguVVNEAQAAACXgAQACAAAABjI1Mi4xNADm6Wx3O9PdCMNgCng7090IIUNJUS5DUk0uSVFfWUVBUkhJR0guMjAyNS83LzE3LlVTRAEAAAAl4AEAAgAAAAMzNjkA5ulsdzvT3QgmvA14O9PdCCBDSVEuQ1JNLklRX1lFQVJMT1cuMjAyNS83</t>
  </si>
  <si>
    <t>LzE3LlVTRAEAAAAl4AEAAgAAAAMyMzAA5ulsdzvT3Qj3j/53O9PdCBhDSVEuQ1JNLklRX1lFQVJISUdIX0RBVEUBAAAAJeABAAUAAAAJMjAyNC8xMi80AObpbHc7090I+G//dzvT3QgXQ0lRLkNSTS5JUV9ZRUFSTE9XX0RBVEUBAAAAJeABAAUAAAAIMjAyNS80LzcA5ulsdzvT3Qj8+Q14O9PdCCRDSVEuQ1JNLklRX0NMT1NFUFJJQ0UuMjAyNC8xMi8zMS5VU0QBAAAAJeABAAIAAAAGMzM0LjMzADFubnc7090IO7fxqzvT3QgjQ0lRLk5PVy5JUV9DTE9TRVBSSUNFLjIwMjUvNy8xNy5VU0QBAAAAv3ReAQIAAAAGOTU5LjE1AFMZbXc7090IKZwDeDvT3QgjQ0lRLk5PVy5JUV9DTE9TRVBSSUNFLjIwMjUvNC8xNy5VU0QBAAAAv3ReAQIAAAAGNzcyLjE2AObpbHc7090ILHUDeDvT3QgkQ0lRLk5PVy5JUV9DTE9TRVBSSUNFLjIwMjIvMTEvMzAuVVNEAQAAAL90XgECAAAABTQxNi4zAObpbHc7090IpoMMeDvT3QgjQ0lRLk5PVy5JUV9DTE9TRVBSSUNFLjIwMjMvMy8xNC5VU0QBAAAAv3ReAQIAAAAGNDI0LjU0AObpbHc7090IJEEFeDvT3QgiQ0lRLk5PVy5JUV9PUEVOUFJJQ0UuMjAyNC83LzE4LlVTRAEAAAC/dF4BAgAAAAY3MzguMzQA5ulsdzvT3QglUgZ4O9PdCCFDSVEuTk9XLklRX1lFQVJISUdILjIwMjUvNy8xNy5VU0QBAAAAv3ReAQIAAAAHMTE5OC4wOQDm6Wx3O9PdCIk8B3g7090IIENJUS5OT1cuSVFf</t>
  </si>
  <si>
    <t>WUVBUkxPVy4yMDI1LzcvMTcuVVNEAQAAAL90XgECAAAACDY3OC42NTg4AObpbHc7090IBXUIeDvT3QgYQ0lRLk5PVy5JUV9ZRUFSSElHSF9EQVRFAQAAAL90XgEFAAAACTIwMjUvMS8yOADm6Wx3O9PdCHyGCXg7090IF0NJUS5OT1cuSVFfWUVBUkxPV19EQVRFAQAAAL90XgEFAAAACDIwMjUvNC83AObpbHc7090Iw2AKeDvT3QgkQ0lRLk5PVy5JUV9DTE9TRVBSSUNFLjIwMjQvMTIvMzEuVVNEAQAAAL90XgECAAAABzEwNjAuMTIAMW5udzvT3Qj7i/OrO9PdCCRDSVEuRFVPTC5JUV9DTE9TRVBSSUNFLjIwMjUvNy8xNy5VU0QBAAAAsPCHDAIAAAAGMzYxLjk1AFMZbXc7090IphIKeDvT3QgkQ0lRLkRVT0wuSVFfQ0xPU0VQUklDRS4yMDI1LzQvMTcuVVNEAQAAALDwhwwCAAAABTMyNi41AObpbHc7090I/W8AeDvT3QglQ0lRLkRVT0wuSVFfQ0xPU0VQUklDRS4yMDIyLzExLzMwLlVTRAEAAACw8IcMAgAAAAU2OS42NwDm6Wx3O9PdCCZLC3g7090IJENJUS5EVU9MLklRX0NMT1NFUFJJQ0UuMjAyMy8zLzE0LlVTRAEAAACw8IcMAgAAAAYxMjMuNzIA5ulsdzvT3Qh4Dgx4O9PdCCNDSVEuRFVPTC5JUV9PUEVOUFJJQ0UuMjAyNC83LzE4LlVTRAEAAACw8IcMAgAAAAYxODIuMTEA5ulsdzvT3Qg+YwJ4O9PdCCJDSVEuRFVPTC5JUV9ZRUFSSElHSC4yMDI1LzcvMTcuVVNEAQAAALDwhwwCAAAABjU0NC45MwDm6Wx3</t>
  </si>
  <si>
    <t>O9PdCD5jAng7090IIUNJUS5EVU9MLklRX1lFQVJMT1cuMjAyNS83LzE3LlVTRAEAAACw8IcMAgAAAAYxNDUuMDUA5ulsdzvT3QgsdQN4O9PdCBlDSVEuRFVPTC5JUV9ZRUFSSElHSF9EQVRFAQAAALDwhwwFAAAACTIwMjUvNS8xNADm6Wx3O9PdCMB4E3g7090IGENJUS5EVU9MLklRX1lFQVJMT1dfREFURQEAAACw8IcMBQAAAAgyMDI0LzgvNQDm6Wx3O9PdCCVSBng7090IJUNJUS5EVU9MLklRX0NMT1NFUFJJQ0UuMjAyNC8xMi8zMS5VU0QBAAAAsPCHDAIAAAAGMzI0LjIzADFubnc7090Ii3ryqzvT3QgjQ0lRLlNBUC5JUV9DTE9TRVBSSUNFLjIwMjUvNy8xNy5VU0QBAAAAC+4BAAIAAAAOMzA4LjAzMTA1ODA3NDYAUxltdzvT3Qh8hgl4O9PdCCNDSVEuU0FQLklRX0NMT1NFUFJJQ0UuMjAyNS80LzE3LlVTRAEAAAAL7gEAAgAAAA0yNTYuOTkzNDA0NTA4AObpbHc7090IBX0ReDvT3QgkQ0lRLlNBUC5JUV9DTE9TRVBSSUNFLjIwMjIvMTEvMzAuVVNEAQAAAAvuAQACAAAADzEwNy43MjQwMzgzMjU0MgDm6Wx3O9PdCHyGCXg7090II0NJUS5TQVAuSVFfQ0xPU0VQUklDRS4yMDIzLzMvMTQuVVNEAQAAAAvuAQACAAAADzExNy45NjM1NTgzOTE2NgDm6Wx3O9PdCD32D3g7090IIkNJUS5TQVAuSVFfT1BFTlBSSUNFLjIwMjQvNy8xOC5VU0QBAAAAC+4BAAIAAAANMjAwLjE1MjcwNTAwNgDm6Wx3O9PdCMNgCng7</t>
  </si>
  <si>
    <t>090IIUNJUS5TQVAuSVFfWUVBUkhJR0guMjAyNS83LzE3LlVTRAEAAAAL7gEAAgAAAA4zMjguNTQzMjg0Mjg5NQDm6Wx3O9PdCHqSEHg7090IIENJUS5TQVAuSVFfWUVBUkxPVy4yMDI1LzcvMTcuVVNEAQAAAAvuAQACAAAADzIwNC43OTc3NzQ5NTQ2NADm6Wx3O9PdCPeP/nc7090IGENJUS5TQVAuSVFfWUVBUkhJR0hfREFURQEAAAAL7gEABQAAAAkyMDI1LzIvMTkA5ulsdzvT3Qj4b/93O9PdCBdDSVEuU0FQLklRX1lFQVJMT1dfREFURQEAAAAL7gEABQAAAAgyMDI0LzgvNQDm6Wx3O9PdCJ4qE3g7090IJENJUS5TQVAuSVFfQ0xPU0VQUklDRS4yMDI0LzEyLzMxLlVTRAEAAAAL7gEAAwAAAAAAMW5udzvT3Qghs/OrO9PdCCNDSVEuVEVNLklRX0NMT1NFUFJJQ0UuMjAyNS83LzE3LlVTRAEAAAAA0yQZAgAAAAU2MC42NQBTGW13O9PdCOzpBHg7090II0NJUS5URU0uSVFfQ0xPU0VQUklDRS4yMDI1LzQvMTcuVVNEAQAAAADTJBkCAAAABTQwLjQ1AObpbHc7090I6DIPeDvT3QgkQ0lRLlRFTS5JUV9DTE9TRVBSSUNFLjIwMjIvMTEvMzAuVVNEAQAAAADTJBkDAAAAAADm6Wx3O9PdCCRBBXg7090II0NJUS5URU0uSVFfQ0xPU0VQUklDRS4yMDIzLzMvMTQuVVNEAQAAAADTJBkDAAAAAADm6Wx3O9PdCCVSBng7090IIkNJUS5URU0uSVFfT1BFTlBSSUNFLjIwMjQvNy8xOC5VU0QBAAAAANMkGQIAAAAFNDEuNTYA</t>
  </si>
  <si>
    <t>5ulsdzvT3QiJPAd4O9PdCCFDSVEuVEVNLklRX1lFQVJISUdILjIwMjUvNy8xNy5VU0QBAAAAANMkGQIAAAAFOTEuNDUA5ulsdzvT3QgFdQh4O9PdCCBDSVEuVEVNLklRX1lFQVJMT1cuMjAyNS83LzE3LlVTRAEAAAAA0yQZAgAAAAUzMS4zNgDm6Wx3O9PdCHyGCXg7090IGENJUS5URU0uSVFfWUVBUkhJR0hfREFURQEAAAAA0yQZBQAAAAkyMDI1LzIvMTQA5ulsdzvT3QgmvA14O9PdCBdDSVEuVEVNLklRX1lFQVJMT1dfREFURQEAAAAA0yQZBQAAAAkyMDI1LzEvMTMA5ulsdzvT3Qj8+Q14O9PdCCRDSVEuVEVNLklRX0NMT1NFUFJJQ0UuMjAyNC8xMi8zMS5VU0QBAAAAANMkGQIAAAAFMzMuNzYAMW5udzvT3Qg7t/GrO9PdCCRDSVEuQURCRS5JUV9DTE9TRVBSSUNFLjIwMjUvNy8xNy5VU0QBAAAAAV8AAAIAAAAGMzY2LjQ1AFMZbXc7090IYu4GeDvT3QgkQ0lRLkFEQkUuSVFfQ0xPU0VQUklDRS4yMDI1LzQvMTcuVVNEAQAAAAFfAAACAAAABTM0OC44AObpbHc7090IeyEOeDvT3QglQ0lRLkFEQkUuSVFfQ0xPU0VQUklDRS4yMDIyLzExLzMwLlVTRAEAAAABXwAAAgAAAAYzNDQuOTMA5ulsdzvT3Qjolg54O9PdCCRDSVEuQURCRS5JUV9DTE9TRVBSSUNFLjIwMjMvMy8xNC5VU0QBAAAAAV8AAAIAAAAGMzMzLjMzAObpbHc7090IeA4MeDvT3QgjQ0lRLkFEQkUuSVFfT1BFTlBSSUNFLjIwMjQvNy8xOC5VU0QB</t>
  </si>
  <si>
    <t>AAAAAV8AAAIAAAAGNTY0LjE4AObpbHc7090IpoMMeDvT3QgiQ0lRLkFEQkUuSVFfWUVBUkhJR0guMjAyNS83LzE3LlVTRAEAAAABXwAAAgAAAAY1ODcuNzUA5ulsdzvT3QgyTgJ4O9PdCCFDSVEuQURCRS5JUV9ZRUFSTE9XLjIwMjUvNy8xNy5VU0QBAAAAAV8AAAIAAAAGMzMyLjAxAObpbHc7090ILHUDeDvT3QgZQ0lRLkFEQkUuSVFfWUVBUkhJR0hfREFURQEAAAABXwAABQAAAAkyMDI0LzkvMTIA5ulsdzvT3Qj2Rg14O9PdCBhDSVEuQURCRS5JUV9ZRUFSTE9XX0RBVEUBAAAAAV8AAAUAAAAIMjAyNS80LzcA5ulsdzvT3QglUgZ4O9PdCCVDSVEuQURCRS5JUV9DTE9TRVBSSUNFLjIwMjQvMTIvMzEuVVNEAQAAAAFfAAACAAAABjQ0NC42OAAxbm53O9PdCLrv8qs7090II0NJUS5JT1QuSVFfQ0xPU0VQUklDRS4yMDI1LzcvMTcuVVNEAQAAALo+/BECAAAABTM4LjE1AFMZbXc7090IfIYJeDvT3QgjQ0lRLklPVC5JUV9DTE9TRVBSSUNFLjIwMjUvNC8xNy5VU0QBAAAAuj78EQIAAAAFMzcuNTIA5ulsdzvT3Qg4GRJ4O9PdCCRDSVEuSU9ULklRX0NMT1NFUFJJQ0UuMjAyMi8xMS8zMC5VU0QBAAAAuj78EQIAAAAEOS41MwDm6Wx3O9PdCMNgCng7090II0NJUS5JT1QuSVFfQ0xPU0VQUklDRS4yMDIzLzMvMTQuVVNEAQAAALo+/BECAAAABTE5LjY5AObpbHc7090IHSQLeDvT3QgiQ0lRLklPVC5JUV9PUEVOUFJJ</t>
  </si>
  <si>
    <t>Q0UuMjAyNC83LzE4LlVTRAEAAAC6PvwRAgAAAAUzNy4yMwDm6Wx3O9PdCPeP/nc7090IIUNJUS5JT1QuSVFfWUVBUkhJR0guMjAyNS83LzE3LlVTRAEAAAC6PvwRAgAAAAc2MS44OTk5AObpbHc7090I+G//dzvT3QggQ0lRLklPVC5JUV9ZRUFSTE9XLjIwMjUvNy8xNy5VU0QBAAAAuj78EQIAAAAEMzEuNADm6Wx3O9PdCP1vAHg7090IGENJUS5JT1QuSVFfWUVBUkhJR0hfREFURQEAAAC6PvwRBQAAAAkyMDI1LzIvMTkA5ulsdzvT3QhuABF4O9PdCBdDSVEuSU9ULklRX1lFQVJMT1dfREFURQEAAAC6PvwRBQAAAAgyMDI1LzQvNwDm6Wx3O9PdCDJOAng7090IJENJUS5JT1QuSVFfQ0xPU0VQUklDRS4yMDI0LzEyLzMxLlVTRAEAAAC6PvwRAgAAAAU0My42OQAxbm53O9PdCJqh8qs7090IJENJUS5XREFZLklRX0NMT1NFUFJJQ0UuMjAyNS83LzE3LlVTRAEAAACHY2sBAgAAAAYyMzAuODkAUxltdzvT3QgkQQV4O9PdCCRDSVEuV0RBWS5JUV9DTE9TRVBSSUNFLjIwMjUvNC8xNy5VU0QBAAAAh2NrAQIAAAAGMjIxLjAyAObpbHc7090IJVIGeDvT3QglQ0lRLldEQVkuSVFfQ0xPU0VQUklDRS4yMDIyLzExLzMwLlVTRAEAAACHY2sBAgAAAAUxNjcuOQDm6Wx3O9PdCIk8B3g7090IJENJUS5XREFZLklRX0NMT1NFUFJJQ0UuMjAyMy8zLzE0LlVTRAEAAACHY2sBAgAAAAYxODMuNDEA5ulsdzvT3QgFdQh4O9PdCCND</t>
  </si>
  <si>
    <t>SVEuV0RBWS5JUV9PUEVOUFJJQ0UuMjAyNC83LzE4LlVTRAEAAACHY2sBAgAAAAYyMzIuNzYA5ulsdzvT3QiJPAd4O9PdCCJDSVEuV0RBWS5JUV9ZRUFSSElHSC4yMDI1LzcvMTcuVVNEAQAAAIdjawECAAAAAzI5NADm6Wx3O9PdCPhNCHg7090IIUNJUS5XREFZLklRX1lFQVJMT1cuMjAyNS83LzE3LlVTRAEAAACHY2sBAgAAAAYxOTkuODEA5ulsdzvT3Qh8hgl4O9PdCBlDSVEuV0RBWS5JUV9ZRUFSSElHSF9EQVRFAQAAAIdjawEFAAAACTIwMjQvMTIvOQDm6Wx3O9PdCHqSEHg7090IGENJUS5XREFZLklRX1lFQVJMT1dfREFURQEAAACHY2sBBQAAAAgyMDI0LzgvNQDm6Wx3O9PdCFhnEng7090IJUNJUS5XREFZLklRX0NMT1NFUFJJQ0UuMjAyNC8xMi8zMS5VU0QBAAAAh2NrAQIAAAAGMjU4LjAzADFubnc7090IaSzyqzvT3QgkQ0lRLlJCTFguSVFfQ0xPU0VQUklDRS4yMDI1LzcvMTcuVVNEAQAAAGlV9AECAAAABjEyMi4xNwBTGW13O9PdCAInA3g7090IJENJUS5SQkxYLklRX0NMT1NFUFJJQ0UuMjAyNS80LzE3LlVTRAEAAABpVfQBAgAAAAU1OS43MQDm6Wx3O9PdCPBIAHg7090IJUNJUS5SQkxYLklRX0NMT1NFUFJJQ0UuMjAyMi8xMS8zMC5VU0QBAAAAaVX0AQIAAAAFMzEuNzcA5ulsdzvT3Qjolg54O9PdCCRDSVEuUkJMWC5JUV9DTE9TRVBSSUNFLjIwMjMvMy8xNC5VU0QBAAAAaVX0AQIAAAAFNDMu</t>
  </si>
  <si>
    <t>MTkA5ulsdzvT3QjoMg94O9PdCCNDSVEuUkJMWC5JUV9PUEVOUFJJQ0UuMjAyNC83LzE4LlVTRAEAAABpVfQBAgAAAAU0MC4wNwDm6Wx3O9PdCDJOAng7090IIkNJUS5SQkxYLklRX1lFQVJISUdILjIwMjUvNy8xNy5VU0QBAAAAaVX0AQIAAAAGMTIzLjMzAObpbHc7090ILHUDeDvT3QghQ0lRLlJCTFguSVFfWUVBUkxPVy4yMDI1LzcvMTcuVVNEAQAAAGlV9AECAAAABDM1LjMA5ulsdzvT3Qgnzw94O9PdCBlDSVEuUkJMWC5JUV9ZRUFSSElHSF9EQVRFAQAAAGlV9AEFAAAACTIwMjUvNy8zMQDm6Wx3O9PdCCRBBXg7090IGENJUS5SQkxYLklRX1lFQVJMT1dfREFURQEAAABpVfQBBQAAAAgyMDI0LzgvNQDm6Wx3O9PdCIk8B3g7090IJUNJUS5SQkxYLklRX0NMT1NFUFJJQ0UuMjAyNC8xMi8zMS5VU0QBAAAAaVX0AQIAAAAFNTcuODYAMW5udzvT3QgqkPGrO9PdCCNDSVEuQVBQLklRX0NMT1NFUFJJQ0UuMjAyNS83LzE3LlVTRAEAAADauc4NAgAAAAYzNjMuNzgAUxltdzvT3Qj8+Q14O9PdCCNDSVEuQVBQLklRX0NMT1NFUFJJQ0UuMjAyNS80LzE3LlVTRAEAAADauc4NAgAAAAYyMzguMjIA5ulsdzvT3QjDYAp4O9PdCCRDSVEuQVBQLklRX0NMT1NFUFJJQ0UuMjAyMi8xMS8zMC5VU0QBAAAA2rnODQIAAAAFMTQuNDEA5ulsdzvT3Qh7IQ54O9PdCCNDSVEuQVBQLklRX0NMT1NFUFJJQ0UuMjAyMy8zLzE0LlVT</t>
  </si>
  <si>
    <t>RAEAAADauc4NAgAAAAUxMi43NwDm6Wx3O9PdCBB7/nc7090IIkNJUS5BUFAuSVFfT1BFTlBSSUNFLjIwMjQvNy8xOC5VU0QBAAAA2rnODQIAAAAFODEuOTkA5ulsdzvT3QjhSP93O9PdCCFDSVEuQVBQLklRX1lFQVJISUdILjIwMjUvNy8xNy5VU0QBAAAA2rnODQIAAAAGNTI1LjE1AObpbHc7090I4Uj/dzvT3QggQ0lRLkFQUC5JUV9ZRUFSTE9XLjIwMjUvNy8xNy5VU0QBAAAA2rnODQIAAAAFNjAuNjcA5ulsdzvT3QjwSAB4O9PdCBhDSVEuQVBQLklRX1lFQVJISUdIX0RBVEUBAAAA2rnODQUAAAAJMjAyNS8yLzEzAObpbHc7090IpoMMeDvT3QgXQ0lRLkFQUC5JUV9ZRUFSTE9XX0RBVEUBAAAA2rnODQUAAAAIMjAyNC84LzUA5ulsdzvT3QgyTgJ4O9PdCCRDSVEuQVBQLklRX0NMT1NFUFJJQ0UuMjAyNC8xMi8zMS5VU0QBAAAA2rnODQIAAAAGMzIzLjgzADFubnc7090Ie1PyqzvT3QgkQ0lRLlNIT1AuSVFfQ0xPU0VQUklDRS4yMDI1LzcvMTcuVVNEAQAAAAYrBAUCAAAABjEyNi43NQBTGW13O9PdCCRBBXg7090IJENJUS5TSE9QLklRX0NMT1NFUFJJQ0UuMjAyNS80LzE3LlVTRAEAAAAGKwQFAgAAAAU4My42NQDm6Wx3O9PdCCVSBng7090IJUNJUS5TSE9QLklRX0NMT1NFUFJJQ0UuMjAyMi8xMS8zMC5VU0QBAAAABisEBQIAAAAFNDAuODgA5ulsdzvT3Qj0KQV4O9PdCCRDSVEuU0hPUC5JUV9DTE9TRVBS</t>
  </si>
  <si>
    <t>SUNFLjIwMjMvMy8xNC5VU0QBAAAABisEBQIAAAAENDMuOADm6Wx3O9PdCCVSBng7090II0NJUS5TSE9QLklRX09QRU5QUklDRS4yMDI0LzcvMTguVVNEAQAAAAYrBAUCAAAABDY1LjkA5ulsdzvT3QiJPAd4O9PdCCJDSVEuU0hPUC5JUV9ZRUFSSElHSC4yMDI1LzcvMTcuVVNEAQAAAAYrBAUCAAAABjEyOS4zOADm6Wx3O9PdCPhNCHg7090IIUNJUS5TSE9QLklRX1lFQVJMT1cuMjAyNS83LzE3LlVTRAEAAAAGKwQFAgAAAAU0OC41NgDm6Wx3O9PdCHyGCXg7090IGUNJUS5TSE9QLklRX1lFQVJISUdIX0RBVEUBAAAABisEBQUAAAAJMjAyNS8yLzE4AObpbHc7090IHSQLeDvT3QgYQ0lRLlNIT1AuSVFfWUVBUkxPV19EQVRFAQAAAAYrBAUFAAAACDIwMjQvOC81AObpbHc7090IeA4MeDvT3QglQ0lRLlNIT1AuSVFfQ0xPU0VQUklDRS4yMDI0LzEyLzMxLlVTRAEAAAAGKwQFAgAAAAYxMDYuMzMAMW5udzvT3QjXFvOrO9PdCCRDSVEuVEVBTS5JUV9DTE9TRVBSSUNFLjIwMjUvNy8xNy5VU0QBAAAAUhMiDwIAAAAGMTkwLjYyAFMZbXc7090I8EgAeDvT3QgkQ0lRLlRFQU0uSVFfQ0xPU0VQUklDRS4yMDI1LzQvMTcuVVNEAQAAAFITIg8CAAAABjIwMi43NQDm6Wx3O9PdCOpVEXg7090IJUNJUS5URUFNLklRX0NMT1NFUFJJQ0UuMjAyMi8xMS8zMC5VU0QBAAAAUhMiDwIAAAAGMTMxLjU1AObpbHc7090IBX0ReDvT</t>
  </si>
  <si>
    <t>3QgkQ0lRLlRFQU0uSVFfQ0xPU0VQUklDRS4yMDIzLzMvMTQuVVNEAQAAAFITIg8CAAAABjE1OS45OADm6Wx3O9PdCA45Ang7090II0NJUS5URUFNLklRX09QRU5QUklDRS4yMDI0LzcvMTguVVNEAQAAAFITIg8CAAAABTE3OS43AObpbHc7090ILHUDeDvT3QgiQ0lRLlRFQU0uSVFfWUVBUkhJR0guMjAyNS83LzE3LlVTRAEAAABSEyIPAgAAAAgzMjUuOTk5OQDm6Wx3O9PdCDgZEng7090IIUNJUS5URUFNLklRX1lFQVJMT1cuMjAyNS83LzE3LlVTRAEAAABSEyIPAgAAAAYxMzUuMjkA5ulsdzvT3Qj4TQh4O9PdCBlDSVEuVEVBTS5JUV9ZRUFSSElHSF9EQVRFAQAAAFITIg8FAAAACTIwMjUvMi8xMADm6Wx3O9PdCGBfCXg7090IGENJUS5URUFNLklRX1lFQVJMT1dfREFURQEAAABSEyIPBQAAAAgyMDI0LzgvNQDm6Wx3O9PdCMNgCng7090IJUNJUS5URUFNLklRX0NMT1NFUFJJQ0UuMjAyNC8xMi8zMS5VU0QBAAAAUhMiDwIAAAAGMjQzLjM4ADFubnc7090IaSzyqzvT3QgkQ0lRLk1TRlQuSVFfQ0xPU0VQUklDRS4yMDI1LzcvMTcuVVNEAQAAAEtVAAACAAAABTUxMS43AFMZbXc7090IJ88PeDvT3QgkQ0lRLk1TRlQuSVFfQ0xPU0VQUklDRS4yMDI1LzQvMTcuVVNEAQAAAEtVAAACAAAABjM2Ny43OADm6Wx3O9PdCA45Ang7090IJUNJUS5NU0ZULklRX0NMT1NFUFJJQ0UuMjAyMi8xMS8zMC5VU0QBAAAAS1UA</t>
  </si>
  <si>
    <t>AAIAAAAGMjU1LjE0AObpbHc7090ILHUDeDvT3QgkQ0lRLk1TRlQuSVFfQ0xPU0VQUklDRS4yMDIzLzMvMTQuVVNEAQAAAEtVAAACAAAABjI2MC43OQDm6Wx3O9PdCHqSEHg7090II0NJUS5NU0ZULklRX09QRU5QUklDRS4yMDI0LzcvMTguVVNEAQAAAEtVAAACAAAABjQ0NC4zNADm6Wx3O9PdCPQpBXg7090IIkNJUS5NU0ZULklRX1lFQVJISUdILjIwMjUvNy8xNy5VU0QBAAAAS1UAAAIAAAAGNTEzLjM3AObpbHc7090IJVIGeDvT3QghQ0lRLk1TRlQuSVFfWUVBUkxPVy4yMDI1LzcvMTcuVVNEAQAAAEtVAAACAAAABjM0NC43OQDm6Wx3O9PdCIk8B3g7090IGUNJUS5NU0ZULklRX1lFQVJISUdIX0RBVEUBAAAAS1UAAAUAAAAJMjAyNS83LzMxAObpbHc7090I+E0IeDvT3QgYQ0lRLk1TRlQuSVFfWUVBUkxPV19EQVRFAQAAAEtVAAAFAAAACDIwMjUvNC83AObpbHc7090IeyEOeDvT3QglQ0lRLk1TRlQuSVFfQ0xPU0VQUklDRS4yMDI0LzEyLzMxLlVTRAEAAABLVQAAAgAAAAU0MjEuNQAxbm53O9PdCCqQ8as7090IJENJUS5BTVpOLklRX0NMT1NFUFJJQ0UuMjAyNS83LzE3LlVTRAEAAAA9SQAAAgAAAAYyMjMuODgAUxltdzvT3QhcOAl4O9PdCCRDSVEuQU1aTi5JUV9DTE9TRVBSSUNFLjIwMjUvNC8xNy5VU0QBAAAAPUkAAAIAAAAGMTcyLjYxAObpbHc7090I4Uj/dzvT3QglQ0lRLkFNWk4uSVFfQ0xPU0VQ</t>
  </si>
  <si>
    <t>UklDRS4yMDIyLzExLzMwLlVTRAEAAAA9SQAAAgAAAAU5Ni41NADm6Wx3O9PdCPBIAHg7090IJENJUS5BTVpOLklRX0NMT1NFUFJJQ0UuMjAyMy8zLzE0LlVTRAEAAAA9SQAAAgAAAAU5NC44OADm6Wx3O9PdCOgyD3g7090II0NJUS5BTVpOLklRX09QRU5QUklDRS4yMDI0LzcvMTguVVNEAQAAAD1JAAACAAAABjE4OS41OQDm6Wx3O9PdCPBIAHg7090IIkNJUS5BTVpOLklRX1lFQVJISUdILjIwMjUvNy8xNy5VU0QBAAAAPUkAAAIAAAAGMjQyLjUyAObpbHc7090I9kYNeDvT3QghQ0lRLkFNWk4uSVFfWUVBUkxPVy4yMDI1LzcvMTcuVVNEAQAAAD1JAAACAAAABjE1MS42MQDm6Wx3O9PdCCa8DXg7090IGUNJUS5BTVpOLklRX1lFQVJISUdIX0RBVEUBAAAAPUkAAAUAAAAIMjAyNS8yLzQA5ulsdzvT3QgOOQJ4O9PdCBhDSVEuQU1aTi5JUV9ZRUFSTE9XX0RBVEUBAAAAPUkAAAUAAAAIMjAyNC84LzUA5ulsdzvT3Qj8+Q14O9PdCCVDSVEuQU1aTi5JUV9DTE9TRVBSSUNFLjIwMjQvMTIvMzEuVVNEAQAAAD1JAAACAAAABjIxOS4zOQAxbm53O9PdCJqh8qs7090ILkNJUS5OQVNEQVFHUzpHT09HTC5JUV9DTE9TRVBSSUNFLjIwMjUvNy8xNy5VU0QBAAAAqHEAAAIAAAAGMTgzLjU4AFMZbXc7090IiTwHeDvT3QguQ0lRLk5BU0RBUUdTOkdPT0dMLklRX0NMT1NFUFJJQ0UuMjAyNS80LzE3LlVTRAEAAACocQAAAgAA</t>
  </si>
  <si>
    <t>AAYxNTEuMTYA5ulsdzvT3QiJPAd4O9PdCC9DSVEuTkFTREFRR1M6R09PR0wuSVFfQ0xPU0VQUklDRS4yMDIyLzExLzMwLlVTRAEAAACocQAAAgAAAAYxMDAuOTkA5ulsdzvT3Qj4TQh4O9PdCC5DSVEuTkFTREFRR1M6R09PR0wuSVFfQ0xPU0VQUklDRS4yMDIzLzMvMTQuVVNEAQAAAKhxAAACAAAABTkzLjk3AObpbHc7090IYF8JeDvT3QgtQ0lRLk5BU0RBUUdTOkdPT0dMLklRX09QRU5QUklDRS4yMDI0LzcvMTguVVNEAQAAAKhxAAACAAAABjE4MS45MwDm6Wx3O9PdCHgODHg7090ILENJUS5OQVNEQVFHUzpHT09HTC5JUV9ZRUFSSElHSC4yMDI1LzcvMTcuVVNEAQAAAKhxAAACAAAABjIwNy4wNQDm6Wx3O9PdCMNgCng7090IK0NJUS5OQVNEQVFHUzpHT09HTC5JUV9ZRUFSTE9XLjIwMjUvNy8xNy5VU0QBAAAAqHEAAAIAAAAGMTQwLjUzAObpbHc7090IpoMMeDvT3QgjQ0lRLk5BU0RBUUdTOkdPT0dMLklRX1lFQVJISUdIX0RBVEUBAAAAqHEAAAUAAAAIMjAyNS8yLzQA5ulsdzvT3QgQe/53O9PdCCJDSVEuTkFTREFRR1M6R09PR0wuSVFfWUVBUkxPV19EQVRFAQAAAKhxAAAFAAAACDIwMjUvNC83AObpbHc7090I8EgAeDvT3QgvQ0lRLk5BU0RBUUdTOkdPT0dMLklRX0NMT1NFUFJJQ0UuMjAyNC8xMi8zMS5VU0QBAAAAqHEAAAIAAAAFMTg5LjMAf4NudzvT3QjYPfOrO9PdCCRDSVEuVFNMQS5JUV9DTE9T</t>
  </si>
  <si>
    <t>CG4F8qs7090IJENJUS5QTFRSLklRX0NMT1NFUFJJQ0UuMjAyNS83LzE3LlVTRAEAAABl+pgCAgAAAAYxNTMuOTkAUxltdzvT3Qjs6QR4O9PdCCRDSVEuUExUUi5JUV9DTE9TRVBSSUNFLjIwMjUvNC8xNy5VU0QBAAAAZfqYAgIAAAAFOTMuNzgA5ulsdzvT3QjhSP93O9PdCCVDSVEuUExUUi5JUV9DTE9TRVBSSUNFLjIwMjIvMTEvMzAuVVNEAQAAAGX6mAICAAAAAzcuNQDm6Wx3O9PdCLxl/nc7090IJENJUS5QTFRSLklRX0NMT1NFUFJJQ0UuMjAyMy8zLzE0LlVTRAEAAABl+pgCAgAAAAQ3Ljg5AObpbHc7090I4Uj/dzvT3QgjQ0lRLlBMVFIuSVFfT1BFTlBSSUNFLjIwMjQvNy8xOC5VU0QBAAAAZfqYAgIAAAAFMjguNDIA5ulsdzvT3QjwSAB4O9PdCCJDSVEuUExUUi5JUV9ZRUFSSElHSC4yMDI1LzcvMTcuVVNEAQAAAGX6mAICAAAABjE1NS42OADm6Wx3O9PdCG4AEXg7090IIUNJUS5QTFRSLklRX1lFQVJMT1cuMjAyNS83LzE3LlVTRAEAAABl+pgCAgAAAAUyMS4yMwDm6Wx3O9PdCGG4AXg7090IGUNJUS5QTFRSLklRX1lFQVJISUdIX0RBVEUBAAAAZfqYAgUAAAAJMjAyNS83LzMxAObpbHc7090IDjkCeDvT3QgYQ0lRLlBMVFIuSVFfWUVBUkxPV19EQVRFAQAAAGX6mAIFAAAACDIwMjQvOC81AObpbHc7090I6lUReDvT3QglQ0lRLlBMVFIuSVFfQ0xPU0VQUklDRS4yMDI0LzEyLzMxLlVTRAEAAABl+pgC</t>
  </si>
  <si>
    <t>AgAAAAU3NS42MwB/g253O9PdCCqQ8as7090IJENJUS5PUkNMLklRX0NMT1NFUFJJQ0UuMjAyNS83LzE3LlVTRAEAAADnVgAAAgAAAAYyNDguNzUAUxltdzvT3Qh5FQd4O9PdCCRDSVEuT1JDTC5JUV9DTE9TRVBSSUNFLjIwMjUvNC8xNy5VU0QBAAAA51YAAAIAAAAGMTI4LjYyAObpbHc7090I+E0IeDvT3QglQ0lRLk9SQ0wuSVFfQ0xPU0VQUklDRS4yMDIyLzExLzMwLlVTRAEAAADnVgAAAgAAAAU4My4wMwDm6Wx3O9PdCGBfCXg7090IJENJUS5PUkNMLklRX0NMT1NFUFJJQ0UuMjAyMy8zLzE0LlVTRAEAAADnVgAAAgAAAAU4NC41NgDm6Wx3O9PdCG4AEXg7090II0NJUS5PUkNMLklRX09QRU5QUklDRS4yMDI0LzcvMTguVVNEAQAAAOdWAAACAAAABjEzOS4zNgDm6Wx3O9PdCMNgCng7090IIkNJUS5PUkNMLklRX1lFQVJISUdILjIwMjUvNy8xNy5VU0QBAAAA51YAAAIAAAAIMjUxLjU5OTkA5ulsdzvT3QgtDv53O9PdCCFDSVEuT1JDTC5JUV9ZRUFSTE9XLjIwMjUvNy8xNy5VU0QBAAAA51YAAAIAAAAGMTE4Ljg2AObpbHc7090IvGX+dzvT3QgZQ0lRLk9SQ0wuSVFfWUVBUkhJR0hfREFURQEAAADnVgAABQAAAAkyMDI1LzcvMzEA5ulsdzvT3QjhSP93O9PdCBhDSVEuT1JDTC5JUV9ZRUFSTE9XX0RBVEUBAAAA51YAAAUAAAAIMjAyNS80LzcA5ulsdzvT3Qgnzw94O9PdCCVDSVEuT1JDTC5JUV9DTE9TRVBS</t>
  </si>
  <si>
    <t>SUNFLjIwMjQvMTIvMzEuVVNEAQAAAOdWAAACAAAABjE2Ni42NAB/g253O9PdCGks8qs7090IJENJUS5OQklTLklRX0NMT1NFUFJJQ0UuMjAyNS83LzE3LlVTRAEAAAC/+xkDAgAAAAU1My42OQBTGW13O9PdCCx1A3g7090IJENJUS5OQklTLklRX0NMT1NFUFJJQ0UuMjAyNS80LzE3LlVTRAEAAAC/+xkDAgAAAAUyMS41MwDm6Wx3O9PdCGdrEHg7090IJUNJUS5OQklTLklRX0NMT1NFUFJJQ0UuMjAyMi8xMS8zMC5VU0QBAAAAv/sZAwMAAAAAAObpbHc7090I9CkFeDvT3QgkQ0lRLk5CSVMuSVFfQ0xPU0VQUklDRS4yMDIzLzMvMTQuVVNEAQAAAL/7GQMDAAAAAADm6Wx3O9PdCOiWDng7090II0NJUS5OQklTLklRX09QRU5QUklDRS4yMDI0LzcvMTguVVNEAQAAAL/7GQMDAAAAAADm6Wx3O9PdCJQUBXg7090IIkNJUS5OQklTLklRX1lFQVJISUdILjIwMjUvNy8xNy5VU0QBAAAAv/sZAwIAAAAFNTYuMTYA5ulsdzvT3QisKgZ4O9PdCCFDSVEuTkJJUy5JUV9ZRUFSTE9XLjIwMjUvNy8xNy5VU0QBAAAAv/sZAwIAAAAFMTQuMDkA5ulsdzvT3Qh5FQd4O9PdCBlDSVEuTkJJUy5JUV9ZRUFSSElHSF9EQVRFAQAAAL/7GQMFAAAACTIwMjUvNy8yMQDm6Wx3O9PdCPhNCHg7090IGENJUS5OQklTLklRX1lFQVJMT1dfREFURQEAAAC/+xkDBQAAAAoyMDI0LzEwLzIxAObpbHc7090I6DIPeDvT3QglQ0lRLk5CSVMuSVFf</t>
  </si>
  <si>
    <t>Q0xPU0VQUklDRS4yMDI0LzEyLzMxLlVTRAEAAAC/+xkDAgAAAAQyNy43AH+Dbnc7090I2D3zqzvT3QgkQ0lRLkVTVEMuSVFfQ0xPU0VQUklDRS4yMDI1LzcvMTcuVVNEAQAAAICEWw0CAAAABDg2LjMAUxltdzvT3Qhi7gZ4O9PdCCRDSVEuRVNUQy5JUV9DTE9TRVBSSUNFLjIwMjUvNC8xNy5VU0QBAAAAgIRbDQIAAAAFNzcuODcA5ulsdzvT3QjhSP93O9PdCCVDSVEuRVNUQy5JUV9DTE9TRVBSSUNFLjIwMjIvMTEvMzAuVVNEAQAAAICEWw0CAAAABTYxLjE5AObpbHc7090I8EgAeDvT3QgkQ0lRLkVTVEMuSVFfQ0xPU0VQUklDRS4yMDIzLzMvMTQuVVNEAQAAAICEWw0CAAAABTU1LjEyAObpbHc7090IeyEOeDvT3QgjQ0lRLkVTVEMuSVFfT1BFTlBSSUNFLjIwMjQvNy8xOC5VU0QBAAAAgIRbDQIAAAAGMTE1LjU1AObpbHc7090IYbgBeDvT3QgiQ0lRLkVTVEMuSVFfWUVBUkhJR0guMjAyNS83LzE3LlVTRAEAAACAhFsNAgAAAAYxMTguODQA5ulsdzvT3QjbIwJ4O9PdCCFDSVEuRVNUQy5JUV9ZRUFSTE9XLjIwMjUvNy8xNy5VU0QBAAAAgIRbDQIAAAACNjkA5ulsdzvT3QgPTgN4O9PdCBlDSVEuRVNUQy5JUV9ZRUFSSElHSF9EQVRFAQAAAICEWw0FAAAACTIwMjUvMi8xMADm6Wx3O9PdCCa8DXg7090IGENJUS5FU1RDLklRX1lFQVJMT1dfREFURQEAAACAhFsNBQAAAAgyMDI0LzkvOQDm6Wx3O9PdCKwqBng7</t>
  </si>
  <si>
    <t>090IJUNJUS5FU1RDLklRX0NMT1NFUFJJQ0UuMjAyNC8xMi8zMS5VU0QBAAAAgIRbDQIAAAAFOTkuMDgAf4NudzvT3QhuBfKrO9PdCCRDSVEuU05PVy5JUV9DTE9TRVBSSUNFLjIwMjUvNy8xNy5VU0QBAAAAsDxkEAIAAAAGMjExLjU4AFMZbXc7090IYF8JeDvT3QgkQ0lRLlNOT1cuSVFfQ0xPU0VQUklDRS4yMDI1LzQvMTcuVVNEAQAAALA8ZBACAAAABjE0My40MwDm6Wx3O9PdCPz5DXg7090IJUNJUS5TTk9XLklRX0NMT1NFUFJJQ0UuMjAyMi8xMS8zMC5VU0QBAAAAsDxkEAIAAAAFMTQyLjkA5ulsdzvT3QjDYAp4O9PdCCRDSVEuU05PVy5JUV9DTE9TRVBSSUNFLjIwMjMvMy8xNC5VU0QBAAAAsDxkEAIAAAAGMTM5LjgyAObpbHc7090ILQ7+dzvT3QgjQ0lRLlNOT1cuSVFfT1BFTlBSSUNFLjIwMjQvNy8xOC5VU0QBAAAAsDxkEAIAAAAGMTM1LjAzAObpbHc7090ItjkKeDvT3QgiQ0lRLlNOT1cuSVFfWUVBUkhJR0guMjAyNS83LzE3LlVTRAEAAACwPGQQAgAAAAUyMjYuNgDm6Wx3O9PdCC0O/nc7090IIUNJUS5TTk9XLklRX1lFQVJMT1cuMjAyNS83LzE3LlVTRAEAAACwPGQQAgAAAAYxMDcuMTMA5ulsdzvT3Qi8Zf53O9PdCBlDSVEuU05PVy5JUV9ZRUFSSElHSF9EQVRFAQAAALA8ZBAFAAAACTIwMjUvNy8zMQDm6Wx3O9PdCOFI/3c7090IGENJUS5TTk9XLklRX1lFQVJMT1dfREFURQEAAACwPGQQBQAA</t>
  </si>
  <si>
    <t>AAgyMDI0LzkvNgDm6Wx3O9PdCPZGDXg7090IJUNJUS5TTk9XLklRX0NMT1NFUFJJQ0UuMjAyNC8xMi8zMS5VU0QBAAAAsDxkEAIAAAAGMTU0LjQxAH+Dbnc7090IKpDxqzvT3QgkQ0lRLkRET0cuSVFfQ0xPU0VQUklDRS4yMDI1LzcvMTcuVVNEAQAAALuhBAgCAAAABjE0My4xNQBTGW13O9PdCKYSCng7090IJENJUS5ERE9HLklRX0NMT1NFUFJJQ0UuMjAyNS80LzE3LlVTRAEAAAC7oQQIAgAAAAU5MS4xOADm6Wx3O9PdCA9OA3g7090IJUNJUS5ERE9HLklRX0NMT1NFUFJJQ0UuMjAyMi8xMS8zMC5VU0QBAAAAu6EECAIAAAAFNzUuNzgA5ulsdzvT3Qhn5wt4O9PdCCRDSVEuRERPRy5JUV9DTE9TRVBSSUNFLjIwMjMvMy8xNC5VU0QBAAAAu6EECAIAAAAFNjUuOTYA5ulsdzvT3QiUFAV4O9PdCCNDSVEuRERPRy5JUV9PUEVOUFJJQ0UuMjAyNC83LzE4LlVTRAEAAAC7oQQIAgAAAAUxMjEuNwDm6Wx3O9PdCKwqBng7090IIkNJUS5ERE9HLklRX1lFQVJISUdILjIwMjUvNy8xNy5VU0QBAAAAu6EECAIAAAAGMTcwLjA4AObpbHc7090IeRUHeDvT3QghQ0lRLkRET0cuSVFfWUVBUkxPVy4yMDI1LzcvMTcuVVNEAQAAALuhBAgCAAAABTgxLjYzAObpbHc7090I4iYIeDvT3QgZQ0lRLkRET0cuSVFfWUVBUkhJR0hfREFURQEAAAC7oQQIBQAAAAkyMDI0LzEyLzYA5ulsdzvT3QhgXwl4O9PdCBhDSVEuRERPRy5JUV9Z</t>
  </si>
  <si>
    <t>RUFSTE9XX0RBVEUBAAAAu6EECAUAAAAIMjAyNS80LzcA5ulsdzvT3Qi2OQp4O9PdCCVDSVEuRERPRy5JUV9DTE9TRVBSSUNFLjIwMjQvMTIvMzEuVVNEAQAAALuhBAgCAAAABjE0Mi44OQB/g253O9PdCJqh8qs7090II0NJUS5ORVQuSVFfQ0xPU0VQUklDRS4yMDI1LzcvMTcuVVNEAQAAADT14AQCAAAABjE5MS4yNQBTGW13O9PdCAInA3g7090II0NJUS5ORVQuSVFfQ0xPU0VQUklDRS4yMDI1LzQvMTcuVVNEAQAAADT14AQCAAAABTEwNy45AObpbHc7090I8EgAeDvT3QgkQ0lRLk5FVC5JUV9DTE9TRVBSSUNFLjIwMjIvMTEvMzAuVVNEAQAAADT14AQCAAAABTQ5LjE0AObpbHc7090IHSQLeDvT3QgjQ0lRLk5FVC5JUV9DTE9TRVBSSUNFLjIwMjMvMy8xNC5VU0QBAAAANPXgBAIAAAAENTQuOADm6Wx3O9PdCGG4AXg7090IIkNJUS5ORVQuSVFfT1BFTlBSSUNFLjIwMjQvNy8xOC5VU0QBAAAANPXgBAIAAAAFODEuMDEA5ulsdzvT3QjbIwJ4O9PdCCFDSVEuTkVULklRX1lFQVJISUdILjIwMjUvNy8xNy5VU0QBAAAANPXgBAIAAAAGMTk4LjAxAObpbHc7090I2yMCeDvT3QggQ0lRLk5FVC5JUV9ZRUFSTE9XLjIwMjUvNy8xNy5VU0QBAAAANPXgBAIAAAAFNjkuMjYAhwRtdzvT3QgPTgN4O9PdCBhDSVEuTkVULklRX1lFQVJISUdIX0RBVEUBAAAANPXgBAUAAAAIMjAyNS84LzEAhwRtdzvT3QjqVRF4O9PdCBdD</t>
  </si>
  <si>
    <t>SVEuTkVULklRX1lFQVJMT1dfREFURQEAAAA09eAEBQAAAAgyMDI0LzgvNQCHBG13O9PdCKwqBng7090IJENJUS5ORVQuSVFfQ0xPU0VQUklDRS4yMDI0LzEyLzMxLlVTRAEAAAA09eAEAgAAAAYxMDcuNjgAf4NudzvT3QjYPfOrO9PdCCRDSVEuR1RMQi5JUV9DTE9TRVBSSUNFLjIwMjUvNy8xNy5VU0QBAAAAzYQXEQIAAAAFNDMuOTIAUxltdzvT3QhgXwl4O9PdCCRDSVEuR1RMQi5JUV9DTE9TRVBSSUNFLjIwMjUvNC8xNy5VU0QBAAAAzYQXEQIAAAAENDIuOQCHBG13O9PdCCXyEXg7090IJUNJUS5HVExCLklRX0NMT1NFUFJJQ0UuMjAyMi8xMS8zMC5VU0QBAAAAzYQXEQIAAAAFMzkuNTUAhwRtdzvT3QhgXwl4O9PdCCRDSVEuR1RMQi5JUV9DTE9TRVBSSUNFLjIwMjMvMy8xNC5VU0QBAAAAzYQXEQIAAAAFMzMuOTYAhwRtdzvT3QhuABF4O9PdCCNDSVEuR1RMQi5JUV9PUEVOUFJJQ0UuMjAyNC83LzE4LlVTRAEAAADNhBcRAgAAAAQ1NC41AIcEbXc7090ItjkKeDvT3QgiQ0lRLkdUTEIuSVFfWUVBUkhJR0guMjAyNS83LzE3LlVTRAEAAADNhBcRAgAAAAU3NC4xOACHBG13O9PdCMX4/Xc7090IIUNJUS5HVExCLklRX1lFQVJMT1cuMjAyNS83LzE3LlVTRAEAAADNhBcRAgAAAAczNy44OTY5AIcEbXc7090Iv1D+dzvT3QgZQ0lRLkdUTEIuSVFfWUVBUkhJR0hfREFURQEAAADNhBcRBQAAAAkyMDI1LzEvMzEA</t>
  </si>
  <si>
    <t>hwRtdzvT3QjXIf93O9PdCBhDSVEuR1RMQi5JUV9ZRUFSTE9XX0RBVEUBAAAAzYQXEQUAAAAIMjAyNS80LzQAhwRtdzvT3QjqVRF4O9PdCCVDSVEuR1RMQi5JUV9DTE9TRVBSSUNFLjIwMjQvMTIvMzEuVVNEAQAAAM2EFxECAAAABTU2LjM1AH+Dbnc7090IbgXyqzvT3QgkQ0lRLlBBTlcuSVFfQ0xPU0VQUklDRS4yMDI1LzcvMTcuVVNEAQAAAIN9hAECAAAABjE5Ni4yOABTGW13O9PdCA9OA3g7090IJENJUS5QQU5XLklRX0NMT1NFUFJJQ0UuMjAyNS80LzE3LlVTRAEAAACDfYQBAgAAAAYxNjcuNjkAhwRtdzvT3QhuABF4O9PdCCVDSVEuUEFOVy5JUV9DTE9TRVBSSUNFLjIwMjIvMTEvMzAuVVNEAQAAAIN9hAECAAAABTg0Ljk1AIcEbXc7090IlBQFeDvT3QgkQ0lRLlBBTlcuSVFfQ0xPU0VQUklDRS4yMDIzLzMvMTQuVVNEAQAAAIN9hAECAAAABTkyLjI0AIcEbXc7090IrCoGeDvT3QgjQ0lRLlBBTlcuSVFfT1BFTlBSSUNFLjIwMjQvNy8xOC5VU0QBAAAAg32EAQIAAAAHMTY0LjYzNQCHBG13O9PdCHkVB3g7090IIkNJUS5QQU5XLklRX1lFQVJISUdILjIwMjUvNy8xNy5VU0QBAAAAg32EAQIAAAAGMjA4LjM5AIcEbXc7090I4iYIeDvT3QghQ0lRLlBBTlcuSVFfWUVBUkxPVy4yMDI1LzcvMTcuVVNEAQAAAIN9hAECAAAABjE0Mi4wMQCHBG13O9PdCGBfCXg7090IGUNJUS5QQU5XLklRX1lFQVJISUdIX0RB</t>
  </si>
  <si>
    <t>VEUBAAAAg32EAQUAAAAJMjAyNS83LzI5AIcEbXc7090IJ88PeDvT3QgYQ0lRLlBBTlcuSVFfWUVBUkxPV19EQVRFAQAAAIN9hAEFAAAACDIwMjQvOC81AIcEbXc7090Ixfj9dzvT3QglQ0lRLlBBTlcuSVFfQ0xPU0VQUklDRS4yMDI0LzEyLzMxLlVTRAEAAACDfYQBAgAAAAYxODEuOTYAf4NudzvT3QgqkPGrO9PdCCNDSVEuTURCLklRX0NMT1NFUFJJQ0UuMjAyNS83LzE3LlVTRAEAAADibswCAgAAAAYyMTguNTMAUxltdzvT3QjwSAB4O9PdCCNDSVEuTURCLklRX0NMT1NFUFJJQ0UuMjAyNS80LzE3LlVTRAEAAADibswCAgAAAAYxNTkuMjYAhwRtdzvT3QhnaxB4O9PdCCRDSVEuTURCLklRX0NMT1NFUFJJQ0UuMjAyMi8xMS8zMC5VU0QBAAAA4m7MAgIAAAAGMTUyLjY5AIcEbXc7090IYbgBeDvT3QgjQ0lRLk1EQi5JUV9DTE9TRVBSSUNFLjIwMjMvMy8xNC5VU0QBAAAA4m7MAgIAAAAGMjA0LjY4AIcEbXc7090I6JYOeDvT3QgiQ0lRLk1EQi5JUV9PUEVOUFJJQ0UuMjAyNC83LzE4LlVTRAEAAADibswCAgAAAAMyNjMAhwRtdzvT3Qi7ogF4O9PdCCFDSVEuTURCLklRX1lFQVJISUdILjIwMjUvNy8xNy5VU0QBAAAA4m7MAgIAAAADMzcwAIcEbXc7090IRQ4CeDvT3QggQ0lRLk1EQi5JUV9ZRUFSTE9XLjIwMjUvNy8xNy5VU0QBAAAA4m7MAgIAAAAGMTQwLjc4AIcEbXc7090ID04DeDvT3QgYQ0lRLk1EQi5J</t>
  </si>
  <si>
    <t>UV9ZRUFSSElHSF9EQVRFAQAAAOJuzAIFAAAACTIwMjQvMTIvOQCHBG13O9PdCOgyD3g7090IF0NJUS5NREIuSVFfWUVBUkxPV19EQVRFAQAAAOJuzAIFAAAACDIwMjUvNC83AIcEbXc7090IrCoGeDvT3QgkQ0lRLk1EQi5JUV9DTE9TRVBSSUNFLjIwMjQvMTIvMzEuVVNEAQAAAOJuzAICAAAABjIzMi44MQB/g253O9PdCGks8qs7090IJENJUS5QU1RHLklRX0NMT1NFUFJJQ0UuMjAyNS83LzE3LlVTRAEAAAC4yqUGAgAAAAU1Ny4yNQBTGW13O9PdCGBfCXg7090IJENJUS5QU1RHLklRX0NMT1NFUFJJQ0UuMjAyNS80LzE3LlVTRAEAAAC4yqUGAgAAAAU0MS43NQCHBG13O9PdCHshDng7090IJUNJUS5QU1RHLklRX0NMT1NFUFJJQ0UuMjAyMi8xMS8zMC5VU0QBAAAAuMqlBgIAAAAFMjkuMTkAhwRtdzvT3Qi2OQp4O9PdCCRDSVEuUFNURy5JUV9DTE9TRVBSSUNFLjIwMjMvMy8xNC5VU0QBAAAAuMqlBgIAAAAFMjMuNDYAhwRtdzvT3QjF+P13O9PdCCNDSVEuUFNURy5JUV9PUEVOUFJJQ0UuMjAyNC83LzE4LlVTRAEAAAC4yqUGAgAAAAU2MS40OQCHBG13O9PdCL9Q/nc7090IIkNJUS5QU1RHLklRX1lFQVJISUdILjIwMjUvNy8xNy5VU0QBAAAAuMqlBgIAAAAFNzMuNjcAhwRtdzvT3QjXIf93O9PdCCFDSVEuUFNURy5JUV9ZRUFSTE9XLjIwMjUvNy8xNy5VU0QBAAAAuMqlBgIAAAAFMzQuNTEAhwRtdzvT3Qjc</t>
  </si>
  <si>
    <t>IQB4O9PdCBlDSVEuUFNURy5JUV9ZRUFSSElHSF9EQVRFAQAAALjKpQYFAAAACTIwMjUvMS8yMgCHBG13O9PdCFtiAXg7090IGENJUS5QU1RHLklRX1lFQVJMT1dfREFURQEAAAC4yqUGBQAAAAgyMDI1LzQvNwCHBG13O9PdCEUOAng7090IJUNJUS5QU1RHLklRX0NMT1NFUFJJQ0UuMjAyNC8xMi8zMS5VU0QBAAAAuMqlBgIAAAAFNjEuNDMAf4NudzvT3QgJQvGrO9PdCCJDSVEuWlMuSVFfQ0xPU0VQUklDRS4yMDI1LzcvMTcuVVNEAQAAANTMgQMCAAAABjI4Ni4yOQBTGW13O9PdCFw4CXg7090IIkNJUS5aUy5JUV9DTE9TRVBSSUNFLjIwMjUvNC8xNy5VU0QBAAAA1MyBAwIAAAAGMjAxLjA5AIcEbXc7090IrCoGeDvT3QgjQ0lRLlpTLklRX0NMT1NFUFJJQ0UuMjAyMi8xMS8zMC5VU0QBAAAA1MyBAwIAAAAGMTMzLjQ1AIcEbXc7090IeRUHeDvT3QgiQ0lRLlpTLklRX0NMT1NFUFJJQ0UuMjAyMy8zLzE0LlVTRAEAAADUzIEDAgAAAAYxMDcuOTcAhwRtdzvT3QjiJgh4O9PdCCFDSVEuWlMuSVFfT1BFTlBSSUNFLjIwMjQvNy8xOC5VU0QBAAAA1MyBAwIAAAAGMTk0Ljk2AIcEbXc7090IeRUHeDvT3QggQ0lRLlpTLklRX1lFQVJISUdILjIwMjUvNy8xNy5VU0QBAAAA1MyBAwIAAAAIMzE4LjQ1OTkAhwRtdzvT3QjiJgh4O9PdCB9DSVEuWlMuSVFfWUVBUkxPVy4yMDI1LzcvMTcuVVNEAQAAANTMgQMCAAAABjE1</t>
  </si>
  <si>
    <t>My40NQCHBG13O9PdCGBfCXg7090IF0NJUS5aUy5JUV9ZRUFSSElHSF9EQVRFAQAAANTMgQMFAAAACDIwMjUvNy84AIcEbXc7090IJrwNeDvT3QgWQ0lRLlpTLklRX1lFQVJMT1dfREFURQEAAADUzIEDBQAAAAkyMDI0LzkvMTAAhwRtdzvT3QjF+P13O9PdCCNDSVEuWlMuSVFfQ0xPU0VQUklDRS4yMDI0LzEyLzMxLlVTRAEAAADUzIEDAgAAAAYxODAuNDEAf4NudzvT3QhuBfKrO9PdCCRDSVEuQ0ZMVC5JUV9DTE9TRVBSSUNFLjIwMjUvNy8xNy5VU0QBAAAAJgF6EAIAAAAFMjUuNDMAUxltdzvT3QimEgp4O9PdCCRDSVEuQ0ZMVC5JUV9DTE9TRVBSSUNFLjIwMjUvNC8xNy5VU0QBAAAAJgF6EAIAAAAFMjEuMTUAhwRtdzvT3QjcIQB4O9PdCCVDSVEuQ0ZMVC5JUV9DTE9TRVBSSUNFLjIwMjIvMTEvMzAuVVNEAQAAACYBehACAAAABTIzLjAzAIcEbXc7090IW2IBeDvT3QgkQ0lRLkNGTFQuSVFfQ0xPU0VQUklDRS4yMDIzLzMvMTQuVVNEAQAAACYBehACAAAABDIyLjYAhwRtdzvT3Qi7ogF4O9PdCCNDSVEuQ0ZMVC5JUV9PUEVOUFJJQ0UuMjAyNC83LzE4LlVTRAEAAAAmAXoQAgAAAAUyNi4wNgCHBG13O9PdCEUOAng7090IIkNJUS5DRkxULklRX1lFQVJISUdILjIwMjUvNy8xNy5VU0QBAAAAJgF6EAIAAAAEMzcuOQCHBG13O9PdCA9OA3g7090IIUNJUS5DRkxULklRX1lFQVJMT1cuMjAyNS83LzE3LlVTRAEA</t>
  </si>
  <si>
    <t>AAAmAXoQAgAAAAUxNy43OQCHBG13O9PdCPZGDXg7090IGUNJUS5DRkxULklRX1lFQVJISUdIX0RBVEUBAAAAJgF6EAUAAAAJMjAyNS8yLzEyAIcEbXc7090IlBQFeDvT3QgYQ0lRLkNGTFQuSVFfWUVBUkxPV19EQVRFAQAAACYBehAFAAAACDIwMjUvOC8xAIcEbXc7090IauP9dzvT3QglQ0lRLkNGTFQuSVFfQ0xPU0VQUklDRS4yMDI0LzEyLzMxLlVTRAEAAAAmAXoQAgAAAAUyNy45NgB/g253O9PdCCqQ8as7090IJENJUS5OVkRBLklRX0NMT1NFUFJJQ0UuMjAyNS83LzE3LlVTRAEAAAAzfgAAAgAAAAMxNzMAUxltdzvT3QhC/wR4O9PdCCRDSVEuTlZEQS5JUV9DTE9TRVBSSUNFLjIwMjUvNC8xNy5VU0QBAAAAM34AAAIAAAAGMTAxLjQ5AIcEbXc7090IaRUGeDvT3QglQ0lRLk5WREEuSVFfQ0xPU0VQUklDRS4yMDIyLzExLzMwLlVTRAEAAAAzfgAAAgAAAAYxNi45MjMAhwRtdzvT3Qh5FQd4O9PdCCRDSVEuTlZEQS5JUV9DTE9TRVBSSUNFLjIwMjMvMy8xNC5VU0QBAAAAM34AAAIAAAAGMjQuMDYzAIcEbXc7090I4iYIeDvT3QgjQ0lRLk5WREEuSVFfT1BFTlBSSUNFLjIwMjQvNy8xOC5VU0QBAAAAM34AAAIAAAAGMTIxLjg1AIcEbXc7090IXDgJeDvT3QgiQ0lRLk5WREEuSVFfWUVBUkhJR0guMjAyNS83LzE3LlVTRAEAAAAzfgAAAgAAAAYxNzQuMTYAhwRtdzvT3Qimgwx4O9PdCCFDSVEuTlZEQS5JUV9Z</t>
  </si>
  <si>
    <t>RUFSTE9XLjIwMjUvNy8xNy5VU0QBAAAAM34AAAIAAAAFODYuNjIAhwRtdzvT3Qi2OQp4O9PdCBlDSVEuTlZEQS5JUV9ZRUFSSElHSF9EQVRFAQAAADN+AAAFAAAACTIwMjUvNy8zMQCHBG13O9PdCGrj/Xc7090IGENJUS5OVkRBLklRX1lFQVJMT1dfREFURQEAAAAzfgAABQAAAAgyMDI1LzQvNwCHBG13O9PdCNch/3c7090IJUNJUS5OVkRBLklRX0NMT1NFUFJJQ0UuMjAyNC8xMi8zMS5VU0QBAAAAM34AAAIAAAAGMTM0LjI5AH+Dbnc7090Iq8jyqzvT3QgkQ0lRLkFBUEwuSVFfQ0xPU0VQUklDRS4yMDI1LzcvMTcuVVNEAQAAAGlhAAACAAAABjIxMC4wMgBTGW13O9PdCLrUBHg7090IJENJUS5BQVBMLklRX0NMT1NFUFJJQ0UuMjAyNS80LzE3LlVTRAEAAABpYQAAAgAAAAYxOTYuOTgAhwRtdzvT3QjW+AF4O9PdCCVDSVEuQUFQTC5JUV9DTE9TRVBSSUNFLjIwMjIvMTEvMzAuVVNEAQAAAGlhAAACAAAABjE0OC4wMwCHBG13O9PdCA9OA3g7090IJENJUS5BQVBMLklRX0NMT1NFUFJJQ0UuMjAyMy8zLzE0LlVTRAEAAABpYQAAAgAAAAYxNTIuNTkAhwRtdzvT3Qhn5wt4O9PdCCNDSVEuQUFQTC5JUV9PUEVOUFJJQ0UuMjAyNC83LzE4LlVTRAEAAABpYQAAAgAAAAYyMzAuMjgAhwRtdzvT3QgPTgN4O9PdCCJDSVEuQUFQTC5JUV9ZRUFSSElHSC4yMDI1LzcvMTcuVVNEAQAAAGlhAAACAAAABTI2MC4xAIcEbXc7</t>
  </si>
  <si>
    <t>090IJfIReDvT3QghQ0lRLkFBUEwuSVFfWUVBUkxPVy4yMDI1LzcvMTcuVVNEAQAAAGlhAAACAAAACDE2OS4yMTAxAIcEbXc7090IQv8EeDvT3QgZQ0lRLkFBUEwuSVFfWUVBUkhJR0hfREFURQEAAABpYQAABQAAAAoyMDI0LzEyLzI2AIcEbXc7090IaRUGeDvT3QgYQ0lRLkFBUEwuSVFfWUVBUkxPV19EQVRFAQAAAGlhAAAFAAAACDIwMjUvNC84AIcEbXc7090I4iYIeDvT3QglQ0lRLkFBUEwuSVFfQ0xPU0VQUklDRS4yMDI0LzEyLzMxLlVTRAEAAABpYQAAAgAAAAYyNTAuNDIAf4NudzvT3QgJQvGrO9PdCCRDSVEuQVZHTy5JUV9DTE9TRVBSSUNFLjIwMjUvNy8xNy5VU0QBAAAA8LZ9AQIAAAAGMjg2LjQ1AFMZbXc7090ItjkKeDvT3QgkQ0lRLkFWR08uSVFfQ0xPU0VQUklDRS4yMDI1LzQvMTcuVVNEAQAAAPC2fQECAAAABjE3MC45OQCHBG13O9PdCLY5Cng7090IJUNJUS5BVkdPLklRX0NMT1NFUFJJQ0UuMjAyMi8xMS8zMC5VU0QBAAAA8LZ9AQIAAAAGNTUuMTAzAIcEbXc7090IauP9dzvT3QgkQ0lRLkFWR08uSVFfQ0xPU0VQUklDRS4yMDIzLzMvMTQuVVNEAQAAAPC2fQECAAAABjYzLjI0NgCHBG13O9PdCL9Q/nc7090II0NJUS5BVkdPLklRX09QRU5QUklDRS4yMDI0LzcvMTguVVNEAQAAAPC2fQECAAAABjE1OC44OQCHBG13O9PdCNch/3c7090IIkNJUS5BVkdPLklRX1lFQVJISUdILjIwMjUvNy8x</t>
  </si>
  <si>
    <t>Ny5VU0QBAAAA8LZ9AQIAAAAGMjg4LjI4AIcEbXc7090I3CEAeDvT3QghQ0lRLkFWR08uSVFfWUVBUkxPVy4yMDI1LzcvMTcuVVNEAQAAAPC2fQECAAAABTEyOC41AIcEbXc7090IHk0BeDvT3QgZQ0lRLkFWR08uSVFfWUVBUkhJR0hfREFURQEAAADwtn0BBQAAAAkyMDI1LzcvMzEAhwRtdzvT3Qi7ogF4O9PdCBhDSVEuQVZHTy5JUV9ZRUFSTE9XX0RBVEUBAAAA8LZ9AQUAAAAIMjAyNC84LzUAhwRtdzvT3QgCJwN4O9PdCCVDSVEuQVZHTy5JUV9DTE9TRVBSSUNFLjIwMjQvMTIvMzEuVVNEAQAAAPC2fQECAAAABjIzMS44NADNmG53O9PdCG4F8qs7090IKUNJUS5UV1NFOjIzMzAuSVFfQ0xPU0VQUklDRS4yMDI1LzcvMTcuVVNEAQAAAKvMBQACAAAACzM4LjM5MzU4NTEyAFMZbXc7090IaRUGeDvT3QgpQ0lRLlRXU0U6MjMzMC5JUV9DTE9TRVBSSUNFLjIwMjUvNC8xNy5VU0QBAAAAq8wFAAIAAAAMMjYuMDQ2MzExMjkxAIcEbXc7090IeRUHeDvT3QgqQ0lRLlRXU0U6MjMzMC5JUV9DTE9TRVBSSUNFLjIwMjIvMTEvMzAuVVNEAQAAAKvMBQACAAAACzE1Ljg1MzUwMDY3AIcEbXc7090I4iYIeDvT3QgpQ0lRLlRXU0U6MjMzMC5JUV9DTE9TRVBSSUNFLjIwMjMvMy8xNC5VU0QBAAAAq8wFAAIAAAAKMTYuNjg1NzUxNgCHBG13O9PdCFw4CXg7090IKENJUS5UV1NFOjIzMzAuSVFfT1BFTlBSSUNFLjIwMjQvNy8x</t>
  </si>
  <si>
    <t>OC5VU0QBAAAAq8wFAAIAAAAMMzAuMjE3NzYzNjI4AIcEbXc7090I6lUReDvT3QgnQ0lRLlRXU0U6MjMzMC5JUV9ZRUFSSElHSC4yMDI1LzcvMTcuVVNEAQAAAKvMBQACAAAACzM5LjQxMjg4Mzg0AIcEbXc7090IbgAReDvT3QgmQ0lRLlRXU0U6MjMzMC5JUV9ZRUFSTE9XLjIwMjUvNy8xNy5VU0QBAAAAq8wFAAIAAAALMjYuNTAxNzY2NzIAhwRtdzvT3Qi2OQp4O9PdCB5DSVEuVFdTRToyMzMwLklRX1lFQVJISUdIX0RBVEUBAAAAq8wFAAUAAAAJMjAyNS83LzMxAIcEbXc7090IauP9dzvT3QgdQ0lRLlRXU0U6MjMzMC5JUV9ZRUFSTE9XX0RBVEUBAAAAq8wFAAUAAAAIMjAyNS80LzkAhwRtdzvT3QjXIf93O9PdCCpDSVEuVFdTRToyMzMwLklRX0NMT1NFUFJJQ0UuMjAyNC8xMi8zMS5VU0QBAAAAq8wFAAIAAAALMzIuNzk0Mzg2NDUAzZhudzvT3QgaafGrO9PdCCxDSVEuS09TRTpBMDAwNjYwLklRX0NMT1NFUFJJQ0UuMjAyNS83LzE3LlVTRAEAAACdeg0AAgAAAAsxOTMuNzIzMzM3NQBTGW13O9PdCLuiAXg7090ILENJUS5LT1NFOkEwMDA2NjAuSVFfQ0xPU0VQUklDRS4yMDI1LzQvMTcuVVNEAQAAAJ16DQACAAAACDEyMy42NTU3AIcEbXc7090I1vgBeDvT3QgtQ0lRLktPU0U6QTAwMDY2MC5JUV9DTE9TRVBSSUNFLjIwMjIvMTEvMzAuVVNEAQAAAJ16DQACAAAACTY0LjU1MzMzNQCHBG13O9PdCDGNAXg7</t>
  </si>
  <si>
    <t>090ILENJUS5LT1NFOkEwMDA2NjAuSVFfQ0xPU0VQUklDRS4yMDIzLzMvMTQuVVNEAQAAAJ16DQACAAAACjYyLjE0NjAzNzkAhwRtdzvT3QjW+AF4O9PdCCtDSVEuS09TRTpBMDAwNjYwLklRX09QRU5QUklDRS4yMDI0LzcvMTguVVNEAQAAAJ16DQACAAAACzE1My43MjgyMzc1AIcEbXc7090IAicDeDvT3QgqQ0lRLktPU0U6QTAwMDY2MC5JUV9ZRUFSSElHSC4yMDI1LzcvMTcuVVNEAQAAAJ16DQACAAAACzIyMC4zMTk4NjI1AIcEbXc7090IutQEeDvT3QgpQ0lRLktPU0U6QTAwMDY2MC5JUV9ZRUFSTE9XLjIwMjUvNy8xNy5VU0QBAAAAnXoNAAIAAAALMTA0LjAxMzk3NzUAhwRtdzvT3QhC/wR4O9PdCCFDSVEuS09TRTpBMDAwNjYwLklRX1lFQVJISUdIX0RBVEUBAAAAnXoNAAUAAAAJMjAyNS83LzExAIcEbXc7090IaRUGeDvT3QggQ0lRLktPU0U6QTAwMDY2MC5JUV9ZRUFSTE9XX0RBVEUBAAAAnXoNAAUAAAAJMjAyNC85LzE5AIcEbXc7090I4iYIeDvT3QgtQ0lRLktPU0U6QTAwMDY2MC5JUV9DTE9TRVBSSUNFLjIwMjQvMTIvMzEuVVNEAQAAAJ16DQADAAAAAADNmG53O9PdCCGz86s7090ILUNJUS5OQVNEQVFHUzpBU01MLklRX0NMT1NFUFJJQ0UuMjAyNS83LzE3LlVTRAEAAAAo7wUAAgAAAAY3NDQuOTEAUxltdzvT3Qi2OQp4O9PdCC1DSVEuTkFTREFRR1M6QVNNTC5JUV9DTE9TRVBSSUNFLjIwMjUv</t>
  </si>
  <si>
    <t>NC8xNy5VU0QBAAAAKO8FAAIAAAAGNjQwLjE2AIcEbXc7090IauP9dzvT3QguQ0lRLk5BU0RBUUdTOkFTTUwuSVFfQ0xPU0VQUklDRS4yMDIyLzExLzMwLlVTRAEAAAAo7wUAAgAAAAY2MDguMTIAhwRtdzvT3Qi/UP53O9PdCC1DSVEuTkFTREFRR1M6QVNNTC5JUV9DTE9TRVBSSUNFLjIwMjMvMy8xNC5VU0QBAAAAKO8FAAIAAAAFNjIwLjMAhwRtdzvT3QjXIf93O9PdCCxDSVEuTkFTREFRR1M6QVNNTC5JUV9PUEVOUFJJQ0UuMjAyNC83LzE4LlVTRAEAAAAo7wUAAgAAAAU5NTMuNQCHBG13O9PdCNwhAHg7090IK0NJUS5OQVNEQVFHUzpBU01MLklRX1lFQVJISUdILjIwMjUvNy8xNy5VU0QBAAAAKO8FAAIAAAAGOTU3LjIxAIcEbXc7090IHk0BeDvT3QgqQ0lRLk5BU0RBUUdTOkFTTUwuSVFfWUVBUkxPVy4yMDI1LzcvMTcuVVNEAQAAACjvBQACAAAABjU3OC41MQCHBG13O9PdCDGNAXg7090IIkNJUS5OQVNEQVFHUzpBU01MLklRX1lFQVJISUdIX0RBVEUBAAAAKO8FAAUAAAAJMjAyNC84LzIxAIcEbXc7090I1vgBeDvT3QghQ0lRLk5BU0RBUUdTOkFTTUwuSVFfWUVBUkxPV19EQVRFAQAAACjvBQAFAAAACDIwMjUvNC83AIcEbXc7090IutQEeDvT3QguQ0lRLk5BU0RBUUdTOkFTTUwuSVFfQ0xPU0VQUklDRS4yMDI0LzEyLzMxLlVTRAEAAAAo7wUAAgAAAAY2OTMuMDgAzZhudzvT3QgJQvGrO9PdCCRDSVEu</t>
  </si>
  <si>
    <t>zZhudzvT3QhJ3vGrO9PdCCNDSVEuVlJULklRX0NMT1NFUFJJQ0UuMjAyNS83LzE3LlVTRAEAAABEm4ciAgAAAAYxMzEuMTIAUxltdzvT3QgxjQF4O9PdCCNDSVEuVlJULklRX0NMT1NFUFJJQ0UuMjAyNS80LzE3LlVTRAEAAABEm4ciAgAAAAU3My4yMQCHBG13O9PdCNb4AXg7090IJENJUS5WUlQuSVFfQ0xPU0VQUklDRS4yMDIyLzExLzMwLlVTRAEAAABEm4ciAgAAAAUxMy44NQCHBG13O9PdCAInA3g7090II0NJUS5WUlQuSVFfQ0xPU0VQUklDRS4yMDIzLzMvMTQuVVNEAQAAAESbhyICAAAABTEzLjk1AIcEbXc7090Ik78EeDvT3QgiQ0lRLlZSVC5JUV9PUEVOUFJJQ0UuMjAyNC83LzE4LlVTRAEAAABEm4ciAgAAAAU4My42MwCHBG13O9PdCEL/BHg7090IIUNJUS5WUlQuSVFfWUVBUkhJR0guMjAyNS83LzE3LlVTRAEAAABEm4ciAgAAAAYxNTUuODQAhwRtdzvT3QiVAAZ4O9PdCCBDSVEuVlJULklRX1lFQVJMT1cuMjAyNS83LzE3LlVTRAEAAABEm4ciAgAAAAQ1My42AIcEbXc7090IYu4GeDvT3QgYQ0lRLlZSVC5JUV9ZRUFSSElHSF9EQVRFAQAAAESbhyIFAAAACTIwMjUvMS8yNACHBG13O9PdCNj/B3g7090IF0NJUS5WUlQuSVFfWUVBUkxPV19EQVRFAQAAAESbhyIFAAAACDIwMjUvNC83AIcEbXc7090IJ88PeDvT3QgkQ0lRLlZSVC5JUV9DTE9TRVBSSUNFLjIwMjQvMTIvMzEuVVNEAQAAAESbhyIC</t>
  </si>
  <si>
    <t>AAAABjExMy42MQDNmG53O9PdCBpp8as7090IJENJUS5BTkVULklRX0NMT1NFUFJJQ0UuMjAyNS83LzE3LlVTRAEAAADD2/wBAgAAAAYxMTEuOTgAUxltdzvT3Qi61AR4O9PdCCRDSVEuQU5FVC5JUV9DTE9TRVBSSUNFLjIwMjUvNC8xNy5VU0QBAAAAw9v8AQIAAAAENzEuMgCHBG13O9PdCF76/nc7090IJUNJUS5BTkVULklRX0NMT1NFUFJJQ0UuMjAyMi8xMS8zMC5VU0QBAAAAw9v8AQIAAAAGMzQuODI1AIcEbXc7090I3CEAeDvT3QgkQ0lRLkFORVQuSVFfQ0xPU0VQUklDRS4yMDIzLzMvMTQuVVNEAQAAAMPb/AECAAAABzM4LjI4NzUAhwRtdzvT3QgeTQF4O9PdCCNDSVEuQU5FVC5JUV9PUEVOUFJJQ0UuMjAyNC83LzE4LlVTRAEAAADD2/wBAgAAAAY4NC42NjUAhwRtdzvT3QjcIQB4O9PdCCJDSVEuQU5FVC5JUV9ZRUFSSElHSC4yMDI1LzcvMTcuVVNEAQAAAMPb/AECAAAABzEzMy41NzUAhwRtdzvT3QgeTQF4O9PdCCFDSVEuQU5FVC5JUV9ZRUFSTE9XLjIwMjUvNy8xNy5VU0QBAAAAw9v8AQIAAAAFNTkuNDMAhwRtdzvT3QgxjQF4O9PdCBlDSVEuQU5FVC5JUV9ZRUFSSElHSF9EQVRFAQAAAMPb/AEFAAAACTIwMjUvMS8yNACHBG13O9PdCFTjAXg7090IGENJUS5BTkVULklRX1lFQVJMT1dfREFURQEAAADD2/wBBQAAAAgyMDI1LzQvNwCHBG13O9PdCJO/BHg7090IJUNJUS5BTkVULklRX0NMT1NFUFJJ</t>
  </si>
  <si>
    <t>Q0UuMjAyNC8xMi8zMS5VU0QBAAAAw9v8AQIAAAAGMTEwLjUzAM2Ybnc7090I62TzqzvT3QgpQ0lRLlRXU0U6MjQ1NC5JUV9DTE9TRVBSSUNFLjIwMjUvNy8xNy5VU0QBAAAAPTdcAAIAAAALNDcuMjI3NTA3MzYAUxltdzvT3Qhi7gZ4O9PdCClDSVEuVFdTRToyNDU0LklRX0NMT1NFUFJJQ0UuMjAyNS80LzE3LlVTRAEAAAA9N1wAAgAAAAs0MS4yMDY2NzkwMgCHBG13O9PdCGLuBng7090IKkNJUS5UV1NFOjI0NTQuSVFfQ0xPU0VQUklDRS4yMDIyLzExLzMwLlVTRAEAAAA9N1wAAgAAAAwyMy43MTU1NDI4MzkAhwRtdzvT3QjY/wd4O9PdCClDSVEuVFdTRToyNDU0LklRX0NMT1NFUFJJQ0UuMjAyMy8zLzE0LlVTRAEAAAA9N1wAAgAAAAsyNC44OTc3NTg3NgCHBG13O9PdCFw4CXg7090IKENJUS5UV1NFOjI0NTQuSVFfT1BFTlBSSUNFLjIwMjQvNy8xOC5VU0QBAAAAPTdcAAIAAAALMzguODQyNjcxODcAhwRtdzvT3QjoMg94O9PdCCdDSVEuVFdTRToyNDU0LklRX1lFQVJISUdILjIwMjUvNy8xNy5VU0QBAAAAPTdcAAIAAAAKNTMuNTEzMTgyOACHBG13O9PdCKYSCng7090IJkNJUS5UV1NFOjI0NTQuSVFfWUVBUkxPVy4yMDI1LzcvMTcuVVNEAQAAAD03XAACAAAADDMzLjMzMTA2ODE0NACHBG13O9PdCFnO/Xc7090IHkNJUS5UV1NFOjI0NTQuSVFfWUVBUkhJR0hfREFURQEAAAA9N1wABQAAAAkyMDI1LzIv</t>
  </si>
  <si>
    <t>MjYAhwRtdzvT3QiAO/53O9PdCB1DSVEuVFdTRToyNDU0LklRX1lFQVJMT1dfREFURQEAAAA9N1wABQAAAAgyMDI0LzgvNQCHBG13O9PdCNwhAHg7090IKkNJUS5UV1NFOjI0NTQuSVFfQ0xPU0VQUklDRS4yMDI0LzEyLzMxLlVTRAEAAAA9N1wAAgAAAAs0My4xNjY1NjQ0OQDNmG53O9PdCAlC8as7090IIkNJUS5NVS5JUV9DTE9TRVBSSUNFLjIwMjUvNy8xNy5VU0QBAAAABmkEAAIAAAAGMTEzLjI2AFMZbXc7090IVOMBeDvT3QgiQ0lRLk1VLklRX0NMT1NFUFJJQ0UuMjAyNS80LzE3LlVTRAEAAAAGaQQAAgAAAAQ2OC44AIcEbXc7090IAicDeDvT3QgjQ0lRLk1VLklRX0NMT1NFUFJJQ0UuMjAyMi8xMS8zMC5VU0QBAAAABmkEAAIAAAAFNTcuNjUAhwRtdzvT3QiTvwR4O9PdCCJDSVEuTVUuSVFfQ0xPU0VQUklDRS4yMDIzLzMvMTQuVVNEAQAAAAZpBAACAAAABTU0LjI3AIcEbXc7090IQv8EeDvT3QghQ0lRLk1VLklRX09QRU5QUklDRS4yMDI0LzcvMTguVVNEAQAAAAZpBAACAAAABTEyMC41AIcEbXc7090IlQAGeDvT3QggQ0lRLk1VLklRX1lFQVJISUdILjIwMjUvNy8xNy5VU0QBAAAABmkEAAIAAAAGMTI5Ljg1AIcEbXc7090IlQAGeDvT3QgfQ0lRLk1VLklRX1lFQVJMT1cuMjAyNS83LzE3LlVTRAEAAAAGaQQAAgAAAAU2MS41NACHBG13O9PdCGLuBng7090IF0NJUS5NVS5JUV9ZRUFSSElHSF9EQVRF</t>
  </si>
  <si>
    <t>AQAAAAZpBAAFAAAACTIwMjUvNi8yNgCHBG13O9PdCNj/B3g7090IFkNJUS5NVS5JUV9ZRUFSTE9XX0RBVEUBAAAABmkEAAUAAAAIMjAyNS80LzcAhwRtdzvT3Qjolg54O9PdCCNDSVEuTVUuSVFfQ0xPU0VQUklDRS4yMDI0LzEyLzMxLlVTRAEAAAAGaQQAAgAAAAU4NC4xNgDNmG53O9PdCEne8as7090IJENJUS5RQ09NLklRX0NMT1NFUFJJQ0UuMjAyNS83LzE3LlVTRAEAAADVggAAAgAAAAYxNTIuNjEAUxltdzvT3QhbYgF4O9PdCCRDSVEuUUNPTS5JUV9DTE9TRVBSSUNFLjIwMjUvNC8xNy5VU0QBAAAA1YIAAAIAAAAGMTM2LjY2AIcEbXc7090IXvr+dzvT3QglQ0lRLlFDT00uSVFfQ0xPU0VQUklDRS4yMDIyLzExLzMwLlVTRAEAAADVggAAAgAAAAYxMjYuNDkAhwRtdzvT3QiAO/53O9PdCCRDSVEuUUNPTS5JUV9DTE9TRVBSSUNFLjIwMjMvMy8xNC5VU0QBAAAA1YIAAAIAAAAGMTE2LjU1AIcEbXc7090IXvr+dzvT3QgjQ0lRLlFDT00uSVFfT1BFTlBSSUNFLjIwMjQvNy8xOC5VU0QBAAAA1YIAAAIAAAAGMTkzLjc4AIcEbXc7090I3CEAeDvT3QgiQ0lRLlFDT00uSVFfWUVBUkhJR0guMjAyNS83LzE3LlVTRAEAAADVggAAAgAAAAYxOTYuMjQAhwRtdzvT3QjWNwF4O9PdCCFDSVEuUUNPTS5JUV9ZRUFSTE9XLjIwMjUvNy8xNy5VU0QBAAAA1YIAAAIAAAAIMTIwLjgwMTkAhwRtdzvT3QixdwF4O9PdCBlD</t>
  </si>
  <si>
    <t>SVEuUUNPTS5JUV9ZRUFSSElHSF9EQVRFAQAAANWCAAAFAAAACTIwMjQvMTEvNwCHBG13O9PdCFTjAXg7090IGENJUS5RQ09NLklRX1lFQVJMT1dfREFURQEAAADVggAABQAAAAgyMDI1LzQvNwCHBG13O9PdCJO/BHg7090IJUNJUS5RQ09NLklRX0NMT1NFUFJJQ0UuMjAyNC8xMi8zMS5VU0QBAAAA1YIAAAIAAAAGMTUzLjYyAM2Ybnc7090IGmnxqzvT3QgkQ0lRLlNOUFMuSVFfQ0xPU0VQUklDRS4yMDI1LzcvMTcuVVNEAQAAANSIAAACAAAABjU4OS4wMQBTGW13O9PdCGLuBng7090IJENJUS5TTlBTLklRX0NMT1NFUFJJQ0UuMjAyNS80LzE3LlVTRAEAAADUiAAAAgAAAAY0MTMuMzIAhwRtdzvT3QjY/wd4O9PdCCVDSVEuU05QUy5JUV9DTE9TRVBSSUNFLjIwMjIvMTEvMzAuVVNEAQAAANSIAAACAAAABjMzOS41NACHBG13O9PdCFw4CXg7090IJENJUS5TTlBTLklRX0NMT1NFUFJJQ0UuMjAyMy8zLzE0LlVTRAEAAADUiAAAAgAAAAYzNjkuODQAhwRtdzvT3Qh7IQ54O9PdCCNDSVEuU05QUy5JUV9PUEVOUFJJQ0UuMjAyNC83LzE4LlVTRAEAAADUiAAAAgAAAAU1NzYuMwCHBG13O9PdCKYSCng7090IIkNJUS5TTlBTLklRX1lFQVJISUdILjIwMjUvNy8xNy5VU0QBAAAA1IgAAAIAAAAGNTkzLjk4AIcEbXc7090IWc79dzvT3QghQ0lRLlNOUFMuSVFfWUVBUkxPVy4yMDI1LzcvMTcuVVNEAQAAANSIAAACAAAA</t>
  </si>
  <si>
    <t>BjM2NS43NACHBG13O9PdCIA7/nc7090IGUNJUS5TTlBTLklRX1lFQVJISUdIX0RBVEUBAAAA1IgAAAUAAAAJMjAyNS83LzMwAIcEbXc7090IXvr+dzvT3QgYQ0lRLlNOUFMuSVFfWUVBUkxPV19EQVRFAQAAANSIAAAFAAAACDIwMjUvNC83AIcEbXc7090I1jcBeDvT3QglQ0lRLlNOUFMuSVFfQ0xPU0VQUklDRS4yMDI0LzEyLzMxLlVTRAEAAADUiAAAAgAAAAY0ODUuMzYAzZhudzvT3QjrZPOrO9PdCCNDSVEuQVJNLklRX0NMT1NFUFJJQ0UuMjAyNS83LzE3LlVTRAEAAAAs58UnAgAAAAYxNTcuMTgAUxltdzvT3QgCJwN4O9PdCCNDSVEuQVJNLklRX0NMT1NFUFJJQ0UuMjAyNS80LzE3LlVTRAEAAAAs58UnAgAAAAYxMDAuNzMAhwRtdzvT3QiTvwR4O9PdCCRDSVEuQVJNLklRX0NMT1NFUFJJQ0UuMjAyMi8xMS8zMC5VU0QBAAAALOfFJwMAAAAAAIcEbXc7090I7OkEeDvT3QgjQ0lRLkFSTS5JUV9DTE9TRVBSSUNFLjIwMjMvMy8xNC5VU0QBAAAALOfFJwMAAAAAAIcEbXc7090ILqoEeDvT3QgiQ0lRLkFSTS5JUV9PUEVOUFJJQ0UuMjAyNC83LzE4LlVTRAEAAAAs58UnAgAAAAYxNjUuODUAhwRtdzvT3Qjs6QR4O9PdCCFDSVEuQVJNLklRX1lFQVJISUdILjIwMjUvNy8xNy5VU0QBAAAALOfFJwIAAAAGMTgyLjg4AFMZbXc7090In+sFeDvT3QggQ0lRLkFSTS5JUV9ZRUFSTE9XLjIwMjUvNy8xNy5VU0QBAAAA</t>
  </si>
  <si>
    <t>LOfFJwIAAAACODAAUxltdzvT3Qhi7gZ4O9PdCBhDSVEuQVJNLklRX1lFQVJISUdIX0RBVEUBAAAALOfFJwUAAAAJMjAyNS8xLzIyAFMZbXc7090I2P8HeDvT3QgXQ0lRLkFSTS5JUV9ZRUFSTE9XX0RBVEUBAAAALOfFJwUAAAAIMjAyNS80LzcAUxltdzvT3Qj8+Q14O9PdCCRDSVEuQVJNLklRX0NMT1NFUFJJQ0UuMjAyNC8xMi8zMS5VU0QBAAAALOfFJwIAAAAGMTIzLjM2AM2Ybnc7090IGmnxqzvT3QgzQ0lRLk5BU0RBUUdNOlFRUS5JUV9IT0xESU5HU19FUVVJVFlfQVNTRVRTLjIwMjUvOC8xAQAAAA66ewACAAAACTM1MzE2MC4xOAAoGG53O9PdCAaX66s7090INENJUS5OQVNEQVFHTTpBR0lYLklRX0hPTERJTkdTX0VRVUlUWV9BU1NFVFMuMjAyNS84LzEBAAAAI/cAcAIAAAAFMjYuOTkAKBhudzvT3Qjzb+urO9PdCDNDSVEuTkFTREFRR006U01ILklRX0hPTERJTkdTX0VRVUlUWV9BU1NFVFMuMjAyNS84LzEBAAAAYMI2AAIAAAAIMjY4MDIuNzMAKBhudzvT3Qi0q+qrO9PdCC9DSVEuQkFUUzpJR1YuSVFfSE9MRElOR1NfRVFVSVRZX0FTU0VUUy4yMDI1LzgvMQEAAADNOoYAAgAAAAgxMTk3MC4wMQAoGG53O9PdCORI66s7090INENJUS5OQVNEQVFHTTpCT1RaLklRX0hPTERJTkdTX0VRVUlUWV9BU1NFVFMuMjAyNS84LzEBAAAA9/0IFgIAAAAHMjc1Ni4xMwAoGG53O9PdCIuX7Ks7090IM0NJUS5OQVNE</t>
  </si>
  <si>
    <t>QVFHTTpBSVEuSVFfSE9MRElOR1NfRVFVSVRZX0FTU0VUUy4yMDI1LzgvMQEAAADp3GIhAgAAAAczNzAxLjczACgYbnc7090ItKvqqzvT3QgwQ0lRLkFSQ0E6QVJUWS5JUV9IT0xESU5HU19FUVVJVFlfQVNTRVRTLjIwMjUvOC8xAQAAAG4faSECAAAABjEwOTEuNwAoGG53O9PdCIuX7Ks7090INENJUS5OQVNEQVFHTTpST0JULklRX0hPTERJTkdTX0VRVUlUWV9BU1NFVFMuMjAyNS84LzEBAAAAXGPZIAIAAAAGNTAwLjc1ACgYbnc7090INtPqqzvT3QgwQ0lRLkFSQ0E6SUdQVC5JUV9IT0xESU5HU19FUVVJVFlfQVNTRVRTLjIwMjUvOC8xAQAAAMwCXgECAAAABjQ4MS45MQAoGG53O9PdCF8h66s7090IMENJUS5CQVRTOldUQUkuSVFfSE9MRElOR1NfRVFVSVRZX0FTU0VUUy4yMDI1LzgvMQEAAABgTm9kAgAAAAYyMTcuMTMAKBhudzvT3QhL+uqrO9PdCDBDSVEuQVJDQTpUSE5RLklRX0hPTERJTkdTX0VRVUlUWV9BU1NFVFMuMjAyNS84LzEBAAAArsN+JAIAAAAFMTk5LjUAKBhudzvT3Qgx5eurO9PdCDRDSVEuTkFTREFRR006RkRUWC5JUV9IT0xESU5HU19FUVVJVFlfQVNTRVRTLjIwMjUvOC8xAQAAAL2lnSYCAAAABjE3OC44NAAoGG53O9PdCGAM7Ks7090IMENJUS5BUkNBOkNIQVQuSVFfSE9MRElOR1NfRVFVSVRZX0FTU0VUUy4yMDI1LzgvMQEAAAAAMDVtAgAAAAYzNDYuNjQAKBhudzvT3QgRvuurO9Pd</t>
  </si>
  <si>
    <t>CDBDSVEuQVJDQTpMT1VQLklRX0hPTERJTkdTX0VRVUlUWV9BU1NFVFMuMjAyNS84LzEBAAAAWVwPIgIAAAAFOTkuMTcAKBhudzvT3QgGl+urO9PdCDBDSVEuQVJDQTpMUk5aLklRX0hPTERJTkdTX0VRVUlUWV9BU1NFVFMuMjAyNS84LzEBAAAAtXbDJgIAAAAFMzMuMzEAKBhudzvT3QgGl+urO9PdCC9DSVEuQVJDQTpBSVMuSVFfSE9MRElOR1NfRVFVSVRZX0FTU0VUUy4yMDI1LzgvMQEAAACYl59wAgAAAAQ1LjY4ACgYbnc7090I82/rqzvT3Qg0Q0lRLk5BU0RBUUdNOldJU0UuSVFfSE9MRElOR1NfRVFVSVRZX0FTU0VUUy4yMDI1LzgvMQEAAADpsENuAgAAAAUzMC4yMgAoGG53O9PdCH1w7Ks7090IL0NJUS5MU0U6UkJPVC5JUV9IT0xESU5HU19FUVVJVFlfQVNTRVRTLjIwMjUvOC8xAQAAAI57JBQCAAAABzMyNjEuODYAKBhudzvT3QhL+uqrO9PdCDBDSVEuWFRSQTpYQUlYLklRX0hPTERJTkdTX0VRVUlUWV9BU1NFVFMuMjAyNS84LzEBAAAANeziIgIAAAAHNDc5Mi42NgAoGG53O9PdCHZJ7Ks7090IL0NJUS5CSVQ6V1RBSS5JUV9IT0xESU5HU19FUVVJVFlfQVNTRVRTLjIwMjUvOC8xAQAAAE26WyMCAAAABTg3Ni45ACgYbnc7090I82/rqzvT3QgvQ0lRLkxTRTpBSUFHLklRX0hPTERJTkdTX0VRVUlUWV9BU1NFVFMuMjAyNS84LzEBAAAA8J2CJAIAAAAGNzk3LjcyACgYbnc7090INtPqqzvT3QgvQ0lR</t>
  </si>
  <si>
    <t>LkFTWDpSQlRaLklRX0hPTERJTkdTX0VRVUlUWV9BU1NFVFMuMjAyNS84LzEBAAAAKe12IgIAAAAGMTkyLjgzACgYbnc7090I5EjrqzvT3QguQ0lRLkRCOlhCMFQuSVFfSE9MRElOR1NfRVFVSVRZX0FTU0VUUy4yMDI1LzgvMQEAAADTM94pAgAAAAU5NC45NwAoGG53O9PdCDbT6qs7090INENJUUFWRy5OQVNEQVFHTTpBR0lYLklRX1ZXQVAuMjAyNC8xMi8zMS4yMDI1LzgvMS5VU0QBAAAAI/cAcAIAAAAPMjguNTU4OTA0MTA5NTg5ACgYbnc7090IfXDsqzvT3QgzQ0lRQVZHLk5BU0RBUUdNOlNNSC5JUV9WV0FQLjIwMjQvMTIvMzEuMjAyNS84LzEuVVNEAQAAAGDCNgACAAAAEDI0My43NjA1NDc5NDUyMDUAKBhudzvT3Qg20+qrO9PdCC9DSVFBVkcuQkFUUzpJR1YuSVFfVldBUC4yMDI0LzEyLzMxLjIwMjUvOC8xLlVTRAEAAADNOoYAAgAAABAxMDAuNjgxMzAxMzY5ODYzACgYbnc7090IdknsqzvT3Qg0Q0lRQVZHLk5BU0RBUUdNOkJPVFouSVFfVldBUC4yMDI0LzEyLzMxLjIwMjUvOC8xLlVTRAEAAAD3/QgWAgAAABAzMS4yNjI1MzQyNDY1NzUzACgYbnc7090I5EjrqzvT3QgzQ0lRQVZHLk5BU0RBUUdNOkFJUS5JUV9WV0FQLjIwMjQvMTIvMzEuMjAyNS84LzEuVVNEAQAAAOncYiECAAAAEDM5Ljg2OTI0NjU3NTM0MjUAKBhudzvT3QhL+uqrO9PdCDBDSVFBVkcuQVJDQTpBUlRZLklRX1ZXQVAuMjAyNC8x</t>
  </si>
  <si>
    <t>Mi8zMS4yMDI1LzgvMS5VU0QBAAAAbh9pIQIAAAAQMzYuOTQwNjg0OTMxNTA2OQAoGG53O9PdCDHl66s7090INENJUUFWRy5OQVNEQVFHTTpST0JULklRX1ZXQVAuMjAyNC8xMi8zMS4yMDI1LzgvMS5VU0QBAAAAXGPZIAIAAAAQNDQuOTgzMDEzNjk4NjMwMQAoGG53O9PdCDHl66s7090IMENJUUFWRy5BUkNBOklHUFQuSVFfVldBUC4yMDI0LzEyLzMxLjIwMjUvOC8xLlVTRAEAAADMAl4BAgAAABA0NS4xODg1Njg2MzY5ODYzACgYbnc7090IEb7rqzvT3QgwQ0lRQVZHLkJBVFM6V1RBSS5JUV9WV0FQLjIwMjQvMTIvMzEuMjAyNS84LzEuVVNEAQAAAGBOb2QCAAAAEDIyLjA0OTkzMTUwNjg0OTMA1S1udzvT3QgGl+urO9PdCDBDSVFBVkcuQVJDQTpUSE5RLklRX1ZXQVAuMjAyNC8xMi8zMS4yMDI1LzgvMS5VU0QBAAAArsN+JAIAAAAQNTAuMTUxMDI3Mzk3MjYwMwDVLW53O9PdCEv66qs7090INENJUUFWRy5OQVNEQVFHTTpGRFRYLklRX1ZXQVAuMjAyNC8xMi8zMS4yMDI1LzgvMS5VU0QBAAAAvaWdJgIAAAAQMzUuNDY2MzY5ODYzMDEzNwDVLW53O9PdCPNv66s7090IMENJUUFWRy5BUkNBOkNIQVQuSVFfVldBUC4yMDI0LzEyLzMxLjIwMjUvOC8xLlVTRAEAAAAAMDVtAgAAABA0MS40ODU3NTM0MjQ2NTc1ANUtbnc7090INtPqqzvT3QgwQ0lRQVZHLkFSQ0E6TE9VUC5JUV9WV0FQLjIwMjQvMTIvMzEuMjAy</t>
  </si>
  <si>
    <t>NS84LzEuVVNEAQAAAFlcDyICAAAAEDU0LjY0MTkxNzgwODIxOTIA1S1udzvT3Qjzb+urO9PdCDBDSVFBVkcuQVJDQTpMUk5aLklRX1ZXQVAuMjAyNC8xMi8zMS4yMDI1LzgvMS5VU0QBAAAAtXbDJgIAAAAPNDAuMTMzNjk4NjMwMTM3ANUtbnc7090Im77sqzvT3QgvQ0lRQVZHLkFSQ0E6QUlTLklRX1ZXQVAuMjAyNC8xMi8zMS4yMDI1LzgvMS5VU0QBAAAAmJefcAIAAAAQMjQuNjA1OTU4OTA0MTA5NgDVLW53O9PdCDbT6qs7090INENJUUFWRy5OQVNEQVFHTTpXSVNFLklRX1ZXQVAuMjAyNC8xMi8zMS4yMDI1LzgvMS5VU0QBAAAA6bBDbgIAAAAQMzQuNDY1NTQ3OTQ1MjA1NQDVLW53O9PdCIuX7Ks7090IL0NJUUFWRy5MU0U6UkJPVC5JUV9WV0FQLjIwMjQvMTIvMzEuMjAyNS84LzEuVVNEAQAAAI57JBQCAAAAEDE0LjA5NTEzMjExOTIwNTMA1S1udzvT3QjkSOurO9PdCC9DSVFBVkcuWFRSQTpYQUlYLklRX1ZXQVAuMjAyMy82LzMwLjIwMjUvOC8xLlVTRAEAAAA17OIiAgAAABA5NC4xNjIzMzYyNjQ1MDM5ANUtbnc7090IS/rqqzvT3QgvQ0lRQVZHLkJJVDpXVEFJLklRX1ZXQVAuMjAyNC8xMi8zMS4yMDI1LzgvMS5VU0QBAAAATbpbIwIAAAAQNjYuNjU5MzE4MjczOTE1OQDVLW53O9PdCORI66s7090IL0NJUUFWRy5MU0U6QUlBRy5JUV9WV0FQLjIwMjQvMTIvMzEuMjAyNS84LzEuVVNEAQAAAPCdgiQC</t>
  </si>
  <si>
    <t>AAAAEDIyLjE2NzA1MjY2MDUzMzkA1S1udzvT3Qh9cOyrO9PdCC9DSVFBVkcuQVNYOlJCVFouSVFfVldBUC4yMDI0LzEyLzMxLjIwMjUvOC8xLlVTRAEAAAAp7XYiAgAAABA5LjAwMTk2OTM3NzIxNDA1ANUtbnc7090IXyHrqzvT3QgtQ0lRQVZHLkRCOlhCMFQuSVFfVldBUC4yMDIzLzYvMzAuMjAyNS84LzEuVVNEAQAAANMz3ikCAAAADzE4LjYxNTcyMDUyNzk2NADVLW53O9PdCH1w7Ks7090INENJUUFWRy5OQVNEQVFHTTpBR0lYLklRX1ZXQVAuMjAyMy8xMi8yOS4yMDI1LzgvMS5VU0QBAAAAI/cAcAIAAAAQMjcuNDgyOTExODc3Mzk0NgDVLW53O9PdCDbT6qs7090IM0NJUUFWRy5OQVNEQVFHTTpTTUguSVFfVldBUC4yMDIzLzEyLzI5LjIwMjUvOC8xLlVTRAEAAABgwjYAAgAAABAyMzYuMTUzMDE1MDc1Mzc3ANUtbnc7090I5EjrqzvT3QgvQ0lRQVZHLkJBVFM6SUdWLklRX1ZXQVAuMjAyMy8xMi8yOS4yMDI1LzgvMS5VU0QBAAAAzTqGAAIAAAAPOTIuNTM2NTkwOTU5Nzk5ANUtbnc7090ItKvqqzvT3Qg0Q0lRQVZHLk5BU0RBUUdNOkJPVFouSVFfVldBUC4yMDIzLzEyLzI5LjIwMjUvOC8xLlVTRAEAAAD3/QgWAgAAAA8zMS4xMTU1Mjc2MzgxOTEA1S1udzvT3QjkSOurO9PdCDNDSVFBVkcuTkFTREFRR006QUlRLklRX1ZXQVAuMjAyMy8xMi8yOS4yMDI1LzgvMS5VU0QBAAAA6dxiIQIAAAAQMzYuNzY3</t>
  </si>
  <si>
    <t>MjM2MTgwOTA0NQDVLW53O9PdCBUi7Ks7090IMENJUUFWRy5BUkNBOkFSVFkuSVFfVldBUC4yMDIzLzEyLzI5LjIwMjUvOC8xLlVTRAEAAABuH2khAgAAABAzNS4xNTU4NTQyNzEzNTY4ANUtbnc7090ItKvqqzvT3Qg0Q0lRQVZHLk5BU0RBUUdNOlJPQlQuSVFfVldBUC4yMDIzLzEyLzI5LjIwMjUvOC8xLlVTRAEAAABcY9kgAgAAABA0NC4xOTkzMjE2MDgwNDAyANUtbnc7090IYAzsqzvT3QgwQ0lRQVZHLkFSQ0E6SUdQVC5JUV9WV0FQLjIwMjMvMTIvMjkuMjAyNS84LzEuVVNEAQAAAMwCXgECAAAAEDQ0LjgzMTM0NjE5MzQ2NzMA1S1udzvT3Qgx5eurO9PdCDBDSVFBVkcuQkFUUzpXVEFJLklRX1ZXQVAuMjAyMy8xMi8yOS4yMDI1LzgvMS5VU0QBAAAAYE5vZAIAAAAQMjEuMDQyOTE0NTcyODY0MwDVLW53O9PdCBG+66s7090IMENJUUFWRy5BUkNBOlRITlEuSVFfVldBUC4yMDIzLzEyLzI5LjIwMjUvOC8xLlVTRAEAAACuw34kAgAAABA0Ni42NzM0NDIyMTEwNTUzANUtbnc7090IBpfrqzvT3Qg0Q0lRQVZHLk5BU0RBUUdNOkZEVFguSVFfVldBUC4yMDIzLzEyLzI5LjIwMjUvOC8xLlVTRAEAAAC9pZ0mAgAAABAzMy41MTIzNjE4MDkwNDUyANUtbnc7090IFSLsqzvT3QgwQ0lRQVZHLkFSQ0E6Q0hBVC5JUV9WV0FQLjIwMjMvMTIvMjkuMjAyNS84LzEuVVNEAQAAAAAwNW0CAAAAEDM4LjA1Nzk2NDgyNDEy</t>
  </si>
  <si>
    <t>MDYA1S1udzvT3Qg20+qrO9PdCDBDSVFBVkcuQVJDQTpMT1VQLklRX1ZXQVAuMjAyMy8xMi8yOS4yMDI1LzgvMS5VU0QBAAAAWVwPIgIAAAAQNTAuMDY2MTgwOTA0NTIyNgDVLW53O9PdCIuX7Ks7090IMENJUUFWRy5BUkNBOkxSTlouSVFfVldBUC4yMDIzLzEyLzI5LjIwMjUvOC8xLlVTRAEAAAC1dsMmAgAAABAzOS4xMDYzODE5MDk1NDc3ANUtbnc7090IfXDsqzvT3QgvQ0lRQVZHLkFSQ0E6QUlTLklRX1ZXQVAuMjAyMy8xMi8yOS4yMDI1LzgvMS5VU0QBAAAAmJefcAIAAAAQMjQuNjI3NDU0NTQ1NDU0NQDVLW53O9PdCAaX66s7090INENJUUFWRy5OQVNEQVFHTTpXSVNFLklRX1ZXQVAuMjAyMy8xMi8yOS4yMDI1LzgvMS5VU0QBAAAA6bBDbgIAAAAPMzEuMzk2NzgzOTE5NTk4ANUtbnc7090I5EjrqzvT3QgvQ0lRQVZHLkxTRTpSQk9ULklRX1ZXQVAuMjAyMy8xMi8yOS4yMDI1LzgvMS5VU0QBAAAAjnskFAIAAAAQMTMuNTg3OTc0MDIyMjIyMgDVLW53O9PdCHZJ7Ks7090IMENJUUFWRy5YVFJBOlhBSVguSVFfVldBUC4yMDIzLzEyLzI5LjIwMjUvOC8xLlVTRAEAAAA17OIiAwAAAAAA1S1udzvT3QhL+uqrO9PdCC9DSVFBVkcuQklUOldUQUkuSVFfVldBUC4yMDIzLzEyLzI5LjIwMjUvOC8xLlVTRAEAAABNulsjAgAAABA2NC41ODM5NTM1NjAyNDQ3ANUtbnc7090I82/rqzvT3QgvQ0lRQVZHLkxTRTpB</t>
  </si>
  <si>
    <t>SUFHLklRX1ZXQVAuMjAyMy8xMi8yOS4yMDI1LzgvMS5VU0QBAAAA8J2CJAIAAAAQMjAuNTg5NzUwMDQ3NTQ5MgDVLW53O9PdCEv66qs7090IL0NJUUFWRy5BU1g6UkJUWi5JUV9WV0FQLjIwMjMvMTIvMjkuMjAyNS84LzEuVVNEAQAAACntdiICAAAAEDkuMTAzOTMzNTQ3NzMyMTQA1S1udzvT3QjkSOurO9PdCC5DSVFBVkcuREI6WEIwVC5JUV9WV0FQLjIwMjMvMTIvMjkuMjAyNS84LzEuVVNEAQAAANMz3ikDAAAAAADVLW53O9PdCF8h66s7090ILENJUUFWRy5OQVNEQVFHTTpBR0lYLklRX1ZPTFVNRS4tMzBELjIwMjUvOC8xAQAAACP3AHACAAAAEjAuMDIxNzI2MzE4MTgxODE4MgDVLW53O9PdCLSr6qs7090IK0NJUUFWRy5OQVNEQVFHTTpTTUguSVFfVk9MVU1FLi0zMEQuMjAyNS84LzEBAAAAYMI2AAIAAAAQNy42NDEzNzk0NTQ1NDU0NQDVLW53O9PdCF8h66s7090IJ0NJUUFWRy5CQVRTOklHVi5JUV9WT0xVTUUuLTMwRC4yMDI1LzgvMQEAAADNOoYAAgAAABA0LjI2ODA1MjgxODE4MTgyANUtbnc7090IJIXqqzvT3QgsQ0lRQVZHLk5BU0RBUUdNOkJPVFouSVFfVk9MVU1FLi0zMEQuMjAyNS84LzEBAAAA9/0IFgIAAAARMC42NTE5NTUwNDU0NTQ1NDUA1S1udzvT3QgVIuyrO9PdCCtDSVFBVkcuTkFTREFRR006QUlRLklRX1ZPTFVNRS4tMzBELjIwMjUvOC8xAQAAAOncYiECAAAAEDEuMDMyMzQzNjgx</t>
  </si>
  <si>
    <t>ODE4MTgA1S1udzvT3QhL+uqrO9PdCChDSVFBVkcuQVJDQTpBUlRZLklRX1ZPTFVNRS4tMzBELjIwMjUvOC8xAQAAAG4faSECAAAAETAuNDM5MDI5NDA5MDkwOTA5ANUtbnc7090IfXDsqzvT3QgsQ0lRQVZHLk5BU0RBUUdNOlJPQlQuSVFfVk9MVU1FLi0zMEQuMjAyNS84LzEBAAAAXGPZIAIAAAASMC4wNjUwODExMzYzNjM2MzY0ANUtbnc7090IfXDsqzvT3QgoQ0lRQVZHLkFSQ0E6SUdQVC5JUV9WT0xVTUUuLTMwRC4yMDI1LzgvMQEAAADMAl4BAgAAABIwLjAzOTE3MDg2MzYzNjM2MzYA1S1udzvT3Qi0q+qrO9PdCChDSVFBVkcuQkFUUzpXVEFJLklRX1ZPTFVNRS4tMzBELjIwMjUvOC8xAQAAAGBOb2QCAAAAEjAuMDgyODk4NTQ1NDU0NTQ1NQDVLW53O9PdCHZJ7Ks7090IKENJUUFWRy5BUkNBOlRITlEuSVFfVk9MVU1FLi0zMEQuMjAyNS84LzEBAAAArsN+JAIAAAASMC4wMjY2MTUxODE4MTgxODE4ANUtbnc7090Ii5fsqzvT3QgsQ0lRQVZHLk5BU0RBUUdNOkZEVFguSVFfVk9MVU1FLi0zMEQuMjAyNS84LzEBAAAAvaWdJgIAAAASMC4wMTgxNjI3MjcyNzI3MjczANUtbnc7090IBpfrqzvT3QgoQ0lRQVZHLkFSQ0E6Q0hBVC5JUV9WT0xVTUUuLTMwRC4yMDI1LzgvMQEAAAAAMDVtAgAAABEwLjE1ODg4Njg2MzYzNjM2NADVLW53O9PdCCSF6qs7090IKENJUUFWRy5BUkNBOkxPVVAuSVFfVk9MVU1FLi0z</t>
  </si>
  <si>
    <t>MEQuMjAyNS84LzEBAAAAWVwPIgIAAAATMC4wMDY5NTQ3MjcyNzI3MjcyNwDVLW53O9PdCPNv66s7090IKENJUUFWRy5BUkNBOkxSTlouSVFfVk9MVU1FLi0zMEQuMjAyNS84LzEBAAAAtXbDJgIAAAATMC4wMDQ0NjczMTgxODE4MTgxOADVLW53O9PdCLSr6qs7090IJ0NJUUFWRy5BUkNBOkFJUy5JUV9WT0xVTUUuLTMwRC4yMDI1LzgvMQEAAACYl59wAgAAAAkwLjAyODE0OTUA1S1udzvT3Qh2SeyrO9PdCCxDSVFBVkcuTkFTREFRR006V0lTRS5JUV9WT0xVTUUuLTMwRC4yMDI1LzgvMQEAAADpsENuAgAAABIwLjAxMTM2NjA5MDkwOTA5MDkA1S1udzvT3Qh2SeyrO9PdCCdDSVFBVkcuTFNFOlJCT1QuSVFfVk9MVU1FLi0zMEQuMjAyNS84LzEBAAAAjnskFAIAAAARMC4xNDcwNTg2MDg2OTU2NTIA1S1udzvT3Qh2SeyrO9PdCChDSVFBVkcuWFRSQTpYQUlYLklRX1ZPTFVNRS4tMzBELjIwMjUvOC8xAQAAADXs4iICAAAAETAuMDYxNjY5MzQ3ODI2MDg3ANUtbnc7090IFSLsqzvT3QgnQ0lRQVZHLkJJVDpXVEFJLklRX1ZPTFVNRS4tMzBELjIwMjUvOC8xAQAAAE26WyMCAAAAEjAuMDEzNjc1NzM5MTMwNDM0OADVLW53O9PdCDHl66s7090IJ0NJUUFWRy5MU0U6QUlBRy5JUV9WT0xVTUUuLTMwRC4yMDI1LzgvMQEAAADwnYIkAgAAABIwLjA1OTk3NTE3MzkxMzA0MzUA1S1udzvT3QgVIuyrO9PdCCdDSVFBVkcu</t>
  </si>
  <si>
    <t>QVNYOlJCVFouSVFfVk9MVU1FLi0zMEQuMjAyNS84LzEBAAAAKe12IgIAAAASMC4wNDUyMjQ1NjUyMTczOTEzANUtbnc7090IMeXrqzvT3QgmQ0lRQVZHLkRCOlhCMFQuSVFfVk9MVU1FLi0zMEQuMjAyNS84LzEBAAAA0zPeKQMAAAAAANUtbnc7090IEb7rqzvT3QgzQ0lRQVZHLk5BU0RBUUdNOlFRUS5JUV9WV0FQLjIwMjQvMTIvMzEuMjAyNS84LzEuVVNEAQAAAA66ewACAAAAEDUxMS40MzEzNjk4NjMwMTQA1S1udzvT3QhL+uqrO9PdCDNDSVFBVkcuTkFTREFRR006UVFRLklRX1ZXQVAuMjAyMy8xMi8yOS4yMDI1LzgvMS5VU0QBAAAADrp7AAIAAAAQNDgxLjYyOTcwNDAzMDE1MQDVLW53O9PdCDbT6qs7090IK0NJUUFWRy5OQVNEQVFHTTpRUVEuSVFfVk9MVU1FLi0zMEQuMjAyNS84LzEBAAAADrp7AAIAAAAQNDIuNTA5NjA1NTQ1NDU0NQDVLW53O9PdCDbT6qs7090II0NJUS5BR0lYLklRX0NMT1NFUFJJQ0UuMjAyNS84LzEuVVNEAQAAACP3AHACAAAABzMxLjM5MDEAIr3NqzvT3Qh/LOerO9PdCCRDSVEuQUdJWC5JUV9DTE9TRVBSSUNFLjIwMjUvNy8zMS5VU0QBAAAAI/cAcAIAAAAHMzIuNDU5NQAivc2rO9PdCH8s56s7090IJENJUS5BR0lYLklRX0NMT1NFUFJJQ0UuMjAyNS83LzI1LlVTRAEAAAAj9wBwAgAAAAczMi40NjgyACK9zas7090IfyznqzvT3QgjQ0lRLkFHSVguSVFfQ0xPU0VQUklDRS4y</t>
  </si>
  <si>
    <t>MDI1LzcvMS5VU0QBAAAAI/cAcAIAAAAFMzEuMDIAIr3NqzvT3Qg7t/GrO9PdCCNDSVEuQUdJWC5JUV9DTE9TRVBSSUNFLjIwMjUvNS8xLlVTRAEAAAAj9wBwAgAAAAUyNS45NwAivc2rO9PdCH8s56s7090II0NJUS5eU1BYLklRX0NMT1NFUFJJQ0UuMjAyNS84LzEuVVNEAQAAAJu4KAACAAAAEDYyMzguMDA2NTcwMDQ2MDIAIr3NqzvT3Qh/LOerO9PdCCRDSVEuXlNQWC5JUV9DTE9TRVBSSUNFLjIwMjUvNy8zMS5VU0QBAAAAm7goAAIAAAAPNjMzOS4zOTQ1NjcxNjU4ACK9zas7090IfyznqzvT3QgkQ0lRLl5TUFguSVFfQ0xPU0VQUklDRS4yMDI1LzcvMjUuVVNEAQAAAJu4KAACAAAAEDYzODguNjQ0NTAwMDQwNTUAIr3NqzvT3QiaU+erO9PdCCNDSVEuXlNQWC5JUV9DTE9TRVBSSUNFLjIwMjUvNy8xLlVTRAEAAACbuCgAAgAAABA2MTk4LjAwNjk0NTk3MzIxACK9zas7090IaSzyqzvT3QglQ0lRLl5TUFguSVFfQ0xPU0VQUklDRS4yMDI0LzEyLzMxLlVTRAEAAACbuCgAAgAAABA1ODgxLjYyNzY0ODIxNDA5ACK9zas7090Iuu/yqzvT3QglQ0lRLl5TUFguSVFfQ0xPU0VQUklDRS4yMDIzLzEyLzI5LlVTRAEAAACbuCgAAgAAABA0NzY5LjgyOTQxMDc5MDY3ACK9zas7090ICULxqzvT3QgrQ0lRLk5BU0RBUUdNOlFRUS5JUV9DTE9TRVBSSUNFLjIwMjUvOC8xLlVTRAEAAAAOunsAAgAAAAY1NTMuODgAIr3N</t>
  </si>
  <si>
    <t>qzvT3QgEAOerO9PdCCxDSVEuTkFTREFRR006UVFRLklRX0NMT1NFUFJJQ0UuMjAyNS83LzMxLlVTRAEAAAAOunsAAgAAAAY1NjUuMDEAIr3NqzvT3QgEAOerO9PdCCxDSVEuTkFTREFRR006UVFRLklRX0NMT1NFUFJJQ0UuMjAyNS83LzI1LlVTRAEAAAAOunsAAgAAAAY1NjYuMzcAIr3NqzvT3QgEAOerO9PdCCtDSVEuTkFTREFRR006UVFRLklRX0NMT1NFUFJJQ0UuMjAyNS83LzEuVVNEAQAAAA66ewACAAAABjU0Ni45OQAivc2rO9PdCH8s56s7090ILUNJUS5OQVNEQVFHTTpRUVEuSVFfQ0xPU0VQUklDRS4yMDI0LzEyLzMxLlVTRAEAAAAOunsAAgAAAAY1MTEuMjMAIr3NqzvT3Qh/LOerO9PdCC1DSVEuTkFTREFRR006UVFRLklRX0NMT1NFUFJJQ0UuMjAyMy8xMi8yOS5VU0QBAAAADrp7AAIAAAAGNDA5LjUyACK9zas7090IfyznqzvT3QgjQ0lRLl5ESkkuSVFfQ0xPU0VQUklDRS4yMDI1LzgvMS5VU0QBAAAA+LQoAAIAAAAQNDM1ODguNTc4MzQwMDY4MwAivc2rO9PdCH8s56s7090IJENJUS5eREpJLklRX0NMT1NFUFJJQ0UuMjAyNS83LzMxLlVTRAEAAAD4tCgAAgAAABA0NDEzMC45NzkxMjE5ODgzACK9zas7090IpdHmqzvT3QgkQ0lRLl5ESkkuSVFfQ0xPU0VQUklDRS4yMDI1LzcvMjUuVVNEAQAAAPi0KAACAAAAEDQ0OTAxLjkyMDk0MDUzMzIAIr3NqzvT3Qil0earO9PdCCNDSVEuXkRKSS5JUV9D</t>
  </si>
  <si>
    <t>TE9TRVBSSUNFLjIwMjUvNy8xLlVTRAEAAAD4tCgAAgAAABA0NDQ5NC45MzU5NDc2NjI0ADPSzas7090IBADnqzvT3QglQ0lRLl5ESkkuSVFfQ0xPU0VQUklDRS4yMDI0LzEyLzMxLlVTRAEAAAD4tCgAAgAAABA0MjU0NC4yMjMyNTMzOTMyADPSzas7090IBADnqzvT3QglQ0lRLl5ESkkuSVFfQ0xPU0VQUklDRS4yMDIzLzEyLzI5LlVTRAEAAAD4tCgAAgAAABAzNzY4OS41MzU2NTk3MzA5ADPSzas7090IBADnqzvT3QgnQ0lRLkhTVEVDSC5JUV9DTE9TRVBSSUNFLjIwMjQvMTIvMzEuVVNEBQAAAAAAAAAIAAAAFChJbnZhbGlkIElkZW50aWZpZXIpM9LNqzvT3QgEAOerO9PdCCdDSVEuSFNURUNILklRX0NMT1NFUFJJQ0UuMjAyMy8xMi8yOS5VU0QFAAAAAAAAAAgAAAAUKEludmFsaWQgSWRlbnRpZmllcikz0s2rO9PdCAQA56s7090IK0NJUS5OQVNEQVFHTTpBSVEuSVFfQ0xPU0VQUklDRS4yMDI1LzgvMS5VU0QBAAAA6dxiIQIAAAAFNDMuNDcAM9LNqzvT3QgEAOerO9PdCCxDSVEuTkFTREFRR006QUlRLklRX0NMT1NFUFJJQ0UuMjAyNS83LzMxLlVTRAEAAADp3GIhAgAAAAU0NC41NwAz0s2rO9PdCAQA56s7090ILENJUS5OQVNEQVFHTTpBSVEuSVFfQ0xPU0VQUklDRS4yMDI1LzcvMjUuVVNEAQAAAOncYiECAAAABTQ0Ljc0ADPSzas7090IpdHmqzvT3QgrQ0lRLk5BU0RBUUdNOkFJUS5JUV9DTE9TRVBS</t>
  </si>
  <si>
    <t>SUNFLjIwMjUvNy8xLlVTRAEAAADp3GIhAgAAAAQ0My4yADPSzas7090IpdHmqzvT3QgtQ0lRLk5BU0RBUUdNOkFJUS5JUV9DTE9TRVBSSUNFLjIwMjMvMTIvMjkuVVNEAQAAAOncYiECAAAABTMxLjE4ADPSzas7090IpdHmqzvT3QgrQ0lRLk5BU0RBUUdNOlNNSC5JUV9DTE9TRVBSSUNFLjIwMjUvOC8xLlVTRAEAAABgwjYAAgAAAAYyODMuOTUAM9LNqzvT3Qil0earO9PdCCxDSVEuTkFTREFRR006U01ILklRX0NMT1NFUFJJQ0UuMjAyNS83LzMxLlVTRAEAAABgwjYAAgAAAAYyODguNzgAM9LNqzvT3Qil0earO9PdCCxDSVEuTkFTREFRR006U01ILklRX0NMT1NFUFJJQ0UuMjAyNS83LzI1LlVTRAEAAABgwjYAAgAAAAYyODcuNDkAM9LNqzvT3Qil0earO9PdCCtDSVEuTkFTREFRR006U01ILklRX0NMT1NFUFJJQ0UuMjAyNS83LzEuVVNEAQAAAGDCNgACAAAABjI3NS44NAAz0s2rO9PdCKXR5qs7090ILUNJUS5OQVNEQVFHTTpTTUguSVFfQ0xPU0VQUklDRS4yMDI0LzEyLzMxLlVTRAEAAABgwjYAAgAAAAYyNDIuMTcAM9LNqzvT3Qil0earO9PdCC1DSVEuTkFTREFRR006U01ILklRX0NMT1NFUFJJQ0UuMjAyMy8xMi8yOS5VU0QBAAAAYMI2AAIAAAAGMTc0Ljg3ADPSzas7090IN4PmqzvT3QgsQ0lRLk5BU0RBUUdNOkJPVFouSVFfQ0xPU0VQUklDRS4yMDI1LzgvMS5VU0QBAAAA9/0IFgIAAAAFMzMuMTIA</t>
  </si>
  <si>
    <t>M9LNqzvT3QiTquarO9PdCC1DSVEuTkFTREFRR006Qk9UWi5JUV9DTE9TRVBSSUNFLjIwMjUvNy8zMS5VU0QBAAAA9/0IFgIAAAAFMzMuNDcAM9LNqzvT3QiTquarO9PdCC1DSVEuTkFTREFRR006Qk9UWi5JUV9DTE9TRVBSSUNFLjIwMjUvNy8yNS5VU0QBAAAA9/0IFgIAAAAFMzQuMzMAM9LNqzvT3QiTquarO9PdCCxDSVEuTkFTREFRR006Qk9UWi5JUV9DTE9TRVBSSUNFLjIwMjUvNy8xLlVTRAEAAAD3/QgWAgAAAAUzMi4xNAAz0s2rO9PdCJOq5qs7090IH0NJUS5OQVNEQVFHTTpBR0lYLklRX01BUktFVENBUC4BAAAAI/cAcAIAAAAJMjguMjUxMTUzANUtbnc7090IwUk2pzvT3QgnQ0lRLk5BU0RBUUdNOkFHSVguSVFfTUFSS0VUQ0FQLjIwMjUvOC8xAQAAACP3AHACAAAACTI4LjI1MTE1MwDVLW53O9PdCI0I76s7090IJkNJUS5OQVNEQVFHTTpTTUguSVFfTUFSS0VUQ0FQLjIwMjUvOC8xAQAAAGDCNgACAAAADDI2ODMwLjk2NzYyMgDVLW53O9PdCCSF6qs7090IIkNJUS5CQVRTOklHVi5JUV9NQVJLRVRDQVAuMjAyNS84LzEBAAAAzTqGAAIAAAAIMTE3MzIuMDQBBgAAAAUAAAABMQEAAAALLTE5Mzg3MDczMjYDAAAAAzE2MAIAAAAGMTAwMDU0BAAAAAEwBwAAAAg4LzEvMjAyNdUtbnc7090IBpfrqzvT3QgnQ0lRLk5BU0RBUUdNOkJPVFouSVFfTUFSS0VUQ0FQLjIwMjUvOC8xAQAAAPf9CBYCAAAACTI3</t>
  </si>
  <si>
    <t>NzAuODE5MgAaRG53O9PdCCSF6qs7090IJkNJUS5OQVNEQVFHTTpBSVEuSVFfTUFSS0VUQ0FQLjIwMjUvOC8xAQAAAOncYiECAAAACzM4NzkuNjk3NTg3ABpEbnc7090I82/rqzvT3QgjQ0lRLkFSQ0E6QVJUWS5JUV9NQVJLRVRDQVAuMjAyNS84LzEBAAAAbh9pIQIAAAAIMTE4OS42MTkAGkRudzvT3QiLl+yrO9PdCCdDSVEuTkFTREFRR006Uk9CVC5JUV9NQVJLRVRDQVAuMjAyNS84LzEBAAAAXGPZIAIAAAAKNTA0LjkzOTA1OAAaRG53O9PdCCSF6qs7090II0NJUS5BUkNBOklHUFQuSVFfTUFSS0VUQ0FQLjIwMjUvOC8xAQAAAMwCXgECAAAACDQ5MC44MjIyAQYAAAAFAAAAATEBAAAACy0xOTM2NTExMTk1AwAAAAMxNjACAAAABjEwMDA1NAQAAAABMAcAAAAIOC8xLzIwMjUaRG53O9PdCPNv66s7090II0NJUS5CQVRTOldUQUkuSVFfTUFSS0VUQ0FQLjIwMjUvOC8xAQAAAGBOb2QCAAAABzIxMi4wNzYAGkRudzvT3QhfIeurO9PdCCNDSVEuQVJDQTpUSE5RLklRX01BUktFVENBUC4yMDI1LzgvMQEAAACuw34kAgAAAAkyMDIuNzUxNzUAGkRudzvT3QgkheqrO9PdCCdDSVEuTkFTREFRR006RkRUWC5JUV9NQVJLRVRDQVAuMjAyNS84LzEBAAAAvaWdJgIAAAAJMTgwLjMxNzU4ABpEbnc7090IXyHrqzvT3QgjQ0lRLkFSQ0E6Q0hBVC5JUV9NQVJLRVRDQVAuMjAyNS84LzEBAAAAADA1bQIAAAAJMzc1LjU3Mjc1</t>
  </si>
  <si>
    <t>ABpEbnc7090IS/rqqzvT3QgjQ0lRLkFSQ0E6TE9VUC5JUV9NQVJLRVRDQVAuMjAyNS84LzEBAAAAWVwPIgIAAAAJOTkuMzEyMDYyABpEbnc7090IMeXrqzvT3QgjQ0lRLkFSQ0E6TFJOWi5JUV9NQVJLRVRDQVAuMjAyNS84LzEBAAAAtXbDJgIAAAAJMzQuMDU0MjU0ABpEbnc7090IEb7rqzvT3QgiQ0lRLkFSQ0E6QUlTLklRX01BUktFVENBUC4yMDI1LzgvMQEAAACYl59wAgAAAAgyMy4xODY2NAAaRG53O9PdCBG+66s7090IJ0NJUS5OQVNEQVFHTTpXSVNFLklRX01BUktFVENBUC4yMDI1LzgvMQEAAADpsENuAgAAAAkzMS43MjYxNzQAGkRudzvT3Qi0q+qrO9PdCCNDSVEuWFRSQTpYQUlYLklRX01BUktFVENBUC4yMDI1LzgvMQEAAAA17OIiAgAAAAs0ODA3LjEwNzk1NgAaRG53O9PdCH1w7Ks7090IIkNJUS5CSVQ6V1RBSS5JUV9NQVJLRVRDQVAuMjAyNS84LzEBAAAATbpbIwIAAAAKNzY5LjM2ODMyOQAaRG53O9PdCH1w7Ks7090IIkNJUS5MU0U6QUlBRy5JUV9NQVJLRVRDQVAuMjAyNS84LzEBAAAA8J2CJAIAAAAKNzQ4LjE3Mzc5OAAaRG53O9PdCDbT6qs7090IIkNJUS5BU1g6UkJUWi5JUV9NQVJLRVRDQVAuMjAyNS84LzEBAAAAKe12IgIAAAAKMzA0LjI4NTkwOAAaRG53O9PdCAaX66s7090IIUNJUS5EQjpYQjBULklRX01BUktFVENBUC4yMDI1LzgvMQEAAADTM94pAgAAAAg3Ny4wODAyMgAaRG53</t>
  </si>
  <si>
    <t>O9PdCLSr6qs7090IKUNJUS5OQVNEQVFHTTpBR0lYLklRX01BUktFVENBUC4yMDI0LzEyLzMxAQAAACP3AHACAAAACTExLjM3MjA1NwAaRG53O9PdCMjCFXg7090IKENJUS5OQVNEQVFHTTpTTUguSVFfTUFSS0VUQ0FQLjIwMjQvMTIvMzEBAAAAYMI2AAIAAAAMMjMzMDYuODk0NjI3ABpEbnc7090I7TcWeDvT3QgkQ0lRLkJBVFM6SUdWLklRX01BUktFVENBUC4yMDI0LzEyLzMxAQAAAM06hgACAAAACDkzMjEuMTcyAQYAAAAFAAAAATEBAAAACy0xOTY0ODkxMzEyAwAAAAMxNjACAAAABjEwMDA1NAQAAAABMAcAAAAKMTIvMzEvMjAyNBpEbnc7090IG60WeDvT3QgpQ0lRLk5BU0RBUUdNOkJPVFouSVFfTUFSS0VUQ0FQLjIwMjQvMTIvMzEBAAAA9/0IFgIAAAAIMjU4Mi44MzgAGkRudzvT3QjyfgR4O9PdCChDSVEuTkFTREFRR006QUlRLklRX01BUktFVENBUC4yMDI0LzEyLzMxAQAAAOncYiECAAAACzI2MTAuOTA0ODc3ABpEbnc7090Ie7USeDvT3QglQ0lRLkFSQ0E6QVJUWS5JUV9NQVJLRVRDQVAuMjAyNC8xMi8zMQEAAABuH2khAgAAAAc3MTkuMTU4ABpEbnc7090IlwMTeDvT3QgpQ0lRLk5BU0RBUUdNOlJPQlQuSVFfTUFSS0VUQ0FQLjIwMjQvMTIvMzEBAAAAXGPZIAIAAAAJNDQzLjY0NDA5ABpEbnc7090IwHgTeDvT3QglQ0lRLkFSQ0E6SUdQVC5JUV9NQVJLRVRDQVAuMjAyNC8xMi8zMQEAAADMAl4B</t>
  </si>
  <si>
    <t>AAcyMC43MTk4ABpEbnc7090Ij00VeDvT3QglQ0lRLlhUUkE6WEFJWC5JUV9NQVJLRVRDQVAuMjAyNC8xMi8zMQEAAAA17OIiAgAAAAs0MTA4LjUxNzA1NgAaRG53O9PdCMZaGHg7090IJENJUS5CSVQ6V1RBSS5JUV9NQVJLRVRDQVAuMjAyNC8xMi8zMQEAAABNulsjAgAAAAo3NjkuMzcxNzI2ABpEbnc7090IyMIVeDvT3QgkQ0lRLkxTRTpBSUFHLklRX01BUktFVENBUC4yMDI0LzEyLzMxAQAAAPCdgiQCAAAACjU5OC4wODE5MDMAGkRudzvT3Qgr1BZ4O9PdCCRDSVEuQVNYOlJCVFouSVFfTUFSS0VUQ0FQLjIwMjQvMTIvMzEBAAAAKe12IgIAAAAKMjg3Ljg0MDAwMQAaRG53O9PdCButFng7090II0NJUS5EQjpYQjBULklRX01BUktFVENBUC4yMDI0LzEyLzMxAQAAANMz3ikCAAAABTYxLjI5ABpEbnc7090Ie7USeDvT3QgkQ0lRLk5BU0RBUUdNOkFHSVguSVFfVk9MVU1FLjIwMjUvOC8xAQAAACP3AHACAAAACDAuMDMyNTU5ABpEbnc7090IYAzsqzvT3QgjQ0lRLk5BU0RBUUdNOlNNSC5JUV9WT0xVTUUuMjAyNS84LzEBAAAAYMI2AAIAAAAJMTQuMDMyMTk2ABpEbnc7090IMeXrqzvT3QgfQ0lRLkJBVFM6SUdWLklRX1ZPTFVNRS4yMDI1LzgvMQEAAADNOoYAAgAAAAc2Ljg4Mjc1ABpEbnc7090Ii5fsqzvT3QgkQ0lRLk5BU0RBUUdNOkJPVFouSVFfVk9MVU1FLjIwMjUvOC8xAQAAAPf9CBYCAAAACDAuODQ2</t>
  </si>
  <si>
    <t>NzMxABpEbnc7090IBpfrqzvT3QgjQ0lRLk5BU0RBUUdNOkFJUS5JUV9WT0xVTUUuMjAyNS84LzEBAAAA6dxiIQIAAAAIMS4yODk1NDQAGkRudzvT3QgGl+urO9PdCCBDSVEuQVJDQTpBUlRZLklRX1ZPTFVNRS4yMDI1LzgvMQEAAABuH2khAgAAAAgwLjY1OTk5NgAaRG53O9PdCCSF6qs7090IJENJUS5OQVNEQVFHTTpST0JULklRX1ZPTFVNRS4yMDI1LzgvMQEAAABcY9kgAgAAAAcwLjA2MzYyABpEbnc7090I82/rqzvT3QggQ0lRLkFSQ0E6SUdQVC5JUV9WT0xVTUUuMjAyNS84LzEBAAAAzAJeAQIAAAAIMC4wODE4MzQAGkRudzvT3Qjzb+urO9PdCCBDSVEuQkFUUzpXVEFJLklRX1ZPTFVNRS4yMDI1LzgvMQEAAABgTm9kAgAAAAgwLjIyMjMxNQAaRG53O9PdCLSr6qs7090IIENJUS5BUkNBOlRITlEuSVFfVk9MVU1FLjIwMjUvOC8xAQAAAK7DfiQCAAAACDAuMDM1OTUzABpEbnc7090I5EjrqzvT3QgkQ0lRLk5BU0RBUUdNOkZEVFguSVFfVk9MVU1FLjIwMjUvOC8xAQAAAL2lnSYCAAAACDAuMDUxNzQxABpEbnc7090IfXDsqzvT3QggQ0lRLkFSQ0E6Q0hBVC5JUV9WT0xVTUUuMjAyNS84LzEBAAAAADA1bQIAAAAIMC4yNDA5MzIAGkRudzvT3QgkheqrO9PdCCBDSVEuQVJDQTpMT1VQLklRX1ZPTFVNRS4yMDI1LzgvMQEAAABZXA8iAgAAAAgwLjAxNDk2OQAaRG53O9PdCHZJ7Ks7090IIENJUS5BUkNBOkxS</t>
  </si>
  <si>
    <t>TlouSVFfVk9MVU1FLjIwMjUvOC8xAQAAALV2wyYCAAAACDAuMDA0MDU3ABpEbnc7090IXyHrqzvT3QgfQ0lRLkFSQ0E6QUlTLklRX1ZPTFVNRS4yMDI1LzgvMQEAAACYl59wAgAAAAgwLjAzMjAxMwAaRG53O9PdCLSr6qs7090IJENJUS5OQVNEQVFHTTpXSVNFLklRX1ZPTFVNRS4yMDI1LzgvMQEAAADpsENuAgAAAAgwLjAxNzA2NgAaRG53O9PdCDbT6qs7090IH0NJUS5MU0U6UkJPVC5JUV9WT0xVTUUuMjAyNS84LzEBAAAAjnskFAIAAAAIMC4yMTI2MzUAGkRudzvT3QhgDOyrO9PdCCBDSVEuWFRSQTpYQUlYLklRX1ZPTFVNRS4yMDI1LzgvMQEAAAA17OIiAgAAAAcwLjE4NTYzABpEbnc7090IMeXrqzvT3QgfQ0lRLkJJVDpXVEFJLklRX1ZPTFVNRS4yMDI1LzgvMQEAAABNulsjAgAAAAgwLjAzNTQwNwAaRG53O9PdCBG+66s7090IH0NJUS5MU0U6QUlBRy5JUV9WT0xVTUUuMjAyNS84LzEBAAAA8J2CJAIAAAAIMC4xMzgwMzgAGkRudzvT3QgGl+urO9PdCB9DSVEuQVNYOlJCVFouSVFfVk9MVU1FLjIwMjUvOC8xAQAAACntdiICAAAACDAuMDMyNjY5ABpEbnc7090ItKvqqzvT3QgeQ0lRLkRCOlhCMFQuSVFfVk9MVU1FLjIwMjUvOC8xAQAAANMz3ikDAAAAAAAaRG53O9PdCIuX7Ks7090IKENJUS5OQVNEQVFHTTpBR0lYLklRX0NMT1NFUFJJQ0UuMjAyNS84LzEBAAAAI/cAcAIAAAAHMzEuMzkwMQAaRG53</t>
  </si>
  <si>
    <t>O9PdCI0I76s7090IIENJUS5OQVNEQVFHTTpBR0lYLklRX0NMT1NFUFJJQ0UuAQAAACP3AHACAAAABzMxLjM5MDEAGkRudzvT3QiuIjanO9PdCClDSVEuTkFTREFRR006QUdJWC5JUV9DTE9TRVBSSUNFLjIwMjUvNy8zMQEAAAAj9wBwAgAAAAczMi40NTk1ABpEbnc7090I+xrxqzvT3QgiQ0lRLk5BU0RBUUdNOkFHSVguSVFfVldBUC4yMDI1LzgvMQEAAAAj9wBwAgAAAAUzMS40OQAaRG53O9PdCORI66s7090IL0NJUS5OQVNEQVFHTTpBR0lYLklRX1NIQVJFU09VVFNUQU5ESU5HLjIwMjUvOC8xAQAAACP3AHACAAAACDAuOTAwMDAyABpEbnc7090Iq1bvqzvT3QgwQ0lRLk5BU0RBUUdNOkFHSVguSVFfU0hBUkVTT1VUU1RBTkRJTkcuMjAyNS83LzMxAQAAACP3AHACAAAACDAuOTAwMDAyABpEbnc7090ICULxqzvT3QgxQ0lRLk5BU0RBUUdNOkFHSVguSVFfU0hBUkVTT1VUU1RBTkRJTkcuMjAyNC8xMi8zMQEAAAAj9wBwAgAAAAgwLjQwMDAwMgAaRG53O9PdCF+OEng7090IMENJUS5OQVNEQVFHTTpTTUguSVFfU0hBUkVTT1VUU1RBTkRJTkcuMjAyNC8xMi8zMQEAAABgwjYAAgAAAAk5Ni4yNDE4NzQAGkRudzvT3QiXAxN4O9PdCCxDSVEuQkFUUzpJR1YuSVFfU0hBUkVTT1VUU1RBTkRJTkcuMjAyNC8xMi8zMQEAAADNOoYAAgAAAAQ5My4xABpEbnc7090I358TeDvT3QgxQ0lRLk5BU0RBUUdNOkJPVFouSVFf</t>
  </si>
  <si>
    <t>MTkuMjY2Mzk5ABpEbnc7090IuVETeDvT3QgrQ0lRLkRCOlhCMFQuSVFfU0hBUkVTT1VUU1RBTkRJTkcuMjAyNC8xMi8zMQEAAADTM94pAgAAAAEzABpEbnc7090I/O0TeDvT3QguQ0lRLk5BU0RBUUdNOlNNSC5JUV9TSEFSRVNPVVRTVEFORElORy4yMDI1LzgvMQEAAABgwjYAAgAAAAk5NC40OTE4NzQAGkRudzvT3QirVu+rO9PdCCpDSVEuQkFUUzpJR1YuSVFfU0hBUkVTT1VUU1RBTkRJTkcuMjAyNS84LzEBAAAAzTqGAAIAAAADMTA4ABpEbnc7090IjQjvqzvT3QgvQ0lRLk5BU0RBUUdNOkJPVFouSVFfU0hBUkVTT1VUU1RBTkRJTkcuMjAyNS84LzEBAAAA9/0IFgIAAAAFODMuNjYAGkRudzvT3QirVu+rO9PdCC5DSVEuTkFTREFRR006QUlRLklRX1NIQVJFU09VVFNUQU5ESU5HLjIwMjUvOC8xAQAAAOncYiECAAAACTg5LjI1MDAwMgAaRG53O9PdCJsv76s7090IK0NJUS5BUkNBOkFSVFkuSVFfU0hBUkVTT1VUU1RBTkRJTkcuMjAyNS84LzEBAAAAbh9pIQIAAAAFMjguMTUAGkRudzvT3QgBbe+rO9PdCC9DSVEuTkFTREFRR006Uk9CVC5JUV9TSEFSRVNPVVRTVEFORElORy4yMDI1LzgvMQEAAABcY9kgAgAAAAkxMC4zMDAwMDIAGkRudzvT3QibL++rO9PdCCtDSVEuQVJDQTpJR1BULklRX1NIQVJFU09VVFNUQU5ESU5HLjIwMjUvOC8xAQAAAMwCXgECAAAAAzkuOQAaRG53O9PdCAFt76s7090IK0NJUS5C</t>
  </si>
  <si>
    <t>QVRTOldUQUkuSVFfU0hBUkVTT1VUU1RBTkRJTkcuMjAyNS84LzEBAAAAYE5vZAIAAAADOC42ABpEbnc7090Imy/vqzvT3QgrQ0lRLkFSQ0E6VEhOUS5JUV9TSEFSRVNPVVRTVEFORElORy4yMDI1LzgvMQEAAACuw34kAgAAAAUzLjcyNQAaRG53O9PdCJsv76s7090IL0NJUS5OQVNEQVFHTTpGRFRYLklRX1NIQVJFU09VVFNUQU5ESU5HLjIwMjUvOC8xAQAAAL2lnSYCAAAACDQuNjg4NDY5ABpEbnc7090Iq1bvqzvT3QgrQ0lRLkFSQ0E6Q0hBVC5JUV9TSEFSRVNPVVRTVEFORElORy4yMDI1LzgvMQEAAAAAMDVtAgAAAAU3LjUyNQAaRG53O9PdCI0I76s7090IK0NJUS5BUkNBOkxPVVAuSVFfU0hBUkVTT1VUU1RBTkRJTkcuMjAyNS84LzEBAAAAWVwPIgIAAAAIMS42MDAwMDEAGkRudzvT3QiNCO+rO9PdCCtDSVEuQVJDQTpMUk5aLklRX1NIQVJFU09VVFNUQU5ESU5HLjIwMjUvOC8xAQAAALV2wyYCAAAABDAuNzgAGkRudzvT3QhNk+6rO9PdCCpDSVEuQVJDQTpBSVMuSVFfU0hBUkVTT1VUU1RBTkRJTkcuMjAyNS84LzEBAAAAmJefcAIAAAADMC44ABpEbnc7090IjQjvqzvT3QgvQ0lRLk5BU0RBUUdNOldJU0UuSVFfU0hBUkVTT1VUU1RBTkRJTkcuMjAyNS84LzEBAAAA6bBDbgIAAAAEMC44NgAaRG53O9PdCE2T7qs7090IK0NJUS5YVFJBOlhBSVguSVFfU0hBUkVTT1VUU1RBTkRJTkcuMjAyNS84LzEBAAAA</t>
  </si>
  <si>
    <t>NeziIgIAAAAJMzQuODk5ODY5ABpEbnc7090IjQjvqzvT3QgqQ0lRLkJJVDpXVEFJLklRX1NIQVJFU09VVFNUQU5ESU5HLjIwMjUvOC8xAQAAAE26WyMCAAAACDEyLjA2NjYzABpEbnc7090Ib7ruqzvT3QgqQ0lRLkxTRTpBSUFHLklRX1NIQVJFU09VVFNUQU5ESU5HLjIwMjUvOC8xAQAAAPCdgiQCAAAACTQxLjQxMzM2MgAaRG53O9PdCG+67qs7090IKkNJUS5BU1g6UkJUWi5JUV9TSEFSRVNPVVRTVEFORElORy4yMDI1LzgvMQEAAAAp7XYiAgAAAAkyMC42NzE1OTcAGkRudzvT3QirVu+rO9PdCClDSVEuREI6WEIwVC5JUV9TSEFSRVNPVVRTVEFORElORy4yMDI1LzgvMQEAAADTM94pAgAAAAQ0LjAxABpEbnc7090Imy/vqzvT3QgxQ0lRLk5BU0RBUUdNOkFHSVguSVFfU0hBUkVTT1VUU1RBTkRJTkcuMjAyMy8xMi8yOQEAAAAj9wBwAwAAAAAAGkRudzvT3QhfjhJ4O9PdCDBDSVEuTkFTREFRR006U01ILklRX1NIQVJFU09VVFNUQU5ESU5HLjIwMjMvMTIvMjkBAAAAYMI2AAIAAAAJNjguNDQxODc0ABpEbnc7090IZ2sQeDvT3QgsQ0lRLkJBVFM6SUdWLklRX1NIQVJFU09VVFNUQU5ESU5HLjIwMjMvMTIvMjkBAAAAzTqGAAIAAAAFOTIuMjUAGkRudzvT3QhnaxB4O9PdCDFDSVEuTkFTREFRR006Qk9UWi5JUV9TSEFSRVNPVVRTVEFORElORy4yMDIzLzEyLzI5AQAAAPf9CBYCAAAABTg3LjA2ABpEbnc7090I</t>
  </si>
  <si>
    <t>SU5HLjIwMjMvMTIvMjkBAAAA0zPeKQIAAAAEMS44NwAaRG53O9PdCCfPD3g7090IJ0NJUS5OQVNEQVFHTTpTTUguSVFfQ0xPU0VQUklDRS4yMDI1LzgvMQEAAABgwjYAAgAAAAYyODMuOTUAGkRudzvT3QirVu+rO9PdCClDSVEuTkFTREFRR006U01ILklRX0NMT1NFUFJJQ0UuMjAyMy8xMi8yOQEAAABgwjYAAgAAAAYxNzQuODcAGkRudzvT3QiCJhV4O9PdCCZDSVEuTkFTREFRR006UVFRLklRX01BUktFVENBUC4yMDI1LzgvMQEAAAAOunsAAgAAAAozNTQwMTIuNDAyAQYAAAAFAAAAATEBAAAACy0xOTYzNzE0NjM2AwAAAAMxNjACAAAABjEwMDA1NAQAAAABMAcAAAAIOC8xLzIwMjUaRG53O9PdCBUi7Ks7090IKENJUS5OQVNEQVFHTTpRUVEuSVFfTUFSS0VUQ0FQLjIwMjQvMTIvMzEBAAAADrp7AAIAAAALMzE1NTA1LjU5NDUBBgAAAAUAAAABMQEAAAALLTE5NjM3MTQ2MzYDAAAAAzE2MAIAAAAGMTAwMDU0BAAAAAEwBwAAAAoxMi8zMS8yMDI0GkRudzvT3QiCJhV4O9PdCCNDSVEuTkFTREFRR006UVFRLklRX1ZPTFVNRS4yMDI1LzgvMQEAAAAOunsAAgAAAAk2OS40MDA3ODkAGkRudzvT3Qh9cOyrO9PdCChDSVEuTkFTREFRR006UVFRLklRX0NMT1NFUFJJQ0UuMjAyNS83LzMxAQAAAA66ewACAAAABjU2NS4wMQAaRG53O9PdCPsa8as7090IJ0NJUS5OQVNEQVFHTTpRUVEuSVFfQ0xPU0VQUklDRS4yMDI1</t>
  </si>
  <si>
    <t>LzgvMQEAAAAOunsAAgAAAAY1NTMuODgAGkRudzvT3QiNCO+rO9PdCCFDSVEuTkFTREFRR006UVFRLklRX1ZXQVAuMjAyNS84LzEBAAAADrp7AAIAAAAGNTU1LjI3ABpEbnc7090IXyHrqzvT3QgvQ0lRLk5BU0RBUUdNOlFRUS5JUV9TSEFSRVNPVVRTVEFORElORy4yMDI1LzcvMzEBAAAADrp7AAIAAAAGNjM5LjE1ABpEbnc7090IzqXwqzvT3QguQ0lRLk5BU0RBUUdNOlFRUS5JUV9TSEFSRVNPVVRTVEFORElORy4yMDI1LzgvMQEAAAAOunsAAgAAAAY2MzkuMTUAGkRudzvT3QgBbe+rO9PdCDBDSVEuTkFTREFRR006UVFRLklRX1NIQVJFU09VVFNUQU5ESU5HLjIwMjQvMTIvMzEBAAAADrp7AAIAAAAGNjE3LjE1ABpEbnc7090IEYYWeDvT3QgwQ0lRLk5BU0RBUUdNOlFRUS5JUV9TSEFSRVNPVVRTVEFORElORy4yMDIzLzEyLzI5AQAAAA66ewACAAAABjU2MC4zNQAaRG53O9PdCOgyD3g7090IKUNJUS5OQVNEQVFHTTpRUVEuSVFfQ0xPU0VQUklDRS4yMDIzLzEyLzI5AQAAAA66ewACAAAABjQwOS41MgAaRG53O9PdCCfPD3g7090IKUNJUS5OQVNEQVFHTTpRUVEuSVFfQ0xPU0VQUklDRS4yMDI0LzEyLzMxAQAAAA66ewACAAAABjUxMS4yMwAaRG53O9PdCGdrEHg7090IKENJUS5OQVNEQVFHTTpTTUguSVFfQ0xPU0VQUklDRS4yMDI1LzcvMzEBAAAAYMI2AAIAAAAGMjg4Ljc4ABpEbnc7090I28zwqzvT3Qgh</t>
  </si>
  <si>
    <t>Q0lRLk5BU0RBUUdNOlNNSC5JUV9WV0FQLjIwMjUvOC8xAQAAAGDCNgACAAAABjI4My4yNQAaRG53O9PdCBUi7Ks7090IL0NJUS5OQVNEQVFHTTpTTUguSVFfU0hBUkVTT1VUU1RBTkRJTkcuMjAyNS83LzMxAQAAAGDCNgACAAAACTk0LjQ5MTg3NAACWW53O9PdCOnz8Ks7090IKUNJUS5OQVNEQVFHTTpTTUguSVFfQ0xPU0VQUklDRS4yMDI0LzEyLzMxAQAAAGDCNgACAAAABjI0Mi4xNwACWW53O9PdCF+OEng7090IJENJUS5CQVRTOklHVi5JUV9DTE9TRVBSSUNFLjIwMjUvNy8zMQEAAADNOoYAAgAAAAYxMTEuNjYAAlludzvT3QjOpfCrO9PdCCNDSVEuQkFUUzpJR1YuSVFfQ0xPU0VQUklDRS4yMDI1LzgvMQEAAADNOoYAAgAAAAYxMDguNjMAAlludzvT3QiNCO+rO9PdCCtDSVEuQkFUUzpJR1YuSVFfU0hBUkVTT1VUU1RBTkRJTkcuMjAyNS83LzMxAQAAAM06hgACAAAAAzEwOAACWW53O9PdCM6l8Ks7090IJUNJUS5CQVRTOklHVi5JUV9DTE9TRVBSSUNFLjIwMjMvMTIvMjkBAAAAzTqGAAIAAAAGODEuMTI4AAJZbnc7090InioTeDvT3QglQ0lRLkJBVFM6SUdWLklRX0NMT1NFUFJJQ0UuMjAyNC8xMi8zMQEAAADNOoYAAgAAAAYxMDAuMTIAAlludzvT3QjfnxN4O9PdCClDSVEuTkFTREFRR006Qk9UWi5JUV9DTE9TRVBSSUNFLjIwMjUvNy8zMQEAAAD3/QgWAgAAAAUzMy40NwACWW53O9PdCPsa8as7090I</t>
  </si>
  <si>
    <t>KENJUS5OQVNEQVFHTTpCT1RaLklRX0NMT1NFUFJJQ0UuMjAyNS84LzEBAAAA9/0IFgIAAAAFMzMuMTIAAlludzvT3QibL++rO9PdCCJDSVEuTkFTREFRR006Qk9UWi5JUV9WV0FQLjIwMjUvOC8xAQAAAPf9CBYCAAAABTMzLjAyAAJZbnc7090IS/rqqzvT3QgwQ0lRLk5BU0RBUUdNOkJPVFouSVFfU0hBUkVTT1VUU1RBTkRJTkcuMjAyNS83LzMxAQAAAPf9CBYCAAAABTgzLjY2AAJZbnc7090I28zwqzvT3QgqQ0lRLk5BU0RBUUdNOkJPVFouSVFfQ0xPU0VQUklDRS4yMDIzLzEyLzI5AQAAAPf9CBYCAAAABDI4LjUAAlludzvT3Qgnzw94O9PdCCpDSVEuTkFTREFRR006Qk9UWi5JUV9DTE9TRVBSSUNFLjIwMjQvMTIvMzEBAAAA9/0IFgIAAAAFMzEuOTUAAlludzvT3QhbRBB4O9PdCChDSVEuTkFTREFRR006QUlRLklRX0NMT1NFUFJJQ0UuMjAyNS83LzMxAQAAAOncYiECAAAABTQ0LjU3AAJZbnc7090I+xrxqzvT3QgnQ0lRLk5BU0RBUUdNOkFJUS5JUV9DTE9TRVBSSUNFLjIwMjUvOC8xAQAAAOncYiECAAAABTQzLjQ3AAJZbnc7090Imy/vqzvT3QghQ0lRLk5BU0RBUUdNOkFJUS5JUV9WV0FQLjIwMjUvOC8xAQAAAOncYiECAAAABDQzLjUAAlludzvT3QhfIeurO9PdCC9DSVEuTkFTREFRR006QUlRLklRX1NIQVJFU09VVFNUQU5ESU5HLjIwMjUvNy8zMQEAAADp3GIhAgAAAAk4OS4yNTAwMDIAAlludzvT</t>
  </si>
  <si>
    <t>3Qjp8/CrO9PdCClDSVEuTkFTREFRR006QUlRLklRX0NMT1NFUFJJQ0UuMjAyMy8xMi8yOQEAAADp3GIhAgAAAAUzMS4xOAACWW53O9PdCB0kC3g7090IKUNJUS5OQVNEQVFHTTpBSVEuSVFfQ0xPU0VQUklDRS4yMDI0LzEyLzMxAQAAAOncYiECAAAABTM4LjY0AAJZbnc7090IG60WeDvT3QglQ0lRLkFSQ0E6QVJUWS5JUV9DTE9TRVBSSUNFLjIwMjUvNy8zMQEAAABuH2khAgAAAAU0My40NQACWW53O9PdCPsa8as7090IJENJUS5BUkNBOkFSVFkuSVFfQ0xPU0VQUklDRS4yMDI1LzgvMQEAAABuH2khAgAAAAU0Mi4yNgACWW53O9PdCH3h7qs7090IHkNJUS5BUkNBOkFSVFkuSVFfVldBUC4yMDI1LzgvMQEAAABuH2khAgAAAAU0Mi4yMwACWW53O9PdCHZJ7Ks7090ILENJUS5BUkNBOkFSVFkuSVFfU0hBUkVTT1VUU1RBTkRJTkcuMjAyNS83LzMxAQAAAG4faSECAAAABTI4LjE1AAJZbnc7090I+xrxqzvT3QgmQ0lRLkFSQ0E6QVJUWS5JUV9DTE9TRVBSSUNFLjIwMjMvMTIvMjkBAAAAbh9pIQIAAAAEMzQuNQACWW53O9PdCIImFXg7090IJkNJUS5BUkNBOkFSVFkuSVFfQ0xPU0VQUklDRS4yMDI0LzEyLzMxAQAAAG4faSECAAAABTM3LjA3AAJZbnc7090InioTeDvT3QgpQ0lRLk5BU0RBUUdNOlJPQlQuSVFfQ0xPU0VQUklDRS4yMDI1LzcvMzEBAAAAXGPZIAIAAAAHNDkuOTY1NQACWW53O9PdCM6l8Ks7090I</t>
  </si>
  <si>
    <t>KENJUS5OQVNEQVFHTTpST0JULklRX0NMT1NFUFJJQ0UuMjAyNS84LzEBAAAAXGPZIAIAAAAHNDkuMDIzMgACWW53O9PdCJsv76s7090IIkNJUS5OQVNEQVFHTTpST0JULklRX1ZXQVAuMjAyNS84LzEBAAAAXGPZIAIAAAAFNDguOTkAAlludzvT3QgVIuyrO9PdCDBDSVEuTkFTREFRR006Uk9CVC5JUV9TSEFSRVNPVVRTVEFORElORy4yMDI1LzcvMzEBAAAAXGPZIAIAAAAJMTAuMzAwMDAyAAJZbnc7090I6fPwqzvT3QgqQ0lRLk5BU0RBUUdNOlJPQlQuSVFfQ0xPU0VQUklDRS4yMDIzLzEyLzI5AQAAAFxj2SACAAAABTQ1LjUzAAJZbnc7090I/O0TeDvT3QgqQ0lRLk5BU0RBUUdNOlJPQlQuSVFfQ0xPU0VQUklDRS4yMDI0LzEyLzMxAQAAAFxj2SACAAAABTQ1LjA0AAJZbnc7090IvTMYeDvT3QglQ0lRLkFSQ0E6SUdQVC5JUV9DTE9TRVBSSUNFLjIwMjUvNy8zMQEAAADMAl4BAgAAAAU1MC42NwACWW53O9PdCNvM8Ks7090IJENJUS5BUkNBOklHUFQuSVFfQ0xPU0VQUklDRS4yMDI1LzgvMQEAAADMAl4BAgAAAAY0OS41NzgAAlludzvT3QibL++rO9PdCB5DSVEuQVJDQTpJR1BULklRX1ZXQVAuMjAyNS84LzEBAAAAzAJeAQIAAAAFNDkuNTMAAlludzvT3Qh9cOyrO9PdCCxDSVEuQVJDQTpJR1BULklRX1NIQVJFU09VVFNUQU5ESU5HLjIwMjUvNy8zMQEAAADMAl4BAgAAAAM5LjkAAlludzvT3QjbzPCrO9Pd</t>
  </si>
  <si>
    <t>CCZDSVEuQVJDQTpJR1BULklRX0NMT1NFUFJJQ0UuMjAyMy8xMi8yOQEAAADMAl4BAgAAAAUzOC42MQACWW53O9PdCBGGFng7090IJkNJUS5BUkNBOklHUFQuSVFfQ0xPU0VQUklDRS4yMDI0LzEyLzMxAQAAAMwCXgECAAAABTQ1LjIzAAJZbnc7090I2vgMeDvT3QglQ0lRLkJBVFM6V1RBSS5JUV9DTE9TRVBSSUNFLjIwMjUvNy8zMQEAAABgTm9kAgAAAAUyNS40NgACWW53O9PdCOnz8Ks7090IJENJUS5CQVRTOldUQUkuSVFfQ0xPU0VQUklDRS4yMDI1LzgvMQEAAABgTm9kAgAAAAUyNC42NgACWW53O9PdCI0I76s7090IHkNJUS5CQVRTOldUQUkuSVFfVldBUC4yMDI1LzgvMQEAAABgTm9kAgAAAAUyNC42NgACWW53O9PdCCSF6qs7090ILENJUS5CQVRTOldUQUkuSVFfU0hBUkVTT1VUU1RBTkRJTkcuMjAyNS83LzMxAQAAAGBOb2QCAAAAAzguNgACWW53O9PdCNvM8Ks7090IJkNJUS5CQVRTOldUQUkuSVFfQ0xPU0VQUklDRS4yMDIzLzEyLzI5AQAAAGBOb2QCAAAABTIwLjY5AAJZbnc7090IF6gPeDvT3QgmQ0lRLkJBVFM6V1RBSS5JUV9DTE9TRVBSSUNFLjIwMjQvMTIvMzEBAAAAYE5vZAIAAAACMjIAAlludzvT3QhbRBB4O9PdCCVDSVEuQVJDQTpUSE5RLklRX0NMT1NFUFJJQ0UuMjAyNS83LzMxAQAAAK7DfiQCAAAABTU2LjEyAAJZbnc7090I+xrxqzvT3QgkQ0lRLkFSQ0E6VEhOUS5JUV9DTE9TRVBS</t>
  </si>
  <si>
    <t>SUNFLjIwMjUvOC8xAQAAAK7DfiQCAAAABTU0LjQzAAJZbnc7090IAW3vqzvT3QgeQ0lRLkFSQ0E6VEhOUS5JUV9WV0FQLjIwMjUvOC8xAQAAAK7DfiQCAAAABTU0LjUyAAJZbnc7090IXyHrqzvT3QgsQ0lRLkFSQ0E6VEhOUS5JUV9TSEFSRVNPVVRTVEFORElORy4yMDI1LzcvMzEBAAAArsN+JAIAAAAFMy43MjUAAlludzvT3Qjp8/CrO9PdCCZDSVEuQVJDQTpUSE5RLklRX0NMT1NFUFJJQ0UuMjAyMy8xMi8yOQEAAACuw34kAgAAAAc0MS4yNDA1AAJZbnc7090IG8sReDvT3QgmQ0lRLkFSQ0E6VEhOUS5JUV9DTE9TRVBSSUNFLjIwMjQvMTIvMzEBAAAArsN+JAIAAAACNDkAAlludzvT3QgdPBR4O9PdCClDSVEuTkFTREFRR006RkRUWC5JUV9DTE9TRVBSSUNFLjIwMjUvNy8zMQEAAAC9pZ0mAgAAAAczOS42NDY1AAJZbnc7090IzqXwqzvT3QgoQ0lRLk5BU0RBUUdNOkZEVFguSVFfQ0xPU0VQUklDRS4yMDI1LzgvMQEAAAC9pZ0mAgAAAAczOC40NTk4AAJZbnc7090Ib7ruqzvT3QgiQ0lRLk5BU0RBUUdNOkZEVFguSVFfVldBUC4yMDI1LzgvMQEAAAC9pZ0mAgAAAAUzOC41OAACWW53O9PdCIuX7Ks7090IMENJUS5OQVNEQVFHTTpGRFRYLklRX1NIQVJFU09VVFNUQU5ESU5HLjIwMjUvNy8zMQEAAAC9pZ0mAgAAAAg0LjY4ODQ2OQACWW53O9PdCNvM8Ks7090IKUNJUS5OQVNEQVFHTTpGRFRYLklRX0NMT1NF</t>
  </si>
  <si>
    <t>UFJJQ0UuMjAyMy82LzEyAQAAAL2lnSYCAAAABzI1LjUxNzEAAlludzvT3QiZ5Rd4O9PdCCpDSVEuTkFTREFRR006RkRUWC5JUV9DTE9TRVBSSUNFLjIwMjQvMTIvMzEBAAAAvaWdJgIAAAAFMzUuMzUAAlludzvT3QhMsRR4O9PdCCVDSVEuQVJDQTpDSEFULklRX0NMT1NFUFJJQ0UuMjAyNS83LzMxAQAAAAAwNW0CAAAABTUxLjU0AAJZbnc7090I28zwqzvT3QgkQ0lRLkFSQ0E6Q0hBVC5JUV9DTE9TRVBSSUNFLjIwMjUvOC8xAQAAAAAwNW0CAAAABTQ5LjkxAAJZbnc7090IjQjvqzvT3QgeQ0lRLkFSQ0E6Q0hBVC5JUV9WV0FQLjIwMjUvOC8xAQAAAAAwNW0CAAAABTQ5Ljk5AAJZbnc7090IFSLsqzvT3QgsQ0lRLkFSQ0E6Q0hBVC5JUV9TSEFSRVNPVVRTVEFORElORy4yMDI1LzcvMzEBAAAAADA1bQIAAAAFNy41MjUAAlludzvT3Qjp8/CrO9PdCCVDSVEuQVJDQTpDSEFULklRX0NMT1NFUFJJQ0UuMjAyMy81LzE4AQAAAAAwNW0CAAAABzI1LjkwNzgAAlludzvT3QjfnxN4O9PdCCZDSVEuQVJDQTpDSEFULklRX0NMT1NFUFJJQ0UuMjAyNC8xMi8zMQEAAAAAMDVtAgAAAAU0MC40NgACWW53O9PdCNw+BHg7090IJUNJUS5BUkNBOkxPVVAuSVFfQ0xPU0VQUklDRS4yMDI1LzcvMzEBAAAAWVwPIgIAAAAFNjQuMjUAAlludzvT3Qj7GvGrO9PdCCRDSVEuQVJDQTpMT1VQLklRX0NMT1NFUFJJQ0UuMjAyNS84LzEB</t>
  </si>
  <si>
    <t>AAAAWVwPIgIAAAAFNjIuMDcAAlludzvT3Qh94e6rO9PdCB5DSVEuQVJDQTpMT1VQLklRX1ZXQVAuMjAyNS84LzEBAAAAWVwPIgIAAAAFNjIuMDUAAlludzvT3QhfIeurO9PdCCxDSVEuQVJDQTpMT1VQLklRX1NIQVJFU09VVFNUQU5ESU5HLjIwMjUvNy8zMQEAAABZXA8iAgAAAAgxLjYwMDAwMQACWW53O9PdCM6l8Ks7090IJkNJUS5BUkNBOkxPVVAuSVFfQ0xPU0VQUklDRS4yMDIzLzEyLzI5AQAAAFlcDyICAAAABzQzLjc5NjkAAlludzvT3QidXAx4O9PdCCZDSVEuQVJDQTpMT1VQLklRX0NMT1NFUFJJQ0UuMjAyNC8xMi8zMQEAAABZXA8iAgAAAAc1My4zNDI4AAJZbnc7090I2vgMeDvT3QglQ0lRLkFSQ0E6TFJOWi5JUV9DTE9TRVBSSUNFLjIwMjUvNy8zMQEAAAC1dsMmAgAAAAc0NC40MjMyAAJZbnc7090I6fPwqzvT3QgkQ0lRLkFSQ0E6TFJOWi5JUV9DTE9TRVBSSUNFLjIwMjUvOC8xAQAAALV2wyYCAAAABzQzLjY1OTMAAlludzvT3Qh94e6rO9PdCB5DSVEuQVJDQTpMUk5aLklRX1ZXQVAuMjAyNS84LzEBAAAAtXbDJgIAAAAFNDMuMjgAAlludzvT3QgRvuurO9PdCCxDSVEuQVJDQTpMUk5aLklRX1NIQVJFU09VVFNUQU5ESU5HLjIwMjUvNy8zMQEAAAC1dsMmAgAAAAQwLjc4AAJZbnc7090I28zwqzvT3QgmQ0lRLkFSQ0E6TFJOWi5JUV9DTE9TRVBSSUNFLjIwMjMvMTIvMjkBAAAAtXbDJgIAAAAH</t>
  </si>
  <si>
    <t>MzguMjEwNgACWW53O9PdCNkLD3g7090IJkNJUS5BUkNBOkxSTlouSVFfQ0xPU0VQUklDRS4yMDI0LzEyLzMxAQAAALV2wyYCAAAABzM4Ljk3ODQAAlludzvT3QgXqA94O9PdCCRDSVEuQVJDQTpBSVMuSVFfQ0xPU0VQUklDRS4yMDI1LzcvMzEBAAAAmJefcAIAAAAFMjkuNjcAAlludzvT3Qj7GvGrO9PdCCNDSVEuQVJDQTpBSVMuSVFfQ0xPU0VQUklDRS4yMDI1LzgvMQEAAACYl59wAgAAAAcyOC45ODMzAAJZbnc7090Imy/vqzvT3QgdQ0lRLkFSQ0E6QUlTLklRX1ZXQVAuMjAyNS84LzEBAAAAmJefcAIAAAAFMjguODcAAlludzvT3QhfIeurO9PdCCtDSVEuQVJDQTpBSVMuSVFfU0hBUkVTT1VUU1RBTkRJTkcuMjAyNS83LzMxAQAAAJiXn3ACAAAAAzAuOAACWW53O9PdCOnz8Ks7090IJUNJUS5BUkNBOkFJUy5JUV9DTE9TRVBSSUNFLjIwMjMvMTIvMjkBAAAAmJefcAMAAAAAAAJZbnc7090I3D4EeDvT3QglQ0lRLkFSQ0E6QUlTLklRX0NMT1NFUFJJQ0UuMjAyNC8xMi8zMQEAAACYl59wAgAAAAcyMy44NTI3AAJZbnc7090ITLEUeDvT3QgpQ0lRLk5BU0RBUUdNOldJU0UuSVFfQ0xPU0VQUklDRS4yMDI1LzcvMzEBAAAA6bBDbgIAAAAHMzcuODM2MwACWW53O9PdCM6l8Ks7090IKENJUS5OQVNEQVFHTTpXSVNFLklRX0NMT1NFUFJJQ0UuMjAyNS84LzEBAAAA6bBDbgIAAAAHMzYuODkwOQACWW53O9PdCH3h</t>
  </si>
  <si>
    <t>7qs7090IIkNJUS5OQVNEQVFHTTpXSVNFLklRX1ZXQVAuMjAyNS84LzEBAAAA6bBDbgIAAAAFMzYuODkAAlludzvT3Qh2SeyrO9PdCDBDSVEuTkFTREFRR006V0lTRS5JUV9TSEFSRVNPVVRTVEFORElORy4yMDI1LzcvMzEBAAAA6bBDbgIAAAAEMC44NgACWW53O9PdCOnz8Ks7090IKUNJUS5OQVNEQVFHTTpXSVNFLklRX0NMT1NFUFJJQ0UuMjAyMy8xMi84AQAAAOmwQ24CAAAABzI1LjQwMjkAAlludzvT3Qh1lxd4O9PdCCpDSVEuTkFTREFRR006V0lTRS5JUV9DTE9TRVBSSUNFLjIwMjQvMTIvMzEBAAAA6bBDbgIAAAAFMzguMzcAAlludzvT3QiCJhV4O9PdCCRDSVEuTFNFOlJCT1QuSVFfQ0xPU0VQUklDRS4yMDI1LzcvMzEBAAAAjnskFAIAAAAFMTUuMzIAAlludzvT3QjbzPCrO9PdCCNDSVEuTFNFOlJCT1QuSVFfQ0xPU0VQUklDRS4yMDI1LzgvMQEAAACOeyQUAgAAAAUxNC44OAACWW53O9PdCKtW76s7090IHUNJUS5MU0U6UkJPVC5JUV9WV0FQLjIwMjUvOC8xAQAAAI57JBQCAAAACTE0Ljk5MjM3MwACWW53O9PdCIuX7Ks7090IJUNJUS5MU0U6UkJPVC5JUV9DTE9TRVBSSUNFLjIwMjMvMTIvMjkBAAAAjnskFAIAAAAFMTMuMTUAAlludzvT3QhbRBB4O9PdCCVDSVEuTFNFOlJCT1QuSVFfQ0xPU0VQUklDRS4yMDI0LzEyLzMxAQAAAI57JBQCAAAABjEzLjg3NQACWW53O9PdCPDYEHg7090IJUNJUS5Y</t>
  </si>
  <si>
    <t>VFJBOlhBSVguSVFfQ0xPU0VQUklDRS4yMDI1LzcvMzEBAAAANeziIgIAAAAGMTQzLjc2AAJZbnc7090I+xrxqzvT3QgkQ0lRLlhUUkE6WEFJWC5JUV9DTE9TRVBSSUNFLjIwMjUvOC8xAQAAADXs4iICAAAABjEzNy43NAACWW53O9PdCAFt76s7090ILENJUS5YVFJBOlhBSVguSVFfU0hBUkVTT1VUU1RBTkRJTkcuMjAyNS83LzMxAQAAADXs4iICAAAACTM0Ljg5OTg2OQACWW53O9PdCOnz8Ks7090IJkNJUS5YVFJBOlhBSVguSVFfQ0xPU0VQUklDRS4yMDIzLzEyLzI5AQAAADXs4iICAAAABjEwMC4yNgACWW53O9PdCEWZC3g7090IJkNJUS5YVFJBOlhBSVguSVFfQ0xPU0VQUklDRS4yMDI0LzEyLzMwAQAAADXs4iICAAAABjEzNC45OAACWW53O9PdCJ1cDHg7090IJENJUS5CSVQ6V1RBSS5JUV9DTE9TRVBSSUNFLjIwMjUvNy8zMQEAAABNulsjAgAAAAQ2Ni45AAJZbnc7090IzqXwqzvT3QgjQ0lRLkJJVDpXVEFJLklRX0NMT1NFUFJJQ0UuMjAyNS84LzEBAAAATbpbIwIAAAAFNjMuNzYAAlludzvT3Qh94e6rO9PdCB1DSVEuQklUOldUQUkuSVFfVldBUC4yMDI1LzgvMQEAAABNulsjAgAAAAk2NC4yOTE3MzQAAlludzvT3QgRvuurO9PdCCtDSVEuQklUOldUQUkuSVFfU0hBUkVTT1VUU1RBTkRJTkcuMjAyNS83LzMxAQAAAE26WyMCAAAACDEyLjA2NjYzAAJZbnc7090I+xrxqzvT3QglQ0lRLkJJVDpXVEFJ</t>
  </si>
  <si>
    <t>LklRX0NMT1NFUFJJQ0UuMjAyMy8xMi8yOQEAAABNulsjAgAAAAU1NS45NAACWW53O9PdCJpvDng7090IJUNJUS5CSVQ6V1RBSS5JUV9DTE9TRVBSSUNFLjIwMjQvMTIvMzABAAAATbpbIwIAAAAFNjcuMTIAAlludzvT3QjJ2Ad4O9PdCCRDSVEuTFNFOkFJQUcuSVFfQ0xPU0VQUklDRS4yMDI1LzcvMzEBAAAA8J2CJAIAAAAGMTguODczAAJZbnc7090I28zwqzvT3QgjQ0lRLkxTRTpBSUFHLklRX0NMT1NFUFJJQ0UuMjAyNS84LzEBAAAA8J2CJAIAAAAGMTguMDY2AAJZbnc7090IjQjvqzvT3QgdQ0lRLkxTRTpBSUFHLklRX1ZXQVAuMjAyNS84LzEBAAAA8J2CJAIAAAAJMTguMzEyMzg3AAJZbnc7090Ii5fsqzvT3QgrQ0lRLkxTRTpBSUFHLklRX1NIQVJFU09VVFNUQU5ESU5HLjIwMjUvNy8zMQEAAADwnYIkAgAAAAk0MS40MTMzNjIAAlludzvT3Qj7GvGrO9PdCCVDSVEuTFNFOkFJQUcuSVFfQ0xPU0VQUklDRS4yMDIzLzEyLzI5AQAAAPCdgiQCAAAABjE0LjM3MwACWW53O9PdCFhnEng7090IJUNJUS5MU0U6QUlBRy5JUV9DTE9TRVBSSUNFLjIwMjQvMTIvMzEBAAAA8J2CJAIAAAAFMTcuMzMAAlludzvT3QiC3BJ4O9PdCCRDSVEuQVNYOlJCVFouSVFfQ0xPU0VQUklDRS4yMDI1LzcvMzEBAAAAKe12IgIAAAAFMTQuOTMAAlludzvT3QjOpfCrO9PdCCNDSVEuQVNYOlJCVFouSVFfQ0xPU0VQUklDRS4yMDI1</t>
  </si>
  <si>
    <t>LzgvMQEAAAAp7XYiAgAAAAUxNC43MgACWW53O9PdCJsv76s7090IHUNJUS5BU1g6UkJUWi5JUV9WV0FQLjIwMjUvOC8xAQAAACntdiICAAAACDE0Ljc4ODEyAAJZbnc7090IdknsqzvT3QgrQ0lRLkFTWDpSQlRaLklRX1NIQVJFU09VVFNUQU5ESU5HLjIwMjUvNy8zMQEAAAAp7XYiAgAAAAkyMC42NzE1OTcAAlludzvT3Qjp8/CrO9PdCCVDSVEuQVNYOlJCVFouSVFfQ0xPU0VQUklDRS4yMDIzLzEyLzI5AQAAACntdiICAAAABTEyLjY1AAJZbnc7090IyekVeDvT3QglQ0lRLkFTWDpSQlRaLklRX0NMT1NFUFJJQ0UuMjAyNC8xMi8zMQEAAAAp7XYiAgAAAAUxNC45NAACWW53O9PdCNkpBHg7090II0NJUS5EQjpYQjBULklRX0NMT1NFUFJJQ0UuMjAyNS83LzMxAQAAANMz3ikCAAAABjE5LjUxOAACWW53O9PdCNvM8Ks7090IIkNJUS5EQjpYQjBULklRX0NMT1NFUFJJQ0UuMjAyNS84LzEBAAAA0zPeKQIAAAAGMTkuMjIyAAJZbnc7090IfeHuqzvT3QgqQ0lRLkRCOlhCMFQuSVFfU0hBUkVTT1VUU1RBTkRJTkcuMjAyNS83LzMxAQAAANMz3ikCAAAABDQuMDEAAlludzvT3QjbzPCrO9PdCCRDSVEuREI6WEIwVC5JUV9DTE9TRVBSSUNFLjIwMjMvMTIvMjkBAAAA0zPeKQIAAAAFMTcuMDIAAlludzvT3QgF/Qp4O9PdCCRDSVEuREI6WEIwVC5JUV9DTE9TRVBSSUNFLjIwMjQvMTIvMzABAAAA0zPeKQIAAAAFMjAu</t>
  </si>
  <si>
    <t>NDMAAlludzvT3QhYZxJ4O9PdCCNDSVEuTUVUQS5JUV9DTE9TRVBSSUNFLjIwMjUvOC8xLlVTRAEAAAAX2zwBAgAAAAY3NTAuMDEAGq5udzvT3QhARe6rO9PdCCRDSVEuTUVUQS5JUV9DTE9TRVBSSUNFLjIwMjUvNy8zMS5VU0QBAAAAF9s8AQIAAAAGNzczLjQ0ABqubnc7090ImTDwqzvT3QgiQ0lRLk1FVEEuSVFfTUFSS0VUQ0FQLjIwMjUvOC8xLlVTRAEAAAAX2zwBAgAAAA4xODg0MTMxLjIyNzY2NQEGAAAABQAAAAExAQAAAAstMTkzNDA2NTQzNwMAAAADMTYwAgAAAAYxMDAwNTQEAAAAATAHAAAACDgvMS8yMDI1AlludzvT3QibvuyrO9PdCCRDSVEuTUVUQS5JUV9DTE9TRVBSSUNFLjIwMjUvNy8yNS5VU0QBAAAAF9s8AQIAAAAGNzEyLjY4AAJZbnc7090I+4vzqzvT3QghQ0lRLkNSTS5JUV9NQVJLRVRDQVAuMjAyNS84LzEuVVNEAQAAACXgAQACAAAACTIzOTcwNy40NAEGAAAABQAAAAExAQAAAAstMTk0MDM2MDMyMAMAAAADMTYwAgAAAAYxMDAwNTQEAAAAATAHAAAACDgvMS8yMDI1AlludzvT3QjTM+2rO9PdCCFDSVEuTk9XLklRX01BUktFVENBUC4yMDI1LzgvMS5VU0QBAAAAv3ReAQIAAAAMMTg5NzQ5LjE0ODAzAQYAAAAFAAAAATEBAAAACy0xOTM0OTMyNzMxAwAAAAMxNjACAAAABjEwMDA1NAQAAAABMAcAAAAIOC8xLzIwMjUCWW53O9PdCKzl7Ks7090IIkNJUS5EVU9MLklRX01BUktFVENBUC4y</t>
  </si>
  <si>
    <t>MDI1LzgvMS5VU0QBAAAAsPCHDAIAAAAMMTU0MDguNTM0NTEzAQYAAAAFAAAAATEBAAAACy0xOTQ2ODI2NzQwAwAAAAMxNjACAAAABjEwMDA1NAQAAAABMAcAAAAIOC8xLzIwMjUCWW53O9PdCLsM7as7090IIUNJUS5TQVAuSVFfTUFSS0VUQ0FQLjIwMjUvOC8xLlVTRAEAAAAL7gEAAgAAABAzMjg5NjguMjM2ODMxNTM4AQYAAAAFAAAAATEBAAAACy0xOTM1MDU3NTY1AwAAAAMxNjACAAAABjEwMDA1NAQAAAABMAcAAAAIOC8xLzIwMjUCWW53O9PdCKzl7Ks7090IIUNJUS5URU0uSVFfTUFSS0VUQ0FQLjIwMjUvOC8xLlVTRAEAAAAA0yQZAgAAAAs5NTAyLjM1MDY4OAEGAAAABQAAAAExAQAAAAstMTk0NTg2Nzg4NwMAAAADMTYwAgAAAAYxMDAwNTQEAAAAATAHAAAACDgvMS8yMDI1AlludzvT3QjTM+2rO9PdCCJDSVEuQURCRS5JUV9NQVJLRVRDQVAuMjAyNS84LzEuVVNEAQAAAAFfAAACAAAACTE0NzUzNi43NgEGAAAABQAAAAExAQAAAAstMTkzNzIzODM5MwMAAAADMTYwAgAAAAYxMDAwNTQEAAAAATAHAAAACDgvMS8yMDI1AlludzvT3Qis5eyrO9PdCCFDSVEuSU9ULklRX01BUktFVENBUC4yMDI1LzgvMS5VU0QBAAAAuj78EQIAAAALMjA1MDEuNzg3NTYBBgAAAAUAAAABMQEAAAALLTE5Mzg3MzgzMDQDAAAAAzE2MAIAAAAGMTAwMDU0BAAAAAEwBwAAAAg4LzEvMjAyNQJZbnc7090IrOXsqzvT3QgiQ0lR</t>
  </si>
  <si>
    <t>LldEQVkuSVFfTUFSS0VUQ0FQLjIwMjUvOC8xLlVTRAEAAACHY2sBAgAAAAw1OTI5OC43MjQ3ODUBBgAAAAUAAAABMQEAAAALLTE5NDEzNjU0MTMDAAAAAzE2MAIAAAAGMTAwMDU0BAAAAAEwBwAAAAg4LzEvMjAyNQJZbnc7090Im77sqzvT3QgiQ0lRLlJCTFguSVFfTUFSS0VUQ0FQLjIwMjUvOC8xLlVTRAEAAABpVfQBAgAAAAw4NjY3Ni42Mjg1MjQBBgAAAAUAAAABMQEAAAALLTE5MzQxMjU0NTUDAAAAAzE2MAIAAAAGMTAwMDU0BAAAAAEwBwAAAAg4LzEvMjAyNQJZbnc7090I0zPtqzvT3QghQ0lRLkFQUC5JUV9NQVJLRVRDQVAuMjAyNS84LzEuVVNEAQAAANq5zg0CAAAADTEyODMwNi4xNDU3MDYBBgAAAAUAAAABMQEAAAALLTE5NDU0NTA1NjEDAAAAAzE2MAIAAAAGMTAwMDU0BAAAAAEwBwAAAAg4LzEvMjAyNQJZbnc7090IuwztqzvT3QgiQ0lRLlNIT1AuSVFfTUFSS0VUQ0FQLjIwMjUvOC8xLlVTRAEAAAAGKwQFAgAAAA0xNTM4NjkuMzcxMzAxAQYAAAAFAAAAATEBAAAACy0xOTQ1NDE5MjY4AwAAAAMxNjACAAAABjEwMDA1NAQAAAABMAcAAAAIOC8xLzIwMjUCWW53O9PdCLsM7as7090IIkNJUS5URUFNLklRX01BUktFVENBUC4yMDI1LzgvMS5VU0QBAAAAUhMiDwIAAAAMNDgwMjguMDY3OTM4AQYAAAAFAAAAATEBAAAACy0xOTQ2NjU0NDMyAwAAAAMxNjACAAAABjEwMDA1NAQAAAABMAcAAAAIOC8x</t>
  </si>
  <si>
    <t>LzIwMjUCWW53O9PdCLsM7as7090IIkNJUS5NU0ZULklRX01BUktFVENBUC4yMDI1LzgvMS5VU0QBAAAAS1UAAAIAAAAOMzg5NTc5Ni44MzA4OTgBBgAAAAUAAAABMQEAAAALLTE5MzQyNDc3OTMDAAAAAzE2MAIAAAAGMTAwMDU0BAAAAAEwBwAAAAg4LzEvMjAyNQJZbnc7090IuwztqzvT3QgiQ0lRLkFNWk4uSVFfTUFSS0VUQ0FQLjIwMjUvOC8xLlVTRAEAAAA9SQAAAgAAAA4yMjkwMjg5Ljg3MjgzMQEGAAAABQAAAAExAQAAAAstMTkzMzcwMzI4MAMAAAADMTYwAgAAAAYxMDAwNTQEAAAAATAHAAAACDgvMS8yMDI1AlludzvT3Qi7DO2rO9PdCCxDSVEuTkFTREFRR1M6R09PR0wuSVFfTUFSS0VUQ0FQLjIwMjUvOC8xLlVTRAEAAACocQAAAgAAAAoyMjkxNzkwLjgyAQYAAAAFAAAAATEBAAAACy0xOTM0OTI4NTUxAwAAAAMxNjACAAAABjEwMDA1NAQAAAABMAcAAAAIOC8xLzIwMjUCWW53O9PdCJu+7Ks7090IIkNJUS5UU0xBLklRX01BUktFVENBUC4yMDI1LzgvMS5VU0QBAAAAEMaiAQIAAAANOTc2MTE3LjU5NzI3OAEGAAAABQAAAAExAQAAAAstMTkzNDg0MTk3OAMAAAADMTYwAgAAAAYxMDAwNTQEAAAAATAHAAAACDgvMS8yMDI1AlludzvT3Qis5eyrO9PdCCJDSVEuUExUUi5JUV9NQVJLRVRDQVAuMjAyNS84LzEuVVNEAQAAAGX6mAICAAAADTM2NDA2My42ODU0ODUBBgAAAAUAAAABMQEAAAALLTE5NDU5</t>
  </si>
  <si>
    <t>NTc1NTUDAAAAAzE2MAIAAAAGMTAwMDU0BAAAAAEwBwAAAAg4LzEvMjAyNQJZbnc7090I0zPtqzvT3QgiQ0lRLk9SQ0wuSVFfTUFSS0VUQ0FQLjIwMjUvOC8xLlVTRAEAAADnVgAAAgAAAAw2ODY1MzQuOTYxODYBBgAAAAUAAAABMQEAAAALLTE5Mzc4ODg3NDADAAAAAzE2MAIAAAAGMTAwMDU0BAAAAAEwBwAAAAg4LzEvMjAyNQJZbnc7090IrOXsqzvT3QgiQ0lRLk5CSVMuSVFfTUFSS0VUQ0FQLjIwMjUvOC8xLlVTRAEAAAC/+xkDAgAAAAwxMjQxMi44NDQxMzIBBgAAAAUAAAABMQEAAAALLTE5NDIyOTk2ODQDAAAAAzE2MAIAAAAGMTAwMDU0BAAAAAEwBwAAAAg4LzEvMjAyNTFubnc7090Im77sqzvT3QgiQ0lRLkVTVEMuSVFfTUFSS0VUQ0FQLjIwMjUvOC8xLlVTRAEAAACAhFsNAgAAAAs4NDAzLjExMTU1MQEGAAAABQAAAAExAQAAAAstMTkzODgwMDgzNAMAAAADMTYwAgAAAAYxMDAwNTQEAAAAATAHAAAACDgvMS8yMDI1MW5udzvT3QibvuyrO9PdCCJDSVEuU05PVy5JUV9NQVJLRVRDQVAuMjAyNS84LzEuVVNEAQAAALA8ZBACAAAADDY4NDA2LjU2MTcyNQEGAAAABQAAAAExAQAAAAstMTkzOTIwNzgxMAMAAAADMTYwAgAAAAYxMDAwNTQEAAAAATAHAAAACDgvMS8yMDI1MW5udzvT3QjTM+2rO9PdCCJDSVEuRERPRy5JUV9NQVJLRVRDQVAuMjAyNS84LzEuVVNEAQAAALuhBAgCAAAADDQ2ODI5Ljg5ODEy</t>
  </si>
  <si>
    <t>NAEGAAAABQAAAAExAQAAAAstMTk0NTI0Nzg3MgMAAAADMTYwAgAAAAYxMDAwNTQEAAAAATAHAAAACDgvMS8yMDI1MW5udzvT3QibvuyrO9PdCCFDSVEuTkVULklRX01BUktFVENBUC4yMDI1LzgvMS5VU0QBAAAANPXgBAIAAAAMNjk3MzQuNjUwMzc1AQYAAAAFAAAAATEBAAAACy0xOTM0MDE4NTcwAwAAAAMxNjACAAAABjEwMDA1NAQAAAABMAcAAAAIOC8xLzIwMjUxbm53O9PdCKzl7Ks7090IIkNJUS5HVExCLklRX01BUktFVENBUC4yMDI1LzgvMS5VU0QBAAAAzYQXEQIAAAAINjkwOC42NjQBBgAAAAUAAAABMQEAAAALLTE5Mzg2NzM4MTgDAAAAAzE2MAIAAAAGMTAwMDU0BAAAAAEwBwAAAAg4LzEvMjAyNTFubnc7090IuwztqzvT3QgiQ0lRLlBBTlcuSVFfTUFSS0VUQ0FQLjIwMjUvOC8xLlVTRAEAAACDfYQBAgAAAA0xMTU0NzIuNzMxMDc3AQYAAAAFAAAAATEBAAAACy0xOTQyMTAyODQzAwAAAAMxNjACAAAABjEwMDA1NAQAAAABMAcAAAAIOC8xLzIwMjUxbm53O9PdCNMz7as7090IIUNJUS5NREIuSVFfTUFSS0VUQ0FQLjIwMjUvOC8xLlVTRAEAAADibswCAgAAAAwxODA1Ni40MTE3NDQBBgAAAAUAAAABMQEAAAALLTE5MzkzNzAyMTYDAAAAAzE2MAIAAAAGMTAwMDU0BAAAAAEwBwAAAAg4LzEvMjAyNTFubnc7090Im77sqzvT3QgiQ0lRLlBTVEcuSVFfTUFSS0VUQ0FQLjIwMjUvOC8xLlVTRAEAAAC4</t>
  </si>
  <si>
    <t>yqUGAgAAAAwxNzgxNS41OTQ3NjgBBgAAAAUAAAABMQEAAAALLTE5Mzg2MTQ5MDIDAAAAAzE2MAIAAAAGMTAwMDU0BAAAAAEwBwAAAAg4LzEvMjAyNTFubnc7090Im77sqzvT3QggQ0lRLlpTLklRX01BUktFVENBUC4yMDI1LzgvMS5VU0QBAAAA1MyBAwIAAAAMNDM2MzYuODI1OTkxAQYAAAAFAAAAATEBAAAACy0xOTM5NTM4MzkyAwAAAAMxNjACAAAABjEwMDA1NAQAAAABMAcAAAAIOC8xLzIwMjUxbm53O9PdCKzl7Ks7090IIkNJUS5DRkxULklRX01BUktFVENBUC4yMDI1LzgvMS5VU0QBAAAAJgF6EAIAAAALNTkyOS41OTg4OTgBBgAAAAUAAAABMQEAAAALLTE5MzQxNzA1NTUDAAAAAzE2MAIAAAAGMTAwMDU0BAAAAAEwBwAAAAg4LzEvMjAyNTFubnc7090I0zPtqzvT3QgiQ0lRLk5WREEuSVFfTUFSS0VUQ0FQLjIwMjUvOC8xLlVTRAEAAAAzfgAAAgAAAAc0MjM4NzY4AQYAAAAFAAAAATEBAAAACy0xOTQwNTcyMjQ5AwAAAAMxNjACAAAABjEwMDA1NAQAAAABMAcAAAAIOC8xLzIwMjUxbm53O9PdCLsM7as7090IIkNJUS5BQVBMLklRX01BUktFVENBUC4yMDI1LzgvMS5VU0QBAAAAaWEAAAIAAAAMMzAwMzM5OC4xMjgyAQYAAAAFAAAAATEBAAAACy0xOTMzNzAzMzAzAwAAAAMxNjACAAAABjEwMDA1NAQAAAABMAcAAAAIOC8xLzIwMjUxbm53O9PdCKzl7Ks7090IIkNJUS5BVkdPLklRX01BUktFVENBUC4y</t>
  </si>
  <si>
    <t>MDI1LzgvMS5VU0QBAAAA8LZ9AQIAAAAOMTM1NzYwOS44NjMzNzkBBgAAAAUAAAABMQEAAAALLTE5Mzg1NTcyNjADAAAAAzE2MAIAAAAGMTAwMDU0BAAAAAEwBwAAAAg4LzEvMjAyNTFubnc7090IrOXsqzvT3QgnQ0lRLlRXU0U6MjMzMC5JUV9NQVJLRVRDQVAuMjAyNS84LzEuVVNEAQAAAKvMBQACAAAAEDk5NDE1NC44MTI4NDkyNTEBBgAAAAUAAAABMQEAAAALLTE5MzU0OTczNDEDAAAAAzE2MAIAAAAGMTAwMDU0BAAAAAEwBwAAAAg4LzEvMjAyNTFubnc7090I0zPtqzvT3QgqQ0lRLktPU0U6QTAwMDY2MC5JUV9NQVJLRVRDQVAuMjAyNS84LzEuVVNEAQAAAJ16DQACAAAAEDEyODE4MS45MzkzNzUwNjkBBgAAAAUAAAABMQEAAAALLTE5MzQ3NTUzMzADAAAAAzE2MAIAAAAGMTAwMDU0BAAAAAEwBwAAAAg4LzEvMjAyNTFubnc7090Im77sqzvT3QgrQ0lRLk5BU0RBUUdTOkFTTUwuSVFfTUFSS0VUQ0FQLjIwMjUvOC8xLlVTRAEAAAAo7wUAAgAAABAyNjYwNzUuOTY5MDM5NTIxAQYAAAAFAAAAATEBAAAACy0xOTM1MzA3NDQwAwAAAAMxNjACAAAABjEwMDA1NAQAAAABMAcAAAAIOC8xLzIwMjUxbm53O9PdCLsM7as7090IIkNJUS5NUlZMLklRX01BUktFVENBUC4yMDI1LzgvMS5VU0QBAAAAtnkAAAIAAAAINjQxOTAuNzkBBgAAAAUAAAABMQEAAAALLTE5NDAwMDI5MzEDAAAAAzE2MAIAAAAGMTAwMDU0BAAA</t>
  </si>
  <si>
    <t>AAEwBwAAAAg4LzEvMjAyNTFubnc7090IuwztqzvT3QghQ0lRLlZSVC5JUV9NQVJLRVRDQVAuMjAyNS84LzEuVVNEAQAAAESbhyICAAAADDU0MDY4LjUwMDk1NgEGAAAABQAAAAExAQAAAAstMTkzNDE5NTQzNQMAAAADMTYwAgAAAAYxMDAwNTQEAAAAATAHAAAACDgvMS8yMDI1MW5udzvT3QjTM+2rO9PdCCJDSVEuQU5FVC5JUV9NQVJLRVRDQVAuMjAyNS84LzEuVVNEAQAAAMPb/AECAAAADTE0NzY1OC42ODI2NDMBBgAAAAUAAAABMQEAAAALLTE5NDU3NTg4OTADAAAAAzE2MAIAAAAGMTAwMDU0BAAAAAEwBwAAAAg4LzEvMjAyNTFubnc7090IuwztqzvT3QgnQ0lRLlRXU0U6MjQ1NC5JUV9NQVJLRVRDQVAuMjAyNS84LzEuVVNEAQAAAD03XAACAAAAEDcyMzU4LjIxNjU3MTQ2MjkBBgAAAAUAAAABMQEAAAALLTE5MzQzNTU0OTEDAAAAAzE2MAIAAAAGMTAwMDU0BAAAAAEwBwAAAAg4LzEvMjAyNTFubnc7090I0zPtqzvT3QggQ0lRLk1VLklRX01BUktFVENBUC4yMDI1LzgvMS5VU0QBAAAABmkEAAIAAAANMTE3MzczLjg0MDU5MwEGAAAABQAAAAExAQAAAAstMTkzNzE3NjA4MgMAAAADMTYwAgAAAAYxMDAwNTQEAAAAATAHAAAACDgvMS8yMDI1MW5udzvT3Qis5eyrO9PdCCJDSVEuUUNPTS5JUV9NQVJLRVRDQVAuMjAyNS84LzEuVVNEAQAAANWCAAACAAAADTE1OTgyNi40OTQzODEBBgAAAAUAAAABMQEAAAAL</t>
  </si>
  <si>
    <t>LTE5MzQyNTQyNTEDAAAAAzE2MAIAAAAGMTAwMDU0BAAAAAEwBwAAAAg4LzEvMjAyNTFubnc7090IrOXsqzvT3QgiQ0lRLlNOUFMuSVFfTUFSS0VUQ0FQLjIwMjUvOC8xLlVTRAEAAADUiAAAAgAAAA0xMTQ0NzcuMjQ0NzkzAQYAAAAFAAAAATEBAAAACy0xOTQwNTcyMjQ3AwAAAAMxNjACAAAABjEwMDA1NAQAAAABMAcAAAAIOC8xLzIwMjUxbm53O9PdCJu+7Ks7090IIUNJUS5BUk0uSVFfTUFSS0VUQ0FQLjIwMjUvOC8xLlVTRAEAAAAs58UnAgAAAAkxNDU2OTcuMjIBBgAAAAUAAAABMQEAAAALLTE5MzQyNTQ0MDcDAAAAAzE2MAIAAAAGMTAwMDU0BAAAAAEwBwAAAAg4LzEvMjAyNTFubnc7090I0zPtqzvT3QgiQ0lRLkNSTS5JUV9DTE9TRVBSSUNFLjIwMjUvOC8xLlVTRAEAAAAl4AEAAgAAAAYyNTAuNzQAGq5udzvT3QhARe6rO9PdCCNDSVEuQ1JNLklRX0NMT1NFUFJJQ0UuMjAyNS83LzMxLlVTRAEAAAAl4AEAAgAAAAYyNTguMzMAGq5udzvT3Qi6fvCrO9PdCCNDSVEuQ1JNLklRX0NMT1NFUFJJQ0UuMjAyNS83LzI1LlVTRAEAAAAl4AEAAgAAAAYyNjkuMTEAMW5udzvT3QiaofKrO9PdCCJDSVEuTk9XLklRX0NMT1NFUFJJQ0UuMjAyNS84LzEuVVNEAQAAAL90XgECAAAABjkxNC4zNwAarm53O9PdCBv37as7090II0NJUS5OT1cuSVFfQ0xPU0VQUklDRS4yMDI1LzcvMzEuVVNEAQAAAL90XgECAAAABjk0</t>
  </si>
  <si>
    <t>My4xMgAarm53O9PdCJkw8Ks7090II0NJUS5OT1cuSVFfQ0xPU0VQUklDRS4yMDI1LzcvMjUuVVNEAQAAAL90XgECAAAABjk2OC43OQAxbm53O9PdCPuL86s7090II0NJUS5EVU9MLklRX0NMT1NFUFJJQ0UuMjAyNS84LzEuVVNEAQAAALDwhwwCAAAABjMzOC45OQAarm53O9PdCArQ7as7090IJENJUS5EVU9MLklRX0NMT1NFUFJJQ0UuMjAyNS83LzMxLlVTRAEAAACw8IcMAgAAAAYzNDYuNTUAGq5udzvT3QiLCfCrO9PdCCRDSVEuRFVPTC5JUV9DTE9TRVBSSUNFLjIwMjUvNy8yNS5VU0QBAAAAsPCHDAIAAAAGMzY0LjA5ADFubnc7090Ie1PyqzvT3QgiQ0lRLlNBUC5JUV9DTE9TRVBSSUNFLjIwMjUvOC8xLlVTRAEAAAAL7gEAAgAAAA8yODIuNDczMTU1NDQ1MjUAGq5udzvT3Qj6qO2rO9PdCCNDSVEuU0FQLklRX0NMT1NFUFJJQ0UuMjAyNS83LzMxLlVTRAEAAAAL7gEAAgAAAA4yODYuODkwODcxNjQ3NgAarm53O9PdCI6776s7090II0NJUS5TQVAuSVFfQ0xPU0VQUklDRS4yMDI1LzcvMjUuVVNEAQAAAAvuAQACAAAACzI4Ny41NTg2ODU0ADFubnc7090I1xbzqzvT3QgiQ0lRLlRFTS5JUV9DTE9TRVBSSUNFLjIwMjUvOC8xLlVTRAEAAAAA0yQZAgAAAAU1NC44OQA2w253O9PdCPqo7as7090II0NJUS5URU0uSVFfQ0xPU0VQUklDRS4yMDI1LzcvMzEuVVNEAQAAAADTJBkCAAAABTU2LjU5ADbDbnc7090I</t>
  </si>
  <si>
    <t>un7wqzvT3QgjQ0lRLlRFTS5JUV9DTE9TRVBSSUNFLjIwMjUvNy8yNS5VU0QBAAAAANMkGQIAAAAFNjQuNDkAMW5udzvT3QjrZPOrO9PdCCNDSVEuQURCRS5JUV9DTE9TRVBSSUNFLjIwMjUvOC8xLlVTRAEAAAABXwAAAgAAAAUzNDcuOADNmG53O9PdCMxs7qs7090IJENJUS5BREJFLklRX0NMT1NFUFJJQ0UuMjAyNS83LzMxLlVTRAEAAAABXwAAAgAAAAYzNTcuNjkAzZhudzvT3QiZMPCrO9PdCCRDSVEuQURCRS5JUV9DTE9TRVBSSUNFLjIwMjUvNy8yNS5VU0QBAAAAAV8AAAIAAAAGMzcwLjc0ADFubnc7090Iq8jyqzvT3QgiQ0lRLklPVC5JUV9DTE9TRVBSSUNFLjIwMjUvOC8xLlVTRAEAAAC6PvwRAgAAAAUzNi4wMQAarm53O9PdCMxs7qs7090II0NJUS5JT1QuSVFfQ0xPU0VQUklDRS4yMDI1LzcvMzEuVVNEAQAAALo+/BECAAAABTM4LjAzABqubnc7090If+LvqzvT3QgjQ0lRLklPVC5JUV9DTE9TRVBSSUNFLjIwMjUvNy8yNS5VU0QBAAAAuj78EQIAAAAFMzguOTkAMW5udzvT3QiLevKrO9PdCCNDSVEuV0RBWS5JUV9DTE9TRVBSSUNFLjIwMjUvOC8xLlVTRAEAAACHY2sBAgAAAAYyMjIuMjIANsNudzvT3Qgb9+2rO9PdCCRDSVEuV0RBWS5JUV9DTE9TRVBSSUNFLjIwMjUvNy8zMS5VU0QBAAAAh2NrAQIAAAAGMjI5LjM4ADbDbnc7090IjrvvqzvT3QgkQ0lRLldEQVkuSVFfQ0xPU0VQUklDRS4yMDI1</t>
  </si>
  <si>
    <t>LzcvMjUuVVNEAQAAAIdjawECAAAABjI0MS43NAAxbm53O9PdCPuL86s7090II0NJUS5SQkxYLklRX0NMT1NFUFJJQ0UuMjAyNS84LzEuVVNEAQAAAGlV9AECAAAABjEyNS4wMwAarm53O9PdCEBF7qs7090IJENJUS5SQkxYLklRX0NMT1NFUFJJQ0UuMjAyNS83LzMxLlVTRAEAAABpVfQBAgAAAAYxMzcuNzkAGq5udzvT3Qi6fvCrO9PdCCRDSVEuUkJMWC5JUV9DTE9TRVBSSUNFLjIwMjUvNy8yNS5VU0QBAAAAaVX0AQIAAAAGMTE4LjgyADFubnc7090Ie1PyqzvT3QgiQ0lRLkFQUC5JUV9DTE9TRVBSSUNFLjIwMjUvOC8xLlVTRAEAAADauc4NAgAAAAYzNzkuMTcAGq5udzvT3QgK0O2rO9PdCCNDSVEuQVBQLklRX0NMT1NFUFJJQ0UuMjAyNS83LzMxLlVTRAEAAADauc4NAgAAAAUzOTAuNwAarm53O9PdCKxX8Ks7090II0NJUS5BUFAuSVFfQ0xPU0VQUklDRS4yMDI1LzcvMjUuVVNEAQAAANq5zg0CAAAABjM2NC4xNAAxbm53O9PdCGks8qs7090II0NJUS5TSE9QLklRX0NMT1NFUFJJQ0UuMjAyNS84LzEuVVNEAQAAAAYrBAUCAAAABTExOC42ABqubnc7090I7IHtqzvT3QgkQ0lRLlNIT1AuSVFfQ0xPU0VQUklDRS4yMDI1LzcvMzEuVVNEAQAAAAYrBAUCAAAABjEyMi4yMQAarm53O9PdCH/i76s7090IJENJUS5TSE9QLklRX0NMT1NFUFJJQ0UuMjAyNS83LzI1LlVTRAEAAAAGKwQFAgAAAAYxMjQuNDMAMW5u</t>
  </si>
  <si>
    <t>dzvT3QjrZPOrO9PdCCNDSVEuVEVBTS5JUV9DTE9TRVBSSUNFLjIwMjUvOC8xLlVTRAEAAABSEyIPAgAAAAYxODIuOTYANsNudzvT3QgrHu6rO9PdCCRDSVEuVEVBTS5JUV9DTE9TRVBSSUNFLjIwMjUvNy8zMS5VU0QBAAAAUhMiDwIAAAAGMTkxLjc4ABqubnc7090IXpTvqzvT3QgkQ0lRLlRFQU0uSVFfQ0xPU0VQUklDRS4yMDI1LzcvMjUuVVNEAQAAAFITIg8CAAAAAzIwMwAxbm53O9PdCNg986s7090II0NJUS5NU0ZULklRX0NMT1NFUFJJQ0UuMjAyNS84LzEuVVNEAQAAAEtVAAACAAAABjUyNC4xMQAarm53O9PdCMxs7qs7090IJENJUS5NU0ZULklRX0NMT1NFUFJJQ0UuMjAyNS83LzMxLlVTRAEAAABLVQAAAgAAAAU1MzMuNQAarm53O9PdCLp+8Ks7090IJENJUS5NU0ZULklRX0NMT1NFUFJJQ0UuMjAyNS83LzI1LlVTRAEAAABLVQAAAgAAAAY1MTMuNzEAMW5udzvT3QiryPKrO9PdCCNDSVEuQU1aTi5JUV9DTE9TRVBSSUNFLjIwMjUvOC8xLlVTRAEAAAA9SQAAAgAAAAYyMTQuNzUAGq5udzvT3Qgb9+2rO9PdCCRDSVEuQU1aTi5JUV9DTE9TRVBSSUNFLjIwMjUvNy8zMS5VU0QBAAAAPUkAAAIAAAAGMjM0LjExAM2Ybnc7090ImTDwqzvT3QgkQ0lRLkFNWk4uSVFfQ0xPU0VQUklDRS4yMDI1LzcvMjUuVVNEAQAAAD1JAAACAAAABjIzMS40NAAxbm53O9PdCJqh8qs7090ILUNJUS5OQVNEQVFHUzpHT09H</t>
  </si>
  <si>
    <t>TC5JUV9DTE9TRVBSSUNFLjIwMjUvOC8xLlVTRAEAAACocQAAAgAAAAYxODkuMTMAGq5udzvT3Qjsge2rO9PdCC5DSVEuTkFTREFRR1M6R09PR0wuSVFfQ0xPU0VQUklDRS4yMDI1LzcvMzEuVVNEAQAAAKhxAAACAAAABTE5MS45ABqubnc7090If+LvqzvT3QguQ0lRLk5BU0RBUUdTOkdPT0dMLklRX0NMT1NFUFJJQ0UuMjAyNS83LzI1LlVTRAEAAACocQAAAgAAAAYxOTMuMTgAMW5udzvT3QjYPfOrO9PdCCNDSVEuVFNMQS5JUV9DTE9TRVBSSUNFLjIwMjUvOC8xLlVTRAEAAAAQxqIBAgAAAAYzMDIuNjMANsNudzvT3QgK0O2rO9PdCCRDSVEuVFNMQS5JUV9DTE9TRVBSSUNFLjIwMjUvNy8zMS5VU0QBAAAAEMaiAQIAAAAGMzA4LjI3ADbDbnc7090IXpTvqzvT3QgkQ0lRLlRTTEEuSVFfQ0xPU0VQUklDRS4yMDI1LzcvMjUuVVNEAQAAABDGogECAAAABjMxNi4wNgB/g253O9PdCEne8as7090II0NJUS5QTFRSLklRX0NMT1NFUFJJQ0UuMjAyNS84LzEuVVNEAQAAAGX6mAICAAAABjE1NC4yNwAarm53O9PdCArQ7as7090IJENJUS5QTFRSLklRX0NMT1NFUFJJQ0UuMjAyNS83LzMxLlVTRAEAAABl+pgCAgAAAAYxNTguMzUAGq5udzvT3Qi6fvCrO9PdCCRDSVEuUExUUi5JUV9DTE9TRVBSSUNFLjIwMjUvNy8yNS5VU0QBAAAAZfqYAgIAAAAFMTU4LjgAf4NudzvT3Qh7U/KrO9PdCCNDSVEuT1JDTC5JUV9DTE9T</t>
  </si>
  <si>
    <t>RVBSSUNFLjIwMjUvOC8xLlVTRAEAAADnVgAAAgAAAAYyNDQuNDIAGq5udzvT3Qj6qO2rO9PdCCRDSVEuT1JDTC5JUV9DTE9TRVBSSUNFLjIwMjUvNy8zMS5VU0QBAAAA51YAAAIAAAAGMjUzLjc3ABqubnc7090IiwnwqzvT3QgkQ0lRLk9SQ0wuSVFfQ0xPU0VQUklDRS4yMDI1LzcvMjUuVVNEAQAAAOdWAAACAAAABjI0NS4xMgB/g253O9PdCNcW86s7090II0NJUS5OQklTLklRX0NMT1NFUFJJQ0UuMjAyNS84LzEuVVNEAQAAAL/7GQMCAAAAAjUyABqubnc7090I7IHtqzvT3QgkQ0lRLk5CSVMuSVFfQ0xPU0VQUklDRS4yMDI1LzcvMzEuVVNEAQAAAL/7GQMCAAAABTU0LjQzABqubnc7090If+LvqzvT3QgkQ0lRLk5CSVMuSVFfQ0xPU0VQUklDRS4yMDI1LzcvMjUuVVNEAQAAAL/7GQMCAAAABTUxLjM3AH+Dbnc7090Iuu/yqzvT3QgjQ0lRLkVTVEMuSVFfQ0xPU0VQUklDRS4yMDI1LzgvMS5VU0QBAAAAgIRbDQIAAAAFNzkuNTgAGq5udzvT3QgrHu6rO9PdCCRDSVEuRVNUQy5JUV9DTE9TRVBSSUNFLjIwMjUvNy8zMS5VU0QBAAAAgIRbDQIAAAAEODMuNwAarm53O9PdCF6U76s7090IJENJUS5FU1RDLklRX0NMT1NFUFJJQ0UuMjAyNS83LzI1LlVTRAEAAACAhFsNAgAAAAU4OS44NgB/g253O9PdCEne8as7090II0NJUS5TTk9XLklRX0NMT1NFUFJJQ0UuMjAyNS84LzEuVVNEAQAAALA8ZBACAAAABjIwNS4w</t>
  </si>
  <si>
    <t>MgAarm53O9PdCEBF7qs7090IJENJUS5TTk9XLklRX0NMT1NFUFJJQ0UuMjAyNS83LzMxLlVTRAEAAACwPGQQAgAAAAUyMjMuNQAarm53O9PdCKxX8Ks7090IJENJUS5TTk9XLklRX0NMT1NFUFJJQ0UuMjAyNS83LzI1LlVTRAEAAACwPGQQAgAAAAYyMTkuNTEAf4NudzvT3QiryPKrO9PdCCNDSVEuRERPRy5JUV9DTE9TRVBSSUNFLjIwMjUvOC8xLlVTRAEAAAC7oQQIAgAAAAUxMzUuNgAarm53O9PdCCse7qs7090IJENJUS5ERE9HLklRX0NMT1NFUFJJQ0UuMjAyNS83LzMxLlVTRAEAAAC7oQQIAgAAAAYxMzkuOTgAGq5udzvT3QiLCfCrO9PdCCRDSVEuRERPRy5JUV9DTE9TRVBSSUNFLjIwMjUvNy8yNS5VU0QBAAAAu6EECAIAAAAGMTQ5Ljg0AH+Dbnc7090Ii3ryqzvT3QgiQ0lRLk5FVC5JUV9DTE9TRVBSSUNFLjIwMjUvOC8xLlVTRAEAAAA09eAEAgAAAAYyMDAuMTEAGq5udzvT3Qjsge2rO9PdCCNDSVEuTkVULklRX0NMT1NFUFJJQ0UuMjAyNS83LzMxLlVTRAEAAAA09eAEAgAAAAYyMDcuNjgAGq5udzvT3Qh/4u+rO9PdCCNDSVEuTkVULklRX0NMT1NFUFJJQ0UuMjAyNS83LzI1LlVTRAEAAAA09eAEAgAAAAYxOTguNDIAf4NudzvT3QjYPfOrO9PdCCNDSVEuR1RMQi5JUV9DTE9TRVBSSUNFLjIwMjUvOC8xLlVTRAEAAADNhBcRAgAAAAU0MS44MgAarm53O9PdCArQ7as7090IJENJUS5HVExCLklRX0NM</t>
  </si>
  <si>
    <t>T1NFUFJJQ0UuMjAyNS83LzMxLlVTRAEAAADNhBcRAgAAAAU0My44MQAarm53O9PdCF6U76s7090IJENJUS5HVExCLklRX0NMT1NFUFJJQ0UuMjAyNS83LzI1LlVTRAEAAADNhBcRAgAAAAU0Ny44OQB/g253O9PdCEne8as7090II0NJUS5QQU5XLklRX0NMT1NFUFJJQ0UuMjAyNS84LzEuVVNEAQAAAIN9hAECAAAABjE3Mi44OAAarm53O9PdCArQ7as7090IJENJUS5QQU5XLklRX0NMT1NFUFJJQ0UuMjAyNS83LzMxLlVTRAEAAACDfYQBAgAAAAUxNzMuNgAarm53O9PdCM6l8Ks7090IJENJUS5QQU5XLklRX0NMT1NFUFJJQ0UuMjAyNS83LzI1LlVTRAEAAACDfYQBAgAAAAYyMDMuMjcAf4NudzvT3Qh7U/KrO9PdCCJDSVEuTURCLklRX0NMT1NFUFJJQ0UuMjAyNS84LzEuVVNEAQAAAOJuzAICAAAABjIyMC45NwAarm53O9PdCPqo7as7090II0NJUS5NREIuSVFfQ0xPU0VQUklDRS4yMDI1LzcvMzEuVVNEAQAAAOJuzAICAAAABjIzNy44OQAarm53O9PdCKxX8Ks7090II0NJUS5NREIuSVFfQ0xPU0VQUklDRS4yMDI1LzcvMjUuVVNEAQAAAOJuzAICAAAABjI0MS4zNwB/g253O9PdCNcW86s7090II0NJUS5QU1RHLklRX0NMT1NFUFJJQ0UuMjAyNS84LzEuVVNEAQAAALjKpQYCAAAABTU0LjUxABqubnc7090I7IHtqzvT3QgkQ0lRLlBTVEcuSVFfQ0xPU0VQUklDRS4yMDI1LzcvMzEuVVNEAQAAALjKpQYCAAAA</t>
  </si>
  <si>
    <t>BTU5LjUyABqubnc7090If+LvqzvT3QgkQ0lRLlBTVEcuSVFfQ0xPU0VQUklDRS4yMDI1LzcvMjUuVVNEAQAAALjKpQYCAAAABTU3LjU5AH+Dbnc7090I+4vzqzvT3QghQ0lRLlpTLklRX0NMT1NFUFJJQ0UuMjAyNS84LzEuVVNEAQAAANTMgQMCAAAABjI4MC4yNwA2w253O9PdCCse7qs7090IIkNJUS5aUy5JUV9DTE9TRVBSSUNFLjIwMjUvNy8zMS5VU0QBAAAA1MyBAwIAAAAGMjg1LjU2ADbDbnc7090IXpTvqzvT3QgiQ0lRLlpTLklRX0NMT1NFUFJJQ0UuMjAyNS83LzI1LlVTRAEAAADUzIEDAgAAAAcyODYuMTg1AH+Dbnc7090ISd7xqzvT3QgjQ0lRLkNGTFQuSVFfQ0xPU0VQUklDRS4yMDI1LzgvMS5VU0QBAAAAJgF6EAIAAAAEMTcuMgAarm53O9PdCCse7qs7090IJENJUS5DRkxULklRX0NMT1NFUFJJQ0UuMjAyNS83LzMxLlVTRAEAAAAmAXoQAgAAAAYxNy43MjUAGq5udzvT3QisV/CrO9PdCCRDSVEuQ0ZMVC5JUV9DTE9TRVBSSUNFLjIwMjUvNy8yNS5VU0QBAAAAJgF6EAIAAAAFMjcuMzUAf4NudzvT3Qi67/KrO9PdCCNDSVEuTlZEQS5JUV9DTE9TRVBSSUNFLjIwMjUvOC8xLlVTRAEAAAAzfgAAAgAAAAYxNzMuNzIAGq5udzvT3QjMbO6rO9PdCCRDSVEuTlZEQS5JUV9DTE9TRVBSSUNFLjIwMjUvNy8zMS5VU0QBAAAAM34AAAIAAAAGMTc3Ljg3ABqubnc7090IiwnwqzvT3QgkQ0lRLk5WREEuSVFf</t>
  </si>
  <si>
    <t>Q0xPU0VQUklDRS4yMDI1LzcvMjUuVVNEAQAAADN+AAACAAAABTE3My41AH+Dbnc7090ImqHyqzvT3QgjQ0lRLkFBUEwuSVFfQ0xPU0VQUklDRS4yMDI1LzgvMS5VU0QBAAAAaWEAAAIAAAAGMjAyLjM4AM2Ybnc7090I21rtqzvT3QgkQ0lRLkFBUEwuSVFfQ0xPU0VQUklDRS4yMDI1LzcvMzEuVVNEAQAAAGlhAAACAAAABjIwNy41NwDNmG53O9PdCI6776s7090IJENJUS5BQVBMLklRX0NMT1NFUFJJQ0UuMjAyNS83LzI1LlVTRAEAAABpYQAAAgAAAAYyMTMuODgAf4NudzvT3QiLevKrO9PdCCNDSVEuQVZHTy5JUV9DTE9TRVBSSUNFLjIwMjUvOC8xLlVTRAEAAADwtn0BAgAAAAYyODguNjQAGq5udzvT3Qgb9+2rO9PdCCRDSVEuQVZHTy5JUV9DTE9TRVBSSUNFLjIwMjUvNy8zMS5VU0QBAAAA8LZ9AQIAAAAFMjkzLjcAGq5udzvT3QgBbe+rO9PdCCRDSVEuQVZHTy5JUV9DTE9TRVBSSUNFLjIwMjUvNy8yNS5VU0QBAAAA8LZ9AQIAAAAGMjkwLjE4AH+Dbnc7090IO7fxqzvT3QgoQ0lRLlRXU0U6MjMzMC5JUV9DTE9TRVBSSUNFLjIwMjUvOC8xLlVTRAEAAACrzAUAAgAAAAozOC4zMzYwNzk2AM2Ybnc7090IzGzuqzvT3QgpQ0lRLlRXU0U6MjMzMC5JUV9DTE9TRVBSSUNFLjIwMjUvNy8zMS5VU0QBAAAAq8wFAAIAAAALMzguNzUwNjI1OTIAzZhudzvT3QisV/CrO9PdCClDSVEuVFdTRToyMzMwLklRX0NMT1NF</t>
  </si>
  <si>
    <t>UFJJQ0UuMjAyNS83LzI1LlVTRAEAAACrzAUAAgAAAAszOC44MDA0MDY2MQDNmG53O9PdCIt68qs7090IK0NJUS5LT1NFOkEwMDA2NjAuSVFfQ0xPU0VQUklDRS4yMDI1LzgvMS5VU0QBAAAAnXoNAAIAAAAKMTg1LjY3ODIxNADNmG53O9PdCEBF7qs7090ILENJUS5LT1NFOkEwMDA2NjAuSVFfQ0xPU0VQUklDRS4yMDI1LzcvMzEuVVNEAQAAAJ16DQACAAAACzE5NS45NjE5Mjk1AM2Ybnc7090IiwnwqzvT3QgsQ0lRLktPU0U6QTAwMDY2MC5JUV9DTE9TRVBSSUNFLjIwMjUvNy8yNS5VU0QBAAAAnXoNAAIAAAAJMTkyLjQ0OTY3AM2Ybnc7090Ie1PyqzvT3QgsQ0lRLk5BU0RBUUdTOkFTTUwuSVFfQ0xPU0VQUklDRS4yMDI1LzgvMS5VU0QBAAAAKO8FAAIAAAAGNjg5LjgyABqubnc7090I21rtqzvT3QgtQ0lRLk5BU0RBUUdTOkFTTUwuSVFfQ0xPU0VQUklDRS4yMDI1LzcvMzEuVVNEAQAAACjvBQACAAAABjY5NC43MQAarm53O9PdCI6776s7090ILUNJUS5OQVNEQVFHUzpBU01MLklRX0NMT1NFUFJJQ0UuMjAyNS83LzI1LlVTRAEAAAAo7wUAAgAAAAY3MTEuMjUAzZhudzvT3QjXFvOrO9PdCCNDSVEuTVJWTC5JUV9DTE9TRVBSSUNFLjIwMjUvOC8xLlVTRAEAAAC2eQAAAgAAAAU3NC40NQAarm53O9PdCPqo7as7090IJENJUS5NUlZMLklRX0NMT1NFUFJJQ0UuMjAyNS83LzMxLlVTRAEAAAC2eQAAAgAAAAU4</t>
  </si>
  <si>
    <t>MC4zNwAarm53O9PdCAFt76s7090IJENJUS5NUlZMLklRX0NMT1NFUFJJQ0UuMjAyNS83LzI1LlVTRAEAAAC2eQAAAgAAAAU3NC4yMQDNmG53O9PdCDu38as7090IIkNJUS5WUlQuSVFfQ0xPU0VQUklDRS4yMDI1LzgvMS5VU0QBAAAARJuHIgIAAAAGMTQxLjU5ADbDbnc7090IKx7uqzvT3QgjQ0lRLlZSVC5JUV9DTE9TRVBSSUNFLjIwMjUvNy8zMS5VU0QBAAAARJuHIgIAAAAFMTQ1LjYANsNudzvT3QisV/CrO9PdCCNDSVEuVlJULklRX0NMT1NFUFJJQ0UuMjAyNS83LzI1LlVTRAEAAABEm4ciAgAAAAYxMzcuNDcAzZhudzvT3Qi67/KrO9PdCCNDSVEuQU5FVC5JUV9DTE9TRVBSSUNFLjIwMjUvOC8xLlVTRAEAAADD2/wBAgAAAAYxMTcuNTcAGq5udzvT3QjMbO6rO9PdCCRDSVEuQU5FVC5JUV9DTE9TRVBSSUNFLjIwMjUvNy8zMS5VU0QBAAAAw9v8AQIAAAAGMTIzLjIyABqubnc7090IiwnwqzvT3QgkQ0lRLkFORVQuSVFfQ0xPU0VQUklDRS4yMDI1LzcvMjUuVVNEAQAAAMPb/AECAAAABjExNC4yOADNmG53O9PdCKvI8qs7090IKENJUS5UV1NFOjI0NTQuSVFfQ0xPU0VQUklDRS4yMDI1LzgvMS5VU0QBAAAAPTdcAAIAAAAJNDUuMzk3OTg5AM2Ybnc7090I21rtqzvT3QgpQ0lRLlRXU0U6MjQ1NC5JUV9DTE9TRVBSSUNFLjIwMjUvNy8zMS5VU0QBAAAAPTdcAAIAAAALNDUuNzY1ODI1NDQAzZhudzvT3QiO</t>
  </si>
  <si>
    <t>u++rO9PdCClDSVEuVFdTRToyNDU0LklRX0NMT1NFUFJJQ0UuMjAyNS83LzI1LlVTRAEAAAA9N1wAAgAAAAs0OC40NTgxNDk3NADNmG53O9PdCKvI8qs7090IIUNJUS5NVS5JUV9DTE9TRVBSSUNFLjIwMjUvOC8xLlVTRAEAAAAGaQQAAgAAAAYxMDQuODgAGq5udzvT3QjbWu2rO9PdCCJDSVEuTVUuSVFfQ0xPU0VQUklDRS4yMDI1LzcvMzEuVVNEAQAAAAZpBAACAAAABjEwOS4xNAAarm53O9PdCAFt76s7090IIkNJUS5NVS5JUV9DTE9TRVBSSUNFLjIwMjUvNy8yNS5VU0QBAAAABmkEAAIAAAAGMTExLjI2AM2Ybnc7090IO7fxqzvT3QgjQ0lRLlFDT00uSVFfQ0xPU0VQUklDRS4yMDI1LzgvMS5VU0QBAAAA1YIAAAIAAAAGMTQ4LjE5ABqubnc7090IG/ftqzvT3QgkQ0lRLlFDT00uSVFfQ0xPU0VQUklDRS4yMDI1LzcvMzEuVVNEAQAAANWCAAACAAAABjE0Ni43NgAarm53O9PdCLp+8Ks7090IJENJUS5RQ09NLklRX0NMT1NFUFJJQ0UuMjAyNS83LzI1LlVTRAEAAADVggAAAgAAAAUxNTguNADNmG53O9PdCIt68qs7090II0NJUS5TTlBTLklRX0NMT1NFUFJJQ0UuMjAyNS84LzEuVVNEAQAAANSIAAACAAAABjYxOC42NQAarm53O9PdCBv37as7090IJENJUS5TTlBTLklRX0NMT1NFUFJJQ0UuMjAyNS83LzMxLlVTRAEAAADUiAAAAgAAAAY2MzMuNDcAGq5udzvT3QiZMPCrO9PdCCRDSVEuU05QUy5JUV9DTE9T</t>
  </si>
  <si>
    <t>RVBSSUNFLjIwMjUvNy8yNS5VU0QBAAAA1IgAAAIAAAAGNjAxLjU1AM2Ybnc7090I62TzqzvT3QgiQ0lRLkFSTS5JUV9DTE9TRVBSSUNFLjIwMjUvOC8xLlVTRAEAAAAs58UnAgAAAAYxMzcuNTgAGq5udzvT3Qjsge2rO9PdCCNDSVEuQVJNLklRX0NMT1NFUFJJQ0UuMjAyNS83LzMxLlVTRAEAAAAs58UnAgAAAAcxNDEuMzc1ABqubnc7090IjrvvqzvT3QgjQ0lRLkFSTS5JUV9DTE9TRVBSSUNFLjIwMjUvNy8yNS5VU0QBAAAALOfFJwIAAAAGMTYzLjE3AM2Ybnc7090IGmnxqzvT3QgkQ0lRLkFHSVguSVFfQ0xPU0VQUklDRS4yMDI1LzcvMTYuVVNEAQAAACP3AHACAAAABzMxLjc3MTIAzZhudzvT3Qh4Dgx4O9PdCCNDSVEuQUdJWC5JUV9DTE9TRVBSSUNFLjIwMjUvNy85LlVTRAEAAAAj9wBwAgAAAAUzMS42OADNmG53O9PdCJljB3g7090IG0NJUS5BR0lYLklRX0NMT1NFUFJJQ0UuLlVTRAEAAAAj9wBwAgAAAAczMS4zOTAxAM2Ybnc7090IzZhudzvT3QglQ0lRLkFHSVguSVFfQ0xPU0VQUklDRS4yMDI0LzExLzI5LlVTRAEAAAAj9wBwAgAAAAUyOC4yMwDNmG53O9PdCHytCXg7090IJENJUS5BR0lYLklRX0NMT1NFUFJJQ0UuMjAyNS83LzE1LlVTRAEAAAAj9wBwAgAAAAUzMS43OQDNmG53O9PdCLeqDHg7090IJENJUS5eTkRYLklRX0NMT1NFUFJJQ0UuMjAyNS83LzE2LlVTRAEAAAAOsygAAgAAAAoyMjkw</t>
  </si>
  <si>
    <t>Ny45NjY3AM2Ybnc7090ICG4NeDvT3QgjQ0lRLl5ORFguSVFfQ0xPU0VQUklDRS4yMDI1LzcvOS5VU0QBAAAADrMoAAIAAAAKMjI4NjQuOTA2NgDNmG53O9PdCKS6/nc7090IG0NJUS5eTkRYLklRX0NMT1NFUFJJQ0UuLlVTRAEAAAAOsygAAgAAAAoyMjc2My4zMTMzAM2Ybnc7090IzZhudzvT3QglQ0lRLl5ORFguSVFfQ0xPU0VQUklDRS4yMDI0LzEyLzMxLlVTRAEAAAAOsygAAgAAAAoyMTAxMi4xNzM3AM2Ybnc7090IGmnxqzvT3QgjQ0lRLl5ORFguSVFfQ0xPU0VQUklDRS4yMDI1LzcvMS5VU0QBAAAADrMoAAIAAAAKMjI0NzguMTM1MwDNmG53O9PdCLrv8qs7090IJUNJUS5eTkRYLklRX0NMT1NFUFJJQ0UuMjAyNC8xMS8yOS5VU0QBAAAADrMoAAIAAAAKMjA5MzAuMzY2MgDNmG53O9PdCDgZEng7090IJUNJUS5eTkRYLklRX0NMT1NFUFJJQ0UuMjAyMy8xMi8yOS5VU0QBAAAADrMoAAIAAAAKMTY4MjUuOTMwNwDNmG53O9PdCBpp8as7090IJENJUS5eTkRYLklRX0NMT1NFUFJJQ0UuMjAyNS83LzE1LlVTRAEAAAAOsygAAgAAAAoyMjg4NC41ODg0AM2Ybnc7090I9r8DeDvT3QgkQ0lRLl5TUFguSVFfQ0xPU0VQUklDRS4yMDI1LzcvMTYuVVNEAQAAAJu4KAACAAAADzYyNjMuNjk1MjQxNTA3NwDNmG53O9PdCCZLC3g7090II0NJUS5eU1BYLklRX0NMT1NFUFJJQ0UuMjAyNS83LzkuVVNEAQAAAJu4KAAC</t>
  </si>
  <si>
    <t>LjM5ADbDbnc7090IpisReDvT3QgYQ0lRLlFRUS5JUV9ZRUFSSElHSF9EQVRFAQAAAA66ewAFAAAACTIwMjUvNy8zMQA2w253O9PdCKS6/nc7090IF0NJUS5RUVEuSVFfWUVBUkxPV19EQVRFAQAAAA66ewAFAAAACDIwMjUvNC83ADbDbnc7090IgKMAeDvT3QgkQ0lRLl5TUFguSVFfQ0xPU0VQUklDRS4yMDI1LzcvMTcuVVNEAQAAAJu4KAACAAAAEDYyOTcuMzYxOTA5NDQwNDUANsNudzvT3QgFfRF4O9PdCCRDSVEuXlNQWC5JUV9DTE9TRVBSSUNFLjIwMjUvNC8xNy5VU0QBAAAAm7goAAIAAAAQNTI4Mi43MDEwMTc0MTMzMgA2w253O9PdCD5jAng7090IJUNJUS5eU1BYLklRX0NMT1NFUFJJQ0UuMjAyMi8xMS8zMC5VU0QBAAAAm7goAAIAAAAQNDA4MC4xMDY1NTIxNzkyNAA2w253O9PdCPa/A3g7090IJENJUS5eU1BYLklRX0NMT1NFUFJJQ0UuMjAyMy8zLzE0LlVTRAEAAACbuCgAAgAAABAzOTE5LjI4Njk1ODgzMjI3ADbDbnc7090IPmMCeDvT3QgtQ0lRLktPU0U6QTAwMDY2MC5JUV9DTE9TRVBSSUNFLjIwMjQvMTIvMzAuVVNEAQAAAJ16DQACAAAACzExNy45NzQyODE3ANl1SXg7090IIbPzqzvT3QgkQ0lRLlNBUC5JUV9DTE9TRVBSSUNFLjIwMjQvMTIvMzAuVVNEAQAAAAvuAQACAAAADTI0NS4xNzUzNDc2NTgA2XVJeDvT3Qghs/OrO9PdCDBDSVEuQVJDQTpUSE5RLklRX0hPTERJTkdTX0VRVUlUWV9B</t>
  </si>
  <si>
    <t>5tZRlDvT3QheXzWnO9PdCBpDSVEuTk9XLklRX0NMT1NFUFJJQ0UuLlVTRAEAAAC/dF4BAgAAAAY5MTQuMzcA5tZRlDvT3QiTNDunO9PdCBtDSVEuTUVUQS5JUV9DTE9TRVBSSUNFLi5VU0QBAAAAF9s8AQIAAAAGNzUwLjAxAObWUZQ7090IjtQ1pzvT3QgaQ0lRLk1EQi5JUV9DTE9TRVBSSUNFLi5VU0QBAAAA4m7MAgIAAAAGMjIwLjk3AObWUZQ7090IBEY8pzvT3QgbQ0lRLkRET0cuSVFfQ0xPU0VQUklDRS4uVVNEAQAAALuhBAgCAAAABTEzNS42AObWUZQ7090IdeY6pzvT3QgbQ0lRLk9SQ0wuSVFfQ0xPU0VQUklDRS4uVVNEAQAAAOdWAAACAAAABjI0NC40MgDm1lGUO9PdCARGPKc7090IG0NJUS5BTVpOLklRX0NMT1NFUFJJQ0UuLlVTRAEAAAA9SQAAAgAAAAYyMTQuNzUA5tZRlDvT3Qh15jqnO9PdCBtDSVEuU05QUy5JUV9DTE9TRVBSSUNFLi5VU0QBAAAA1IgAAAIAAAAGNjE4LjY1AObWUZQ7090IpFs7pzvT3QgbQ0lRLkFORVQuSVFfQ0xPU0VQUklDRS4uVVNEAQAAAMPb/AECAAAABjExNy41NwDm1lGUO9PdCH+tNac7090II0NJUS5LT1NFOkEwMDA2NjAuSVFfQ0xPU0VQUklDRS4uVVNEAQAAAJ16DQACAAAACjE4NS42NzgyMTQA5tZRlDvT3QjbWu2rO9PdCBtDSVEuTlZEQS5JUV9DTE9TRVBSSUNFLi5VU0QBAAAAM34AAAIAAAAGMTczLjcyAObWUZQ7090IXl81pzvT3QggQ0lRLk5BU0RBUUdNOlJP</t>
  </si>
  <si>
    <t>AAA09eAEAgAAAAYyMDAuMTEA5tZRlDvT3QhiMD2nO9PdCBtDSVEuV0RBWS5JUV9DTE9TRVBSSUNFLi5VU0QBAAAAh2NrAQIAAAAGMjIyLjIyAObWUZQ7090IkzQ7pzvT3QgaQ0lRLlNBUC5JUV9DTE9TRVBSSUNFLi5VU0QBAAAAC+4BAAIAAAAPMjgyLjQ3MzE1NTQ0NTI1AObWUZQ7090I21rtqzvT3QgaQ0lRLkFSTS5JUV9DTE9TRVBSSUNFLi5VU0QBAAAALOfFJwIAAAAGMTM3LjU4AObWUZQ7090IYjA9pzvT3QggQ0lRLlRXU0U6MjQ1NC5JUV9DTE9TRVBSSUNFLi5VU0QBAAAAPTdcAAIAAAAJNDUuMzk3OTg5ANvrUZQ7090IYjA9pzvT3QgbQ0lRLkdUTEIuSVFfQ0xPU0VQUklDRS4uVVNEAQAAAM2EFxECAAAABTQxLjgyANvrUZQ7090IB9E7pzvT3QgbQ0lRLkVTVEMuSVFfQ0xPU0VQUklDRS4uVVNEAQAAAICEWw0CAAAABTc5LjU4ANvrUZQ7090IYr86pzvT3QgbQ0lRLlRTTEEuSVFfQ0xPU0VQUklDRS4uVVNEAQAAABDGogECAAAABjMwMi42MwDb61GUO9PdCAfRO6c7090IG0NJUS5URUFNLklRX0NMT1NFUFJJQ0UuLlVTRAEAAABSEyIPAgAAAAYxODIuOTYA2+tRlDvT3QhVmDqnO9PdCBlDSVEuTVUuSVFfQ0xPU0VQUklDRS4uVVNEAQAAAAZpBAACAAAABjEwNC44OADb61GUO9PdCHNXPac7090IG0NJUS5NUlZMLklRX0NMT1NFUFJJQ0UuLlVTRAEAAAC2eQAAAgAAAAU3NC40NQDb61GUO9PdCCSUPKc7</t>
  </si>
  <si>
    <t>US5BUkNBOkxPVVAuSVFfSE9MRElOR1NfRVFVSVRZX0FTU0VUUy4BAAAAWVwPIgIAAAAFOTkuMTcAs62mpzvT3QjnnOirO9PdCChDSVEuQVJDQTpDSEFULklRX0hPTERJTkdTX0VRVUlUWV9BU1NFVFMuAQAAAAAwNW0CAAAABjM0Ni42NACzraanO9PdCNd16Ks7090ILENJUS5OQVNEQVFHTTpGRFRYLklRX0hPTERJTkdTX0VRVUlUWV9BU1NFVFMuAQAAAL2lnSYCAAAABjE3OC44NACzraanO9PdCNd16Ks7090IKENJUS5BUkNBOlRITlEuSVFfSE9MRElOR1NfRVFVSVRZX0FTU0VUUy4BAAAArsN+JAIAAAAFMTk5LjUAs62mpzvT3QjXdeirO9PdCCtDSVEuTkFTREFRR006U01ILklRX0hPTERJTkdTX0VRVUlUWV9BU1NFVFMuAQAAAGDCNgACAAAACDI2ODAyLjczALOtpqc7090IODDqqzvT3QgoQ0lRLlhUUkE6WEFJWC5JUV9IT0xESU5HU19FUVVJVFlfQVNTRVRTLgEAAAA17OIiAgAAAAc0NzkyLjY2ALOtpqc7090Im9nnqzvT3QgrQ0lRLk5BU0RBUUdNOkFJUS5JUV9IT0xESU5HU19FUVVJVFlfQVNTRVRTLgEAAADp3GIhAgAAAAczNzAxLjczALOtpqc7090IODDqqzvT3QgsQ0lRLk5BU0RBUUdNOldJU0UuSVFfSE9MRElOR1NfRVFVSVRZX0FTU0VUUy4BAAAA6bBDbgIAAAAFMzAuMjIAs62mpzvT3QgkseerO9PdCChDSVEuQVJDQTpBUlRZLklRX0hPTERJTkdTX0VRVUlUWV9BU1NFVFMuAQAAAG4faSECAAAA</t>
  </si>
  <si>
    <t>BjEwOTEuNwCzraanO9PdCL5656s7090ILENJUS5OQVNEQVFHTTpCT1RaLklRX0hPTERJTkdTX0VRVUlUWV9BU1NFVFMuAQAAAPf9CBYCAAAABzI3NTYuMTMAs62mpzvT3Qi+euerO9PdCCZDSVEuREI6WEIwVC5JUV9IT0xESU5HU19FUVVJVFlfQVNTRVRTLgEAAADTM94pAgAAAAU5NC45NwCzraanO9PdCOMI6qs7090ILENJUS5OQVNEQVFHTTpST0JULklRX0hPTERJTkdTX0VRVUlUWV9BU1NFVFMuAQAAAFxj2SACAAAABjUwMC43NQCzraanO9PdCOMI6qs7090IJ0NJUS5MU0U6QUlBRy5JUV9IT0xESU5HU19FUVVJVFlfQVNTRVRTLgEAAADwnYIkAgAAAAY3OTcuNzIAs62mpzvT3QjjCOqrO9PdCCdDSVEuTFNFOlJCT1QuSVFfSE9MRElOR1NfRVFVSVRZX0FTU0VUUy4BAAAAjnskFAIAAAAHMzI2MS44NgCzraanO9PdCHTh6as7090IKENJUS5CQVRTOldUQUkuSVFfSE9MRElOR1NfRVFVSVRZX0FTU0VUUy4BAAAAYE5vZAIAAAAGMjE3LjEzALOtpqc7090IL/XpqzvT3QgoQ0lRLkFSQ0E6SUdQVC5JUV9IT0xESU5HU19FUVVJVFlfQVNTRVRTLgEAAADMAl4BAgAAAAY0ODEuOTEAs62mpzvT3QgnOemrO9PdCCdDSVEuQVNYOlJCVFouSVFfSE9MRElOR1NfRVFVSVRZX0FTU0VUUy4BAAAAKe12IgIAAAAGMTkyLjgzALOtpqc7090IFhLpqzvT3QgnQ0lRLkJBVFM6SUdWLklRX0hPTERJTkdTX0VRVUlUWV9BU1NF</t>
  </si>
  <si>
    <t>VFMuAQAAAM06hgACAAAACDExOTcwLjAxALOtpqc7090IFhLpqzvT3QgnQ0lRLkJJVDpXVEFJLklRX0hPTERJTkdTX0VRVUlUWV9BU1NFVFMuAQAAAE26WyMCAAAABTg3Ni45ALOtpqc7090IBuvoqzvT3QgsQ0lRLk5BU0RBUUdNOkFHSVguSVFfSE9MRElOR1NfRVFVSVRZX0FTU0VUUy4BAAAAI/cAcAIAAAAFMjYuOTkAs62mpzvT3QgG6+irO9PdCCdDSVEuQVJDQTpBSVMuSVFfSE9MRElOR1NfRVFVSVRZX0FTU0VUUy4BAAAAmJefcAIAAAAENS42OACzraanO9PdCAbr6Ks7090IK0NJUS5OQVNEQVFHTTpRUVEuSVFfSE9MRElOR1NfRVFVSVRZX0FTU0VUUy4BAAAADrp7AAIAAAAJMzUzMTYwLjE4ALOtpqc7090ILMToqzvT3QgoQ0lRLkFSQ0E6TFJOWi5JUV9IT0xESU5HU19FUVVJVFlfQVNTRVRTLgEAAAC1dsMmAgAAAAUzMy4zMQCzraanO9PdCCzE6Ks7090IFkNJUS5CQVRTOldUQUkuSVFfVldBUC4BAAAAYE5vZAIAAAAFMjQuNjYAs62mpzvT3QgXXeqrO9PdCB9DSVEuTkFTREFRR006Qk9UWi5JUV9NQVJLRVRDQVAuAQAAAPf9CBYCAAAACTI3NzAuODE5MgCzraanO9PdCBdd6qs7090IH0NJUS5OQVNEQVFHTTpST0JULklRX01BUktFVENBUC4BAAAAXGPZIAIAAAAKNTA0LjkzOTA1OACzraanO9PdCBdd6qs7090IGENJUS5BUkNBOkFSVFkuSVFfVk9MVU1FLgEAAABuH2khAgAAAAgwLjY1OTk5NgCzraan</t>
  </si>
  <si>
    <t>O9PdCBdd6qs7090IHkNJUS5OQVNEQVFHTTpTTUguSVFfTUFSS0VUQ0FQLgEAAABgwjYAAgAAAAwyNjgzMC45Njc2MjIAs62mpzvT3QgXXeqrO9PdCBhDSVEuQVJDQTpDSEFULklRX1ZPTFVNRS4BAAAAADA1bQIAAAAIMC4yNDA5MzIAs62mpzvT3QgXXeqrO9PdCBtDSVEuQVJDQTpUSE5RLklRX01BUktFVENBUC4BAAAArsN+JAIAAAAJMjAyLjc1MTc1ALOtpqc7090IF13qqzvT3QgXQ0lRLkFSQ0E6QUlTLklRX1ZPTFVNRS4BAAAAmJefcAIAAAAIMC4wMzIwMTMAs62mpzvT3Qg4MOqrO9PdCB9DSVEuTkFTREFRR006V0lTRS5JUV9NQVJLRVRDQVAuAQAAAOmwQ24CAAAACTMxLjcyNjE3NACzraanO9PdCDgw6qs7090IGENJUS5CQVRTOldUQUkuSVFfVk9MVU1FLgEAAABgTm9kAgAAAAgwLjIyMjMxNQCzraanO9PdCDgw6qs7090IGkNJUS5MU0U6QUlBRy5JUV9NQVJLRVRDQVAuAQAAAPCdgiQCAAAACjc0OC4xNzM3OTgAs62mpzvT3Qg4MOqrO9PdCBdDSVEuQVNYOlJCVFouSVFfVk9MVU1FLgEAAAAp7XYiAgAAAAgwLjAzNDAwNQCzraanO9PdCDgw6qs7090IGUNJUS5EQjpYQjBULklRX01BUktFVENBUC4BAAAA0zPeKQIAAAAINzcuMDgwMjIAs62mpzvT3Qg4MOqrO9PdCBpDSVEuTUVUQS5JUV9NQVJLRVRDQVAuLlVTRAEAAAAX2zwBAgAAAA4xODg0MTMxLjIyNzY2NQEGAAAABQAAAAExAQAAAAstMTkzNDA2</t>
  </si>
  <si>
    <t>NTQzNwMAAAADMTYwAgAAAAYxMDAwNTQEAAAAATAHAAAACDgvMS8yMDI1s62mpzvT3QjjCOqrO9PdCBpDSVEuRERPRy5JUV9NQVJLRVRDQVAuLlVTRAEAAAC7oQQIAgAAAAw0NjgyOS44OTgxMjQBBgAAAAUAAAABMQEAAAALLTE5NDUyNDc4NzIDAAAAAzE2MAIAAAAGMTAwMDU0BAAAAAEwBwAAAAg4LzEvMjAyNbOtpqc7090I4wjqqzvT3QgaQ0lRLk5CSVMuSVFfTUFSS0VUQ0FQLi5VU0QBAAAAv/sZAwIAAAAMMTI0MTIuODQ0MTMyAQYAAAAFAAAAATEBAAAACy0xOTQyMjk5Njg0AwAAAAMxNjACAAAABjEwMDA1NAQAAAABMAcAAAAIOC8xLzIwMjWzraanO9PdCC/16as7090IGkNJUS5OQVNEQVFHTTpCT1RaLklRX1ZXQVAuAQAAAPf9CBYCAAAABTMzLjAyALOtpqc7090IN2DpqzvT3QgbQ0lRLkFSQ0E6Q0hBVC5JUV9NQVJLRVRDQVAuAQAAAAAwNW0CAAAACTM3NS41NzI3NQCzraanO9PdCC/16as7090IHENJUS5OQVNEQVFHTTpXSVNFLklRX1ZPTFVNRS4BAAAA6bBDbgIAAAAIMC4wMTcwNjYAs62mpzvT3Qgv9emrO9PdCB9DSVEuTkFTREFRR006RkRUWC5JUV9NQVJLRVRDQVAuAQAAAL2lnSYCAAAACTE4MC4zMTc1OACzraanO9PdCCc56as7090IFkNJUS5BUkNBOkxPVVAuSVFfVldBUC4BAAAAWVwPIgIAAAAFNjIuMDUAs62mpzvT3QgnOemrO9PdCBlDSVEuTkFTREFRR006QUlRLklRX1ZXQVAuAQAAAOnc</t>
  </si>
  <si>
    <t>YiECAAAABDQzLjUAs62mpzvT3QgnOemrO9PdCBVDSVEuQVJDQTpBSVMuSVFfVldBUC4BAAAAmJefcAIAAAAFMjguODcAs62mpzvT3QgWEumrO9PdCBhDSVEuQVJDQTpMUk5aLklRX1ZPTFVNRS4BAAAAtXbDJgIAAAAIMC4wMDQwNTcAs62mpzvT3QgWEumrO9PdCBtDSVEuQkFUUzpXVEFJLklRX01BUktFVENBUC4BAAAAYE5vZAIAAAAHMjEyLjA3NgCzraanO9PdCCc56as7090IFkNJUS5BUkNBOlRITlEuSVFfVldBUC4BAAAArsN+JAIAAAAFNTQuNTIAs62mpzvT3QgnOemrO9PdCBlDSVEuTkFTREFRR006UVFRLklRX1ZXQVAuAQAAAA66ewACAAAABjU1NS4yNwCzraanO9PdCCc56as7090IGkNJUS5OQVNEQVFHTTpBR0lYLklRX1ZXQVAuAQAAACP3AHACAAAABTMxLjQ5ALOtpqc7090IFhLpqzvT3QgYQ0lRLkFSQ0E6VEhOUS5JUV9WT0xVTUUuAQAAAK7DfiQCAAAACDAuMDM1OTUzALOtpqc7090IFhLpqzvT3QgbQ0lRLkFSQ0E6SUdQVC5JUV9NQVJLRVRDQVAuAQAAAMwCXgECAAAACDQ5MC44MjIyAQYAAAAFAAAAATEBAAAACy0xOTM2NTExMTk1AwAAAAMxNjACAAAABjEwMDA1NAQAAAABMAcAAAAIOC8xLzIwMjWzraanO9PdCAbr6Ks7090IGENJUS5BUkNBOklHUFQuSVFfVk9MVU1FLgEAAADMAl4BAgAAAAgwLjA4MTgzNACzraanO9PdCAbr6Ks7090IHkNJUS5OQVNEQVFHTTpBSVEuSVFfTUFSS0VUQ0FQ</t>
  </si>
  <si>
    <t>LgEAAADp3GIhAgAAAAszODc5LjY5NzU4NwCzraanO9PdCAbr6Ks7090IJENJUS5OQVNEQVFHUzpHT09HTC5JUV9NQVJLRVRDQVAuLlVTRAEAAACocQAAAgAAAAoyMjkxNzkwLjgyAQYAAAAFAAAAATEBAAAACy0xOTM0OTI4NTUxAwAAAAMxNjACAAAABjEwMDA1NAQAAAABMAcAAAAIOC8xLzIwMjWzraanO9PdCAbr6Ks7090IGkNJUS5BU1g6UkJUWi5JUV9NQVJLRVRDQVAuAQAAACntdiICAAAACjMwNC4yODU5MDgAs62mpzvT3QgsxOirO9PdCBpDSVEuQkFUUzpJR1YuSVFfTUFSS0VUQ0FQLgEAAADNOoYAAgAAAAgxMTczMi4wNAEGAAAABQAAAAExAQAAAAstMTkzODcwNzMyNgMAAAADMTYwAgAAAAYxMDAwNTQEAAAAATAHAAAACDgvMS8yMDI1s62mpzvT3QgsxOirO9PdCBxDSVEuTkFTREFRR006Uk9CVC5JUV9WT0xVTUUuAQAAAFxj2SACAAAABzAuMDYzNjIAs62mpzvT3QgG6+irO9PdCBpDSVEuRVNUQy5JUV9NQVJLRVRDQVAuLlVTRAEAAACAhFsNAgAAAAs4NDAzLjExMTU1MQEGAAAABQAAAAExAQAAAAstMTkzODgwMDgzNAMAAAADMTYwAgAAAAYxMDAwNTQEAAAAATAHAAAACDgvMS8yMDI1s62mpzvT3QgsxOirO9PdCBdDSVEuTFNFOkFJQUcuSVFfVk9MVU1FLgEAAADwnYIkAgAAAAgwLjEzODAzOACzraanO9PdCCzE6Ks7090IG0NJUS5OQVNEQVFHTTpBSVEuSVFfVk9MVU1FLgEAAADp3GIhAgAAAAgx</t>
  </si>
  <si>
    <t>LjI4OTU0NACzraanO9PdCCzE6Ks7090IGkNJUS5QU1RHLklRX01BUktFVENBUC4uVVNEAQAAALjKpQYCAAAADDE3ODE1LjU5NDc2OAEGAAAABQAAAAExAQAAAAstMTkzODYxNDkwMgMAAAADMTYwAgAAAAYxMDAwNTQEAAAAATAHAAAACDgvMS8yMDI1s62mpzvT3QjnnOirO9PdCBVDSVEuQklUOldUQUkuSVFfVldBUC4BAAAATbpbIwIAAAAJNjQuMjkxNzM0ALOtpqc7090I55zoqzvT3QgXQ0lRLkJJVDpXVEFJLklRX1ZPTFVNRS4BAAAATbpbIwIAAAAIMC4wMzU0MDcAs62mpzvT3QjnnOirO9PdCBxDSVEuTkFTREFRR006Qk9UWi5JUV9WT0xVTUUuAQAAAPf9CBYCAAAACDAuODQ2NzMxALOtpqc7090I55zoqzvT3QgZQ0lRLk1EQi5JUV9NQVJLRVRDQVAuLlVTRAEAAADibswCAgAAAAwxODA1Ni40MTE3NDQBBgAAAAUAAAABMQEAAAALLTE5MzkzNzAyMTYDAAAAAzE2MAIAAAAGMTAwMDU0BAAAAAEwBwAAAAg4LzEvMjAyNbOtpqc7090I55zoqzvT3QgYQ0lRLlhUUkE6WEFJWC5JUV9WT0xVTUUuAQAAADXs4iICAAAABzAuMTg1NjMAs62mpzvT3QjXdeirO9PdCBtDSVEuTkFTREFRR006U01ILklRX1ZPTFVNRS4BAAAAYMI2AAIAAAAJMTQuMDMyMTk2ALOtpqc7090I13XoqzvT3QgaQ0lRLkFSQ0E6QUlTLklRX01BUktFVENBUC4BAAAAmJefcAIAAAAIMjMuMTg2NjQAs62mpzvT3QjXdeirO9PdCBtDSVEuQVJD</t>
  </si>
  <si>
    <t>QTpMUk5aLklRX01BUktFVENBUC4BAAAAtXbDJgIAAAAJMzQuMDU0MjU0ALOtpqc7090I55zoqzvT3QgWQ0lRLkFSQ0E6TFJOWi5JUV9WV0FQLgEAAAC1dsMmAgAAAAU0My4yOACzraanO9PdCOec6Ks7090IF0NJUS5MU0U6UkJPVC5JUV9WT0xVTUUuAQAAAI57JBQCAAAACDAuMjEyNjM1ALOtpqc7090Ix07oqzvT3QgcQ0lRLk5BU0RBUUdNOkFHSVguSVFfVk9MVU1FLgEAAAAj9wBwAgAAAAgwLjAzMjU1OQCzraanO9PdCMdO6Ks7090IG0NJUS5BUkNBOkxPVVAuSVFfTUFSS0VUQ0FQLgEAAABZXA8iAgAAAAk5OS4zMTIwNjIAs62mpzvT3QjXdeirO9PdCCJDSVEuS09TRTpBMDAwNjYwLklRX01BUktFVENBUC4uVVNEAQAAAJ16DQACAAAAEDEyODE4MS45MzkzNzUwNjkBBgAAAAUAAAABMQEAAAALLTE5MzQ3NTUzMzADAAAAAzE2MAIAAAAGMTAwMDU0BAAAAAEwBwAAAAg4LzEvMjAyNbOtpqc7090Ix07oqzvT3QgaQ0lRLldEQVkuSVFfTUFSS0VUQ0FQLi5VU0QBAAAAh2NrAQIAAAAMNTkyOTguNzI0Nzg1AQYAAAAFAAAAATEBAAAACy0xOTQxMzY1NDEzAwAAAAMxNjACAAAABjEwMDA1NAQAAAABMAcAAAAIOC8xLzIwMjWzraanO9PdCMdO6Ks7090IGkNJUS5TTlBTLklRX01BUktFVENBUC4uVVNEAQAAANSIAAACAAAADTExNDQ3Ny4yNDQ3OTMBBgAAAAUAAAABMQEAAAALLTE5NDA1NzIyNDcDAAAAAzE2MAIA</t>
  </si>
  <si>
    <t>AAAGMTAwMDU0BAAAAAEwBwAAAAg4LzEvMjAyNbOtpqc7090Ix07oqzvT3QgZQ0lRLk5BU0RBUUdNOlNNSC5JUV9WV0FQLgEAAABgwjYAAgAAAAYyODMuMjUAs62mpzvT3QjHTuirO9PdCB5DSVEuTkFTREFRR006UVFRLklRX01BUktFVENBUC4BAAAADrp7AAIAAAAKMzU0MDEyLjQwMgEGAAAABQAAAAExAQAAAAstMTk2MzcxNDYzNgMAAAADMTYwAgAAAAYxMDAwNTQEAAAAATAHAAAACDgvMS8yMDI1s62mpzvT3QjHTuirO9PdCBpDSVEuQVZHTy5JUV9NQVJLRVRDQVAuLlVTRAEAAADwtn0BAgAAAA4xMzU3NjA5Ljg2MzM3OQEGAAAABQAAAAExAQAAAAstMTkzODU1NzI2MAMAAAADMTYwAgAAAAYxMDAwNTQEAAAAATAHAAAACDgvMS8yMDI1s62mpzvT3Qi3J+irO9PdCBlDSVEuTkVULklRX01BUktFVENBUC4uVVNEAQAAADT14AQCAAAADDY5NzM0LjY1MDM3NQEGAAAABQAAAAExAQAAAAstMTkzNDAxODU3MAMAAAADMTYwAgAAAAYxMDAwNTQEAAAAATAHAAAACDgvMS8yMDI1s62mpzvT3Qi3J+irO9PdCBpDSVEuUUNPTS5JUV9NQVJLRVRDQVAuLlVTRAEAAADVggAAAgAAAA0xNTk4MjYuNDk0MzgxAQYAAAAFAAAAATEBAAAACy0xOTM0MjU0MjUxAwAAAAMxNjACAAAABjEwMDA1NAQAAAABMAcAAAAIOC8xLzIwMjWzraanO9PdCLcn6Ks7090IGkNJUS5PUkNMLklRX01BUktFVENBUC4uVVNEAQAAAOdWAAACAAAA</t>
  </si>
  <si>
    <t>DDY4NjUzNC45NjE4NgEGAAAABQAAAAExAQAAAAstMTkzNzg4ODc0MAMAAAADMTYwAgAAAAYxMDAwNTQEAAAAATAHAAAACDgvMS8yMDI1s62mpzvT3Qi3J+irO9PdCBlDSVEuSU9ULklRX01BUktFVENBUC4uVVNEAQAAALo+/BECAAAACzIwNTAxLjc4NzU2AQYAAAAFAAAAATEBAAAACy0xOTM4NzM4MzA0AwAAAAMxNjACAAAABjEwMDA1NAQAAAABMAcAAAAIOC8xLzIwMjWzraanO9PdCMdO6Ks7090IFkNJUS5BUkNBOkNIQVQuSVFfVldBUC4BAAAAADA1bQIAAAAFNDkuOTkAs62mpzvT3Qi3J+irO9PdCBpDSVEuTkFTREFRR006Uk9CVC5JUV9WV0FQLgEAAABcY9kgAgAAAAU0OC45OQCzraanO9PdCLcn6Ks7090IGENJUS5NVS5JUV9NQVJLRVRDQVAuLlVTRAEAAAAGaQQAAgAAAA0xMTczNzMuODQwNTkzAQYAAAAFAAAAATEBAAAACy0xOTM3MTc2MDgyAwAAAAMxNjACAAAABjEwMDA1NAQAAAABMAcAAAAIOC8xLzIwMjWzraanO9PdCLcn6Ks7090IGkNJUS5UU0xBLklRX01BUktFVENBUC4uVVNEAQAAABDGogECAAAADTk3NjExNy41OTcyNzgBBgAAAAUAAAABMQEAAAALLTE5MzQ4NDE5NzgDAAAAAzE2MAIAAAAGMTAwMDU0BAAAAAEwBwAAAAg4LzEvMjAyNbOtpqc7090ItyfoqzvT3QgaQ0lRLkFEQkUuSVFfTUFSS0VUQ0FQLi5VU0QBAAAAAV8AAAIAAAAJMTQ3NTM2Ljc2AQYAAAAFAAAAATEBAAAACy0xOTM3</t>
  </si>
  <si>
    <t>MjM4MzkzAwAAAAMxNjACAAAABjEwMDA1NAQAAAABMAcAAAAIOC8xLzIwMjWzraanO9PdCLcn6Ks7090IGkNJUS5BQVBMLklRX01BUktFVENBUC4uVVNEAQAAAGlhAAACAAAADDMwMDMzOTguMTI4MgEGAAAABQAAAAExAQAAAAstMTkzMzcwMzMwMwMAAAADMTYwAgAAAAYxMDAwNTQEAAAAATAHAAAACDgvMS8yMDI1s62mpzvT3QimAOirO9PdCBlDSVEuU0FQLklRX01BUktFVENBUC4uVVNEAQAAAAvuAQACAAAAEDMyODk2OC4yMzY4MzE1MzgBBgAAAAUAAAABMQEAAAALLTE5MzUwNTc1NjUDAAAAAzE2MAIAAAAGMTAwMDU0BAAAAAEwBwAAAAg4LzEvMjAyNbOtpqc7090IpgDoqzvT3QgaQ0lRLk5WREEuSVFfTUFSS0VUQ0FQLi5VU0QBAAAAM34AAAIAAAAHNDIzODc2OAEGAAAABQAAAAExAQAAAAstMTk0MDU3MjI0OQMAAAADMTYwAgAAAAYxMDAwNTQEAAAAATAHAAAACDgvMS8yMDI1s62mpzvT3QimAOirO9PdCBpDSVEuRFVPTC5JUV9NQVJLRVRDQVAuLlVTRAEAAACw8IcMAgAAAAwxNTQwOC41MzQ1MTMBBgAAAAUAAAABMQEAAAALLTE5NDY4MjY3NDADAAAAAzE2MAIAAAAGMTAwMDU0BAAAAAEwBwAAAAg4LzEvMjAyNbOtpqc7090IpgDoqzvT3QgYQ0lRLlpTLklRX01BUktFVENBUC4uVVNEAQAAANTMgQMCAAAADDQzNjM2LjgyNTk5MQEGAAAABQAAAAExAQAAAAstMTkzOTUzODM5MgMAAAADMTYwAgAAAAYx</t>
  </si>
  <si>
    <t>MDAwNTQEAAAAATAHAAAACDgvMS8yMDI1s62mpzvT3QimAOirO9PdCBlDSVEuTk9XLklRX01BUktFVENBUC4uVVNEAQAAAL90XgECAAAADDE4OTc0OS4xNDgwMwEGAAAABQAAAAExAQAAAAstMTkzNDkzMjczMQMAAAADMTYwAgAAAAYxMDAwNTQEAAAAATAHAAAACDgvMS8yMDI1s62mpzvT3QimAOirO9PdCBZDSVEuQVJDQTpBUlRZLklRX1ZXQVAuAQAAAG4faSECAAAABTQyLjIzALOtpqc7090IpgDoqzvT3QgaQ0lRLkdUTEIuSVFfTUFSS0VUQ0FQLi5VU0QBAAAAzYQXEQIAAAAINjkwOC42NjQBBgAAAAUAAAABMQEAAAALLTE5Mzg2NzM4MTgDAAAAAzE2MAIAAAAGMTAwMDU0BAAAAAEwBwAAAAg4LzEvMjAyNbOtpqc7090IpgDoqzvT3QgaQ0lRLkFNWk4uSVFfTUFSS0VUQ0FQLi5VU0QBAAAAPUkAAAIAAAAOMjI5MDI4OS44NzI4MzEBBgAAAAUAAAABMQEAAAALLTE5MzM3MDMyODADAAAAAzE2MAIAAAAGMTAwMDU0BAAAAAEwBwAAAAg4LzEvMjAyNbOtpqc7090IpgDoqzvT3QgYQ0lRLkFSQ0E6TE9VUC5JUV9WT0xVTUUuAQAAAFlcDyICAAAACDAuMDE0OTY5ALOtpqc7090Im9nnqzvT3QgVQ0lRLkFTWDpSQlRaLklRX1ZXQVAuAQAAACntdiICAAAACDE0Ljc4ODEyALOtpqc7090Im9nnqzvT3QgaQ0lRLk5BU0RBUUdNOldJU0UuSVFfVldBUC4BAAAA6bBDbgIAAAAFMzYuODkAs62mpzvT3Qib2eerO9PdCBpD</t>
  </si>
  <si>
    <t>SVEuQU5FVC5JUV9NQVJLRVRDQVAuLlVTRAEAAADD2/wBAgAAAA0xNDc2NTguNjgyNjQzAQYAAAAFAAAAATEBAAAACy0xOTQ1NzU4ODkwAwAAAAMxNjACAAAABjEwMDA1NAQAAAABMAcAAAAIOC8xLzIwMjWzraanO9PdCJvZ56s7090IGkNJUS5URUFNLklRX01BUktFVENBUC4uVVNEAQAAAFITIg8CAAAADDQ4MDI4LjA2NzkzOAEGAAAABQAAAAExAQAAAAstMTk0NjY1NDQzMgMAAAADMTYwAgAAAAYxMDAwNTQEAAAAATAHAAAACDgvMS8yMDI1s62mpzvT3Qib2eerO9PdCBpDSVEuTVJWTC5JUV9NQVJLRVRDQVAuLlVTRAEAAAC2eQAAAgAAAAg2NDE5MC43OQEGAAAABQAAAAExAQAAAAstMTk0MDAwMjkzMQMAAAADMTYwAgAAAAYxMDAwNTQEAAAAATAHAAAACDgvMS8yMDI1s62mpzvT3Qib2eerO9PdCBpDSVEuU0hPUC5JUV9NQVJLRVRDQVAuLlVTRAEAAAAGKwQFAgAAAA0xNTM4NjkuMzcxMzAxAQYAAAAFAAAAATEBAAAACy0xOTQ1NDE5MjY4AwAAAAMxNjACAAAABjEwMDA1NAQAAAABMAcAAAAIOC8xLzIwMjWzraanO9PdCJvZ56s7090IHENJUS5OQVNEQVFHTTpGRFRYLklRX1ZPTFVNRS4BAAAAvaWdJgIAAAAIMC4wNTE3NDEAs62mpzvT3QgkseerO9PdCBpDSVEuQklUOldUQUkuSVFfTUFSS0VUQ0FQLgEAAABNulsjAgAAAAo3NjkuMzY4MzI5ALOtpqc7090IJLHnqzvT3QgbQ0lRLlhUUkE6WEFJWC5JUV9N</t>
  </si>
  <si>
    <t>QVJLRVRDQVAuAQAAADXs4iICAAAACzQ4MDcuMTA3OTU2ALOtpqc7090IJLHnqzvT3QgWQ0lRLkFSQ0E6SUdQVC5JUV9WV0FQLgEAAADMAl4BAgAAAAU0OS41MwCzraanO9PdCCSx56s7090IG0NJUS5OQVNEQVFHTTpRUVEuSVFfVk9MVU1FLgEAAAAOunsAAgAAAAk2OS40MDA3ODkAs62mpzvT3QgkseerO9PdCCNDSVEuTkFTREFRR1M6QVNNTC5JUV9NQVJLRVRDQVAuLlVTRAEAAAAo7wUAAgAAABAyNjYwNzUuOTY5MDM5NTIxAQYAAAAFAAAAATEBAAAACy0xOTM1MzA3NDQwAwAAAAMxNjACAAAABjEwMDA1NAQAAAABMAcAAAAIOC8xLzIwMjWzraanO9PdCCSx56s7090IGUNJUS5BUFAuSVFfTUFSS0VUQ0FQLi5VU0QBAAAA2rnODQIAAAANMTI4MzA2LjE0NTcwNgEGAAAABQAAAAExAQAAAAstMTk0NTQ1MDU2MQMAAAADMTYwAgAAAAYxMDAwNTQEAAAAATAHAAAACDgvMS8yMDI1s62mpzvT3QgkseerO9PdCBVDSVEuTFNFOkFJQUcuSVFfVldBUC4BAAAA8J2CJAIAAAAJMTguMzEyMzg3ALOtpqc7090IvnrnqzvT3QgVQ0lRLkxTRTpSQk9ULklRX1ZXQVAuAQAAAI57JBQCAAAACTE0Ljk5MjM3MwCzraanO9PdCL5656s7090IGkNJUS5OQVNEQVFHTTpGRFRYLklRX1ZXQVAuAQAAAL2lnSYCAAAABTM4LjU4ALOtpqc7090IvnrnqzvT3QgfQ0lRLlRXU0U6MjQ1NC5JUV9NQVJLRVRDQVAuLlVTRAEAAAA9N1wAAgAA</t>
  </si>
  <si>
    <t>ABA3MjM1OC4yMTY1NzE0NjI5AQYAAAAFAAAAATEBAAAACy0xOTM0MzU1NDkxAwAAAAMxNjACAAAABjEwMDA1NAQAAAABMAcAAAAIOC8xLzIwMjWzraanO9PdCL5656s7090IGkNJUS5QQU5XLklRX01BUktFVENBUC4uVVNEAQAAAIN9hAECAAAADTExNTQ3Mi43MzEwNzcBBgAAAAUAAAABMQEAAAALLTE5NDIxMDI4NDMDAAAAAzE2MAIAAAAGMTAwMDU0BAAAAAEwBwAAAAg4LzEvMjAyNbOtpqc7090IvnrnqzvT3QgaQ0lRLlJCTFguSVFfTUFSS0VUQ0FQLi5VU0QBAAAAaVX0AQIAAAAMODY2NzYuNjI4NTI0AQYAAAAFAAAAATEBAAAACy0xOTM0MTI1NDU1AwAAAAMxNjACAAAABjEwMDA1NAQAAAABMAcAAAAIOC8xLzIwMjWzraanO9PdCL5656s7090IGUNJUS5BUk0uSVFfTUFSS0VUQ0FQLi5VU0QBAAAALOfFJwIAAAAJMTQ1Njk3LjIyAQYAAAAFAAAAATEBAAAACy0xOTM0MjU0NDA3AwAAAAMxNjACAAAABjEwMDA1NAQAAAABMAcAAAAIOC8xLzIwMjWzraanO9PdCL5656s7090IGkNJUS5DRkxULklRX01BUktFVENBUC4uVVNEAQAAACYBehACAAAACzU5MjkuNTk4ODk4AQYAAAAFAAAAATEBAAAACy0xOTM0MTcwNTU1AwAAAAMxNjACAAAABjEwMDA1NAQAAAABMAcAAAAIOC8xLzIwMjWzraanO9PdCL5656s7090IGkNJUS5NU0ZULklRX01BUktFVENBUC4uVVNEAQAAAEtVAAACAAAADjM4OTU3OTYuODMwODk4</t>
  </si>
  <si>
    <t>AQYAAAAFAAAAATEBAAAACy0xOTM0MjQ3NzkzAwAAAAMxNjACAAAABjEwMDA1NAQAAAABMAcAAAAIOC8xLzIwMjWzraanO9PdCL5656s7090IFkNJUS5EQjpYQjBULklRX1ZPTFVNRS4BAAAA0zPeKQMAAAAAALOtpqc7090ImlPnqzvT3QgXQ0lRLkJBVFM6SUdWLklRX1ZPTFVNRS4BAAAAzTqGAAIAAAAHNi44ODI3NQCzraanO9PdCL5656s7090IG0NJUS5BUkNBOkFSVFkuSVFfTUFSS0VUQ0FQLgEAAABuH2khAgAAAAgxMTg5LjYxOQCzraanO9PdCL5656s7090IGUNJUS5WUlQuSVFfTUFSS0VUQ0FQLi5VU0QBAAAARJuHIgIAAAAMNTQwNjguNTAwOTU2AQYAAAAFAAAAATEBAAAACy0xOTM0MTk1NDM1AwAAAAMxNjACAAAABjEwMDA1NAQAAAABMAcAAAAIOC8xLzIwMjWzraanO9PdCJpT56s7090IGkNJUS5TTk9XLklRX01BUktFVENBUC4uVVNEAQAAALA8ZBACAAAADDY4NDA2LjU2MTcyNQEGAAAABQAAAAExAQAAAAstMTkzOTIwNzgxMAMAAAADMTYwAgAAAAYxMDAwNTQEAAAAATAHAAAACDgvMS8yMDI1s62mpzvT3QiaU+erO9PdCBlDSVEuVEVNLklRX01BUktFVENBUC4uVVNEAQAAAADTJBkCAAAACzk1MDIuMzUwNjg4AQYAAAAFAAAAATEBAAAACy0xOTQ1ODY3ODg3AwAAAAMxNjACAAAABjEwMDA1NAQAAAABMAcAAAAIOC8xLzIwMjWzraanO9PdCJpT56s7090IH0NJUS5UV1NFOjIzMzAuSVFfTUFSS0VU</t>
  </si>
  <si>
    <t>Q0FQLi5VU0QBAAAAq8wFAAIAAAAQOTk0MTU0LjgxMjg0OTI1MQEGAAAABQAAAAExAQAAAAstMTkzNTQ5NzM0MQMAAAADMTYwAgAAAAYxMDAwNTQEAAAAATAHAAAACDgvMS8yMDI1s62mpzvT3QiaU+erO9PdCBpDSVEuUExUUi5JUV9NQVJLRVRDQVAuLlVTRAEAAABl+pgCAgAAAA0zNjQwNjMuNjg1NDg1AQYAAAAFAAAAATEBAAAACy0xOTQ1OTU3NTU1AwAAAAMxNjACAAAABjEwMDA1NAQAAAABMAcAAAAIOC8xLzIwMjWzraanO9PdCJpT56s7090IGUNJUS5DUk0uSVFfTUFSS0VUQ0FQLi5VU0QBAAAAJeABAAIAAAAJMjM5NzA3LjQ0AQYAAAAFAAAAATEBAAAACy0xOTQwMzYwMzIwAwAAAAMxNjACAAAABjEwMDA1NAQAAAABMAcAAAAIOC8xLzIwMjWzraanO9PdCJpT56s7090IH0NJUUFWRy5CQVRTOklHVi5JUV9WT0xVTUUuLTMwRC4BAAAAzTqGAAIAAAAJNC4zNjQwMzM4ALOtpqc7090IF13qqzvT3QggQ0lRQVZHLkFSQ0E6Q0hBVC5JUV9WT0xVTUUuLTMwRC4BAAAAADA1bQIAAAAJMC4xNjEzNzcyALOtpqc7090IF13qqzvT3QggQ0lRQVZHLkFSQ0E6TFJOWi5JUV9WT0xVTUUuLTMwRC4BAAAAtXbDJgIAAAAKMC4wMDQzNzgwNQCzraanO9PdCDgw6qs7090IJENJUUFWRy5OQVNEQVFHTTpBR0lYLklRX1ZPTFVNRS4tMzBELgEAAAAj9wBwAgAAAAowLjAyMjA3NTQ1ALOtpqc7090IODDqqzvT3QggQ0lRQVZH</t>
  </si>
  <si>
    <t>LkFSQ0E6SUdQVC5JUV9WT0xVTUUuLTMwRC4BAAAAzAJeAQIAAAAJMC4wNDA1MTQ3ALOtpqc7090IODDqqzvT3QgnQ0lRQVZHLkJBVFM6SUdWLklRX1ZXQVAuMjAyMy8xMi8yOS4uVVNEAQAAAM06hgACAAAADzkyLjUzNjU5MDk1OTc5OQCzraanO9PdCBdd6qs7090IK0NJUUFWRy5OQVNEQVFHTTpTTUguSVFfVldBUC4yMDI0LzEyLzMxLi5VU0QBAAAAYMI2AAIAAAAQMjQzLjc2MDU0Nzk0NTIwNQCzraanO9PdCDgw6qs7090IKENJUUFWRy5BUkNBOkFSVFkuSVFfVldBUC4yMDIzLzEyLzI5Li5VU0QBAAAAbh9pIQIAAAAQMzUuMTU1ODU0MjcxMzU2OACzraanO9PdCDgw6qs7090IK0NJUUFWRy5OQVNEQVFHTTpRUVEuSVFfVldBUC4yMDIzLzEyLzI5Li5VU0QBAAAADrp7AAIAAAAQNDgxLjYyOTcwNDAzMDE1MQCzraanO9PdCOMI6qs7090IJ0NJUUFWRy5BUkNBOkFJUy5JUV9WV0FQLjIwMjQvMTIvMzEuLlVTRAEAAACYl59wAgAAABAyNC42MDU5NTg5MDQxMDk2ALOtpqc7090I4wjqqzvT3QgjQ0lRQVZHLk5BU0RBUUdNOlFRUS5JUV9WT0xVTUUuLTMwRC4BAAAADrp7AAIAAAALNDMuNjExNDc1ODUAs62mpzvT3QjjCOqrO9PdCCxDSVFBVkcuTkFTREFRR006QUdJWC5JUV9WV0FQLjIwMjMvMTIvMjkuLlVTRAEAAAAj9wBwAgAAABAyNy40ODI5MTE4NzczOTQ2ALOtpqc7090I4wjqqzvT3QgoQ0lRQVZHLkFS</t>
  </si>
  <si>
    <t>Q0E6Q0hBVC5JUV9WV0FQLjIwMjMvMTIvMjkuLlVTRAEAAAAAMDVtAgAAABAzOC4wNTc5NjQ4MjQxMjA2ALOtpqc7090I4wjqqzvT3QgoQ0lRQVZHLkFSQ0E6Q0hBVC5JUV9WV0FQLjIwMjQvMTIvMzEuLlVTRAEAAAAAMDVtAgAAABA0MS40ODU3NTM0MjQ2NTc1ALOtpqc7090I4wjqqzvT3QgnQ0lRQVZHLkxTRTpBSUFHLklRX1ZXQVAuMjAyMy8xMi8yOS4uVVNEAQAAAPCdgiQCAAAAEDIwLjU4OTc1MDA0NzU0OTIAs62mpzvT3Qg3YOmrO9PdCChDSVFBVkcuQVJDQTpUSE5RLklRX1ZXQVAuMjAyNC8xMi8zMS4uVVNEAQAAAK7DfiQCAAAAEDUwLjE1MTAyNzM5NzI2MDMAs62mpzvT3Qg3YOmrO9PdCChDSVFBVkcuWFRSQTpYQUlYLklRX1ZXQVAuMjAyMy8xMi8yOS4uVVNEAQAAADXs4iIDAAAAAACzraanO9PdCC/16as7090IJ0NJUUFWRy5YVFJBOlhBSVguSVFfVldBUC4yMDIzLzYvMzAuLlVTRAEAAAA17OIiAgAAABA5NC4xNjIzMzYyNjQ1MDM5ALOtpqc7090IL/XpqzvT3QgmQ0lRQVZHLkRCOlhCMFQuSVFfVldBUC4yMDIzLzEyLzI5Li5VU0QBAAAA0zPeKQMAAAAAALOtpqc7090IJznpqzvT3QgnQ0lRQVZHLkFTWDpSQlRaLklRX1ZXQVAuMjAyNC8xMi8zMS4uVVNEAQAAACntdiICAAAAEDkuMDAxOTY5Mzc3MjE0MDUAs62mpzvT3QgnOemrO9PdCCtDSVFBVkcuTkFTREFRR006QUlRLklRX1ZXQVAuMjAy</t>
  </si>
  <si>
    <t>NC8xMi8zMS4uVVNEAQAAAOncYiECAAAAEDM5Ljg2OTI0NjU3NTM0MjUAs62mpzvT3QgnOemrO9PdCCtDSVFBVkcuTkFTREFRR006UVFRLklRX1ZXQVAuMjAyNC8xMi8zMS4uVVNEAQAAAA66ewACAAAAEDUxMS40MzEzNjk4NjMwMTQAs62mpzvT3QgnOemrO9PdCCNDSVFBVkcuTkFTREFRR006QUlRLklRX1ZPTFVNRS4tMzBELgEAAADp3GIhAgAAAAkxLjA1MzcxMTIAs62mpzvT3Qg3YOmrO9PdCCdDSVFBVkcuQVNYOlJCVFouSVFfVldBUC4yMDIzLzEyLzI5Li5VU0QBAAAAKe12IgIAAAAQOS4xMDM5MzM1NDc3MzIxNACzraanO9PdCBYS6as7090IJ0NJUUFWRy5CSVQ6V1RBSS5JUV9WV0FQLjIwMjQvMTIvMzEuLlVTRAEAAABNulsjAgAAABA2Ni42NTkzMTgyNzM5MTU5ALOtpqc7090IFhLpqzvT3QgsQ0lRQVZHLk5BU0RBUUdNOkJPVFouSVFfVldBUC4yMDI0LzEyLzMxLi5VU0QBAAAA9/0IFgIAAAAQMzEuMjYyNTM0MjQ2NTc1MwCzraanO9PdCBYS6as7090II0NJUUFWRy5OQVNEQVFHTTpTTUguSVFfVk9MVU1FLi0zMEQuAQAAAGDCNgACAAAACjcuNzQ3Njc2ODUAoMKmpzvT3QgnOemrO9PdCCdDSVFBVkcuQklUOldUQUkuSVFfVldBUC4yMDIzLzEyLzI5Li5VU0QBAAAATbpbIwIAAAAQNjQuNTgzOTUzNTYwMjQ0NwCgwqanO9PdCAbr6Ks7090ILENJUUFWRy5OQVNEQVFHTTpCT1RaLklRX1ZXQVAuMjAy</t>
  </si>
  <si>
    <t>My8xMi8yOS4uVVNEAQAAAPf9CBYCAAAADzMxLjExNTUyNzYzODE5MQCgwqanO9PdCAbr6Ks7090IJ0NJUUFWRy5MU0U6UkJPVC5JUV9WV0FQLjIwMjQvMTIvMzEuLlVTRAEAAACOeyQUAgAAABAxNC4wOTUxMzIxMTkyMDUzAKDCpqc7090IFhLpqzvT3QgsQ0lRQVZHLk5BU0RBUUdNOldJU0UuSVFfVldBUC4yMDIzLzEyLzI5Li5VU0QBAAAA6bBDbgIAAAAPMzEuMzk2NzgzOTE5NTk4AKDCpqc7090IFhLpqzvT3QgrQ0lRQVZHLk5BU0RBUUdNOlNNSC5JUV9WV0FQLjIwMjMvMTIvMjkuLlVTRAEAAABgwjYAAgAAABAyMzYuMTUzMDE1MDc1Mzc3AKDCpqc7090IFhLpqzvT3QggQ0lRQVZHLkFSQ0E6TE9VUC5JUV9WT0xVTUUuLTMwRC4BAAAAWVwPIgIAAAAKMC4wMDcxMDQ0NQCgwqanO9PdCAbr6Ks7090IKENJUUFWRy5BUkNBOkxPVVAuSVFfVldBUC4yMDI0LzEyLzMxLi5VU0QBAAAAWVwPIgIAAAAQNTQuNjQxOTE3ODA4MjE5MgCgwqanO9PdCAbr6Ks7090IJENJUUFWRy5OQVNEQVFHTTpGRFRYLklRX1ZPTFVNRS4tMzBELgEAAAC9pZ0mAgAAAAkwLjAxODI2MzUAoMKmpzvT3QgsxOirO9PdCCdDSVFBVkcuQVJDQTpBSVMuSVFfVldBUC4yMDIzLzEyLzI5Li5VU0QBAAAAmJefcAIAAAAQMjQuNjI3NDU0NTQ1NDU0NQCgwqanO9PdCCzE6Ks7090ILENJUUFWRy5OQVNEQVFHTTpGRFRYLklRX1ZXQVAuMjAyNC8x</t>
  </si>
  <si>
    <t>Mi8zMS4uVVNEAQAAAL2lnSYCAAAAEDM1LjQ2NjM2OTg2MzAxMzcAoMKmpzvT3QgsxOirO9PdCChDSVFBVkcuQVJDQTpUSE5RLklRX1ZXQVAuMjAyMy8xMi8yOS4uVVNEAQAAAK7DfiQCAAAAEDQ2LjY3MzQ0MjIxMTA1NTMAoMKmpzvT3QgsxOirO9PdCChDSVFBVkcuQkFUUzpXVEFJLklRX1ZXQVAuMjAyNC8xMi8zMS4uVVNEAQAAAGBOb2QCAAAAEDIyLjA0OTkzMTUwNjg0OTMAoMKmpzvT3QgsxOirO9PdCB5DSVFBVkcuREI6WEIwVC5JUV9WT0xVTUUuLTMwRC4BAAAA0zPeKQMAAAAAAKDCpqc7090I55zoqzvT3QgoQ0lRQVZHLkJBVFM6V1RBSS5JUV9WV0FQLjIwMjMvMTIvMjkuLlVTRAEAAABgTm9kAgAAABAyMS4wNDI5MTQ1NzI4NjQzAKDCpqc7090I55zoqzvT3QgoQ0lRQVZHLkFSQ0E6SUdQVC5JUV9WV0FQLjIwMjQvMTIvMzEuLlVTRAEAAADMAl4BAgAAABA0NS4xODg1Njg2MzY5ODYzAKDCpqc7090I55zoqzvT3QgfQ0lRQVZHLkFTWDpSQlRaLklRX1ZPTFVNRS4tMzBELgEAAAAp7XYiAgAAABEwLjA0NDQyOTYxOTA0NzYxOQCgwqanO9PdCNd16Ks7090IKENJUUFWRy5BUkNBOklHUFQuSVFfVldBUC4yMDIzLzEyLzI5Li5VU0QBAAAAzAJeAQIAAAAQNDQuODMxMzQ2MTkzNDY3MwCgwqanO9PdCNd16Ks7090ILENJUUFWRy5OQVNEQVFHTTpST0JULklRX1ZXQVAuMjAyNC8xMi8zMS4uVVNEAQAAAFxj</t>
  </si>
  <si>
    <t>2SACAAAAEDQ0Ljk4MzAxMzY5ODYzMDEAoMKmpzvT3QjXdeirO9PdCB9DSVFBVkcuTFNFOkFJQUcuSVFfVk9MVU1FLi0zMEQuAQAAAPCdgiQCAAAAEjAuMDYwNDYyMDk1MjM4MDk1MgCgwqanO9PdCMdO6Ks7090ILENJUUFWRy5OQVNEQVFHTTpST0JULklRX1ZXQVAuMjAyMy8xMi8yOS4uVVNEAQAAAFxj2SACAAAAEDQ0LjE5OTMyMTYwODA0MDIAoMKmpzvT3QjHTuirO9PdCB9DSVFBVkcuQklUOldUQUkuSVFfVk9MVU1FLi0zMEQuAQAAAE26WyMCAAAAETAuMDEzMjIwMzgwOTUyMzgxAKDCpqc7090I13XoqzvT3QgoQ0lRQVZHLkFSQ0E6QVJUWS5JUV9WV0FQLjIwMjQvMTIvMzEuLlVTRAEAAABuH2khAgAAABAzNi45NDA2ODQ5MzE1MDY5AKDCpqc7090I13XoqzvT3QgkQ0lRQVZHLk5BU0RBUUdNOkJPVFouSVFfVk9MVU1FLi0zMEQuAQAAAPf9CBYCAAAACjAuNjYyNTA0OTUAoMKmpzvT3QjHTuirO9PdCCxDSVFBVkcuTkFTREFRR006RkRUWC5JUV9WV0FQLjIwMjMvMTIvMjkuLlVTRAEAAAC9pZ0mAgAAABAzMy41MTIzNjE4MDkwNDUyAKDCpqc7090Ix07oqzvT3QggQ0lRQVZHLlhUUkE6WEFJWC5JUV9WT0xVTUUuLTMwRC4BAAAANeziIgIAAAASMC4wNjM1MzI1MjM4MDk1MjM4AKDCpqc7090ItyfoqzvT3QgrQ0lRQVZHLk5BU0RBUUdNOkFJUS5JUV9WV0FQLjIwMjMvMTIvMjkuLlVTRAEAAADp3GIhAgAA</t>
  </si>
  <si>
    <t>ABAzNi43NjcyMzYxODA5MDQ1AKDCpqc7090ItyfoqzvT3QgfQ0lRQVZHLkxTRTpSQk9ULklRX1ZPTFVNRS4tMzBELgEAAACOeyQUAgAAABAwLjE0MjIzMDE5MDQ3NjE5AKDCpqc7090ItyfoqzvT3QgkQ0lRQVZHLk5BU0RBUUdNOldJU0UuSVFfVk9MVU1FLi0zMEQuAQAAAOmwQ24CAAAACjAuMDEyMDI4MDUAoMKmpzvT3QimAOirO9PdCB9DSVFBVkcuQVJDQTpBSVMuSVFfVk9MVU1FLi0zMEQuAQAAAJiXn3ACAAAACjAuMDMwMTYyNTUAoMKmpzvT3QimAOirO9PdCCVDSVFBVkcuREI6WEIwVC5JUV9WV0FQLjIwMjMvNi8zMC4uVVNEAQAAANMz3ikCAAAADzE4LjYxNTcyMDUyNzk2NACgwqanO9PdCJvZ56s7090IJ0NJUUFWRy5CQVRTOklHVi5JUV9WV0FQLjIwMjQvMTIvMzEuLlVTRAEAAADNOoYAAgAAABAxMDAuNjgxMzAxMzY5ODYzAKDCpqc7090Im9nnqzvT3QggQ0lRQVZHLkJBVFM6V1RBSS5JUV9WT0xVTUUuLTMwRC4BAAAAYE5vZAIAAAAKMC4wODc3Nzg1NQCgwqanO9PdCJvZ56s7090IJ0NJUUFWRy5MU0U6UkJPVC5JUV9WV0FQLjIwMjMvMTIvMjkuLlVTRAEAAACOeyQUAgAAABAxMy41ODc5NzQwMjIyMjIyAKDCpqc7090IpgDoqzvT3QgnQ0lRQVZHLkxTRTpBSUFHLklRX1ZXQVAuMjAyNC8xMi8zMS4uVVNEAQAAAPCdgiQCAAAAEDIyLjE2NzA1MjY2MDUzMzkAoMKmpzvT3QgkseerO9PdCCxDSVFB</t>
  </si>
  <si>
    <t>VkcuTkFTREFRR006QUdJWC5JUV9WV0FQLjIwMjQvMTIvMzEuLlVTRAEAAAAj9wBwAgAAAA8yOC41NTg5MDQxMDk1ODkAoMKmpzvT3QgkseerO9PdCCRDSVFBVkcuTkFTREFRR006Uk9CVC5JUV9WT0xVTUUuLTMwRC4BAAAAXGPZIAIAAAAJMC4wNjgxNzc1AKDCpqc7090Im9nnqzvT3QggQ0lRQVZHLkFSQ0E6QVJUWS5JUV9WT0xVTUUuLTMwRC4BAAAAbh9pIQIAAAAKMC40NDc0OTg5NQCgwqanO9PdCCSx56s7090IKENJUUFWRy5BUkNBOkxSTlouSVFfVldBUC4yMDIzLzEyLzI5Li5VU0QBAAAAtXbDJgIAAAAQMzkuMTA2MzgxOTA5NTQ3NwCgwqanO9PdCCSx56s7090IKENJUUFWRy5BUkNBOkxSTlouSVFfVldBUC4yMDI0LzEyLzMxLi5VU0QBAAAAtXbDJgIAAAAPNDAuMTMzNjk4NjMwMTM3AKDCpqc7090ImlPnqzvT3QggQ0lRQVZHLkFSQ0E6VEhOUS5JUV9WT0xVTUUuLTMwRC4BAAAArsN+JAIAAAAKMC4wMjcxOTA5NQCgwqanO9PdCL5656s7090IKENJUUFWRy5BUkNBOkxPVVAuSVFfVldBUC4yMDIzLzEyLzI5Li5VU0QBAAAAWVwPIgIAAAAQNTAuMDY2MTgwOTA0NTIyNgCgwqanO9PdCL5656s7090ILENJUUFWRy5OQVNEQVFHTTpXSVNFLklRX1ZXQVAuMjAyNC8xMi8zMS4uVVNEAQAAAOmwQ24CAAAAEDM0LjQ2NTU0Nzk0NTIwNTUAoMKmpzvT3Qi+euerO9Pd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</si>
</sst>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0.30780496193887963</c:v>
                </c:pt>
                <c:pt idx="2">
                  <c:v>0.35251025590935736</c:v>
                </c:pt>
                <c:pt idx="3">
                  <c:v>0.15651672478047174</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0.1041188884980655</c:v>
                </c:pt>
                <c:pt idx="1">
                  <c:v>6.0591887349414009E-2</c:v>
                </c:pt>
                <c:pt idx="2">
                  <c:v>8.3426246503530699E-2</c:v>
                </c:pt>
                <c:pt idx="3">
                  <c:v>2.4547518093422926E-2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-3.2945670758945708E-2</c:v>
                </c:pt>
                <c:pt idx="1">
                  <c:v>-1.5993325368924123E-2</c:v>
                </c:pt>
                <c:pt idx="2">
                  <c:v>-1.9698766393515151E-2</c:v>
                </c:pt>
                <c:pt idx="3">
                  <c:v>-1.2290703510681671E-2</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zoomScale="85" zoomScaleNormal="79" workbookViewId="0">
      <pane xSplit="3" ySplit="9" topLeftCell="D10" activePane="bottomRight" state="frozen"/>
      <selection pane="topRight"/>
      <selection pane="bottomLeft"/>
      <selection pane="bottomRight" activeCell="D13" sqref="D13"/>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-3.2945670758945708E-2</v>
      </c>
      <c r="F2" s="161">
        <f>($M2-K2)/K2</f>
        <v>-3.3204797309367401E-2</v>
      </c>
      <c r="G2" s="161">
        <f>($M2-L2)/L2</f>
        <v>1.1931012250161211E-2</v>
      </c>
      <c r="H2" s="10">
        <f>M2/N1-1</f>
        <v>0.1041188884980655</v>
      </c>
      <c r="I2" s="10">
        <f>N2/O2-1</f>
        <v>0.55024971011130908</v>
      </c>
      <c r="J2" s="4">
        <f>_xll.ciqfunctions.udf.CIQ($C2,"IQ_CLOSEPRICE",$A$14,"USD")</f>
        <v>32.459499999999998</v>
      </c>
      <c r="K2" s="4">
        <f>_xll.ciqfunctions.udf.CIQ($C2,"IQ_CLOSEPRICE",$A$15,"USD")</f>
        <v>32.468200000000003</v>
      </c>
      <c r="L2" s="4">
        <f>_xll.ciqfunctions.udf.CIQ($C2,"IQ_CLOSEPRICE",$A$16,"USD")</f>
        <v>31.02</v>
      </c>
      <c r="M2" s="4">
        <f>_xll.ciqfunctions.udf.CIQ($C2,"IQ_CLOSEPRICE",$A$13,"USD")</f>
        <v>31.3901</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-1.5993325368924123E-2</v>
      </c>
      <c r="F3" s="7">
        <f t="shared" ref="F3:G9" si="1">($M3-K3)/K3</f>
        <v>-2.3579012731104503E-2</v>
      </c>
      <c r="G3" s="7">
        <f t="shared" si="1"/>
        <v>6.4536261934975076E-3</v>
      </c>
      <c r="H3" s="11">
        <f>M3/P3-1</f>
        <v>6.0591887349414009E-2</v>
      </c>
      <c r="I3" s="11">
        <f t="shared" ref="I3:I9" si="2">M3/O3-1</f>
        <v>0.30780496193887963</v>
      </c>
      <c r="J3" s="4">
        <f>_xll.ciqfunctions.udf.CIQ($C3,"IQ_CLOSEPRICE",$A$14,"USD")</f>
        <v>6339.3945700000004</v>
      </c>
      <c r="K3" s="4">
        <f>_xll.ciqfunctions.udf.CIQ($C3,"IQ_CLOSEPRICE",$A$15,"USD")</f>
        <v>6388.6445000000003</v>
      </c>
      <c r="L3" s="4">
        <f>_xll.ciqfunctions.udf.CIQ($C3,"IQ_CLOSEPRICE",$A$16,"USD")</f>
        <v>6198.00695</v>
      </c>
      <c r="M3" s="4">
        <f>_xll.ciqfunctions.udf.CIQ($C3,"IQ_CLOSEPRICE",$A$13,"USD")</f>
        <v>6238.0065699999996</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-1.9698766393515151E-2</v>
      </c>
      <c r="F4" s="7">
        <f t="shared" si="1"/>
        <v>-2.2052721719017621E-2</v>
      </c>
      <c r="G4" s="7">
        <f t="shared" si="1"/>
        <v>1.259620834018901E-2</v>
      </c>
      <c r="H4" s="11">
        <f t="shared" ref="H4:H9" si="3">M4/P4-1</f>
        <v>8.3426246503530699E-2</v>
      </c>
      <c r="I4" s="11">
        <f t="shared" si="2"/>
        <v>0.35251025590935736</v>
      </c>
      <c r="J4" s="4">
        <f>_xll.ciqfunctions.udf.CIQ($C4,"IQ_CLOSEPRICE",$A$14,"USD")</f>
        <v>565.01</v>
      </c>
      <c r="K4" s="4">
        <f>_xll.ciqfunctions.udf.CIQ($C4,"IQ_CLOSEPRICE",$A$15,"USD")</f>
        <v>566.37</v>
      </c>
      <c r="L4" s="4">
        <f>_xll.ciqfunctions.udf.CIQ($C4,"IQ_CLOSEPRICE",$A$16,"USD")</f>
        <v>546.99</v>
      </c>
      <c r="M4" s="4">
        <f>_xll.ciqfunctions.udf.CIQ($C4,"IQ_CLOSEPRICE",$A$13,"USD")</f>
        <v>553.88</v>
      </c>
      <c r="N4" s="4" t="s">
        <v>260</v>
      </c>
      <c r="O4" s="6">
        <f>_xll.ciqfunctions.udf.CIQ($C4,"IQ_CLOSEPRICE",$A$17,"USD")</f>
        <v>409.52</v>
      </c>
      <c r="P4" s="6">
        <f>_xll.ciqfunctions.udf.CIQ($C4,"IQ_CLOSEPRICE",$A$18,"USD")</f>
        <v>511.23</v>
      </c>
    </row>
    <row r="5" spans="1:17" ht="22.5" customHeight="1">
      <c r="A5" s="9"/>
      <c r="B5" s="9"/>
      <c r="C5" s="21" t="s">
        <v>22</v>
      </c>
      <c r="D5" s="21" t="s">
        <v>279</v>
      </c>
      <c r="E5" s="7">
        <f t="shared" si="0"/>
        <v>-1.2290703510681671E-2</v>
      </c>
      <c r="F5" s="7">
        <f t="shared" si="1"/>
        <v>-2.9249140627078115E-2</v>
      </c>
      <c r="G5" s="7">
        <f t="shared" si="1"/>
        <v>-2.0369904813853298E-2</v>
      </c>
      <c r="H5" s="11">
        <f t="shared" si="3"/>
        <v>2.4547518093422926E-2</v>
      </c>
      <c r="I5" s="11">
        <f t="shared" si="2"/>
        <v>0.15651672478047174</v>
      </c>
      <c r="J5" s="4">
        <f>_xll.ciqfunctions.udf.CIQ($C5,"IQ_CLOSEPRICE",$A$14,"USD")</f>
        <v>44130.979120000004</v>
      </c>
      <c r="K5" s="4">
        <f>_xll.ciqfunctions.udf.CIQ($C5,"IQ_CLOSEPRICE",$A$15,"USD")</f>
        <v>44901.920940000004</v>
      </c>
      <c r="L5" s="4">
        <f>_xll.ciqfunctions.udf.CIQ($C5,"IQ_CLOSEPRICE",$A$16,"USD")</f>
        <v>44494.935949999999</v>
      </c>
      <c r="M5" s="4">
        <f>_xll.ciqfunctions.udf.CIQ($C5,"IQ_CLOSEPRICE",$A$13,"USD")</f>
        <v>43588.57834</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-2.4680278214045354E-2</v>
      </c>
      <c r="F7" s="7">
        <f t="shared" si="1"/>
        <v>-2.8386231560125236E-2</v>
      </c>
      <c r="G7" s="7">
        <f t="shared" si="1"/>
        <v>6.2499999999999075E-3</v>
      </c>
      <c r="H7" s="11">
        <f t="shared" si="3"/>
        <v>0.125</v>
      </c>
      <c r="I7" s="11">
        <f t="shared" si="2"/>
        <v>0.39416292495189231</v>
      </c>
      <c r="J7" s="4">
        <f>_xll.ciqfunctions.udf.CIQ($C7,"IQ_CLOSEPRICE",$A$14,"USD")</f>
        <v>44.57</v>
      </c>
      <c r="K7" s="4">
        <f>_xll.ciqfunctions.udf.CIQ($C7,"IQ_CLOSEPRICE",$A$15,"USD")</f>
        <v>44.74</v>
      </c>
      <c r="L7" s="4">
        <f>_xll.ciqfunctions.udf.CIQ($C7,"IQ_CLOSEPRICE",$A$16,"USD")</f>
        <v>43.2</v>
      </c>
      <c r="M7" s="4">
        <f>_xll.ciqfunctions.udf.CIQ($C7,"IQ_CLOSEPRICE",$A$13,"USD")</f>
        <v>43.47</v>
      </c>
      <c r="N7" s="4"/>
      <c r="O7" s="6">
        <f>_xll.ciqfunctions.udf.CIQ($C7,"IQ_CLOSEPRICE",$A$17,"USD")</f>
        <v>31.18</v>
      </c>
      <c r="P7" s="6">
        <f>_xll.ciqfunctions.udf.CIQ($C7,"IQ_CLOSEPRICE",$A$18,"USD")</f>
        <v>38.64</v>
      </c>
    </row>
    <row r="8" spans="1:17" ht="22.5" customHeight="1">
      <c r="A8" s="9" t="s">
        <v>30</v>
      </c>
      <c r="B8" s="9"/>
      <c r="C8" s="21" t="s">
        <v>31</v>
      </c>
      <c r="D8" s="21" t="s">
        <v>32</v>
      </c>
      <c r="E8" s="7">
        <f t="shared" si="0"/>
        <v>-1.6725535009349625E-2</v>
      </c>
      <c r="F8" s="7">
        <f t="shared" si="1"/>
        <v>-1.2313471772931303E-2</v>
      </c>
      <c r="G8" s="7">
        <f t="shared" si="1"/>
        <v>2.9401102088167104E-2</v>
      </c>
      <c r="H8" s="11">
        <f t="shared" si="3"/>
        <v>0.17252343395135661</v>
      </c>
      <c r="I8" s="11">
        <f t="shared" si="2"/>
        <v>0.62377766340710239</v>
      </c>
      <c r="J8" s="4">
        <f>_xll.ciqfunctions.udf.CIQ($C8,"IQ_CLOSEPRICE",$A$14,"USD")</f>
        <v>288.77999999999997</v>
      </c>
      <c r="K8" s="4">
        <f>_xll.ciqfunctions.udf.CIQ($C8,"IQ_CLOSEPRICE",$A$15,"USD")</f>
        <v>287.49</v>
      </c>
      <c r="L8" s="4">
        <f>_xll.ciqfunctions.udf.CIQ($C8,"IQ_CLOSEPRICE",$A$16,"USD")</f>
        <v>275.83999999999997</v>
      </c>
      <c r="M8" s="4">
        <f>_xll.ciqfunctions.udf.CIQ($C8,"IQ_CLOSEPRICE",$A$13,"USD")</f>
        <v>283.95</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-1.0457125784284477E-2</v>
      </c>
      <c r="F9" s="7">
        <f t="shared" si="1"/>
        <v>-3.5246140401980798E-2</v>
      </c>
      <c r="G9" s="7">
        <f t="shared" si="1"/>
        <v>3.049159925326686E-2</v>
      </c>
      <c r="H9" s="11">
        <f t="shared" si="3"/>
        <v>3.6619718309859106E-2</v>
      </c>
      <c r="I9" s="11" t="e">
        <f t="shared" si="2"/>
        <v>#VALUE!</v>
      </c>
      <c r="J9" s="4">
        <f>_xll.ciqfunctions.udf.CIQ($C9,"IQ_CLOSEPRICE",$A$14,"USD")</f>
        <v>33.47</v>
      </c>
      <c r="K9" s="4">
        <f>_xll.ciqfunctions.udf.CIQ($C9,"IQ_CLOSEPRICE",$A$15,"USD")</f>
        <v>34.33</v>
      </c>
      <c r="L9" s="4">
        <f>_xll.ciqfunctions.udf.CIQ($C9,"IQ_CLOSEPRICE",$A$16,"USD")</f>
        <v>32.14</v>
      </c>
      <c r="M9" s="4">
        <f>_xll.ciqfunctions.udf.CIQ($C9,"IQ_CLOSEPRICE",$A$13,"USD")</f>
        <v>33.119999999999997</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45870</v>
      </c>
      <c r="B13" s="9"/>
      <c r="C13" s="21"/>
      <c r="D13" s="4"/>
      <c r="E13" s="4"/>
      <c r="F13" s="4"/>
      <c r="G13" s="4"/>
      <c r="H13" s="9"/>
      <c r="I13" s="9"/>
      <c r="J13" s="9"/>
      <c r="K13" s="9"/>
      <c r="L13" s="9"/>
      <c r="M13" s="9"/>
      <c r="N13" s="9"/>
      <c r="O13" s="9"/>
      <c r="P13" s="9"/>
    </row>
    <row r="14" spans="1:17" ht="22.5" customHeight="1">
      <c r="A14" s="5">
        <v>45869</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45863</v>
      </c>
      <c r="B15" s="9"/>
      <c r="C15" s="21" t="s">
        <v>44</v>
      </c>
      <c r="D15" s="14" t="s">
        <v>15</v>
      </c>
      <c r="E15" s="10">
        <f>E2</f>
        <v>-3.2945670758945708E-2</v>
      </c>
      <c r="F15" s="10">
        <f>F2</f>
        <v>-3.3204797309367401E-2</v>
      </c>
      <c r="G15" s="10">
        <f>G2</f>
        <v>1.1931012250161211E-2</v>
      </c>
      <c r="H15" s="10">
        <f>H2</f>
        <v>0.1041188884980655</v>
      </c>
      <c r="I15" s="15">
        <f>I2</f>
        <v>0.55024971011130908</v>
      </c>
      <c r="J15" s="9"/>
      <c r="K15" s="9"/>
      <c r="L15" s="9"/>
      <c r="M15" s="9"/>
      <c r="N15" s="9"/>
      <c r="O15" s="9"/>
      <c r="P15" s="9"/>
    </row>
    <row r="16" spans="1:17" ht="22.5" customHeight="1">
      <c r="A16" s="199">
        <v>45839</v>
      </c>
      <c r="B16" s="9"/>
      <c r="C16" s="21"/>
      <c r="D16" s="16" t="s">
        <v>18</v>
      </c>
      <c r="E16" s="10">
        <f t="shared" ref="E16:I18" si="4">E3</f>
        <v>-1.5993325368924123E-2</v>
      </c>
      <c r="F16" s="10">
        <f t="shared" si="4"/>
        <v>-2.3579012731104503E-2</v>
      </c>
      <c r="G16" s="10">
        <f t="shared" si="4"/>
        <v>6.4536261934975076E-3</v>
      </c>
      <c r="H16" s="10">
        <f t="shared" si="4"/>
        <v>6.0591887349414009E-2</v>
      </c>
      <c r="I16" s="15">
        <f t="shared" si="4"/>
        <v>0.30780496193887963</v>
      </c>
      <c r="J16" s="9"/>
      <c r="K16" s="9"/>
      <c r="L16" s="9"/>
      <c r="M16" s="9"/>
      <c r="N16" s="9"/>
      <c r="O16" s="9"/>
      <c r="P16" s="9"/>
    </row>
    <row r="17" spans="1:16" ht="22.5" customHeight="1">
      <c r="A17" s="5">
        <v>45289</v>
      </c>
      <c r="B17" s="9"/>
      <c r="C17" s="21"/>
      <c r="D17" s="17" t="s">
        <v>21</v>
      </c>
      <c r="E17" s="10">
        <f t="shared" si="4"/>
        <v>-1.9698766393515151E-2</v>
      </c>
      <c r="F17" s="10">
        <f t="shared" si="4"/>
        <v>-2.2052721719017621E-2</v>
      </c>
      <c r="G17" s="10">
        <f t="shared" si="4"/>
        <v>1.259620834018901E-2</v>
      </c>
      <c r="H17" s="10">
        <f t="shared" si="4"/>
        <v>8.3426246503530699E-2</v>
      </c>
      <c r="I17" s="15">
        <f t="shared" si="4"/>
        <v>0.35251025590935736</v>
      </c>
      <c r="J17" s="9"/>
      <c r="K17" s="9"/>
      <c r="L17" s="9"/>
      <c r="M17" s="9"/>
      <c r="N17" s="9"/>
      <c r="O17" s="9"/>
      <c r="P17" s="9"/>
    </row>
    <row r="18" spans="1:16" ht="22.5" customHeight="1" thickBot="1">
      <c r="A18" s="5">
        <v>45657</v>
      </c>
      <c r="B18" s="9"/>
      <c r="C18" s="21"/>
      <c r="D18" s="18" t="s">
        <v>23</v>
      </c>
      <c r="E18" s="222">
        <f t="shared" si="4"/>
        <v>-1.2290703510681671E-2</v>
      </c>
      <c r="F18" s="222">
        <f t="shared" si="4"/>
        <v>-2.9249140627078115E-2</v>
      </c>
      <c r="G18" s="222">
        <f t="shared" si="4"/>
        <v>-2.0369904813853298E-2</v>
      </c>
      <c r="H18" s="222">
        <f t="shared" si="4"/>
        <v>2.4547518093422926E-2</v>
      </c>
      <c r="I18" s="223">
        <f t="shared" si="4"/>
        <v>0.15651672478047174</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20" activePane="bottomRight" state="frozen"/>
      <selection pane="topRight"/>
      <selection pane="bottomLeft"/>
      <selection pane="bottomRight" activeCell="I4" sqref="I4"/>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433.197475</v>
      </c>
      <c r="E2" s="88">
        <f>MEDIAN(E5:E26)</f>
        <v>414.27499999999998</v>
      </c>
      <c r="F2" s="88">
        <f>MEDIAN(F5:F26)</f>
        <v>347.45499999999998</v>
      </c>
      <c r="G2" s="88">
        <f>MEDIAN(G5:G26)</f>
        <v>7.2724999999999998E-2</v>
      </c>
      <c r="H2" s="88"/>
      <c r="I2" s="88"/>
      <c r="J2" s="184">
        <f>MEDIAN(J5:J26)</f>
        <v>-2.7261875243088617E-2</v>
      </c>
      <c r="K2" s="185"/>
      <c r="L2" s="88"/>
      <c r="M2" s="88">
        <f t="shared" ref="M2:U2" si="0">MEDIAN(M5:M26)</f>
        <v>0</v>
      </c>
      <c r="N2" s="88">
        <f t="shared" si="0"/>
        <v>38.404965000000004</v>
      </c>
      <c r="O2" s="88">
        <f t="shared" si="0"/>
        <v>9.5249999999999986</v>
      </c>
      <c r="P2" s="88">
        <f t="shared" si="0"/>
        <v>10.100000000000001</v>
      </c>
      <c r="Q2" s="88">
        <f t="shared" si="0"/>
        <v>19.683513250000026</v>
      </c>
      <c r="R2" s="88">
        <f t="shared" si="0"/>
        <v>34.334105000000001</v>
      </c>
      <c r="S2" s="88">
        <f t="shared" si="0"/>
        <v>10.175000000000001</v>
      </c>
      <c r="T2" s="88">
        <f t="shared" si="0"/>
        <v>26.326911500000001</v>
      </c>
      <c r="U2" s="184">
        <f t="shared" si="0"/>
        <v>5.8500000000000002E-3</v>
      </c>
      <c r="V2" s="88"/>
      <c r="W2" s="88"/>
      <c r="X2" s="88"/>
      <c r="Y2" s="184" t="e">
        <f t="shared" ref="Y2:AD2" si="1">MEDIAN(Y5:Y26)</f>
        <v>#DIV/0!</v>
      </c>
      <c r="Z2" s="184" t="e">
        <f t="shared" si="1"/>
        <v>#DIV/0!</v>
      </c>
      <c r="AA2" s="184">
        <f t="shared" si="1"/>
        <v>9.2283915758768487E-2</v>
      </c>
      <c r="AB2" s="88">
        <f t="shared" si="1"/>
        <v>5.2600000000000001E-2</v>
      </c>
      <c r="AC2" s="88">
        <f t="shared" si="1"/>
        <v>52600</v>
      </c>
      <c r="AD2" s="127">
        <f t="shared" si="1"/>
        <v>61.5</v>
      </c>
    </row>
    <row r="3" spans="1:30">
      <c r="A3" s="91" t="s">
        <v>50</v>
      </c>
      <c r="D3" s="88">
        <f>SUM(D5:D26)</f>
        <v>58661.677155000005</v>
      </c>
      <c r="E3" s="88">
        <f>SUM(E5:E26)</f>
        <v>58459.38</v>
      </c>
      <c r="F3" s="88">
        <f>SUM(F5:F26)</f>
        <v>49630.019575439997</v>
      </c>
      <c r="G3" s="88">
        <f>SUM(G5:G26)</f>
        <v>25.112669999999998</v>
      </c>
      <c r="H3" s="88"/>
      <c r="I3" s="88"/>
      <c r="J3" s="88"/>
      <c r="K3" s="185"/>
      <c r="L3" s="88"/>
      <c r="M3" s="88">
        <f>SUM(M5:M26)</f>
        <v>0</v>
      </c>
      <c r="N3" s="88">
        <f t="shared" ref="N3:T3" si="2">SUM(N5:N26)</f>
        <v>1098.9465300000002</v>
      </c>
      <c r="O3" s="88">
        <f t="shared" si="2"/>
        <v>777.14018999999985</v>
      </c>
      <c r="P3" s="88">
        <f t="shared" si="2"/>
        <v>807.16812400000003</v>
      </c>
      <c r="Q3" s="88">
        <f t="shared" si="2"/>
        <v>2711.4241131784206</v>
      </c>
      <c r="R3" s="88">
        <f t="shared" si="2"/>
        <v>940.59087000000011</v>
      </c>
      <c r="S3" s="88">
        <f t="shared" si="2"/>
        <v>672.92316600000004</v>
      </c>
      <c r="T3" s="88">
        <f t="shared" si="2"/>
        <v>10587.030327402461</v>
      </c>
      <c r="U3" s="184"/>
      <c r="V3" s="88"/>
      <c r="W3" s="88"/>
      <c r="X3" s="88"/>
      <c r="Y3" s="184"/>
      <c r="Z3" s="184"/>
      <c r="AA3" s="184"/>
      <c r="AB3" s="88"/>
      <c r="AC3" s="88"/>
      <c r="AD3" s="195"/>
    </row>
    <row r="4" spans="1:30">
      <c r="A4" s="91" t="s">
        <v>19</v>
      </c>
      <c r="C4" s="26" t="s">
        <v>20</v>
      </c>
      <c r="D4" s="88">
        <f>_xll.ciqfunctions.udf.CIQ(C4,"IQ_MARKETCAP",$A$28)</f>
        <v>354012.402</v>
      </c>
      <c r="E4" s="172">
        <f>_xll.ciqfunctions.udf.CIQ(C4,"IQ_HOLDINGS_EQUITY_ASSETS",$A$28)</f>
        <v>353160.18</v>
      </c>
      <c r="F4" s="173">
        <f>_xll.ciqfunctions.udf.CIQ(C4,"IQ_MARKETCAP",$A$29)</f>
        <v>315505.59450000001</v>
      </c>
      <c r="G4" s="89">
        <f>_xll.ciqfunctions.udf.CIQ(C4,"IQ_VOLUME",$A$28)</f>
        <v>69.400790000000001</v>
      </c>
      <c r="H4" s="174">
        <f>_xll.ciqfunctions.udf.CIQ(C4,"IQ_CLOSEPRICE",$A$27)</f>
        <v>565.01</v>
      </c>
      <c r="I4" s="89">
        <f>_xll.ciqfunctions.udf.CIQ(C4,"IQ_CLOSEPRICE",$A$28)</f>
        <v>553.88</v>
      </c>
      <c r="J4" s="153">
        <f>(I4-H4)/H4</f>
        <v>-1.9698766393515151E-2</v>
      </c>
      <c r="K4" s="173">
        <f>_xll.ciqfunctions.udf.CIQ($C4,"IQ_VWAP",A$28)</f>
        <v>555.27</v>
      </c>
      <c r="L4" s="186">
        <f>_xll.ciqfunctions.udf.CIQ($C4,"IQ_SHARESOUTSTANDING",($A$27))</f>
        <v>639.15</v>
      </c>
      <c r="M4" s="187">
        <f t="shared" ref="M4:M9" si="3">K4*(P4-L4)</f>
        <v>0</v>
      </c>
      <c r="N4" s="172">
        <f>_xll.ciqfunctions.udf.CIQAVG($C4,"IQ_VWAP",A$29,A$28,"USD")</f>
        <v>511.43137000000002</v>
      </c>
      <c r="O4" s="172">
        <f>_xll.ciqfunctions.udf.CIQ($C4,"IQ_SHARESOUTSTANDING",$A$29)</f>
        <v>617.15</v>
      </c>
      <c r="P4" s="172">
        <f>_xll.ciqfunctions.udf.CIQ($C4,"IQ_SHARESOUTSTANDING",$A$28)</f>
        <v>639.15</v>
      </c>
      <c r="Q4" s="172">
        <f>(P4-O4)*N4</f>
        <v>11251.49014</v>
      </c>
      <c r="R4" s="173">
        <f>_xll.ciqfunctions.udf.CIQAVG($C4,"IQ_VWAP",A$30,A$28,"USD")</f>
        <v>481.62970000000001</v>
      </c>
      <c r="S4" s="173">
        <f>_xll.ciqfunctions.udf.CIQ($C4,"IQ_SHARESOUTSTANDING",$A$30)</f>
        <v>560.35</v>
      </c>
      <c r="T4" s="172">
        <f>(P4-S4)*R4</f>
        <v>37952.420359999982</v>
      </c>
      <c r="U4" s="126">
        <v>2E-3</v>
      </c>
      <c r="V4" s="91">
        <f>_xll.ciqfunctions.udf.CIQ(C4,"IQ_CLOSEPRICE",$A$30)</f>
        <v>409.52</v>
      </c>
      <c r="W4" s="91">
        <f>_xll.ciqfunctions.udf.CIQ($C4,"IQ_CLOSEPRICE",$A$29)</f>
        <v>511.23</v>
      </c>
      <c r="X4" s="91">
        <f>_xll.ciqfunctions.udf.CIQ(C4,"IQ_CLOSEPRICE",$A$28)</f>
        <v>553.88</v>
      </c>
      <c r="Y4" s="153">
        <f>(X4/V4)^(365/($A$28-$A$30))-1</f>
        <v>0.20888801084338371</v>
      </c>
      <c r="Z4" s="153">
        <f>X4/V4-1</f>
        <v>0.35251025590935736</v>
      </c>
      <c r="AA4" s="153">
        <f>X4/W4-1</f>
        <v>8.3426246503530699E-2</v>
      </c>
      <c r="AB4" s="89">
        <f>_xll.ciqfunctions.udf.CIQAVG(C4,"IQ_VOLUME","-30D",$A$28)</f>
        <v>42.509610000000002</v>
      </c>
      <c r="AC4" s="89">
        <f>AB4*1000000</f>
        <v>42509610</v>
      </c>
      <c r="AD4" s="127">
        <v>101</v>
      </c>
    </row>
    <row r="5" spans="1:30">
      <c r="A5" s="119" t="s">
        <v>71</v>
      </c>
      <c r="C5" s="119" t="s">
        <v>72</v>
      </c>
      <c r="D5" s="88">
        <f>_xll.ciqfunctions.udf.CIQ(C5,"IQ_MARKETCAP",$A$28)</f>
        <v>28.251149999999999</v>
      </c>
      <c r="E5" s="172">
        <f>_xll.ciqfunctions.udf.CIQ(C5,"IQ_HOLDINGS_EQUITY_ASSETS",$A$28)</f>
        <v>26.99</v>
      </c>
      <c r="F5" s="173">
        <f>_xll.ciqfunctions.udf.CIQ(C5,"IQ_MARKETCAP",$A$29)</f>
        <v>11.372059999999999</v>
      </c>
      <c r="G5" s="89">
        <f>_xll.ciqfunctions.udf.CIQ(C5,"IQ_VOLUME",$A$28)</f>
        <v>3.2559999999999999E-2</v>
      </c>
      <c r="H5" s="174">
        <f>_xll.ciqfunctions.udf.CIQ(C5,"IQ_CLOSEPRICE",$A$27)</f>
        <v>32.459499999999998</v>
      </c>
      <c r="I5" s="89">
        <f>_xll.ciqfunctions.udf.CIQ(C5,"IQ_CLOSEPRICE",$A$28)</f>
        <v>31.3901</v>
      </c>
      <c r="J5" s="153">
        <f>(I5-H5)/H5</f>
        <v>-3.2945670758945708E-2</v>
      </c>
      <c r="K5" s="173">
        <f>_xll.ciqfunctions.udf.CIQ($C5,"IQ_VWAP",A$28)</f>
        <v>31.49</v>
      </c>
      <c r="L5" s="186">
        <f>_xll.ciqfunctions.udf.CIQ($C5,"IQ_SHARESOUTSTANDING",($A$27))</f>
        <v>0.9</v>
      </c>
      <c r="M5" s="187">
        <f t="shared" si="3"/>
        <v>0</v>
      </c>
      <c r="N5" s="172">
        <f>_xll.ciqfunctions.udf.CIQAVG($C5,"IQ_VWAP",A$29,A$28,"USD")</f>
        <v>28.558900000000001</v>
      </c>
      <c r="O5" s="172">
        <f>_xll.ciqfunctions.udf.CIQ($C5,"IQ_SHARESOUTSTANDING",$A$29)</f>
        <v>0.4</v>
      </c>
      <c r="P5" s="172">
        <f>_xll.ciqfunctions.udf.CIQ($C5,"IQ_SHARESOUTSTANDING",$A$28)</f>
        <v>0.9</v>
      </c>
      <c r="Q5" s="172">
        <f>(P5-O5)*N5</f>
        <v>14.279450000000001</v>
      </c>
      <c r="R5" s="173">
        <f>_xll.ciqfunctions.udf.CIQAVG($C5,"IQ_VWAP",A$30,A$28,"USD")</f>
        <v>27.48291</v>
      </c>
      <c r="S5" s="173">
        <f>_xll.ciqfunctions.udf.CIQ($C5,"IQ_SHARESOUTSTANDING",$A$30)</f>
        <v>0</v>
      </c>
      <c r="T5" s="172">
        <f>(P5-S5)*R5</f>
        <v>24.734619000000002</v>
      </c>
      <c r="U5" s="126">
        <v>0.01</v>
      </c>
      <c r="V5" s="191">
        <v>3878.75</v>
      </c>
      <c r="W5" s="191">
        <v>5445.64</v>
      </c>
      <c r="X5" s="171">
        <f>'raw1'!N2</f>
        <v>6013.15</v>
      </c>
      <c r="Y5" s="153">
        <f>(X5/V5)^(365/($A$28-$A$30))-1</f>
        <v>0.31710651064123763</v>
      </c>
      <c r="Z5" s="153">
        <f>X5/V5-1</f>
        <v>0.55028037383177564</v>
      </c>
      <c r="AA5" s="153">
        <f>I5/'raw1'!N1-1</f>
        <v>0.1041188884980655</v>
      </c>
      <c r="AB5" s="89">
        <f>_xll.ciqfunctions.udf.CIQAVG(C5,"IQ_VOLUME","-30D",$A$28)</f>
        <v>2.1729999999999999E-2</v>
      </c>
      <c r="AC5" s="89">
        <f>AB5*1000000</f>
        <v>21730</v>
      </c>
      <c r="AD5" s="127">
        <v>48</v>
      </c>
    </row>
    <row r="6" spans="1:30">
      <c r="A6" s="91" t="s">
        <v>30</v>
      </c>
      <c r="C6" s="119" t="s">
        <v>31</v>
      </c>
      <c r="D6" s="88">
        <f>_xll.ciqfunctions.udf.CIQ(C6,"IQ_MARKETCAP",$A$28)</f>
        <v>26830.967619999999</v>
      </c>
      <c r="E6" s="172">
        <f>_xll.ciqfunctions.udf.CIQ(C6,"IQ_HOLDINGS_EQUITY_ASSETS",$A$28)</f>
        <v>26802.73</v>
      </c>
      <c r="F6" s="173">
        <f>_xll.ciqfunctions.udf.CIQ(C6,"IQ_MARKETCAP",$A$29)</f>
        <v>23306.894629999999</v>
      </c>
      <c r="G6" s="89">
        <f>_xll.ciqfunctions.udf.CIQ(C6,"IQ_VOLUME",$A$28)</f>
        <v>14.0322</v>
      </c>
      <c r="H6" s="174">
        <f>_xll.ciqfunctions.udf.CIQ(C6,"IQ_CLOSEPRICE",$A$27)</f>
        <v>288.77999999999997</v>
      </c>
      <c r="I6" s="89">
        <f>_xll.ciqfunctions.udf.CIQ(C6,"IQ_CLOSEPRICE",$A$28)</f>
        <v>283.95</v>
      </c>
      <c r="J6" s="153">
        <f>(I6-H6)/H6</f>
        <v>-1.6725535009349625E-2</v>
      </c>
      <c r="K6" s="173">
        <f>_xll.ciqfunctions.udf.CIQ($C6,"IQ_VWAP",A$28)</f>
        <v>283.25</v>
      </c>
      <c r="L6" s="186">
        <f>_xll.ciqfunctions.udf.CIQ($C6,"IQ_SHARESOUTSTANDING",($A$27))</f>
        <v>94.491870000000006</v>
      </c>
      <c r="M6" s="187">
        <f t="shared" si="3"/>
        <v>0</v>
      </c>
      <c r="N6" s="172">
        <f>_xll.ciqfunctions.udf.CIQAVG($C6,"IQ_VWAP",A$29,A$28,"USD")</f>
        <v>243.76054999999999</v>
      </c>
      <c r="O6" s="172">
        <f>_xll.ciqfunctions.udf.CIQ($C6,"IQ_SHARESOUTSTANDING",$A$29)</f>
        <v>96.241870000000006</v>
      </c>
      <c r="P6" s="172">
        <f>_xll.ciqfunctions.udf.CIQ($C6,"IQ_SHARESOUTSTANDING",$A$28)</f>
        <v>94.491870000000006</v>
      </c>
      <c r="Q6" s="172">
        <f>(P6-O6)*N6</f>
        <v>-426.5809625</v>
      </c>
      <c r="R6" s="173">
        <f>_xll.ciqfunctions.udf.CIQAVG($C6,"IQ_VWAP",A$30,A$28,"USD")</f>
        <v>236.15302</v>
      </c>
      <c r="S6" s="173">
        <f>_xll.ciqfunctions.udf.CIQ($C6,"IQ_SHARESOUTSTANDING",$A$30)</f>
        <v>68.441869999999994</v>
      </c>
      <c r="T6" s="172">
        <f>(P6-S6)*R6</f>
        <v>6151.7861710000025</v>
      </c>
      <c r="U6" s="184">
        <v>3.5000000000000001E-3</v>
      </c>
      <c r="V6" s="91">
        <f>_xll.ciqfunctions.udf.CIQ(C6,"IQ_CLOSEPRICE",$A$30)</f>
        <v>174.87</v>
      </c>
      <c r="W6" s="91">
        <f>_xll.ciqfunctions.udf.CIQ($C6,"IQ_CLOSEPRICE",$A$29)</f>
        <v>242.17</v>
      </c>
      <c r="X6" s="91">
        <f>_xll.ciqfunctions.udf.CIQ(C6,"IQ_CLOSEPRICE",$A$28)</f>
        <v>283.95</v>
      </c>
      <c r="Y6" s="153">
        <f>(X6/V6)^(365/($A$28-$A$30))-1</f>
        <v>0.35599632347856036</v>
      </c>
      <c r="Z6" s="153">
        <f>X6/V6-1</f>
        <v>0.62377766340710239</v>
      </c>
      <c r="AA6" s="153">
        <f>X6/W6-1</f>
        <v>0.17252343395135661</v>
      </c>
      <c r="AB6" s="89">
        <f>_xll.ciqfunctions.udf.CIQAVG(C6,"IQ_VOLUME","-30D",$A$28)</f>
        <v>7.6413799999999998</v>
      </c>
      <c r="AC6" s="89">
        <f>AB6*1000000</f>
        <v>7641380</v>
      </c>
      <c r="AD6" s="127">
        <v>27</v>
      </c>
    </row>
    <row r="7" spans="1:30">
      <c r="A7" s="91" t="s">
        <v>73</v>
      </c>
      <c r="C7" s="119" t="s">
        <v>74</v>
      </c>
      <c r="D7" s="88">
        <f>_xll.ciqfunctions.udf.CIQ(C7,"IQ_MARKETCAP",$A$28)</f>
        <v>11732.04</v>
      </c>
      <c r="E7" s="172">
        <f>_xll.ciqfunctions.udf.CIQ(C7,"IQ_HOLDINGS_EQUITY_ASSETS",$A$28)</f>
        <v>11970.01</v>
      </c>
      <c r="F7" s="173">
        <f>_xll.ciqfunctions.udf.CIQ(C7,"IQ_MARKETCAP",$A$29)</f>
        <v>9321.1720000000005</v>
      </c>
      <c r="G7" s="89">
        <f>_xll.ciqfunctions.udf.CIQ(C7,"IQ_VOLUME",$A$28)</f>
        <v>6.8827499999999997</v>
      </c>
      <c r="H7" s="174">
        <f>_xll.ciqfunctions.udf.CIQ(C7,"IQ_CLOSEPRICE",$A$27)</f>
        <v>111.66</v>
      </c>
      <c r="I7" s="89">
        <f>_xll.ciqfunctions.udf.CIQ(C7,"IQ_CLOSEPRICE",$A$28)</f>
        <v>108.63</v>
      </c>
      <c r="J7" s="153">
        <f>(I7-H7)/H7</f>
        <v>-2.7135948414830746E-2</v>
      </c>
      <c r="K7" s="173"/>
      <c r="L7" s="186">
        <f>_xll.ciqfunctions.udf.CIQ($C7,"IQ_SHARESOUTSTANDING",($A$27))</f>
        <v>108</v>
      </c>
      <c r="M7" s="187">
        <f t="shared" si="3"/>
        <v>0</v>
      </c>
      <c r="N7" s="172">
        <f>_xll.ciqfunctions.udf.CIQAVG($C7,"IQ_VWAP",A$29,A$28,"USD")</f>
        <v>100.68129999999999</v>
      </c>
      <c r="O7" s="172">
        <f>_xll.ciqfunctions.udf.CIQ($C7,"IQ_SHARESOUTSTANDING",$A$29)</f>
        <v>93.1</v>
      </c>
      <c r="P7" s="172">
        <f>_xll.ciqfunctions.udf.CIQ($C7,"IQ_SHARESOUTSTANDING",$A$28)</f>
        <v>108</v>
      </c>
      <c r="Q7" s="172">
        <f>(P7-O7)*N7</f>
        <v>1500.1513700000005</v>
      </c>
      <c r="R7" s="173">
        <f>_xll.ciqfunctions.udf.CIQAVG($C7,"IQ_VWAP",A$30,A$28,"USD")</f>
        <v>92.536590000000004</v>
      </c>
      <c r="S7" s="173">
        <f>_xll.ciqfunctions.udf.CIQ($C7,"IQ_SHARESOUTSTANDING",$A$30)</f>
        <v>92.25</v>
      </c>
      <c r="T7" s="172">
        <f>(P7-S7)*R7</f>
        <v>1457.4512925000001</v>
      </c>
      <c r="U7" s="184">
        <v>0.01</v>
      </c>
      <c r="V7" s="91">
        <f>_xll.ciqfunctions.udf.CIQ(C7,"IQ_CLOSEPRICE",$A$30)</f>
        <v>81.128</v>
      </c>
      <c r="W7" s="91">
        <f>_xll.ciqfunctions.udf.CIQ($C7,"IQ_CLOSEPRICE",$A$29)</f>
        <v>100.12</v>
      </c>
      <c r="X7" s="91">
        <f>_xll.ciqfunctions.udf.CIQ(C7,"IQ_CLOSEPRICE",$A$28)</f>
        <v>108.63</v>
      </c>
      <c r="Y7" s="153">
        <f>(X7/V7)^(365/($A$28-$A$30))-1</f>
        <v>0.20128490991348835</v>
      </c>
      <c r="Z7" s="153">
        <f>X7/V7-1</f>
        <v>0.33899516812937569</v>
      </c>
      <c r="AA7" s="153">
        <f>X7/W7-1</f>
        <v>8.4998002397123296E-2</v>
      </c>
      <c r="AB7" s="89">
        <f>_xll.ciqfunctions.udf.CIQAVG(C7,"IQ_VOLUME","-30D",$A$28)</f>
        <v>4.2680499999999997</v>
      </c>
      <c r="AC7" s="89">
        <f>AB7*1000000</f>
        <v>4268050</v>
      </c>
      <c r="AD7" s="127">
        <v>121</v>
      </c>
    </row>
    <row r="8" spans="1:30">
      <c r="A8" s="25" t="s">
        <v>293</v>
      </c>
      <c r="B8" s="175" t="s">
        <v>75</v>
      </c>
      <c r="C8" s="26" t="s">
        <v>35</v>
      </c>
      <c r="D8" s="88">
        <f>_xll.ciqfunctions.udf.CIQ(C8,"IQ_MARKETCAP",$A$28)</f>
        <v>2770.8191999999999</v>
      </c>
      <c r="E8" s="172">
        <f>_xll.ciqfunctions.udf.CIQ(C8,"IQ_HOLDINGS_EQUITY_ASSETS",$A$28)</f>
        <v>2756.13</v>
      </c>
      <c r="F8" s="173">
        <f>_xll.ciqfunctions.udf.CIQ(C8,"IQ_MARKETCAP",$A$29)</f>
        <v>2582.8380000000002</v>
      </c>
      <c r="G8" s="89">
        <f>_xll.ciqfunctions.udf.CIQ(C8,"IQ_VOLUME",$A$28)</f>
        <v>0.84672999999999998</v>
      </c>
      <c r="H8" s="174">
        <f>_xll.ciqfunctions.udf.CIQ(C8,"IQ_CLOSEPRICE",$A$27)</f>
        <v>33.47</v>
      </c>
      <c r="I8" s="89">
        <f>_xll.ciqfunctions.udf.CIQ(C8,"IQ_CLOSEPRICE",$A$28)</f>
        <v>33.119999999999997</v>
      </c>
      <c r="J8" s="153">
        <f t="shared" ref="J8:J20" si="4">(I8-H8)/H8</f>
        <v>-1.0457125784284477E-2</v>
      </c>
      <c r="K8" s="173">
        <f>_xll.ciqfunctions.udf.CIQ($C8,"IQ_VWAP",A$28)</f>
        <v>33.020000000000003</v>
      </c>
      <c r="L8" s="186">
        <f>_xll.ciqfunctions.udf.CIQ($C8,"IQ_SHARESOUTSTANDING",($A$27))</f>
        <v>83.66</v>
      </c>
      <c r="M8" s="187">
        <f t="shared" si="3"/>
        <v>0</v>
      </c>
      <c r="N8" s="172">
        <f>_xll.ciqfunctions.udf.CIQAVG($C8,"IQ_VWAP",A$29,A$28,"USD")</f>
        <v>31.262530000000002</v>
      </c>
      <c r="O8" s="172">
        <f>_xll.ciqfunctions.udf.CIQ($C8,"IQ_SHARESOUTSTANDING",$A$29)</f>
        <v>80.84</v>
      </c>
      <c r="P8" s="172">
        <f>_xll.ciqfunctions.udf.CIQ($C8,"IQ_SHARESOUTSTANDING",$A$28)</f>
        <v>83.66</v>
      </c>
      <c r="Q8" s="172">
        <f>(P8-O8)*N8</f>
        <v>88.160334599999786</v>
      </c>
      <c r="R8" s="173">
        <f>_xll.ciqfunctions.udf.CIQAVG($C8,"IQ_VWAP",A$30,A$28,"USD")</f>
        <v>31.11553</v>
      </c>
      <c r="S8" s="173">
        <f>_xll.ciqfunctions.udf.CIQ($C8,"IQ_SHARESOUTSTANDING",$A$30)</f>
        <v>87.06</v>
      </c>
      <c r="T8" s="172">
        <f>(P8-S8)*R8</f>
        <v>-105.79280200000018</v>
      </c>
      <c r="U8" s="126">
        <v>6.8999999999999999E-3</v>
      </c>
      <c r="V8" s="91">
        <f>_xll.ciqfunctions.udf.CIQ(C8,"IQ_CLOSEPRICE",$A$30)</f>
        <v>28.5</v>
      </c>
      <c r="W8" s="91">
        <f>_xll.ciqfunctions.udf.CIQ($C8,"IQ_CLOSEPRICE",$A$29)</f>
        <v>31.95</v>
      </c>
      <c r="X8" s="91">
        <f>_xll.ciqfunctions.udf.CIQ(C8,"IQ_CLOSEPRICE",$A$28)</f>
        <v>33.119999999999997</v>
      </c>
      <c r="Y8" s="153">
        <f t="shared" ref="Y8:Y14" si="5">(X8/V8)^(365/($A$28-$A$30))-1</f>
        <v>9.8977946447569298E-2</v>
      </c>
      <c r="Z8" s="153">
        <f>X8/V8-1</f>
        <v>0.16210526315789475</v>
      </c>
      <c r="AA8" s="153">
        <f t="shared" ref="AA8:AA26" si="6">X8/W8-1</f>
        <v>3.6619718309859106E-2</v>
      </c>
      <c r="AB8" s="89">
        <f>_xll.ciqfunctions.udf.CIQAVG(C8,"IQ_VOLUME","-30D",$A$28)</f>
        <v>0.65195999999999998</v>
      </c>
      <c r="AC8" s="89">
        <f>AB8*1000000</f>
        <v>651960</v>
      </c>
      <c r="AD8" s="127">
        <v>43</v>
      </c>
    </row>
    <row r="9" spans="1:30">
      <c r="A9" s="25" t="s">
        <v>291</v>
      </c>
      <c r="B9" s="175" t="s">
        <v>76</v>
      </c>
      <c r="C9" s="26" t="s">
        <v>28</v>
      </c>
      <c r="D9" s="88">
        <f>_xll.ciqfunctions.udf.CIQ(C9,"IQ_MARKETCAP",$A$28)</f>
        <v>3879.6975900000002</v>
      </c>
      <c r="E9" s="172">
        <f>_xll.ciqfunctions.udf.CIQ(C9,"IQ_HOLDINGS_EQUITY_ASSETS",$A$28)</f>
        <v>3701.73</v>
      </c>
      <c r="F9" s="173">
        <f>_xll.ciqfunctions.udf.CIQ(C9,"IQ_MARKETCAP",$A$29)</f>
        <v>2610.90488</v>
      </c>
      <c r="G9" s="89">
        <f>_xll.ciqfunctions.udf.CIQ(C9,"IQ_VOLUME",$A$28)</f>
        <v>1.2895399999999999</v>
      </c>
      <c r="H9" s="174">
        <f>_xll.ciqfunctions.udf.CIQ(C9,"IQ_CLOSEPRICE",$A$27)</f>
        <v>44.57</v>
      </c>
      <c r="I9" s="89">
        <f>_xll.ciqfunctions.udf.CIQ(C9,"IQ_CLOSEPRICE",$A$28)</f>
        <v>43.47</v>
      </c>
      <c r="J9" s="153">
        <f t="shared" si="4"/>
        <v>-2.4680278214045354E-2</v>
      </c>
      <c r="K9" s="173">
        <f>_xll.ciqfunctions.udf.CIQ($C9,"IQ_VWAP",A$28)</f>
        <v>43.5</v>
      </c>
      <c r="L9" s="186">
        <f>_xll.ciqfunctions.udf.CIQ($C9,"IQ_SHARESOUTSTANDING",($A$27))</f>
        <v>89.25</v>
      </c>
      <c r="M9" s="172">
        <f t="shared" si="3"/>
        <v>0</v>
      </c>
      <c r="N9" s="172">
        <f>_xll.ciqfunctions.udf.CIQAVG($C9,"IQ_VWAP",A$29,A$28,"USD")</f>
        <v>39.869250000000001</v>
      </c>
      <c r="O9" s="172">
        <f>_xll.ciqfunctions.udf.CIQ($C9,"IQ_SHARESOUTSTANDING",$A$29)</f>
        <v>67.569999999999993</v>
      </c>
      <c r="P9" s="172">
        <f>_xll.ciqfunctions.udf.CIQ($C9,"IQ_SHARESOUTSTANDING",$A$28)</f>
        <v>89.25</v>
      </c>
      <c r="Q9" s="172">
        <f t="shared" ref="Q9:Q26" si="7">(P9-O9)*N9</f>
        <v>864.36534000000029</v>
      </c>
      <c r="R9" s="173">
        <f>_xll.ciqfunctions.udf.CIQAVG($C9,"IQ_VWAP",A$30,A$28,"USD")</f>
        <v>36.767240000000001</v>
      </c>
      <c r="S9" s="173">
        <f>_xll.ciqfunctions.udf.CIQ($C9,"IQ_SHARESOUTSTANDING",$A$30)</f>
        <v>28.86</v>
      </c>
      <c r="T9" s="172">
        <f t="shared" ref="T9:T26" si="8">(P9-S9)*R9</f>
        <v>2220.3736236</v>
      </c>
      <c r="U9" s="126">
        <v>6.7999999999999996E-3</v>
      </c>
      <c r="V9" s="91">
        <f>_xll.ciqfunctions.udf.CIQ(C9,"IQ_CLOSEPRICE",$A$30)</f>
        <v>31.18</v>
      </c>
      <c r="W9" s="91">
        <f>_xll.ciqfunctions.udf.CIQ($C9,"IQ_CLOSEPRICE",$A$29)</f>
        <v>38.64</v>
      </c>
      <c r="X9" s="91">
        <f>_xll.ciqfunctions.udf.CIQ(C9,"IQ_CLOSEPRICE",$A$28)</f>
        <v>43.47</v>
      </c>
      <c r="Y9" s="153">
        <f t="shared" si="5"/>
        <v>0.23214461596241431</v>
      </c>
      <c r="Z9" s="153">
        <f t="shared" ref="Z9:Z26" si="9">X9/V9-1</f>
        <v>0.39416292495189231</v>
      </c>
      <c r="AA9" s="153">
        <f t="shared" si="6"/>
        <v>0.125</v>
      </c>
      <c r="AB9" s="89">
        <f>_xll.ciqfunctions.udf.CIQAVG(C9,"IQ_VOLUME","-30D",$A$28)</f>
        <v>1.03234</v>
      </c>
      <c r="AC9" s="89">
        <f t="shared" ref="AC9:AC26" si="10">AB9*1000000</f>
        <v>1032340</v>
      </c>
      <c r="AD9" s="127">
        <v>86</v>
      </c>
    </row>
    <row r="10" spans="1:30">
      <c r="A10" s="25" t="s">
        <v>297</v>
      </c>
      <c r="B10" s="175" t="s">
        <v>77</v>
      </c>
      <c r="C10" s="27" t="s">
        <v>78</v>
      </c>
      <c r="D10" s="88">
        <f>_xll.ciqfunctions.udf.CIQ(C10,"IQ_MARKETCAP",$A$28)</f>
        <v>1189.6189999999999</v>
      </c>
      <c r="E10" s="172">
        <f>_xll.ciqfunctions.udf.CIQ(C10,"IQ_HOLDINGS_EQUITY_ASSETS",$A$28)</f>
        <v>1091.7</v>
      </c>
      <c r="F10" s="173">
        <f>_xll.ciqfunctions.udf.CIQ(C10,"IQ_MARKETCAP",$A$29)</f>
        <v>719.15800000000002</v>
      </c>
      <c r="G10" s="89">
        <f>_xll.ciqfunctions.udf.CIQ(C10,"IQ_VOLUME",$A$28)</f>
        <v>0.66</v>
      </c>
      <c r="H10" s="174">
        <f>_xll.ciqfunctions.udf.CIQ(C10,"IQ_CLOSEPRICE",$A$27)</f>
        <v>43.45</v>
      </c>
      <c r="I10" s="89">
        <f>_xll.ciqfunctions.udf.CIQ(C10,"IQ_CLOSEPRICE",$A$28)</f>
        <v>42.26</v>
      </c>
      <c r="J10" s="153">
        <f t="shared" si="4"/>
        <v>-2.7387802071346484E-2</v>
      </c>
      <c r="K10" s="173">
        <f>_xll.ciqfunctions.udf.CIQ($C10,"IQ_VWAP",A$28)</f>
        <v>42.23</v>
      </c>
      <c r="L10" s="186">
        <f>_xll.ciqfunctions.udf.CIQ($C10,"IQ_SHARESOUTSTANDING",($A$27))</f>
        <v>28.15</v>
      </c>
      <c r="M10" s="172">
        <f t="shared" ref="M10:M26" si="11">K10*(P10-L10)</f>
        <v>0</v>
      </c>
      <c r="N10" s="172">
        <f>_xll.ciqfunctions.udf.CIQAVG($C10,"IQ_VWAP",A$29,A$28,"USD")</f>
        <v>36.94068</v>
      </c>
      <c r="O10" s="172">
        <f>_xll.ciqfunctions.udf.CIQ($C10,"IQ_SHARESOUTSTANDING",$A$29)</f>
        <v>19.399999999999999</v>
      </c>
      <c r="P10" s="172">
        <f>_xll.ciqfunctions.udf.CIQ($C10,"IQ_SHARESOUTSTANDING",$A$28)</f>
        <v>28.15</v>
      </c>
      <c r="Q10" s="172">
        <f t="shared" si="7"/>
        <v>323.23095000000001</v>
      </c>
      <c r="R10" s="173">
        <f>_xll.ciqfunctions.udf.CIQAVG($C10,"IQ_VWAP",A$30,A$28,"USD")</f>
        <v>35.155850000000001</v>
      </c>
      <c r="S10" s="173">
        <f>_xll.ciqfunctions.udf.CIQ($C10,"IQ_SHARESOUTSTANDING",$A$30)</f>
        <v>17.399999999999999</v>
      </c>
      <c r="T10" s="172">
        <f t="shared" si="8"/>
        <v>377.9253875</v>
      </c>
      <c r="U10" s="126">
        <v>4.7000000000000002E-3</v>
      </c>
      <c r="V10" s="91">
        <f>_xll.ciqfunctions.udf.CIQ(C10,"IQ_CLOSEPRICE",$A$30)</f>
        <v>34.5</v>
      </c>
      <c r="W10" s="91">
        <f>_xll.ciqfunctions.udf.CIQ($C10,"IQ_CLOSEPRICE",$A$29)</f>
        <v>37.07</v>
      </c>
      <c r="X10" s="91">
        <f>_xll.ciqfunctions.udf.CIQ(C10,"IQ_CLOSEPRICE",$A$28)</f>
        <v>42.26</v>
      </c>
      <c r="Y10" s="153">
        <f t="shared" si="5"/>
        <v>0.13593465173218688</v>
      </c>
      <c r="Z10" s="153">
        <f t="shared" si="9"/>
        <v>0.22492753623188411</v>
      </c>
      <c r="AA10" s="153">
        <f t="shared" si="6"/>
        <v>0.14000539519827337</v>
      </c>
      <c r="AB10" s="89">
        <f>_xll.ciqfunctions.udf.CIQAVG(C10,"IQ_VOLUME","-30D",$A$28)</f>
        <v>0.43902999999999998</v>
      </c>
      <c r="AC10" s="89">
        <f t="shared" si="10"/>
        <v>439030</v>
      </c>
      <c r="AD10" s="127">
        <v>112</v>
      </c>
    </row>
    <row r="11" spans="1:30">
      <c r="A11" s="176" t="s">
        <v>79</v>
      </c>
      <c r="B11" s="175" t="s">
        <v>80</v>
      </c>
      <c r="C11" s="27" t="s">
        <v>81</v>
      </c>
      <c r="D11" s="88">
        <f>_xll.ciqfunctions.udf.CIQ(C11,"IQ_MARKETCAP",$A$28)</f>
        <v>504.93905999999998</v>
      </c>
      <c r="E11" s="172">
        <f>_xll.ciqfunctions.udf.CIQ(C11,"IQ_HOLDINGS_EQUITY_ASSETS",$A$28)</f>
        <v>500.75</v>
      </c>
      <c r="F11" s="173">
        <f>_xll.ciqfunctions.udf.CIQ(C11,"IQ_MARKETCAP",$A$29)</f>
        <v>443.64409000000001</v>
      </c>
      <c r="G11" s="89">
        <f>_xll.ciqfunctions.udf.CIQ(C11,"IQ_VOLUME",$A$28)</f>
        <v>6.3619999999999996E-2</v>
      </c>
      <c r="H11" s="174">
        <f>_xll.ciqfunctions.udf.CIQ(C11,"IQ_CLOSEPRICE",$A$27)</f>
        <v>49.965499999999999</v>
      </c>
      <c r="I11" s="89">
        <f>_xll.ciqfunctions.udf.CIQ(C11,"IQ_CLOSEPRICE",$A$28)</f>
        <v>49.023200000000003</v>
      </c>
      <c r="J11" s="153">
        <f t="shared" si="4"/>
        <v>-1.8859012718775874E-2</v>
      </c>
      <c r="K11" s="173">
        <f>_xll.ciqfunctions.udf.CIQ($C11,"IQ_VWAP",A$28)</f>
        <v>48.99</v>
      </c>
      <c r="L11" s="186">
        <f>_xll.ciqfunctions.udf.CIQ($C11,"IQ_SHARESOUTSTANDING",($A$27))</f>
        <v>10.3</v>
      </c>
      <c r="M11" s="172">
        <f t="shared" si="11"/>
        <v>0</v>
      </c>
      <c r="N11" s="172">
        <f>_xll.ciqfunctions.udf.CIQAVG($C11,"IQ_VWAP",A$29,A$28,"USD")</f>
        <v>44.98301</v>
      </c>
      <c r="O11" s="172">
        <f>_xll.ciqfunctions.udf.CIQ($C11,"IQ_SHARESOUTSTANDING",$A$29)</f>
        <v>9.85</v>
      </c>
      <c r="P11" s="172">
        <f>_xll.ciqfunctions.udf.CIQ($C11,"IQ_SHARESOUTSTANDING",$A$28)</f>
        <v>10.3</v>
      </c>
      <c r="Q11" s="172">
        <f t="shared" si="7"/>
        <v>20.242354500000047</v>
      </c>
      <c r="R11" s="173">
        <f>_xll.ciqfunctions.udf.CIQAVG($C11,"IQ_VWAP",A$30,A$28,"USD")</f>
        <v>44.19932</v>
      </c>
      <c r="S11" s="173">
        <f>_xll.ciqfunctions.udf.CIQ($C11,"IQ_SHARESOUTSTANDING",$A$30)</f>
        <v>10.8</v>
      </c>
      <c r="T11" s="172">
        <f t="shared" si="8"/>
        <v>-22.09966</v>
      </c>
      <c r="U11" s="126">
        <v>6.4999999999999997E-3</v>
      </c>
      <c r="V11" s="91">
        <f>_xll.ciqfunctions.udf.CIQ(C11,"IQ_CLOSEPRICE",$A$30)</f>
        <v>45.53</v>
      </c>
      <c r="W11" s="91">
        <f>_xll.ciqfunctions.udf.CIQ($C11,"IQ_CLOSEPRICE",$A$29)</f>
        <v>45.04</v>
      </c>
      <c r="X11" s="91">
        <f>_xll.ciqfunctions.udf.CIQ(C11,"IQ_CLOSEPRICE",$A$28)</f>
        <v>49.023200000000003</v>
      </c>
      <c r="Y11" s="153">
        <f t="shared" si="5"/>
        <v>4.7535162373556705E-2</v>
      </c>
      <c r="Z11" s="153">
        <f t="shared" si="9"/>
        <v>7.6723039754008404E-2</v>
      </c>
      <c r="AA11" s="153">
        <f t="shared" si="6"/>
        <v>8.8436944937833051E-2</v>
      </c>
      <c r="AB11" s="89">
        <f>_xll.ciqfunctions.udf.CIQAVG(C11,"IQ_VOLUME","-30D",$A$28)</f>
        <v>6.5079999999999999E-2</v>
      </c>
      <c r="AC11" s="89">
        <f t="shared" si="10"/>
        <v>65080</v>
      </c>
      <c r="AD11" s="127">
        <v>110</v>
      </c>
    </row>
    <row r="12" spans="1:30">
      <c r="A12" s="175" t="s">
        <v>82</v>
      </c>
      <c r="B12" s="25" t="s">
        <v>83</v>
      </c>
      <c r="C12" s="25" t="s">
        <v>84</v>
      </c>
      <c r="D12" s="88">
        <f>_xll.ciqfunctions.udf.CIQ(C12,"IQ_MARKETCAP",$A$28)</f>
        <v>490.82220000000001</v>
      </c>
      <c r="E12" s="172">
        <f>_xll.ciqfunctions.udf.CIQ(C12,"IQ_HOLDINGS_EQUITY_ASSETS",$A$28)</f>
        <v>481.91</v>
      </c>
      <c r="F12" s="173">
        <f>_xll.ciqfunctions.udf.CIQ(C12,"IQ_MARKETCAP",$A$29)</f>
        <v>407.07</v>
      </c>
      <c r="G12" s="89">
        <f>_xll.ciqfunctions.udf.CIQ(C12,"IQ_VOLUME",$A$28)</f>
        <v>8.183E-2</v>
      </c>
      <c r="H12" s="174">
        <f>_xll.ciqfunctions.udf.CIQ(C12,"IQ_CLOSEPRICE",$A$27)</f>
        <v>50.67</v>
      </c>
      <c r="I12" s="89">
        <f>_xll.ciqfunctions.udf.CIQ(C12,"IQ_CLOSEPRICE",$A$28)</f>
        <v>49.578000000000003</v>
      </c>
      <c r="J12" s="153">
        <f t="shared" si="4"/>
        <v>-2.15512137359384E-2</v>
      </c>
      <c r="K12" s="173">
        <f>_xll.ciqfunctions.udf.CIQ($C12,"IQ_VWAP",A$28)</f>
        <v>49.53</v>
      </c>
      <c r="L12" s="186">
        <f>_xll.ciqfunctions.udf.CIQ($C12,"IQ_SHARESOUTSTANDING",($A$27))</f>
        <v>9.9</v>
      </c>
      <c r="M12" s="172">
        <f t="shared" si="11"/>
        <v>0</v>
      </c>
      <c r="N12" s="172">
        <f>_xll.ciqfunctions.udf.CIQAVG($C12,"IQ_VWAP",A$29,A$28,"USD")</f>
        <v>45.188569999999999</v>
      </c>
      <c r="O12" s="172">
        <f>_xll.ciqfunctions.udf.CIQ($C12,"IQ_SHARESOUTSTANDING",$A$29)</f>
        <v>9</v>
      </c>
      <c r="P12" s="172">
        <f>_xll.ciqfunctions.udf.CIQ($C12,"IQ_SHARESOUTSTANDING",$A$28)</f>
        <v>9.9</v>
      </c>
      <c r="Q12" s="172">
        <f t="shared" si="7"/>
        <v>40.669713000000016</v>
      </c>
      <c r="R12" s="173">
        <f>_xll.ciqfunctions.udf.CIQAVG($C12,"IQ_VWAP",A$30,A$28,"USD")</f>
        <v>44.83135</v>
      </c>
      <c r="S12" s="173">
        <f>_xll.ciqfunctions.udf.CIQ($C12,"IQ_SHARESOUTSTANDING",$A$30)</f>
        <v>4.76</v>
      </c>
      <c r="T12" s="172">
        <f t="shared" si="8"/>
        <v>230.43313900000004</v>
      </c>
      <c r="U12" s="126">
        <v>6.0000000000000001E-3</v>
      </c>
      <c r="V12" s="91">
        <f>_xll.ciqfunctions.udf.CIQ(C12,"IQ_CLOSEPRICE",$A$30)</f>
        <v>38.61</v>
      </c>
      <c r="W12" s="91">
        <f>_xll.ciqfunctions.udf.CIQ($C12,"IQ_CLOSEPRICE",$A$29)</f>
        <v>45.23</v>
      </c>
      <c r="X12" s="91">
        <f>_xll.ciqfunctions.udf.CIQ(C12,"IQ_CLOSEPRICE",$A$28)</f>
        <v>49.578000000000003</v>
      </c>
      <c r="Y12" s="153">
        <f t="shared" si="5"/>
        <v>0.17008844190363237</v>
      </c>
      <c r="Z12" s="153">
        <f t="shared" si="9"/>
        <v>0.28407148407148419</v>
      </c>
      <c r="AA12" s="153">
        <f t="shared" si="6"/>
        <v>9.6130886579703922E-2</v>
      </c>
      <c r="AB12" s="89">
        <f>_xll.ciqfunctions.udf.CIQAVG(C12,"IQ_VOLUME","-30D",$A$28)</f>
        <v>3.9170000000000003E-2</v>
      </c>
      <c r="AC12" s="89">
        <f t="shared" si="10"/>
        <v>39170</v>
      </c>
      <c r="AD12" s="127">
        <v>102</v>
      </c>
    </row>
    <row r="13" spans="1:30">
      <c r="A13" s="25" t="s">
        <v>295</v>
      </c>
      <c r="B13" s="176" t="s">
        <v>85</v>
      </c>
      <c r="C13" s="26" t="s">
        <v>86</v>
      </c>
      <c r="D13" s="88">
        <f>_xll.ciqfunctions.udf.CIQ(C13,"IQ_MARKETCAP",$A$28)</f>
        <v>212.07599999999999</v>
      </c>
      <c r="E13" s="172">
        <f>_xll.ciqfunctions.udf.CIQ(C13,"IQ_HOLDINGS_EQUITY_ASSETS",$A$28)</f>
        <v>217.13</v>
      </c>
      <c r="F13" s="173">
        <f>_xll.ciqfunctions.udf.CIQ(C13,"IQ_MARKETCAP",$A$29)</f>
        <v>202.4</v>
      </c>
      <c r="G13" s="89">
        <f>_xll.ciqfunctions.udf.CIQ(C13,"IQ_VOLUME",$A$28)</f>
        <v>0.22231999999999999</v>
      </c>
      <c r="H13" s="174">
        <f>_xll.ciqfunctions.udf.CIQ(C13,"IQ_CLOSEPRICE",$A$27)</f>
        <v>25.46</v>
      </c>
      <c r="I13" s="89">
        <f>_xll.ciqfunctions.udf.CIQ(C13,"IQ_CLOSEPRICE",$A$28)</f>
        <v>24.66</v>
      </c>
      <c r="J13" s="153">
        <f t="shared" si="4"/>
        <v>-3.1421838177533412E-2</v>
      </c>
      <c r="K13" s="173">
        <f>_xll.ciqfunctions.udf.CIQ($C13,"IQ_VWAP",A$28)</f>
        <v>24.66</v>
      </c>
      <c r="L13" s="186">
        <f>_xll.ciqfunctions.udf.CIQ($C13,"IQ_SHARESOUTSTANDING",($A$27))</f>
        <v>8.6</v>
      </c>
      <c r="M13" s="172">
        <f t="shared" si="11"/>
        <v>0</v>
      </c>
      <c r="N13" s="172">
        <f>_xll.ciqfunctions.udf.CIQAVG($C13,"IQ_VWAP",A$29,A$28,"USD")</f>
        <v>22.04993</v>
      </c>
      <c r="O13" s="172">
        <f>_xll.ciqfunctions.udf.CIQ($C13,"IQ_SHARESOUTSTANDING",$A$29)</f>
        <v>9.1999999999999993</v>
      </c>
      <c r="P13" s="172">
        <f>_xll.ciqfunctions.udf.CIQ($C13,"IQ_SHARESOUTSTANDING",$A$28)</f>
        <v>8.6</v>
      </c>
      <c r="Q13" s="172">
        <f t="shared" si="7"/>
        <v>-13.229957999999993</v>
      </c>
      <c r="R13" s="173">
        <f>_xll.ciqfunctions.udf.CIQAVG($C13,"IQ_VWAP",A$30,A$28,"USD")</f>
        <v>21.042909999999999</v>
      </c>
      <c r="S13" s="173">
        <f>_xll.ciqfunctions.udf.CIQ($C13,"IQ_SHARESOUTSTANDING",$A$30)</f>
        <v>9.5500000000000007</v>
      </c>
      <c r="T13" s="172">
        <f t="shared" si="8"/>
        <v>-19.990764500000022</v>
      </c>
      <c r="U13" s="126">
        <v>4.4999999999999997E-3</v>
      </c>
      <c r="V13" s="91">
        <f>_xll.ciqfunctions.udf.CIQ(C13,"IQ_CLOSEPRICE",$A$30)</f>
        <v>20.69</v>
      </c>
      <c r="W13" s="91">
        <f>_xll.ciqfunctions.udf.CIQ($C13,"IQ_CLOSEPRICE",$A$29)</f>
        <v>22</v>
      </c>
      <c r="X13" s="91">
        <f>_xll.ciqfunctions.udf.CIQ(C13,"IQ_CLOSEPRICE",$A$28)</f>
        <v>24.66</v>
      </c>
      <c r="Y13" s="153">
        <f t="shared" si="5"/>
        <v>0.11658394984511489</v>
      </c>
      <c r="Z13" s="153">
        <f t="shared" si="9"/>
        <v>0.19188013533107773</v>
      </c>
      <c r="AA13" s="153">
        <f t="shared" si="6"/>
        <v>0.12090909090909085</v>
      </c>
      <c r="AB13" s="89">
        <f>_xll.ciqfunctions.udf.CIQAVG(C13,"IQ_VOLUME","-30D",$A$28)</f>
        <v>8.2900000000000001E-2</v>
      </c>
      <c r="AC13" s="89">
        <f t="shared" si="10"/>
        <v>82900</v>
      </c>
      <c r="AD13" s="127">
        <v>81</v>
      </c>
    </row>
    <row r="14" spans="1:30">
      <c r="A14" s="25" t="s">
        <v>87</v>
      </c>
      <c r="B14" s="176" t="s">
        <v>88</v>
      </c>
      <c r="C14" s="25" t="s">
        <v>89</v>
      </c>
      <c r="D14" s="88">
        <f>_xll.ciqfunctions.udf.CIQ(C14,"IQ_MARKETCAP",$A$28)</f>
        <v>202.75174999999999</v>
      </c>
      <c r="E14" s="172">
        <f>_xll.ciqfunctions.udf.CIQ(C14,"IQ_HOLDINGS_EQUITY_ASSETS",$A$28)</f>
        <v>199.5</v>
      </c>
      <c r="F14" s="173">
        <f>_xll.ciqfunctions.udf.CIQ(C14,"IQ_MARKETCAP",$A$29)</f>
        <v>149.44999999999999</v>
      </c>
      <c r="G14" s="89">
        <f>_xll.ciqfunctions.udf.CIQ(C14,"IQ_VOLUME",$A$28)</f>
        <v>3.5950000000000003E-2</v>
      </c>
      <c r="H14" s="174">
        <f>_xll.ciqfunctions.udf.CIQ(C14,"IQ_CLOSEPRICE",$A$27)</f>
        <v>56.12</v>
      </c>
      <c r="I14" s="89">
        <f>_xll.ciqfunctions.udf.CIQ(C14,"IQ_CLOSEPRICE",$A$28)</f>
        <v>54.43</v>
      </c>
      <c r="J14" s="153">
        <f t="shared" si="4"/>
        <v>-3.0114041339985707E-2</v>
      </c>
      <c r="K14" s="173">
        <f>_xll.ciqfunctions.udf.CIQ($C14,"IQ_VWAP",A$28)</f>
        <v>54.52</v>
      </c>
      <c r="L14" s="186">
        <f>_xll.ciqfunctions.udf.CIQ($C14,"IQ_SHARESOUTSTANDING",($A$27))</f>
        <v>3.7250000000000001</v>
      </c>
      <c r="M14" s="172">
        <f t="shared" si="11"/>
        <v>0</v>
      </c>
      <c r="N14" s="172">
        <f>_xll.ciqfunctions.udf.CIQAVG($C14,"IQ_VWAP",A$29,A$28,"USD")</f>
        <v>50.151029999999999</v>
      </c>
      <c r="O14" s="172">
        <f>_xll.ciqfunctions.udf.CIQ($C14,"IQ_SHARESOUTSTANDING",$A$29)</f>
        <v>3.05</v>
      </c>
      <c r="P14" s="172">
        <f>_xll.ciqfunctions.udf.CIQ($C14,"IQ_SHARESOUTSTANDING",$A$28)</f>
        <v>3.7250000000000001</v>
      </c>
      <c r="Q14" s="172">
        <f t="shared" si="7"/>
        <v>33.851945250000014</v>
      </c>
      <c r="R14" s="173">
        <f>_xll.ciqfunctions.udf.CIQAVG($C14,"IQ_VWAP",A$30,A$28,"USD")</f>
        <v>46.673439999999999</v>
      </c>
      <c r="S14" s="173">
        <f>_xll.ciqfunctions.udf.CIQ($C14,"IQ_SHARESOUTSTANDING",$A$30)</f>
        <v>3.1</v>
      </c>
      <c r="T14" s="172">
        <f t="shared" si="8"/>
        <v>29.1709</v>
      </c>
      <c r="U14" s="126">
        <v>6.7999999999999996E-3</v>
      </c>
      <c r="V14" s="91">
        <f>_xll.ciqfunctions.udf.CIQ(C14,"IQ_CLOSEPRICE",$A$30)</f>
        <v>41.240499999999997</v>
      </c>
      <c r="W14" s="91">
        <f>_xll.ciqfunctions.udf.CIQ($C14,"IQ_CLOSEPRICE",$A$29)</f>
        <v>49</v>
      </c>
      <c r="X14" s="91">
        <f>_xll.ciqfunctions.udf.CIQ(C14,"IQ_CLOSEPRICE",$A$28)</f>
        <v>54.43</v>
      </c>
      <c r="Y14" s="153">
        <f t="shared" si="5"/>
        <v>0.19044800384572769</v>
      </c>
      <c r="Z14" s="153">
        <f t="shared" si="9"/>
        <v>0.31981910985560313</v>
      </c>
      <c r="AA14" s="153">
        <f t="shared" si="6"/>
        <v>0.11081632653061213</v>
      </c>
      <c r="AB14" s="89">
        <f>_xll.ciqfunctions.udf.CIQAVG(C14,"IQ_VOLUME","-30D",$A$28)</f>
        <v>2.6620000000000001E-2</v>
      </c>
      <c r="AC14" s="89">
        <f t="shared" si="10"/>
        <v>26620</v>
      </c>
      <c r="AD14" s="127">
        <v>62</v>
      </c>
    </row>
    <row r="15" spans="1:30">
      <c r="A15" s="177" t="s">
        <v>90</v>
      </c>
      <c r="B15" s="176" t="s">
        <v>91</v>
      </c>
      <c r="C15" s="25" t="s">
        <v>92</v>
      </c>
      <c r="D15" s="88">
        <f>_xll.ciqfunctions.udf.CIQ(C15,"IQ_MARKETCAP",$A$28)</f>
        <v>180.31757999999999</v>
      </c>
      <c r="E15" s="172">
        <f>_xll.ciqfunctions.udf.CIQ(C15,"IQ_HOLDINGS_EQUITY_ASSETS",$A$28)</f>
        <v>178.84</v>
      </c>
      <c r="F15" s="173">
        <f>_xll.ciqfunctions.udf.CIQ(C15,"IQ_MARKETCAP",$A$29)</f>
        <v>162.20238000000001</v>
      </c>
      <c r="G15" s="89">
        <f>_xll.ciqfunctions.udf.CIQ(C15,"IQ_VOLUME",$A$28)</f>
        <v>5.1740000000000001E-2</v>
      </c>
      <c r="H15" s="174">
        <f>_xll.ciqfunctions.udf.CIQ(C15,"IQ_CLOSEPRICE",$A$27)</f>
        <v>39.646500000000003</v>
      </c>
      <c r="I15" s="89">
        <f>_xll.ciqfunctions.udf.CIQ(C15,"IQ_CLOSEPRICE",$A$28)</f>
        <v>38.459800000000001</v>
      </c>
      <c r="J15" s="153">
        <f t="shared" si="4"/>
        <v>-2.9932024264437005E-2</v>
      </c>
      <c r="K15" s="173">
        <f>_xll.ciqfunctions.udf.CIQ($C15,"IQ_VWAP",A$28)</f>
        <v>38.58</v>
      </c>
      <c r="L15" s="186">
        <f>_xll.ciqfunctions.udf.CIQ($C15,"IQ_SHARESOUTSTANDING",($A$27))</f>
        <v>4.6884699999999997</v>
      </c>
      <c r="M15" s="172">
        <f t="shared" si="11"/>
        <v>0</v>
      </c>
      <c r="N15" s="172">
        <f>_xll.ciqfunctions.udf.CIQAVG($C15,"IQ_VWAP",A$29,A$28,"USD")</f>
        <v>35.466369999999998</v>
      </c>
      <c r="O15" s="172">
        <f>_xll.ciqfunctions.udf.CIQ($C15,"IQ_SHARESOUTSTANDING",$A$29)</f>
        <v>4.58847</v>
      </c>
      <c r="P15" s="172">
        <f>_xll.ciqfunctions.udf.CIQ($C15,"IQ_SHARESOUTSTANDING",$A$28)</f>
        <v>4.6884699999999997</v>
      </c>
      <c r="Q15" s="172">
        <f t="shared" si="7"/>
        <v>3.5466369999999872</v>
      </c>
      <c r="R15" s="173">
        <f>_xll.ciqfunctions.udf.CIQAVG($C15,"IQ_VWAP",A$30,A$28,"USD")</f>
        <v>33.512360000000001</v>
      </c>
      <c r="S15" s="173">
        <f>_xll.ciqfunctions.udf.CIQ($C15,"IQ_SHARESOUTSTANDING",$A$30)</f>
        <v>3.7884699999999998</v>
      </c>
      <c r="T15" s="172">
        <f t="shared" si="8"/>
        <v>30.161123999999997</v>
      </c>
      <c r="U15" s="126">
        <v>5.0000000000000001E-3</v>
      </c>
      <c r="V15" s="192">
        <f>_xll.ciqfunctions.udf.CIQ(C15,"IQ_CLOSEPRICE","2023/6/12")</f>
        <v>25.517099999999999</v>
      </c>
      <c r="W15" s="91">
        <f>_xll.ciqfunctions.udf.CIQ($C15,"IQ_CLOSEPRICE",$A$29)</f>
        <v>35.35</v>
      </c>
      <c r="X15" s="91">
        <f>_xll.ciqfunctions.udf.CIQ(C15,"IQ_CLOSEPRICE",$A$28)</f>
        <v>38.459800000000001</v>
      </c>
      <c r="Y15" s="196">
        <f>(X15/V15)^(365/($A$28-"2023/6/12"))-1</f>
        <v>0.21135193196163038</v>
      </c>
      <c r="Z15" s="197">
        <f t="shared" si="9"/>
        <v>0.50721672917376992</v>
      </c>
      <c r="AA15" s="153">
        <f t="shared" si="6"/>
        <v>8.7971711456859891E-2</v>
      </c>
      <c r="AB15" s="89">
        <f>_xll.ciqfunctions.udf.CIQAVG(C15,"IQ_VOLUME","-30D",$A$28)</f>
        <v>1.8159999999999999E-2</v>
      </c>
      <c r="AC15" s="89">
        <f t="shared" si="10"/>
        <v>18160</v>
      </c>
      <c r="AD15" s="127">
        <v>47</v>
      </c>
    </row>
    <row r="16" spans="1:30">
      <c r="A16" s="178" t="s">
        <v>289</v>
      </c>
      <c r="B16" s="175" t="s">
        <v>94</v>
      </c>
      <c r="C16" s="26" t="s">
        <v>95</v>
      </c>
      <c r="D16" s="88">
        <f>_xll.ciqfunctions.udf.CIQ(C16,"IQ_MARKETCAP",$A$28)</f>
        <v>375.57274999999998</v>
      </c>
      <c r="E16" s="172">
        <f>_xll.ciqfunctions.udf.CIQ(C16,"IQ_HOLDINGS_EQUITY_ASSETS",$A$28)</f>
        <v>346.64</v>
      </c>
      <c r="F16" s="173">
        <f>_xll.ciqfunctions.udf.CIQ(C16,"IQ_MARKETCAP",$A$29)</f>
        <v>225.56450000000001</v>
      </c>
      <c r="G16" s="89">
        <f>_xll.ciqfunctions.udf.CIQ(C16,"IQ_VOLUME",$A$28)</f>
        <v>0.24093000000000001</v>
      </c>
      <c r="H16" s="174">
        <f>_xll.ciqfunctions.udf.CIQ(C16,"IQ_CLOSEPRICE",$A$27)</f>
        <v>51.54</v>
      </c>
      <c r="I16" s="89">
        <f>_xll.ciqfunctions.udf.CIQ(C16,"IQ_CLOSEPRICE",$A$28)</f>
        <v>49.91</v>
      </c>
      <c r="J16" s="153">
        <f t="shared" si="4"/>
        <v>-3.1625921614280218E-2</v>
      </c>
      <c r="K16" s="173">
        <f>_xll.ciqfunctions.udf.CIQ($C16,"IQ_VWAP",A$28)</f>
        <v>49.99</v>
      </c>
      <c r="L16" s="186">
        <f>_xll.ciqfunctions.udf.CIQ($C16,"IQ_SHARESOUTSTANDING",($A$27))</f>
        <v>7.5250000000000004</v>
      </c>
      <c r="M16" s="172">
        <f t="shared" si="11"/>
        <v>0</v>
      </c>
      <c r="N16" s="172">
        <f>_xll.ciqfunctions.udf.CIQAVG($C16,"IQ_VWAP",A$29,A$28,"USD")</f>
        <v>41.485750000000003</v>
      </c>
      <c r="O16" s="172">
        <f>_xll.ciqfunctions.udf.CIQ($C16,"IQ_SHARESOUTSTANDING",$A$29)</f>
        <v>5.5750000000000002</v>
      </c>
      <c r="P16" s="172">
        <f>_xll.ciqfunctions.udf.CIQ($C16,"IQ_SHARESOUTSTANDING",$A$28)</f>
        <v>7.5250000000000004</v>
      </c>
      <c r="Q16" s="172">
        <f t="shared" si="7"/>
        <v>80.897212500000009</v>
      </c>
      <c r="R16" s="173">
        <f>_xll.ciqfunctions.udf.CIQAVG($C16,"IQ_VWAP",A$30,A$28,"USD")</f>
        <v>38.057960000000001</v>
      </c>
      <c r="S16" s="173">
        <f>_xll.ciqfunctions.udf.CIQ($C16,"IQ_SHARESOUTSTANDING",$A$30)</f>
        <v>2.0750000000000002</v>
      </c>
      <c r="T16" s="172">
        <f t="shared" si="8"/>
        <v>207.41588200000001</v>
      </c>
      <c r="U16" s="126">
        <v>7.4999999999999997E-3</v>
      </c>
      <c r="V16" s="192">
        <f>_xll.ciqfunctions.udf.CIQ(C16,"IQ_CLOSEPRICE","2023/5/18")</f>
        <v>25.907800000000002</v>
      </c>
      <c r="W16" s="91">
        <f>_xll.ciqfunctions.udf.CIQ($C16,"IQ_CLOSEPRICE",$A$29)</f>
        <v>40.46</v>
      </c>
      <c r="X16" s="91">
        <f>_xll.ciqfunctions.udf.CIQ(C16,"IQ_CLOSEPRICE",$A$28)</f>
        <v>49.91</v>
      </c>
      <c r="Y16" s="153">
        <f>(X16/V16)^(365/($A$28-"2023/5/18"))-1</f>
        <v>0.34571547765455901</v>
      </c>
      <c r="Z16" s="197">
        <f t="shared" si="9"/>
        <v>0.92644686156292666</v>
      </c>
      <c r="AA16" s="153">
        <f t="shared" si="6"/>
        <v>0.23356401384083036</v>
      </c>
      <c r="AB16" s="89">
        <f>_xll.ciqfunctions.udf.CIQAVG(C16,"IQ_VOLUME","-30D",$A$28)</f>
        <v>0.15889</v>
      </c>
      <c r="AC16" s="89">
        <f t="shared" si="10"/>
        <v>158890</v>
      </c>
      <c r="AD16" s="127">
        <v>47</v>
      </c>
    </row>
    <row r="17" spans="1:30">
      <c r="A17" s="176" t="s">
        <v>96</v>
      </c>
      <c r="B17" s="175" t="s">
        <v>97</v>
      </c>
      <c r="C17" s="27" t="s">
        <v>98</v>
      </c>
      <c r="D17" s="88">
        <f>_xll.ciqfunctions.udf.CIQ(C17,"IQ_MARKETCAP",$A$28)</f>
        <v>99.312060000000002</v>
      </c>
      <c r="E17" s="172">
        <f>_xll.ciqfunctions.udf.CIQ(C17,"IQ_HOLDINGS_EQUITY_ASSETS",$A$28)</f>
        <v>99.17</v>
      </c>
      <c r="F17" s="173">
        <f>_xll.ciqfunctions.udf.CIQ(C17,"IQ_MARKETCAP",$A$29)</f>
        <v>66.678550000000001</v>
      </c>
      <c r="G17" s="89">
        <f>_xll.ciqfunctions.udf.CIQ(C17,"IQ_VOLUME",$A$28)</f>
        <v>1.4970000000000001E-2</v>
      </c>
      <c r="H17" s="174">
        <f>_xll.ciqfunctions.udf.CIQ(C17,"IQ_CLOSEPRICE",$A$27)</f>
        <v>64.25</v>
      </c>
      <c r="I17" s="89">
        <f>_xll.ciqfunctions.udf.CIQ(C17,"IQ_CLOSEPRICE",$A$28)</f>
        <v>62.07</v>
      </c>
      <c r="J17" s="153">
        <f t="shared" si="4"/>
        <v>-3.3929961089494157E-2</v>
      </c>
      <c r="K17" s="173">
        <f>_xll.ciqfunctions.udf.CIQ($C17,"IQ_VWAP",A$28)</f>
        <v>62.05</v>
      </c>
      <c r="L17" s="173">
        <f>_xll.ciqfunctions.udf.CIQ($C17,"IQ_SHARESOUTSTANDING",($A$27))</f>
        <v>1.6</v>
      </c>
      <c r="M17" s="172">
        <f t="shared" si="11"/>
        <v>0</v>
      </c>
      <c r="N17" s="172">
        <f>_xll.ciqfunctions.udf.CIQAVG($C17,"IQ_VWAP",A$29,A$28,"USD")</f>
        <v>54.641919999999999</v>
      </c>
      <c r="O17" s="172">
        <f>_xll.ciqfunctions.udf.CIQ($C17,"IQ_SHARESOUTSTANDING",$A$29)</f>
        <v>1.25</v>
      </c>
      <c r="P17" s="172">
        <f>_xll.ciqfunctions.udf.CIQ($C17,"IQ_SHARESOUTSTANDING",$A$28)</f>
        <v>1.6</v>
      </c>
      <c r="Q17" s="172">
        <f t="shared" si="7"/>
        <v>19.124672000000004</v>
      </c>
      <c r="R17" s="173">
        <f>_xll.ciqfunctions.udf.CIQAVG($C17,"IQ_VWAP",A$30,A$28,"USD")</f>
        <v>50.066180000000003</v>
      </c>
      <c r="S17" s="173">
        <f>_xll.ciqfunctions.udf.CIQ($C17,"IQ_SHARESOUTSTANDING",$A$30)</f>
        <v>1.05</v>
      </c>
      <c r="T17" s="172">
        <f t="shared" si="8"/>
        <v>27.536399000000003</v>
      </c>
      <c r="U17" s="126">
        <v>7.0000000000000001E-3</v>
      </c>
      <c r="V17" s="91">
        <f>_xll.ciqfunctions.udf.CIQ(C17,"IQ_CLOSEPRICE",$A$30)</f>
        <v>43.796900000000001</v>
      </c>
      <c r="W17" s="91">
        <f>_xll.ciqfunctions.udf.CIQ($C17,"IQ_CLOSEPRICE",$A$29)</f>
        <v>53.342799999999997</v>
      </c>
      <c r="X17" s="91">
        <f>_xll.ciqfunctions.udf.CIQ(C17,"IQ_CLOSEPRICE",$A$28)</f>
        <v>62.07</v>
      </c>
      <c r="Y17" s="153">
        <f>(X17/V17)^(365/($A$28-$A$30))-1</f>
        <v>0.24490928089837283</v>
      </c>
      <c r="Z17" s="153">
        <f t="shared" si="9"/>
        <v>0.41722359345067805</v>
      </c>
      <c r="AA17" s="153">
        <f t="shared" si="6"/>
        <v>0.16360595994211025</v>
      </c>
      <c r="AB17" s="89">
        <f>_xll.ciqfunctions.udf.CIQAVG(C17,"IQ_VOLUME","-30D",$A$28)</f>
        <v>6.9499999999999996E-3</v>
      </c>
      <c r="AC17" s="89">
        <f t="shared" si="10"/>
        <v>6950</v>
      </c>
      <c r="AD17" s="127">
        <v>31</v>
      </c>
    </row>
    <row r="18" spans="1:30">
      <c r="A18" s="176" t="s">
        <v>99</v>
      </c>
      <c r="B18" s="176" t="s">
        <v>100</v>
      </c>
      <c r="C18" s="25" t="s">
        <v>101</v>
      </c>
      <c r="D18" s="88">
        <f>_xll.ciqfunctions.udf.CIQ(C18,"IQ_MARKETCAP",$A$28)</f>
        <v>34.054250000000003</v>
      </c>
      <c r="E18" s="172">
        <f>_xll.ciqfunctions.udf.CIQ(C18,"IQ_HOLDINGS_EQUITY_ASSETS",$A$28)</f>
        <v>33.31</v>
      </c>
      <c r="F18" s="173">
        <f>_xll.ciqfunctions.udf.CIQ(C18,"IQ_MARKETCAP",$A$29)</f>
        <v>33.911209999999997</v>
      </c>
      <c r="G18" s="89">
        <f>_xll.ciqfunctions.udf.CIQ(C18,"IQ_VOLUME",$A$28)</f>
        <v>4.0600000000000002E-3</v>
      </c>
      <c r="H18" s="174">
        <f>_xll.ciqfunctions.udf.CIQ(C18,"IQ_CLOSEPRICE",$A$27)</f>
        <v>44.423200000000001</v>
      </c>
      <c r="I18" s="89">
        <f>_xll.ciqfunctions.udf.CIQ(C18,"IQ_CLOSEPRICE",$A$28)</f>
        <v>43.659300000000002</v>
      </c>
      <c r="J18" s="153">
        <f t="shared" si="4"/>
        <v>-1.7195969673503925E-2</v>
      </c>
      <c r="K18" s="173">
        <f>_xll.ciqfunctions.udf.CIQ($C18,"IQ_VWAP",A$28)</f>
        <v>43.28</v>
      </c>
      <c r="L18" s="173">
        <f>_xll.ciqfunctions.udf.CIQ($C18,"IQ_SHARESOUTSTANDING",($A$27))</f>
        <v>0.78</v>
      </c>
      <c r="M18" s="172">
        <f t="shared" si="11"/>
        <v>0</v>
      </c>
      <c r="N18" s="172">
        <f>_xll.ciqfunctions.udf.CIQAVG($C18,"IQ_VWAP",A$29,A$28,"USD")</f>
        <v>40.133699999999997</v>
      </c>
      <c r="O18" s="172">
        <f>_xll.ciqfunctions.udf.CIQ($C18,"IQ_SHARESOUTSTANDING",$A$29)</f>
        <v>0.87</v>
      </c>
      <c r="P18" s="172">
        <f>_xll.ciqfunctions.udf.CIQ($C18,"IQ_SHARESOUTSTANDING",$A$28)</f>
        <v>0.78</v>
      </c>
      <c r="Q18" s="172">
        <f t="shared" si="7"/>
        <v>-3.6120329999999985</v>
      </c>
      <c r="R18" s="173">
        <f>_xll.ciqfunctions.udf.CIQAVG($C18,"IQ_VWAP",A$30,A$28,"USD")</f>
        <v>39.106380000000001</v>
      </c>
      <c r="S18" s="173">
        <f>_xll.ciqfunctions.udf.CIQ($C18,"IQ_SHARESOUTSTANDING",$A$30)</f>
        <v>0.96</v>
      </c>
      <c r="T18" s="172">
        <f t="shared" si="8"/>
        <v>-7.0391483999999975</v>
      </c>
      <c r="U18" s="184">
        <v>6.7999999999999996E-3</v>
      </c>
      <c r="V18" s="91">
        <f>_xll.ciqfunctions.udf.CIQ(C18,"IQ_CLOSEPRICE",$A$30)</f>
        <v>38.210599999999999</v>
      </c>
      <c r="W18" s="91">
        <f>_xll.ciqfunctions.udf.CIQ($C18,"IQ_CLOSEPRICE",$A$29)</f>
        <v>38.978400000000001</v>
      </c>
      <c r="X18" s="91">
        <f>_xll.ciqfunctions.udf.CIQ(C18,"IQ_CLOSEPRICE",$A$28)</f>
        <v>43.659300000000002</v>
      </c>
      <c r="Y18" s="153">
        <f>(X18/V18)^(365/($A$28-$A$30))-1</f>
        <v>8.7351357725201195E-2</v>
      </c>
      <c r="Z18" s="153">
        <f t="shared" si="9"/>
        <v>0.14259655697633655</v>
      </c>
      <c r="AA18" s="153">
        <f t="shared" si="6"/>
        <v>0.12008958807955183</v>
      </c>
      <c r="AB18" s="89">
        <f>_xll.ciqfunctions.udf.CIQAVG(C18,"IQ_VOLUME","-30D",$A$28)</f>
        <v>4.47E-3</v>
      </c>
      <c r="AC18" s="89">
        <f t="shared" si="10"/>
        <v>4470</v>
      </c>
      <c r="AD18" s="127">
        <v>24</v>
      </c>
    </row>
    <row r="19" spans="1:30">
      <c r="A19" s="176" t="s">
        <v>102</v>
      </c>
      <c r="B19" s="176"/>
      <c r="C19" s="25" t="s">
        <v>103</v>
      </c>
      <c r="D19" s="88">
        <f>_xll.ciqfunctions.udf.CIQ(C19,"IQ_MARKETCAP",$A$28)</f>
        <v>23.186640000000001</v>
      </c>
      <c r="E19" s="172">
        <f>_xll.ciqfunctions.udf.CIQ(C19,"IQ_HOLDINGS_EQUITY_ASSETS",$A$28)</f>
        <v>5.68</v>
      </c>
      <c r="F19" s="173">
        <f>_xll.ciqfunctions.udf.CIQ(C19,"IQ_MARKETCAP",$A$29)</f>
        <v>0.59631999999999996</v>
      </c>
      <c r="G19" s="89">
        <f>_xll.ciqfunctions.udf.CIQ(C19,"IQ_VOLUME",$A$28)</f>
        <v>3.2009999999999997E-2</v>
      </c>
      <c r="H19" s="174">
        <f>_xll.ciqfunctions.udf.CIQ(C19,"IQ_CLOSEPRICE",$A$27)</f>
        <v>29.67</v>
      </c>
      <c r="I19" s="89">
        <f>_xll.ciqfunctions.udf.CIQ(C19,"IQ_CLOSEPRICE",$A$28)</f>
        <v>28.9833</v>
      </c>
      <c r="J19" s="153">
        <f t="shared" ref="J19" si="12">(I19-H19)/H19</f>
        <v>-2.314459049545001E-2</v>
      </c>
      <c r="K19" s="173">
        <f>_xll.ciqfunctions.udf.CIQ($C19,"IQ_VWAP",A$28)</f>
        <v>28.87</v>
      </c>
      <c r="L19" s="173">
        <f>_xll.ciqfunctions.udf.CIQ($C19,"IQ_SHARESOUTSTANDING",($A$27))</f>
        <v>0.8</v>
      </c>
      <c r="M19" s="172">
        <f t="shared" ref="M19" si="13">K19*(P19-L19)</f>
        <v>0</v>
      </c>
      <c r="N19" s="172">
        <f>_xll.ciqfunctions.udf.CIQAVG($C19,"IQ_VWAP",A$29,A$28,"USD")</f>
        <v>24.60596</v>
      </c>
      <c r="O19" s="172">
        <f>_xll.ciqfunctions.udf.CIQ($C19,"IQ_SHARESOUTSTANDING",$A$29)</f>
        <v>2.5000000000000001E-2</v>
      </c>
      <c r="P19" s="172">
        <f>_xll.ciqfunctions.udf.CIQ($C19,"IQ_SHARESOUTSTANDING",$A$28)</f>
        <v>0.8</v>
      </c>
      <c r="Q19" s="172">
        <f t="shared" ref="Q19" si="14">(P19-O19)*N19</f>
        <v>19.069618999999999</v>
      </c>
      <c r="R19" s="173">
        <f>_xll.ciqfunctions.udf.CIQAVG($C19,"IQ_VWAP",A$30,A$28,"USD")</f>
        <v>24.62745</v>
      </c>
      <c r="S19" s="173">
        <f>_xll.ciqfunctions.udf.CIQ($C19,"IQ_SHARESOUTSTANDING",$A$30)</f>
        <v>0</v>
      </c>
      <c r="T19" s="172">
        <f t="shared" ref="T19" si="15">(P19-S19)*R19</f>
        <v>19.70196</v>
      </c>
      <c r="U19" s="184">
        <v>7.4999999999999997E-3</v>
      </c>
      <c r="V19" s="91">
        <f>_xll.ciqfunctions.udf.CIQ(C19,"IQ_CLOSEPRICE",$A$30)</f>
        <v>0</v>
      </c>
      <c r="W19" s="91">
        <f>_xll.ciqfunctions.udf.CIQ($C19,"IQ_CLOSEPRICE",$A$29)</f>
        <v>23.852699999999999</v>
      </c>
      <c r="X19" s="91">
        <f>_xll.ciqfunctions.udf.CIQ(C19,"IQ_CLOSEPRICE",$A$28)</f>
        <v>28.9833</v>
      </c>
      <c r="Y19" s="153" t="e">
        <f>(X19/V19)^(365/($A$28-$A$30))-1</f>
        <v>#DIV/0!</v>
      </c>
      <c r="Z19" s="153" t="e">
        <f t="shared" ref="Z19" si="16">X19/V19-1</f>
        <v>#DIV/0!</v>
      </c>
      <c r="AA19" s="153">
        <f t="shared" ref="AA19" si="17">X19/W19-1</f>
        <v>0.21509514646140704</v>
      </c>
      <c r="AB19" s="89">
        <f>_xll.ciqfunctions.udf.CIQAVG(C19,"IQ_VOLUME","-30D",$A$28)</f>
        <v>2.8150000000000001E-2</v>
      </c>
      <c r="AC19" s="89">
        <f t="shared" ref="AC19" si="18">AB19*1000000</f>
        <v>28150</v>
      </c>
      <c r="AD19" s="127">
        <v>83</v>
      </c>
    </row>
    <row r="20" spans="1:30">
      <c r="A20" s="177" t="s">
        <v>104</v>
      </c>
      <c r="B20" s="176" t="s">
        <v>105</v>
      </c>
      <c r="C20" s="25" t="s">
        <v>106</v>
      </c>
      <c r="D20" s="88">
        <f>_xll.ciqfunctions.udf.CIQ(C20,"IQ_MARKETCAP",$A$28)</f>
        <v>31.72617</v>
      </c>
      <c r="E20" s="172">
        <f>_xll.ciqfunctions.udf.CIQ(C20,"IQ_HOLDINGS_EQUITY_ASSETS",$A$28)</f>
        <v>30.22</v>
      </c>
      <c r="F20" s="173">
        <f>_xll.ciqfunctions.udf.CIQ(C20,"IQ_MARKETCAP",$A$29)</f>
        <v>20.719799999999999</v>
      </c>
      <c r="G20" s="89">
        <f>_xll.ciqfunctions.udf.CIQ(C20,"IQ_VOLUME",$A$28)</f>
        <v>1.7069999999999998E-2</v>
      </c>
      <c r="H20" s="174">
        <f>_xll.ciqfunctions.udf.CIQ(C20,"IQ_CLOSEPRICE",$A$27)</f>
        <v>37.836300000000001</v>
      </c>
      <c r="I20" s="89">
        <f>_xll.ciqfunctions.udf.CIQ(C20,"IQ_CLOSEPRICE",$A$28)</f>
        <v>36.890900000000002</v>
      </c>
      <c r="J20" s="153">
        <f t="shared" si="4"/>
        <v>-2.4986586954855505E-2</v>
      </c>
      <c r="K20" s="173">
        <f>_xll.ciqfunctions.udf.CIQ($C20,"IQ_VWAP",A$28)</f>
        <v>36.89</v>
      </c>
      <c r="L20" s="173">
        <f>_xll.ciqfunctions.udf.CIQ($C20,"IQ_SHARESOUTSTANDING",($A$27))</f>
        <v>0.86</v>
      </c>
      <c r="M20" s="172">
        <f t="shared" si="11"/>
        <v>0</v>
      </c>
      <c r="N20" s="172">
        <f>_xll.ciqfunctions.udf.CIQAVG($C20,"IQ_VWAP",A$29,A$28,"USD")</f>
        <v>34.46555</v>
      </c>
      <c r="O20" s="172">
        <f>_xll.ciqfunctions.udf.CIQ($C20,"IQ_SHARESOUTSTANDING",$A$29)</f>
        <v>0.54</v>
      </c>
      <c r="P20" s="172">
        <f>_xll.ciqfunctions.udf.CIQ($C20,"IQ_SHARESOUTSTANDING",$A$28)</f>
        <v>0.86</v>
      </c>
      <c r="Q20" s="172">
        <f t="shared" si="7"/>
        <v>11.028975999999998</v>
      </c>
      <c r="R20" s="173">
        <f>_xll.ciqfunctions.udf.CIQAVG($C20,"IQ_VWAP",A$30,A$28,"USD")</f>
        <v>31.39678</v>
      </c>
      <c r="S20" s="173">
        <f>_xll.ciqfunctions.udf.CIQ($C20,"IQ_SHARESOUTSTANDING",$A$30)</f>
        <v>0.06</v>
      </c>
      <c r="T20" s="172">
        <f t="shared" si="8"/>
        <v>25.117424</v>
      </c>
      <c r="U20" s="126">
        <v>3.5000000000000001E-3</v>
      </c>
      <c r="V20" s="192">
        <f>_xll.ciqfunctions.udf.CIQ(C20,"IQ_CLOSEPRICE","2023/12/8")</f>
        <v>25.402899999999999</v>
      </c>
      <c r="W20" s="91">
        <f>_xll.ciqfunctions.udf.CIQ($C20,"IQ_CLOSEPRICE",$A$29)</f>
        <v>38.369999999999997</v>
      </c>
      <c r="X20" s="91">
        <f>_xll.ciqfunctions.udf.CIQ(C20,"IQ_CLOSEPRICE",$A$28)</f>
        <v>36.890900000000002</v>
      </c>
      <c r="Y20" s="153">
        <f>(X20/V20)^(365/($A$28-"2023/12/8"))-1</f>
        <v>0.25384655041334425</v>
      </c>
      <c r="Z20" s="197">
        <f t="shared" si="9"/>
        <v>0.45223183179873172</v>
      </c>
      <c r="AA20" s="153">
        <f t="shared" si="6"/>
        <v>-3.8548345061245604E-2</v>
      </c>
      <c r="AB20" s="89">
        <f>_xll.ciqfunctions.udf.CIQAVG(C20,"IQ_VOLUME","-30D",$A$28)</f>
        <v>1.137E-2</v>
      </c>
      <c r="AC20" s="198">
        <f t="shared" si="10"/>
        <v>11370</v>
      </c>
      <c r="AD20" s="127">
        <v>41</v>
      </c>
    </row>
    <row r="21" spans="1:30">
      <c r="A21" s="178" t="s">
        <v>299</v>
      </c>
      <c r="B21" s="176" t="s">
        <v>108</v>
      </c>
      <c r="C21" s="25" t="s">
        <v>109</v>
      </c>
      <c r="D21" s="179">
        <v>3369.5079150000001</v>
      </c>
      <c r="E21" s="172">
        <f>_xll.ciqfunctions.udf.CIQ(C21,"IQ_HOLDINGS_EQUITY_ASSETS",$A$28)</f>
        <v>3261.86</v>
      </c>
      <c r="F21" s="180">
        <v>3540.3424654400001</v>
      </c>
      <c r="G21" s="89">
        <f>_xll.ciqfunctions.udf.CIQ(C21,"IQ_VOLUME",$A$28)</f>
        <v>0.21264</v>
      </c>
      <c r="H21" s="174">
        <f>_xll.ciqfunctions.udf.CIQ(C21,"IQ_CLOSEPRICE",$A$27)</f>
        <v>15.32</v>
      </c>
      <c r="I21" s="89">
        <f>_xll.ciqfunctions.udf.CIQ(C21,"IQ_CLOSEPRICE",$A$28)</f>
        <v>14.88</v>
      </c>
      <c r="J21" s="153">
        <f t="shared" ref="J21:J26" si="19">(I21-H21)/H21</f>
        <v>-2.8720626631853752E-2</v>
      </c>
      <c r="K21" s="173">
        <f>_xll.ciqfunctions.udf.CIQ($C21,"IQ_VWAP",A$28)</f>
        <v>14.992369999999999</v>
      </c>
      <c r="L21" s="174">
        <v>240.87632400000001</v>
      </c>
      <c r="M21" s="172">
        <f t="shared" si="11"/>
        <v>0</v>
      </c>
      <c r="N21" s="172">
        <f>_xll.ciqfunctions.udf.CIQAVG($C21,"IQ_VWAP",A$29,A$28,"USD")</f>
        <v>14.095129999999999</v>
      </c>
      <c r="O21" s="188">
        <v>276.96149000000003</v>
      </c>
      <c r="P21" s="174">
        <v>240.87632400000001</v>
      </c>
      <c r="Q21" s="172">
        <f t="shared" si="7"/>
        <v>-508.62510584158019</v>
      </c>
      <c r="R21" s="173">
        <f>_xll.ciqfunctions.udf.CIQAVG($C21,"IQ_VWAP",A$30,A$28,"USD")</f>
        <v>13.58797</v>
      </c>
      <c r="S21" s="189">
        <v>266.68502599999999</v>
      </c>
      <c r="T21" s="172">
        <f t="shared" si="8"/>
        <v>-350.68786851493979</v>
      </c>
      <c r="U21" s="126">
        <v>4.0000000000000001E-3</v>
      </c>
      <c r="V21" s="91">
        <f>_xll.ciqfunctions.udf.CIQ(C21,"IQ_CLOSEPRICE",$A$30)</f>
        <v>13.15</v>
      </c>
      <c r="W21" s="91">
        <f>_xll.ciqfunctions.udf.CIQ($C21,"IQ_CLOSEPRICE",$A$29)</f>
        <v>13.875</v>
      </c>
      <c r="X21" s="91">
        <f>_xll.ciqfunctions.udf.CIQ(C21,"IQ_CLOSEPRICE",$A$28)</f>
        <v>14.88</v>
      </c>
      <c r="Y21" s="153">
        <f t="shared" ref="Y21:Y26" si="20">(X21/V21)^(365/($A$28-$A$30))-1</f>
        <v>8.0740590898479514E-2</v>
      </c>
      <c r="Z21" s="153">
        <f t="shared" si="9"/>
        <v>0.13155893536121677</v>
      </c>
      <c r="AA21" s="153">
        <f t="shared" si="6"/>
        <v>7.2432432432432581E-2</v>
      </c>
      <c r="AB21" s="89">
        <f>_xll.ciqfunctions.udf.CIQAVG(C21,"IQ_VOLUME","-30D",$A$28)</f>
        <v>0.14706</v>
      </c>
      <c r="AC21" s="88">
        <f t="shared" si="10"/>
        <v>147060</v>
      </c>
      <c r="AD21" s="127">
        <v>154</v>
      </c>
    </row>
    <row r="22" spans="1:30">
      <c r="A22" s="177" t="s">
        <v>110</v>
      </c>
      <c r="B22" s="176" t="s">
        <v>111</v>
      </c>
      <c r="C22" s="25" t="s">
        <v>112</v>
      </c>
      <c r="D22" s="88">
        <f>_xll.ciqfunctions.udf.CIQ(C22,"IQ_MARKETCAP",$A$28)</f>
        <v>4807.1079600000003</v>
      </c>
      <c r="E22" s="172">
        <f>_xll.ciqfunctions.udf.CIQ(C22,"IQ_HOLDINGS_EQUITY_ASSETS",$A$28)</f>
        <v>4792.66</v>
      </c>
      <c r="F22" s="173">
        <f>_xll.ciqfunctions.udf.CIQ(C22,"IQ_MARKETCAP",$A$29)</f>
        <v>4108.5170600000001</v>
      </c>
      <c r="G22" s="89">
        <f>_xll.ciqfunctions.udf.CIQ(C22,"IQ_VOLUME",$A$28)</f>
        <v>0.18562999999999999</v>
      </c>
      <c r="H22" s="174">
        <f>_xll.ciqfunctions.udf.CIQ(C22,"IQ_CLOSEPRICE",$A$27)</f>
        <v>143.76</v>
      </c>
      <c r="I22" s="89">
        <f>_xll.ciqfunctions.udf.CIQ(C22,"IQ_CLOSEPRICE",$A$28)</f>
        <v>137.74</v>
      </c>
      <c r="J22" s="153">
        <f t="shared" si="19"/>
        <v>-4.1875347801891921E-2</v>
      </c>
      <c r="K22" s="189">
        <f>_xll.ciqfunctions.udf.CIQ(C22,"IQ_CLOSEPRICE",$A$28)</f>
        <v>137.74</v>
      </c>
      <c r="L22" s="173">
        <f>_xll.ciqfunctions.udf.CIQ($C22,"IQ_SHARESOUTSTANDING",($A$27))</f>
        <v>34.89987</v>
      </c>
      <c r="M22" s="172">
        <f t="shared" si="11"/>
        <v>0</v>
      </c>
      <c r="N22" s="188">
        <f>_xll.ciqfunctions.udf.CIQAVG($C22,"IQ_VWAP","2023/6/30",A$28,"USD")</f>
        <v>94.16234</v>
      </c>
      <c r="O22" s="172">
        <f>_xll.ciqfunctions.udf.CIQ($C22,"IQ_SHARESOUTSTANDING",$A$29)</f>
        <v>30.43797</v>
      </c>
      <c r="P22" s="172">
        <f>_xll.ciqfunctions.udf.CIQ($C22,"IQ_SHARESOUTSTANDING",$A$28)</f>
        <v>34.89987</v>
      </c>
      <c r="Q22" s="172">
        <f t="shared" si="7"/>
        <v>420.14294484599998</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137.74</v>
      </c>
      <c r="Y22" s="153">
        <f t="shared" si="20"/>
        <v>0.22082347340081188</v>
      </c>
      <c r="Z22" s="153">
        <f t="shared" si="9"/>
        <v>0.37382804707759831</v>
      </c>
      <c r="AA22" s="153">
        <f t="shared" si="6"/>
        <v>2.0447473699807484E-2</v>
      </c>
      <c r="AB22" s="89">
        <f>_xll.ciqfunctions.udf.CIQAVG(C22,"IQ_VOLUME","-30D",$A$28)</f>
        <v>6.1670000000000003E-2</v>
      </c>
      <c r="AC22" s="198">
        <f t="shared" si="10"/>
        <v>61670</v>
      </c>
      <c r="AD22" s="127">
        <v>98</v>
      </c>
    </row>
    <row r="23" spans="1:30">
      <c r="A23" s="176" t="s">
        <v>113</v>
      </c>
      <c r="B23" s="176" t="s">
        <v>114</v>
      </c>
      <c r="C23" s="25" t="s">
        <v>115</v>
      </c>
      <c r="D23" s="88">
        <f>_xll.ciqfunctions.udf.CIQ(C23,"IQ_MARKETCAP",$A$28)</f>
        <v>769.36833000000001</v>
      </c>
      <c r="E23" s="172">
        <f>_xll.ciqfunctions.udf.CIQ(C23,"IQ_HOLDINGS_EQUITY_ASSETS",$A$28)</f>
        <v>876.9</v>
      </c>
      <c r="F23" s="173">
        <f>_xll.ciqfunctions.udf.CIQ(C23,"IQ_MARKETCAP",$A$29)</f>
        <v>769.37172999999996</v>
      </c>
      <c r="G23" s="89">
        <f>_xll.ciqfunctions.udf.CIQ(C23,"IQ_VOLUME",$A$28)</f>
        <v>3.5409999999999997E-2</v>
      </c>
      <c r="H23" s="174">
        <f>_xll.ciqfunctions.udf.CIQ(C23,"IQ_CLOSEPRICE",$A$27)</f>
        <v>66.900000000000006</v>
      </c>
      <c r="I23" s="89">
        <f>_xll.ciqfunctions.udf.CIQ(C23,"IQ_CLOSEPRICE",$A$28)</f>
        <v>63.76</v>
      </c>
      <c r="J23" s="153">
        <f t="shared" si="19"/>
        <v>-4.6935724962630904E-2</v>
      </c>
      <c r="K23" s="173">
        <f>_xll.ciqfunctions.udf.CIQ($C23,"IQ_VWAP",A$28)</f>
        <v>64.291730000000001</v>
      </c>
      <c r="L23" s="173">
        <f>_xll.ciqfunctions.udf.CIQ($C23,"IQ_SHARESOUTSTANDING",($A$27))</f>
        <v>12.06663</v>
      </c>
      <c r="M23" s="172">
        <f t="shared" si="11"/>
        <v>0</v>
      </c>
      <c r="N23" s="172">
        <f>_xll.ciqfunctions.udf.CIQAVG($C23,"IQ_VWAP",A$29,A$28,"USD")</f>
        <v>66.659319999999994</v>
      </c>
      <c r="O23" s="172">
        <f>_xll.ciqfunctions.udf.CIQ($C23,"IQ_SHARESOUTSTANDING",$A$29)</f>
        <v>11.462630000000001</v>
      </c>
      <c r="P23" s="172">
        <f>_xll.ciqfunctions.udf.CIQ($C23,"IQ_SHARESOUTSTANDING",$A$28)</f>
        <v>12.06663</v>
      </c>
      <c r="Q23" s="172">
        <f t="shared" si="7"/>
        <v>40.262229279999943</v>
      </c>
      <c r="R23" s="173">
        <f>_xll.ciqfunctions.udf.CIQAVG($C23,"IQ_VWAP",A$30,A$28,"USD")</f>
        <v>64.583950000000002</v>
      </c>
      <c r="S23" s="173">
        <f>_xll.ciqfunctions.udf.CIQ($C23,"IQ_SHARESOUTSTANDING",$A$30)</f>
        <v>11.798629999999999</v>
      </c>
      <c r="T23" s="172">
        <f t="shared" si="8"/>
        <v>17.308498600000043</v>
      </c>
      <c r="U23" s="126">
        <v>4.0000000000000001E-3</v>
      </c>
      <c r="V23" s="91">
        <f>_xll.ciqfunctions.udf.CIQ(C23,"IQ_CLOSEPRICE",$A$30)</f>
        <v>55.94</v>
      </c>
      <c r="W23" s="91">
        <f>_xll.ciqfunctions.udf.CIQ($C23,"IQ_CLOSEPRICE","2024/12/30")</f>
        <v>67.12</v>
      </c>
      <c r="X23" s="91">
        <f>_xll.ciqfunctions.udf.CIQ(C23,"IQ_CLOSEPRICE",$A$28)</f>
        <v>63.76</v>
      </c>
      <c r="Y23" s="153">
        <f t="shared" si="20"/>
        <v>8.5674261665512175E-2</v>
      </c>
      <c r="Z23" s="153">
        <f t="shared" si="9"/>
        <v>0.139792634966035</v>
      </c>
      <c r="AA23" s="153">
        <f t="shared" si="6"/>
        <v>-5.0059594755661574E-2</v>
      </c>
      <c r="AB23" s="89">
        <f>_xll.ciqfunctions.udf.CIQAVG(C23,"IQ_VOLUME","-30D",$A$28)</f>
        <v>1.3679999999999999E-2</v>
      </c>
      <c r="AC23" s="89">
        <f t="shared" si="10"/>
        <v>13680</v>
      </c>
      <c r="AD23" s="127">
        <v>67</v>
      </c>
    </row>
    <row r="24" spans="1:30">
      <c r="A24" s="176" t="s">
        <v>116</v>
      </c>
      <c r="B24" s="176" t="s">
        <v>117</v>
      </c>
      <c r="C24" s="25" t="s">
        <v>118</v>
      </c>
      <c r="D24" s="88">
        <f>_xll.ciqfunctions.udf.CIQ(C24,"IQ_MARKETCAP",$A$28)</f>
        <v>748.17380000000003</v>
      </c>
      <c r="E24" s="172">
        <f>_xll.ciqfunctions.udf.CIQ(C24,"IQ_HOLDINGS_EQUITY_ASSETS",$A$28)</f>
        <v>797.72</v>
      </c>
      <c r="F24" s="173">
        <f>_xll.ciqfunctions.udf.CIQ(C24,"IQ_MARKETCAP",$A$29)</f>
        <v>598.08190000000002</v>
      </c>
      <c r="G24" s="89">
        <f>_xll.ciqfunctions.udf.CIQ(C24,"IQ_VOLUME",$A$28)</f>
        <v>0.13804</v>
      </c>
      <c r="H24" s="174">
        <f>_xll.ciqfunctions.udf.CIQ(C24,"IQ_CLOSEPRICE",$A$27)</f>
        <v>18.873000000000001</v>
      </c>
      <c r="I24" s="89">
        <f>_xll.ciqfunctions.udf.CIQ(C24,"IQ_CLOSEPRICE",$A$28)</f>
        <v>18.065999999999999</v>
      </c>
      <c r="J24" s="153">
        <f t="shared" si="19"/>
        <v>-4.2759497695120122E-2</v>
      </c>
      <c r="K24" s="173">
        <f>_xll.ciqfunctions.udf.CIQ($C24,"IQ_VWAP",A$28)</f>
        <v>18.312390000000001</v>
      </c>
      <c r="L24" s="173">
        <f>_xll.ciqfunctions.udf.CIQ($C24,"IQ_SHARESOUTSTANDING",($A$27))</f>
        <v>41.413359999999997</v>
      </c>
      <c r="M24" s="172">
        <f t="shared" si="11"/>
        <v>0</v>
      </c>
      <c r="N24" s="172">
        <f>_xll.ciqfunctions.udf.CIQAVG($C24,"IQ_VWAP",A$29,A$28,"USD")</f>
        <v>22.16705</v>
      </c>
      <c r="O24" s="172">
        <f>_xll.ciqfunctions.udf.CIQ($C24,"IQ_SHARESOUTSTANDING",$A$29)</f>
        <v>34.511360000000003</v>
      </c>
      <c r="P24" s="172">
        <f>_xll.ciqfunctions.udf.CIQ($C24,"IQ_SHARESOUTSTANDING",$A$28)</f>
        <v>41.413359999999997</v>
      </c>
      <c r="Q24" s="172">
        <f t="shared" si="7"/>
        <v>152.99697909999986</v>
      </c>
      <c r="R24" s="173">
        <f>_xll.ciqfunctions.udf.CIQAVG($C24,"IQ_VWAP",A$30,A$28,"USD")</f>
        <v>20.589749999999999</v>
      </c>
      <c r="S24" s="173">
        <f>_xll.ciqfunctions.udf.CIQ($C24,"IQ_SHARESOUTSTANDING",$A$30)</f>
        <v>29.866530000000001</v>
      </c>
      <c r="T24" s="172">
        <f t="shared" si="8"/>
        <v>237.7463429924999</v>
      </c>
      <c r="U24" s="126">
        <v>4.8999999999999998E-3</v>
      </c>
      <c r="V24" s="91">
        <f>_xll.ciqfunctions.udf.CIQ(C24,"IQ_CLOSEPRICE",$A$30)</f>
        <v>14.372999999999999</v>
      </c>
      <c r="W24" s="91">
        <f>_xll.ciqfunctions.udf.CIQ($C24,"IQ_CLOSEPRICE",$A$29)</f>
        <v>17.329999999999998</v>
      </c>
      <c r="X24" s="168">
        <f>_xll.ciqfunctions.udf.CIQ(C24,"IQ_CLOSEPRICE",$A$28)</f>
        <v>18.065999999999999</v>
      </c>
      <c r="Y24" s="153">
        <f t="shared" si="20"/>
        <v>0.15449516958381682</v>
      </c>
      <c r="Z24" s="153">
        <f t="shared" si="9"/>
        <v>0.25694009601335832</v>
      </c>
      <c r="AA24" s="153">
        <f t="shared" si="6"/>
        <v>4.2469705712637085E-2</v>
      </c>
      <c r="AB24" s="89">
        <f>_xll.ciqfunctions.udf.CIQAVG(C24,"IQ_VOLUME","-30D",$A$28)</f>
        <v>5.9979999999999999E-2</v>
      </c>
      <c r="AC24" s="89">
        <f t="shared" si="10"/>
        <v>59980</v>
      </c>
      <c r="AD24" s="127">
        <v>61</v>
      </c>
    </row>
    <row r="25" spans="1:30">
      <c r="A25" s="176" t="s">
        <v>119</v>
      </c>
      <c r="B25" s="176" t="s">
        <v>120</v>
      </c>
      <c r="C25" s="25" t="s">
        <v>121</v>
      </c>
      <c r="D25" s="88">
        <f>_xll.ciqfunctions.udf.CIQ(C25,"IQ_MARKETCAP",$A$28)</f>
        <v>304.28591</v>
      </c>
      <c r="E25" s="172">
        <f>_xll.ciqfunctions.udf.CIQ(C25,"IQ_HOLDINGS_EQUITY_ASSETS",$A$28)</f>
        <v>192.83</v>
      </c>
      <c r="F25" s="173">
        <f>_xll.ciqfunctions.udf.CIQ(C25,"IQ_MARKETCAP",$A$29)</f>
        <v>287.83999999999997</v>
      </c>
      <c r="G25" s="89">
        <f>_xll.ciqfunctions.udf.CIQ(C25,"IQ_VOLUME",$A$28)</f>
        <v>3.2669999999999998E-2</v>
      </c>
      <c r="H25" s="174">
        <f>_xll.ciqfunctions.udf.CIQ(C25,"IQ_CLOSEPRICE",$A$27)</f>
        <v>14.93</v>
      </c>
      <c r="I25" s="89">
        <f>_xll.ciqfunctions.udf.CIQ(C25,"IQ_CLOSEPRICE",$A$28)</f>
        <v>14.72</v>
      </c>
      <c r="J25" s="153">
        <f t="shared" si="19"/>
        <v>-1.4065639651707909E-2</v>
      </c>
      <c r="K25" s="173">
        <f>_xll.ciqfunctions.udf.CIQ($C25,"IQ_VWAP",A$28)</f>
        <v>14.788119999999999</v>
      </c>
      <c r="L25" s="173">
        <f>_xll.ciqfunctions.udf.CIQ($C25,"IQ_SHARESOUTSTANDING",($A$27))</f>
        <v>20.671600000000002</v>
      </c>
      <c r="M25" s="172">
        <f t="shared" si="11"/>
        <v>0</v>
      </c>
      <c r="N25" s="172">
        <f>_xll.ciqfunctions.udf.CIQAVG($C25,"IQ_VWAP",A$29,A$28,"USD")</f>
        <v>9.00197</v>
      </c>
      <c r="O25" s="172">
        <f>_xll.ciqfunctions.udf.CIQ($C25,"IQ_SHARESOUTSTANDING",$A$29)</f>
        <v>19.266400000000001</v>
      </c>
      <c r="P25" s="172">
        <f>_xll.ciqfunctions.udf.CIQ($C25,"IQ_SHARESOUTSTANDING",$A$28)</f>
        <v>20.671600000000002</v>
      </c>
      <c r="Q25" s="172">
        <f t="shared" si="7"/>
        <v>12.649568244000006</v>
      </c>
      <c r="R25" s="173">
        <f>_xll.ciqfunctions.udf.CIQAVG($C25,"IQ_VWAP",A$30,A$28,"USD")</f>
        <v>9.1039300000000001</v>
      </c>
      <c r="S25" s="173">
        <f>_xll.ciqfunctions.udf.CIQ($C25,"IQ_SHARESOUTSTANDING",$A$30)</f>
        <v>16.741669999999999</v>
      </c>
      <c r="T25" s="172">
        <f t="shared" si="8"/>
        <v>35.777807624900021</v>
      </c>
      <c r="U25" s="126">
        <v>5.7000000000000002E-3</v>
      </c>
      <c r="V25" s="91">
        <f>_xll.ciqfunctions.udf.CIQ(C25,"IQ_CLOSEPRICE",$A$30)</f>
        <v>12.65</v>
      </c>
      <c r="W25" s="91">
        <f>_xll.ciqfunctions.udf.CIQ($C25,"IQ_CLOSEPRICE",$A$29)</f>
        <v>14.94</v>
      </c>
      <c r="X25" s="91">
        <f>_xll.ciqfunctions.udf.CIQ(C25,"IQ_CLOSEPRICE",$A$28)</f>
        <v>14.72</v>
      </c>
      <c r="Y25" s="153">
        <f t="shared" si="20"/>
        <v>9.9887352042261623E-2</v>
      </c>
      <c r="Z25" s="153">
        <f t="shared" si="9"/>
        <v>0.16363636363636358</v>
      </c>
      <c r="AA25" s="153">
        <f t="shared" si="6"/>
        <v>-1.4725568942436373E-2</v>
      </c>
      <c r="AB25" s="89">
        <f>_xll.ciqfunctions.udf.CIQAVG(C25,"IQ_VOLUME","-30D",$A$28)</f>
        <v>4.5220000000000003E-2</v>
      </c>
      <c r="AC25" s="89">
        <f t="shared" si="10"/>
        <v>45220</v>
      </c>
      <c r="AD25" s="127">
        <v>42</v>
      </c>
    </row>
    <row r="26" spans="1:30">
      <c r="A26" s="177" t="s">
        <v>122</v>
      </c>
      <c r="B26" s="175" t="s">
        <v>123</v>
      </c>
      <c r="C26" s="27" t="s">
        <v>124</v>
      </c>
      <c r="D26" s="88">
        <f>_xll.ciqfunctions.udf.CIQ(C26,"IQ_MARKETCAP",$A$28)</f>
        <v>77.080219999999997</v>
      </c>
      <c r="E26" s="172">
        <f>_xll.ciqfunctions.udf.CIQ(C26,"IQ_HOLDINGS_EQUITY_ASSETS",$A$28)</f>
        <v>94.97</v>
      </c>
      <c r="F26" s="173">
        <f>_xll.ciqfunctions.udf.CIQ(C26,"IQ_MARKETCAP",$A$29)</f>
        <v>61.29</v>
      </c>
      <c r="G26" s="171">
        <f>_xll.ciqfunctions.udf.CIQ(C26,"IQ_VOLUME",$A$28)</f>
        <v>0</v>
      </c>
      <c r="H26" s="174">
        <f>_xll.ciqfunctions.udf.CIQ(C26,"IQ_CLOSEPRICE",$A$27)</f>
        <v>19.518000000000001</v>
      </c>
      <c r="I26" s="89">
        <v>20.43</v>
      </c>
      <c r="J26" s="153">
        <f t="shared" si="19"/>
        <v>4.6726098985551745E-2</v>
      </c>
      <c r="K26" s="189">
        <f>_xll.ciqfunctions.udf.CIQ(C26,"IQ_CLOSEPRICE",$A$28)</f>
        <v>19.222000000000001</v>
      </c>
      <c r="L26" s="173">
        <f>_xll.ciqfunctions.udf.CIQ($C26,"IQ_SHARESOUTSTANDING",($A$27))</f>
        <v>4.01</v>
      </c>
      <c r="M26" s="172">
        <f t="shared" si="11"/>
        <v>0</v>
      </c>
      <c r="N26" s="188">
        <f>_xll.ciqfunctions.udf.CIQAVG($C26,"IQ_VWAP","2023/6/30",A$28,"USD")</f>
        <v>18.61572</v>
      </c>
      <c r="O26" s="172">
        <f>_xll.ciqfunctions.udf.CIQ($C26,"IQ_SHARESOUTSTANDING",$A$29)</f>
        <v>3</v>
      </c>
      <c r="P26" s="172">
        <f>_xll.ciqfunctions.udf.CIQ($C26,"IQ_SHARESOUTSTANDING",$A$28)</f>
        <v>4.01</v>
      </c>
      <c r="Q26" s="172">
        <f t="shared" si="7"/>
        <v>18.801877199999996</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19.222000000000001</v>
      </c>
      <c r="Y26" s="153">
        <f t="shared" si="20"/>
        <v>7.9431052629190146E-2</v>
      </c>
      <c r="Z26" s="153">
        <f t="shared" si="9"/>
        <v>0.12937720329024693</v>
      </c>
      <c r="AA26" s="153">
        <f t="shared" si="6"/>
        <v>-5.9128732256485517E-2</v>
      </c>
      <c r="AB26" s="89">
        <f>_xll.ciqfunctions.udf.CIQAVG(C26,"IQ_VOLUME","-30D",$A$28)</f>
        <v>0</v>
      </c>
      <c r="AC26" s="198">
        <f t="shared" si="10"/>
        <v>0</v>
      </c>
      <c r="AD26" s="127">
        <v>42</v>
      </c>
    </row>
    <row r="27" spans="1:30">
      <c r="A27" s="211">
        <f>'raw1'!$A$14</f>
        <v>45869</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45870</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A29" sqref="A29"/>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433.197475</v>
      </c>
      <c r="D2" s="95">
        <f>'raw2'!G2</f>
        <v>7.2724999999999998E-2</v>
      </c>
      <c r="E2" s="96">
        <f>'raw2'!J2</f>
        <v>-2.7261875243088617E-2</v>
      </c>
      <c r="F2" s="134">
        <f>'raw2'!M2</f>
        <v>0</v>
      </c>
      <c r="G2" s="134">
        <f>'raw2'!Q2</f>
        <v>19.683513250000026</v>
      </c>
      <c r="H2" s="135">
        <f>'raw2'!T2</f>
        <v>26.326911500000001</v>
      </c>
      <c r="I2" s="148">
        <f>'raw2'!U2</f>
        <v>5.8500000000000002E-3</v>
      </c>
      <c r="J2" s="149" t="e">
        <f>'raw2'!Z2</f>
        <v>#DIV/0!</v>
      </c>
      <c r="K2" s="149">
        <f>'raw2'!AA2</f>
        <v>9.2283915758768487E-2</v>
      </c>
      <c r="L2" s="112">
        <f>'raw2'!AC2</f>
        <v>52600</v>
      </c>
      <c r="M2" s="113">
        <f>'raw2'!AD2</f>
        <v>61.5</v>
      </c>
    </row>
    <row r="3" spans="1:13">
      <c r="A3" s="103" t="s">
        <v>50</v>
      </c>
      <c r="B3" s="104"/>
      <c r="C3" s="94">
        <f>'raw2'!D3</f>
        <v>58661.677155000005</v>
      </c>
      <c r="D3" s="95">
        <f>'raw2'!G3</f>
        <v>25.112669999999998</v>
      </c>
      <c r="E3" s="96">
        <f>'raw2'!J3</f>
        <v>0</v>
      </c>
      <c r="F3" s="134">
        <f>'raw2'!M3</f>
        <v>0</v>
      </c>
      <c r="G3" s="134">
        <f>'raw2'!Q3</f>
        <v>2711.4241131784206</v>
      </c>
      <c r="H3" s="135">
        <f>'raw2'!T3</f>
        <v>10587.030327402461</v>
      </c>
      <c r="I3" s="148">
        <f>'raw2'!U3</f>
        <v>0</v>
      </c>
      <c r="J3" s="149">
        <f>'raw2'!Z3</f>
        <v>0</v>
      </c>
      <c r="K3" s="149">
        <f>'raw2'!AA3</f>
        <v>0</v>
      </c>
      <c r="L3" s="112">
        <f>'raw2'!AC3</f>
        <v>0</v>
      </c>
      <c r="M3" s="113">
        <f>'raw2'!AD3</f>
        <v>0</v>
      </c>
    </row>
    <row r="4" spans="1:13">
      <c r="A4" s="103" t="s">
        <v>19</v>
      </c>
      <c r="B4" s="104" t="s">
        <v>20</v>
      </c>
      <c r="C4" s="94">
        <f>'raw2'!D4</f>
        <v>354012.402</v>
      </c>
      <c r="D4" s="95">
        <f>'raw2'!G4</f>
        <v>69.400790000000001</v>
      </c>
      <c r="E4" s="96">
        <f>'raw2'!J4</f>
        <v>-1.9698766393515151E-2</v>
      </c>
      <c r="F4" s="134">
        <f>'raw2'!M4</f>
        <v>0</v>
      </c>
      <c r="G4" s="134">
        <f>'raw2'!Q4</f>
        <v>11251.49014</v>
      </c>
      <c r="H4" s="135">
        <f>'raw2'!T4</f>
        <v>37952.420359999982</v>
      </c>
      <c r="I4" s="148">
        <f>'raw2'!U4</f>
        <v>2E-3</v>
      </c>
      <c r="J4" s="149">
        <f>'raw2'!Z4</f>
        <v>0.35251025590935736</v>
      </c>
      <c r="K4" s="149">
        <f>'raw2'!AA4</f>
        <v>8.3426246503530699E-2</v>
      </c>
      <c r="L4" s="112">
        <f>'raw2'!AC4</f>
        <v>42509610</v>
      </c>
      <c r="M4" s="113">
        <f>'raw2'!AD4</f>
        <v>101</v>
      </c>
    </row>
    <row r="5" spans="1:13" s="118" customFormat="1">
      <c r="A5" s="136" t="s">
        <v>71</v>
      </c>
      <c r="B5" s="137" t="s">
        <v>72</v>
      </c>
      <c r="C5" s="138">
        <f>'raw2'!D5</f>
        <v>28.251149999999999</v>
      </c>
      <c r="D5" s="90">
        <f>'raw2'!G5</f>
        <v>3.2559999999999999E-2</v>
      </c>
      <c r="E5" s="139">
        <f>'raw2'!J5</f>
        <v>-3.2945670758945708E-2</v>
      </c>
      <c r="F5" s="219">
        <f>'raw2'!M5</f>
        <v>0</v>
      </c>
      <c r="G5" s="219">
        <f>'raw2'!Q5</f>
        <v>14.279450000000001</v>
      </c>
      <c r="H5" s="220">
        <f>'raw2'!T5</f>
        <v>24.734619000000002</v>
      </c>
      <c r="I5" s="150">
        <f>'raw2'!U5</f>
        <v>0.01</v>
      </c>
      <c r="J5" s="221">
        <f>'raw2'!Z5</f>
        <v>0.55028037383177564</v>
      </c>
      <c r="K5" s="221">
        <f>'raw2'!AA5</f>
        <v>0.1041188884980655</v>
      </c>
      <c r="L5" s="151">
        <f>'raw2'!AC5</f>
        <v>21730</v>
      </c>
      <c r="M5" s="152">
        <f>'raw2'!AD5</f>
        <v>48</v>
      </c>
    </row>
    <row r="6" spans="1:13">
      <c r="A6" s="140" t="s">
        <v>30</v>
      </c>
      <c r="B6" s="141" t="s">
        <v>31</v>
      </c>
      <c r="C6" s="94">
        <f>'raw2'!D6</f>
        <v>26830.967619999999</v>
      </c>
      <c r="D6" s="95">
        <f>'raw2'!G6</f>
        <v>14.0322</v>
      </c>
      <c r="E6" s="96">
        <f>'raw2'!J6</f>
        <v>-1.6725535009349625E-2</v>
      </c>
      <c r="F6" s="134">
        <f>'raw2'!M6</f>
        <v>0</v>
      </c>
      <c r="G6" s="134">
        <f>'raw2'!Q6</f>
        <v>-426.5809625</v>
      </c>
      <c r="H6" s="135">
        <f>'raw2'!T6</f>
        <v>6151.7861710000025</v>
      </c>
      <c r="I6" s="148">
        <f>'raw2'!U6</f>
        <v>3.5000000000000001E-3</v>
      </c>
      <c r="J6" s="149">
        <f>'raw2'!Z6</f>
        <v>0.62377766340710239</v>
      </c>
      <c r="K6" s="149">
        <f>'raw2'!AA6</f>
        <v>0.17252343395135661</v>
      </c>
      <c r="L6" s="112">
        <f>'raw2'!AC6</f>
        <v>7641380</v>
      </c>
      <c r="M6" s="113">
        <f>'raw2'!AD6</f>
        <v>27</v>
      </c>
    </row>
    <row r="7" spans="1:13">
      <c r="A7" s="142" t="s">
        <v>73</v>
      </c>
      <c r="B7" s="141" t="s">
        <v>74</v>
      </c>
      <c r="C7" s="94">
        <f>'raw2'!D7</f>
        <v>11732.04</v>
      </c>
      <c r="D7" s="95">
        <f>'raw2'!G7</f>
        <v>6.8827499999999997</v>
      </c>
      <c r="E7" s="96">
        <f>'raw2'!J7</f>
        <v>-2.7135948414830746E-2</v>
      </c>
      <c r="F7" s="134">
        <f>'raw2'!M7</f>
        <v>0</v>
      </c>
      <c r="G7" s="134">
        <f>'raw2'!Q7</f>
        <v>1500.1513700000005</v>
      </c>
      <c r="H7" s="135">
        <f>'raw2'!T7</f>
        <v>1457.4512925000001</v>
      </c>
      <c r="I7" s="148">
        <f>'raw2'!U7</f>
        <v>0.01</v>
      </c>
      <c r="J7" s="149">
        <f>'raw2'!Z7</f>
        <v>0.33899516812937569</v>
      </c>
      <c r="K7" s="149">
        <f>'raw2'!AA7</f>
        <v>8.4998002397123296E-2</v>
      </c>
      <c r="L7" s="112">
        <f>'raw2'!AC7</f>
        <v>4268050</v>
      </c>
      <c r="M7" s="113">
        <f>'raw2'!AD7</f>
        <v>121</v>
      </c>
    </row>
    <row r="8" spans="1:13">
      <c r="A8" s="92" t="s">
        <v>93</v>
      </c>
      <c r="B8" s="99" t="s">
        <v>95</v>
      </c>
      <c r="C8" s="94">
        <f>'raw2'!D8</f>
        <v>2770.8191999999999</v>
      </c>
      <c r="D8" s="95">
        <f>'raw2'!G8</f>
        <v>0.84672999999999998</v>
      </c>
      <c r="E8" s="96">
        <f>'raw2'!J8</f>
        <v>-1.0457125784284477E-2</v>
      </c>
      <c r="F8" s="134">
        <f>'raw2'!M8</f>
        <v>0</v>
      </c>
      <c r="G8" s="134">
        <f>'raw2'!Q8</f>
        <v>88.160334599999786</v>
      </c>
      <c r="H8" s="135">
        <f>'raw2'!T8</f>
        <v>-105.79280200000018</v>
      </c>
      <c r="I8" s="148">
        <f>'raw2'!U8</f>
        <v>6.8999999999999999E-3</v>
      </c>
      <c r="J8" s="149">
        <f>'raw2'!Z8</f>
        <v>0.16210526315789475</v>
      </c>
      <c r="K8" s="149">
        <f>'raw2'!AA8</f>
        <v>3.6619718309859106E-2</v>
      </c>
      <c r="L8" s="112">
        <f>'raw2'!AC8</f>
        <v>651960</v>
      </c>
      <c r="M8" s="113">
        <f>'raw2'!AD8</f>
        <v>43</v>
      </c>
    </row>
    <row r="9" spans="1:13">
      <c r="A9" s="92" t="s">
        <v>102</v>
      </c>
      <c r="B9" s="93" t="s">
        <v>103</v>
      </c>
      <c r="C9" s="94">
        <f>'raw2'!D9</f>
        <v>3879.6975900000002</v>
      </c>
      <c r="D9" s="95">
        <f>'raw2'!G9</f>
        <v>1.2895399999999999</v>
      </c>
      <c r="E9" s="96">
        <f>'raw2'!J9</f>
        <v>-2.4680278214045354E-2</v>
      </c>
      <c r="F9" s="134">
        <f>'raw2'!M9</f>
        <v>0</v>
      </c>
      <c r="G9" s="134">
        <f>'raw2'!Q9</f>
        <v>864.36534000000029</v>
      </c>
      <c r="H9" s="135">
        <f>'raw2'!T9</f>
        <v>2220.3736236</v>
      </c>
      <c r="I9" s="148">
        <f>'raw2'!U9</f>
        <v>6.7999999999999996E-3</v>
      </c>
      <c r="J9" s="149">
        <f>'raw2'!Z9</f>
        <v>0.39416292495189231</v>
      </c>
      <c r="K9" s="149">
        <f>'raw2'!AA9</f>
        <v>0.125</v>
      </c>
      <c r="L9" s="112">
        <f>'raw2'!AC9</f>
        <v>1032340</v>
      </c>
      <c r="M9" s="113">
        <f>'raw2'!AD9</f>
        <v>86</v>
      </c>
    </row>
    <row r="10" spans="1:13">
      <c r="A10" s="100" t="s">
        <v>178</v>
      </c>
      <c r="B10" s="102" t="s">
        <v>98</v>
      </c>
      <c r="C10" s="94">
        <f>'raw2'!D10</f>
        <v>1189.6189999999999</v>
      </c>
      <c r="D10" s="95">
        <f>'raw2'!G10</f>
        <v>0.66</v>
      </c>
      <c r="E10" s="96">
        <f>'raw2'!J10</f>
        <v>-2.7387802071346484E-2</v>
      </c>
      <c r="F10" s="134">
        <f>'raw2'!M10</f>
        <v>0</v>
      </c>
      <c r="G10" s="134">
        <f>'raw2'!Q10</f>
        <v>323.23095000000001</v>
      </c>
      <c r="H10" s="135">
        <f>'raw2'!T10</f>
        <v>377.9253875</v>
      </c>
      <c r="I10" s="148">
        <f>'raw2'!U10</f>
        <v>4.7000000000000002E-3</v>
      </c>
      <c r="J10" s="149">
        <f>'raw2'!Z10</f>
        <v>0.22492753623188411</v>
      </c>
      <c r="K10" s="149">
        <f>'raw2'!AA10</f>
        <v>0.14000539519827337</v>
      </c>
      <c r="L10" s="112">
        <f>'raw2'!AC10</f>
        <v>439030</v>
      </c>
      <c r="M10" s="113">
        <f>'raw2'!AD10</f>
        <v>112</v>
      </c>
    </row>
    <row r="11" spans="1:13">
      <c r="A11" s="92" t="s">
        <v>177</v>
      </c>
      <c r="B11" s="99" t="s">
        <v>101</v>
      </c>
      <c r="C11" s="94">
        <f>'raw2'!D11</f>
        <v>504.93905999999998</v>
      </c>
      <c r="D11" s="95">
        <f>'raw2'!G11</f>
        <v>6.3619999999999996E-2</v>
      </c>
      <c r="E11" s="96">
        <f>'raw2'!J11</f>
        <v>-1.8859012718775874E-2</v>
      </c>
      <c r="F11" s="134">
        <f>'raw2'!M11</f>
        <v>0</v>
      </c>
      <c r="G11" s="134">
        <f>'raw2'!Q11</f>
        <v>20.242354500000047</v>
      </c>
      <c r="H11" s="135">
        <f>'raw2'!T11</f>
        <v>-22.09966</v>
      </c>
      <c r="I11" s="148">
        <f>'raw2'!U11</f>
        <v>6.4999999999999997E-3</v>
      </c>
      <c r="J11" s="149">
        <f>'raw2'!Z11</f>
        <v>7.6723039754008404E-2</v>
      </c>
      <c r="K11" s="149">
        <f>'raw2'!AA11</f>
        <v>8.8436944937833051E-2</v>
      </c>
      <c r="L11" s="112">
        <f>'raw2'!AC11</f>
        <v>65080</v>
      </c>
      <c r="M11" s="113">
        <f>'raw2'!AD11</f>
        <v>110</v>
      </c>
    </row>
    <row r="12" spans="1:13">
      <c r="A12" s="92" t="s">
        <v>26</v>
      </c>
      <c r="B12" s="93" t="s">
        <v>28</v>
      </c>
      <c r="C12" s="94">
        <f>'raw2'!D12</f>
        <v>490.82220000000001</v>
      </c>
      <c r="D12" s="95">
        <f>'raw2'!G12</f>
        <v>8.183E-2</v>
      </c>
      <c r="E12" s="96">
        <f>'raw2'!J12</f>
        <v>-2.15512137359384E-2</v>
      </c>
      <c r="F12" s="134">
        <f>'raw2'!M12</f>
        <v>0</v>
      </c>
      <c r="G12" s="134">
        <f>'raw2'!Q12</f>
        <v>40.669713000000016</v>
      </c>
      <c r="H12" s="135">
        <f>'raw2'!T12</f>
        <v>230.43313900000004</v>
      </c>
      <c r="I12" s="148">
        <f>'raw2'!U12</f>
        <v>6.0000000000000001E-3</v>
      </c>
      <c r="J12" s="149">
        <f>'raw2'!Z12</f>
        <v>0.28407148407148419</v>
      </c>
      <c r="K12" s="149">
        <f>'raw2'!AA12</f>
        <v>9.6130886579703922E-2</v>
      </c>
      <c r="L12" s="112">
        <f>'raw2'!AC12</f>
        <v>39170</v>
      </c>
      <c r="M12" s="113">
        <f>'raw2'!AD12</f>
        <v>102</v>
      </c>
    </row>
    <row r="13" spans="1:13">
      <c r="A13" s="92" t="s">
        <v>87</v>
      </c>
      <c r="B13" s="99" t="s">
        <v>89</v>
      </c>
      <c r="C13" s="94">
        <f>'raw2'!D13</f>
        <v>212.07599999999999</v>
      </c>
      <c r="D13" s="95">
        <f>'raw2'!G13</f>
        <v>0.22231999999999999</v>
      </c>
      <c r="E13" s="96">
        <f>'raw2'!J13</f>
        <v>-3.1421838177533412E-2</v>
      </c>
      <c r="F13" s="134">
        <f>'raw2'!M13</f>
        <v>0</v>
      </c>
      <c r="G13" s="134">
        <f>'raw2'!Q13</f>
        <v>-13.229957999999993</v>
      </c>
      <c r="H13" s="135">
        <f>'raw2'!T13</f>
        <v>-19.990764500000022</v>
      </c>
      <c r="I13" s="148">
        <f>'raw2'!U13</f>
        <v>4.4999999999999997E-3</v>
      </c>
      <c r="J13" s="149">
        <f>'raw2'!Z13</f>
        <v>0.19188013533107773</v>
      </c>
      <c r="K13" s="149">
        <f>'raw2'!AA13</f>
        <v>0.12090909090909085</v>
      </c>
      <c r="L13" s="112">
        <f>'raw2'!AC13</f>
        <v>82900</v>
      </c>
      <c r="M13" s="113">
        <f>'raw2'!AD13</f>
        <v>81</v>
      </c>
    </row>
    <row r="14" spans="1:13">
      <c r="A14" s="92" t="s">
        <v>179</v>
      </c>
      <c r="B14" s="99" t="s">
        <v>86</v>
      </c>
      <c r="C14" s="94">
        <f>'raw2'!D14</f>
        <v>202.75174999999999</v>
      </c>
      <c r="D14" s="95">
        <f>'raw2'!G14</f>
        <v>3.5950000000000003E-2</v>
      </c>
      <c r="E14" s="96">
        <f>'raw2'!J14</f>
        <v>-3.0114041339985707E-2</v>
      </c>
      <c r="F14" s="134">
        <f>'raw2'!M14</f>
        <v>0</v>
      </c>
      <c r="G14" s="134">
        <f>'raw2'!Q14</f>
        <v>33.851945250000014</v>
      </c>
      <c r="H14" s="135">
        <f>'raw2'!T14</f>
        <v>29.1709</v>
      </c>
      <c r="I14" s="148">
        <f>'raw2'!U14</f>
        <v>6.7999999999999996E-3</v>
      </c>
      <c r="J14" s="149">
        <f>'raw2'!Z14</f>
        <v>0.31981910985560313</v>
      </c>
      <c r="K14" s="149">
        <f>'raw2'!AA14</f>
        <v>0.11081632653061213</v>
      </c>
      <c r="L14" s="112">
        <f>'raw2'!AC14</f>
        <v>26620</v>
      </c>
      <c r="M14" s="113">
        <f>'raw2'!AD14</f>
        <v>62</v>
      </c>
    </row>
    <row r="15" spans="1:13">
      <c r="A15" s="92" t="s">
        <v>90</v>
      </c>
      <c r="B15" s="102" t="s">
        <v>92</v>
      </c>
      <c r="C15" s="94">
        <f>'raw2'!D15</f>
        <v>180.31757999999999</v>
      </c>
      <c r="D15" s="95">
        <f>'raw2'!G15</f>
        <v>5.1740000000000001E-2</v>
      </c>
      <c r="E15" s="96">
        <f>'raw2'!J15</f>
        <v>-2.9932024264437005E-2</v>
      </c>
      <c r="F15" s="134">
        <f>'raw2'!M15</f>
        <v>0</v>
      </c>
      <c r="G15" s="134">
        <f>'raw2'!Q15</f>
        <v>3.5466369999999872</v>
      </c>
      <c r="H15" s="135">
        <f>'raw2'!T15</f>
        <v>30.161123999999997</v>
      </c>
      <c r="I15" s="148">
        <f>'raw2'!U15</f>
        <v>5.0000000000000001E-3</v>
      </c>
      <c r="J15" s="149">
        <f>'raw2'!Z15</f>
        <v>0.50721672917376992</v>
      </c>
      <c r="K15" s="149">
        <f>'raw2'!AA15</f>
        <v>8.7971711456859891E-2</v>
      </c>
      <c r="L15" s="112">
        <f>'raw2'!AC15</f>
        <v>18160</v>
      </c>
      <c r="M15" s="113">
        <f>'raw2'!AD15</f>
        <v>47</v>
      </c>
    </row>
    <row r="16" spans="1:13">
      <c r="A16" s="92" t="s">
        <v>182</v>
      </c>
      <c r="B16" s="99" t="s">
        <v>78</v>
      </c>
      <c r="C16" s="94">
        <f>'raw2'!D16</f>
        <v>375.57274999999998</v>
      </c>
      <c r="D16" s="95">
        <f>'raw2'!G16</f>
        <v>0.24093000000000001</v>
      </c>
      <c r="E16" s="96">
        <f>'raw2'!J16</f>
        <v>-3.1625921614280218E-2</v>
      </c>
      <c r="F16" s="134">
        <f>'raw2'!M16</f>
        <v>0</v>
      </c>
      <c r="G16" s="134">
        <f>'raw2'!Q16</f>
        <v>80.897212500000009</v>
      </c>
      <c r="H16" s="135">
        <f>'raw2'!T16</f>
        <v>207.41588200000001</v>
      </c>
      <c r="I16" s="148">
        <f>'raw2'!U16</f>
        <v>7.4999999999999997E-3</v>
      </c>
      <c r="J16" s="149">
        <f>'raw2'!Z16</f>
        <v>0.92644686156292666</v>
      </c>
      <c r="K16" s="149">
        <f>'raw2'!AA16</f>
        <v>0.23356401384083036</v>
      </c>
      <c r="L16" s="112">
        <f>'raw2'!AC16</f>
        <v>158890</v>
      </c>
      <c r="M16" s="113">
        <f>'raw2'!AD16</f>
        <v>47</v>
      </c>
    </row>
    <row r="17" spans="1:13">
      <c r="A17" s="92" t="s">
        <v>107</v>
      </c>
      <c r="B17" s="99" t="s">
        <v>109</v>
      </c>
      <c r="C17" s="94">
        <f>'raw2'!D17</f>
        <v>99.312060000000002</v>
      </c>
      <c r="D17" s="95">
        <f>'raw2'!G17</f>
        <v>1.4970000000000001E-2</v>
      </c>
      <c r="E17" s="96">
        <f>'raw2'!J17</f>
        <v>-3.3929961089494157E-2</v>
      </c>
      <c r="F17" s="134">
        <f>'raw2'!M17</f>
        <v>0</v>
      </c>
      <c r="G17" s="134">
        <f>'raw2'!Q17</f>
        <v>19.124672000000004</v>
      </c>
      <c r="H17" s="135">
        <f>'raw2'!T17</f>
        <v>27.536399000000003</v>
      </c>
      <c r="I17" s="148">
        <f>'raw2'!U17</f>
        <v>7.0000000000000001E-3</v>
      </c>
      <c r="J17" s="149">
        <f>'raw2'!Z17</f>
        <v>0.41722359345067805</v>
      </c>
      <c r="K17" s="149">
        <f>'raw2'!AA17</f>
        <v>0.16360595994211025</v>
      </c>
      <c r="L17" s="112">
        <f>'raw2'!AC17</f>
        <v>6950</v>
      </c>
      <c r="M17" s="113">
        <f>'raw2'!AD17</f>
        <v>31</v>
      </c>
    </row>
    <row r="18" spans="1:13">
      <c r="A18" s="100" t="s">
        <v>180</v>
      </c>
      <c r="B18" s="99" t="s">
        <v>84</v>
      </c>
      <c r="C18" s="94">
        <f>'raw2'!D18</f>
        <v>34.054250000000003</v>
      </c>
      <c r="D18" s="95">
        <f>'raw2'!G18</f>
        <v>4.0600000000000002E-3</v>
      </c>
      <c r="E18" s="96">
        <f>'raw2'!J18</f>
        <v>-1.7195969673503925E-2</v>
      </c>
      <c r="F18" s="134">
        <f>'raw2'!M18</f>
        <v>0</v>
      </c>
      <c r="G18" s="134">
        <f>'raw2'!Q18</f>
        <v>-3.6120329999999985</v>
      </c>
      <c r="H18" s="135">
        <f>'raw2'!T18</f>
        <v>-7.0391483999999975</v>
      </c>
      <c r="I18" s="148">
        <f>'raw2'!U18</f>
        <v>6.7999999999999996E-3</v>
      </c>
      <c r="J18" s="149">
        <f>'raw2'!Z18</f>
        <v>0.14259655697633655</v>
      </c>
      <c r="K18" s="149">
        <f>'raw2'!AA18</f>
        <v>0.12008958807955183</v>
      </c>
      <c r="L18" s="112">
        <f>'raw2'!AC18</f>
        <v>4470</v>
      </c>
      <c r="M18" s="113">
        <f>'raw2'!AD18</f>
        <v>24</v>
      </c>
    </row>
    <row r="19" spans="1:13">
      <c r="A19" s="92" t="s">
        <v>181</v>
      </c>
      <c r="B19" s="93" t="s">
        <v>81</v>
      </c>
      <c r="C19" s="94">
        <f>'raw2'!D19</f>
        <v>23.186640000000001</v>
      </c>
      <c r="D19" s="95">
        <f>'raw2'!G19</f>
        <v>3.2009999999999997E-2</v>
      </c>
      <c r="E19" s="96">
        <f>'raw2'!J19</f>
        <v>-2.314459049545001E-2</v>
      </c>
      <c r="F19" s="134">
        <f>'raw2'!M19</f>
        <v>0</v>
      </c>
      <c r="G19" s="134">
        <f>'raw2'!Q19</f>
        <v>19.069618999999999</v>
      </c>
      <c r="H19" s="135">
        <f>'raw2'!T19</f>
        <v>19.70196</v>
      </c>
      <c r="I19" s="148">
        <f>'raw2'!U19</f>
        <v>7.4999999999999997E-3</v>
      </c>
      <c r="J19" s="149" t="e">
        <f>'raw2'!Z19</f>
        <v>#DIV/0!</v>
      </c>
      <c r="K19" s="149">
        <f>'raw2'!AA19</f>
        <v>0.21509514646140704</v>
      </c>
      <c r="L19" s="112">
        <f>'raw2'!AC19</f>
        <v>28150</v>
      </c>
      <c r="M19" s="113">
        <f>'raw2'!AD19</f>
        <v>83</v>
      </c>
    </row>
    <row r="20" spans="1:13">
      <c r="A20" s="92" t="s">
        <v>33</v>
      </c>
      <c r="B20" s="99" t="s">
        <v>35</v>
      </c>
      <c r="C20" s="94">
        <f>'raw2'!D20</f>
        <v>31.72617</v>
      </c>
      <c r="D20" s="95">
        <f>'raw2'!G20</f>
        <v>1.7069999999999998E-2</v>
      </c>
      <c r="E20" s="96">
        <f>'raw2'!J20</f>
        <v>-2.4986586954855505E-2</v>
      </c>
      <c r="F20" s="134">
        <f>'raw2'!M20</f>
        <v>0</v>
      </c>
      <c r="G20" s="134">
        <f>'raw2'!Q20</f>
        <v>11.028975999999998</v>
      </c>
      <c r="H20" s="135">
        <f>'raw2'!T20</f>
        <v>25.117424</v>
      </c>
      <c r="I20" s="148">
        <f>'raw2'!U20</f>
        <v>3.5000000000000001E-3</v>
      </c>
      <c r="J20" s="149">
        <f>'raw2'!Z20</f>
        <v>0.45223183179873172</v>
      </c>
      <c r="K20" s="149">
        <f>'raw2'!AA20</f>
        <v>-3.8548345061245604E-2</v>
      </c>
      <c r="L20" s="112">
        <f>'raw2'!AC20</f>
        <v>11370</v>
      </c>
      <c r="M20" s="113">
        <f>'raw2'!AD20</f>
        <v>41</v>
      </c>
    </row>
    <row r="21" spans="1:13">
      <c r="A21" s="92" t="s">
        <v>183</v>
      </c>
      <c r="B21" s="99" t="s">
        <v>118</v>
      </c>
      <c r="C21" s="94">
        <f>'raw2'!D21</f>
        <v>3369.5079150000001</v>
      </c>
      <c r="D21" s="95">
        <f>'raw2'!G21</f>
        <v>0.21264</v>
      </c>
      <c r="E21" s="96">
        <f>'raw2'!J21</f>
        <v>-2.8720626631853752E-2</v>
      </c>
      <c r="F21" s="134">
        <f>'raw2'!M21</f>
        <v>0</v>
      </c>
      <c r="G21" s="134">
        <f>'raw2'!Q21</f>
        <v>-508.62510584158019</v>
      </c>
      <c r="H21" s="135">
        <f>'raw2'!T21</f>
        <v>-350.68786851493979</v>
      </c>
      <c r="I21" s="148">
        <f>'raw2'!U21</f>
        <v>4.0000000000000001E-3</v>
      </c>
      <c r="J21" s="149">
        <f>'raw2'!Z21</f>
        <v>0.13155893536121677</v>
      </c>
      <c r="K21" s="149">
        <f>'raw2'!AA21</f>
        <v>7.2432432432432581E-2</v>
      </c>
      <c r="L21" s="112">
        <f>'raw2'!AC21</f>
        <v>147060</v>
      </c>
      <c r="M21" s="113">
        <f>'raw2'!AD21</f>
        <v>154</v>
      </c>
    </row>
    <row r="22" spans="1:13">
      <c r="A22" s="100" t="s">
        <v>110</v>
      </c>
      <c r="B22" s="99" t="s">
        <v>112</v>
      </c>
      <c r="C22" s="94">
        <f>'raw2'!D22</f>
        <v>4807.1079600000003</v>
      </c>
      <c r="D22" s="95">
        <f>'raw2'!G22</f>
        <v>0.18562999999999999</v>
      </c>
      <c r="E22" s="96">
        <f>'raw2'!J22</f>
        <v>-4.1875347801891921E-2</v>
      </c>
      <c r="F22" s="134">
        <f>'raw2'!M22</f>
        <v>0</v>
      </c>
      <c r="G22" s="134">
        <f>'raw2'!Q22</f>
        <v>420.14294484599998</v>
      </c>
      <c r="H22" s="135">
        <f>'raw2'!T22</f>
        <v>0</v>
      </c>
      <c r="I22" s="148">
        <f>'raw2'!U22</f>
        <v>3.5000000000000001E-3</v>
      </c>
      <c r="J22" s="149">
        <f>'raw2'!Z22</f>
        <v>0.37382804707759831</v>
      </c>
      <c r="K22" s="149">
        <f>'raw2'!AA22</f>
        <v>2.0447473699807484E-2</v>
      </c>
      <c r="L22" s="112">
        <f>'raw2'!AC22</f>
        <v>61670</v>
      </c>
      <c r="M22" s="113">
        <f>'raw2'!AD22</f>
        <v>98</v>
      </c>
    </row>
    <row r="23" spans="1:13">
      <c r="A23" s="100" t="s">
        <v>184</v>
      </c>
      <c r="B23" s="99" t="s">
        <v>121</v>
      </c>
      <c r="C23" s="94">
        <f>'raw2'!D23</f>
        <v>769.36833000000001</v>
      </c>
      <c r="D23" s="95">
        <f>'raw2'!G23</f>
        <v>3.5409999999999997E-2</v>
      </c>
      <c r="E23" s="96">
        <f>'raw2'!J23</f>
        <v>-4.6935724962630904E-2</v>
      </c>
      <c r="F23" s="134">
        <f>'raw2'!M23</f>
        <v>0</v>
      </c>
      <c r="G23" s="134">
        <f>'raw2'!Q23</f>
        <v>40.262229279999943</v>
      </c>
      <c r="H23" s="135">
        <f>'raw2'!T23</f>
        <v>17.308498600000043</v>
      </c>
      <c r="I23" s="148">
        <f>'raw2'!U23</f>
        <v>4.0000000000000001E-3</v>
      </c>
      <c r="J23" s="149">
        <f>'raw2'!Z23</f>
        <v>0.139792634966035</v>
      </c>
      <c r="K23" s="149">
        <f>'raw2'!AA23</f>
        <v>-5.0059594755661574E-2</v>
      </c>
      <c r="L23" s="112">
        <f>'raw2'!AC23</f>
        <v>13680</v>
      </c>
      <c r="M23" s="113">
        <f>'raw2'!AD23</f>
        <v>67</v>
      </c>
    </row>
    <row r="24" spans="1:13">
      <c r="A24" s="92" t="s">
        <v>104</v>
      </c>
      <c r="B24" s="102" t="s">
        <v>106</v>
      </c>
      <c r="C24" s="94">
        <f>'raw2'!D24</f>
        <v>748.17380000000003</v>
      </c>
      <c r="D24" s="95">
        <f>'raw2'!G24</f>
        <v>0.13804</v>
      </c>
      <c r="E24" s="96">
        <f>'raw2'!J24</f>
        <v>-4.2759497695120122E-2</v>
      </c>
      <c r="F24" s="134">
        <f>'raw2'!M24</f>
        <v>0</v>
      </c>
      <c r="G24" s="134">
        <f>'raw2'!Q24</f>
        <v>152.99697909999986</v>
      </c>
      <c r="H24" s="135">
        <f>'raw2'!T24</f>
        <v>237.7463429924999</v>
      </c>
      <c r="I24" s="148">
        <f>'raw2'!U24</f>
        <v>4.8999999999999998E-3</v>
      </c>
      <c r="J24" s="149">
        <f>'raw2'!Z24</f>
        <v>0.25694009601335832</v>
      </c>
      <c r="K24" s="149">
        <f>'raw2'!AA24</f>
        <v>4.2469705712637085E-2</v>
      </c>
      <c r="L24" s="112">
        <f>'raw2'!AC24</f>
        <v>59980</v>
      </c>
      <c r="M24" s="113">
        <f>'raw2'!AD24</f>
        <v>61</v>
      </c>
    </row>
    <row r="25" spans="1:13">
      <c r="A25" s="103" t="s">
        <v>185</v>
      </c>
      <c r="B25" s="104" t="s">
        <v>115</v>
      </c>
      <c r="C25" s="94">
        <f>'raw2'!D25</f>
        <v>304.28591</v>
      </c>
      <c r="D25" s="95">
        <f>'raw2'!G25</f>
        <v>3.2669999999999998E-2</v>
      </c>
      <c r="E25" s="96">
        <f>'raw2'!J25</f>
        <v>-1.4065639651707909E-2</v>
      </c>
      <c r="F25" s="134">
        <f>'raw2'!M25</f>
        <v>0</v>
      </c>
      <c r="G25" s="134">
        <f>'raw2'!Q25</f>
        <v>12.649568244000006</v>
      </c>
      <c r="H25" s="135">
        <f>'raw2'!T25</f>
        <v>35.777807624900021</v>
      </c>
      <c r="I25" s="148">
        <f>'raw2'!U25</f>
        <v>5.7000000000000002E-3</v>
      </c>
      <c r="J25" s="149">
        <f>'raw2'!Z25</f>
        <v>0.16363636363636358</v>
      </c>
      <c r="K25" s="149">
        <f>'raw2'!AA25</f>
        <v>-1.4725568942436373E-2</v>
      </c>
      <c r="L25" s="112">
        <f>'raw2'!AC25</f>
        <v>45220</v>
      </c>
      <c r="M25" s="113">
        <f>'raw2'!AD25</f>
        <v>42</v>
      </c>
    </row>
    <row r="26" spans="1:13" ht="14.5" thickBot="1">
      <c r="A26" s="201" t="s">
        <v>122</v>
      </c>
      <c r="B26" s="200" t="s">
        <v>124</v>
      </c>
      <c r="C26" s="94">
        <f>'raw2'!D26</f>
        <v>77.080219999999997</v>
      </c>
      <c r="D26" s="95">
        <f>'raw2'!G26</f>
        <v>0</v>
      </c>
      <c r="E26" s="96">
        <f>'raw2'!J26</f>
        <v>4.6726098985551745E-2</v>
      </c>
      <c r="F26" s="134">
        <f>'raw2'!M26</f>
        <v>0</v>
      </c>
      <c r="G26" s="134">
        <f>'raw2'!Q26</f>
        <v>18.801877199999996</v>
      </c>
      <c r="H26" s="135">
        <f>'raw2'!T26</f>
        <v>0</v>
      </c>
      <c r="I26" s="148">
        <f>'raw2'!U26</f>
        <v>5.0000000000000001E-3</v>
      </c>
      <c r="J26" s="149">
        <f>'raw2'!Z26</f>
        <v>0.12937720329024693</v>
      </c>
      <c r="K26" s="149">
        <f>'raw2'!AA26</f>
        <v>-5.9128732256485517E-2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topLeftCell="H1" zoomScale="74" zoomScaleNormal="64" workbookViewId="0">
      <selection activeCell="A51" sqref="A51"/>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45870</v>
      </c>
      <c r="I1" s="32">
        <f>'raw1'!A14</f>
        <v>45869</v>
      </c>
      <c r="J1" s="32">
        <f>'raw1'!A15</f>
        <v>45863</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45869</v>
      </c>
      <c r="I2" s="32">
        <f t="shared" ref="I2:K2" si="0">I1-1</f>
        <v>45868</v>
      </c>
      <c r="J2" s="32">
        <f t="shared" si="0"/>
        <v>45862</v>
      </c>
      <c r="K2" s="32">
        <f t="shared" si="0"/>
        <v>45656</v>
      </c>
      <c r="L2" s="2"/>
      <c r="M2" s="2"/>
      <c r="N2" s="2"/>
      <c r="O2" s="48">
        <f>SUM(O4:O47)</f>
        <v>-1.0693999999999984</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1884131.2276699999</v>
      </c>
      <c r="E4" s="43">
        <f t="shared" ref="E4:E47" si="1">G4*H4</f>
        <v>2.4015520543058368</v>
      </c>
      <c r="F4" s="44">
        <f>VLOOKUP(B:B,weight!G:H,2,FALSE)</f>
        <v>7.35</v>
      </c>
      <c r="G4" s="257">
        <f>VLOOKUP(A4,CHOOSE({1,2},shares!$F$2:$F$45,shares!$K$2:$K$45),2,FALSE)</f>
        <v>3.2020267120516218E-3</v>
      </c>
      <c r="H4" s="45">
        <f>IF(_xll.ciqfunctions.udf.CIQ($A4,"IQ_CLOSEPRICE",H$1,"USD")=0,_xll.ciqfunctions.udf.CIQ($A4,"IQ_CLOSEPRICE",H$2,"USD"),_xll.ciqfunctions.udf.CIQ($A4,"IQ_CLOSEPRICE",H$1,"USD"))</f>
        <v>750.01</v>
      </c>
      <c r="I4" s="45">
        <f>IF(_xll.ciqfunctions.udf.CIQ($A4,"IQ_CLOSEPRICE",I$1,"USD")=0,_xll.ciqfunctions.udf.CIQ($A4,"IQ_CLOSEPRICE",I$2,"USD"),_xll.ciqfunctions.udf.CIQ($A4,"IQ_CLOSEPRICE",I$1,"USD"))</f>
        <v>773.44</v>
      </c>
      <c r="J4" s="45">
        <f>IF(_xll.ciqfunctions.udf.CIQ($A4,"IQ_CLOSEPRICE",J$1,"USD")=0,_xll.ciqfunctions.udf.CIQ($A4,"IQ_CLOSEPRICE",J$2,"USD"),_xll.ciqfunctions.udf.CIQ($A4,"IQ_CLOSEPRICE",J$1,"USD"))</f>
        <v>712.68</v>
      </c>
      <c r="K4" s="45">
        <f>IF(_xll.ciqfunctions.udf.CIQ($A4,"IQ_CLOSEPRICE",K$1,"USD")=0,_xll.ciqfunctions.udf.CIQ($A4,"IQ_CLOSEPRICE",K$2,"USD"),_xll.ciqfunctions.udf.CIQ($A4,"IQ_CLOSEPRICE",K$1,"USD"))</f>
        <v>585.51</v>
      </c>
      <c r="L4" s="49">
        <f t="shared" ref="L4:L47" si="2">$H4/I4-1</f>
        <v>-3.0293235415804753E-2</v>
      </c>
      <c r="M4" s="49">
        <f t="shared" ref="M4:M47" si="3">$H4/J4-1</f>
        <v>5.2379749677274656E-2</v>
      </c>
      <c r="N4" s="49">
        <f t="shared" ref="N4:N47" si="4">$H4/K4-1</f>
        <v>0.28095164898976965</v>
      </c>
      <c r="O4" s="50">
        <f t="shared" ref="O4:O47" si="5">G4*(H4-I4)</f>
        <v>-7.502348586336971E-2</v>
      </c>
      <c r="P4" s="51">
        <f>O4/O$2</f>
        <v>7.0154746459107742E-2</v>
      </c>
      <c r="Q4" s="49"/>
      <c r="R4" s="62" t="str">
        <f>A4</f>
        <v>META</v>
      </c>
      <c r="S4" s="63" t="str">
        <f>C4</f>
        <v>Application</v>
      </c>
      <c r="T4" s="64">
        <f>D4/1000</f>
        <v>1884.13122767</v>
      </c>
      <c r="U4" s="65">
        <f>D4/$D$48*100</f>
        <v>7.5083760727306696</v>
      </c>
      <c r="V4" s="66">
        <f>L4</f>
        <v>-3.0293235415804753E-2</v>
      </c>
      <c r="W4" s="66">
        <f t="shared" ref="W4:X4" si="6">M4</f>
        <v>5.2379749677274656E-2</v>
      </c>
      <c r="X4" s="66">
        <f t="shared" si="6"/>
        <v>0.28095164898976965</v>
      </c>
      <c r="Y4" s="258">
        <f>O48*SUM(P4:P16)</f>
        <v>-1.0330322400991097E-2</v>
      </c>
    </row>
    <row r="5" spans="1:25">
      <c r="A5" s="28" t="s">
        <v>144</v>
      </c>
      <c r="B5" s="28" t="s">
        <v>196</v>
      </c>
      <c r="C5" s="28" t="s">
        <v>132</v>
      </c>
      <c r="D5" s="43">
        <f>_xll.ciqfunctions.udf.CIQ($A5,"IQ_MARKETCAP",H$1,"USD")</f>
        <v>239707.44</v>
      </c>
      <c r="E5" s="43">
        <f t="shared" si="1"/>
        <v>0.75681095852272673</v>
      </c>
      <c r="F5" s="44">
        <f>VLOOKUP(B:B,weight!G:H,2,FALSE)</f>
        <v>3.26</v>
      </c>
      <c r="G5" s="257">
        <f>VLOOKUP(A5,CHOOSE({1,2},shares!$F$2:$F$45,shares!$K$2:$K$45),2,FALSE)</f>
        <v>3.0183096375637182E-3</v>
      </c>
      <c r="H5" s="45">
        <f>IF(_xll.ciqfunctions.udf.CIQ($A5,"IQ_CLOSEPRICE",H$1,"USD")=0,_xll.ciqfunctions.udf.CIQ($A5,"IQ_CLOSEPRICE",H$2,"USD"),_xll.ciqfunctions.udf.CIQ($A5,"IQ_CLOSEPRICE",H$1,"USD"))</f>
        <v>250.74</v>
      </c>
      <c r="I5" s="45">
        <f>IF(_xll.ciqfunctions.udf.CIQ($A5,"IQ_CLOSEPRICE",I$1,"USD")=0,_xll.ciqfunctions.udf.CIQ($A5,"IQ_CLOSEPRICE",I$2,"USD"),_xll.ciqfunctions.udf.CIQ($A5,"IQ_CLOSEPRICE",I$1,"USD"))</f>
        <v>258.33</v>
      </c>
      <c r="J5" s="45">
        <f>IF(_xll.ciqfunctions.udf.CIQ($A5,"IQ_CLOSEPRICE",J$1,"USD")=0,_xll.ciqfunctions.udf.CIQ($A5,"IQ_CLOSEPRICE",J$2,"USD"),_xll.ciqfunctions.udf.CIQ($A5,"IQ_CLOSEPRICE",J$1,"USD"))</f>
        <v>269.11</v>
      </c>
      <c r="K5" s="45">
        <f>IF(_xll.ciqfunctions.udf.CIQ($A5,"IQ_CLOSEPRICE",K$1,"USD")=0,_xll.ciqfunctions.udf.CIQ($A5,"IQ_CLOSEPRICE",K$2,"USD"),_xll.ciqfunctions.udf.CIQ($A5,"IQ_CLOSEPRICE",K$1,"USD"))</f>
        <v>334.33</v>
      </c>
      <c r="L5" s="49">
        <f t="shared" si="2"/>
        <v>-2.9381024271280864E-2</v>
      </c>
      <c r="M5" s="49">
        <f t="shared" si="3"/>
        <v>-6.8262048976255096E-2</v>
      </c>
      <c r="N5" s="49">
        <f t="shared" si="4"/>
        <v>-0.25002243292555248</v>
      </c>
      <c r="O5" s="50">
        <f t="shared" si="5"/>
        <v>-2.2908970149108546E-2</v>
      </c>
      <c r="P5" s="51">
        <f t="shared" ref="P5:P47" si="7">O5/O$2</f>
        <v>2.1422264960827175E-2</v>
      </c>
      <c r="Q5" s="49"/>
      <c r="R5" s="67" t="str">
        <f t="shared" ref="R5:R47" si="8">A5</f>
        <v>CRM</v>
      </c>
      <c r="S5" s="68" t="str">
        <f t="shared" ref="S5:S47" si="9">C5</f>
        <v>Application</v>
      </c>
      <c r="T5" s="69">
        <f t="shared" ref="T5:T47" si="10">D5/1000</f>
        <v>239.70743999999999</v>
      </c>
      <c r="U5" s="70">
        <f t="shared" ref="U5:U47" si="11">D5/$D$48*100</f>
        <v>0.95524854135412429</v>
      </c>
      <c r="V5" s="71">
        <f t="shared" ref="V5:V47" si="12">L5</f>
        <v>-2.9381024271280864E-2</v>
      </c>
      <c r="W5" s="71">
        <f t="shared" ref="W5:W47" si="13">M5</f>
        <v>-6.8262048976255096E-2</v>
      </c>
      <c r="X5" s="71">
        <f t="shared" ref="X5:X47" si="14">N5</f>
        <v>-0.25002243292555248</v>
      </c>
      <c r="Y5" s="259"/>
    </row>
    <row r="6" spans="1:25">
      <c r="A6" s="28" t="s">
        <v>159</v>
      </c>
      <c r="B6" s="28" t="s">
        <v>197</v>
      </c>
      <c r="C6" s="28" t="s">
        <v>132</v>
      </c>
      <c r="D6" s="43">
        <f>_xll.ciqfunctions.udf.CIQ($A6,"IQ_MARKETCAP",H$1,"USD")</f>
        <v>189749.14803000001</v>
      </c>
      <c r="E6" s="43">
        <f t="shared" si="1"/>
        <v>0.73566011854265723</v>
      </c>
      <c r="F6" s="44">
        <f>VLOOKUP(B:B,weight!G:H,2,FALSE)</f>
        <v>3.05</v>
      </c>
      <c r="G6" s="257">
        <f>VLOOKUP(A6,CHOOSE({1,2},shares!$F$2:$F$45,shares!$K$2:$K$45),2,FALSE)</f>
        <v>8.0455408482633635E-4</v>
      </c>
      <c r="H6" s="45">
        <f>IF(_xll.ciqfunctions.udf.CIQ($A6,"IQ_CLOSEPRICE",H$1,"USD")=0,_xll.ciqfunctions.udf.CIQ($A6,"IQ_CLOSEPRICE",H$2,"USD"),_xll.ciqfunctions.udf.CIQ($A6,"IQ_CLOSEPRICE",H$1,"USD"))</f>
        <v>914.37</v>
      </c>
      <c r="I6" s="45">
        <f>IF(_xll.ciqfunctions.udf.CIQ($A6,"IQ_CLOSEPRICE",I$1,"USD")=0,_xll.ciqfunctions.udf.CIQ($A6,"IQ_CLOSEPRICE",I$2,"USD"),_xll.ciqfunctions.udf.CIQ($A6,"IQ_CLOSEPRICE",I$1,"USD"))</f>
        <v>943.12</v>
      </c>
      <c r="J6" s="45">
        <f>IF(_xll.ciqfunctions.udf.CIQ($A6,"IQ_CLOSEPRICE",J$1,"USD")=0,_xll.ciqfunctions.udf.CIQ($A6,"IQ_CLOSEPRICE",J$2,"USD"),_xll.ciqfunctions.udf.CIQ($A6,"IQ_CLOSEPRICE",J$1,"USD"))</f>
        <v>968.79</v>
      </c>
      <c r="K6" s="45">
        <f>IF(_xll.ciqfunctions.udf.CIQ($A6,"IQ_CLOSEPRICE",K$1,"USD")=0,_xll.ciqfunctions.udf.CIQ($A6,"IQ_CLOSEPRICE",K$2,"USD"),_xll.ciqfunctions.udf.CIQ($A6,"IQ_CLOSEPRICE",K$1,"USD"))</f>
        <v>1060.1199999999999</v>
      </c>
      <c r="L6" s="49">
        <f t="shared" si="2"/>
        <v>-3.0483925693443048E-2</v>
      </c>
      <c r="M6" s="49">
        <f t="shared" si="3"/>
        <v>-5.6173164462886671E-2</v>
      </c>
      <c r="N6" s="49">
        <f t="shared" si="4"/>
        <v>-0.1374844357242575</v>
      </c>
      <c r="O6" s="50">
        <f t="shared" si="5"/>
        <v>-2.3130929938757171E-2</v>
      </c>
      <c r="P6" s="51">
        <f t="shared" si="7"/>
        <v>2.1629820402802698E-2</v>
      </c>
      <c r="Q6" s="49"/>
      <c r="R6" s="67" t="str">
        <f t="shared" si="8"/>
        <v>NOW</v>
      </c>
      <c r="S6" s="68" t="str">
        <f t="shared" si="9"/>
        <v>Application</v>
      </c>
      <c r="T6" s="69">
        <f t="shared" si="10"/>
        <v>189.74914803000001</v>
      </c>
      <c r="U6" s="70">
        <f t="shared" si="11"/>
        <v>0.75616174816620341</v>
      </c>
      <c r="V6" s="71">
        <f t="shared" si="12"/>
        <v>-3.0483925693443048E-2</v>
      </c>
      <c r="W6" s="71">
        <f t="shared" si="13"/>
        <v>-5.6173164462886671E-2</v>
      </c>
      <c r="X6" s="71">
        <f t="shared" si="14"/>
        <v>-0.1374844357242575</v>
      </c>
      <c r="Y6" s="259"/>
    </row>
    <row r="7" spans="1:25">
      <c r="A7" s="28" t="s">
        <v>147</v>
      </c>
      <c r="B7" s="28" t="s">
        <v>198</v>
      </c>
      <c r="C7" s="28" t="s">
        <v>132</v>
      </c>
      <c r="D7" s="43">
        <f>_xll.ciqfunctions.udf.CIQ($A7,"IQ_MARKETCAP",H$1,"USD")</f>
        <v>15408.534509999999</v>
      </c>
      <c r="E7" s="43">
        <f t="shared" si="1"/>
        <v>0.47150124189798148</v>
      </c>
      <c r="F7" s="44">
        <f>VLOOKUP(B:B,weight!G:H,2,FALSE)</f>
        <v>2.59</v>
      </c>
      <c r="G7" s="257">
        <f>VLOOKUP(A7,CHOOSE({1,2},shares!$F$2:$F$45,shares!$K$2:$K$45),2,FALSE)</f>
        <v>1.3909001501459673E-3</v>
      </c>
      <c r="H7" s="45">
        <f>IF(_xll.ciqfunctions.udf.CIQ($A7,"IQ_CLOSEPRICE",H$1,"USD")=0,_xll.ciqfunctions.udf.CIQ($A7,"IQ_CLOSEPRICE",H$2,"USD"),_xll.ciqfunctions.udf.CIQ($A7,"IQ_CLOSEPRICE",H$1,"USD"))</f>
        <v>338.99</v>
      </c>
      <c r="I7" s="45">
        <f>IF(_xll.ciqfunctions.udf.CIQ($A7,"IQ_CLOSEPRICE",I$1,"USD")=0,_xll.ciqfunctions.udf.CIQ($A7,"IQ_CLOSEPRICE",I$2,"USD"),_xll.ciqfunctions.udf.CIQ($A7,"IQ_CLOSEPRICE",I$1,"USD"))</f>
        <v>346.55</v>
      </c>
      <c r="J7" s="45">
        <f>IF(_xll.ciqfunctions.udf.CIQ($A7,"IQ_CLOSEPRICE",J$1,"USD")=0,_xll.ciqfunctions.udf.CIQ($A7,"IQ_CLOSEPRICE",J$2,"USD"),_xll.ciqfunctions.udf.CIQ($A7,"IQ_CLOSEPRICE",J$1,"USD"))</f>
        <v>364.09</v>
      </c>
      <c r="K7" s="45">
        <f>IF(_xll.ciqfunctions.udf.CIQ($A7,"IQ_CLOSEPRICE",K$1,"USD")=0,_xll.ciqfunctions.udf.CIQ($A7,"IQ_CLOSEPRICE",K$2,"USD"),_xll.ciqfunctions.udf.CIQ($A7,"IQ_CLOSEPRICE",K$1,"USD"))</f>
        <v>324.23</v>
      </c>
      <c r="L7" s="49">
        <f t="shared" si="2"/>
        <v>-2.1815033905641323E-2</v>
      </c>
      <c r="M7" s="49">
        <f t="shared" si="3"/>
        <v>-6.8938998599247348E-2</v>
      </c>
      <c r="N7" s="49">
        <f t="shared" si="4"/>
        <v>4.5523239675538951E-2</v>
      </c>
      <c r="O7" s="50">
        <f t="shared" si="5"/>
        <v>-1.0515205135103517E-2</v>
      </c>
      <c r="P7" s="51">
        <f t="shared" si="7"/>
        <v>9.8328082430367801E-3</v>
      </c>
      <c r="Q7" s="49"/>
      <c r="R7" s="67" t="str">
        <f t="shared" si="8"/>
        <v>DUOL</v>
      </c>
      <c r="S7" s="68" t="str">
        <f t="shared" si="9"/>
        <v>Application</v>
      </c>
      <c r="T7" s="69">
        <f t="shared" si="10"/>
        <v>15.408534509999999</v>
      </c>
      <c r="U7" s="70">
        <f t="shared" si="11"/>
        <v>6.1403935209863258E-2</v>
      </c>
      <c r="V7" s="71">
        <f t="shared" si="12"/>
        <v>-2.1815033905641323E-2</v>
      </c>
      <c r="W7" s="71">
        <f t="shared" si="13"/>
        <v>-6.8938998599247348E-2</v>
      </c>
      <c r="X7" s="71">
        <f t="shared" si="14"/>
        <v>4.5523239675538951E-2</v>
      </c>
      <c r="Y7" s="259"/>
    </row>
    <row r="8" spans="1:25">
      <c r="A8" s="28" t="s">
        <v>167</v>
      </c>
      <c r="B8" s="28" t="s">
        <v>199</v>
      </c>
      <c r="C8" s="28" t="s">
        <v>132</v>
      </c>
      <c r="D8" s="43">
        <f>_xll.ciqfunctions.udf.CIQ($A8,"IQ_MARKETCAP",H$1,"USD")</f>
        <v>328968.23683000001</v>
      </c>
      <c r="E8" s="43">
        <f t="shared" si="1"/>
        <v>0.64202841141644162</v>
      </c>
      <c r="F8" s="44">
        <f>VLOOKUP(B:B,weight!G:H,2,FALSE)</f>
        <v>2.57</v>
      </c>
      <c r="G8" s="257">
        <f>VLOOKUP(A8,CHOOSE({1,2},shares!$F$2:$F$45,shares!$K$2:$K$45),2,FALSE)</f>
        <v>2.272882887055328E-3</v>
      </c>
      <c r="H8" s="45">
        <f>IF(_xll.ciqfunctions.udf.CIQ($A8,"IQ_CLOSEPRICE",H$1,"USD")=0,_xll.ciqfunctions.udf.CIQ($A8,"IQ_CLOSEPRICE",H$2,"USD"),_xll.ciqfunctions.udf.CIQ($A8,"IQ_CLOSEPRICE",H$1,"USD"))</f>
        <v>282.47316000000001</v>
      </c>
      <c r="I8" s="45">
        <f>IF(_xll.ciqfunctions.udf.CIQ($A8,"IQ_CLOSEPRICE",I$1,"USD")=0,_xll.ciqfunctions.udf.CIQ($A8,"IQ_CLOSEPRICE",I$2,"USD"),_xll.ciqfunctions.udf.CIQ($A8,"IQ_CLOSEPRICE",I$1,"USD"))</f>
        <v>286.89087000000001</v>
      </c>
      <c r="J8" s="45">
        <f>IF(_xll.ciqfunctions.udf.CIQ($A8,"IQ_CLOSEPRICE",J$1,"USD")=0,_xll.ciqfunctions.udf.CIQ($A8,"IQ_CLOSEPRICE",J$2,"USD"),_xll.ciqfunctions.udf.CIQ($A8,"IQ_CLOSEPRICE",J$1,"USD"))</f>
        <v>287.55869000000001</v>
      </c>
      <c r="K8" s="45">
        <f>IF(_xll.ciqfunctions.udf.CIQ($A8,"IQ_CLOSEPRICE",K$1,"USD")=0,_xll.ciqfunctions.udf.CIQ($A8,"IQ_CLOSEPRICE",K$2,"USD"),_xll.ciqfunctions.udf.CIQ($A8,"IQ_CLOSEPRICE",K$1,"USD"))</f>
        <v>245.17535000000001</v>
      </c>
      <c r="L8" s="49">
        <f t="shared" si="2"/>
        <v>-1.53985729835181E-2</v>
      </c>
      <c r="M8" s="49">
        <f t="shared" si="3"/>
        <v>-1.7685189760740738E-2</v>
      </c>
      <c r="N8" s="49">
        <f t="shared" si="4"/>
        <v>0.15212707965951711</v>
      </c>
      <c r="O8" s="50">
        <f t="shared" si="5"/>
        <v>-1.0040937458973193E-2</v>
      </c>
      <c r="P8" s="51">
        <f t="shared" si="7"/>
        <v>9.3893187385199247E-3</v>
      </c>
      <c r="Q8" s="49"/>
      <c r="R8" s="67" t="str">
        <f t="shared" si="8"/>
        <v>SAP</v>
      </c>
      <c r="S8" s="68" t="str">
        <f t="shared" si="9"/>
        <v>Application</v>
      </c>
      <c r="T8" s="69">
        <f t="shared" si="10"/>
        <v>328.96823683000002</v>
      </c>
      <c r="U8" s="70">
        <f t="shared" si="11"/>
        <v>1.3109581762822864</v>
      </c>
      <c r="V8" s="71">
        <f t="shared" si="12"/>
        <v>-1.53985729835181E-2</v>
      </c>
      <c r="W8" s="71">
        <f t="shared" si="13"/>
        <v>-1.7685189760740738E-2</v>
      </c>
      <c r="X8" s="71">
        <f t="shared" si="14"/>
        <v>0.15212707965951711</v>
      </c>
      <c r="Y8" s="259"/>
    </row>
    <row r="9" spans="1:25">
      <c r="A9" s="28" t="s">
        <v>172</v>
      </c>
      <c r="B9" s="28" t="s">
        <v>200</v>
      </c>
      <c r="C9" s="28" t="s">
        <v>132</v>
      </c>
      <c r="D9" s="43">
        <f>_xll.ciqfunctions.udf.CIQ($A9,"IQ_MARKETCAP",H$1,"USD")</f>
        <v>9502.3506899999993</v>
      </c>
      <c r="E9" s="43">
        <f t="shared" si="1"/>
        <v>0.45444718709446652</v>
      </c>
      <c r="F9" s="44">
        <f>VLOOKUP(B:B,weight!G:H,2,FALSE)</f>
        <v>2.39</v>
      </c>
      <c r="G9" s="257">
        <f>VLOOKUP(A9,CHOOSE({1,2},shares!$F$2:$F$45,shares!$K$2:$K$45),2,FALSE)</f>
        <v>8.2792345981866737E-3</v>
      </c>
      <c r="H9" s="45">
        <f>IF(_xll.ciqfunctions.udf.CIQ($A9,"IQ_CLOSEPRICE",H$1,"USD")=0,_xll.ciqfunctions.udf.CIQ($A9,"IQ_CLOSEPRICE",H$2,"USD"),_xll.ciqfunctions.udf.CIQ($A9,"IQ_CLOSEPRICE",H$1,"USD"))</f>
        <v>54.89</v>
      </c>
      <c r="I9" s="45">
        <f>IF(_xll.ciqfunctions.udf.CIQ($A9,"IQ_CLOSEPRICE",I$1,"USD")=0,_xll.ciqfunctions.udf.CIQ($A9,"IQ_CLOSEPRICE",I$2,"USD"),_xll.ciqfunctions.udf.CIQ($A9,"IQ_CLOSEPRICE",I$1,"USD"))</f>
        <v>56.59</v>
      </c>
      <c r="J9" s="45">
        <f>IF(_xll.ciqfunctions.udf.CIQ($A9,"IQ_CLOSEPRICE",J$1,"USD")=0,_xll.ciqfunctions.udf.CIQ($A9,"IQ_CLOSEPRICE",J$2,"USD"),_xll.ciqfunctions.udf.CIQ($A9,"IQ_CLOSEPRICE",J$1,"USD"))</f>
        <v>64.489999999999995</v>
      </c>
      <c r="K9" s="45">
        <f>IF(_xll.ciqfunctions.udf.CIQ($A9,"IQ_CLOSEPRICE",K$1,"USD")=0,_xll.ciqfunctions.udf.CIQ($A9,"IQ_CLOSEPRICE",K$2,"USD"),_xll.ciqfunctions.udf.CIQ($A9,"IQ_CLOSEPRICE",K$1,"USD"))</f>
        <v>33.76</v>
      </c>
      <c r="L9" s="49">
        <f t="shared" si="2"/>
        <v>-3.0040643223184338E-2</v>
      </c>
      <c r="M9" s="49">
        <f t="shared" si="3"/>
        <v>-0.14886028841680876</v>
      </c>
      <c r="N9" s="49">
        <f t="shared" si="4"/>
        <v>0.6258886255924172</v>
      </c>
      <c r="O9" s="50">
        <f t="shared" si="5"/>
        <v>-1.4074698816917369E-2</v>
      </c>
      <c r="P9" s="51">
        <f t="shared" si="7"/>
        <v>1.3161304298594904E-2</v>
      </c>
      <c r="Q9" s="49"/>
      <c r="R9" s="67" t="str">
        <f t="shared" si="8"/>
        <v>TEM</v>
      </c>
      <c r="S9" s="68" t="str">
        <f t="shared" si="9"/>
        <v>Application</v>
      </c>
      <c r="T9" s="69">
        <f t="shared" si="10"/>
        <v>9.5023506900000001</v>
      </c>
      <c r="U9" s="70">
        <f t="shared" si="11"/>
        <v>3.7867438057232833E-2</v>
      </c>
      <c r="V9" s="71">
        <f t="shared" si="12"/>
        <v>-3.0040643223184338E-2</v>
      </c>
      <c r="W9" s="71">
        <f t="shared" si="13"/>
        <v>-0.14886028841680876</v>
      </c>
      <c r="X9" s="71">
        <f t="shared" si="14"/>
        <v>0.6258886255924172</v>
      </c>
      <c r="Y9" s="259"/>
    </row>
    <row r="10" spans="1:25">
      <c r="A10" s="28" t="s">
        <v>137</v>
      </c>
      <c r="B10" s="28" t="s">
        <v>201</v>
      </c>
      <c r="C10" s="28" t="s">
        <v>132</v>
      </c>
      <c r="D10" s="43">
        <f>_xll.ciqfunctions.udf.CIQ($A10,"IQ_MARKETCAP",H$1,"USD")</f>
        <v>147536.76</v>
      </c>
      <c r="E10" s="43">
        <f t="shared" si="1"/>
        <v>0.53149405961097473</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347.8</v>
      </c>
      <c r="I10" s="45">
        <f>IF(_xll.ciqfunctions.udf.CIQ($A10,"IQ_CLOSEPRICE",I$1,"USD")=0,_xll.ciqfunctions.udf.CIQ($A10,"IQ_CLOSEPRICE",I$2,"USD"),_xll.ciqfunctions.udf.CIQ($A10,"IQ_CLOSEPRICE",I$1,"USD"))</f>
        <v>357.69</v>
      </c>
      <c r="J10" s="45">
        <f>IF(_xll.ciqfunctions.udf.CIQ($A10,"IQ_CLOSEPRICE",J$1,"USD")=0,_xll.ciqfunctions.udf.CIQ($A10,"IQ_CLOSEPRICE",J$2,"USD"),_xll.ciqfunctions.udf.CIQ($A10,"IQ_CLOSEPRICE",J$1,"USD"))</f>
        <v>370.74</v>
      </c>
      <c r="K10" s="45">
        <f>IF(_xll.ciqfunctions.udf.CIQ($A10,"IQ_CLOSEPRICE",K$1,"USD")=0,_xll.ciqfunctions.udf.CIQ($A10,"IQ_CLOSEPRICE",K$2,"USD"),_xll.ciqfunctions.udf.CIQ($A10,"IQ_CLOSEPRICE",K$1,"USD"))</f>
        <v>444.68</v>
      </c>
      <c r="L10" s="49">
        <f t="shared" si="2"/>
        <v>-2.7649640750370352E-2</v>
      </c>
      <c r="M10" s="49">
        <f t="shared" si="3"/>
        <v>-6.187624750498999E-2</v>
      </c>
      <c r="N10" s="49">
        <f t="shared" si="4"/>
        <v>-0.21786453179814702</v>
      </c>
      <c r="O10" s="50">
        <f t="shared" si="5"/>
        <v>-1.5113502730168295E-2</v>
      </c>
      <c r="P10" s="51">
        <f t="shared" si="7"/>
        <v>1.4132693781717148E-2</v>
      </c>
      <c r="Q10" s="49"/>
      <c r="R10" s="67" t="str">
        <f t="shared" si="8"/>
        <v>ADBE</v>
      </c>
      <c r="S10" s="68" t="str">
        <f t="shared" si="9"/>
        <v>Application</v>
      </c>
      <c r="T10" s="69">
        <f t="shared" si="10"/>
        <v>147.53676000000002</v>
      </c>
      <c r="U10" s="70">
        <f t="shared" si="11"/>
        <v>0.58794284727296542</v>
      </c>
      <c r="V10" s="71">
        <f t="shared" si="12"/>
        <v>-2.7649640750370352E-2</v>
      </c>
      <c r="W10" s="71">
        <f t="shared" si="13"/>
        <v>-6.187624750498999E-2</v>
      </c>
      <c r="X10" s="71">
        <f t="shared" si="14"/>
        <v>-0.21786453179814702</v>
      </c>
      <c r="Y10" s="259"/>
    </row>
    <row r="11" spans="1:25">
      <c r="A11" s="28" t="s">
        <v>151</v>
      </c>
      <c r="B11" s="28" t="s">
        <v>202</v>
      </c>
      <c r="C11" s="28" t="s">
        <v>132</v>
      </c>
      <c r="D11" s="43">
        <f>_xll.ciqfunctions.udf.CIQ($A11,"IQ_MARKETCAP",H$1,"USD")</f>
        <v>20501.787560000001</v>
      </c>
      <c r="E11" s="43">
        <f t="shared" si="1"/>
        <v>0.43964935393987226</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36.01</v>
      </c>
      <c r="I11" s="45">
        <f>IF(_xll.ciqfunctions.udf.CIQ($A11,"IQ_CLOSEPRICE",I$1,"USD")=0,_xll.ciqfunctions.udf.CIQ($A11,"IQ_CLOSEPRICE",I$2,"USD"),_xll.ciqfunctions.udf.CIQ($A11,"IQ_CLOSEPRICE",I$1,"USD"))</f>
        <v>38.03</v>
      </c>
      <c r="J11" s="45">
        <f>IF(_xll.ciqfunctions.udf.CIQ($A11,"IQ_CLOSEPRICE",J$1,"USD")=0,_xll.ciqfunctions.udf.CIQ($A11,"IQ_CLOSEPRICE",J$2,"USD"),_xll.ciqfunctions.udf.CIQ($A11,"IQ_CLOSEPRICE",J$1,"USD"))</f>
        <v>38.99</v>
      </c>
      <c r="K11" s="45">
        <f>IF(_xll.ciqfunctions.udf.CIQ($A11,"IQ_CLOSEPRICE",K$1,"USD")=0,_xll.ciqfunctions.udf.CIQ($A11,"IQ_CLOSEPRICE",K$2,"USD"),_xll.ciqfunctions.udf.CIQ($A11,"IQ_CLOSEPRICE",K$1,"USD"))</f>
        <v>43.69</v>
      </c>
      <c r="L11" s="49">
        <f t="shared" si="2"/>
        <v>-5.3115961083355367E-2</v>
      </c>
      <c r="M11" s="49">
        <f t="shared" si="3"/>
        <v>-7.6429853808668957E-2</v>
      </c>
      <c r="N11" s="49">
        <f t="shared" si="4"/>
        <v>-0.17578393224994282</v>
      </c>
      <c r="O11" s="50">
        <f t="shared" si="5"/>
        <v>-2.4662363092433862E-2</v>
      </c>
      <c r="P11" s="51">
        <f t="shared" si="7"/>
        <v>2.3061869358924538E-2</v>
      </c>
      <c r="Q11" s="49"/>
      <c r="R11" s="67" t="str">
        <f t="shared" si="8"/>
        <v>IOT</v>
      </c>
      <c r="S11" s="68" t="str">
        <f t="shared" si="9"/>
        <v>Application</v>
      </c>
      <c r="T11" s="69">
        <f t="shared" si="10"/>
        <v>20.50178756</v>
      </c>
      <c r="U11" s="70">
        <f t="shared" si="11"/>
        <v>8.170085443256217E-2</v>
      </c>
      <c r="V11" s="71">
        <f t="shared" si="12"/>
        <v>-5.3115961083355367E-2</v>
      </c>
      <c r="W11" s="71">
        <f t="shared" si="13"/>
        <v>-7.6429853808668957E-2</v>
      </c>
      <c r="X11" s="71">
        <f t="shared" si="14"/>
        <v>-0.17578393224994282</v>
      </c>
      <c r="Y11" s="259"/>
    </row>
    <row r="12" spans="1:25">
      <c r="A12" s="28" t="s">
        <v>175</v>
      </c>
      <c r="B12" s="28" t="s">
        <v>203</v>
      </c>
      <c r="C12" s="28" t="s">
        <v>132</v>
      </c>
      <c r="D12" s="43">
        <f>_xll.ciqfunctions.udf.CIQ($A12,"IQ_MARKETCAP",H$1,"USD")</f>
        <v>59298.72479</v>
      </c>
      <c r="E12" s="43">
        <f t="shared" si="1"/>
        <v>0.38635728920679607</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222.22</v>
      </c>
      <c r="I12" s="45">
        <f>IF(_xll.ciqfunctions.udf.CIQ($A12,"IQ_CLOSEPRICE",I$1,"USD")=0,_xll.ciqfunctions.udf.CIQ($A12,"IQ_CLOSEPRICE",I$2,"USD"),_xll.ciqfunctions.udf.CIQ($A12,"IQ_CLOSEPRICE",I$1,"USD"))</f>
        <v>229.38</v>
      </c>
      <c r="J12" s="45">
        <f>IF(_xll.ciqfunctions.udf.CIQ($A12,"IQ_CLOSEPRICE",J$1,"USD")=0,_xll.ciqfunctions.udf.CIQ($A12,"IQ_CLOSEPRICE",J$2,"USD"),_xll.ciqfunctions.udf.CIQ($A12,"IQ_CLOSEPRICE",J$1,"USD"))</f>
        <v>241.74</v>
      </c>
      <c r="K12" s="45">
        <f>IF(_xll.ciqfunctions.udf.CIQ($A12,"IQ_CLOSEPRICE",K$1,"USD")=0,_xll.ciqfunctions.udf.CIQ($A12,"IQ_CLOSEPRICE",K$2,"USD"),_xll.ciqfunctions.udf.CIQ($A12,"IQ_CLOSEPRICE",K$1,"USD"))</f>
        <v>258.02999999999997</v>
      </c>
      <c r="L12" s="49">
        <f t="shared" si="2"/>
        <v>-3.1214578428808037E-2</v>
      </c>
      <c r="M12" s="49">
        <f t="shared" si="3"/>
        <v>-8.0747910978737569E-2</v>
      </c>
      <c r="N12" s="49">
        <f t="shared" si="4"/>
        <v>-0.13878231213424785</v>
      </c>
      <c r="O12" s="50">
        <f t="shared" si="5"/>
        <v>-1.2448556343806401E-2</v>
      </c>
      <c r="P12" s="51">
        <f t="shared" si="7"/>
        <v>1.1640692298304115E-2</v>
      </c>
      <c r="Q12" s="49"/>
      <c r="R12" s="67" t="str">
        <f t="shared" si="8"/>
        <v>WDAY</v>
      </c>
      <c r="S12" s="68" t="str">
        <f t="shared" si="9"/>
        <v>Application</v>
      </c>
      <c r="T12" s="69">
        <f t="shared" si="10"/>
        <v>59.298724790000001</v>
      </c>
      <c r="U12" s="70">
        <f t="shared" si="11"/>
        <v>0.2363089788110338</v>
      </c>
      <c r="V12" s="71">
        <f t="shared" si="12"/>
        <v>-3.1214578428808037E-2</v>
      </c>
      <c r="W12" s="71">
        <f t="shared" si="13"/>
        <v>-8.0747910978737569E-2</v>
      </c>
      <c r="X12" s="71">
        <f t="shared" si="14"/>
        <v>-0.13878231213424785</v>
      </c>
      <c r="Y12" s="259"/>
    </row>
    <row r="13" spans="1:25">
      <c r="A13" s="28" t="s">
        <v>166</v>
      </c>
      <c r="B13" s="28" t="s">
        <v>204</v>
      </c>
      <c r="C13" s="28" t="s">
        <v>132</v>
      </c>
      <c r="D13" s="43">
        <f>_xll.ciqfunctions.udf.CIQ($A13,"IQ_MARKETCAP",H$1,"USD")</f>
        <v>86676.628519999998</v>
      </c>
      <c r="E13" s="43">
        <f t="shared" si="1"/>
        <v>0.77720060446313655</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125.03</v>
      </c>
      <c r="I13" s="45">
        <f>IF(_xll.ciqfunctions.udf.CIQ($A13,"IQ_CLOSEPRICE",I$1,"USD")=0,_xll.ciqfunctions.udf.CIQ($A13,"IQ_CLOSEPRICE",I$2,"USD"),_xll.ciqfunctions.udf.CIQ($A13,"IQ_CLOSEPRICE",I$1,"USD"))</f>
        <v>137.79</v>
      </c>
      <c r="J13" s="45">
        <f>IF(_xll.ciqfunctions.udf.CIQ($A13,"IQ_CLOSEPRICE",J$1,"USD")=0,_xll.ciqfunctions.udf.CIQ($A13,"IQ_CLOSEPRICE",J$2,"USD"),_xll.ciqfunctions.udf.CIQ($A13,"IQ_CLOSEPRICE",J$1,"USD"))</f>
        <v>118.82</v>
      </c>
      <c r="K13" s="45">
        <f>IF(_xll.ciqfunctions.udf.CIQ($A13,"IQ_CLOSEPRICE",K$1,"USD")=0,_xll.ciqfunctions.udf.CIQ($A13,"IQ_CLOSEPRICE",K$2,"USD"),_xll.ciqfunctions.udf.CIQ($A13,"IQ_CLOSEPRICE",K$1,"USD"))</f>
        <v>57.86</v>
      </c>
      <c r="L13" s="49">
        <f t="shared" si="2"/>
        <v>-9.2604688293780324E-2</v>
      </c>
      <c r="M13" s="49">
        <f t="shared" si="3"/>
        <v>5.226392863154361E-2</v>
      </c>
      <c r="N13" s="49">
        <f t="shared" si="4"/>
        <v>1.1609056342896649</v>
      </c>
      <c r="O13" s="50">
        <f t="shared" si="5"/>
        <v>-7.9317601479241898E-2</v>
      </c>
      <c r="P13" s="51">
        <f t="shared" si="7"/>
        <v>7.417019027421172E-2</v>
      </c>
      <c r="Q13" s="49"/>
      <c r="R13" s="67" t="str">
        <f t="shared" si="8"/>
        <v>RBLX</v>
      </c>
      <c r="S13" s="68" t="str">
        <f t="shared" si="9"/>
        <v>Application</v>
      </c>
      <c r="T13" s="69">
        <f t="shared" si="10"/>
        <v>86.676628519999994</v>
      </c>
      <c r="U13" s="70">
        <f t="shared" si="11"/>
        <v>0.34541156904943493</v>
      </c>
      <c r="V13" s="71">
        <f t="shared" si="12"/>
        <v>-9.2604688293780324E-2</v>
      </c>
      <c r="W13" s="71">
        <f t="shared" si="13"/>
        <v>5.226392863154361E-2</v>
      </c>
      <c r="X13" s="71">
        <f t="shared" si="14"/>
        <v>1.1609056342896649</v>
      </c>
      <c r="Y13" s="259"/>
    </row>
    <row r="14" spans="1:25">
      <c r="A14" s="28" t="s">
        <v>146</v>
      </c>
      <c r="B14" s="29" t="s">
        <v>205</v>
      </c>
      <c r="C14" s="28" t="s">
        <v>132</v>
      </c>
      <c r="D14" s="43">
        <f>_xll.ciqfunctions.udf.CIQ($A14,"IQ_MARKETCAP",H$1,"USD")</f>
        <v>128306.14571</v>
      </c>
      <c r="E14" s="43">
        <f t="shared" si="1"/>
        <v>0.4790793318956828</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379.17</v>
      </c>
      <c r="I14" s="45">
        <f>IF(_xll.ciqfunctions.udf.CIQ($A14,"IQ_CLOSEPRICE",I$1,"USD")=0,_xll.ciqfunctions.udf.CIQ($A14,"IQ_CLOSEPRICE",I$2,"USD"),_xll.ciqfunctions.udf.CIQ($A14,"IQ_CLOSEPRICE",I$1,"USD"))</f>
        <v>390.7</v>
      </c>
      <c r="J14" s="45">
        <f>IF(_xll.ciqfunctions.udf.CIQ($A14,"IQ_CLOSEPRICE",J$1,"USD")=0,_xll.ciqfunctions.udf.CIQ($A14,"IQ_CLOSEPRICE",J$2,"USD"),_xll.ciqfunctions.udf.CIQ($A14,"IQ_CLOSEPRICE",J$1,"USD"))</f>
        <v>364.14</v>
      </c>
      <c r="K14" s="45">
        <f>IF(_xll.ciqfunctions.udf.CIQ($A14,"IQ_CLOSEPRICE",K$1,"USD")=0,_xll.ciqfunctions.udf.CIQ($A14,"IQ_CLOSEPRICE",K$2,"USD"),_xll.ciqfunctions.udf.CIQ($A14,"IQ_CLOSEPRICE",K$1,"USD"))</f>
        <v>323.83</v>
      </c>
      <c r="L14" s="49">
        <f t="shared" si="2"/>
        <v>-2.9511133862298422E-2</v>
      </c>
      <c r="M14" s="49">
        <f t="shared" si="3"/>
        <v>4.1275333662877056E-2</v>
      </c>
      <c r="N14" s="49">
        <f t="shared" si="4"/>
        <v>0.17089213476206666</v>
      </c>
      <c r="O14" s="50">
        <f t="shared" si="5"/>
        <v>-1.4568095304895456E-2</v>
      </c>
      <c r="P14" s="51">
        <f t="shared" si="7"/>
        <v>1.3622681227693546E-2</v>
      </c>
      <c r="Q14" s="49"/>
      <c r="R14" s="67" t="str">
        <f t="shared" si="8"/>
        <v>APP</v>
      </c>
      <c r="S14" s="68" t="str">
        <f t="shared" si="9"/>
        <v>Application</v>
      </c>
      <c r="T14" s="69">
        <f t="shared" si="10"/>
        <v>128.30614571000001</v>
      </c>
      <c r="U14" s="70">
        <f t="shared" si="11"/>
        <v>0.51130769464747206</v>
      </c>
      <c r="V14" s="71">
        <f t="shared" si="12"/>
        <v>-2.9511133862298422E-2</v>
      </c>
      <c r="W14" s="71">
        <f t="shared" si="13"/>
        <v>4.1275333662877056E-2</v>
      </c>
      <c r="X14" s="71">
        <f t="shared" si="14"/>
        <v>0.17089213476206666</v>
      </c>
      <c r="Y14" s="259"/>
    </row>
    <row r="15" spans="1:25">
      <c r="A15" s="28" t="s">
        <v>168</v>
      </c>
      <c r="B15" s="28" t="s">
        <v>206</v>
      </c>
      <c r="C15" s="28" t="s">
        <v>132</v>
      </c>
      <c r="D15" s="43">
        <f>_xll.ciqfunctions.udf.CIQ($A15,"IQ_MARKETCAP",H$1,"USD")</f>
        <v>153869.3713</v>
      </c>
      <c r="E15" s="43">
        <f t="shared" si="1"/>
        <v>0.51358227835555748</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118.6</v>
      </c>
      <c r="I15" s="45">
        <f>IF(_xll.ciqfunctions.udf.CIQ($A15,"IQ_CLOSEPRICE",I$1,"USD")=0,_xll.ciqfunctions.udf.CIQ($A15,"IQ_CLOSEPRICE",I$2,"USD"),_xll.ciqfunctions.udf.CIQ($A15,"IQ_CLOSEPRICE",I$1,"USD"))</f>
        <v>122.21</v>
      </c>
      <c r="J15" s="45">
        <f>IF(_xll.ciqfunctions.udf.CIQ($A15,"IQ_CLOSEPRICE",J$1,"USD")=0,_xll.ciqfunctions.udf.CIQ($A15,"IQ_CLOSEPRICE",J$2,"USD"),_xll.ciqfunctions.udf.CIQ($A15,"IQ_CLOSEPRICE",J$1,"USD"))</f>
        <v>124.43</v>
      </c>
      <c r="K15" s="45">
        <f>IF(_xll.ciqfunctions.udf.CIQ($A15,"IQ_CLOSEPRICE",K$1,"USD")=0,_xll.ciqfunctions.udf.CIQ($A15,"IQ_CLOSEPRICE",K$2,"USD"),_xll.ciqfunctions.udf.CIQ($A15,"IQ_CLOSEPRICE",K$1,"USD"))</f>
        <v>106.33</v>
      </c>
      <c r="L15" s="49">
        <f t="shared" si="2"/>
        <v>-2.9539317568120449E-2</v>
      </c>
      <c r="M15" s="49">
        <f t="shared" si="3"/>
        <v>-4.6853652656111966E-2</v>
      </c>
      <c r="N15" s="49">
        <f t="shared" si="4"/>
        <v>0.11539546694253744</v>
      </c>
      <c r="O15" s="50">
        <f t="shared" si="5"/>
        <v>-1.5632647764448247E-2</v>
      </c>
      <c r="P15" s="51">
        <f t="shared" si="7"/>
        <v>1.4618148274217571E-2</v>
      </c>
      <c r="Q15" s="49"/>
      <c r="R15" s="67" t="str">
        <f t="shared" si="8"/>
        <v>SHOP</v>
      </c>
      <c r="S15" s="68" t="str">
        <f t="shared" si="9"/>
        <v>Application</v>
      </c>
      <c r="T15" s="69">
        <f t="shared" si="10"/>
        <v>153.86937130000001</v>
      </c>
      <c r="U15" s="70">
        <f t="shared" si="11"/>
        <v>0.6131786835377373</v>
      </c>
      <c r="V15" s="71">
        <f t="shared" si="12"/>
        <v>-2.9539317568120449E-2</v>
      </c>
      <c r="W15" s="71">
        <f t="shared" si="13"/>
        <v>-4.6853652656111966E-2</v>
      </c>
      <c r="X15" s="71">
        <f t="shared" si="14"/>
        <v>0.11539546694253744</v>
      </c>
      <c r="Y15" s="259"/>
    </row>
    <row r="16" spans="1:25" s="33" customFormat="1">
      <c r="A16" s="28" t="s">
        <v>171</v>
      </c>
      <c r="B16" s="28" t="s">
        <v>207</v>
      </c>
      <c r="C16" s="28" t="s">
        <v>132</v>
      </c>
      <c r="D16" s="43">
        <f>_xll.ciqfunctions.udf.CIQ($A16,"IQ_MARKETCAP",H$1,"USD")</f>
        <v>48028.067940000001</v>
      </c>
      <c r="E16" s="43">
        <f t="shared" si="1"/>
        <v>0.37090070011924786</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182.96</v>
      </c>
      <c r="I16" s="45">
        <f>IF(_xll.ciqfunctions.udf.CIQ($A16,"IQ_CLOSEPRICE",I$1,"USD")=0,_xll.ciqfunctions.udf.CIQ($A16,"IQ_CLOSEPRICE",I$2,"USD"),_xll.ciqfunctions.udf.CIQ($A16,"IQ_CLOSEPRICE",I$1,"USD"))</f>
        <v>191.78</v>
      </c>
      <c r="J16" s="45">
        <f>IF(_xll.ciqfunctions.udf.CIQ($A16,"IQ_CLOSEPRICE",J$1,"USD")=0,_xll.ciqfunctions.udf.CIQ($A16,"IQ_CLOSEPRICE",J$2,"USD"),_xll.ciqfunctions.udf.CIQ($A16,"IQ_CLOSEPRICE",J$1,"USD"))</f>
        <v>203</v>
      </c>
      <c r="K16" s="45">
        <f>IF(_xll.ciqfunctions.udf.CIQ($A16,"IQ_CLOSEPRICE",K$1,"USD")=0,_xll.ciqfunctions.udf.CIQ($A16,"IQ_CLOSEPRICE",K$2,"USD"),_xll.ciqfunctions.udf.CIQ($A16,"IQ_CLOSEPRICE",K$1,"USD"))</f>
        <v>243.38</v>
      </c>
      <c r="L16" s="49">
        <f t="shared" si="2"/>
        <v>-4.5990197100844732E-2</v>
      </c>
      <c r="M16" s="49">
        <f t="shared" si="3"/>
        <v>-9.871921182266008E-2</v>
      </c>
      <c r="N16" s="49">
        <f t="shared" si="4"/>
        <v>-0.24825375955296236</v>
      </c>
      <c r="O16" s="50">
        <f t="shared" si="5"/>
        <v>-1.7880105897746849E-2</v>
      </c>
      <c r="P16" s="51">
        <f t="shared" si="7"/>
        <v>1.6719754907188029E-2</v>
      </c>
      <c r="Q16" s="52"/>
      <c r="R16" s="72" t="str">
        <f t="shared" si="8"/>
        <v>TEAM</v>
      </c>
      <c r="S16" s="73" t="str">
        <f t="shared" si="9"/>
        <v>Application</v>
      </c>
      <c r="T16" s="74">
        <f t="shared" si="10"/>
        <v>48.02806794</v>
      </c>
      <c r="U16" s="256">
        <f t="shared" si="11"/>
        <v>0.19139473453031655</v>
      </c>
      <c r="V16" s="75">
        <f t="shared" si="12"/>
        <v>-4.5990197100844732E-2</v>
      </c>
      <c r="W16" s="75">
        <f t="shared" si="13"/>
        <v>-9.871921182266008E-2</v>
      </c>
      <c r="X16" s="75">
        <f t="shared" si="14"/>
        <v>-0.24825375955296236</v>
      </c>
      <c r="Y16" s="260"/>
    </row>
    <row r="17" spans="1:25">
      <c r="A17" s="31" t="s">
        <v>155</v>
      </c>
      <c r="B17" s="31" t="s">
        <v>208</v>
      </c>
      <c r="C17" s="31" t="s">
        <v>134</v>
      </c>
      <c r="D17" s="46">
        <f>_xll.ciqfunctions.udf.CIQ($A17,"IQ_MARKETCAP",H$1,"USD")</f>
        <v>3895796.8308999999</v>
      </c>
      <c r="E17" s="46">
        <f t="shared" si="1"/>
        <v>1.696660188618482</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524.11</v>
      </c>
      <c r="I17" s="47">
        <f>IF(_xll.ciqfunctions.udf.CIQ($A17,"IQ_CLOSEPRICE",I$1,"USD")=0,_xll.ciqfunctions.udf.CIQ($A17,"IQ_CLOSEPRICE",I$2,"USD"),_xll.ciqfunctions.udf.CIQ($A17,"IQ_CLOSEPRICE",I$1,"USD"))</f>
        <v>533.5</v>
      </c>
      <c r="J17" s="47">
        <f>IF(_xll.ciqfunctions.udf.CIQ($A17,"IQ_CLOSEPRICE",J$1,"USD")=0,_xll.ciqfunctions.udf.CIQ($A17,"IQ_CLOSEPRICE",J$2,"USD"),_xll.ciqfunctions.udf.CIQ($A17,"IQ_CLOSEPRICE",J$1,"USD"))</f>
        <v>513.71</v>
      </c>
      <c r="K17" s="47">
        <f>IF(_xll.ciqfunctions.udf.CIQ($A17,"IQ_CLOSEPRICE",K$1,"USD")=0,_xll.ciqfunctions.udf.CIQ($A17,"IQ_CLOSEPRICE",K$2,"USD"),_xll.ciqfunctions.udf.CIQ($A17,"IQ_CLOSEPRICE",K$1,"USD"))</f>
        <v>421.5</v>
      </c>
      <c r="L17" s="52">
        <f t="shared" si="2"/>
        <v>-1.7600749765698143E-2</v>
      </c>
      <c r="M17" s="52">
        <f t="shared" si="3"/>
        <v>2.0244885246539779E-2</v>
      </c>
      <c r="N17" s="52">
        <f t="shared" si="4"/>
        <v>0.24344009489916973</v>
      </c>
      <c r="O17" s="53">
        <f t="shared" si="5"/>
        <v>-3.0397510391191779E-2</v>
      </c>
      <c r="P17" s="54">
        <f t="shared" si="7"/>
        <v>2.8424827371602606E-2</v>
      </c>
      <c r="Q17" s="49"/>
      <c r="R17" s="76" t="str">
        <f t="shared" si="8"/>
        <v>MSFT</v>
      </c>
      <c r="S17" s="77" t="str">
        <f t="shared" si="9"/>
        <v>Infrastructure</v>
      </c>
      <c r="T17" s="78">
        <f t="shared" si="10"/>
        <v>3895.7968308999998</v>
      </c>
      <c r="U17" s="79">
        <f t="shared" si="11"/>
        <v>15.524984289721022</v>
      </c>
      <c r="V17" s="80">
        <f t="shared" si="12"/>
        <v>-1.7600749765698143E-2</v>
      </c>
      <c r="W17" s="80">
        <f t="shared" si="13"/>
        <v>2.0244885246539779E-2</v>
      </c>
      <c r="X17" s="80">
        <f t="shared" si="14"/>
        <v>0.24344009489916973</v>
      </c>
      <c r="Y17" s="261">
        <f>O48*SUM(P17:P33)</f>
        <v>-1.5904685489991501E-2</v>
      </c>
    </row>
    <row r="18" spans="1:25">
      <c r="A18" s="28" t="s">
        <v>138</v>
      </c>
      <c r="B18" s="28" t="s">
        <v>209</v>
      </c>
      <c r="C18" s="28" t="s">
        <v>134</v>
      </c>
      <c r="D18" s="34">
        <f>_xll.ciqfunctions.udf.CIQ($A18,"IQ_MARKETCAP",H$1,"USD")</f>
        <v>2290289.8728299998</v>
      </c>
      <c r="E18" s="34">
        <f t="shared" si="1"/>
        <v>1.4907581229953513</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214.75</v>
      </c>
      <c r="I18" s="45">
        <f>IF(_xll.ciqfunctions.udf.CIQ($A18,"IQ_CLOSEPRICE",I$1,"USD")=0,_xll.ciqfunctions.udf.CIQ($A18,"IQ_CLOSEPRICE",I$2,"USD"),_xll.ciqfunctions.udf.CIQ($A18,"IQ_CLOSEPRICE",I$1,"USD"))</f>
        <v>234.11</v>
      </c>
      <c r="J18" s="45">
        <f>IF(_xll.ciqfunctions.udf.CIQ($A18,"IQ_CLOSEPRICE",J$1,"USD")=0,_xll.ciqfunctions.udf.CIQ($A18,"IQ_CLOSEPRICE",J$2,"USD"),_xll.ciqfunctions.udf.CIQ($A18,"IQ_CLOSEPRICE",J$1,"USD"))</f>
        <v>231.44</v>
      </c>
      <c r="K18" s="45">
        <f>IF(_xll.ciqfunctions.udf.CIQ($A18,"IQ_CLOSEPRICE",K$1,"USD")=0,_xll.ciqfunctions.udf.CIQ($A18,"IQ_CLOSEPRICE",K$2,"USD"),_xll.ciqfunctions.udf.CIQ($A18,"IQ_CLOSEPRICE",K$1,"USD"))</f>
        <v>219.39</v>
      </c>
      <c r="L18" s="55">
        <f t="shared" si="2"/>
        <v>-8.2696168467814357E-2</v>
      </c>
      <c r="M18" s="55">
        <f t="shared" si="3"/>
        <v>-7.211372277912198E-2</v>
      </c>
      <c r="N18" s="55">
        <f t="shared" si="4"/>
        <v>-2.1149551027849878E-2</v>
      </c>
      <c r="O18" s="20">
        <f t="shared" si="5"/>
        <v>-0.13439384056433071</v>
      </c>
      <c r="P18" s="36">
        <f t="shared" si="7"/>
        <v>0.12567219054079942</v>
      </c>
      <c r="Q18" s="55"/>
      <c r="R18" s="67" t="str">
        <f t="shared" si="8"/>
        <v>AMZN</v>
      </c>
      <c r="S18" s="68" t="str">
        <f t="shared" si="9"/>
        <v>Infrastructure</v>
      </c>
      <c r="T18" s="69">
        <f t="shared" si="10"/>
        <v>2290.2898728299997</v>
      </c>
      <c r="U18" s="70">
        <f t="shared" si="11"/>
        <v>9.1269426610161943</v>
      </c>
      <c r="V18" s="71">
        <f t="shared" si="12"/>
        <v>-8.2696168467814357E-2</v>
      </c>
      <c r="W18" s="71">
        <f t="shared" si="13"/>
        <v>-7.211372277912198E-2</v>
      </c>
      <c r="X18" s="71">
        <f t="shared" si="14"/>
        <v>-2.1149551027849878E-2</v>
      </c>
      <c r="Y18" s="259"/>
    </row>
    <row r="19" spans="1:25">
      <c r="A19" s="28" t="s">
        <v>149</v>
      </c>
      <c r="B19" s="28" t="s">
        <v>210</v>
      </c>
      <c r="C19" s="28" t="s">
        <v>134</v>
      </c>
      <c r="D19" s="34">
        <f>_xll.ciqfunctions.udf.CIQ($A19,"IQ_MARKETCAP",H$1,"USD")</f>
        <v>2291790.8199999998</v>
      </c>
      <c r="E19" s="34">
        <f t="shared" si="1"/>
        <v>1.0819313275517646</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189.13</v>
      </c>
      <c r="I19" s="45">
        <f>IF(_xll.ciqfunctions.udf.CIQ($A19,"IQ_CLOSEPRICE",I$1,"USD")=0,_xll.ciqfunctions.udf.CIQ($A19,"IQ_CLOSEPRICE",I$2,"USD"),_xll.ciqfunctions.udf.CIQ($A19,"IQ_CLOSEPRICE",I$1,"USD"))</f>
        <v>191.9</v>
      </c>
      <c r="J19" s="45">
        <f>IF(_xll.ciqfunctions.udf.CIQ($A19,"IQ_CLOSEPRICE",J$1,"USD")=0,_xll.ciqfunctions.udf.CIQ($A19,"IQ_CLOSEPRICE",J$2,"USD"),_xll.ciqfunctions.udf.CIQ($A19,"IQ_CLOSEPRICE",J$1,"USD"))</f>
        <v>193.18</v>
      </c>
      <c r="K19" s="45">
        <f>IF(_xll.ciqfunctions.udf.CIQ($A19,"IQ_CLOSEPRICE",K$1,"USD")=0,_xll.ciqfunctions.udf.CIQ($A19,"IQ_CLOSEPRICE",K$2,"USD"),_xll.ciqfunctions.udf.CIQ($A19,"IQ_CLOSEPRICE",K$1,"USD"))</f>
        <v>189.3</v>
      </c>
      <c r="L19" s="55">
        <f t="shared" si="2"/>
        <v>-1.4434601354872401E-2</v>
      </c>
      <c r="M19" s="55">
        <f t="shared" si="3"/>
        <v>-2.0964903199088947E-2</v>
      </c>
      <c r="N19" s="55">
        <f t="shared" si="4"/>
        <v>-8.9804543053362273E-4</v>
      </c>
      <c r="O19" s="20">
        <f t="shared" si="5"/>
        <v>-1.5845977778873786E-2</v>
      </c>
      <c r="P19" s="36">
        <f t="shared" si="7"/>
        <v>1.4817633980618861E-2</v>
      </c>
      <c r="Q19" s="55"/>
      <c r="R19" s="67" t="str">
        <f t="shared" si="8"/>
        <v>NasdaqGS:GOOGL</v>
      </c>
      <c r="S19" s="68" t="str">
        <f t="shared" si="9"/>
        <v>Infrastructure</v>
      </c>
      <c r="T19" s="69">
        <f t="shared" si="10"/>
        <v>2291.7908199999997</v>
      </c>
      <c r="U19" s="70">
        <f t="shared" si="11"/>
        <v>9.1329240256112705</v>
      </c>
      <c r="V19" s="71">
        <f t="shared" si="12"/>
        <v>-1.4434601354872401E-2</v>
      </c>
      <c r="W19" s="71">
        <f t="shared" si="13"/>
        <v>-2.0964903199088947E-2</v>
      </c>
      <c r="X19" s="71">
        <f t="shared" si="14"/>
        <v>-8.9804543053362273E-4</v>
      </c>
      <c r="Y19" s="259"/>
    </row>
    <row r="20" spans="1:25">
      <c r="A20" s="28" t="s">
        <v>173</v>
      </c>
      <c r="B20" s="28" t="s">
        <v>211</v>
      </c>
      <c r="C20" s="28" t="s">
        <v>134</v>
      </c>
      <c r="D20" s="34">
        <f>_xll.ciqfunctions.udf.CIQ($A20,"IQ_MARKETCAP",H$1,"USD")</f>
        <v>976117.59727999999</v>
      </c>
      <c r="E20" s="34">
        <f t="shared" si="1"/>
        <v>0.76729911994134825</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302.63</v>
      </c>
      <c r="I20" s="45">
        <f>IF(_xll.ciqfunctions.udf.CIQ($A20,"IQ_CLOSEPRICE",I$1,"USD")=0,_xll.ciqfunctions.udf.CIQ($A20,"IQ_CLOSEPRICE",I$2,"USD"),_xll.ciqfunctions.udf.CIQ($A20,"IQ_CLOSEPRICE",I$1,"USD"))</f>
        <v>308.27</v>
      </c>
      <c r="J20" s="45">
        <f>IF(_xll.ciqfunctions.udf.CIQ($A20,"IQ_CLOSEPRICE",J$1,"USD")=0,_xll.ciqfunctions.udf.CIQ($A20,"IQ_CLOSEPRICE",J$2,"USD"),_xll.ciqfunctions.udf.CIQ($A20,"IQ_CLOSEPRICE",J$1,"USD"))</f>
        <v>316.06</v>
      </c>
      <c r="K20" s="45">
        <f>IF(_xll.ciqfunctions.udf.CIQ($A20,"IQ_CLOSEPRICE",K$1,"USD")=0,_xll.ciqfunctions.udf.CIQ($A20,"IQ_CLOSEPRICE",K$2,"USD"),_xll.ciqfunctions.udf.CIQ($A20,"IQ_CLOSEPRICE",K$1,"USD"))</f>
        <v>403.84</v>
      </c>
      <c r="L20" s="55">
        <f t="shared" si="2"/>
        <v>-1.8295649917280277E-2</v>
      </c>
      <c r="M20" s="55">
        <f t="shared" si="3"/>
        <v>-4.249193191166234E-2</v>
      </c>
      <c r="N20" s="55">
        <f t="shared" si="4"/>
        <v>-0.25061905705229792</v>
      </c>
      <c r="O20" s="20">
        <f t="shared" si="5"/>
        <v>-1.4299861337174747E-2</v>
      </c>
      <c r="P20" s="36">
        <f t="shared" si="7"/>
        <v>1.3371854626121909E-2</v>
      </c>
      <c r="Q20" s="55"/>
      <c r="R20" s="67" t="str">
        <f t="shared" si="8"/>
        <v>TSLA</v>
      </c>
      <c r="S20" s="68" t="str">
        <f t="shared" si="9"/>
        <v>Infrastructure</v>
      </c>
      <c r="T20" s="69">
        <f t="shared" si="10"/>
        <v>976.11759728000004</v>
      </c>
      <c r="U20" s="70">
        <f t="shared" si="11"/>
        <v>3.8898872350053573</v>
      </c>
      <c r="V20" s="71">
        <f t="shared" si="12"/>
        <v>-1.8295649917280277E-2</v>
      </c>
      <c r="W20" s="71">
        <f t="shared" si="13"/>
        <v>-4.249193191166234E-2</v>
      </c>
      <c r="X20" s="71">
        <f t="shared" si="14"/>
        <v>-0.25061905705229792</v>
      </c>
      <c r="Y20" s="259"/>
    </row>
    <row r="21" spans="1:25">
      <c r="A21" s="28" t="s">
        <v>163</v>
      </c>
      <c r="B21" s="28" t="s">
        <v>212</v>
      </c>
      <c r="C21" s="28" t="s">
        <v>134</v>
      </c>
      <c r="D21" s="34">
        <f>_xll.ciqfunctions.udf.CIQ($A21,"IQ_MARKETCAP",H$1,"USD")</f>
        <v>364063.68549</v>
      </c>
      <c r="E21" s="34">
        <f t="shared" si="1"/>
        <v>0.87176184511979327</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154.27000000000001</v>
      </c>
      <c r="I21" s="45">
        <f>IF(_xll.ciqfunctions.udf.CIQ($A21,"IQ_CLOSEPRICE",I$1,"USD")=0,_xll.ciqfunctions.udf.CIQ($A21,"IQ_CLOSEPRICE",I$2,"USD"),_xll.ciqfunctions.udf.CIQ($A21,"IQ_CLOSEPRICE",I$1,"USD"))</f>
        <v>158.35</v>
      </c>
      <c r="J21" s="45">
        <f>IF(_xll.ciqfunctions.udf.CIQ($A21,"IQ_CLOSEPRICE",J$1,"USD")=0,_xll.ciqfunctions.udf.CIQ($A21,"IQ_CLOSEPRICE",J$2,"USD"),_xll.ciqfunctions.udf.CIQ($A21,"IQ_CLOSEPRICE",J$1,"USD"))</f>
        <v>158.80000000000001</v>
      </c>
      <c r="K21" s="45">
        <f>IF(_xll.ciqfunctions.udf.CIQ($A21,"IQ_CLOSEPRICE",K$1,"USD")=0,_xll.ciqfunctions.udf.CIQ($A21,"IQ_CLOSEPRICE",K$2,"USD"),_xll.ciqfunctions.udf.CIQ($A21,"IQ_CLOSEPRICE",K$1,"USD"))</f>
        <v>75.63</v>
      </c>
      <c r="L21" s="55">
        <f t="shared" si="2"/>
        <v>-2.5765708872750093E-2</v>
      </c>
      <c r="M21" s="55">
        <f t="shared" si="3"/>
        <v>-2.8526448362720447E-2</v>
      </c>
      <c r="N21" s="55">
        <f t="shared" si="4"/>
        <v>1.0397990215522945</v>
      </c>
      <c r="O21" s="20">
        <f t="shared" si="5"/>
        <v>-2.3055605938217039E-2</v>
      </c>
      <c r="P21" s="36">
        <f t="shared" si="7"/>
        <v>2.1559384643928439E-2</v>
      </c>
      <c r="Q21" s="55"/>
      <c r="R21" s="67" t="str">
        <f t="shared" si="8"/>
        <v>PLTR</v>
      </c>
      <c r="S21" s="68" t="str">
        <f t="shared" si="9"/>
        <v>Infrastructure</v>
      </c>
      <c r="T21" s="69">
        <f t="shared" si="10"/>
        <v>364.06368549000001</v>
      </c>
      <c r="U21" s="70">
        <f t="shared" si="11"/>
        <v>1.4508156464577366</v>
      </c>
      <c r="V21" s="71">
        <f t="shared" si="12"/>
        <v>-2.5765708872750093E-2</v>
      </c>
      <c r="W21" s="71">
        <f t="shared" si="13"/>
        <v>-2.8526448362720447E-2</v>
      </c>
      <c r="X21" s="71">
        <f t="shared" si="14"/>
        <v>1.0397990215522945</v>
      </c>
      <c r="Y21" s="259"/>
    </row>
    <row r="22" spans="1:25">
      <c r="A22" s="28" t="s">
        <v>161</v>
      </c>
      <c r="B22" s="28" t="s">
        <v>213</v>
      </c>
      <c r="C22" s="28" t="s">
        <v>134</v>
      </c>
      <c r="D22" s="34">
        <f>_xll.ciqfunctions.udf.CIQ($A22,"IQ_MARKETCAP",H$1,"USD")</f>
        <v>686534.96186000004</v>
      </c>
      <c r="E22" s="34">
        <f t="shared" si="1"/>
        <v>0.89309319944374177</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244.42</v>
      </c>
      <c r="I22" s="45">
        <f>IF(_xll.ciqfunctions.udf.CIQ($A22,"IQ_CLOSEPRICE",I$1,"USD")=0,_xll.ciqfunctions.udf.CIQ($A22,"IQ_CLOSEPRICE",I$2,"USD"),_xll.ciqfunctions.udf.CIQ($A22,"IQ_CLOSEPRICE",I$1,"USD"))</f>
        <v>253.77</v>
      </c>
      <c r="J22" s="45">
        <f>IF(_xll.ciqfunctions.udf.CIQ($A22,"IQ_CLOSEPRICE",J$1,"USD")=0,_xll.ciqfunctions.udf.CIQ($A22,"IQ_CLOSEPRICE",J$2,"USD"),_xll.ciqfunctions.udf.CIQ($A22,"IQ_CLOSEPRICE",J$1,"USD"))</f>
        <v>245.12</v>
      </c>
      <c r="K22" s="45">
        <f>IF(_xll.ciqfunctions.udf.CIQ($A22,"IQ_CLOSEPRICE",K$1,"USD")=0,_xll.ciqfunctions.udf.CIQ($A22,"IQ_CLOSEPRICE",K$2,"USD"),_xll.ciqfunctions.udf.CIQ($A22,"IQ_CLOSEPRICE",K$1,"USD"))</f>
        <v>166.64</v>
      </c>
      <c r="L22" s="55">
        <f t="shared" si="2"/>
        <v>-3.6844386649328209E-2</v>
      </c>
      <c r="M22" s="55">
        <f t="shared" si="3"/>
        <v>-2.8557441253264093E-3</v>
      </c>
      <c r="N22" s="55">
        <f t="shared" si="4"/>
        <v>0.46675468074891979</v>
      </c>
      <c r="O22" s="20">
        <f t="shared" si="5"/>
        <v>-3.4164231301853393E-2</v>
      </c>
      <c r="P22" s="36">
        <f t="shared" si="7"/>
        <v>3.1947102395598885E-2</v>
      </c>
      <c r="Q22" s="55"/>
      <c r="R22" s="67" t="str">
        <f t="shared" si="8"/>
        <v>ORCL</v>
      </c>
      <c r="S22" s="68" t="str">
        <f t="shared" si="9"/>
        <v>Infrastructure</v>
      </c>
      <c r="T22" s="69">
        <f t="shared" si="10"/>
        <v>686.53496186000007</v>
      </c>
      <c r="U22" s="70">
        <f t="shared" si="11"/>
        <v>2.7358830452044973</v>
      </c>
      <c r="V22" s="71">
        <f t="shared" si="12"/>
        <v>-3.6844386649328209E-2</v>
      </c>
      <c r="W22" s="71">
        <f t="shared" si="13"/>
        <v>-2.8557441253264093E-3</v>
      </c>
      <c r="X22" s="71">
        <f t="shared" si="14"/>
        <v>0.46675468074891979</v>
      </c>
      <c r="Y22" s="259"/>
    </row>
    <row r="23" spans="1:25">
      <c r="A23" s="28" t="s">
        <v>157</v>
      </c>
      <c r="B23" s="28" t="s">
        <v>214</v>
      </c>
      <c r="C23" s="28" t="s">
        <v>134</v>
      </c>
      <c r="D23" s="43">
        <f>_xll.ciqfunctions.udf.CIQ($A23,"IQ_MARKETCAP",H$1,"USD")</f>
        <v>12412.844129999999</v>
      </c>
      <c r="E23" s="43">
        <f t="shared" si="1"/>
        <v>0.93750330383391201</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52</v>
      </c>
      <c r="I23" s="45">
        <f>IF(_xll.ciqfunctions.udf.CIQ($A23,"IQ_CLOSEPRICE",I$1,"USD")=0,_xll.ciqfunctions.udf.CIQ($A23,"IQ_CLOSEPRICE",I$2,"USD"),_xll.ciqfunctions.udf.CIQ($A23,"IQ_CLOSEPRICE",I$1,"USD"))</f>
        <v>54.43</v>
      </c>
      <c r="J23" s="45">
        <f>IF(_xll.ciqfunctions.udf.CIQ($A23,"IQ_CLOSEPRICE",J$1,"USD")=0,_xll.ciqfunctions.udf.CIQ($A23,"IQ_CLOSEPRICE",J$2,"USD"),_xll.ciqfunctions.udf.CIQ($A23,"IQ_CLOSEPRICE",J$1,"USD"))</f>
        <v>51.37</v>
      </c>
      <c r="K23" s="45">
        <f>IF(_xll.ciqfunctions.udf.CIQ($A23,"IQ_CLOSEPRICE",K$1,"USD")=0,_xll.ciqfunctions.udf.CIQ($A23,"IQ_CLOSEPRICE",K$2,"USD"),_xll.ciqfunctions.udf.CIQ($A23,"IQ_CLOSEPRICE",K$1,"USD"))</f>
        <v>27.7</v>
      </c>
      <c r="L23" s="49">
        <f t="shared" si="2"/>
        <v>-4.4644497519750082E-2</v>
      </c>
      <c r="M23" s="49">
        <f t="shared" si="3"/>
        <v>1.2263967296087364E-2</v>
      </c>
      <c r="N23" s="49">
        <f t="shared" si="4"/>
        <v>0.87725631768953072</v>
      </c>
      <c r="O23" s="50">
        <f t="shared" si="5"/>
        <v>-4.3810250544546264E-2</v>
      </c>
      <c r="P23" s="51">
        <f t="shared" si="7"/>
        <v>4.0967131610759613E-2</v>
      </c>
      <c r="Q23" s="55"/>
      <c r="R23" s="67" t="str">
        <f t="shared" si="8"/>
        <v>NBIS</v>
      </c>
      <c r="S23" s="68" t="str">
        <f t="shared" si="9"/>
        <v>Infrastructure</v>
      </c>
      <c r="T23" s="69">
        <f t="shared" si="10"/>
        <v>12.41284413</v>
      </c>
      <c r="U23" s="70">
        <f t="shared" si="11"/>
        <v>4.9465929172822519E-2</v>
      </c>
      <c r="V23" s="71">
        <f t="shared" si="12"/>
        <v>-4.4644497519750082E-2</v>
      </c>
      <c r="W23" s="71">
        <f t="shared" si="13"/>
        <v>1.2263967296087364E-2</v>
      </c>
      <c r="X23" s="71">
        <f t="shared" si="14"/>
        <v>0.87725631768953072</v>
      </c>
      <c r="Y23" s="259"/>
    </row>
    <row r="24" spans="1:25">
      <c r="A24" s="28" t="s">
        <v>148</v>
      </c>
      <c r="B24" s="28" t="s">
        <v>215</v>
      </c>
      <c r="C24" s="28" t="s">
        <v>134</v>
      </c>
      <c r="D24" s="34">
        <f>_xll.ciqfunctions.udf.CIQ($A24,"IQ_MARKETCAP",H$1,"USD")</f>
        <v>8403.1115499999996</v>
      </c>
      <c r="E24" s="34">
        <f t="shared" si="1"/>
        <v>0.48784430458425981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79.58</v>
      </c>
      <c r="I24" s="45">
        <f>IF(_xll.ciqfunctions.udf.CIQ($A24,"IQ_CLOSEPRICE",I$1,"USD")=0,_xll.ciqfunctions.udf.CIQ($A24,"IQ_CLOSEPRICE",I$2,"USD"),_xll.ciqfunctions.udf.CIQ($A24,"IQ_CLOSEPRICE",I$1,"USD"))</f>
        <v>83.7</v>
      </c>
      <c r="J24" s="45">
        <f>IF(_xll.ciqfunctions.udf.CIQ($A24,"IQ_CLOSEPRICE",J$1,"USD")=0,_xll.ciqfunctions.udf.CIQ($A24,"IQ_CLOSEPRICE",J$2,"USD"),_xll.ciqfunctions.udf.CIQ($A24,"IQ_CLOSEPRICE",J$1,"USD"))</f>
        <v>89.86</v>
      </c>
      <c r="K24" s="45">
        <f>IF(_xll.ciqfunctions.udf.CIQ($A24,"IQ_CLOSEPRICE",K$1,"USD")=0,_xll.ciqfunctions.udf.CIQ($A24,"IQ_CLOSEPRICE",K$2,"USD"),_xll.ciqfunctions.udf.CIQ($A24,"IQ_CLOSEPRICE",K$1,"USD"))</f>
        <v>99.08</v>
      </c>
      <c r="L24" s="55">
        <f t="shared" si="2"/>
        <v>-4.9223416965352484E-2</v>
      </c>
      <c r="M24" s="55">
        <f t="shared" si="3"/>
        <v>-0.11440017805475189</v>
      </c>
      <c r="N24" s="55">
        <f t="shared" si="4"/>
        <v>-0.1968106580540977</v>
      </c>
      <c r="O24" s="20">
        <f t="shared" si="5"/>
        <v>-2.5256578724392468E-2</v>
      </c>
      <c r="P24" s="36">
        <f t="shared" si="7"/>
        <v>2.36175226523214E-2</v>
      </c>
      <c r="Q24" s="55"/>
      <c r="R24" s="67" t="str">
        <f t="shared" si="8"/>
        <v>ESTC</v>
      </c>
      <c r="S24" s="68" t="str">
        <f t="shared" si="9"/>
        <v>Infrastructure</v>
      </c>
      <c r="T24" s="69">
        <f t="shared" si="10"/>
        <v>8.4031115500000002</v>
      </c>
      <c r="U24" s="70">
        <f t="shared" si="11"/>
        <v>3.3486904081798607E-2</v>
      </c>
      <c r="V24" s="71">
        <f t="shared" si="12"/>
        <v>-4.9223416965352484E-2</v>
      </c>
      <c r="W24" s="71">
        <f t="shared" si="13"/>
        <v>-0.11440017805475189</v>
      </c>
      <c r="X24" s="71">
        <f t="shared" si="14"/>
        <v>-0.1968106580540977</v>
      </c>
      <c r="Y24" s="259"/>
    </row>
    <row r="25" spans="1:25">
      <c r="A25" s="28" t="s">
        <v>169</v>
      </c>
      <c r="B25" s="28" t="s">
        <v>216</v>
      </c>
      <c r="C25" s="28" t="s">
        <v>134</v>
      </c>
      <c r="D25" s="34">
        <f>_xll.ciqfunctions.udf.CIQ($A25,"IQ_MARKETCAP",H$1,"USD")</f>
        <v>68406.561730000001</v>
      </c>
      <c r="E25" s="34">
        <f t="shared" si="1"/>
        <v>0.57465408545223295</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205.02</v>
      </c>
      <c r="I25" s="45">
        <f>IF(_xll.ciqfunctions.udf.CIQ($A25,"IQ_CLOSEPRICE",I$1,"USD")=0,_xll.ciqfunctions.udf.CIQ($A25,"IQ_CLOSEPRICE",I$2,"USD"),_xll.ciqfunctions.udf.CIQ($A25,"IQ_CLOSEPRICE",I$1,"USD"))</f>
        <v>223.5</v>
      </c>
      <c r="J25" s="45">
        <f>IF(_xll.ciqfunctions.udf.CIQ($A25,"IQ_CLOSEPRICE",J$1,"USD")=0,_xll.ciqfunctions.udf.CIQ($A25,"IQ_CLOSEPRICE",J$2,"USD"),_xll.ciqfunctions.udf.CIQ($A25,"IQ_CLOSEPRICE",J$1,"USD"))</f>
        <v>219.51</v>
      </c>
      <c r="K25" s="45">
        <f>IF(_xll.ciqfunctions.udf.CIQ($A25,"IQ_CLOSEPRICE",K$1,"USD")=0,_xll.ciqfunctions.udf.CIQ($A25,"IQ_CLOSEPRICE",K$2,"USD"),_xll.ciqfunctions.udf.CIQ($A25,"IQ_CLOSEPRICE",K$1,"USD"))</f>
        <v>154.41</v>
      </c>
      <c r="L25" s="55">
        <f t="shared" si="2"/>
        <v>-8.2684563758389173E-2</v>
      </c>
      <c r="M25" s="55">
        <f t="shared" si="3"/>
        <v>-6.6010660106600949E-2</v>
      </c>
      <c r="N25" s="55">
        <f t="shared" si="4"/>
        <v>0.32776374587138157</v>
      </c>
      <c r="O25" s="20">
        <f t="shared" si="5"/>
        <v>-5.1797909955893368E-2</v>
      </c>
      <c r="P25" s="36">
        <f t="shared" si="7"/>
        <v>4.8436422251630307E-2</v>
      </c>
      <c r="Q25" s="55"/>
      <c r="R25" s="67" t="str">
        <f t="shared" si="8"/>
        <v>SNOW</v>
      </c>
      <c r="S25" s="68" t="str">
        <f t="shared" si="9"/>
        <v>Infrastructure</v>
      </c>
      <c r="T25" s="69">
        <f t="shared" si="10"/>
        <v>68.406561730000007</v>
      </c>
      <c r="U25" s="70">
        <f t="shared" si="11"/>
        <v>0.27260425588639786</v>
      </c>
      <c r="V25" s="71">
        <f t="shared" si="12"/>
        <v>-8.2684563758389173E-2</v>
      </c>
      <c r="W25" s="71">
        <f t="shared" si="13"/>
        <v>-6.6010660106600949E-2</v>
      </c>
      <c r="X25" s="71">
        <f t="shared" si="14"/>
        <v>0.32776374587138157</v>
      </c>
      <c r="Y25" s="259"/>
    </row>
    <row r="26" spans="1:25">
      <c r="A26" s="28" t="s">
        <v>145</v>
      </c>
      <c r="B26" s="28" t="s">
        <v>217</v>
      </c>
      <c r="C26" s="28" t="s">
        <v>134</v>
      </c>
      <c r="D26" s="34">
        <f>_xll.ciqfunctions.udf.CIQ($A26,"IQ_MARKETCAP",H$1,"USD")</f>
        <v>46829.898119999998</v>
      </c>
      <c r="E26" s="34">
        <f t="shared" si="1"/>
        <v>0.56486369696824701</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135.6</v>
      </c>
      <c r="I26" s="45">
        <f>IF(_xll.ciqfunctions.udf.CIQ($A26,"IQ_CLOSEPRICE",I$1,"USD")=0,_xll.ciqfunctions.udf.CIQ($A26,"IQ_CLOSEPRICE",I$2,"USD"),_xll.ciqfunctions.udf.CIQ($A26,"IQ_CLOSEPRICE",I$1,"USD"))</f>
        <v>139.97999999999999</v>
      </c>
      <c r="J26" s="45">
        <f>IF(_xll.ciqfunctions.udf.CIQ($A26,"IQ_CLOSEPRICE",J$1,"USD")=0,_xll.ciqfunctions.udf.CIQ($A26,"IQ_CLOSEPRICE",J$2,"USD"),_xll.ciqfunctions.udf.CIQ($A26,"IQ_CLOSEPRICE",J$1,"USD"))</f>
        <v>149.84</v>
      </c>
      <c r="K26" s="45">
        <f>IF(_xll.ciqfunctions.udf.CIQ($A26,"IQ_CLOSEPRICE",K$1,"USD")=0,_xll.ciqfunctions.udf.CIQ($A26,"IQ_CLOSEPRICE",K$2,"USD"),_xll.ciqfunctions.udf.CIQ($A26,"IQ_CLOSEPRICE",K$1,"USD"))</f>
        <v>142.88999999999999</v>
      </c>
      <c r="L26" s="55">
        <f t="shared" si="2"/>
        <v>-3.1290184312044556E-2</v>
      </c>
      <c r="M26" s="55">
        <f t="shared" si="3"/>
        <v>-9.5034703683929633E-2</v>
      </c>
      <c r="N26" s="55">
        <f t="shared" si="4"/>
        <v>-5.1018265798866258E-2</v>
      </c>
      <c r="O26" s="20">
        <f t="shared" si="5"/>
        <v>-1.8245597291452208E-2</v>
      </c>
      <c r="P26" s="36">
        <f t="shared" si="7"/>
        <v>1.7061527297037811E-2</v>
      </c>
      <c r="Q26" s="55"/>
      <c r="R26" s="67" t="str">
        <f t="shared" si="8"/>
        <v>DDOG</v>
      </c>
      <c r="S26" s="68" t="str">
        <f t="shared" si="9"/>
        <v>Infrastructure</v>
      </c>
      <c r="T26" s="69">
        <f t="shared" si="10"/>
        <v>46.829898119999996</v>
      </c>
      <c r="U26" s="70">
        <f t="shared" si="11"/>
        <v>0.18661995585490482</v>
      </c>
      <c r="V26" s="71">
        <f t="shared" si="12"/>
        <v>-3.1290184312044556E-2</v>
      </c>
      <c r="W26" s="71">
        <f t="shared" si="13"/>
        <v>-9.5034703683929633E-2</v>
      </c>
      <c r="X26" s="71">
        <f t="shared" si="14"/>
        <v>-5.1018265798866258E-2</v>
      </c>
      <c r="Y26" s="259"/>
    </row>
    <row r="27" spans="1:25">
      <c r="A27" s="28" t="s">
        <v>158</v>
      </c>
      <c r="B27" s="28" t="s">
        <v>218</v>
      </c>
      <c r="C27" s="28" t="s">
        <v>134</v>
      </c>
      <c r="D27" s="34">
        <f>_xll.ciqfunctions.udf.CIQ($A27,"IQ_MARKETCAP",H$1,"USD")</f>
        <v>69734.650380000006</v>
      </c>
      <c r="E27" s="34">
        <f t="shared" si="1"/>
        <v>0.72062336872360833</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200.11</v>
      </c>
      <c r="I27" s="45">
        <f>IF(_xll.ciqfunctions.udf.CIQ($A27,"IQ_CLOSEPRICE",I$1,"USD")=0,_xll.ciqfunctions.udf.CIQ($A27,"IQ_CLOSEPRICE",I$2,"USD"),_xll.ciqfunctions.udf.CIQ($A27,"IQ_CLOSEPRICE",I$1,"USD"))</f>
        <v>207.68</v>
      </c>
      <c r="J27" s="45">
        <f>IF(_xll.ciqfunctions.udf.CIQ($A27,"IQ_CLOSEPRICE",J$1,"USD")=0,_xll.ciqfunctions.udf.CIQ($A27,"IQ_CLOSEPRICE",J$2,"USD"),_xll.ciqfunctions.udf.CIQ($A27,"IQ_CLOSEPRICE",J$1,"USD"))</f>
        <v>198.42</v>
      </c>
      <c r="K27" s="45">
        <f>IF(_xll.ciqfunctions.udf.CIQ($A27,"IQ_CLOSEPRICE",K$1,"USD")=0,_xll.ciqfunctions.udf.CIQ($A27,"IQ_CLOSEPRICE",K$2,"USD"),_xll.ciqfunctions.udf.CIQ($A27,"IQ_CLOSEPRICE",K$1,"USD"))</f>
        <v>107.68</v>
      </c>
      <c r="L27" s="55">
        <f t="shared" si="2"/>
        <v>-3.6450308166409817E-2</v>
      </c>
      <c r="M27" s="55">
        <f t="shared" si="3"/>
        <v>8.5172865638545314E-3</v>
      </c>
      <c r="N27" s="55">
        <f t="shared" si="4"/>
        <v>0.85837667161961373</v>
      </c>
      <c r="O27" s="20">
        <f t="shared" si="5"/>
        <v>-2.7260601175542E-2</v>
      </c>
      <c r="P27" s="36">
        <f t="shared" si="7"/>
        <v>2.5491491654705482E-2</v>
      </c>
      <c r="Q27" s="55"/>
      <c r="R27" s="67" t="str">
        <f t="shared" si="8"/>
        <v>NET</v>
      </c>
      <c r="S27" s="68" t="str">
        <f t="shared" si="9"/>
        <v>Infrastructure</v>
      </c>
      <c r="T27" s="69">
        <f t="shared" si="10"/>
        <v>69.734650380000005</v>
      </c>
      <c r="U27" s="70">
        <f t="shared" si="11"/>
        <v>0.27789676890018444</v>
      </c>
      <c r="V27" s="71">
        <f t="shared" si="12"/>
        <v>-3.6450308166409817E-2</v>
      </c>
      <c r="W27" s="71">
        <f t="shared" si="13"/>
        <v>8.5172865638545314E-3</v>
      </c>
      <c r="X27" s="71">
        <f t="shared" si="14"/>
        <v>0.85837667161961373</v>
      </c>
      <c r="Y27" s="259"/>
    </row>
    <row r="28" spans="1:25">
      <c r="A28" s="28" t="s">
        <v>150</v>
      </c>
      <c r="B28" s="28" t="s">
        <v>219</v>
      </c>
      <c r="C28" s="28" t="s">
        <v>134</v>
      </c>
      <c r="D28" s="43">
        <f>_xll.ciqfunctions.udf.CIQ($A28,"IQ_MARKETCAP",H$1,"USD")</f>
        <v>6908.6639999999998</v>
      </c>
      <c r="E28" s="43">
        <f t="shared" si="1"/>
        <v>0.32954683132822526</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41.82</v>
      </c>
      <c r="I28" s="45">
        <f>IF(_xll.ciqfunctions.udf.CIQ($A28,"IQ_CLOSEPRICE",I$1,"USD")=0,_xll.ciqfunctions.udf.CIQ($A28,"IQ_CLOSEPRICE",I$2,"USD"),_xll.ciqfunctions.udf.CIQ($A28,"IQ_CLOSEPRICE",I$1,"USD"))</f>
        <v>43.81</v>
      </c>
      <c r="J28" s="45">
        <f>IF(_xll.ciqfunctions.udf.CIQ($A28,"IQ_CLOSEPRICE",J$1,"USD")=0,_xll.ciqfunctions.udf.CIQ($A28,"IQ_CLOSEPRICE",J$2,"USD"),_xll.ciqfunctions.udf.CIQ($A28,"IQ_CLOSEPRICE",J$1,"USD"))</f>
        <v>47.89</v>
      </c>
      <c r="K28" s="45">
        <f>IF(_xll.ciqfunctions.udf.CIQ($A28,"IQ_CLOSEPRICE",K$1,"USD")=0,_xll.ciqfunctions.udf.CIQ($A28,"IQ_CLOSEPRICE",K$2,"USD"),_xll.ciqfunctions.udf.CIQ($A28,"IQ_CLOSEPRICE",K$1,"USD"))</f>
        <v>56.35</v>
      </c>
      <c r="L28" s="49">
        <f t="shared" si="2"/>
        <v>-4.5423419310659741E-2</v>
      </c>
      <c r="M28" s="49">
        <f t="shared" si="3"/>
        <v>-0.12674879933180205</v>
      </c>
      <c r="N28" s="49">
        <f t="shared" si="4"/>
        <v>-0.25785270629991131</v>
      </c>
      <c r="O28" s="50">
        <f t="shared" si="5"/>
        <v>-1.5681448932165686E-2</v>
      </c>
      <c r="P28" s="51">
        <f t="shared" si="7"/>
        <v>1.4663782431424827E-2</v>
      </c>
      <c r="Q28" s="55"/>
      <c r="R28" s="67" t="str">
        <f t="shared" si="8"/>
        <v>GTLB</v>
      </c>
      <c r="S28" s="68" t="str">
        <f t="shared" si="9"/>
        <v>Infrastructure</v>
      </c>
      <c r="T28" s="69">
        <f t="shared" si="10"/>
        <v>6.9086639999999999</v>
      </c>
      <c r="U28" s="70">
        <f t="shared" si="11"/>
        <v>2.753144086268557E-2</v>
      </c>
      <c r="V28" s="71">
        <f t="shared" si="12"/>
        <v>-4.5423419310659741E-2</v>
      </c>
      <c r="W28" s="71">
        <f t="shared" si="13"/>
        <v>-0.12674879933180205</v>
      </c>
      <c r="X28" s="71">
        <f t="shared" si="14"/>
        <v>-0.25785270629991131</v>
      </c>
      <c r="Y28" s="259"/>
    </row>
    <row r="29" spans="1:25">
      <c r="A29" s="28" t="s">
        <v>162</v>
      </c>
      <c r="B29" s="28" t="s">
        <v>220</v>
      </c>
      <c r="C29" s="28" t="s">
        <v>134</v>
      </c>
      <c r="D29" s="34">
        <f>_xll.ciqfunctions.udf.CIQ($A29,"IQ_MARKETCAP",H$1,"USD")</f>
        <v>115472.73108</v>
      </c>
      <c r="E29" s="34">
        <f t="shared" si="1"/>
        <v>0.34949277589735744</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172.88</v>
      </c>
      <c r="I29" s="45">
        <f>IF(_xll.ciqfunctions.udf.CIQ($A29,"IQ_CLOSEPRICE",I$1,"USD")=0,_xll.ciqfunctions.udf.CIQ($A29,"IQ_CLOSEPRICE",I$2,"USD"),_xll.ciqfunctions.udf.CIQ($A29,"IQ_CLOSEPRICE",I$1,"USD"))</f>
        <v>173.6</v>
      </c>
      <c r="J29" s="45">
        <f>IF(_xll.ciqfunctions.udf.CIQ($A29,"IQ_CLOSEPRICE",J$1,"USD")=0,_xll.ciqfunctions.udf.CIQ($A29,"IQ_CLOSEPRICE",J$2,"USD"),_xll.ciqfunctions.udf.CIQ($A29,"IQ_CLOSEPRICE",J$1,"USD"))</f>
        <v>203.27</v>
      </c>
      <c r="K29" s="45">
        <f>IF(_xll.ciqfunctions.udf.CIQ($A29,"IQ_CLOSEPRICE",K$1,"USD")=0,_xll.ciqfunctions.udf.CIQ($A29,"IQ_CLOSEPRICE",K$2,"USD"),_xll.ciqfunctions.udf.CIQ($A29,"IQ_CLOSEPRICE",K$1,"USD"))</f>
        <v>181.96</v>
      </c>
      <c r="L29" s="55">
        <f t="shared" si="2"/>
        <v>-4.1474654377879894E-3</v>
      </c>
      <c r="M29" s="55">
        <f t="shared" si="3"/>
        <v>-0.14950558370640044</v>
      </c>
      <c r="N29" s="55">
        <f t="shared" si="4"/>
        <v>-4.9901077159815399E-2</v>
      </c>
      <c r="O29" s="20">
        <f t="shared" si="5"/>
        <v>-1.4555460356669191E-3</v>
      </c>
      <c r="P29" s="36">
        <f t="shared" si="7"/>
        <v>1.3610866239638314E-3</v>
      </c>
      <c r="Q29" s="55"/>
      <c r="R29" s="67" t="str">
        <f t="shared" si="8"/>
        <v>PANW</v>
      </c>
      <c r="S29" s="68" t="str">
        <f t="shared" si="9"/>
        <v>Infrastructure</v>
      </c>
      <c r="T29" s="69">
        <f t="shared" si="10"/>
        <v>115.47273108</v>
      </c>
      <c r="U29" s="70">
        <f t="shared" si="11"/>
        <v>0.46016576677948351</v>
      </c>
      <c r="V29" s="71">
        <f t="shared" si="12"/>
        <v>-4.1474654377879894E-3</v>
      </c>
      <c r="W29" s="71">
        <f t="shared" si="13"/>
        <v>-0.14950558370640044</v>
      </c>
      <c r="X29" s="71">
        <f t="shared" si="14"/>
        <v>-4.9901077159815399E-2</v>
      </c>
      <c r="Y29" s="259"/>
    </row>
    <row r="30" spans="1:25">
      <c r="A30" s="28" t="s">
        <v>152</v>
      </c>
      <c r="B30" s="28" t="s">
        <v>221</v>
      </c>
      <c r="C30" s="28" t="s">
        <v>134</v>
      </c>
      <c r="D30" s="34">
        <f>_xll.ciqfunctions.udf.CIQ($A30,"IQ_MARKETCAP",H$1,"USD")</f>
        <v>18056.41174</v>
      </c>
      <c r="E30" s="34">
        <f t="shared" si="1"/>
        <v>0.43395683463357021</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220.97</v>
      </c>
      <c r="I30" s="45">
        <f>IF(_xll.ciqfunctions.udf.CIQ($A30,"IQ_CLOSEPRICE",I$1,"USD")=0,_xll.ciqfunctions.udf.CIQ($A30,"IQ_CLOSEPRICE",I$2,"USD"),_xll.ciqfunctions.udf.CIQ($A30,"IQ_CLOSEPRICE",I$1,"USD"))</f>
        <v>237.89</v>
      </c>
      <c r="J30" s="45">
        <f>IF(_xll.ciqfunctions.udf.CIQ($A30,"IQ_CLOSEPRICE",J$1,"USD")=0,_xll.ciqfunctions.udf.CIQ($A30,"IQ_CLOSEPRICE",J$2,"USD"),_xll.ciqfunctions.udf.CIQ($A30,"IQ_CLOSEPRICE",J$1,"USD"))</f>
        <v>241.37</v>
      </c>
      <c r="K30" s="45">
        <f>IF(_xll.ciqfunctions.udf.CIQ($A30,"IQ_CLOSEPRICE",K$1,"USD")=0,_xll.ciqfunctions.udf.CIQ($A30,"IQ_CLOSEPRICE",K$2,"USD"),_xll.ciqfunctions.udf.CIQ($A30,"IQ_CLOSEPRICE",K$1,"USD"))</f>
        <v>232.81</v>
      </c>
      <c r="L30" s="55">
        <f t="shared" si="2"/>
        <v>-7.1125310017234766E-2</v>
      </c>
      <c r="M30" s="55">
        <f t="shared" si="3"/>
        <v>-8.451754567676184E-2</v>
      </c>
      <c r="N30" s="55">
        <f t="shared" si="4"/>
        <v>-5.0856921953524314E-2</v>
      </c>
      <c r="O30" s="20">
        <f t="shared" si="5"/>
        <v>-3.3228717210481075E-2</v>
      </c>
      <c r="P30" s="36">
        <f t="shared" si="7"/>
        <v>3.1072299617057347E-2</v>
      </c>
      <c r="Q30" s="55"/>
      <c r="R30" s="67" t="str">
        <f t="shared" si="8"/>
        <v>MDB</v>
      </c>
      <c r="S30" s="68" t="str">
        <f t="shared" si="9"/>
        <v>Infrastructure</v>
      </c>
      <c r="T30" s="69">
        <f t="shared" si="10"/>
        <v>18.056411739999998</v>
      </c>
      <c r="U30" s="70">
        <f t="shared" si="11"/>
        <v>7.1955884960118399E-2</v>
      </c>
      <c r="V30" s="71">
        <f t="shared" si="12"/>
        <v>-7.1125310017234766E-2</v>
      </c>
      <c r="W30" s="71">
        <f t="shared" si="13"/>
        <v>-8.451754567676184E-2</v>
      </c>
      <c r="X30" s="71">
        <f t="shared" si="14"/>
        <v>-5.0856921953524314E-2</v>
      </c>
      <c r="Y30" s="259"/>
    </row>
    <row r="31" spans="1:25">
      <c r="A31" s="28" t="s">
        <v>164</v>
      </c>
      <c r="B31" s="28" t="s">
        <v>222</v>
      </c>
      <c r="C31" s="28" t="s">
        <v>134</v>
      </c>
      <c r="D31" s="34">
        <f>_xll.ciqfunctions.udf.CIQ($A31,"IQ_MARKETCAP",H$1,"USD")</f>
        <v>17815.59477</v>
      </c>
      <c r="E31" s="34">
        <f t="shared" si="1"/>
        <v>0.35840872037955956</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54.51</v>
      </c>
      <c r="I31" s="45">
        <f>IF(_xll.ciqfunctions.udf.CIQ($A31,"IQ_CLOSEPRICE",I$1,"USD")=0,_xll.ciqfunctions.udf.CIQ($A31,"IQ_CLOSEPRICE",I$2,"USD"),_xll.ciqfunctions.udf.CIQ($A31,"IQ_CLOSEPRICE",I$1,"USD"))</f>
        <v>59.52</v>
      </c>
      <c r="J31" s="45">
        <f>IF(_xll.ciqfunctions.udf.CIQ($A31,"IQ_CLOSEPRICE",J$1,"USD")=0,_xll.ciqfunctions.udf.CIQ($A31,"IQ_CLOSEPRICE",J$2,"USD"),_xll.ciqfunctions.udf.CIQ($A31,"IQ_CLOSEPRICE",J$1,"USD"))</f>
        <v>57.59</v>
      </c>
      <c r="K31" s="45">
        <f>IF(_xll.ciqfunctions.udf.CIQ($A31,"IQ_CLOSEPRICE",K$1,"USD")=0,_xll.ciqfunctions.udf.CIQ($A31,"IQ_CLOSEPRICE",K$2,"USD"),_xll.ciqfunctions.udf.CIQ($A31,"IQ_CLOSEPRICE",K$1,"USD"))</f>
        <v>61.43</v>
      </c>
      <c r="L31" s="55">
        <f t="shared" si="2"/>
        <v>-8.4173387096774244E-2</v>
      </c>
      <c r="M31" s="55">
        <f t="shared" si="3"/>
        <v>-5.3481507206112222E-2</v>
      </c>
      <c r="N31" s="55">
        <f t="shared" si="4"/>
        <v>-0.11264854305713823</v>
      </c>
      <c r="O31" s="20">
        <f t="shared" si="5"/>
        <v>-3.2941252781170341E-2</v>
      </c>
      <c r="P31" s="36">
        <f t="shared" si="7"/>
        <v>3.0803490537844019E-2</v>
      </c>
      <c r="Q31" s="55"/>
      <c r="R31" s="67" t="str">
        <f t="shared" si="8"/>
        <v>PSTG</v>
      </c>
      <c r="S31" s="68" t="str">
        <f t="shared" si="9"/>
        <v>Infrastructure</v>
      </c>
      <c r="T31" s="69">
        <f t="shared" si="10"/>
        <v>17.815594770000001</v>
      </c>
      <c r="U31" s="70">
        <f t="shared" si="11"/>
        <v>7.0996214875093833E-2</v>
      </c>
      <c r="V31" s="71">
        <f t="shared" si="12"/>
        <v>-8.4173387096774244E-2</v>
      </c>
      <c r="W31" s="71">
        <f t="shared" si="13"/>
        <v>-5.3481507206112222E-2</v>
      </c>
      <c r="X31" s="71">
        <f t="shared" si="14"/>
        <v>-0.11264854305713823</v>
      </c>
      <c r="Y31" s="259"/>
    </row>
    <row r="32" spans="1:25">
      <c r="A32" s="28" t="s">
        <v>176</v>
      </c>
      <c r="B32" s="28" t="s">
        <v>223</v>
      </c>
      <c r="C32" s="28" t="s">
        <v>134</v>
      </c>
      <c r="D32" s="34">
        <f>_xll.ciqfunctions.udf.CIQ($A32,"IQ_MARKETCAP",H$1,"USD")</f>
        <v>43636.825989999998</v>
      </c>
      <c r="E32" s="34">
        <f t="shared" si="1"/>
        <v>0.38982758508141024</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280.27</v>
      </c>
      <c r="I32" s="45">
        <f>IF(_xll.ciqfunctions.udf.CIQ($A32,"IQ_CLOSEPRICE",I$1,"USD")=0,_xll.ciqfunctions.udf.CIQ($A32,"IQ_CLOSEPRICE",I$2,"USD"),_xll.ciqfunctions.udf.CIQ($A32,"IQ_CLOSEPRICE",I$1,"USD"))</f>
        <v>285.56</v>
      </c>
      <c r="J32" s="45">
        <f>IF(_xll.ciqfunctions.udf.CIQ($A32,"IQ_CLOSEPRICE",J$1,"USD")=0,_xll.ciqfunctions.udf.CIQ($A32,"IQ_CLOSEPRICE",J$2,"USD"),_xll.ciqfunctions.udf.CIQ($A32,"IQ_CLOSEPRICE",J$1,"USD"))</f>
        <v>286.185</v>
      </c>
      <c r="K32" s="45">
        <f>IF(_xll.ciqfunctions.udf.CIQ($A32,"IQ_CLOSEPRICE",K$1,"USD")=0,_xll.ciqfunctions.udf.CIQ($A32,"IQ_CLOSEPRICE",K$2,"USD"),_xll.ciqfunctions.udf.CIQ($A32,"IQ_CLOSEPRICE",K$1,"USD"))</f>
        <v>180.41</v>
      </c>
      <c r="L32" s="55">
        <f t="shared" si="2"/>
        <v>-1.8525003501891124E-2</v>
      </c>
      <c r="M32" s="55">
        <f t="shared" si="3"/>
        <v>-2.0668448730716271E-2</v>
      </c>
      <c r="N32" s="55">
        <f t="shared" si="4"/>
        <v>0.5535169890804279</v>
      </c>
      <c r="O32" s="20">
        <f t="shared" si="5"/>
        <v>-7.3578617942721952E-3</v>
      </c>
      <c r="P32" s="36">
        <f t="shared" si="7"/>
        <v>6.8803644981038029E-3</v>
      </c>
      <c r="Q32" s="55"/>
      <c r="R32" s="67" t="str">
        <f t="shared" si="8"/>
        <v>ZS</v>
      </c>
      <c r="S32" s="68" t="str">
        <f t="shared" si="9"/>
        <v>Infrastructure</v>
      </c>
      <c r="T32" s="69">
        <f t="shared" si="10"/>
        <v>43.636825989999998</v>
      </c>
      <c r="U32" s="70">
        <f t="shared" si="11"/>
        <v>0.17389537169255673</v>
      </c>
      <c r="V32" s="71">
        <f t="shared" si="12"/>
        <v>-1.8525003501891124E-2</v>
      </c>
      <c r="W32" s="71">
        <f t="shared" si="13"/>
        <v>-2.0668448730716271E-2</v>
      </c>
      <c r="X32" s="71">
        <f t="shared" si="14"/>
        <v>0.5535169890804279</v>
      </c>
      <c r="Y32" s="259"/>
    </row>
    <row r="33" spans="1:25" s="33" customFormat="1">
      <c r="A33" s="28" t="s">
        <v>143</v>
      </c>
      <c r="B33" s="28" t="s">
        <v>224</v>
      </c>
      <c r="C33" s="28" t="s">
        <v>134</v>
      </c>
      <c r="D33" s="34">
        <f>_xll.ciqfunctions.udf.CIQ($A33,"IQ_MARKETCAP",H$1,"USD")</f>
        <v>5929.5989</v>
      </c>
      <c r="E33" s="34">
        <f t="shared" si="1"/>
        <v>0.23147422241650853</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17.2</v>
      </c>
      <c r="I33" s="45">
        <f>IF(_xll.ciqfunctions.udf.CIQ($A33,"IQ_CLOSEPRICE",I$1,"USD")=0,_xll.ciqfunctions.udf.CIQ($A33,"IQ_CLOSEPRICE",I$2,"USD"),_xll.ciqfunctions.udf.CIQ($A33,"IQ_CLOSEPRICE",I$1,"USD"))</f>
        <v>17.725000000000001</v>
      </c>
      <c r="J33" s="45">
        <f>IF(_xll.ciqfunctions.udf.CIQ($A33,"IQ_CLOSEPRICE",J$1,"USD")=0,_xll.ciqfunctions.udf.CIQ($A33,"IQ_CLOSEPRICE",J$2,"USD"),_xll.ciqfunctions.udf.CIQ($A33,"IQ_CLOSEPRICE",J$1,"USD"))</f>
        <v>27.35</v>
      </c>
      <c r="K33" s="45">
        <f>IF(_xll.ciqfunctions.udf.CIQ($A33,"IQ_CLOSEPRICE",K$1,"USD")=0,_xll.ciqfunctions.udf.CIQ($A33,"IQ_CLOSEPRICE",K$2,"USD"),_xll.ciqfunctions.udf.CIQ($A33,"IQ_CLOSEPRICE",K$1,"USD"))</f>
        <v>27.96</v>
      </c>
      <c r="L33" s="55">
        <f t="shared" si="2"/>
        <v>-2.961918194640345E-2</v>
      </c>
      <c r="M33" s="55">
        <f t="shared" si="3"/>
        <v>-0.37111517367458868</v>
      </c>
      <c r="N33" s="55">
        <f t="shared" si="4"/>
        <v>-0.38483547925608019</v>
      </c>
      <c r="O33" s="20">
        <f t="shared" si="5"/>
        <v>-7.0653469051550856E-3</v>
      </c>
      <c r="P33" s="36">
        <f t="shared" si="7"/>
        <v>6.6068327147513527E-3</v>
      </c>
      <c r="Q33" s="52"/>
      <c r="R33" s="72" t="str">
        <f t="shared" si="8"/>
        <v>CFLT</v>
      </c>
      <c r="S33" s="73" t="str">
        <f t="shared" si="9"/>
        <v>Infrastructure</v>
      </c>
      <c r="T33" s="74">
        <f t="shared" si="10"/>
        <v>5.9295989000000002</v>
      </c>
      <c r="U33" s="256">
        <f t="shared" si="11"/>
        <v>2.3629807652361647E-2</v>
      </c>
      <c r="V33" s="75">
        <f t="shared" si="12"/>
        <v>-2.961918194640345E-2</v>
      </c>
      <c r="W33" s="75">
        <f t="shared" si="13"/>
        <v>-0.37111517367458868</v>
      </c>
      <c r="X33" s="75">
        <f t="shared" si="14"/>
        <v>-0.38483547925608019</v>
      </c>
      <c r="Y33" s="260"/>
    </row>
    <row r="34" spans="1:25">
      <c r="A34" s="31" t="s">
        <v>160</v>
      </c>
      <c r="B34" s="28" t="s">
        <v>225</v>
      </c>
      <c r="C34" s="31" t="s">
        <v>131</v>
      </c>
      <c r="D34" s="46">
        <f>_xll.ciqfunctions.udf.CIQ($A34,"IQ_MARKETCAP",H$1,"USD")</f>
        <v>4238768</v>
      </c>
      <c r="E34" s="46">
        <f t="shared" si="1"/>
        <v>1.4843685557681559</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173.72</v>
      </c>
      <c r="I34" s="47">
        <f>IF(_xll.ciqfunctions.udf.CIQ($A34,"IQ_CLOSEPRICE",I$1,"USD")=0,_xll.ciqfunctions.udf.CIQ($A34,"IQ_CLOSEPRICE",I$2,"USD"),_xll.ciqfunctions.udf.CIQ($A34,"IQ_CLOSEPRICE",I$1,"USD"))</f>
        <v>177.87</v>
      </c>
      <c r="J34" s="47">
        <f>IF(_xll.ciqfunctions.udf.CIQ($A34,"IQ_CLOSEPRICE",J$1,"USD")=0,_xll.ciqfunctions.udf.CIQ($A34,"IQ_CLOSEPRICE",J$2,"USD"),_xll.ciqfunctions.udf.CIQ($A34,"IQ_CLOSEPRICE",J$1,"USD"))</f>
        <v>173.5</v>
      </c>
      <c r="K34" s="47">
        <f>IF(_xll.ciqfunctions.udf.CIQ($A34,"IQ_CLOSEPRICE",K$1,"USD")=0,_xll.ciqfunctions.udf.CIQ($A34,"IQ_CLOSEPRICE",K$2,"USD"),_xll.ciqfunctions.udf.CIQ($A34,"IQ_CLOSEPRICE",K$1,"USD"))</f>
        <v>134.29</v>
      </c>
      <c r="L34" s="52">
        <f t="shared" si="2"/>
        <v>-2.3331646708270148E-2</v>
      </c>
      <c r="M34" s="52">
        <f t="shared" si="3"/>
        <v>1.2680115273775439E-3</v>
      </c>
      <c r="N34" s="52">
        <f t="shared" si="4"/>
        <v>0.29361828877801788</v>
      </c>
      <c r="O34" s="53">
        <f t="shared" si="5"/>
        <v>-3.5460105378988346E-2</v>
      </c>
      <c r="P34" s="54">
        <f t="shared" si="7"/>
        <v>3.3158879164941465E-2</v>
      </c>
      <c r="Q34" s="49"/>
      <c r="R34" s="67" t="str">
        <f t="shared" si="8"/>
        <v>NVDA</v>
      </c>
      <c r="S34" s="68" t="str">
        <f t="shared" si="9"/>
        <v>Semi</v>
      </c>
      <c r="T34" s="69">
        <f t="shared" si="10"/>
        <v>4238.768</v>
      </c>
      <c r="U34" s="79">
        <f t="shared" si="11"/>
        <v>16.891744991889023</v>
      </c>
      <c r="V34" s="71">
        <f t="shared" si="12"/>
        <v>-2.3331646708270148E-2</v>
      </c>
      <c r="W34" s="71">
        <f t="shared" si="13"/>
        <v>1.2680115273775439E-3</v>
      </c>
      <c r="X34" s="71">
        <f t="shared" si="14"/>
        <v>0.29361828877801788</v>
      </c>
      <c r="Y34" s="259">
        <f>O48*SUM(P34:P47)</f>
        <v>-6.7106628679631172E-3</v>
      </c>
    </row>
    <row r="35" spans="1:25">
      <c r="A35" s="28" t="s">
        <v>136</v>
      </c>
      <c r="B35" s="28" t="s">
        <v>226</v>
      </c>
      <c r="C35" s="28" t="s">
        <v>131</v>
      </c>
      <c r="D35" s="43">
        <f>_xll.ciqfunctions.udf.CIQ($A35,"IQ_MARKETCAP",H$1,"USD")</f>
        <v>3003398.1282000002</v>
      </c>
      <c r="E35" s="34">
        <f t="shared" si="1"/>
        <v>0.94775073253423892</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202.38</v>
      </c>
      <c r="I35" s="45">
        <f>IF(_xll.ciqfunctions.udf.CIQ($A35,"IQ_CLOSEPRICE",I$1,"USD")=0,_xll.ciqfunctions.udf.CIQ($A35,"IQ_CLOSEPRICE",I$2,"USD"),_xll.ciqfunctions.udf.CIQ($A35,"IQ_CLOSEPRICE",I$1,"USD"))</f>
        <v>207.57</v>
      </c>
      <c r="J35" s="45">
        <f>IF(_xll.ciqfunctions.udf.CIQ($A35,"IQ_CLOSEPRICE",J$1,"USD")=0,_xll.ciqfunctions.udf.CIQ($A35,"IQ_CLOSEPRICE",J$2,"USD"),_xll.ciqfunctions.udf.CIQ($A35,"IQ_CLOSEPRICE",J$1,"USD"))</f>
        <v>213.88</v>
      </c>
      <c r="K35" s="45">
        <f>IF(_xll.ciqfunctions.udf.CIQ($A35,"IQ_CLOSEPRICE",K$1,"USD")=0,_xll.ciqfunctions.udf.CIQ($A35,"IQ_CLOSEPRICE",K$2,"USD"),_xll.ciqfunctions.udf.CIQ($A35,"IQ_CLOSEPRICE",K$1,"USD"))</f>
        <v>250.42</v>
      </c>
      <c r="L35" s="49">
        <f t="shared" si="2"/>
        <v>-2.5003613238907318E-2</v>
      </c>
      <c r="M35" s="49">
        <f t="shared" si="3"/>
        <v>-5.3768468299981276E-2</v>
      </c>
      <c r="N35" s="49">
        <f t="shared" si="4"/>
        <v>-0.19183771264276017</v>
      </c>
      <c r="O35" s="50">
        <f t="shared" si="5"/>
        <v>-2.4304903161639971E-2</v>
      </c>
      <c r="P35" s="51">
        <f t="shared" si="7"/>
        <v>2.2727607220534889E-2</v>
      </c>
      <c r="Q35" s="55"/>
      <c r="R35" s="67" t="str">
        <f t="shared" si="8"/>
        <v>AAPL</v>
      </c>
      <c r="S35" s="68" t="str">
        <f t="shared" si="9"/>
        <v>Semi</v>
      </c>
      <c r="T35" s="69">
        <f t="shared" si="10"/>
        <v>3003.3981282</v>
      </c>
      <c r="U35" s="70">
        <f t="shared" si="11"/>
        <v>11.968721876420512</v>
      </c>
      <c r="V35" s="71">
        <f t="shared" si="12"/>
        <v>-2.5003613238907318E-2</v>
      </c>
      <c r="W35" s="71">
        <f t="shared" si="13"/>
        <v>-5.3768468299981276E-2</v>
      </c>
      <c r="X35" s="71">
        <f t="shared" si="14"/>
        <v>-0.19183771264276017</v>
      </c>
      <c r="Y35" s="259"/>
    </row>
    <row r="36" spans="1:25">
      <c r="A36" s="28" t="s">
        <v>142</v>
      </c>
      <c r="B36" s="28" t="s">
        <v>227</v>
      </c>
      <c r="C36" s="28" t="s">
        <v>131</v>
      </c>
      <c r="D36" s="43">
        <f>_xll.ciqfunctions.udf.CIQ($A36,"IQ_MARKETCAP",H$1,"USD")</f>
        <v>1357609.86338</v>
      </c>
      <c r="E36" s="43">
        <f t="shared" si="1"/>
        <v>0.86450019194521821</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288.64</v>
      </c>
      <c r="I36" s="45">
        <f>IF(_xll.ciqfunctions.udf.CIQ($A36,"IQ_CLOSEPRICE",I$1,"USD")=0,_xll.ciqfunctions.udf.CIQ($A36,"IQ_CLOSEPRICE",I$2,"USD"),_xll.ciqfunctions.udf.CIQ($A36,"IQ_CLOSEPRICE",I$1,"USD"))</f>
        <v>293.7</v>
      </c>
      <c r="J36" s="45">
        <f>IF(_xll.ciqfunctions.udf.CIQ($A36,"IQ_CLOSEPRICE",J$1,"USD")=0,_xll.ciqfunctions.udf.CIQ($A36,"IQ_CLOSEPRICE",J$2,"USD"),_xll.ciqfunctions.udf.CIQ($A36,"IQ_CLOSEPRICE",J$1,"USD"))</f>
        <v>290.18</v>
      </c>
      <c r="K36" s="45">
        <f>IF(_xll.ciqfunctions.udf.CIQ($A36,"IQ_CLOSEPRICE",K$1,"USD")=0,_xll.ciqfunctions.udf.CIQ($A36,"IQ_CLOSEPRICE",K$2,"USD"),_xll.ciqfunctions.udf.CIQ($A36,"IQ_CLOSEPRICE",K$1,"USD"))</f>
        <v>231.84</v>
      </c>
      <c r="L36" s="49">
        <f t="shared" si="2"/>
        <v>-1.7228464419475675E-2</v>
      </c>
      <c r="M36" s="49">
        <f t="shared" si="3"/>
        <v>-5.3070507960576441E-3</v>
      </c>
      <c r="N36" s="49">
        <f t="shared" si="4"/>
        <v>0.24499654934437531</v>
      </c>
      <c r="O36" s="50">
        <f t="shared" si="5"/>
        <v>-1.5155110072210388E-2</v>
      </c>
      <c r="P36" s="51">
        <f t="shared" si="7"/>
        <v>1.4171600965223874E-2</v>
      </c>
      <c r="Q36" s="55"/>
      <c r="R36" s="67" t="str">
        <f t="shared" si="8"/>
        <v>AVGO</v>
      </c>
      <c r="S36" s="68" t="str">
        <f t="shared" si="9"/>
        <v>Semi</v>
      </c>
      <c r="T36" s="69">
        <f t="shared" si="10"/>
        <v>1357.60986338</v>
      </c>
      <c r="U36" s="70">
        <f t="shared" si="11"/>
        <v>5.4101568216727731</v>
      </c>
      <c r="V36" s="71">
        <f t="shared" si="12"/>
        <v>-1.7228464419475675E-2</v>
      </c>
      <c r="W36" s="71">
        <f t="shared" si="13"/>
        <v>-5.3070507960576441E-3</v>
      </c>
      <c r="X36" s="71">
        <f t="shared" si="14"/>
        <v>0.24499654934437531</v>
      </c>
      <c r="Y36" s="259"/>
    </row>
    <row r="37" spans="1:25">
      <c r="A37" s="28" t="s">
        <v>133</v>
      </c>
      <c r="B37" s="28" t="s">
        <v>228</v>
      </c>
      <c r="C37" s="28" t="s">
        <v>131</v>
      </c>
      <c r="D37" s="34">
        <f>_xll.ciqfunctions.udf.CIQ($A37,"IQ_MARKETCAP",H$1,"USD")</f>
        <v>994154.81284999999</v>
      </c>
      <c r="E37" s="34">
        <f t="shared" si="1"/>
        <v>0.72858542740698939</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38.336080000000003</v>
      </c>
      <c r="I37" s="45">
        <f>IF(_xll.ciqfunctions.udf.CIQ($A37,"IQ_CLOSEPRICE",I$1,"USD")=0,_xll.ciqfunctions.udf.CIQ($A37,"IQ_CLOSEPRICE",I$2,"USD"),_xll.ciqfunctions.udf.CIQ($A37,"IQ_CLOSEPRICE",I$1,"USD"))</f>
        <v>38.750630000000001</v>
      </c>
      <c r="J37" s="45">
        <f>IF(_xll.ciqfunctions.udf.CIQ($A37,"IQ_CLOSEPRICE",J$1,"USD")=0,_xll.ciqfunctions.udf.CIQ($A37,"IQ_CLOSEPRICE",J$2,"USD"),_xll.ciqfunctions.udf.CIQ($A37,"IQ_CLOSEPRICE",J$1,"USD"))</f>
        <v>38.800409999999999</v>
      </c>
      <c r="K37" s="45">
        <f>IF(_xll.ciqfunctions.udf.CIQ($A37,"IQ_CLOSEPRICE",K$1,"USD")=0,_xll.ciqfunctions.udf.CIQ($A37,"IQ_CLOSEPRICE",K$2,"USD"),_xll.ciqfunctions.udf.CIQ($A37,"IQ_CLOSEPRICE",K$1,"USD"))</f>
        <v>32.79439</v>
      </c>
      <c r="L37" s="55">
        <f t="shared" si="2"/>
        <v>-1.0697890589133618E-2</v>
      </c>
      <c r="M37" s="55">
        <f t="shared" si="3"/>
        <v>-1.1967141584328544E-2</v>
      </c>
      <c r="N37" s="55">
        <f t="shared" si="4"/>
        <v>0.16898286566696319</v>
      </c>
      <c r="O37" s="20">
        <f t="shared" si="5"/>
        <v>-7.8786117133407031E-3</v>
      </c>
      <c r="P37" s="36">
        <f t="shared" si="7"/>
        <v>7.3673197244629842E-3</v>
      </c>
      <c r="Q37" s="55"/>
      <c r="R37" s="67" t="str">
        <f t="shared" si="8"/>
        <v>TWSE:2330</v>
      </c>
      <c r="S37" s="68" t="str">
        <f t="shared" si="9"/>
        <v>Semi</v>
      </c>
      <c r="T37" s="69">
        <f t="shared" si="10"/>
        <v>994.15481284999998</v>
      </c>
      <c r="U37" s="70">
        <f t="shared" si="11"/>
        <v>3.9617666220754133</v>
      </c>
      <c r="V37" s="71">
        <f t="shared" si="12"/>
        <v>-1.0697890589133618E-2</v>
      </c>
      <c r="W37" s="71">
        <f t="shared" si="13"/>
        <v>-1.1967141584328544E-2</v>
      </c>
      <c r="X37" s="71">
        <f t="shared" si="14"/>
        <v>0.16898286566696319</v>
      </c>
      <c r="Y37" s="259"/>
    </row>
    <row r="38" spans="1:25">
      <c r="A38" s="28" t="s">
        <v>130</v>
      </c>
      <c r="B38" s="28" t="s">
        <v>229</v>
      </c>
      <c r="C38" s="28" t="s">
        <v>131</v>
      </c>
      <c r="D38" s="34">
        <f>_xll.ciqfunctions.udf.CIQ($A38,"IQ_MARKETCAP",H$1,"USD")</f>
        <v>128181.93938</v>
      </c>
      <c r="E38" s="34">
        <f t="shared" si="1"/>
        <v>0.58513631032459246</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185.67821000000001</v>
      </c>
      <c r="I38" s="45">
        <f>IF(_xll.ciqfunctions.udf.CIQ($A38,"IQ_CLOSEPRICE",I$1,"USD")=0,_xll.ciqfunctions.udf.CIQ($A38,"IQ_CLOSEPRICE",I$2,"USD"),_xll.ciqfunctions.udf.CIQ($A38,"IQ_CLOSEPRICE",I$1,"USD"))</f>
        <v>195.96193</v>
      </c>
      <c r="J38" s="45">
        <f>IF(_xll.ciqfunctions.udf.CIQ($A38,"IQ_CLOSEPRICE",J$1,"USD")=0,_xll.ciqfunctions.udf.CIQ($A38,"IQ_CLOSEPRICE",J$2,"USD"),_xll.ciqfunctions.udf.CIQ($A38,"IQ_CLOSEPRICE",J$1,"USD"))</f>
        <v>192.44967</v>
      </c>
      <c r="K38" s="45">
        <f>IF(_xll.ciqfunctions.udf.CIQ($A38,"IQ_CLOSEPRICE",K$1,"USD")=0,_xll.ciqfunctions.udf.CIQ($A38,"IQ_CLOSEPRICE",K$2,"USD"),_xll.ciqfunctions.udf.CIQ($A38,"IQ_CLOSEPRICE",K$1,"USD"))</f>
        <v>117.97427999999999</v>
      </c>
      <c r="L38" s="55">
        <f t="shared" si="2"/>
        <v>-5.24781522615132E-2</v>
      </c>
      <c r="M38" s="55">
        <f t="shared" si="3"/>
        <v>-3.5185615023398009E-2</v>
      </c>
      <c r="N38" s="55">
        <f t="shared" si="4"/>
        <v>0.57388720660130343</v>
      </c>
      <c r="O38" s="20">
        <f t="shared" si="5"/>
        <v>-3.2407561324569054E-2</v>
      </c>
      <c r="P38" s="36">
        <f t="shared" si="7"/>
        <v>3.0304433630605108E-2</v>
      </c>
      <c r="Q38" s="55"/>
      <c r="R38" s="67" t="str">
        <f t="shared" si="8"/>
        <v>KOSE:A000660</v>
      </c>
      <c r="S38" s="68" t="str">
        <f t="shared" si="9"/>
        <v>Semi</v>
      </c>
      <c r="T38" s="69">
        <f t="shared" si="10"/>
        <v>128.18193937999999</v>
      </c>
      <c r="U38" s="70">
        <f t="shared" si="11"/>
        <v>0.51081272496459751</v>
      </c>
      <c r="V38" s="71">
        <f t="shared" si="12"/>
        <v>-5.24781522615132E-2</v>
      </c>
      <c r="W38" s="71">
        <f t="shared" si="13"/>
        <v>-3.5185615023398009E-2</v>
      </c>
      <c r="X38" s="71">
        <f t="shared" si="14"/>
        <v>0.57388720660130343</v>
      </c>
      <c r="Y38" s="259"/>
    </row>
    <row r="39" spans="1:25">
      <c r="A39" s="28" t="s">
        <v>141</v>
      </c>
      <c r="B39" s="28" t="s">
        <v>230</v>
      </c>
      <c r="C39" s="28" t="s">
        <v>131</v>
      </c>
      <c r="D39" s="34">
        <f>_xll.ciqfunctions.udf.CIQ($A39,"IQ_MARKETCAP",H$1,"USD")</f>
        <v>266075.96904</v>
      </c>
      <c r="E39" s="34">
        <f t="shared" si="1"/>
        <v>0.37679620215646981</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689.82</v>
      </c>
      <c r="I39" s="45">
        <f>IF(_xll.ciqfunctions.udf.CIQ($A39,"IQ_CLOSEPRICE",I$1,"USD")=0,_xll.ciqfunctions.udf.CIQ($A39,"IQ_CLOSEPRICE",I$2,"USD"),_xll.ciqfunctions.udf.CIQ($A39,"IQ_CLOSEPRICE",I$1,"USD"))</f>
        <v>694.71</v>
      </c>
      <c r="J39" s="45">
        <f>IF(_xll.ciqfunctions.udf.CIQ($A39,"IQ_CLOSEPRICE",J$1,"USD")=0,_xll.ciqfunctions.udf.CIQ($A39,"IQ_CLOSEPRICE",J$2,"USD"),_xll.ciqfunctions.udf.CIQ($A39,"IQ_CLOSEPRICE",J$1,"USD"))</f>
        <v>711.25</v>
      </c>
      <c r="K39" s="45">
        <f>IF(_xll.ciqfunctions.udf.CIQ($A39,"IQ_CLOSEPRICE",K$1,"USD")=0,_xll.ciqfunctions.udf.CIQ($A39,"IQ_CLOSEPRICE",K$2,"USD"),_xll.ciqfunctions.udf.CIQ($A39,"IQ_CLOSEPRICE",K$1,"USD"))</f>
        <v>693.08</v>
      </c>
      <c r="L39" s="55">
        <f t="shared" si="2"/>
        <v>-7.0389083214578152E-3</v>
      </c>
      <c r="M39" s="55">
        <f t="shared" si="3"/>
        <v>-3.0130052724077205E-2</v>
      </c>
      <c r="N39" s="55">
        <f t="shared" si="4"/>
        <v>-4.7036417152420684E-3</v>
      </c>
      <c r="O39" s="20">
        <f t="shared" si="5"/>
        <v>-2.6710350940029747E-3</v>
      </c>
      <c r="P39" s="36">
        <f t="shared" si="7"/>
        <v>2.4976950570441171E-3</v>
      </c>
      <c r="Q39" s="55"/>
      <c r="R39" s="67" t="str">
        <f t="shared" si="8"/>
        <v>NasdaqGS:ASML</v>
      </c>
      <c r="S39" s="68" t="str">
        <f t="shared" si="9"/>
        <v>Semi</v>
      </c>
      <c r="T39" s="69">
        <f t="shared" si="10"/>
        <v>266.07596904000002</v>
      </c>
      <c r="U39" s="70">
        <f t="shared" si="11"/>
        <v>1.0603287128461476</v>
      </c>
      <c r="V39" s="71">
        <f t="shared" si="12"/>
        <v>-7.0389083214578152E-3</v>
      </c>
      <c r="W39" s="71">
        <f t="shared" si="13"/>
        <v>-3.0130052724077205E-2</v>
      </c>
      <c r="X39" s="71">
        <f t="shared" si="14"/>
        <v>-4.7036417152420684E-3</v>
      </c>
      <c r="Y39" s="259"/>
    </row>
    <row r="40" spans="1:25">
      <c r="A40" s="28" t="s">
        <v>154</v>
      </c>
      <c r="B40" s="28" t="s">
        <v>231</v>
      </c>
      <c r="C40" s="28" t="s">
        <v>131</v>
      </c>
      <c r="D40" s="34">
        <f>_xll.ciqfunctions.udf.CIQ($A40,"IQ_MARKETCAP",H$1,"USD")</f>
        <v>64190.79</v>
      </c>
      <c r="E40" s="34">
        <f t="shared" si="1"/>
        <v>0.47599570063163454</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74.45</v>
      </c>
      <c r="I40" s="45">
        <f>IF(_xll.ciqfunctions.udf.CIQ($A40,"IQ_CLOSEPRICE",I$1,"USD")=0,_xll.ciqfunctions.udf.CIQ($A40,"IQ_CLOSEPRICE",I$2,"USD"),_xll.ciqfunctions.udf.CIQ($A40,"IQ_CLOSEPRICE",I$1,"USD"))</f>
        <v>80.37</v>
      </c>
      <c r="J40" s="45">
        <f>IF(_xll.ciqfunctions.udf.CIQ($A40,"IQ_CLOSEPRICE",J$1,"USD")=0,_xll.ciqfunctions.udf.CIQ($A40,"IQ_CLOSEPRICE",J$2,"USD"),_xll.ciqfunctions.udf.CIQ($A40,"IQ_CLOSEPRICE",J$1,"USD"))</f>
        <v>74.209999999999994</v>
      </c>
      <c r="K40" s="45">
        <f>IF(_xll.ciqfunctions.udf.CIQ($A40,"IQ_CLOSEPRICE",K$1,"USD")=0,_xll.ciqfunctions.udf.CIQ($A40,"IQ_CLOSEPRICE",K$2,"USD"),_xll.ciqfunctions.udf.CIQ($A40,"IQ_CLOSEPRICE",K$1,"USD"))</f>
        <v>110.45</v>
      </c>
      <c r="L40" s="55">
        <f t="shared" si="2"/>
        <v>-7.3659325619012117E-2</v>
      </c>
      <c r="M40" s="55">
        <f t="shared" si="3"/>
        <v>3.2340654898261878E-3</v>
      </c>
      <c r="N40" s="55">
        <f t="shared" si="4"/>
        <v>-0.32593933906745132</v>
      </c>
      <c r="O40" s="20">
        <f t="shared" si="5"/>
        <v>-3.7849490231555101E-2</v>
      </c>
      <c r="P40" s="36">
        <f t="shared" si="7"/>
        <v>3.5393202011927395E-2</v>
      </c>
      <c r="Q40" s="55"/>
      <c r="R40" s="67" t="str">
        <f t="shared" si="8"/>
        <v>MRVL</v>
      </c>
      <c r="S40" s="68" t="str">
        <f t="shared" si="9"/>
        <v>Semi</v>
      </c>
      <c r="T40" s="69">
        <f t="shared" si="10"/>
        <v>64.190790000000007</v>
      </c>
      <c r="U40" s="70">
        <f t="shared" si="11"/>
        <v>0.2558041524112431</v>
      </c>
      <c r="V40" s="71">
        <f t="shared" si="12"/>
        <v>-7.3659325619012117E-2</v>
      </c>
      <c r="W40" s="71">
        <f t="shared" si="13"/>
        <v>3.2340654898261878E-3</v>
      </c>
      <c r="X40" s="71">
        <f t="shared" si="14"/>
        <v>-0.32593933906745132</v>
      </c>
      <c r="Y40" s="259"/>
    </row>
    <row r="41" spans="1:25">
      <c r="A41" s="28" t="s">
        <v>174</v>
      </c>
      <c r="B41" s="28" t="s">
        <v>232</v>
      </c>
      <c r="C41" s="28" t="s">
        <v>131</v>
      </c>
      <c r="D41" s="34">
        <f>_xll.ciqfunctions.udf.CIQ($A41,"IQ_MARKETCAP",H$1,"USD")</f>
        <v>54068.500959999998</v>
      </c>
      <c r="E41" s="34">
        <f t="shared" si="1"/>
        <v>0.47958679224246659</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141.59</v>
      </c>
      <c r="I41" s="45">
        <f>IF(_xll.ciqfunctions.udf.CIQ($A41,"IQ_CLOSEPRICE",I$1,"USD")=0,_xll.ciqfunctions.udf.CIQ($A41,"IQ_CLOSEPRICE",I$2,"USD"),_xll.ciqfunctions.udf.CIQ($A41,"IQ_CLOSEPRICE",I$1,"USD"))</f>
        <v>145.6</v>
      </c>
      <c r="J41" s="45">
        <f>IF(_xll.ciqfunctions.udf.CIQ($A41,"IQ_CLOSEPRICE",J$1,"USD")=0,_xll.ciqfunctions.udf.CIQ($A41,"IQ_CLOSEPRICE",J$2,"USD"),_xll.ciqfunctions.udf.CIQ($A41,"IQ_CLOSEPRICE",J$1,"USD"))</f>
        <v>137.47</v>
      </c>
      <c r="K41" s="45">
        <f>IF(_xll.ciqfunctions.udf.CIQ($A41,"IQ_CLOSEPRICE",K$1,"USD")=0,_xll.ciqfunctions.udf.CIQ($A41,"IQ_CLOSEPRICE",K$2,"USD"),_xll.ciqfunctions.udf.CIQ($A41,"IQ_CLOSEPRICE",K$1,"USD"))</f>
        <v>113.61</v>
      </c>
      <c r="L41" s="55">
        <f t="shared" si="2"/>
        <v>-2.7541208791208693E-2</v>
      </c>
      <c r="M41" s="55">
        <f t="shared" si="3"/>
        <v>2.9970175310976899E-2</v>
      </c>
      <c r="N41" s="55">
        <f t="shared" si="4"/>
        <v>0.24628113722383604</v>
      </c>
      <c r="O41" s="20">
        <f t="shared" si="5"/>
        <v>-1.3582477836657156E-2</v>
      </c>
      <c r="P41" s="36">
        <f t="shared" si="7"/>
        <v>1.2701026591226086E-2</v>
      </c>
      <c r="Q41" s="55"/>
      <c r="R41" s="67" t="str">
        <f t="shared" si="8"/>
        <v>VRT</v>
      </c>
      <c r="S41" s="68" t="str">
        <f t="shared" si="9"/>
        <v>Semi</v>
      </c>
      <c r="T41" s="69">
        <f t="shared" si="10"/>
        <v>54.068500959999994</v>
      </c>
      <c r="U41" s="70">
        <f t="shared" si="11"/>
        <v>0.21546622280578387</v>
      </c>
      <c r="V41" s="71">
        <f t="shared" si="12"/>
        <v>-2.7541208791208693E-2</v>
      </c>
      <c r="W41" s="71">
        <f t="shared" si="13"/>
        <v>2.9970175310976899E-2</v>
      </c>
      <c r="X41" s="71">
        <f t="shared" si="14"/>
        <v>0.24628113722383604</v>
      </c>
      <c r="Y41" s="259"/>
    </row>
    <row r="42" spans="1:25">
      <c r="A42" s="28" t="s">
        <v>139</v>
      </c>
      <c r="B42" s="28" t="s">
        <v>233</v>
      </c>
      <c r="C42" s="28" t="s">
        <v>131</v>
      </c>
      <c r="D42" s="34">
        <f>_xll.ciqfunctions.udf.CIQ($A42,"IQ_MARKETCAP",H$1,"USD")</f>
        <v>147658.68264000001</v>
      </c>
      <c r="E42" s="34">
        <f t="shared" si="1"/>
        <v>0.420737356395815</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117.57</v>
      </c>
      <c r="I42" s="45">
        <f>IF(_xll.ciqfunctions.udf.CIQ($A42,"IQ_CLOSEPRICE",I$1,"USD")=0,_xll.ciqfunctions.udf.CIQ($A42,"IQ_CLOSEPRICE",I$2,"USD"),_xll.ciqfunctions.udf.CIQ($A42,"IQ_CLOSEPRICE",I$1,"USD"))</f>
        <v>123.22</v>
      </c>
      <c r="J42" s="45">
        <f>IF(_xll.ciqfunctions.udf.CIQ($A42,"IQ_CLOSEPRICE",J$1,"USD")=0,_xll.ciqfunctions.udf.CIQ($A42,"IQ_CLOSEPRICE",J$2,"USD"),_xll.ciqfunctions.udf.CIQ($A42,"IQ_CLOSEPRICE",J$1,"USD"))</f>
        <v>114.28</v>
      </c>
      <c r="K42" s="45">
        <f>IF(_xll.ciqfunctions.udf.CIQ($A42,"IQ_CLOSEPRICE",K$1,"USD")=0,_xll.ciqfunctions.udf.CIQ($A42,"IQ_CLOSEPRICE",K$2,"USD"),_xll.ciqfunctions.udf.CIQ($A42,"IQ_CLOSEPRICE",K$1,"USD"))</f>
        <v>110.53</v>
      </c>
      <c r="L42" s="55">
        <f t="shared" si="2"/>
        <v>-4.5852945950332735E-2</v>
      </c>
      <c r="M42" s="55">
        <f t="shared" si="3"/>
        <v>2.878893944697225E-2</v>
      </c>
      <c r="N42" s="55">
        <f t="shared" si="4"/>
        <v>6.3693114991405064E-2</v>
      </c>
      <c r="O42" s="20">
        <f t="shared" si="5"/>
        <v>-2.0219155087491343E-2</v>
      </c>
      <c r="P42" s="36">
        <f t="shared" si="7"/>
        <v>1.8907008684768443E-2</v>
      </c>
      <c r="Q42" s="55"/>
      <c r="R42" s="67" t="str">
        <f t="shared" si="8"/>
        <v>ANET</v>
      </c>
      <c r="S42" s="68" t="str">
        <f t="shared" si="9"/>
        <v>Semi</v>
      </c>
      <c r="T42" s="69">
        <f t="shared" si="10"/>
        <v>147.65868264000002</v>
      </c>
      <c r="U42" s="70">
        <f t="shared" si="11"/>
        <v>0.58842871631406835</v>
      </c>
      <c r="V42" s="71">
        <f t="shared" si="12"/>
        <v>-4.5852945950332735E-2</v>
      </c>
      <c r="W42" s="71">
        <f t="shared" si="13"/>
        <v>2.878893944697225E-2</v>
      </c>
      <c r="X42" s="71">
        <f t="shared" si="14"/>
        <v>6.3693114991405064E-2</v>
      </c>
      <c r="Y42" s="259"/>
    </row>
    <row r="43" spans="1:25">
      <c r="A43" s="28" t="s">
        <v>135</v>
      </c>
      <c r="B43" s="28" t="s">
        <v>234</v>
      </c>
      <c r="C43" s="28" t="s">
        <v>131</v>
      </c>
      <c r="D43" s="34">
        <f>_xll.ciqfunctions.udf.CIQ($A43,"IQ_MARKETCAP",H$1,"USD")</f>
        <v>72358.216570000004</v>
      </c>
      <c r="E43" s="34">
        <f t="shared" si="1"/>
        <v>0.19173300943519772</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45.39799</v>
      </c>
      <c r="I43" s="45">
        <f>IF(_xll.ciqfunctions.udf.CIQ($A43,"IQ_CLOSEPRICE",I$1,"USD")=0,_xll.ciqfunctions.udf.CIQ($A43,"IQ_CLOSEPRICE",I$2,"USD"),_xll.ciqfunctions.udf.CIQ($A43,"IQ_CLOSEPRICE",I$1,"USD"))</f>
        <v>45.765830000000001</v>
      </c>
      <c r="J43" s="45">
        <f>IF(_xll.ciqfunctions.udf.CIQ($A43,"IQ_CLOSEPRICE",J$1,"USD")=0,_xll.ciqfunctions.udf.CIQ($A43,"IQ_CLOSEPRICE",J$2,"USD"),_xll.ciqfunctions.udf.CIQ($A43,"IQ_CLOSEPRICE",J$1,"USD"))</f>
        <v>48.458150000000003</v>
      </c>
      <c r="K43" s="45">
        <f>IF(_xll.ciqfunctions.udf.CIQ($A43,"IQ_CLOSEPRICE",K$1,"USD")=0,_xll.ciqfunctions.udf.CIQ($A43,"IQ_CLOSEPRICE",K$2,"USD"),_xll.ciqfunctions.udf.CIQ($A43,"IQ_CLOSEPRICE",K$1,"USD"))</f>
        <v>43.166559999999997</v>
      </c>
      <c r="L43" s="55">
        <f t="shared" si="2"/>
        <v>-8.0374375380060092E-3</v>
      </c>
      <c r="M43" s="55">
        <f t="shared" si="3"/>
        <v>-6.3150574258406533E-2</v>
      </c>
      <c r="N43" s="55">
        <f t="shared" si="4"/>
        <v>5.1693486810160616E-2</v>
      </c>
      <c r="O43" s="20">
        <f t="shared" si="5"/>
        <v>-1.5535284753938076E-3</v>
      </c>
      <c r="P43" s="36">
        <f t="shared" si="7"/>
        <v>1.4527103753448757E-3</v>
      </c>
      <c r="Q43" s="55"/>
      <c r="R43" s="67" t="str">
        <f t="shared" si="8"/>
        <v>TWSE:2454</v>
      </c>
      <c r="S43" s="68" t="str">
        <f t="shared" si="9"/>
        <v>Semi</v>
      </c>
      <c r="T43" s="69">
        <f t="shared" si="10"/>
        <v>72.35821657000001</v>
      </c>
      <c r="U43" s="70">
        <f t="shared" si="11"/>
        <v>0.28835183769631151</v>
      </c>
      <c r="V43" s="71">
        <f t="shared" si="12"/>
        <v>-8.0374375380060092E-3</v>
      </c>
      <c r="W43" s="71">
        <f t="shared" si="13"/>
        <v>-6.3150574258406533E-2</v>
      </c>
      <c r="X43" s="71">
        <f t="shared" si="14"/>
        <v>5.1693486810160616E-2</v>
      </c>
      <c r="Y43" s="259"/>
    </row>
    <row r="44" spans="1:25">
      <c r="A44" s="28" t="s">
        <v>156</v>
      </c>
      <c r="B44" s="28" t="s">
        <v>235</v>
      </c>
      <c r="C44" s="28" t="s">
        <v>131</v>
      </c>
      <c r="D44" s="34">
        <f>_xll.ciqfunctions.udf.CIQ($A44,"IQ_MARKETCAP",H$1,"USD")</f>
        <v>117373.84059000001</v>
      </c>
      <c r="E44" s="34">
        <f t="shared" si="1"/>
        <v>0.34298955748684096</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104.88</v>
      </c>
      <c r="I44" s="45">
        <f>IF(_xll.ciqfunctions.udf.CIQ($A44,"IQ_CLOSEPRICE",I$1,"USD")=0,_xll.ciqfunctions.udf.CIQ($A44,"IQ_CLOSEPRICE",I$2,"USD"),_xll.ciqfunctions.udf.CIQ($A44,"IQ_CLOSEPRICE",I$1,"USD"))</f>
        <v>109.14</v>
      </c>
      <c r="J44" s="45">
        <f>IF(_xll.ciqfunctions.udf.CIQ($A44,"IQ_CLOSEPRICE",J$1,"USD")=0,_xll.ciqfunctions.udf.CIQ($A44,"IQ_CLOSEPRICE",J$2,"USD"),_xll.ciqfunctions.udf.CIQ($A44,"IQ_CLOSEPRICE",J$1,"USD"))</f>
        <v>111.26</v>
      </c>
      <c r="K44" s="45">
        <f>IF(_xll.ciqfunctions.udf.CIQ($A44,"IQ_CLOSEPRICE",K$1,"USD")=0,_xll.ciqfunctions.udf.CIQ($A44,"IQ_CLOSEPRICE",K$2,"USD"),_xll.ciqfunctions.udf.CIQ($A44,"IQ_CLOSEPRICE",K$1,"USD"))</f>
        <v>84.16</v>
      </c>
      <c r="L44" s="55">
        <f t="shared" si="2"/>
        <v>-3.90324354040682E-2</v>
      </c>
      <c r="M44" s="55">
        <f t="shared" si="3"/>
        <v>-5.7343160165378437E-2</v>
      </c>
      <c r="N44" s="55">
        <f t="shared" si="4"/>
        <v>0.24619771863117879</v>
      </c>
      <c r="O44" s="20">
        <f t="shared" si="5"/>
        <v>-1.3931498044373993E-2</v>
      </c>
      <c r="P44" s="36">
        <f t="shared" si="7"/>
        <v>1.3027396712524793E-2</v>
      </c>
      <c r="R44" s="67" t="str">
        <f t="shared" si="8"/>
        <v>MU</v>
      </c>
      <c r="S44" s="68" t="str">
        <f t="shared" si="9"/>
        <v>Semi</v>
      </c>
      <c r="T44" s="69">
        <f t="shared" si="10"/>
        <v>117.37384059</v>
      </c>
      <c r="U44" s="70">
        <f t="shared" si="11"/>
        <v>0.46774180232674056</v>
      </c>
      <c r="V44" s="71">
        <f t="shared" si="12"/>
        <v>-3.90324354040682E-2</v>
      </c>
      <c r="W44" s="71">
        <f t="shared" si="13"/>
        <v>-5.7343160165378437E-2</v>
      </c>
      <c r="X44" s="71">
        <f t="shared" si="14"/>
        <v>0.24619771863117879</v>
      </c>
      <c r="Y44" s="259"/>
    </row>
    <row r="45" spans="1:25">
      <c r="A45" s="28" t="s">
        <v>165</v>
      </c>
      <c r="B45" s="28" t="s">
        <v>236</v>
      </c>
      <c r="C45" s="28" t="s">
        <v>131</v>
      </c>
      <c r="D45" s="34">
        <f>_xll.ciqfunctions.udf.CIQ($A45,"IQ_MARKETCAP",H$1,"USD")</f>
        <v>159826.49437999999</v>
      </c>
      <c r="E45" s="34">
        <f t="shared" si="1"/>
        <v>0.26296670064958494</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148.19</v>
      </c>
      <c r="I45" s="45">
        <f>IF(_xll.ciqfunctions.udf.CIQ($A45,"IQ_CLOSEPRICE",I$1,"USD")=0,_xll.ciqfunctions.udf.CIQ($A45,"IQ_CLOSEPRICE",I$2,"USD"),_xll.ciqfunctions.udf.CIQ($A45,"IQ_CLOSEPRICE",I$1,"USD"))</f>
        <v>146.76</v>
      </c>
      <c r="J45" s="45">
        <f>IF(_xll.ciqfunctions.udf.CIQ($A45,"IQ_CLOSEPRICE",J$1,"USD")=0,_xll.ciqfunctions.udf.CIQ($A45,"IQ_CLOSEPRICE",J$2,"USD"),_xll.ciqfunctions.udf.CIQ($A45,"IQ_CLOSEPRICE",J$1,"USD"))</f>
        <v>158.4</v>
      </c>
      <c r="K45" s="45">
        <f>IF(_xll.ciqfunctions.udf.CIQ($A45,"IQ_CLOSEPRICE",K$1,"USD")=0,_xll.ciqfunctions.udf.CIQ($A45,"IQ_CLOSEPRICE",K$2,"USD"),_xll.ciqfunctions.udf.CIQ($A45,"IQ_CLOSEPRICE",K$1,"USD"))</f>
        <v>153.62</v>
      </c>
      <c r="L45" s="55">
        <f t="shared" si="2"/>
        <v>9.7437994003817252E-3</v>
      </c>
      <c r="M45" s="55">
        <f t="shared" si="3"/>
        <v>-6.445707070707074E-2</v>
      </c>
      <c r="N45" s="55">
        <f t="shared" si="4"/>
        <v>-3.5346960031245933E-2</v>
      </c>
      <c r="O45" s="20">
        <f t="shared" si="5"/>
        <v>2.5375692147169733E-3</v>
      </c>
      <c r="P45" s="36">
        <f t="shared" si="7"/>
        <v>-2.3728906066177082E-3</v>
      </c>
      <c r="R45" s="67" t="str">
        <f t="shared" si="8"/>
        <v>QCOM</v>
      </c>
      <c r="S45" s="68" t="str">
        <f t="shared" si="9"/>
        <v>Semi</v>
      </c>
      <c r="T45" s="69">
        <f t="shared" si="10"/>
        <v>159.82649437999999</v>
      </c>
      <c r="U45" s="70">
        <f t="shared" si="11"/>
        <v>0.63691817670005624</v>
      </c>
      <c r="V45" s="71">
        <f t="shared" si="12"/>
        <v>9.7437994003817252E-3</v>
      </c>
      <c r="W45" s="71">
        <f t="shared" si="13"/>
        <v>-6.445707070707074E-2</v>
      </c>
      <c r="X45" s="71">
        <f t="shared" si="14"/>
        <v>-3.5346960031245933E-2</v>
      </c>
      <c r="Y45" s="259"/>
    </row>
    <row r="46" spans="1:25">
      <c r="A46" s="28" t="s">
        <v>170</v>
      </c>
      <c r="B46" s="28" t="s">
        <v>237</v>
      </c>
      <c r="C46" s="28" t="s">
        <v>131</v>
      </c>
      <c r="D46" s="34">
        <f>_xll.ciqfunctions.udf.CIQ($A46,"IQ_MARKETCAP",H$1,"USD")</f>
        <v>114477.24479</v>
      </c>
      <c r="E46" s="34">
        <f t="shared" si="1"/>
        <v>0.33574411505642499</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618.65</v>
      </c>
      <c r="I46" s="45">
        <f>IF(_xll.ciqfunctions.udf.CIQ($A46,"IQ_CLOSEPRICE",I$1,"USD")=0,_xll.ciqfunctions.udf.CIQ($A46,"IQ_CLOSEPRICE",I$2,"USD"),_xll.ciqfunctions.udf.CIQ($A46,"IQ_CLOSEPRICE",I$1,"USD"))</f>
        <v>633.47</v>
      </c>
      <c r="J46" s="45">
        <f>IF(_xll.ciqfunctions.udf.CIQ($A46,"IQ_CLOSEPRICE",J$1,"USD")=0,_xll.ciqfunctions.udf.CIQ($A46,"IQ_CLOSEPRICE",J$2,"USD"),_xll.ciqfunctions.udf.CIQ($A46,"IQ_CLOSEPRICE",J$1,"USD"))</f>
        <v>601.54999999999995</v>
      </c>
      <c r="K46" s="45">
        <f>IF(_xll.ciqfunctions.udf.CIQ($A46,"IQ_CLOSEPRICE",K$1,"USD")=0,_xll.ciqfunctions.udf.CIQ($A46,"IQ_CLOSEPRICE",K$2,"USD"),_xll.ciqfunctions.udf.CIQ($A46,"IQ_CLOSEPRICE",K$1,"USD"))</f>
        <v>485.36</v>
      </c>
      <c r="L46" s="55">
        <f t="shared" si="2"/>
        <v>-2.339495161570404E-2</v>
      </c>
      <c r="M46" s="55">
        <f t="shared" si="3"/>
        <v>2.8426564707838109E-2</v>
      </c>
      <c r="N46" s="55">
        <f t="shared" si="4"/>
        <v>0.27462089995055217</v>
      </c>
      <c r="O46" s="20">
        <f t="shared" si="5"/>
        <v>-8.0428801182190826E-3</v>
      </c>
      <c r="P46" s="36">
        <f t="shared" si="7"/>
        <v>7.5209277335132737E-3</v>
      </c>
      <c r="R46" s="67" t="str">
        <f t="shared" si="8"/>
        <v>SNPS</v>
      </c>
      <c r="S46" s="68" t="str">
        <f t="shared" si="9"/>
        <v>Semi</v>
      </c>
      <c r="T46" s="69">
        <f t="shared" si="10"/>
        <v>114.47724479</v>
      </c>
      <c r="U46" s="70">
        <f t="shared" si="11"/>
        <v>0.45619869414101838</v>
      </c>
      <c r="V46" s="71">
        <f t="shared" si="12"/>
        <v>-2.339495161570404E-2</v>
      </c>
      <c r="W46" s="71">
        <f t="shared" si="13"/>
        <v>2.8426564707838109E-2</v>
      </c>
      <c r="X46" s="71">
        <f t="shared" si="14"/>
        <v>0.27462089995055217</v>
      </c>
      <c r="Y46" s="259"/>
    </row>
    <row r="47" spans="1:25" ht="14.5" thickBot="1">
      <c r="A47" s="28" t="s">
        <v>140</v>
      </c>
      <c r="B47" s="28" t="s">
        <v>238</v>
      </c>
      <c r="C47" s="28" t="s">
        <v>131</v>
      </c>
      <c r="D47" s="34">
        <f>_xll.ciqfunctions.udf.CIQ($A47,"IQ_MARKETCAP",H$1,"USD")</f>
        <v>145697.22</v>
      </c>
      <c r="E47" s="34">
        <f t="shared" si="1"/>
        <v>0.26486321693680148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137.58000000000001</v>
      </c>
      <c r="I47" s="45">
        <f>IF(_xll.ciqfunctions.udf.CIQ($A47,"IQ_CLOSEPRICE",I$1,"USD")=0,_xll.ciqfunctions.udf.CIQ($A47,"IQ_CLOSEPRICE",I$2,"USD"),_xll.ciqfunctions.udf.CIQ($A47,"IQ_CLOSEPRICE",I$1,"USD"))</f>
        <v>141.375</v>
      </c>
      <c r="J47" s="45">
        <f>IF(_xll.ciqfunctions.udf.CIQ($A47,"IQ_CLOSEPRICE",J$1,"USD")=0,_xll.ciqfunctions.udf.CIQ($A47,"IQ_CLOSEPRICE",J$2,"USD"),_xll.ciqfunctions.udf.CIQ($A47,"IQ_CLOSEPRICE",J$1,"USD"))</f>
        <v>163.16999999999999</v>
      </c>
      <c r="K47" s="45">
        <f>IF(_xll.ciqfunctions.udf.CIQ($A47,"IQ_CLOSEPRICE",K$1,"USD")=0,_xll.ciqfunctions.udf.CIQ($A47,"IQ_CLOSEPRICE",K$2,"USD"),_xll.ciqfunctions.udf.CIQ($A47,"IQ_CLOSEPRICE",K$1,"USD"))</f>
        <v>123.36</v>
      </c>
      <c r="L47" s="55">
        <f t="shared" si="2"/>
        <v>-2.68435013262599E-2</v>
      </c>
      <c r="M47" s="55">
        <f t="shared" si="3"/>
        <v>-0.15683029968744244</v>
      </c>
      <c r="N47" s="55">
        <f t="shared" si="4"/>
        <v>0.11527237354085607</v>
      </c>
      <c r="O47" s="20">
        <f t="shared" si="5"/>
        <v>-7.3059740389239585E-3</v>
      </c>
      <c r="P47" s="36">
        <f t="shared" si="7"/>
        <v>6.8318440610846921E-3</v>
      </c>
      <c r="R47" s="81" t="str">
        <f t="shared" si="8"/>
        <v>ARM</v>
      </c>
      <c r="S47" s="82" t="str">
        <f t="shared" si="9"/>
        <v>Semi</v>
      </c>
      <c r="T47" s="83">
        <f t="shared" si="10"/>
        <v>145.69721999999999</v>
      </c>
      <c r="U47" s="84">
        <f t="shared" si="11"/>
        <v>0.58061216991992803</v>
      </c>
      <c r="V47" s="85">
        <f t="shared" si="12"/>
        <v>-2.68435013262599E-2</v>
      </c>
      <c r="W47" s="85">
        <f t="shared" si="13"/>
        <v>-0.15683029968744244</v>
      </c>
      <c r="X47" s="85">
        <f t="shared" si="14"/>
        <v>0.11527237354085607</v>
      </c>
      <c r="Y47" s="262"/>
    </row>
    <row r="48" spans="1:25">
      <c r="A48" s="30"/>
      <c r="B48" s="30"/>
      <c r="C48" s="30"/>
      <c r="D48" s="34">
        <f>SUM(D4:D47)</f>
        <v>25093724.787079997</v>
      </c>
      <c r="E48" s="34">
        <f>SUM(E49:E92)</f>
        <v>0</v>
      </c>
      <c r="F48" s="235">
        <f>SUM(F4:F47)</f>
        <v>95.690000000000012</v>
      </c>
      <c r="H48" s="32"/>
      <c r="I48" s="32"/>
      <c r="J48" s="32"/>
      <c r="K48" s="32"/>
      <c r="L48" s="2" t="s">
        <v>3</v>
      </c>
      <c r="M48" s="2" t="s">
        <v>4</v>
      </c>
      <c r="N48" s="2" t="s">
        <v>6</v>
      </c>
      <c r="O48" s="56">
        <f>'raw1'!E2</f>
        <v>-3.2945670758945708E-2</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0.1041188884980655</v>
      </c>
      <c r="G2" s="10">
        <f>L2/N2-1</f>
        <v>9.8831030818278487E-2</v>
      </c>
      <c r="H2" s="10">
        <f>O2/P2-1</f>
        <v>0.55024971011130908</v>
      </c>
      <c r="I2" s="161">
        <f>($M2-L2)/L2</f>
        <v>2.4216634429400412E-2</v>
      </c>
      <c r="J2" s="4">
        <f>_xll.ciqfunctions.udf.CIQ($C2,"IQ_CLOSEPRICE",$A$7,"USD")</f>
        <v>31.79</v>
      </c>
      <c r="K2" s="4">
        <f>_xll.ciqfunctions.udf.CIQ($C2,"IQ_CLOSEPRICE",$A$8,"USD")</f>
        <v>31.68</v>
      </c>
      <c r="L2" s="4">
        <f>_xll.ciqfunctions.udf.CIQ($C2,"IQ_CLOSEPRICE",$A$9,"USD")</f>
        <v>31.02</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7.3948495941748016E-2</v>
      </c>
      <c r="H3" s="11">
        <f t="shared" ref="H3:H4" si="0">M3/P3-1</f>
        <v>0.36146802863035687</v>
      </c>
      <c r="I3" s="7">
        <f>($M3-L3)/L3</f>
        <v>1.9122200051887715E-2</v>
      </c>
      <c r="J3" s="4">
        <f>_xll.ciqfunctions.udf.CIQ($C3,"IQ_CLOSEPRICE",$A$7,"USD")</f>
        <v>22884.588400000001</v>
      </c>
      <c r="K3" s="4">
        <f>_xll.ciqfunctions.udf.CIQ($C3,"IQ_CLOSEPRICE",$A$8,"USD")</f>
        <v>22864.906599999998</v>
      </c>
      <c r="L3" s="4">
        <f>_xll.ciqfunctions.udf.CIQ($C3,"IQ_CLOSEPRICE",$A$9,"USD")</f>
        <v>22478.135300000002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2.7455567938516001E-2</v>
      </c>
      <c r="H4" s="11">
        <f t="shared" si="0"/>
        <v>0.31319061995552566</v>
      </c>
      <c r="I4" s="7">
        <f>($M4-L4)/L4</f>
        <v>1.0598292407529497E-2</v>
      </c>
      <c r="J4" s="4">
        <f>_xll.ciqfunctions.udf.CIQ($C4,"IQ_CLOSEPRICE",$A$7,"USD")</f>
        <v>6243.7557100000004</v>
      </c>
      <c r="K4" s="4">
        <f>_xll.ciqfunctions.udf.CIQ($C4,"IQ_CLOSEPRICE",$A$8,"USD")</f>
        <v>6263.2643799999996</v>
      </c>
      <c r="L4" s="4">
        <f>_xll.ciqfunctions.udf.CIQ($C4,"IQ_CLOSEPRICE",$A$9,"USD")</f>
        <v>6198.00695</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45839</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-2.5645111658581955E-2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-9.0970544577115061E-3</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1.5373688069260565E-3</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-3.3204797309367401E-2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4" sqref="E4"/>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F4" sqref="F4"/>
    </sheetView>
  </sheetViews>
  <sheetFormatPr defaultRowHeight="14"/>
  <cols>
    <col min="1" max="1" width="10.4140625" style="253" customWidth="1"/>
    <col min="2" max="2" width="25.83203125" style="253" customWidth="1"/>
    <col min="3" max="3" width="8.58203125" style="253" customWidth="1"/>
    <col min="4" max="4" width="16.83203125" style="253" customWidth="1"/>
    <col min="5" max="5" width="17.6640625" style="253" customWidth="1"/>
    <col min="6"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0.1041188884980655</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8.3426246503530699E-2</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6.0591887349414009E-2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2.4547518093422926E-2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B9BB0-A4E5-427F-9692-961AA1B487EF}">
  <dimension ref="A1:HR1"/>
  <sheetViews>
    <sheetView workbookViewId="0"/>
  </sheetViews>
  <sheetFormatPr defaultRowHeight="14"/>
  <sheetData>
    <row r="1" spans="1:226" ht="409.5">
      <c r="A1" t="s">
        <v>364</v>
      </c>
      <c r="B1" t="s">
        <v>365</v>
      </c>
      <c r="C1" t="s">
        <v>447</v>
      </c>
      <c r="D1" t="s">
        <v>366</v>
      </c>
      <c r="E1" t="s">
        <v>448</v>
      </c>
      <c r="F1" t="s">
        <v>367</v>
      </c>
      <c r="G1" t="s">
        <v>449</v>
      </c>
      <c r="H1" t="s">
        <v>368</v>
      </c>
      <c r="I1" t="s">
        <v>369</v>
      </c>
      <c r="J1" t="s">
        <v>370</v>
      </c>
      <c r="K1" t="s">
        <v>371</v>
      </c>
      <c r="L1" t="s">
        <v>450</v>
      </c>
      <c r="M1" t="s">
        <v>451</v>
      </c>
      <c r="N1" t="s">
        <v>452</v>
      </c>
      <c r="O1" t="s">
        <v>453</v>
      </c>
      <c r="P1" t="s">
        <v>454</v>
      </c>
      <c r="Q1" t="s">
        <v>455</v>
      </c>
      <c r="R1" t="s">
        <v>456</v>
      </c>
      <c r="S1" t="s">
        <v>457</v>
      </c>
      <c r="T1" t="s">
        <v>458</v>
      </c>
      <c r="U1" t="s">
        <v>459</v>
      </c>
      <c r="V1" t="s">
        <v>460</v>
      </c>
      <c r="W1" t="s">
        <v>461</v>
      </c>
      <c r="X1" t="s">
        <v>462</v>
      </c>
      <c r="Y1" t="s">
        <v>463</v>
      </c>
      <c r="Z1" t="s">
        <v>464</v>
      </c>
      <c r="AA1" t="s">
        <v>465</v>
      </c>
      <c r="AB1" t="s">
        <v>372</v>
      </c>
      <c r="AC1" t="s">
        <v>466</v>
      </c>
      <c r="AD1" t="s">
        <v>467</v>
      </c>
      <c r="AE1" t="s">
        <v>468</v>
      </c>
      <c r="AF1" t="s">
        <v>469</v>
      </c>
      <c r="AG1" t="s">
        <v>470</v>
      </c>
      <c r="AH1" t="s">
        <v>471</v>
      </c>
      <c r="AI1" t="s">
        <v>472</v>
      </c>
      <c r="AJ1" t="s">
        <v>473</v>
      </c>
      <c r="AK1" t="s">
        <v>474</v>
      </c>
      <c r="AL1" t="s">
        <v>475</v>
      </c>
      <c r="AM1" t="s">
        <v>476</v>
      </c>
      <c r="AN1" t="s">
        <v>477</v>
      </c>
      <c r="AO1" t="s">
        <v>478</v>
      </c>
      <c r="AP1" t="s">
        <v>479</v>
      </c>
      <c r="AQ1" t="s">
        <v>480</v>
      </c>
      <c r="AR1" t="s">
        <v>481</v>
      </c>
      <c r="AS1" t="s">
        <v>482</v>
      </c>
      <c r="AT1" t="s">
        <v>483</v>
      </c>
      <c r="AU1" t="s">
        <v>484</v>
      </c>
      <c r="AV1" t="s">
        <v>485</v>
      </c>
      <c r="AW1" t="s">
        <v>373</v>
      </c>
      <c r="AX1" t="s">
        <v>486</v>
      </c>
      <c r="AY1" t="s">
        <v>487</v>
      </c>
      <c r="AZ1" t="s">
        <v>488</v>
      </c>
      <c r="BA1" t="s">
        <v>489</v>
      </c>
      <c r="BB1" t="s">
        <v>490</v>
      </c>
      <c r="BC1" t="s">
        <v>491</v>
      </c>
      <c r="BD1" t="s">
        <v>492</v>
      </c>
      <c r="BE1" t="s">
        <v>493</v>
      </c>
      <c r="BF1" t="s">
        <v>494</v>
      </c>
      <c r="BG1" t="s">
        <v>495</v>
      </c>
      <c r="BH1" t="s">
        <v>496</v>
      </c>
      <c r="BI1" t="s">
        <v>497</v>
      </c>
      <c r="BJ1" t="s">
        <v>498</v>
      </c>
      <c r="BK1" t="s">
        <v>499</v>
      </c>
      <c r="BL1" t="s">
        <v>500</v>
      </c>
      <c r="BM1" t="s">
        <v>501</v>
      </c>
      <c r="BN1" t="s">
        <v>502</v>
      </c>
      <c r="BO1" t="s">
        <v>503</v>
      </c>
      <c r="BP1" t="s">
        <v>504</v>
      </c>
      <c r="BQ1" t="s">
        <v>505</v>
      </c>
      <c r="BR1" t="s">
        <v>506</v>
      </c>
      <c r="BS1" t="s">
        <v>507</v>
      </c>
      <c r="BT1" t="s">
        <v>508</v>
      </c>
      <c r="BU1" t="s">
        <v>509</v>
      </c>
      <c r="BV1" t="s">
        <v>510</v>
      </c>
      <c r="BW1" t="s">
        <v>511</v>
      </c>
      <c r="BX1" t="s">
        <v>512</v>
      </c>
      <c r="BY1" t="s">
        <v>513</v>
      </c>
      <c r="BZ1" t="s">
        <v>374</v>
      </c>
      <c r="CA1" t="s">
        <v>514</v>
      </c>
      <c r="CB1" t="s">
        <v>515</v>
      </c>
      <c r="CC1" t="s">
        <v>516</v>
      </c>
      <c r="CD1" t="s">
        <v>517</v>
      </c>
      <c r="CE1" t="s">
        <v>375</v>
      </c>
      <c r="CF1" t="s">
        <v>376</v>
      </c>
      <c r="CG1" t="s">
        <v>518</v>
      </c>
      <c r="CH1" t="s">
        <v>519</v>
      </c>
      <c r="CI1" t="s">
        <v>520</v>
      </c>
      <c r="CJ1" t="s">
        <v>377</v>
      </c>
      <c r="CK1" t="s">
        <v>378</v>
      </c>
      <c r="CL1" t="s">
        <v>521</v>
      </c>
      <c r="CM1" t="s">
        <v>522</v>
      </c>
      <c r="CN1" t="s">
        <v>523</v>
      </c>
      <c r="CO1" t="s">
        <v>524</v>
      </c>
      <c r="CP1" t="s">
        <v>525</v>
      </c>
      <c r="CQ1" t="s">
        <v>526</v>
      </c>
      <c r="CR1" t="s">
        <v>527</v>
      </c>
      <c r="CS1" t="s">
        <v>528</v>
      </c>
      <c r="CT1" t="s">
        <v>529</v>
      </c>
      <c r="CU1" t="s">
        <v>530</v>
      </c>
      <c r="CV1" t="s">
        <v>531</v>
      </c>
      <c r="CW1" t="s">
        <v>532</v>
      </c>
      <c r="CX1" t="s">
        <v>533</v>
      </c>
      <c r="CY1" t="s">
        <v>534</v>
      </c>
      <c r="CZ1" t="s">
        <v>535</v>
      </c>
      <c r="DA1" t="s">
        <v>536</v>
      </c>
      <c r="DB1" t="s">
        <v>537</v>
      </c>
      <c r="DC1" t="s">
        <v>538</v>
      </c>
      <c r="DD1" t="s">
        <v>539</v>
      </c>
      <c r="DE1" t="s">
        <v>540</v>
      </c>
      <c r="DF1" t="s">
        <v>541</v>
      </c>
      <c r="DG1" t="s">
        <v>542</v>
      </c>
      <c r="DH1" t="s">
        <v>543</v>
      </c>
      <c r="DI1" t="s">
        <v>544</v>
      </c>
      <c r="DJ1" t="s">
        <v>545</v>
      </c>
      <c r="DK1" t="s">
        <v>546</v>
      </c>
      <c r="DL1" t="s">
        <v>547</v>
      </c>
      <c r="DM1" t="s">
        <v>548</v>
      </c>
      <c r="DN1" t="s">
        <v>549</v>
      </c>
      <c r="DO1" t="s">
        <v>550</v>
      </c>
      <c r="DP1" t="s">
        <v>551</v>
      </c>
      <c r="DQ1" t="s">
        <v>552</v>
      </c>
      <c r="DR1" t="s">
        <v>553</v>
      </c>
      <c r="DS1" t="s">
        <v>554</v>
      </c>
      <c r="DT1" t="s">
        <v>555</v>
      </c>
      <c r="DU1" t="s">
        <v>556</v>
      </c>
      <c r="DV1" t="s">
        <v>557</v>
      </c>
      <c r="DW1" t="s">
        <v>558</v>
      </c>
      <c r="DX1" t="s">
        <v>559</v>
      </c>
      <c r="DY1" t="s">
        <v>560</v>
      </c>
      <c r="DZ1" t="s">
        <v>379</v>
      </c>
      <c r="EA1" t="s">
        <v>561</v>
      </c>
      <c r="EB1" t="s">
        <v>380</v>
      </c>
      <c r="EC1" t="s">
        <v>381</v>
      </c>
      <c r="ED1" t="s">
        <v>382</v>
      </c>
      <c r="EE1" t="s">
        <v>383</v>
      </c>
      <c r="EF1" t="s">
        <v>384</v>
      </c>
      <c r="EG1" t="s">
        <v>385</v>
      </c>
      <c r="EH1" t="s">
        <v>386</v>
      </c>
      <c r="EI1" t="s">
        <v>387</v>
      </c>
      <c r="EJ1" t="s">
        <v>388</v>
      </c>
      <c r="EK1" t="s">
        <v>389</v>
      </c>
      <c r="EL1" t="s">
        <v>390</v>
      </c>
      <c r="EM1" t="s">
        <v>391</v>
      </c>
      <c r="EN1" t="s">
        <v>392</v>
      </c>
      <c r="EO1" t="s">
        <v>393</v>
      </c>
      <c r="EP1" t="s">
        <v>394</v>
      </c>
      <c r="EQ1" t="s">
        <v>395</v>
      </c>
      <c r="ER1" t="s">
        <v>396</v>
      </c>
      <c r="ES1" t="s">
        <v>397</v>
      </c>
      <c r="ET1" t="s">
        <v>398</v>
      </c>
      <c r="EU1" t="s">
        <v>399</v>
      </c>
      <c r="EV1" t="s">
        <v>400</v>
      </c>
      <c r="EW1" t="s">
        <v>401</v>
      </c>
      <c r="EX1" t="s">
        <v>402</v>
      </c>
      <c r="EY1" t="s">
        <v>403</v>
      </c>
      <c r="EZ1" t="s">
        <v>404</v>
      </c>
      <c r="FA1" t="s">
        <v>405</v>
      </c>
      <c r="FB1" t="s">
        <v>406</v>
      </c>
      <c r="FC1" t="s">
        <v>407</v>
      </c>
      <c r="FD1" t="s">
        <v>408</v>
      </c>
      <c r="FE1" t="s">
        <v>409</v>
      </c>
      <c r="FF1" t="s">
        <v>410</v>
      </c>
      <c r="FG1" t="s">
        <v>411</v>
      </c>
      <c r="FH1" t="s">
        <v>412</v>
      </c>
      <c r="FI1" t="s">
        <v>413</v>
      </c>
      <c r="FJ1" t="s">
        <v>414</v>
      </c>
      <c r="FK1" t="s">
        <v>415</v>
      </c>
      <c r="FL1" t="s">
        <v>416</v>
      </c>
      <c r="FM1" t="s">
        <v>417</v>
      </c>
      <c r="FN1" t="s">
        <v>418</v>
      </c>
      <c r="FO1" t="s">
        <v>419</v>
      </c>
      <c r="FP1" t="s">
        <v>420</v>
      </c>
      <c r="FQ1" t="s">
        <v>421</v>
      </c>
      <c r="FR1" t="s">
        <v>422</v>
      </c>
      <c r="FS1" t="s">
        <v>423</v>
      </c>
      <c r="FT1" t="s">
        <v>424</v>
      </c>
      <c r="FU1" t="s">
        <v>425</v>
      </c>
      <c r="FV1" t="s">
        <v>426</v>
      </c>
      <c r="FW1" t="s">
        <v>427</v>
      </c>
      <c r="FX1" t="s">
        <v>428</v>
      </c>
      <c r="FY1" t="s">
        <v>429</v>
      </c>
      <c r="FZ1" t="s">
        <v>430</v>
      </c>
      <c r="GA1" t="s">
        <v>431</v>
      </c>
      <c r="GB1" t="s">
        <v>432</v>
      </c>
      <c r="GC1" t="s">
        <v>433</v>
      </c>
      <c r="GD1" t="s">
        <v>434</v>
      </c>
      <c r="GE1" t="s">
        <v>435</v>
      </c>
      <c r="GF1" t="s">
        <v>562</v>
      </c>
      <c r="GG1" t="s">
        <v>436</v>
      </c>
      <c r="GH1" t="s">
        <v>563</v>
      </c>
      <c r="GI1" t="s">
        <v>437</v>
      </c>
      <c r="GJ1" t="s">
        <v>438</v>
      </c>
      <c r="GK1" t="s">
        <v>439</v>
      </c>
      <c r="GL1" t="s">
        <v>440</v>
      </c>
      <c r="GM1" t="s">
        <v>441</v>
      </c>
      <c r="GN1" t="s">
        <v>442</v>
      </c>
      <c r="GO1" t="s">
        <v>443</v>
      </c>
      <c r="GP1" t="s">
        <v>444</v>
      </c>
      <c r="GQ1" t="s">
        <v>445</v>
      </c>
      <c r="GR1" t="s">
        <v>446</v>
      </c>
      <c r="GS1" t="s">
        <v>564</v>
      </c>
      <c r="GT1" t="s">
        <v>565</v>
      </c>
      <c r="GU1" t="s">
        <v>566</v>
      </c>
      <c r="GV1" t="s">
        <v>567</v>
      </c>
      <c r="GW1" t="s">
        <v>568</v>
      </c>
      <c r="GX1" t="s">
        <v>569</v>
      </c>
      <c r="GY1" t="s">
        <v>570</v>
      </c>
      <c r="GZ1" t="s">
        <v>571</v>
      </c>
      <c r="HA1" t="s">
        <v>572</v>
      </c>
      <c r="HB1" t="s">
        <v>573</v>
      </c>
      <c r="HC1" t="s">
        <v>574</v>
      </c>
      <c r="HD1" t="s">
        <v>575</v>
      </c>
      <c r="HE1" t="s">
        <v>576</v>
      </c>
      <c r="HF1" t="s">
        <v>577</v>
      </c>
      <c r="HG1" t="s">
        <v>578</v>
      </c>
      <c r="HH1" t="s">
        <v>579</v>
      </c>
      <c r="HI1" t="s">
        <v>580</v>
      </c>
      <c r="HJ1" t="s">
        <v>581</v>
      </c>
      <c r="HK1" t="s">
        <v>582</v>
      </c>
      <c r="HL1" t="s">
        <v>583</v>
      </c>
      <c r="HM1" t="s">
        <v>584</v>
      </c>
      <c r="HN1" t="s">
        <v>585</v>
      </c>
      <c r="HO1" t="s">
        <v>586</v>
      </c>
      <c r="HP1" t="s">
        <v>587</v>
      </c>
      <c r="HQ1" t="s">
        <v>588</v>
      </c>
      <c r="HR1" t="s">
        <v>589</v>
      </c>
    </row>
  </sheetData>
  <phoneticPr fontId="24"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tabSelected="1" topLeftCell="G1" workbookViewId="0">
      <selection activeCell="U4" sqref="U4"/>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45869</v>
      </c>
      <c r="Q3" s="225">
        <f>_xll.ciqfunctions.udf.CIQ(B3,"IQ_YEARLOW",$A$9,"USD")</f>
        <v>28.960899999999999</v>
      </c>
      <c r="R3" s="230" cm="1">
        <f t="array" ref="R3">_xll.ciqfunctions.udf.CIQ(B3,"IQ_YEARLOW_DATE")</f>
        <v>45754</v>
      </c>
      <c r="S3" s="225">
        <f>_xll.ciqfunctions.udf.CIQ(B3,"IQ_CLOSEPRICE",$A$14,"USD")</f>
        <v>40.46</v>
      </c>
      <c r="T3" s="231">
        <f t="shared" ref="T3:T8" si="4">P3-R3</f>
        <v>115</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0.10387781424626555</v>
      </c>
      <c r="C2" s="206">
        <f>SUM('Yearly-App'!C23:C35)</f>
        <v>0.27323230304624624</v>
      </c>
      <c r="D2" s="206">
        <f>SUM('Yearly-App'!D23:D35)</f>
        <v>3.4538654132244306</v>
      </c>
      <c r="E2" s="206">
        <f>SUM('Yearly-App'!E23:E35)</f>
        <v>3.0430728051420086</v>
      </c>
      <c r="F2" s="206">
        <f>SUM('Yearly-App'!F23:F35)</f>
        <v>0.6703779507755544</v>
      </c>
      <c r="G2" s="206">
        <f>SUM('Yearly-App'!G23:G35)</f>
        <v>0.26774076092463706</v>
      </c>
      <c r="H2" s="206">
        <f>'Yearly-App'!H15</f>
        <v>3.2224773484228114E-2</v>
      </c>
    </row>
    <row r="3" spans="1:8">
      <c r="A3" s="208" t="s">
        <v>313</v>
      </c>
      <c r="B3" s="206">
        <f>SUM('Yearly-Infra'!B23:B35)</f>
        <v>0.22633006539612754</v>
      </c>
      <c r="C3" s="206">
        <f>SUM('Yearly-Infra'!C23:C35)</f>
        <v>0.38967520112919274</v>
      </c>
      <c r="D3" s="206">
        <f>SUM('Yearly-Infra'!D23:D35)</f>
        <v>2.0738790177334554</v>
      </c>
      <c r="E3" s="206">
        <f>SUM('Yearly-Infra'!E23:E35)</f>
        <v>1.9986656060185626</v>
      </c>
      <c r="F3" s="206">
        <f>SUM('Yearly-Infra'!F23:F35)</f>
        <v>0.5295090062641048</v>
      </c>
      <c r="G3" s="206">
        <f>SUM('Yearly-Infra'!G23:G35)</f>
        <v>0.22874453517884788</v>
      </c>
      <c r="H3" s="206">
        <f>'Yearly-Infra'!H19</f>
        <v>4.3229748061267725E-2</v>
      </c>
    </row>
    <row r="4" spans="1:8" ht="22" customHeight="1">
      <c r="A4" s="208" t="s">
        <v>314</v>
      </c>
      <c r="B4" s="206">
        <f>SUM('Yearly-Semi'!B23:B35)</f>
        <v>9.8549337508125001E-2</v>
      </c>
      <c r="C4" s="206">
        <f>SUM('Yearly-Semi'!C23:C35)</f>
        <v>0.37815831502652086</v>
      </c>
      <c r="D4" s="206">
        <f>SUM('Yearly-Semi'!D23:D35)</f>
        <v>1.681332288162886</v>
      </c>
      <c r="E4" s="206">
        <f>SUM('Yearly-Semi'!E23:E35)</f>
        <v>1.6217712770971269</v>
      </c>
      <c r="F4" s="206">
        <f>SUM('Yearly-Semi'!F23:F35)</f>
        <v>0.1438020475647305</v>
      </c>
      <c r="G4" s="206">
        <f>SUM('Yearly-Semi'!G23:G35)</f>
        <v>-2.0578534134164293E-2</v>
      </c>
      <c r="H4" s="206">
        <f>'Yearly-Semi'!H16</f>
        <v>2.8664366952569648E-2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0.28095164898976965</v>
      </c>
      <c r="E2" s="206">
        <f>'Yearly-App'!C2</f>
        <v>0.39867990747387716</v>
      </c>
      <c r="F2" s="206">
        <f>'Yearly-App'!D2</f>
        <v>4.9391193903471633</v>
      </c>
      <c r="G2" s="206">
        <f>'Yearly-App'!E2</f>
        <v>2.6151427687867228</v>
      </c>
      <c r="H2" s="206">
        <f>'Yearly-App'!F2</f>
        <v>0.47665263157894722</v>
      </c>
      <c r="I2" s="206">
        <f>'Yearly-App'!G2</f>
        <v>0.40814279983955076</v>
      </c>
      <c r="J2" s="206">
        <f>'Yearly-App'!H2</f>
        <v>9.6622743062290597E-3</v>
      </c>
      <c r="K2" s="1"/>
      <c r="L2" s="1"/>
      <c r="M2" s="1"/>
      <c r="N2" s="1"/>
      <c r="O2" s="1"/>
      <c r="P2" s="1"/>
      <c r="Q2" s="1"/>
      <c r="R2" s="1"/>
    </row>
    <row r="3" spans="1:18">
      <c r="A3" s="233" t="str">
        <f>VLOOKUP(B3,weight!$A$4:$B$47,2,FALSE)</f>
        <v>SALESFORCE INC</v>
      </c>
      <c r="B3" s="208" t="s">
        <v>144</v>
      </c>
      <c r="C3" s="208" t="s">
        <v>312</v>
      </c>
      <c r="D3" s="206">
        <f>'Yearly-App'!B3</f>
        <v>-0.25002243292555248</v>
      </c>
      <c r="E3" s="206">
        <f>'Yearly-App'!C3</f>
        <v>5.1039391733397999E-2</v>
      </c>
      <c r="F3" s="206">
        <f>'Yearly-App'!D3</f>
        <v>0.62171606864274565</v>
      </c>
      <c r="G3" s="206">
        <f>'Yearly-App'!E3</f>
        <v>0.42096342063535475</v>
      </c>
      <c r="H3" s="206">
        <f>'Yearly-App'!F3</f>
        <v>3.0697231696676486E-2</v>
      </c>
      <c r="I3" s="206">
        <f>'Yearly-App'!G3</f>
        <v>-0.37669376693766937</v>
      </c>
      <c r="J3" s="206">
        <f>'Yearly-App'!H3</f>
        <v>-5.8505873616601497E-3</v>
      </c>
      <c r="K3" s="1"/>
      <c r="L3" s="1"/>
      <c r="M3" s="1"/>
      <c r="N3" s="1"/>
      <c r="O3" s="1"/>
      <c r="P3" s="1"/>
      <c r="Q3" s="1"/>
      <c r="R3" s="1"/>
    </row>
    <row r="4" spans="1:18">
      <c r="A4" s="233" t="str">
        <f>VLOOKUP(B4,weight!$A$4:$B$47,2,FALSE)</f>
        <v>SERVICENOW INC</v>
      </c>
      <c r="B4" s="208" t="s">
        <v>159</v>
      </c>
      <c r="C4" s="208" t="s">
        <v>312</v>
      </c>
      <c r="D4" s="206">
        <f>'Yearly-App'!B4</f>
        <v>-0.1374844357242575</v>
      </c>
      <c r="E4" s="206">
        <f>'Yearly-App'!C4</f>
        <v>0.24216483630335683</v>
      </c>
      <c r="F4" s="206">
        <f>'Yearly-App'!D4</f>
        <v>1.3039875090079267</v>
      </c>
      <c r="G4" s="206">
        <f>'Yearly-App'!E4</f>
        <v>1.2592688557026426</v>
      </c>
      <c r="H4" s="206">
        <f>'Yearly-App'!F4</f>
        <v>0.29906276241298047</v>
      </c>
      <c r="I4" s="206">
        <f>'Yearly-App'!G4</f>
        <v>-0.43354939946080839</v>
      </c>
      <c r="J4" s="206">
        <f>'Yearly-App'!H4</f>
        <v>-2.1150399576731261E-3</v>
      </c>
      <c r="K4" s="1"/>
      <c r="L4" s="1"/>
      <c r="M4" s="1"/>
      <c r="N4" s="1"/>
      <c r="O4" s="1"/>
      <c r="P4" s="1"/>
      <c r="Q4" s="1"/>
      <c r="R4" s="1"/>
    </row>
    <row r="5" spans="1:18">
      <c r="A5" s="233" t="str">
        <f>VLOOKUP(B5,weight!$A$4:$B$47,2,FALSE)</f>
        <v>DUOLINGO</v>
      </c>
      <c r="B5" s="208" t="s">
        <v>147</v>
      </c>
      <c r="C5" s="208" t="s">
        <v>312</v>
      </c>
      <c r="D5" s="206">
        <f>'Yearly-App'!B5</f>
        <v>4.5523239675538951E-2</v>
      </c>
      <c r="E5" s="206">
        <f>'Yearly-App'!C5</f>
        <v>0.10857580398162314</v>
      </c>
      <c r="F5" s="206">
        <f>'Yearly-App'!D5</f>
        <v>4.195205971006172</v>
      </c>
      <c r="G5" s="206">
        <f>'Yearly-App'!E5</f>
        <v>1.9255577109602329</v>
      </c>
      <c r="H5" s="206">
        <f>'Yearly-App'!F5</f>
        <v>0.98753500631486446</v>
      </c>
      <c r="I5" s="206">
        <f>'Yearly-App'!G5</f>
        <v>0.73381902262675935</v>
      </c>
      <c r="J5" s="206">
        <f>'Yearly-App'!H5</f>
        <v>1.3659619887786485E-3</v>
      </c>
      <c r="K5" s="1"/>
      <c r="L5" s="1"/>
      <c r="M5" s="1"/>
      <c r="N5" s="1"/>
      <c r="O5" s="1"/>
      <c r="P5" s="1"/>
      <c r="Q5" s="1"/>
      <c r="R5" s="1"/>
    </row>
    <row r="6" spans="1:18">
      <c r="A6" s="233" t="str">
        <f>VLOOKUP(B6,weight!$A$4:$B$47,2,FALSE)</f>
        <v>SAP SE</v>
      </c>
      <c r="B6" s="208" t="s">
        <v>167</v>
      </c>
      <c r="C6" s="208" t="s">
        <v>312</v>
      </c>
      <c r="D6" s="206">
        <f>'Yearly-App'!B6</f>
        <v>0.15212707965951711</v>
      </c>
      <c r="E6" s="206">
        <f>'Yearly-App'!C6</f>
        <v>0.19859521684214454</v>
      </c>
      <c r="F6" s="206">
        <f>'Yearly-App'!D6</f>
        <v>1.8594458581390003</v>
      </c>
      <c r="G6" s="206">
        <f>'Yearly-App'!E6</f>
        <v>1.6112390979044715</v>
      </c>
      <c r="H6" s="206">
        <f>'Yearly-App'!F6</f>
        <v>0.53898021165938759</v>
      </c>
      <c r="I6" s="206">
        <f>'Yearly-App'!G6</f>
        <v>0.37664903692445018</v>
      </c>
      <c r="J6" s="206">
        <f>'Yearly-App'!H6</f>
        <v>1.8228147965063776E-2</v>
      </c>
      <c r="K6" s="1"/>
      <c r="L6" s="1"/>
      <c r="M6" s="1"/>
      <c r="N6" s="1"/>
      <c r="O6" s="1"/>
      <c r="P6" s="1"/>
      <c r="Q6" s="1"/>
      <c r="R6" s="1"/>
    </row>
    <row r="7" spans="1:18">
      <c r="A7" s="233" t="str">
        <f>VLOOKUP(B7,weight!$A$4:$B$47,2,FALSE)</f>
        <v>TEMPUS AI INC</v>
      </c>
      <c r="B7" s="208" t="s">
        <v>172</v>
      </c>
      <c r="C7" s="208" t="s">
        <v>312</v>
      </c>
      <c r="D7" s="206">
        <f>'Yearly-App'!B7</f>
        <v>0.6258886255924172</v>
      </c>
      <c r="E7" s="206">
        <f>'Yearly-App'!C7</f>
        <v>0.49938195302843003</v>
      </c>
      <c r="F7" s="206" t="e">
        <f>'Yearly-App'!D7</f>
        <v>#DIV/0!</v>
      </c>
      <c r="G7" s="206" t="e">
        <f>'Yearly-App'!E7</f>
        <v>#DIV/0!</v>
      </c>
      <c r="H7" s="206">
        <f>'Yearly-App'!F7</f>
        <v>0.45933589990375356</v>
      </c>
      <c r="I7" s="206">
        <f>'Yearly-App'!G7</f>
        <v>0.65708037178786227</v>
      </c>
      <c r="J7" s="206">
        <f>'Yearly-App'!H7</f>
        <v>5.7963148407087235E-3</v>
      </c>
      <c r="K7" s="1"/>
      <c r="L7" s="1"/>
      <c r="M7" s="1"/>
      <c r="N7" s="1"/>
      <c r="O7" s="1"/>
      <c r="P7" s="1"/>
      <c r="Q7" s="1"/>
      <c r="R7" s="1"/>
    </row>
    <row r="8" spans="1:18">
      <c r="A8" s="233" t="str">
        <f>VLOOKUP(B8,weight!$A$4:$B$47,2,FALSE)</f>
        <v>ADOBE INC</v>
      </c>
      <c r="B8" s="208" t="s">
        <v>137</v>
      </c>
      <c r="C8" s="208" t="s">
        <v>312</v>
      </c>
      <c r="D8" s="206">
        <f>'Yearly-App'!B8</f>
        <v>-0.21786453179814702</v>
      </c>
      <c r="E8" s="206">
        <f>'Yearly-App'!C8</f>
        <v>5.0602064220183429E-2</v>
      </c>
      <c r="F8" s="206">
        <f>'Yearly-App'!D8</f>
        <v>6.2389470327312679E-2</v>
      </c>
      <c r="G8" s="206">
        <f>'Yearly-App'!E8</f>
        <v>9.9360993609936221E-2</v>
      </c>
      <c r="H8" s="206">
        <f>'Yearly-App'!F8</f>
        <v>-0.35047325321705836</v>
      </c>
      <c r="I8" s="206">
        <f>'Yearly-App'!G8</f>
        <v>-0.43511697150148876</v>
      </c>
      <c r="J8" s="206">
        <f>'Yearly-App'!H8</f>
        <v>-3.112527115626863E-3</v>
      </c>
      <c r="K8" s="1"/>
      <c r="L8" s="1"/>
      <c r="M8" s="1"/>
      <c r="N8" s="1"/>
      <c r="O8" s="1"/>
      <c r="P8" s="1"/>
      <c r="Q8" s="1"/>
      <c r="R8" s="1"/>
    </row>
    <row r="9" spans="1:18">
      <c r="A9" s="233" t="str">
        <f>VLOOKUP(B9,weight!$A$4:$B$47,2,FALSE)</f>
        <v>SAMSARA INC-CL A</v>
      </c>
      <c r="B9" s="208" t="s">
        <v>151</v>
      </c>
      <c r="C9" s="208" t="s">
        <v>312</v>
      </c>
      <c r="D9" s="206">
        <f>'Yearly-App'!B9</f>
        <v>-0.17578393224994282</v>
      </c>
      <c r="E9" s="206">
        <f>'Yearly-App'!C9</f>
        <v>1.6791044776119257E-2</v>
      </c>
      <c r="F9" s="206">
        <f>'Yearly-App'!D9</f>
        <v>3.0031479538300108</v>
      </c>
      <c r="G9" s="206">
        <f>'Yearly-App'!E9</f>
        <v>0.93753174200101563</v>
      </c>
      <c r="H9" s="206">
        <f>'Yearly-App'!F9</f>
        <v>2.4711254364759627E-2</v>
      </c>
      <c r="I9" s="206">
        <f>'Yearly-App'!G9</f>
        <v>-0.49272939051597825</v>
      </c>
      <c r="J9" s="206">
        <f>'Yearly-App'!H9</f>
        <v>-1.7610190693991444E-3</v>
      </c>
      <c r="K9" s="1"/>
      <c r="L9" s="1"/>
      <c r="M9" s="1"/>
      <c r="N9" s="1"/>
      <c r="O9" s="1"/>
      <c r="P9" s="1"/>
      <c r="Q9" s="1"/>
      <c r="R9" s="1"/>
    </row>
    <row r="10" spans="1:18">
      <c r="A10" s="233" t="str">
        <f>VLOOKUP(B10,weight!$A$4:$B$47,2,FALSE)</f>
        <v>WORKDAY INC-CLASS A</v>
      </c>
      <c r="B10" s="208" t="s">
        <v>175</v>
      </c>
      <c r="C10" s="208" t="s">
        <v>312</v>
      </c>
      <c r="D10" s="206">
        <f>'Yearly-App'!B10</f>
        <v>-0.13878231213424785</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-1.2285328862490898E-3</v>
      </c>
      <c r="K10" s="1"/>
      <c r="L10" s="1"/>
      <c r="M10" s="1"/>
      <c r="N10" s="1"/>
      <c r="O10" s="1"/>
      <c r="P10" s="1"/>
      <c r="Q10" s="1"/>
      <c r="R10" s="1"/>
    </row>
    <row r="11" spans="1:18">
      <c r="A11" s="233" t="str">
        <f>VLOOKUP(B11,weight!$A$4:$B$47,2,FALSE)</f>
        <v>ROBLOX CORP -CLASS A</v>
      </c>
      <c r="B11" s="208" t="s">
        <v>166</v>
      </c>
      <c r="C11" s="208" t="s">
        <v>312</v>
      </c>
      <c r="D11" s="206">
        <f>'Yearly-App'!B11</f>
        <v>1.1609056342896649</v>
      </c>
      <c r="E11" s="206">
        <f>'Yearly-App'!C11</f>
        <v>1.0460559370289735</v>
      </c>
      <c r="F11" s="206">
        <f>'Yearly-App'!D11</f>
        <v>2.8454516839785962</v>
      </c>
      <c r="G11" s="206">
        <f>'Yearly-App'!E11</f>
        <v>1.8286640426024543</v>
      </c>
      <c r="H11" s="206">
        <f>'Yearly-App'!F11</f>
        <v>2.0489143998003496</v>
      </c>
      <c r="I11" s="206">
        <f>'Yearly-App'!G11</f>
        <v>0.71377604800129735</v>
      </c>
      <c r="J11" s="206">
        <f>'Yearly-App'!H11</f>
        <v>1.0408026378390804E-2</v>
      </c>
      <c r="K11" s="1"/>
      <c r="L11" s="1"/>
      <c r="M11" s="1"/>
      <c r="N11" s="1"/>
      <c r="O11" s="1"/>
      <c r="P11" s="1"/>
      <c r="Q11" s="1"/>
      <c r="R11" s="1"/>
    </row>
    <row r="12" spans="1:18">
      <c r="A12" s="233" t="str">
        <f>VLOOKUP(B12,weight!$A$4:$B$47,2,FALSE)</f>
        <v>APPLOVIN CORP-CLASS A</v>
      </c>
      <c r="B12" s="208" t="s">
        <v>146</v>
      </c>
      <c r="C12" s="208" t="s">
        <v>312</v>
      </c>
      <c r="D12" s="206">
        <f>'Yearly-App'!B12</f>
        <v>0.17089213476206666</v>
      </c>
      <c r="E12" s="206">
        <f>'Yearly-App'!C12</f>
        <v>0.52707581227436817</v>
      </c>
      <c r="F12" s="206">
        <f>'Yearly-App'!D12</f>
        <v>24.244968771686327</v>
      </c>
      <c r="G12" s="206">
        <f>'Yearly-App'!E12</f>
        <v>27.487079091620984</v>
      </c>
      <c r="H12" s="206">
        <f>'Yearly-App'!F12</f>
        <v>3.436882546652031</v>
      </c>
      <c r="I12" s="206">
        <f>'Yearly-App'!G12</f>
        <v>0.88447110349423974</v>
      </c>
      <c r="J12" s="206">
        <f>'Yearly-App'!H12</f>
        <v>1.3141992846530332E-3</v>
      </c>
      <c r="K12" s="1"/>
      <c r="L12" s="1"/>
      <c r="M12" s="1"/>
      <c r="N12" s="1"/>
      <c r="O12" s="1"/>
      <c r="P12" s="1"/>
      <c r="Q12" s="1"/>
      <c r="R12" s="1"/>
    </row>
    <row r="13" spans="1:18">
      <c r="A13" s="233" t="str">
        <f>VLOOKUP(B13,weight!$A$4:$B$47,2,FALSE)</f>
        <v>SHOPIFY INC - CLASS A</v>
      </c>
      <c r="B13" s="208" t="s">
        <v>168</v>
      </c>
      <c r="C13" s="208" t="s">
        <v>312</v>
      </c>
      <c r="D13" s="206">
        <f>'Yearly-App'!B13</f>
        <v>0.11539546694253744</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2.3022477353428156E-3</v>
      </c>
      <c r="K13" s="1"/>
      <c r="L13" s="1"/>
      <c r="M13" s="1"/>
      <c r="N13" s="1"/>
      <c r="O13" s="1"/>
      <c r="P13" s="1"/>
      <c r="Q13" s="1"/>
      <c r="R13" s="1"/>
    </row>
    <row r="14" spans="1:18">
      <c r="A14" s="233" t="str">
        <f>VLOOKUP(B14,weight!$A$4:$B$47,2,FALSE)</f>
        <v>ATLASSIAN CORP-CL A</v>
      </c>
      <c r="B14" s="208" t="s">
        <v>171</v>
      </c>
      <c r="C14" s="208" t="s">
        <v>312</v>
      </c>
      <c r="D14" s="206">
        <f>'Yearly-App'!B14</f>
        <v>-0.24825375955296236</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-2.7846926243303687E-3</v>
      </c>
      <c r="K14" s="1"/>
      <c r="L14" s="1"/>
      <c r="M14" s="1"/>
      <c r="N14" s="1"/>
      <c r="O14" s="1"/>
      <c r="P14" s="1"/>
      <c r="Q14" s="1"/>
      <c r="R14" s="1"/>
    </row>
    <row r="15" spans="1:18">
      <c r="A15" s="233" t="str">
        <f>VLOOKUP(B15,weight!$A$4:$B$47,2,FALSE)</f>
        <v>MICROSOFT CORP</v>
      </c>
      <c r="B15" s="208" t="s">
        <v>155</v>
      </c>
      <c r="C15" s="208" t="s">
        <v>313</v>
      </c>
      <c r="D15" s="206">
        <f>'Yearly-Infra'!B2</f>
        <v>0.24344009489916973</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7.6023863591712622E-3</v>
      </c>
      <c r="K15" s="1"/>
      <c r="L15" s="1"/>
      <c r="M15" s="1"/>
      <c r="N15" s="1"/>
      <c r="O15" s="1"/>
      <c r="P15" s="1"/>
      <c r="Q15" s="1"/>
      <c r="R15" s="1"/>
    </row>
    <row r="16" spans="1:18">
      <c r="A16" s="233" t="str">
        <f>VLOOKUP(B16,weight!$A$4:$B$47,2,FALSE)</f>
        <v>AMAZON.COM INC</v>
      </c>
      <c r="B16" s="208" t="s">
        <v>138</v>
      </c>
      <c r="C16" s="208" t="s">
        <v>313</v>
      </c>
      <c r="D16" s="206">
        <f>'Yearly-Infra'!B3</f>
        <v>-2.1149551027849878E-2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8.1150524116377527E-4</v>
      </c>
      <c r="K16" s="1"/>
      <c r="L16" s="1"/>
      <c r="M16" s="1"/>
      <c r="N16" s="1"/>
      <c r="O16" s="1"/>
      <c r="P16" s="1"/>
      <c r="Q16" s="1"/>
      <c r="R16" s="1"/>
    </row>
    <row r="17" spans="1:18" ht="28">
      <c r="A17" s="233" t="str">
        <f>VLOOKUP(B17,weight!$A$4:$B$47,2,FALSE)</f>
        <v>ALPHABET INC-CL A</v>
      </c>
      <c r="B17" s="208" t="s">
        <v>149</v>
      </c>
      <c r="C17" s="208" t="s">
        <v>313</v>
      </c>
      <c r="D17" s="206">
        <f>'Yearly-Infra'!B4</f>
        <v>-8.9804543053362273E-4</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-8.5193464245440721E-4</v>
      </c>
      <c r="K17" s="1"/>
      <c r="L17" s="1"/>
      <c r="M17" s="1"/>
      <c r="N17" s="1"/>
      <c r="O17" s="1"/>
      <c r="P17" s="1"/>
      <c r="Q17" s="1"/>
      <c r="R17" s="1"/>
    </row>
    <row r="18" spans="1:18">
      <c r="A18" s="233" t="str">
        <f>VLOOKUP(B18,weight!$A$4:$B$47,2,FALSE)</f>
        <v>TESLA INC</v>
      </c>
      <c r="B18" s="208" t="s">
        <v>173</v>
      </c>
      <c r="C18" s="208" t="s">
        <v>313</v>
      </c>
      <c r="D18" s="206">
        <f>'Yearly-Infra'!B5</f>
        <v>-0.25061905705229792</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-5.5734035212947463E-3</v>
      </c>
      <c r="K18" s="1"/>
      <c r="L18" s="1"/>
      <c r="M18" s="1"/>
      <c r="N18" s="1"/>
      <c r="O18" s="1"/>
      <c r="P18" s="1"/>
      <c r="Q18" s="1"/>
      <c r="R18" s="1"/>
    </row>
    <row r="19" spans="1:18">
      <c r="A19" s="233" t="str">
        <f>VLOOKUP(B19,weight!$A$4:$B$47,2,FALSE)</f>
        <v>PALANTIR TECHN-A</v>
      </c>
      <c r="B19" s="208" t="s">
        <v>163</v>
      </c>
      <c r="C19" s="208" t="s">
        <v>313</v>
      </c>
      <c r="D19" s="206">
        <f>'Yearly-Infra'!B6</f>
        <v>1.0397990215522945</v>
      </c>
      <c r="E19" s="206">
        <f>'Yearly-Infra'!C6</f>
        <v>0.64203454894433798</v>
      </c>
      <c r="F19" s="206">
        <f>'Yearly-Infra'!D6</f>
        <v>19.532</v>
      </c>
      <c r="G19" s="206">
        <f>'Yearly-Infra'!E6</f>
        <v>18.517110266159698</v>
      </c>
      <c r="H19" s="206">
        <f>'Yearly-Infra'!F6</f>
        <v>4.4183673469387754</v>
      </c>
      <c r="I19" s="206">
        <f>'Yearly-Infra'!G6</f>
        <v>0.86363052415210695</v>
      </c>
      <c r="J19" s="206">
        <f>'Yearly-Infra'!H6</f>
        <v>1.1528738303516797E-2</v>
      </c>
      <c r="K19" s="1"/>
      <c r="L19" s="1"/>
      <c r="M19" s="1"/>
      <c r="N19" s="1"/>
      <c r="O19" s="1"/>
      <c r="P19" s="1"/>
      <c r="Q19" s="1"/>
      <c r="R19" s="1"/>
    </row>
    <row r="20" spans="1:18">
      <c r="A20" s="233" t="str">
        <f>VLOOKUP(B20,weight!$A$4:$B$47,2,FALSE)</f>
        <v>ORACLE CORP</v>
      </c>
      <c r="B20" s="208" t="s">
        <v>161</v>
      </c>
      <c r="C20" s="208" t="s">
        <v>313</v>
      </c>
      <c r="D20" s="206">
        <f>'Yearly-Infra'!B7</f>
        <v>0.46675468074891979</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7.8113675079575021E-3</v>
      </c>
      <c r="K20" s="1"/>
      <c r="L20" s="1"/>
      <c r="M20" s="1"/>
      <c r="N20" s="1"/>
      <c r="O20" s="1"/>
      <c r="P20" s="1"/>
      <c r="Q20" s="1"/>
      <c r="R20" s="1"/>
    </row>
    <row r="21" spans="1:18">
      <c r="A21" s="233" t="str">
        <f>VLOOKUP(B21,weight!$A$4:$B$47,2,FALSE)</f>
        <v>NEBIUS GROUP NV</v>
      </c>
      <c r="B21" s="208" t="s">
        <v>157</v>
      </c>
      <c r="C21" s="208" t="s">
        <v>313</v>
      </c>
      <c r="D21" s="206">
        <f>'Yearly-Infra'!B8</f>
        <v>0.87725631768953072</v>
      </c>
      <c r="E21" s="206">
        <f>'Yearly-Infra'!C8</f>
        <v>1.493729679516953</v>
      </c>
      <c r="F21" s="206" t="e">
        <f>'Yearly-Infra'!D8</f>
        <v>#DIV/0!</v>
      </c>
      <c r="G21" s="206" t="e">
        <f>'Yearly-Infra'!E8</f>
        <v>#DIV/0!</v>
      </c>
      <c r="H21" s="206" t="e">
        <f>'Yearly-Infra'!F8</f>
        <v>#DIV/0!</v>
      </c>
      <c r="I21" s="206">
        <f>'Yearly-Infra'!G8</f>
        <v>0.74910968660968658</v>
      </c>
      <c r="J21" s="206">
        <f>'Yearly-Infra'!H8</f>
        <v>1.219963167553444E-2</v>
      </c>
      <c r="K21" s="1"/>
      <c r="L21" s="1"/>
      <c r="M21" s="1"/>
      <c r="N21" s="1"/>
      <c r="O21" s="1"/>
      <c r="P21" s="1"/>
      <c r="Q21" s="1"/>
      <c r="R21" s="1"/>
    </row>
    <row r="22" spans="1:18">
      <c r="A22" s="233" t="str">
        <f>VLOOKUP(B22,weight!$A$4:$B$47,2,FALSE)</f>
        <v>ELASTIC NV</v>
      </c>
      <c r="B22" s="208" t="s">
        <v>148</v>
      </c>
      <c r="C22" s="208" t="s">
        <v>313</v>
      </c>
      <c r="D22" s="206">
        <f>'Yearly-Infra'!B9</f>
        <v>-0.1968106580540977</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-2.039760297379426E-3</v>
      </c>
      <c r="K22" s="1"/>
      <c r="L22" s="1"/>
      <c r="M22" s="1"/>
      <c r="N22" s="1"/>
      <c r="O22" s="1"/>
      <c r="P22" s="1"/>
      <c r="Q22" s="1"/>
      <c r="R22" s="1"/>
    </row>
    <row r="23" spans="1:18">
      <c r="A23" s="233" t="str">
        <f>VLOOKUP(B23,weight!$A$4:$B$47,2,FALSE)</f>
        <v>SNOWFLAKE INC-CLASS A</v>
      </c>
      <c r="B23" s="208" t="s">
        <v>169</v>
      </c>
      <c r="C23" s="208" t="s">
        <v>313</v>
      </c>
      <c r="D23" s="206">
        <f>'Yearly-Infra'!B10</f>
        <v>0.32776374587138157</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4.1720493583356734E-3</v>
      </c>
      <c r="K23" s="1"/>
      <c r="L23" s="1"/>
      <c r="M23" s="1"/>
      <c r="N23" s="1"/>
      <c r="O23" s="1"/>
      <c r="P23" s="1"/>
      <c r="Q23" s="1"/>
      <c r="R23" s="1"/>
    </row>
    <row r="24" spans="1:18">
      <c r="A24" s="233" t="str">
        <f>VLOOKUP(B24,weight!$A$4:$B$47,2,FALSE)</f>
        <v>DATADOG INC - CLASS A</v>
      </c>
      <c r="B24" s="208" t="s">
        <v>145</v>
      </c>
      <c r="C24" s="208" t="s">
        <v>313</v>
      </c>
      <c r="D24" s="206">
        <f>'Yearly-Infra'!B11</f>
        <v>-5.1018265798866258E-2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2.8198648802787334E-5</v>
      </c>
      <c r="K24" s="1"/>
      <c r="L24" s="1"/>
      <c r="M24" s="1"/>
      <c r="N24" s="1"/>
      <c r="O24" s="1"/>
      <c r="P24" s="1"/>
      <c r="Q24" s="1"/>
      <c r="R24" s="1"/>
    </row>
    <row r="25" spans="1:18" ht="28">
      <c r="A25" s="233" t="str">
        <f>VLOOKUP(B25,weight!$A$4:$B$47,2,FALSE)</f>
        <v>CLOUDFLARE INC - CLASS A</v>
      </c>
      <c r="B25" s="208" t="s">
        <v>158</v>
      </c>
      <c r="C25" s="208" t="s">
        <v>313</v>
      </c>
      <c r="D25" s="206">
        <f>'Yearly-Infra'!B12</f>
        <v>0.85837667161961373</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7.8353955907504262E-3</v>
      </c>
      <c r="K25" s="1"/>
      <c r="L25" s="1"/>
      <c r="M25" s="1"/>
      <c r="N25" s="1"/>
      <c r="O25" s="1"/>
      <c r="P25" s="1"/>
      <c r="Q25" s="1"/>
      <c r="R25" s="1"/>
    </row>
    <row r="26" spans="1:18">
      <c r="A26" s="233" t="str">
        <f>VLOOKUP(B26,weight!$A$4:$B$47,2,FALSE)</f>
        <v>GITLAB INC-CL A</v>
      </c>
      <c r="B26" s="208" t="s">
        <v>150</v>
      </c>
      <c r="C26" s="208" t="s">
        <v>313</v>
      </c>
      <c r="D26" s="206">
        <f>'Yearly-Infra'!B13</f>
        <v>-0.25785270629991131</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-2.5502057254955255E-3</v>
      </c>
      <c r="K26" s="1"/>
      <c r="L26" s="1"/>
      <c r="M26" s="1"/>
      <c r="N26" s="1"/>
      <c r="O26" s="1"/>
      <c r="P26" s="1"/>
      <c r="Q26" s="1"/>
      <c r="R26" s="1"/>
    </row>
    <row r="27" spans="1:18" ht="28">
      <c r="A27" s="233" t="str">
        <f>VLOOKUP(B27,weight!$A$4:$B$47,2,FALSE)</f>
        <v>PALO ALTO NETWORKS INC</v>
      </c>
      <c r="B27" s="208" t="s">
        <v>162</v>
      </c>
      <c r="C27" s="208" t="s">
        <v>313</v>
      </c>
      <c r="D27" s="206">
        <f>'Yearly-Infra'!B14</f>
        <v>-4.9901077159815399E-2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7.5371549461752919E-4</v>
      </c>
      <c r="K27" s="1"/>
      <c r="L27" s="1"/>
      <c r="M27" s="1"/>
      <c r="N27" s="1"/>
      <c r="O27" s="1"/>
      <c r="P27" s="1"/>
      <c r="Q27" s="1"/>
      <c r="R27" s="1"/>
    </row>
    <row r="28" spans="1:18">
      <c r="A28" s="233" t="str">
        <f>VLOOKUP(B28,weight!$A$4:$B$47,2,FALSE)</f>
        <v>MONGODB INC</v>
      </c>
      <c r="B28" s="208" t="s">
        <v>152</v>
      </c>
      <c r="C28" s="208" t="s">
        <v>313</v>
      </c>
      <c r="D28" s="206">
        <f>'Yearly-Infra'!B15</f>
        <v>-5.0856921953524314E-2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-7.3015052296873109E-4</v>
      </c>
      <c r="K28" s="1"/>
      <c r="L28" s="1"/>
      <c r="M28" s="1"/>
      <c r="N28" s="1"/>
      <c r="O28" s="1"/>
      <c r="P28" s="1"/>
      <c r="Q28" s="1"/>
      <c r="R28" s="1"/>
    </row>
    <row r="29" spans="1:18">
      <c r="A29" s="233" t="str">
        <f>VLOOKUP(B29,weight!$A$4:$B$47,2,FALSE)</f>
        <v>PURE STORAGE-A</v>
      </c>
      <c r="B29" s="208" t="s">
        <v>164</v>
      </c>
      <c r="C29" s="208" t="s">
        <v>313</v>
      </c>
      <c r="D29" s="206">
        <f>'Yearly-Infra'!B16</f>
        <v>-0.11264854305713823</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-7.1556591233478978E-4</v>
      </c>
      <c r="K29" s="1"/>
      <c r="L29" s="1"/>
      <c r="M29" s="1"/>
      <c r="N29" s="1"/>
      <c r="O29" s="1"/>
      <c r="P29" s="1"/>
      <c r="Q29" s="1"/>
      <c r="R29" s="1"/>
    </row>
    <row r="30" spans="1:18">
      <c r="A30" s="233" t="str">
        <f>VLOOKUP(B30,weight!$A$4:$B$47,2,FALSE)</f>
        <v>ZSCALER INC</v>
      </c>
      <c r="B30" s="208" t="s">
        <v>176</v>
      </c>
      <c r="C30" s="208" t="s">
        <v>313</v>
      </c>
      <c r="D30" s="206">
        <f>'Yearly-Infra'!B17</f>
        <v>0.5535169890804279</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3.8342538539735804E-3</v>
      </c>
      <c r="K30" s="1"/>
      <c r="L30" s="1"/>
      <c r="M30" s="1"/>
      <c r="N30" s="1"/>
      <c r="O30" s="1"/>
      <c r="P30" s="1"/>
      <c r="Q30" s="1"/>
      <c r="R30" s="1"/>
    </row>
    <row r="31" spans="1:18">
      <c r="A31" s="233" t="str">
        <f>VLOOKUP(B31,weight!$A$4:$B$47,2,FALSE)</f>
        <v>CONFLUENT INC-CLASS A</v>
      </c>
      <c r="B31" s="208" t="s">
        <v>143</v>
      </c>
      <c r="C31" s="208" t="s">
        <v>313</v>
      </c>
      <c r="D31" s="206">
        <f>'Yearly-Infra'!B18</f>
        <v>-0.38483547925608019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-8.8647335062842271E-4</v>
      </c>
      <c r="K31" s="1"/>
      <c r="L31" s="1"/>
      <c r="M31" s="1"/>
      <c r="N31" s="1"/>
      <c r="O31" s="1"/>
      <c r="P31" s="1"/>
      <c r="Q31" s="1"/>
      <c r="R31" s="1"/>
    </row>
    <row r="32" spans="1:18" ht="17" customHeight="1">
      <c r="A32" s="233" t="str">
        <f>VLOOKUP(B32,weight!$A$4:$B$47,2,FALSE)</f>
        <v>NVIDIA CORP</v>
      </c>
      <c r="B32" s="208" t="s">
        <v>160</v>
      </c>
      <c r="C32" s="208" t="s">
        <v>314</v>
      </c>
      <c r="D32" s="206">
        <f>'Yearly-Semi'!B2</f>
        <v>0.29361828877801788</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8.6116440907118164E-3</v>
      </c>
      <c r="K32" s="1"/>
      <c r="L32" s="1"/>
      <c r="M32" s="1"/>
      <c r="N32" s="1"/>
      <c r="O32" s="1"/>
      <c r="P32" s="1"/>
      <c r="Q32" s="1"/>
      <c r="R32" s="1"/>
    </row>
    <row r="33" spans="1:18">
      <c r="A33" s="233" t="str">
        <f>VLOOKUP(B33,weight!$A$4:$B$47,2,FALSE)</f>
        <v>APPLE INC</v>
      </c>
      <c r="B33" s="208" t="s">
        <v>136</v>
      </c>
      <c r="C33" s="208" t="s">
        <v>314</v>
      </c>
      <c r="D33" s="206">
        <f>'Yearly-Semi'!B3</f>
        <v>-0.19183771264276017</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-4.925823864345525E-3</v>
      </c>
      <c r="K33" s="1"/>
      <c r="L33" s="1"/>
      <c r="M33" s="1"/>
      <c r="N33" s="1"/>
      <c r="O33" s="1"/>
      <c r="P33" s="1"/>
      <c r="Q33" s="1"/>
      <c r="R33" s="1"/>
    </row>
    <row r="34" spans="1:18">
      <c r="A34" s="233" t="str">
        <f>VLOOKUP(B34,weight!$A$4:$B$47,2,FALSE)</f>
        <v>BROADCOM INC</v>
      </c>
      <c r="B34" s="208" t="s">
        <v>142</v>
      </c>
      <c r="C34" s="208" t="s">
        <v>314</v>
      </c>
      <c r="D34" s="206">
        <f>'Yearly-Semi'!B4</f>
        <v>0.24499654934437531</v>
      </c>
      <c r="E34" s="206">
        <f>'Yearly-Semi'!C4</f>
        <v>0.67524416632551598</v>
      </c>
      <c r="F34" s="206">
        <f>'Yearly-Semi'!D4</f>
        <v>4.1984465455601327</v>
      </c>
      <c r="G34" s="206">
        <f>'Yearly-Semi'!E4</f>
        <v>3.5291401827783568</v>
      </c>
      <c r="H34" s="206">
        <f>'Yearly-Semi'!F4</f>
        <v>0.8028195607023727</v>
      </c>
      <c r="I34" s="206">
        <f>'Yearly-Semi'!G4</f>
        <v>0.55425280976828084</v>
      </c>
      <c r="J34" s="206">
        <f>'Yearly-Semi'!H4</f>
        <v>4.2584517497569535E-3</v>
      </c>
      <c r="K34" s="1"/>
      <c r="L34" s="1"/>
      <c r="M34" s="1"/>
      <c r="N34" s="1"/>
      <c r="O34" s="1"/>
      <c r="P34" s="1"/>
      <c r="Q34" s="1"/>
      <c r="R34" s="1"/>
    </row>
    <row r="35" spans="1:18" ht="28">
      <c r="A35" s="233" t="str">
        <f>VLOOKUP(B35,weight!$A$4:$B$47,2,FALSE)</f>
        <v>TSMC</v>
      </c>
      <c r="B35" s="208" t="s">
        <v>133</v>
      </c>
      <c r="C35" s="208" t="s">
        <v>314</v>
      </c>
      <c r="D35" s="206">
        <f>'Yearly-Semi'!B5</f>
        <v>0.16898286566696319</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2.7705738738184609E-3</v>
      </c>
      <c r="K35" s="1"/>
      <c r="L35" s="1"/>
      <c r="M35" s="1"/>
      <c r="N35" s="1"/>
      <c r="O35" s="1"/>
      <c r="P35" s="1"/>
      <c r="Q35" s="1"/>
      <c r="R35" s="1"/>
    </row>
    <row r="36" spans="1:18" ht="28">
      <c r="A36" s="233" t="str">
        <f>VLOOKUP(B36,weight!$A$4:$B$47,2,FALSE)</f>
        <v>SK HYNIX INC</v>
      </c>
      <c r="B36" s="208" t="s">
        <v>130</v>
      </c>
      <c r="C36" s="208" t="s">
        <v>314</v>
      </c>
      <c r="D36" s="206">
        <f>'Yearly-Semi'!B6</f>
        <v>0.57388720660130343</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1.5894579116613957E-2</v>
      </c>
      <c r="K36" s="1"/>
      <c r="L36" s="1"/>
      <c r="M36" s="1"/>
      <c r="N36" s="1"/>
      <c r="O36" s="1"/>
      <c r="P36" s="1"/>
      <c r="Q36" s="1"/>
      <c r="R36" s="1"/>
    </row>
    <row r="37" spans="1:18" ht="28">
      <c r="A37" s="233" t="str">
        <f>VLOOKUP(B37,weight!$A$4:$B$47,2,FALSE)</f>
        <v>ASML HOLDING NV</v>
      </c>
      <c r="B37" s="208" t="s">
        <v>141</v>
      </c>
      <c r="C37" s="208" t="s">
        <v>314</v>
      </c>
      <c r="D37" s="206">
        <f>'Yearly-Semi'!B7</f>
        <v>-4.7036417152420684E-3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7.3709407462235462E-4</v>
      </c>
      <c r="K37" s="1"/>
      <c r="L37" s="1"/>
      <c r="M37" s="1"/>
      <c r="N37" s="1"/>
      <c r="O37" s="1"/>
      <c r="P37" s="1"/>
      <c r="Q37" s="1"/>
      <c r="R37" s="1"/>
    </row>
    <row r="38" spans="1:18" ht="28">
      <c r="A38" s="233" t="str">
        <f>VLOOKUP(B38,weight!$A$4:$B$47,2,FALSE)</f>
        <v>MARVELL TECHNOLOGY INC</v>
      </c>
      <c r="B38" s="208" t="s">
        <v>154</v>
      </c>
      <c r="C38" s="208" t="s">
        <v>314</v>
      </c>
      <c r="D38" s="206">
        <f>'Yearly-Semi'!B8</f>
        <v>-0.32593933906745132</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-6.3987137629590565E-3</v>
      </c>
      <c r="K38" s="1"/>
      <c r="L38" s="1"/>
      <c r="M38" s="1"/>
      <c r="N38" s="1"/>
      <c r="O38" s="1"/>
      <c r="P38" s="1"/>
      <c r="Q38" s="1"/>
      <c r="R38" s="1"/>
    </row>
    <row r="39" spans="1:18">
      <c r="A39" s="233" t="str">
        <f>VLOOKUP(B39,weight!$A$4:$B$47,2,FALSE)</f>
        <v>VERTIV HOLDINGS CO-A</v>
      </c>
      <c r="B39" s="208" t="s">
        <v>174</v>
      </c>
      <c r="C39" s="208" t="s">
        <v>314</v>
      </c>
      <c r="D39" s="206">
        <f>'Yearly-Semi'!B9</f>
        <v>0.24628113722383604</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1.5441580670853816E-3</v>
      </c>
      <c r="K39" s="1"/>
      <c r="L39" s="1"/>
      <c r="M39" s="1"/>
      <c r="N39" s="1"/>
      <c r="O39" s="1"/>
      <c r="P39" s="1"/>
      <c r="Q39" s="1"/>
      <c r="R39" s="1"/>
    </row>
    <row r="40" spans="1:18">
      <c r="A40" s="233" t="str">
        <f>VLOOKUP(B40,weight!$A$4:$B$47,2,FALSE)</f>
        <v>ARISTA NETWORKS INC</v>
      </c>
      <c r="B40" s="208" t="s">
        <v>139</v>
      </c>
      <c r="C40" s="208" t="s">
        <v>314</v>
      </c>
      <c r="D40" s="206">
        <f>'Yearly-Semi'!B10</f>
        <v>6.3693114991405064E-2</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1.3509943538901696E-4</v>
      </c>
      <c r="K40" s="1"/>
      <c r="L40" s="1"/>
      <c r="M40" s="1"/>
      <c r="N40" s="1"/>
      <c r="O40" s="1"/>
      <c r="P40" s="1"/>
      <c r="Q40" s="1"/>
      <c r="R40" s="1"/>
    </row>
    <row r="41" spans="1:18" ht="28">
      <c r="A41" s="233" t="str">
        <f>VLOOKUP(B41,weight!$A$4:$B$47,2,FALSE)</f>
        <v>MEDIATEK INC</v>
      </c>
      <c r="B41" s="208" t="s">
        <v>135</v>
      </c>
      <c r="C41" s="208" t="s">
        <v>314</v>
      </c>
      <c r="D41" s="206">
        <f>'Yearly-Semi'!B11</f>
        <v>5.1693486810160616E-2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4.4653847267399653E-4</v>
      </c>
      <c r="K41" s="1"/>
      <c r="L41" s="1"/>
      <c r="M41" s="1"/>
      <c r="N41" s="1"/>
      <c r="O41" s="1"/>
      <c r="P41" s="1"/>
      <c r="Q41" s="1"/>
      <c r="R41" s="1"/>
    </row>
    <row r="42" spans="1:18" ht="28">
      <c r="A42" s="233" t="str">
        <f>VLOOKUP(B42,weight!$A$4:$B$47,2,FALSE)</f>
        <v>MICRON TECHNOLOGY INC</v>
      </c>
      <c r="B42" s="208" t="s">
        <v>156</v>
      </c>
      <c r="C42" s="208" t="s">
        <v>314</v>
      </c>
      <c r="D42" s="206">
        <f>'Yearly-Semi'!B12</f>
        <v>0.24619771863117879</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2.4777197598124627E-3</v>
      </c>
      <c r="K42" s="1"/>
      <c r="L42" s="1"/>
      <c r="M42" s="1"/>
      <c r="N42" s="1"/>
      <c r="O42" s="1"/>
      <c r="P42" s="1"/>
      <c r="Q42" s="1"/>
      <c r="R42" s="1"/>
    </row>
    <row r="43" spans="1:18">
      <c r="A43" s="233" t="str">
        <f>VLOOKUP(B43,weight!$A$4:$B$47,2,FALSE)</f>
        <v>QUALCOMM INC</v>
      </c>
      <c r="B43" s="208" t="s">
        <v>165</v>
      </c>
      <c r="C43" s="208" t="s">
        <v>314</v>
      </c>
      <c r="D43" s="206">
        <f>'Yearly-Semi'!B13</f>
        <v>-3.5346960031245933E-2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-4.6663166849597795E-5</v>
      </c>
      <c r="K43" s="1"/>
      <c r="L43" s="1"/>
      <c r="M43" s="1"/>
      <c r="N43" s="1"/>
      <c r="O43" s="1"/>
      <c r="P43" s="1"/>
      <c r="Q43" s="1"/>
      <c r="R43" s="1"/>
    </row>
    <row r="44" spans="1:18">
      <c r="A44" s="233" t="str">
        <f>VLOOKUP(B44,weight!$A$4:$B$47,2,FALSE)</f>
        <v>SYNOPSYS INC</v>
      </c>
      <c r="B44" s="208" t="s">
        <v>170</v>
      </c>
      <c r="C44" s="208" t="s">
        <v>314</v>
      </c>
      <c r="D44" s="206">
        <f>'Yearly-Semi'!B14</f>
        <v>0.27462089995055217</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1.4645482167982289E-3</v>
      </c>
      <c r="K44" s="1"/>
      <c r="L44" s="1"/>
      <c r="M44" s="1"/>
      <c r="N44" s="1"/>
      <c r="O44" s="1"/>
      <c r="P44" s="1"/>
      <c r="Q44" s="1"/>
      <c r="R44" s="1"/>
    </row>
    <row r="45" spans="1:18">
      <c r="A45" s="233" t="str">
        <f>VLOOKUP(B45,weight!$A$4:$B$47,2,FALSE)</f>
        <v>ARM HOLDINGS PLC-ADR</v>
      </c>
      <c r="B45" s="208" t="s">
        <v>140</v>
      </c>
      <c r="C45" s="208" t="s">
        <v>314</v>
      </c>
      <c r="D45" s="206">
        <f>'Yearly-Semi'!B15</f>
        <v>0.11527237354085607</v>
      </c>
      <c r="E45" s="206">
        <f>'Yearly-Semi'!C15</f>
        <v>0.56040901419636646</v>
      </c>
      <c r="F45" s="206" t="e">
        <f>'Yearly-Semi'!D15</f>
        <v>#DIV/0!</v>
      </c>
      <c r="G45" s="206" t="e">
        <f>'Yearly-Semi'!E15</f>
        <v>#DIV/0!</v>
      </c>
      <c r="H45" s="206">
        <f>'Yearly-Semi'!F15</f>
        <v>-5.2276153150437099E-2</v>
      </c>
      <c r="I45" s="206">
        <f>'Yearly-Semi'!G15</f>
        <v>-0.56255468066491687</v>
      </c>
      <c r="J45" s="206">
        <f>'Yearly-Semi'!H15</f>
        <v>1.6951608894412013E-3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0.28095164898976965</v>
      </c>
      <c r="C2" s="206">
        <f>J2/K2-1</f>
        <v>0.39867990747387716</v>
      </c>
      <c r="D2" s="206">
        <f>J2/L2-1</f>
        <v>4.9391193903471633</v>
      </c>
      <c r="E2" s="206">
        <f>J2/M2-1</f>
        <v>2.6151427687867228</v>
      </c>
      <c r="F2" s="206">
        <f>J2/N2-1</f>
        <v>0.47665263157894722</v>
      </c>
      <c r="G2" s="206">
        <f>((O2-Q2)/O2)*((P2-R2)/ABS(P2-R2))</f>
        <v>0.40814279983955076</v>
      </c>
      <c r="H2" s="206">
        <f>'Yearly-Sector-Raw-Contribute'!G2</f>
        <v>9.6622743062290597E-3</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45509</v>
      </c>
      <c r="S2" s="225">
        <f>_xll.ciqfunctions.udf.CIQ(A2,"IQ_CLOSEPRICE",$A$20,"USD")</f>
        <v>585.51</v>
      </c>
      <c r="T2" s="231">
        <f>P2-R2</f>
        <v>360</v>
      </c>
    </row>
    <row r="3" spans="1:20">
      <c r="A3" s="208" t="s">
        <v>144</v>
      </c>
      <c r="B3" s="206">
        <f>holdings!X5</f>
        <v>-0.25002243292555248</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-5.8505873616601497E-3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-0.1374844357242575</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-2.1150399576731261E-3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4.5523239675538951E-2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1.3659619887786485E-3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45509</v>
      </c>
      <c r="S5" s="225">
        <f>_xll.ciqfunctions.udf.CIQ(A5,"IQ_CLOSEPRICE",$A$20,"USD")</f>
        <v>324.23</v>
      </c>
      <c r="T5" s="231">
        <f t="shared" si="5"/>
        <v>282</v>
      </c>
    </row>
    <row r="6" spans="1:20">
      <c r="A6" s="208" t="s">
        <v>167</v>
      </c>
      <c r="B6" s="206">
        <f>holdings!X8</f>
        <v>0.15212707965951711</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1.8228147965063776E-2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45509</v>
      </c>
      <c r="S6" s="225">
        <f>_xll.ciqfunctions.udf.CIQ(A6,"IQ_CLOSEPRICE",$A$20,"USD")</f>
        <v>0</v>
      </c>
      <c r="T6" s="231">
        <f t="shared" si="5"/>
        <v>198</v>
      </c>
    </row>
    <row r="7" spans="1:20">
      <c r="A7" s="208" t="s">
        <v>172</v>
      </c>
      <c r="B7" s="206">
        <f>holdings!X9</f>
        <v>0.6258886255924172</v>
      </c>
      <c r="C7" s="206">
        <f t="shared" si="0"/>
        <v>0.49938195302843003</v>
      </c>
      <c r="D7" s="206" t="e">
        <f t="shared" si="1"/>
        <v>#DIV/0!</v>
      </c>
      <c r="E7" s="206" t="e">
        <f t="shared" si="2"/>
        <v>#DIV/0!</v>
      </c>
      <c r="F7" s="206">
        <f t="shared" si="3"/>
        <v>0.45933589990375356</v>
      </c>
      <c r="G7" s="206">
        <f t="shared" si="4"/>
        <v>0.65708037178786227</v>
      </c>
      <c r="H7" s="206">
        <f>'Yearly-Sector-Raw-Contribute'!G7</f>
        <v>5.7963148407087235E-3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-0.21786453179814702</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-3.112527115626863E-3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-0.17578393224994282</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-1.7610190693991444E-3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-0.13878231213424785</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-1.2285328862490898E-3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45509</v>
      </c>
      <c r="S10" s="225">
        <f>_xll.ciqfunctions.udf.CIQ(A10,"IQ_CLOSEPRICE",$A$20,"USD")</f>
        <v>258.02999999999997</v>
      </c>
      <c r="T10" s="231">
        <f t="shared" si="5"/>
        <v>126</v>
      </c>
    </row>
    <row r="11" spans="1:20">
      <c r="A11" s="208" t="s">
        <v>166</v>
      </c>
      <c r="B11" s="206">
        <f>holdings!X13</f>
        <v>1.1609056342896649</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1.0408026378390804E-2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45509</v>
      </c>
      <c r="S11" s="225">
        <f>_xll.ciqfunctions.udf.CIQ(A11,"IQ_CLOSEPRICE",$A$20,"USD")</f>
        <v>57.86</v>
      </c>
      <c r="T11" s="231">
        <f t="shared" si="5"/>
        <v>360</v>
      </c>
    </row>
    <row r="12" spans="1:20">
      <c r="A12" s="208" t="s">
        <v>146</v>
      </c>
      <c r="B12" s="206">
        <f>holdings!X14</f>
        <v>0.17089213476206666</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1.3141992846530332E-3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45509</v>
      </c>
      <c r="S12" s="225">
        <f>_xll.ciqfunctions.udf.CIQ(A12,"IQ_CLOSEPRICE",$A$20,"USD")</f>
        <v>323.83</v>
      </c>
      <c r="T12" s="231">
        <f t="shared" si="5"/>
        <v>192</v>
      </c>
    </row>
    <row r="13" spans="1:20">
      <c r="A13" s="208" t="s">
        <v>168</v>
      </c>
      <c r="B13" s="206">
        <f>holdings!X15</f>
        <v>0.11539546694253744</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2.3022477353428156E-3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45706</v>
      </c>
      <c r="Q13" s="225">
        <f>_xll.ciqfunctions.udf.CIQ(A13,"IQ_YEARLOW",$A$15,"USD")</f>
        <v>48.56</v>
      </c>
      <c r="R13" s="230" cm="1">
        <f t="array" ref="R13">_xll.ciqfunctions.udf.CIQ(A13,"IQ_YEARLOW_DATE")</f>
        <v>45509</v>
      </c>
      <c r="S13" s="225">
        <f>_xll.ciqfunctions.udf.CIQ(A13,"IQ_CLOSEPRICE",$A$20,"USD")</f>
        <v>106.33</v>
      </c>
      <c r="T13" s="231">
        <f t="shared" si="5"/>
        <v>197</v>
      </c>
    </row>
    <row r="14" spans="1:20">
      <c r="A14" s="208" t="s">
        <v>171</v>
      </c>
      <c r="B14" s="206">
        <f>holdings!X16</f>
        <v>-0.24825375955296236</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-2.7846926243303687E-3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45509</v>
      </c>
      <c r="S14" s="225">
        <f>_xll.ciqfunctions.udf.CIQ(A14,"IQ_CLOSEPRICE",$A$20,"USD")</f>
        <v>243.38</v>
      </c>
      <c r="T14" s="231">
        <f t="shared" si="5"/>
        <v>189</v>
      </c>
    </row>
    <row r="15" spans="1:20">
      <c r="A15" s="19" t="s">
        <v>268</v>
      </c>
      <c r="C15" s="1"/>
      <c r="D15" s="1"/>
      <c r="E15" s="1"/>
      <c r="F15" s="1"/>
      <c r="G15" s="1"/>
      <c r="H15" s="225">
        <f>SUM(H2:H14)</f>
        <v>3.2224773484228114E-2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2.1094906388690125E-2</v>
      </c>
      <c r="C23" s="1">
        <f>C2*holdings!$U$4*0.01</f>
        <v>2.9934386779553367E-2</v>
      </c>
      <c r="D23" s="1">
        <f>D2*holdings!$U$4*0.01</f>
        <v>0.37084765850842738</v>
      </c>
      <c r="E23" s="1">
        <f>E2*holdings!$U$4*0.01</f>
        <v>0.19635475391932866</v>
      </c>
      <c r="F23" s="1">
        <f>F2*holdings!$U$4*0.01</f>
        <v>3.5788872139514746E-2</v>
      </c>
      <c r="G23" s="1">
        <f>G2*holdings!$U$4*0.01</f>
        <v>3.0644896325725861E-2</v>
      </c>
      <c r="H23" s="263">
        <f>SUM(H2:H14)</f>
        <v>3.2224773484228114E-2</v>
      </c>
    </row>
    <row r="24" spans="1:8">
      <c r="A24" s="208" t="s">
        <v>144</v>
      </c>
      <c r="B24" s="1">
        <f>B3*holdings!$U$4*0.01</f>
        <v>-1.8772624530241273E-2</v>
      </c>
      <c r="C24" s="1">
        <f>C3*holdings!$U$4*0.01</f>
        <v>3.8322294765777312E-3</v>
      </c>
      <c r="D24" s="1">
        <f>D3*holdings!$U$4*0.01</f>
        <v>4.6680780538293699E-2</v>
      </c>
      <c r="E24" s="1">
        <f>E3*holdings!$U$4*0.01</f>
        <v>3.1607516749933541E-2</v>
      </c>
      <c r="F24" s="1">
        <f>F3*holdings!$U$4*0.01</f>
        <v>2.3048635997039522E-3</v>
      </c>
      <c r="G24" s="1">
        <f>G3*holdings!$U$4*0.01</f>
        <v>-2.8283584664215801E-2</v>
      </c>
      <c r="H24" s="264"/>
    </row>
    <row r="25" spans="1:8">
      <c r="A25" s="208" t="s">
        <v>159</v>
      </c>
      <c r="B25" s="1">
        <f>B4*holdings!$U$4*0.01</f>
        <v>-1.0322848475648927E-2</v>
      </c>
      <c r="C25" s="1">
        <f>C4*holdings!$U$4*0.01</f>
        <v>1.8182646625568639E-2</v>
      </c>
      <c r="D25" s="1">
        <f>D4*holdings!$U$4*0.01</f>
        <v>9.790828611774785E-2</v>
      </c>
      <c r="E25" s="1">
        <f>E4*holdings!$U$4*0.01</f>
        <v>9.4550641452926507E-2</v>
      </c>
      <c r="F25" s="1">
        <f>F4*holdings!$U$4*0.01</f>
        <v>2.2454756895463595E-2</v>
      </c>
      <c r="G25" s="1">
        <f>G4*holdings!$U$4*0.01</f>
        <v>-3.2552519372582849E-2</v>
      </c>
      <c r="H25" s="264"/>
    </row>
    <row r="26" spans="1:8">
      <c r="A26" s="208" t="s">
        <v>147</v>
      </c>
      <c r="B26" s="1">
        <f>B5*holdings!$U$4*0.01</f>
        <v>3.4180560353300016E-3</v>
      </c>
      <c r="C26" s="1">
        <f>C5*holdings!$U$4*0.01</f>
        <v>8.1522796869311458E-3</v>
      </c>
      <c r="D26" s="1">
        <f>D5*holdings!$U$4*0.01</f>
        <v>0.31499184132879576</v>
      </c>
      <c r="E26" s="1">
        <f>E5*holdings!$U$4*0.01</f>
        <v>0.14457811443635851</v>
      </c>
      <c r="F26" s="1">
        <f>F5*holdings!$U$4*0.01</f>
        <v>7.4147842123984592E-2</v>
      </c>
      <c r="G26" s="1">
        <f>G5*holdings!$U$4*0.01</f>
        <v>5.5097891912053658E-2</v>
      </c>
      <c r="H26" s="264"/>
    </row>
    <row r="27" spans="1:8">
      <c r="A27" s="208" t="s">
        <v>167</v>
      </c>
      <c r="B27" s="1">
        <f>B6*holdings!$U$4*0.01</f>
        <v>1.1422273249299109E-2</v>
      </c>
      <c r="C27" s="1">
        <f>C6*holdings!$U$4*0.01</f>
        <v>1.491127574296317E-2</v>
      </c>
      <c r="D27" s="1">
        <f>D6*holdings!$U$4*0.01</f>
        <v>0.13961418789789018</v>
      </c>
      <c r="E27" s="1">
        <f>E6*holdings!$U$4*0.01</f>
        <v>0.12097789090154082</v>
      </c>
      <c r="F27" s="1">
        <f>F6*holdings!$U$4*0.01</f>
        <v>4.046866124898657E-2</v>
      </c>
      <c r="G27" s="1">
        <f>G6*holdings!$U$4*0.01</f>
        <v>2.8280226166605922E-2</v>
      </c>
      <c r="H27" s="264"/>
    </row>
    <row r="28" spans="1:8">
      <c r="A28" s="208" t="s">
        <v>172</v>
      </c>
      <c r="B28" s="1">
        <f>B7*holdings!$U$4*0.01</f>
        <v>4.6994071805923902E-2</v>
      </c>
      <c r="C28" s="1">
        <f>C7*holdings!$U$4*0.01</f>
        <v>3.7495475072721753E-2</v>
      </c>
      <c r="D28" s="1"/>
      <c r="E28" s="1"/>
      <c r="F28" s="1">
        <f>F7*holdings!$U$4*0.01</f>
        <v>3.4488666801835537E-2</v>
      </c>
      <c r="G28" s="1">
        <f>G7*holdings!$U$4*0.01</f>
        <v>4.9336065413929577E-2</v>
      </c>
      <c r="H28" s="264"/>
    </row>
    <row r="29" spans="1:8">
      <c r="A29" s="208" t="s">
        <v>137</v>
      </c>
      <c r="B29" s="1">
        <f>B8*holdings!$U$4*0.01</f>
        <v>-1.6358088376498773E-2</v>
      </c>
      <c r="C29" s="1">
        <f>C8*holdings!$U$4*0.01</f>
        <v>3.7993932822160599E-3</v>
      </c>
      <c r="D29" s="1">
        <f>D8*holdings!$U$4*0.01</f>
        <v>4.6844360619593467E-3</v>
      </c>
      <c r="E29" s="1">
        <f>E8*holdings!$U$4*0.01</f>
        <v>7.4603970698359015E-3</v>
      </c>
      <c r="F29" s="1">
        <f>F8*holdings!$U$4*0.01</f>
        <v>-2.6314849885870378E-2</v>
      </c>
      <c r="G29" s="1">
        <f>G8*holdings!$U$4*0.01</f>
        <v>-3.2670218576608109E-2</v>
      </c>
      <c r="H29" s="264"/>
    </row>
    <row r="30" spans="1:8">
      <c r="A30" s="208" t="s">
        <v>151</v>
      </c>
      <c r="B30" s="1">
        <f>B9*holdings!$U$4*0.01</f>
        <v>-1.3198518708759798E-2</v>
      </c>
      <c r="C30" s="1">
        <f>C9*holdings!$U$4*0.01</f>
        <v>1.2607347883316314E-3</v>
      </c>
      <c r="D30" s="1">
        <f>D9*holdings!$U$4*0.01</f>
        <v>0.22548764239407323</v>
      </c>
      <c r="E30" s="1">
        <f>E9*holdings!$U$4*0.01</f>
        <v>7.0393408990659295E-2</v>
      </c>
      <c r="F30" s="1">
        <f>F9*holdings!$U$4*0.01</f>
        <v>1.8554139099952252E-3</v>
      </c>
      <c r="G30" s="1">
        <f>G9*holdings!$U$4*0.01</f>
        <v>-3.699597566081337E-2</v>
      </c>
      <c r="H30" s="264"/>
    </row>
    <row r="31" spans="1:8">
      <c r="A31" s="208" t="s">
        <v>175</v>
      </c>
      <c r="B31" s="1">
        <f>B10*holdings!$U$4*0.01</f>
        <v>-1.0420297917470258E-2</v>
      </c>
      <c r="C31" s="1">
        <f>C10*holdings!$U$4*0.01</f>
        <v>3.3529848809090426E-3</v>
      </c>
      <c r="D31" s="1">
        <f>D10*holdings!$U$4*0.01</f>
        <v>2.81687080894166E-2</v>
      </c>
      <c r="E31" s="1">
        <f>E10*holdings!$U$4*0.01</f>
        <v>1.9437200585205396E-2</v>
      </c>
      <c r="F31" s="1">
        <f>F10*holdings!$U$4*0.01</f>
        <v>-6.032249207770403E-4</v>
      </c>
      <c r="G31" s="1">
        <f>G10*holdings!$U$4*0.01</f>
        <v>2.4054895996275572E-2</v>
      </c>
      <c r="H31" s="264"/>
    </row>
    <row r="32" spans="1:8">
      <c r="A32" s="208" t="s">
        <v>166</v>
      </c>
      <c r="B32" s="1">
        <f>B11*holdings!$U$4*0.01</f>
        <v>8.7165160871987418E-2</v>
      </c>
      <c r="C32" s="1">
        <f>C11*holdings!$U$4*0.01</f>
        <v>7.8541813683262046E-2</v>
      </c>
      <c r="D32" s="1">
        <f>D11*holdings!$U$4*0.01</f>
        <v>0.21364721340096082</v>
      </c>
      <c r="E32" s="1">
        <f>E11*holdings!$U$4*0.01</f>
        <v>0.13730297342539208</v>
      </c>
      <c r="F32" s="1">
        <f>F11*holdings!$U$4*0.01</f>
        <v>0.15384019854534267</v>
      </c>
      <c r="G32" s="1">
        <f>G11*holdings!$U$4*0.01</f>
        <v>5.3592990001011989E-2</v>
      </c>
      <c r="H32" s="264"/>
    </row>
    <row r="33" spans="1:8">
      <c r="A33" s="208" t="s">
        <v>146</v>
      </c>
      <c r="B33" s="1">
        <f>B12*holdings!$U$4*0.01</f>
        <v>1.2831224156653664E-2</v>
      </c>
      <c r="C33" s="1">
        <f>C12*holdings!$U$4*0.01</f>
        <v>3.9574834173959482E-2</v>
      </c>
      <c r="D33" s="1">
        <f>D12*holdings!$U$4*0.01</f>
        <v>1.8204034340943194</v>
      </c>
      <c r="E33" s="1">
        <f>E12*holdings!$U$4*0.01</f>
        <v>2.0638332696078248</v>
      </c>
      <c r="F33" s="1">
        <f>F12*holdings!$U$4*0.01</f>
        <v>0.2580540667806776</v>
      </c>
      <c r="G33" s="1">
        <f>G12*holdings!$U$4*0.01</f>
        <v>6.6409416704978408E-2</v>
      </c>
      <c r="H33" s="264"/>
    </row>
    <row r="34" spans="1:8">
      <c r="A34" s="208" t="s">
        <v>168</v>
      </c>
      <c r="B34" s="1">
        <f>B13*holdings!$U$4*0.01</f>
        <v>8.6643256289293102E-3</v>
      </c>
      <c r="C34" s="1">
        <f>C13*holdings!$U$4*0.01</f>
        <v>3.8686313058540568E-2</v>
      </c>
      <c r="D34" s="1">
        <f>D13*holdings!$U$4*0.01</f>
        <v>0.15771630463928143</v>
      </c>
      <c r="E34" s="1">
        <f>E13*holdings!$U$4*0.01</f>
        <v>0.14219630028150895</v>
      </c>
      <c r="F34" s="1">
        <f>F13*holdings!$U$4*0.01</f>
        <v>6.9329997575972857E-2</v>
      </c>
      <c r="G34" s="1">
        <f>G13*holdings!$U$4*0.01</f>
        <v>4.6902686211013504E-2</v>
      </c>
      <c r="H34" s="264"/>
    </row>
    <row r="35" spans="1:8">
      <c r="A35" s="208" t="s">
        <v>171</v>
      </c>
      <c r="B35" s="1">
        <f>B14*holdings!$U$4*0.01</f>
        <v>-1.8639825881928956E-2</v>
      </c>
      <c r="C35" s="1">
        <f>C14*holdings!$U$4*0.01</f>
        <v>-4.4920642052884334E-3</v>
      </c>
      <c r="D35" s="1">
        <f>D14*holdings!$U$4*0.01</f>
        <v>3.3714920153264966E-2</v>
      </c>
      <c r="E35" s="1">
        <f>E14*holdings!$U$4*0.01</f>
        <v>1.438033772149443E-2</v>
      </c>
      <c r="F35" s="1">
        <f>F14*holdings!$U$4*0.01</f>
        <v>4.5626859607244821E-3</v>
      </c>
      <c r="G35" s="1">
        <f>G14*holdings!$U$4*0.01</f>
        <v>4.3923990467262683E-2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0.24344009489916973</v>
      </c>
      <c r="C2" s="206">
        <f>J2/K2-1</f>
        <v>0.39132089836315198</v>
      </c>
      <c r="D2" s="206">
        <f>J2/L2-1</f>
        <v>1.0055655718429097</v>
      </c>
      <c r="E2" s="206">
        <f>J2/M2-1</f>
        <v>0.96211511177575804</v>
      </c>
      <c r="F2" s="206">
        <f>J2/N2-1</f>
        <v>0.1515956249718684</v>
      </c>
      <c r="G2" s="206">
        <f>((O2-Q2)/O2)*((P2-R2)/ABS(P2-R2))</f>
        <v>0.32837914174961524</v>
      </c>
      <c r="H2" s="206">
        <f>'Yearly-Sector-Raw-Contribute'!G15</f>
        <v>7.6023863591712622E-3</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-2.1149551027849878E-2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8.1150524116377527E-4</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45509</v>
      </c>
      <c r="S3" s="225">
        <f>_xll.ciqfunctions.udf.CIQ(A3,"IQ_CLOSEPRICE",$A$24,"USD")</f>
        <v>219.39</v>
      </c>
      <c r="T3" s="231">
        <f t="shared" ref="T3:T18" si="5">P3-R3</f>
        <v>183</v>
      </c>
    </row>
    <row r="4" spans="1:20" ht="28">
      <c r="A4" s="208" t="s">
        <v>149</v>
      </c>
      <c r="B4" s="229">
        <f>holdings!X19</f>
        <v>-8.9804543053362273E-4</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-8.5193464245440721E-4</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-0.25061905705229792</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-5.5734035212947463E-3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45509</v>
      </c>
      <c r="S5" s="225">
        <f>_xll.ciqfunctions.udf.CIQ(A5,"IQ_CLOSEPRICE",$A$24,"USD")</f>
        <v>403.84</v>
      </c>
      <c r="T5" s="231">
        <f t="shared" si="5"/>
        <v>135</v>
      </c>
    </row>
    <row r="6" spans="1:20">
      <c r="A6" s="208" t="s">
        <v>163</v>
      </c>
      <c r="B6" s="229">
        <f>holdings!X21</f>
        <v>1.0397990215522945</v>
      </c>
      <c r="C6" s="206">
        <f t="shared" si="0"/>
        <v>0.64203454894433798</v>
      </c>
      <c r="D6" s="206">
        <f t="shared" si="1"/>
        <v>19.532</v>
      </c>
      <c r="E6" s="206">
        <f t="shared" si="2"/>
        <v>18.517110266159698</v>
      </c>
      <c r="F6" s="206">
        <f t="shared" si="3"/>
        <v>4.4183673469387754</v>
      </c>
      <c r="G6" s="206">
        <f t="shared" si="4"/>
        <v>0.86363052415210695</v>
      </c>
      <c r="H6" s="206">
        <f>'Yearly-Sector-Raw-Contribute'!G19</f>
        <v>1.1528738303516797E-2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45869</v>
      </c>
      <c r="Q6" s="225">
        <f>_xll.ciqfunctions.udf.CIQ(A6,"IQ_YEARLOW",$A$19,"USD")</f>
        <v>21.23</v>
      </c>
      <c r="R6" s="230" cm="1">
        <f t="array" ref="R6">_xll.ciqfunctions.udf.CIQ(A6,"IQ_YEARLOW_DATE")</f>
        <v>45509</v>
      </c>
      <c r="S6" s="225">
        <f>_xll.ciqfunctions.udf.CIQ(A6,"IQ_CLOSEPRICE",$A$24,"USD")</f>
        <v>75.63</v>
      </c>
      <c r="T6" s="231">
        <f t="shared" si="5"/>
        <v>360</v>
      </c>
    </row>
    <row r="7" spans="1:20">
      <c r="A7" s="208" t="s">
        <v>161</v>
      </c>
      <c r="B7" s="229">
        <f>holdings!X22</f>
        <v>0.46675468074891979</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7.8113675079575021E-3</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0.87725631768953072</v>
      </c>
      <c r="C8" s="206">
        <f t="shared" si="0"/>
        <v>1.493729679516953</v>
      </c>
      <c r="D8" s="206" t="e">
        <f t="shared" si="1"/>
        <v>#DIV/0!</v>
      </c>
      <c r="E8" s="206" t="e">
        <f t="shared" si="2"/>
        <v>#DIV/0!</v>
      </c>
      <c r="F8" s="206" t="e">
        <f t="shared" si="3"/>
        <v>#DIV/0!</v>
      </c>
      <c r="G8" s="206">
        <f t="shared" si="4"/>
        <v>0.74910968660968658</v>
      </c>
      <c r="H8" s="206">
        <f>'Yearly-Sector-Raw-Contribute'!G21</f>
        <v>1.219963167553444E-2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-0.1968106580540977</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-2.039760297379426E-3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0.32776374587138157</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4.1720493583356734E-3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-5.1018265798866258E-2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2.8198648802787334E-5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0.85837667161961373</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7.8353955907504262E-3</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45870</v>
      </c>
      <c r="Q12" s="225">
        <f>_xll.ciqfunctions.udf.CIQ(A12,"IQ_YEARLOW",$A$19,"USD")</f>
        <v>69.260000000000005</v>
      </c>
      <c r="R12" s="230" cm="1">
        <f t="array" ref="R12">_xll.ciqfunctions.udf.CIQ(A12,"IQ_YEARLOW_DATE")</f>
        <v>45509</v>
      </c>
      <c r="S12" s="225">
        <f>_xll.ciqfunctions.udf.CIQ(A12,"IQ_CLOSEPRICE",$A$24,"USD")</f>
        <v>107.68</v>
      </c>
      <c r="T12" s="231">
        <f t="shared" si="5"/>
        <v>361</v>
      </c>
    </row>
    <row r="13" spans="1:20">
      <c r="A13" s="208" t="s">
        <v>150</v>
      </c>
      <c r="B13" s="229">
        <f>holdings!X28</f>
        <v>-0.25785270629991131</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-2.5502057254955255E-3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-4.9901077159815399E-2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7.5371549461752919E-4</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45509</v>
      </c>
      <c r="S14" s="225">
        <f>_xll.ciqfunctions.udf.CIQ(A14,"IQ_CLOSEPRICE",$A$24,"USD")</f>
        <v>181.96</v>
      </c>
      <c r="T14" s="231">
        <f t="shared" si="5"/>
        <v>358</v>
      </c>
    </row>
    <row r="15" spans="1:20">
      <c r="A15" s="208" t="s">
        <v>152</v>
      </c>
      <c r="B15" s="229">
        <f>holdings!X30</f>
        <v>-5.0856921953524314E-2</v>
      </c>
      <c r="C15" s="206">
        <f>J15/K15-1</f>
        <v>0.37215873414542266</v>
      </c>
      <c r="D15" s="206">
        <f>J15/L15-1</f>
        <v>0.4312004715436506</v>
      </c>
      <c r="E15" s="206">
        <f>J15/M15-1</f>
        <v>6.7666601524330572E-2</v>
      </c>
      <c r="F15" s="206">
        <f>J15/N15-1</f>
        <v>-0.16908745247148294</v>
      </c>
      <c r="G15" s="206">
        <f t="shared" si="4"/>
        <v>-0.61951351351351347</v>
      </c>
      <c r="H15" s="206">
        <f>'Yearly-Sector-Raw-Contribute'!G28</f>
        <v>-7.3015052296873109E-4</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-0.11264854305713823</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-7.1556591233478978E-4</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0.5535169890804279</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3.8342538539735804E-3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-0.38483547925608019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-8.8647335062842271E-4</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4.3229748061267725E-2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7.8072020938720108E-2</v>
      </c>
      <c r="C27" s="1">
        <f>C6*holdings!$U$4*0.01</f>
        <v>4.8206368451600951E-2</v>
      </c>
      <c r="D27" s="1">
        <f>D6*holdings!$U$4*0.01</f>
        <v>1.4665360145257542</v>
      </c>
      <c r="E27" s="1">
        <f>E6*holdings!$U$4*0.01</f>
        <v>1.3903342765854891</v>
      </c>
      <c r="F27" s="1">
        <f>F6*holdings!$U$4*0.01</f>
        <v>0.33174763668289592</v>
      </c>
      <c r="G27" s="1">
        <f>G6*holdings!$U$4*0.01</f>
        <v>6.4844627632235266E-2</v>
      </c>
      <c r="H27" s="263"/>
    </row>
    <row r="28" spans="1:20">
      <c r="A28" s="208" t="s">
        <v>144</v>
      </c>
      <c r="B28" s="1">
        <f>B7*holdings!$U$4*0.01</f>
        <v>3.504569676770232E-2</v>
      </c>
      <c r="C28" s="1">
        <f>C7*holdings!$U$4*0.01</f>
        <v>7.0127602053890167E-2</v>
      </c>
      <c r="D28" s="1">
        <f>D7*holdings!$U$4*0.01</f>
        <v>0.1498600605531647</v>
      </c>
      <c r="E28" s="1">
        <f>E7*holdings!$U$4*0.01</f>
        <v>0.14579000323813252</v>
      </c>
      <c r="F28" s="1">
        <f>F7*holdings!$U$4*0.01</f>
        <v>5.8936657476751426E-2</v>
      </c>
      <c r="G28" s="1">
        <f>G7*holdings!$U$4*0.01</f>
        <v>3.9612936613117163E-2</v>
      </c>
      <c r="H28" s="264"/>
    </row>
    <row r="29" spans="1:20">
      <c r="A29" s="208" t="s">
        <v>159</v>
      </c>
      <c r="B29" s="1">
        <f>B8*holdings!$U$4*0.01</f>
        <v>6.5867703453918874E-2</v>
      </c>
      <c r="C29" s="1">
        <f>C8*holdings!$U$4*0.01</f>
        <v>0.11215484184812741</v>
      </c>
      <c r="D29" s="1"/>
      <c r="E29" s="1"/>
      <c r="F29" s="1"/>
      <c r="G29" s="1">
        <f>G8*holdings!$U$4*0.01</f>
        <v>5.6245972467909411E-2</v>
      </c>
      <c r="H29" s="264"/>
    </row>
    <row r="30" spans="1:20">
      <c r="A30" s="208" t="s">
        <v>147</v>
      </c>
      <c r="B30" s="1">
        <f>B9*holdings!$U$4*0.01</f>
        <v>-1.4777284357917649E-2</v>
      </c>
      <c r="C30" s="1">
        <f>C9*holdings!$U$4*0.01</f>
        <v>8.1283691143084012E-3</v>
      </c>
      <c r="D30" s="1">
        <f>D9*holdings!$U$4*0.01</f>
        <v>3.0811459909505987E-2</v>
      </c>
      <c r="E30" s="1">
        <f>E9*holdings!$U$4*0.01</f>
        <v>4.2472998176295768E-2</v>
      </c>
      <c r="F30" s="1">
        <f>F9*holdings!$U$4*0.01</f>
        <v>-1.9006490707691222E-2</v>
      </c>
      <c r="G30" s="1">
        <f>G9*holdings!$U$4*0.01</f>
        <v>3.1489184068066021E-2</v>
      </c>
      <c r="H30" s="264"/>
    </row>
    <row r="31" spans="1:20">
      <c r="A31" s="208" t="s">
        <v>167</v>
      </c>
      <c r="B31" s="1">
        <f>B10*holdings!$U$4*0.01</f>
        <v>2.4609734670092573E-2</v>
      </c>
      <c r="C31" s="1">
        <f>C10*holdings!$U$4*0.01</f>
        <v>3.5675648703659982E-2</v>
      </c>
      <c r="D31" s="1">
        <f>D10*holdings!$U$4*0.01</f>
        <v>3.6086442874397648E-2</v>
      </c>
      <c r="E31" s="1">
        <f>E10*holdings!$U$4*0.01</f>
        <v>3.8535335930421473E-2</v>
      </c>
      <c r="F31" s="1">
        <f>F10*holdings!$U$4*0.01</f>
        <v>4.2565814142600376E-2</v>
      </c>
      <c r="G31" s="1">
        <f>G10*holdings!$U$4*0.01</f>
        <v>3.9586305799167387E-2</v>
      </c>
      <c r="H31" s="264"/>
    </row>
    <row r="32" spans="1:20">
      <c r="A32" s="208" t="s">
        <v>172</v>
      </c>
      <c r="B32" s="1">
        <f>B11*holdings!$U$4*0.01</f>
        <v>-3.8306432619642089E-3</v>
      </c>
      <c r="C32" s="1">
        <f>C11*holdings!$U$4*0.01</f>
        <v>4.2795602599233692E-2</v>
      </c>
      <c r="D32" s="1">
        <f>D11*holdings!$U$4*0.01</f>
        <v>6.6751028770106274E-2</v>
      </c>
      <c r="E32" s="1">
        <f>E11*holdings!$U$4*0.01</f>
        <v>8.786712387114623E-2</v>
      </c>
      <c r="F32" s="1">
        <f>F11*holdings!$U$4*0.01</f>
        <v>1.3233744187351919E-2</v>
      </c>
      <c r="G32" s="1">
        <f>G11*holdings!$U$4*0.01</f>
        <v>-3.90472638542467E-2</v>
      </c>
      <c r="H32" s="264"/>
    </row>
    <row r="33" spans="1:8">
      <c r="A33" s="208" t="s">
        <v>137</v>
      </c>
      <c r="B33" s="1">
        <f>B12*holdings!$U$4*0.01</f>
        <v>6.4450148625788989E-2</v>
      </c>
      <c r="C33" s="1">
        <f>C12*holdings!$U$4*0.01</f>
        <v>5.800029153494915E-2</v>
      </c>
      <c r="D33" s="1">
        <f>D12*holdings!$U$4*0.01</f>
        <v>0.21713783550992177</v>
      </c>
      <c r="E33" s="1">
        <f>E12*holdings!$U$4*0.01</f>
        <v>0.18695582392775545</v>
      </c>
      <c r="F33" s="1">
        <f>F12*holdings!$U$4*0.01</f>
        <v>0.10217545713588803</v>
      </c>
      <c r="G33" s="1">
        <f>G12*holdings!$U$4*0.01</f>
        <v>4.8820939314381785E-2</v>
      </c>
      <c r="H33" s="264"/>
    </row>
    <row r="34" spans="1:8">
      <c r="A34" s="208" t="s">
        <v>151</v>
      </c>
      <c r="B34" s="1">
        <f>B13*holdings!$U$4*0.01</f>
        <v>-1.9360550902711028E-2</v>
      </c>
      <c r="C34" s="1">
        <f>C13*holdings!$U$4*0.01</f>
        <v>1.7852082970128877E-3</v>
      </c>
      <c r="D34" s="1">
        <f>D13*holdings!$U$4*0.01</f>
        <v>8.2962334861777735E-3</v>
      </c>
      <c r="E34" s="1">
        <f>E13*holdings!$U$4*0.01</f>
        <v>2.2021032298114692E-2</v>
      </c>
      <c r="F34" s="1">
        <f>F13*holdings!$U$4*0.01</f>
        <v>-1.4575893366878983E-2</v>
      </c>
      <c r="G34" s="1">
        <f>G13*holdings!$U$4*0.01</f>
        <v>-3.6725149620449468E-2</v>
      </c>
      <c r="H34" s="264"/>
    </row>
    <row r="35" spans="1:8">
      <c r="A35" s="208" t="s">
        <v>175</v>
      </c>
      <c r="B35" s="1">
        <f>B14*holdings!$U$4*0.01</f>
        <v>-3.7467605375024488E-3</v>
      </c>
      <c r="C35" s="1">
        <f>C14*holdings!$U$4*0.01</f>
        <v>1.2801268526410035E-2</v>
      </c>
      <c r="D35" s="1">
        <f>D14*holdings!$U$4*0.01</f>
        <v>9.8399942104426791E-2</v>
      </c>
      <c r="E35" s="1">
        <f>E14*holdings!$U$4*0.01</f>
        <v>8.4689011991207611E-2</v>
      </c>
      <c r="F35" s="1">
        <f>F14*holdings!$U$4*0.01</f>
        <v>1.4432080713187485E-2</v>
      </c>
      <c r="G35" s="1">
        <f>G14*holdings!$U$4*0.01</f>
        <v>2.3916982758667011E-2</v>
      </c>
      <c r="H35" s="264"/>
    </row>
    <row r="36" spans="1:8">
      <c r="A36" s="208" t="s">
        <v>166</v>
      </c>
      <c r="B36" s="1">
        <f>B15*holdings!$U$4*0.01</f>
        <v>-3.818528959285731E-3</v>
      </c>
      <c r="C36" s="1">
        <f>C15*holdings!$U$4*0.01</f>
        <v>2.7943077347152259E-2</v>
      </c>
      <c r="D36" s="1">
        <f>D15*holdings!$U$4*0.01</f>
        <v>3.2376153030885278E-2</v>
      </c>
      <c r="E36" s="1">
        <f>E15*holdings!$U$4*0.01</f>
        <v>5.0806629180828438E-3</v>
      </c>
      <c r="F36" s="1">
        <f>F15*holdings!$U$4*0.01</f>
        <v>-1.2695721823358668E-2</v>
      </c>
      <c r="G36" s="1">
        <f>G15*holdings!$U$4*0.01</f>
        <v>-4.6515404415981731E-2</v>
      </c>
      <c r="H36" s="264"/>
    </row>
    <row r="37" spans="1:8">
      <c r="A37" s="208" t="s">
        <v>146</v>
      </c>
      <c r="B37" s="1">
        <f>B16*holdings!$U$4*0.01</f>
        <v>-8.4580762531818732E-3</v>
      </c>
      <c r="C37" s="1">
        <f>C16*holdings!$U$4*0.01</f>
        <v>2.7875408174209672E-2</v>
      </c>
      <c r="D37" s="1">
        <f>D16*holdings!$U$4*0.01</f>
        <v>7.2177126618986842E-2</v>
      </c>
      <c r="E37" s="1">
        <f>E16*holdings!$U$4*0.01</f>
        <v>0.10814493925727592</v>
      </c>
      <c r="F37" s="1">
        <f>F16*holdings!$U$4*0.01</f>
        <v>-5.177348275878688E-3</v>
      </c>
      <c r="G37" s="1">
        <f>G16*holdings!$U$4*0.01</f>
        <v>-3.9911498168607715E-2</v>
      </c>
      <c r="H37" s="264"/>
    </row>
    <row r="38" spans="1:8">
      <c r="A38" s="208" t="s">
        <v>168</v>
      </c>
      <c r="B38" s="1">
        <f>B17*holdings!$U$4*0.01</f>
        <v>4.1560137166614081E-2</v>
      </c>
      <c r="C38" s="1">
        <f>C17*holdings!$U$4*0.01</f>
        <v>3.181230500754155E-2</v>
      </c>
      <c r="D38" s="1">
        <f>D17*holdings!$U$4*0.01</f>
        <v>8.5993270809753164E-2</v>
      </c>
      <c r="E38" s="1">
        <f>E17*holdings!$U$4*0.01</f>
        <v>0.12400607773356796</v>
      </c>
      <c r="F38" s="1">
        <f>F17*holdings!$U$4*0.01</f>
        <v>3.51733682151463E-2</v>
      </c>
      <c r="G38" s="1">
        <f>G17*holdings!$U$4*0.01</f>
        <v>3.8904627707403057E-2</v>
      </c>
      <c r="H38" s="264"/>
    </row>
    <row r="39" spans="1:8">
      <c r="A39" s="208" t="s">
        <v>171</v>
      </c>
      <c r="B39" s="1">
        <f>B18*holdings!$U$4*0.01</f>
        <v>-2.8894895043841923E-2</v>
      </c>
      <c r="C39" s="1">
        <f>C18*holdings!$U$4*0.01</f>
        <v>1.519425512590415E-2</v>
      </c>
      <c r="D39" s="1">
        <f>D18*holdings!$U$4*0.01</f>
        <v>7.8246211787032487E-3</v>
      </c>
      <c r="E39" s="1">
        <f>E18*holdings!$U$4*0.01</f>
        <v>9.4020815424016666E-3</v>
      </c>
      <c r="F39" s="1">
        <f>F18*holdings!$U$4*0.01</f>
        <v>-1.8151484749886063E-3</v>
      </c>
      <c r="G39" s="1">
        <f>G18*holdings!$U$4*0.01</f>
        <v>-3.9839958528394136E-2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0.29361828877801788</v>
      </c>
      <c r="C2" s="206">
        <f>J2/K2-1</f>
        <v>0.70460143856537605</v>
      </c>
      <c r="D2" s="206">
        <f>J2/L2-1</f>
        <v>9.2227737398806369</v>
      </c>
      <c r="E2" s="206">
        <f>J2/M2-1</f>
        <v>6.1894609982130246</v>
      </c>
      <c r="F2" s="206">
        <f>J2/N2-1</f>
        <v>0.41977841608535083</v>
      </c>
      <c r="G2" s="206">
        <f>((O2-Q2)/O2)*((P2-R2)/ABS(P2-R2))</f>
        <v>0.50264124942581534</v>
      </c>
      <c r="H2" s="206">
        <f>'Yearly-Sector-Raw-Contribute'!G32</f>
        <v>8.6116440907118164E-3</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-0.19183771264276017</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-4.925823864345525E-3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0.24499654934437531</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4.2584517497569535E-3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45509</v>
      </c>
      <c r="S4" s="225">
        <f>_xll.ciqfunctions.udf.CIQ(A4,"IQ_CLOSEPRICE",$A$21,"USD")</f>
        <v>231.84</v>
      </c>
      <c r="T4" s="230">
        <f t="shared" si="5"/>
        <v>360</v>
      </c>
    </row>
    <row r="5" spans="1:20" ht="28">
      <c r="A5" s="208" t="s">
        <v>133</v>
      </c>
      <c r="B5" s="206">
        <f>holdings!X37</f>
        <v>0.16898286566696319</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2.7705738738184609E-3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0.57388720660130343</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1.5894579116613957E-2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-4.7036417152420684E-3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7.3709407462235462E-4</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-0.32593933906745132</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-6.3987137629590565E-3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0.24628113722383604</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1.5441580670853816E-3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6.3693114991405064E-2</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1.3509943538901696E-4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45681</v>
      </c>
      <c r="Q10" s="225">
        <f>_xll.ciqfunctions.udf.CIQ(A10,"IQ_YEARLOW",$A$16,"USD")</f>
        <v>59.43</v>
      </c>
      <c r="R10" s="230" cm="1">
        <f t="array" ref="R10">_xll.ciqfunctions.udf.CIQ(A10,"IQ_YEARLOW_DATE")</f>
        <v>45754</v>
      </c>
      <c r="S10" s="225">
        <f>_xll.ciqfunctions.udf.CIQ(A10,"IQ_CLOSEPRICE",$A$21,"USD")</f>
        <v>110.53</v>
      </c>
      <c r="T10" s="230">
        <f t="shared" si="5"/>
        <v>-73</v>
      </c>
    </row>
    <row r="11" spans="1:20" ht="28">
      <c r="A11" s="208" t="s">
        <v>135</v>
      </c>
      <c r="B11" s="206">
        <f>holdings!X43</f>
        <v>5.1693486810160616E-2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4.4653847267399653E-4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45509</v>
      </c>
      <c r="S11" s="225">
        <f>_xll.ciqfunctions.udf.CIQ(A11,"IQ_CLOSEPRICE",$A$21,"USD")</f>
        <v>43.166559999999997</v>
      </c>
      <c r="T11" s="230">
        <f t="shared" si="5"/>
        <v>205</v>
      </c>
    </row>
    <row r="12" spans="1:20">
      <c r="A12" s="208" t="s">
        <v>156</v>
      </c>
      <c r="B12" s="206">
        <f>holdings!X44</f>
        <v>0.24619771863117879</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2.4777197598124627E-3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-3.5346960031245933E-2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-4.6663166849597795E-5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0.27462089995055217</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1.4645482167982289E-3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0.11527237354085607</v>
      </c>
      <c r="C15" s="206">
        <f>J15/K15-1</f>
        <v>0.56040901419636646</v>
      </c>
      <c r="D15" s="206" t="e">
        <f>J15/L15-1</f>
        <v>#DIV/0!</v>
      </c>
      <c r="E15" s="206" t="e">
        <f>J15/M15-1</f>
        <v>#DIV/0!</v>
      </c>
      <c r="F15" s="206">
        <f>J15/N15-1</f>
        <v>-5.2276153150437099E-2</v>
      </c>
      <c r="G15" s="206">
        <f t="shared" si="4"/>
        <v>-0.56255468066491687</v>
      </c>
      <c r="H15" s="206">
        <f>'Yearly-Sector-Raw-Contribute'!G45</f>
        <v>1.6951608894412013E-3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2.8664366952569648E-2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-1.4403896914542825E-2</v>
      </c>
      <c r="C24" s="1">
        <f>C3*holdings!$U$4*0.01</f>
        <v>4.9705159908827378E-3</v>
      </c>
      <c r="D24" s="1">
        <f>D3*holdings!$U$4*0.01</f>
        <v>3.1442561153048325E-2</v>
      </c>
      <c r="E24" s="1">
        <f>E3*holdings!$U$4*0.01</f>
        <v>2.8259128242802443E-2</v>
      </c>
      <c r="F24" s="1">
        <f>F3*holdings!$U$4*0.01</f>
        <v>-6.6058580525240294E-3</v>
      </c>
      <c r="G24" s="1">
        <f>G3*holdings!$U$4*0.01</f>
        <v>-2.6237429850552992E-2</v>
      </c>
      <c r="H24" s="263"/>
    </row>
    <row r="25" spans="1:19">
      <c r="A25" s="208" t="s">
        <v>144</v>
      </c>
      <c r="B25" s="1">
        <f>B4*holdings!$U$4*0.01</f>
        <v>1.8395262289988865E-2</v>
      </c>
      <c r="C25" s="1">
        <f>C4*holdings!$U$4*0.01</f>
        <v>5.0699871416894728E-2</v>
      </c>
      <c r="D25" s="1">
        <f>D4*holdings!$U$4*0.01</f>
        <v>0.31523515585322437</v>
      </c>
      <c r="E25" s="1">
        <f>E4*holdings!$U$4*0.01</f>
        <v>0.26498111705685357</v>
      </c>
      <c r="F25" s="1">
        <f>F4*holdings!$U$4*0.01</f>
        <v>6.0278711802978426E-2</v>
      </c>
      <c r="G25" s="1">
        <f>G4*holdings!$U$4*0.01</f>
        <v>4.1615385351079032E-2</v>
      </c>
      <c r="H25" s="264"/>
    </row>
    <row r="26" spans="1:19">
      <c r="A26" s="208" t="s">
        <v>159</v>
      </c>
      <c r="B26" s="1">
        <f>B5*holdings!$U$4*0.01</f>
        <v>1.2687869052752874E-2</v>
      </c>
      <c r="C26" s="1">
        <f>C5*holdings!$U$4*0.01</f>
        <v>3.5593533869214489E-2</v>
      </c>
      <c r="D26" s="1">
        <f>D5*holdings!$U$4*0.01</f>
        <v>0.106752119363671</v>
      </c>
      <c r="E26" s="1">
        <f>E5*holdings!$U$4*0.01</f>
        <v>9.7682529371868693E-2</v>
      </c>
      <c r="F26" s="1">
        <f>F5*holdings!$U$4*0.01</f>
        <v>2.0314942718028615E-2</v>
      </c>
      <c r="G26" s="1">
        <f>G5*holdings!$U$4*0.01</f>
        <v>2.459639320861446E-2</v>
      </c>
      <c r="H26" s="264"/>
    </row>
    <row r="27" spans="1:19">
      <c r="A27" s="208" t="s">
        <v>147</v>
      </c>
      <c r="B27" s="1">
        <f>B6*holdings!$U$4*0.01</f>
        <v>4.3089609704914697E-2</v>
      </c>
      <c r="C27" s="1">
        <f>C6*holdings!$U$4*0.01</f>
        <v>4.2545082163515831E-2</v>
      </c>
      <c r="D27" s="1">
        <f>D6*holdings!$U$4*0.01</f>
        <v>0.15024117068375092</v>
      </c>
      <c r="E27" s="1">
        <f>E6*holdings!$U$4*0.01</f>
        <v>0.15896939709022576</v>
      </c>
      <c r="F27" s="1">
        <f>F6*holdings!$U$4*0.01</f>
        <v>1.9534358284884441E-2</v>
      </c>
      <c r="G27" s="1">
        <f>G6*holdings!$U$4*0.01</f>
        <v>3.9636385322225805E-2</v>
      </c>
      <c r="H27" s="264"/>
    </row>
    <row r="28" spans="1:19">
      <c r="A28" s="208" t="s">
        <v>167</v>
      </c>
      <c r="B28" s="1">
        <f>B7*holdings!$U$4*0.01</f>
        <v>-3.5316710909421396E-4</v>
      </c>
      <c r="C28" s="1">
        <f>C7*holdings!$U$4*0.01</f>
        <v>1.2286028393191355E-2</v>
      </c>
      <c r="D28" s="1">
        <f>D7*holdings!$U$4*0.01</f>
        <v>1.6889277823272181E-2</v>
      </c>
      <c r="E28" s="1">
        <f>E7*holdings!$U$4*0.01</f>
        <v>1.5083326494002394E-2</v>
      </c>
      <c r="F28" s="1">
        <f>F7*holdings!$U$4*0.01</f>
        <v>-1.6425507760995182E-2</v>
      </c>
      <c r="G28" s="1">
        <f>G7*holdings!$U$4*0.01</f>
        <v>-2.9705310420316388E-2</v>
      </c>
      <c r="H28" s="264"/>
    </row>
    <row r="29" spans="1:19">
      <c r="A29" s="208" t="s">
        <v>172</v>
      </c>
      <c r="B29" s="1">
        <f>B8*holdings!$U$4*0.01</f>
        <v>-2.4472751346157003E-2</v>
      </c>
      <c r="C29" s="1">
        <f>C8*holdings!$U$4*0.01</f>
        <v>2.9496154359218561E-2</v>
      </c>
      <c r="D29" s="1">
        <f>D8*holdings!$U$4*0.01</f>
        <v>4.1141123407976092E-2</v>
      </c>
      <c r="E29" s="1">
        <f>E8*holdings!$U$4*0.01</f>
        <v>6.4952023006786958E-2</v>
      </c>
      <c r="F29" s="1">
        <f>F8*holdings!$U$4*0.01</f>
        <v>2.4439365765842633E-3</v>
      </c>
      <c r="G29" s="1">
        <f>G8*holdings!$U$4*0.01</f>
        <v>-4.7351419388702722E-2</v>
      </c>
      <c r="H29" s="264"/>
    </row>
    <row r="30" spans="1:19">
      <c r="A30" s="208" t="s">
        <v>137</v>
      </c>
      <c r="B30" s="1">
        <f>B9*holdings!$U$4*0.01</f>
        <v>1.8491713978963494E-2</v>
      </c>
      <c r="C30" s="1">
        <f>C9*holdings!$U$4*0.01</f>
        <v>5.9392167514251221E-2</v>
      </c>
      <c r="D30" s="1">
        <f>D9*holdings!$U$4*0.01</f>
        <v>0.63574531555893554</v>
      </c>
      <c r="E30" s="1">
        <f>E9*holdings!$U$4*0.01</f>
        <v>0.63064976662498395</v>
      </c>
      <c r="F30" s="1">
        <f>F9*holdings!$U$4*0.01</f>
        <v>4.263694603539156E-2</v>
      </c>
      <c r="G30" s="1">
        <f>G9*holdings!$U$4*0.01</f>
        <v>-4.9259263967914767E-2</v>
      </c>
      <c r="H30" s="264"/>
    </row>
    <row r="31" spans="1:19">
      <c r="A31" s="208" t="s">
        <v>151</v>
      </c>
      <c r="B31" s="1">
        <f>B10*holdings!$U$4*0.01</f>
        <v>4.7823186059914894E-3</v>
      </c>
      <c r="C31" s="1">
        <f>C10*holdings!$U$4*0.01</f>
        <v>4.3004434866005158E-2</v>
      </c>
      <c r="D31" s="1">
        <f>D10*holdings!$U$4*0.01</f>
        <v>0.16634853004782049</v>
      </c>
      <c r="E31" s="1">
        <f>E10*holdings!$U$4*0.01</f>
        <v>0.14451479039887821</v>
      </c>
      <c r="F31" s="1">
        <f>F10*holdings!$U$4*0.01</f>
        <v>2.4223857842867555E-2</v>
      </c>
      <c r="G31" s="1">
        <f>G10*holdings!$U$4*0.01</f>
        <v>-4.1677600143186631E-2</v>
      </c>
      <c r="H31" s="264"/>
    </row>
    <row r="32" spans="1:19">
      <c r="A32" s="208" t="s">
        <v>175</v>
      </c>
      <c r="B32" s="1">
        <f>B11*holdings!$U$4*0.01</f>
        <v>3.8813413948142845E-3</v>
      </c>
      <c r="C32" s="1">
        <f>C11*holdings!$U$4*0.01</f>
        <v>1.0970710552264593E-2</v>
      </c>
      <c r="D32" s="1">
        <f>D11*holdings!$U$4*0.01</f>
        <v>7.4439255007797134E-2</v>
      </c>
      <c r="E32" s="1">
        <f>E11*holdings!$U$4*0.01</f>
        <v>6.7339455681980076E-2</v>
      </c>
      <c r="F32" s="1">
        <f>F11*holdings!$U$4*0.01</f>
        <v>1.6208085600108085E-2</v>
      </c>
      <c r="G32" s="1">
        <f>G11*holdings!$U$4*0.01</f>
        <v>2.8317298994606263E-2</v>
      </c>
      <c r="H32" s="264"/>
    </row>
    <row r="33" spans="1:8">
      <c r="A33" s="208" t="s">
        <v>166</v>
      </c>
      <c r="B33" s="1">
        <f>B12*holdings!$U$4*0.01</f>
        <v>1.8485450597312207E-2</v>
      </c>
      <c r="C33" s="1">
        <f>C12*holdings!$U$4*0.01</f>
        <v>4.8520697702558964E-2</v>
      </c>
      <c r="D33" s="1">
        <f>D12*holdings!$U$4*0.01</f>
        <v>7.2426850547190391E-2</v>
      </c>
      <c r="E33" s="1">
        <f>E12*holdings!$U$4*0.01</f>
        <v>8.1613986462204219E-2</v>
      </c>
      <c r="F33" s="1">
        <f>F12*holdings!$U$4*0.01</f>
        <v>-4.511256661126139E-3</v>
      </c>
      <c r="G33" s="1">
        <f>G12*holdings!$U$4*0.01</f>
        <v>3.9499204430360577E-2</v>
      </c>
      <c r="H33" s="264"/>
    </row>
    <row r="34" spans="1:8">
      <c r="A34" s="208" t="s">
        <v>146</v>
      </c>
      <c r="B34" s="1">
        <f>B13*holdings!$U$4*0.01</f>
        <v>-2.653982689423743E-3</v>
      </c>
      <c r="C34" s="1">
        <f>C13*holdings!$U$4*0.01</f>
        <v>8.7632517459428089E-3</v>
      </c>
      <c r="D34" s="1">
        <f>D13*holdings!$U$4*0.01</f>
        <v>1.5504686775217423E-2</v>
      </c>
      <c r="E34" s="1">
        <f>E13*holdings!$U$4*0.01</f>
        <v>2.3230548364021286E-2</v>
      </c>
      <c r="F34" s="1">
        <f>F13*holdings!$U$4*0.01</f>
        <v>-1.5952102534540279E-2</v>
      </c>
      <c r="G34" s="1">
        <f>G13*holdings!$U$4*0.01</f>
        <v>-2.886351533898612E-2</v>
      </c>
      <c r="H34" s="264"/>
    </row>
    <row r="35" spans="1:8">
      <c r="A35" s="208" t="s">
        <v>168</v>
      </c>
      <c r="B35" s="1">
        <f>B14*holdings!$U$4*0.01</f>
        <v>2.0619569942604891E-2</v>
      </c>
      <c r="C35" s="1">
        <f>C14*holdings!$U$4*0.01</f>
        <v>3.1915866452580363E-2</v>
      </c>
      <c r="D35" s="1">
        <f>D14*holdings!$U$4*0.01</f>
        <v>5.5166241940982498E-2</v>
      </c>
      <c r="E35" s="1">
        <f>E14*holdings!$U$4*0.01</f>
        <v>4.4495208302519504E-2</v>
      </c>
      <c r="F35" s="1">
        <f>F14*holdings!$U$4*0.01</f>
        <v>1.6559337130731837E-3</v>
      </c>
      <c r="G35" s="1">
        <f>G14*holdings!$U$4*0.01</f>
        <v>2.885133766860918E-2</v>
      </c>
      <c r="H35" s="264"/>
    </row>
    <row r="36" spans="1:8">
      <c r="A36" s="208" t="s">
        <v>171</v>
      </c>
      <c r="B36" s="1">
        <f>B15*holdings!$U$4*0.01</f>
        <v>8.6550833134103576E-3</v>
      </c>
      <c r="C36" s="1">
        <f>C15*holdings!$U$4*0.01</f>
        <v>4.2077616331345803E-2</v>
      </c>
      <c r="D36" s="1" t="e">
        <f>D15*holdings!$U$4*0.01</f>
        <v>#DIV/0!</v>
      </c>
      <c r="E36" s="1" t="e">
        <f>E15*holdings!$U$4*0.01</f>
        <v>#DIV/0!</v>
      </c>
      <c r="F36" s="1">
        <f>F15*holdings!$U$4*0.01</f>
        <v>-3.925090174891459E-3</v>
      </c>
      <c r="G36" s="1">
        <f>G15*holdings!$U$4*0.01</f>
        <v>-4.2238721039071045E-2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9.6622743062290597E-3</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-5.8505873616601497E-3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-2.1150399576731261E-3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1.3659619887786485E-3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1.8228147965063776E-2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5.7963148407087235E-3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-3.112527115626863E-3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-1.7610190693991444E-3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-1.2285328862490898E-3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1.0408026378390804E-2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1.3141992846530332E-3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2.3022477353428156E-3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-2.7846926243303687E-3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7.6023863591712622E-3</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8.1150524116377527E-4</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-8.5193464245440721E-4</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-5.5734035212947463E-3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1.1528738303516797E-2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7.8113675079575021E-3</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1.219963167553444E-2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-2.039760297379426E-3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4.1720493583356734E-3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2.8198648802787334E-5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7.8353955907504262E-3</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-2.5502057254955255E-3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7.5371549461752919E-4</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-7.3015052296873109E-4</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-7.1556591233478978E-4</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3.8342538539735804E-3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-8.8647335062842271E-4</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8.6116440907118164E-3</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-4.925823864345525E-3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4.2584517497569535E-3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2.7705738738184609E-3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1.5894579116613957E-2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7.3709407462235462E-4</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-6.3987137629590565E-3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1.5441580670853816E-3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1.3509943538901696E-4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4.4653847267399653E-4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2.4777197598124627E-3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-4.6663166849597795E-5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1.4645482167982289E-3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1.6951608894412013E-3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2025-08-04T01:46:42Z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