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06E97847-BB5A-4908-A607-A2C9FA973A14}"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37"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"5f6efd9f-4fbb-40d7-9f18-f8b5523d5682"</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20" l="1"/>
  <c r="D34" i="20"/>
  <c r="D18" i="20"/>
  <c r="K38" i="20"/>
  <c r="K8" i="20"/>
  <c r="N11" i="2"/>
  <c r="N9" i="2"/>
  <c r="G18" i="2"/>
  <c r="E21" i="2"/>
  <c r="D23" i="2"/>
  <c r="D20" i="2"/>
  <c r="K18" i="2"/>
  <c r="I6" i="2"/>
  <c r="AB25" i="2"/>
  <c r="AB5" i="2"/>
  <c r="R8" i="2"/>
  <c r="P9" i="2"/>
  <c r="D35" i="20"/>
  <c r="D19" i="20"/>
  <c r="K6" i="2"/>
  <c r="AB26" i="2"/>
  <c r="AB6" i="2"/>
  <c r="R11" i="2"/>
  <c r="R9" i="2"/>
  <c r="P10" i="2"/>
  <c r="N12" i="2"/>
  <c r="N10" i="2"/>
  <c r="G19" i="2"/>
  <c r="E22" i="2"/>
  <c r="D24" i="2"/>
  <c r="D22" i="2"/>
  <c r="X26" i="2"/>
  <c r="X15" i="2"/>
  <c r="X9" i="2"/>
  <c r="H44" i="20"/>
  <c r="H40" i="20"/>
  <c r="H36" i="20"/>
  <c r="H32" i="20"/>
  <c r="H12" i="20"/>
  <c r="H8" i="20"/>
  <c r="D36" i="20"/>
  <c r="D20" i="20"/>
  <c r="H28" i="20"/>
  <c r="H24" i="20"/>
  <c r="H20" i="20"/>
  <c r="H16" i="20"/>
  <c r="R12" i="2"/>
  <c r="R10" i="2"/>
  <c r="P11" i="2"/>
  <c r="N13" i="2"/>
  <c r="G21" i="2"/>
  <c r="G20" i="2"/>
  <c r="E23" i="2"/>
  <c r="D25" i="2"/>
  <c r="X21" i="2"/>
  <c r="X18" i="2"/>
  <c r="X12" i="2"/>
  <c r="D4" i="2"/>
  <c r="AB7" i="2"/>
  <c r="D37" i="20"/>
  <c r="D21" i="20"/>
  <c r="D5" i="20"/>
  <c r="X24" i="2"/>
  <c r="I16" i="2"/>
  <c r="K13" i="2"/>
  <c r="I10" i="2"/>
  <c r="I7" i="2"/>
  <c r="G4" i="2"/>
  <c r="E4" i="2"/>
  <c r="AB8" i="2"/>
  <c r="R13" i="2"/>
  <c r="P14" i="2"/>
  <c r="P12" i="2"/>
  <c r="N14" i="2"/>
  <c r="G22" i="2"/>
  <c r="E24" i="2"/>
  <c r="D26" i="2"/>
  <c r="D6" i="2"/>
  <c r="I25" i="2"/>
  <c r="D30" i="20"/>
  <c r="D6" i="20"/>
  <c r="AB9" i="2"/>
  <c r="R20" i="2"/>
  <c r="P26" i="2"/>
  <c r="P13" i="2"/>
  <c r="N21" i="2"/>
  <c r="N5" i="2"/>
  <c r="E15" i="2"/>
  <c r="D7" i="2"/>
  <c r="X25" i="2"/>
  <c r="I19" i="2"/>
  <c r="X16" i="2"/>
  <c r="K10" i="2"/>
  <c r="AB21" i="2"/>
  <c r="D31" i="20"/>
  <c r="D7" i="20"/>
  <c r="R5" i="2"/>
  <c r="N22" i="2"/>
  <c r="N6" i="2"/>
  <c r="G5" i="2"/>
  <c r="E16" i="2"/>
  <c r="D8" i="2"/>
  <c r="K19" i="2"/>
  <c r="I12" i="2"/>
  <c r="R4" i="2"/>
  <c r="AB22" i="2"/>
  <c r="AB10" i="2"/>
  <c r="R21" i="2"/>
  <c r="H33" i="20"/>
  <c r="H27" i="20"/>
  <c r="D32" i="20"/>
  <c r="D8" i="20"/>
  <c r="H22" i="20"/>
  <c r="H17" i="20"/>
  <c r="H11" i="20"/>
  <c r="H6" i="20"/>
  <c r="H43" i="20"/>
  <c r="H38" i="20"/>
  <c r="N7" i="2"/>
  <c r="G6" i="2"/>
  <c r="E17" i="2"/>
  <c r="D9" i="2"/>
  <c r="K26" i="2"/>
  <c r="I21" i="2"/>
  <c r="K12" i="2"/>
  <c r="AB23" i="2"/>
  <c r="R22" i="2"/>
  <c r="R6" i="2"/>
  <c r="N23" i="2"/>
  <c r="D33" i="20"/>
  <c r="D9" i="20"/>
  <c r="E18" i="2"/>
  <c r="D10" i="2"/>
  <c r="K21" i="2"/>
  <c r="I8" i="2"/>
  <c r="AB24" i="2"/>
  <c r="R23" i="2"/>
  <c r="R7" i="2"/>
  <c r="N24" i="2"/>
  <c r="N8" i="2"/>
  <c r="G7" i="2"/>
  <c r="D44" i="20"/>
  <c r="D26" i="20"/>
  <c r="K25" i="2"/>
  <c r="I22" i="2"/>
  <c r="K8" i="2"/>
  <c r="AB19" i="2"/>
  <c r="R24" i="2"/>
  <c r="P19" i="2"/>
  <c r="G23" i="2"/>
  <c r="E11" i="2"/>
  <c r="D11" i="2"/>
  <c r="D45" i="20"/>
  <c r="D27" i="20"/>
  <c r="K22" i="2"/>
  <c r="X17" i="2"/>
  <c r="I14" i="2"/>
  <c r="I4" i="2"/>
  <c r="R25" i="2"/>
  <c r="P20" i="2"/>
  <c r="G24" i="2"/>
  <c r="E12" i="2"/>
  <c r="D12" i="2"/>
  <c r="H19" i="20"/>
  <c r="H13" i="20"/>
  <c r="D46" i="20"/>
  <c r="D12" i="20"/>
  <c r="H47" i="20"/>
  <c r="H41" i="20"/>
  <c r="H34" i="20"/>
  <c r="H26" i="20"/>
  <c r="K14" i="2"/>
  <c r="K4" i="2"/>
  <c r="X6" i="2"/>
  <c r="R26" i="2"/>
  <c r="P22" i="2"/>
  <c r="G25" i="2"/>
  <c r="E13" i="2"/>
  <c r="D47" i="20"/>
  <c r="D13" i="20"/>
  <c r="X19" i="2"/>
  <c r="I18" i="2"/>
  <c r="P23" i="2"/>
  <c r="N20" i="2"/>
  <c r="G26" i="2"/>
  <c r="E14" i="2"/>
  <c r="D14" i="20"/>
  <c r="D15" i="20"/>
  <c r="K17" i="2"/>
  <c r="AB16" i="2"/>
  <c r="R15" i="2"/>
  <c r="K5" i="2"/>
  <c r="D13" i="2"/>
  <c r="H7" i="20"/>
  <c r="D16" i="20"/>
  <c r="H45" i="20"/>
  <c r="H35" i="20"/>
  <c r="H25" i="20"/>
  <c r="H15" i="20"/>
  <c r="X10" i="2"/>
  <c r="AB17" i="2"/>
  <c r="R16" i="2"/>
  <c r="P5" i="2"/>
  <c r="D14" i="2"/>
  <c r="D41" i="20"/>
  <c r="P25" i="2"/>
  <c r="G13" i="2"/>
  <c r="E20" i="2"/>
  <c r="D19" i="2"/>
  <c r="D42" i="20"/>
  <c r="X23" i="2"/>
  <c r="I11" i="2"/>
  <c r="P4" i="2"/>
  <c r="P7" i="2"/>
  <c r="E19" i="2"/>
  <c r="D22" i="20"/>
  <c r="AB11" i="2"/>
  <c r="D43" i="20"/>
  <c r="I17" i="2"/>
  <c r="K11" i="2"/>
  <c r="N4" i="2"/>
  <c r="P8" i="2"/>
  <c r="E25" i="2"/>
  <c r="G14" i="2"/>
  <c r="H39" i="20"/>
  <c r="H29" i="20"/>
  <c r="D28" i="20"/>
  <c r="E10" i="2"/>
  <c r="I24" i="2"/>
  <c r="E26" i="2"/>
  <c r="H14" i="20"/>
  <c r="D29" i="20"/>
  <c r="K24" i="2"/>
  <c r="K16" i="2"/>
  <c r="AB20" i="2"/>
  <c r="G12" i="2"/>
  <c r="X11" i="2"/>
  <c r="H42" i="20"/>
  <c r="D39" i="20"/>
  <c r="K23" i="2"/>
  <c r="X13" i="2"/>
  <c r="AB14" i="2"/>
  <c r="P17" i="2"/>
  <c r="G16" i="2"/>
  <c r="D16" i="2"/>
  <c r="D17" i="20"/>
  <c r="D10" i="20"/>
  <c r="H21" i="20"/>
  <c r="D40" i="20"/>
  <c r="I13" i="2"/>
  <c r="AB15" i="2"/>
  <c r="P18" i="2"/>
  <c r="G17" i="2"/>
  <c r="D17" i="2"/>
  <c r="G10" i="2"/>
  <c r="H18" i="20"/>
  <c r="X8" i="2"/>
  <c r="H37" i="20"/>
  <c r="D23" i="20"/>
  <c r="I20" i="2"/>
  <c r="AB18" i="2"/>
  <c r="G8" i="2"/>
  <c r="D18" i="2"/>
  <c r="D24" i="20"/>
  <c r="K20" i="2"/>
  <c r="P6" i="2"/>
  <c r="G9" i="2"/>
  <c r="D25" i="20"/>
  <c r="G11" i="2"/>
  <c r="N25" i="2"/>
  <c r="H46" i="20"/>
  <c r="I15" i="2"/>
  <c r="R19" i="2"/>
  <c r="E6" i="2"/>
  <c r="X20" i="2"/>
  <c r="AB12" i="2"/>
  <c r="N17" i="2"/>
  <c r="D4" i="20"/>
  <c r="P16" i="2"/>
  <c r="AB13" i="2"/>
  <c r="N18" i="2"/>
  <c r="K15" i="2"/>
  <c r="D38" i="20"/>
  <c r="E5" i="2"/>
  <c r="P15" i="2"/>
  <c r="X14" i="2"/>
  <c r="N19" i="2"/>
  <c r="H31" i="20"/>
  <c r="D11" i="20"/>
  <c r="H4" i="20"/>
  <c r="I9" i="2"/>
  <c r="E9" i="2"/>
  <c r="H9" i="20"/>
  <c r="G15" i="2"/>
  <c r="R14" i="2"/>
  <c r="R17" i="2"/>
  <c r="R18" i="2"/>
  <c r="H30" i="20"/>
  <c r="P24" i="2"/>
  <c r="E7" i="2"/>
  <c r="K9" i="2"/>
  <c r="E8" i="2"/>
  <c r="N26" i="2"/>
  <c r="X4" i="2"/>
  <c r="N15" i="2"/>
  <c r="H23" i="20"/>
  <c r="X22" i="2"/>
  <c r="X7" i="2"/>
  <c r="N16" i="2"/>
  <c r="AB4" i="2"/>
  <c r="D15" i="2"/>
  <c r="H10" i="20"/>
  <c r="I23" i="2"/>
  <c r="O8" i="12"/>
  <c r="M9" i="12"/>
  <c r="J9" i="12"/>
  <c r="K9" i="12"/>
  <c r="L9" i="12"/>
  <c r="P9" i="12"/>
  <c r="K7" i="12"/>
  <c r="L7" i="12"/>
  <c r="P7" i="12"/>
  <c r="O7" i="12"/>
  <c r="M8" i="12"/>
  <c r="J8" i="12"/>
  <c r="K8" i="12"/>
  <c r="L8" i="12"/>
  <c r="P8" i="12"/>
  <c r="J5" i="12"/>
  <c r="K5" i="12"/>
  <c r="L5" i="12"/>
  <c r="P5" i="12"/>
  <c r="O5" i="12"/>
  <c r="P6" i="12"/>
  <c r="O6" i="12"/>
  <c r="M7" i="12"/>
  <c r="J7" i="12"/>
  <c r="P3" i="12"/>
  <c r="O3" i="12"/>
  <c r="M4" i="12"/>
  <c r="J4" i="12"/>
  <c r="K4" i="12"/>
  <c r="L4" i="12"/>
  <c r="P4" i="12"/>
  <c r="O4" i="12"/>
  <c r="M5" i="12"/>
  <c r="M2" i="12"/>
  <c r="J2" i="12"/>
  <c r="K2" i="12"/>
  <c r="L2" i="12"/>
  <c r="Q2" i="12"/>
  <c r="M3" i="12"/>
  <c r="J3" i="12"/>
  <c r="K3" i="12"/>
  <c r="L3" i="12"/>
  <c r="E2" i="12"/>
  <c r="E15" i="12" s="1"/>
  <c r="F2" i="12"/>
  <c r="F15" i="12" s="1"/>
  <c r="G2" i="12"/>
  <c r="H2" i="12"/>
  <c r="I2" i="12"/>
  <c r="E3" i="12"/>
  <c r="F3" i="12"/>
  <c r="G3" i="12"/>
  <c r="H3" i="12"/>
  <c r="I3" i="12"/>
  <c r="E4" i="12"/>
  <c r="E17" i="12" s="1"/>
  <c r="F4" i="12"/>
  <c r="F17" i="12" s="1"/>
  <c r="G4" i="12"/>
  <c r="G17" i="12" s="1"/>
  <c r="H4" i="12"/>
  <c r="H17" i="12" s="1"/>
  <c r="I4" i="12"/>
  <c r="I17" i="12" s="1"/>
  <c r="E5" i="12"/>
  <c r="E18" i="12" s="1"/>
  <c r="F5" i="12"/>
  <c r="F18" i="12" s="1"/>
  <c r="G5" i="12"/>
  <c r="G18" i="12" s="1"/>
  <c r="H5" i="12"/>
  <c r="I5" i="12"/>
  <c r="E6" i="12"/>
  <c r="F6" i="12"/>
  <c r="G6" i="12"/>
  <c r="H6" i="12"/>
  <c r="I6" i="12"/>
  <c r="E7" i="12"/>
  <c r="F7" i="12"/>
  <c r="G7" i="12"/>
  <c r="H7" i="12"/>
  <c r="I7" i="12"/>
  <c r="E8" i="12"/>
  <c r="F8" i="12"/>
  <c r="G8" i="12"/>
  <c r="H8" i="12"/>
  <c r="I8" i="12"/>
  <c r="E9" i="12"/>
  <c r="F9" i="12"/>
  <c r="G9" i="12"/>
  <c r="H9" i="12"/>
  <c r="I9" i="12"/>
  <c r="G15" i="12"/>
  <c r="H15" i="12"/>
  <c r="I15" i="12"/>
  <c r="E16" i="12"/>
  <c r="F16" i="12"/>
  <c r="G16" i="12"/>
  <c r="H16" i="12"/>
  <c r="I16" i="12"/>
  <c r="H18" i="12"/>
  <c r="I18" i="12"/>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11" i="19" s="1"/>
  <c r="L9" i="19"/>
  <c r="D10" i="19"/>
  <c r="J10" i="19"/>
  <c r="M10" i="19"/>
  <c r="L10" i="19" s="1"/>
  <c r="D11" i="19"/>
  <c r="J11" i="19"/>
  <c r="M11" i="19"/>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H2" i="17"/>
  <c r="A11" i="17"/>
  <c r="A10" i="17"/>
  <c r="P5" i="17"/>
  <c r="H1" i="20"/>
  <c r="I1" i="20"/>
  <c r="I2" i="20" s="1"/>
  <c r="J1" i="20"/>
  <c r="K1" i="20"/>
  <c r="J2"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M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s="1"/>
  <c r="Y5" i="2"/>
  <c r="AD2" i="2"/>
  <c r="D5" i="2"/>
  <c r="I5" i="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J43" i="20"/>
  <c r="J39" i="20"/>
  <c r="J35" i="20"/>
  <c r="J31" i="20"/>
  <c r="J27" i="20"/>
  <c r="J23" i="20"/>
  <c r="J19" i="20"/>
  <c r="J15" i="20"/>
  <c r="J11" i="20"/>
  <c r="J7" i="20"/>
  <c r="W26" i="2"/>
  <c r="L24" i="2"/>
  <c r="V21" i="2"/>
  <c r="V18" i="2"/>
  <c r="L15" i="2"/>
  <c r="V12" i="2"/>
  <c r="W9" i="2"/>
  <c r="L6" i="2"/>
  <c r="S8" i="2"/>
  <c r="S6" i="2"/>
  <c r="O9" i="2"/>
  <c r="F19" i="2"/>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K11" i="20"/>
  <c r="K7" i="20"/>
  <c r="I5" i="20"/>
  <c r="V24" i="2"/>
  <c r="W21" i="2"/>
  <c r="W18" i="2"/>
  <c r="V15" i="2"/>
  <c r="W12" i="2"/>
  <c r="W6" i="2"/>
  <c r="S9" i="2"/>
  <c r="O10" i="2"/>
  <c r="F20" i="2"/>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L8" i="110" a="1"/>
  <c r="G2" i="110" a="1"/>
  <c r="J4" i="17"/>
  <c r="J47" i="20"/>
  <c r="K4" i="20"/>
  <c r="H25" i="2"/>
  <c r="W24" i="2"/>
  <c r="H16" i="2"/>
  <c r="W15" i="2"/>
  <c r="H10" i="2"/>
  <c r="H7" i="2"/>
  <c r="F4" i="2"/>
  <c r="S10" i="2"/>
  <c r="O11" i="2"/>
  <c r="F22" i="2"/>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I8" i="20"/>
  <c r="H22" i="2"/>
  <c r="H19" i="2"/>
  <c r="H13" i="2"/>
  <c r="S11" i="2"/>
  <c r="O12" i="2"/>
  <c r="F25" i="2"/>
  <c r="F23" i="2"/>
  <c r="E42" i="49"/>
  <c r="E32" i="49"/>
  <c r="E22" i="49"/>
  <c r="E9" i="49"/>
  <c r="M15" i="45"/>
  <c r="K14" i="45"/>
  <c r="R10" i="45" a="1"/>
  <c r="M8" i="45"/>
  <c r="O7" i="45"/>
  <c r="R3" i="45" a="1"/>
  <c r="L18" i="44"/>
  <c r="S16" i="44"/>
  <c r="S15" i="44"/>
  <c r="R13" i="44" a="1"/>
  <c r="L11" i="44"/>
  <c r="S9" i="44"/>
  <c r="R7" i="44" a="1"/>
  <c r="R6" i="44" a="1"/>
  <c r="L4" i="44"/>
  <c r="M3" i="44"/>
  <c r="O14" i="43"/>
  <c r="P9" i="43" a="1"/>
  <c r="P8" i="43" a="1"/>
  <c r="O7" i="43"/>
  <c r="L5" i="43"/>
  <c r="P2" i="43" a="1"/>
  <c r="Q8" i="36"/>
  <c r="M6" i="36"/>
  <c r="S5" i="36"/>
  <c r="R2" i="36" a="1"/>
  <c r="P5" i="30" a="1"/>
  <c r="L2" i="30"/>
  <c r="G45" i="110" a="1"/>
  <c r="G36" i="110" a="1"/>
  <c r="L35" i="110" a="1"/>
  <c r="G30" i="110" a="1"/>
  <c r="G20" i="110" a="1"/>
  <c r="L19" i="110" a="1"/>
  <c r="G14" i="110" a="1"/>
  <c r="G9" i="110" a="1"/>
  <c r="P2" i="110" a="1"/>
  <c r="L2" i="17"/>
  <c r="J42" i="20"/>
  <c r="J37" i="20"/>
  <c r="J32" i="20"/>
  <c r="J26" i="20"/>
  <c r="J21" i="20"/>
  <c r="J16" i="20"/>
  <c r="J10" i="20"/>
  <c r="J5" i="20"/>
  <c r="V23" i="2"/>
  <c r="H12" i="2"/>
  <c r="H8" i="2"/>
  <c r="F26" i="2"/>
  <c r="F9" i="2"/>
  <c r="D43" i="49"/>
  <c r="D33" i="49"/>
  <c r="D23" i="49"/>
  <c r="D10" i="49"/>
  <c r="N15" i="45"/>
  <c r="L14" i="45"/>
  <c r="S11" i="45"/>
  <c r="N8" i="45"/>
  <c r="L6" i="45"/>
  <c r="S4" i="45"/>
  <c r="M18" i="44"/>
  <c r="J17" i="44"/>
  <c r="Q14" i="44"/>
  <c r="M11" i="44"/>
  <c r="J10" i="44"/>
  <c r="M4" i="44"/>
  <c r="J2" i="44"/>
  <c r="L13" i="43"/>
  <c r="S11" i="43"/>
  <c r="L6" i="43"/>
  <c r="M5" i="43"/>
  <c r="P8" i="36" a="1"/>
  <c r="N6" i="36"/>
  <c r="K5" i="36"/>
  <c r="M2" i="30"/>
  <c r="N2" i="17"/>
  <c r="K42" i="20"/>
  <c r="K37" i="20"/>
  <c r="K32" i="20"/>
  <c r="K26" i="20"/>
  <c r="K21" i="20"/>
  <c r="K16" i="20"/>
  <c r="K10" i="20"/>
  <c r="K5" i="20"/>
  <c r="H26" i="2"/>
  <c r="H21" i="2"/>
  <c r="H17" i="2"/>
  <c r="L10" i="2"/>
  <c r="O16" i="2"/>
  <c r="F10" i="2"/>
  <c r="E43" i="49"/>
  <c r="E33" i="49"/>
  <c r="E23" i="49"/>
  <c r="E10" i="49"/>
  <c r="O15" i="45"/>
  <c r="M14" i="45"/>
  <c r="J12" i="45"/>
  <c r="S10" i="45"/>
  <c r="O8" i="45"/>
  <c r="M6" i="45"/>
  <c r="J5" i="45"/>
  <c r="S3" i="45"/>
  <c r="N18" i="44"/>
  <c r="K17" i="44"/>
  <c r="P14" i="44" a="1"/>
  <c r="O12" i="44"/>
  <c r="N11" i="44"/>
  <c r="K10" i="44"/>
  <c r="S7" i="44"/>
  <c r="O5" i="44"/>
  <c r="N4" i="44"/>
  <c r="K2" i="44"/>
  <c r="M13" i="43"/>
  <c r="J12" i="43"/>
  <c r="R9" i="43" a="1"/>
  <c r="R8" i="43" a="1"/>
  <c r="M6" i="43"/>
  <c r="N5" i="43"/>
  <c r="R2" i="43" a="1"/>
  <c r="O6" i="36"/>
  <c r="L5" i="36"/>
  <c r="L2" i="36"/>
  <c r="M4" i="30"/>
  <c r="J3" i="30"/>
  <c r="L45" i="110" a="1"/>
  <c r="L36" i="110" a="1"/>
  <c r="G31" i="110" a="1"/>
  <c r="L30" i="110" a="1"/>
  <c r="L20" i="110" a="1"/>
  <c r="G15" i="110" a="1"/>
  <c r="L14" i="110" a="1"/>
  <c r="G4" i="110" a="1"/>
  <c r="G3" i="110" a="1"/>
  <c r="J2" i="17"/>
  <c r="L19" i="2"/>
  <c r="V14" i="2"/>
  <c r="V10" i="2"/>
  <c r="S4" i="2"/>
  <c r="S16" i="2"/>
  <c r="O17" i="2"/>
  <c r="F11" i="2"/>
  <c r="D44" i="49"/>
  <c r="D34" i="49"/>
  <c r="D24" i="49"/>
  <c r="D11" i="49"/>
  <c r="Q15" i="45"/>
  <c r="N14" i="45"/>
  <c r="K12" i="45"/>
  <c r="J11" i="45"/>
  <c r="Q8" i="45"/>
  <c r="N6" i="45"/>
  <c r="K5" i="45"/>
  <c r="J4" i="45"/>
  <c r="O18" i="44"/>
  <c r="L17" i="44"/>
  <c r="Q12" i="44"/>
  <c r="O11" i="44"/>
  <c r="L10" i="44"/>
  <c r="J8" i="44"/>
  <c r="Q5" i="44"/>
  <c r="O4" i="44"/>
  <c r="L2" i="44"/>
  <c r="N13" i="43"/>
  <c r="K12" i="43"/>
  <c r="N6" i="43"/>
  <c r="K4" i="43"/>
  <c r="R8" i="36" a="1"/>
  <c r="Q6" i="36"/>
  <c r="M5" i="36"/>
  <c r="M2" i="36"/>
  <c r="N4" i="30"/>
  <c r="K3" i="30"/>
  <c r="N5" i="17"/>
  <c r="I43" i="20"/>
  <c r="I38" i="20"/>
  <c r="I33" i="20"/>
  <c r="I27" i="20"/>
  <c r="I22" i="20"/>
  <c r="I17" i="20"/>
  <c r="I11" i="20"/>
  <c r="I6" i="20"/>
  <c r="W23" i="2"/>
  <c r="V19" i="2"/>
  <c r="W14" i="2"/>
  <c r="L12" i="2"/>
  <c r="V4" i="2"/>
  <c r="S17" i="2"/>
  <c r="O18" i="2"/>
  <c r="F12" i="2"/>
  <c r="E39" i="49"/>
  <c r="E28" i="49"/>
  <c r="E15" i="49"/>
  <c r="P15" i="45" a="1"/>
  <c r="R13" i="45" a="1"/>
  <c r="O10" i="45"/>
  <c r="S8" i="45"/>
  <c r="R6" i="45" a="1"/>
  <c r="O3" i="45"/>
  <c r="Q18" i="44"/>
  <c r="M15" i="44"/>
  <c r="O14" i="44"/>
  <c r="Q11" i="44"/>
  <c r="M8" i="44"/>
  <c r="O6" i="44"/>
  <c r="O3" i="44"/>
  <c r="Q14" i="43"/>
  <c r="S12" i="43"/>
  <c r="S9" i="43"/>
  <c r="K8" i="43"/>
  <c r="S5" i="43"/>
  <c r="S2" i="43"/>
  <c r="S8" i="36"/>
  <c r="J2" i="36"/>
  <c r="R4" i="30" a="1"/>
  <c r="G44" i="110" a="1"/>
  <c r="G37" i="110" a="1"/>
  <c r="G28" i="110" a="1"/>
  <c r="L23" i="110" a="1"/>
  <c r="L15" i="110" a="1"/>
  <c r="L11" i="110" a="1"/>
  <c r="P7" i="110" a="1"/>
  <c r="J46" i="20"/>
  <c r="J40" i="20"/>
  <c r="J33" i="20"/>
  <c r="J25" i="20"/>
  <c r="J18" i="20"/>
  <c r="J12" i="20"/>
  <c r="W17" i="2"/>
  <c r="H14" i="2"/>
  <c r="H4" i="2"/>
  <c r="O13" i="2"/>
  <c r="F15" i="2"/>
  <c r="D40" i="49"/>
  <c r="D29" i="49"/>
  <c r="D16" i="49"/>
  <c r="Q10" i="45"/>
  <c r="Q7" i="45"/>
  <c r="Q3" i="45"/>
  <c r="P18" i="44" a="1"/>
  <c r="N15" i="44"/>
  <c r="L13" i="44"/>
  <c r="P11" i="44" a="1"/>
  <c r="N8" i="44"/>
  <c r="Q6" i="44"/>
  <c r="Q3" i="44"/>
  <c r="P14" i="43" a="1"/>
  <c r="J13" i="43"/>
  <c r="J10" i="43"/>
  <c r="L8" i="43"/>
  <c r="J6" i="43"/>
  <c r="J3" i="43"/>
  <c r="K8" i="36"/>
  <c r="R4" i="36" a="1"/>
  <c r="S2" i="36"/>
  <c r="K46" i="20"/>
  <c r="K40" i="20"/>
  <c r="K33" i="20"/>
  <c r="K25" i="20"/>
  <c r="K18" i="20"/>
  <c r="K12" i="20"/>
  <c r="L25" i="2"/>
  <c r="L8" i="2"/>
  <c r="S26" i="2"/>
  <c r="O14" i="2"/>
  <c r="F16" i="2"/>
  <c r="E40" i="49"/>
  <c r="E24" i="49"/>
  <c r="E16" i="49"/>
  <c r="R15" i="45" a="1"/>
  <c r="O12" i="45"/>
  <c r="P10" i="45" a="1"/>
  <c r="P7" i="45" a="1"/>
  <c r="O5" i="45"/>
  <c r="P3" i="45" a="1"/>
  <c r="O15" i="44"/>
  <c r="M13" i="44"/>
  <c r="O8" i="44"/>
  <c r="P6" i="44" a="1"/>
  <c r="P3" i="44" a="1"/>
  <c r="K13" i="43"/>
  <c r="K10" i="43"/>
  <c r="S6" i="43"/>
  <c r="K6" i="43"/>
  <c r="K3" i="43"/>
  <c r="R6" i="36" a="1"/>
  <c r="K2" i="36"/>
  <c r="J5" i="30"/>
  <c r="L44" i="110" a="1"/>
  <c r="L37" i="110" a="1"/>
  <c r="L28" i="110" a="1"/>
  <c r="G24" i="110" a="1"/>
  <c r="G16" i="110" a="1"/>
  <c r="G7" i="110" a="1"/>
  <c r="L2" i="110" a="1"/>
  <c r="V25" i="2"/>
  <c r="W19" i="2"/>
  <c r="H18" i="2"/>
  <c r="V8" i="2"/>
  <c r="O15" i="2"/>
  <c r="F17" i="2"/>
  <c r="D41" i="49"/>
  <c r="D25" i="49"/>
  <c r="D12" i="49"/>
  <c r="Q12" i="45"/>
  <c r="Q5" i="45"/>
  <c r="N17" i="44"/>
  <c r="Q15" i="44"/>
  <c r="N13" i="44"/>
  <c r="N10" i="44"/>
  <c r="Q8" i="44"/>
  <c r="R14" i="43" a="1"/>
  <c r="R11" i="43" a="1"/>
  <c r="L10" i="43"/>
  <c r="J7" i="43"/>
  <c r="R4" i="43" a="1"/>
  <c r="L3" i="43"/>
  <c r="J5" i="36"/>
  <c r="N2" i="36"/>
  <c r="O3" i="30"/>
  <c r="I47" i="20"/>
  <c r="I41" i="20"/>
  <c r="I34" i="20"/>
  <c r="I26" i="20"/>
  <c r="I19" i="20"/>
  <c r="I13" i="20"/>
  <c r="W25" i="2"/>
  <c r="L14" i="2"/>
  <c r="W8" i="2"/>
  <c r="L4" i="2"/>
  <c r="V6" i="2"/>
  <c r="S5" i="2"/>
  <c r="F18" i="2"/>
  <c r="E41" i="49"/>
  <c r="E21" i="49"/>
  <c r="E2" i="49"/>
  <c r="P12" i="45" a="1"/>
  <c r="M10" i="45"/>
  <c r="O6" i="45"/>
  <c r="S2" i="45"/>
  <c r="P16" i="44" a="1"/>
  <c r="K14" i="44"/>
  <c r="R10" i="44" a="1"/>
  <c r="K8" i="44"/>
  <c r="L5" i="44"/>
  <c r="K14" i="43"/>
  <c r="Q11" i="43"/>
  <c r="S8" i="43"/>
  <c r="L4" i="43"/>
  <c r="L8" i="36"/>
  <c r="Q5" i="36"/>
  <c r="O2" i="36"/>
  <c r="L3" i="30"/>
  <c r="L39" i="110" a="1"/>
  <c r="G29" i="110" a="1"/>
  <c r="G22" i="110" a="1"/>
  <c r="L10" i="110" a="1"/>
  <c r="L3" i="110" a="1"/>
  <c r="J44" i="20"/>
  <c r="J34" i="20"/>
  <c r="J24" i="20"/>
  <c r="J14" i="20"/>
  <c r="J6" i="20"/>
  <c r="D37" i="49"/>
  <c r="D17" i="49"/>
  <c r="D3" i="49"/>
  <c r="J9" i="45"/>
  <c r="Q6" i="45"/>
  <c r="J3" i="45"/>
  <c r="L14" i="44"/>
  <c r="L8" i="44"/>
  <c r="M5" i="44"/>
  <c r="L14" i="43"/>
  <c r="P11" i="43" a="1"/>
  <c r="Q7" i="43"/>
  <c r="M4" i="43"/>
  <c r="M8" i="36"/>
  <c r="P5" i="36" a="1"/>
  <c r="Q2" i="36"/>
  <c r="M3" i="30"/>
  <c r="K44" i="20"/>
  <c r="K34" i="20"/>
  <c r="K24" i="20"/>
  <c r="K14" i="20"/>
  <c r="K6" i="20"/>
  <c r="V22" i="2"/>
  <c r="W10" i="2"/>
  <c r="V7" i="2"/>
  <c r="O20" i="2"/>
  <c r="F6" i="2"/>
  <c r="E37" i="49"/>
  <c r="E17" i="49"/>
  <c r="E3" i="49"/>
  <c r="R12" i="45" a="1"/>
  <c r="K9" i="45"/>
  <c r="P6" i="45" a="1"/>
  <c r="K3" i="45"/>
  <c r="R16" i="44" a="1"/>
  <c r="M14" i="44"/>
  <c r="S10" i="44"/>
  <c r="S6" i="44"/>
  <c r="N5" i="44"/>
  <c r="M14" i="43"/>
  <c r="P7" i="43" a="1"/>
  <c r="N4" i="43"/>
  <c r="N8" i="36"/>
  <c r="P2" i="36" a="1"/>
  <c r="N3" i="30"/>
  <c r="G40" i="110" a="1"/>
  <c r="L29" i="110" a="1"/>
  <c r="L22" i="110" a="1"/>
  <c r="G11" i="110" a="1"/>
  <c r="Q4" i="17"/>
  <c r="W22" i="2"/>
  <c r="L17" i="2"/>
  <c r="W7" i="2"/>
  <c r="O22" i="2"/>
  <c r="F7" i="2"/>
  <c r="D32" i="49"/>
  <c r="D15" i="49"/>
  <c r="J15" i="45"/>
  <c r="K11" i="45"/>
  <c r="Q9" i="45"/>
  <c r="R4" i="45" a="1"/>
  <c r="L2" i="45"/>
  <c r="L16" i="44"/>
  <c r="N7" i="44"/>
  <c r="J4" i="44"/>
  <c r="N7" i="43"/>
  <c r="N3" i="43"/>
  <c r="J8" i="36"/>
  <c r="M4" i="36"/>
  <c r="L5" i="30"/>
  <c r="J3" i="17"/>
  <c r="I42" i="20"/>
  <c r="I31" i="20"/>
  <c r="I23" i="20"/>
  <c r="I14" i="20"/>
  <c r="I4" i="20"/>
  <c r="L23" i="2"/>
  <c r="W16" i="2"/>
  <c r="V11" i="2"/>
  <c r="H6" i="2"/>
  <c r="S22" i="2"/>
  <c r="O8" i="2"/>
  <c r="D38" i="49"/>
  <c r="E11" i="49"/>
  <c r="O13" i="45"/>
  <c r="L9" i="45"/>
  <c r="L5" i="45"/>
  <c r="O17" i="44"/>
  <c r="N14" i="44"/>
  <c r="M9" i="44"/>
  <c r="N14" i="43"/>
  <c r="M10" i="43"/>
  <c r="P5" i="43" a="1"/>
  <c r="O8" i="36"/>
  <c r="Q3" i="36"/>
  <c r="L27" i="110" a="1"/>
  <c r="G13" i="110" a="1"/>
  <c r="L4" i="17"/>
  <c r="J38" i="20"/>
  <c r="J28" i="20"/>
  <c r="I15" i="20"/>
  <c r="L18" i="2"/>
  <c r="S7" i="2"/>
  <c r="L5" i="2"/>
  <c r="R7" i="45" a="1"/>
  <c r="K4" i="44"/>
  <c r="L34" i="110" a="1"/>
  <c r="M4" i="17"/>
  <c r="E35" i="49"/>
  <c r="D7" i="49"/>
  <c r="Q13" i="45"/>
  <c r="M9" i="45"/>
  <c r="M5" i="45"/>
  <c r="Q17" i="44"/>
  <c r="P12" i="44" a="1"/>
  <c r="N9" i="44"/>
  <c r="S4" i="44"/>
  <c r="O13" i="43"/>
  <c r="J9" i="43"/>
  <c r="P3" i="36" a="1"/>
  <c r="J4" i="30"/>
  <c r="G38" i="110" a="1"/>
  <c r="L3" i="17"/>
  <c r="K28" i="20"/>
  <c r="J13" i="20"/>
  <c r="H24" i="2"/>
  <c r="S12" i="2"/>
  <c r="E8" i="49"/>
  <c r="Q4" i="45"/>
  <c r="P12" i="43" a="1"/>
  <c r="J7" i="36"/>
  <c r="I25" i="20"/>
  <c r="L16" i="2"/>
  <c r="D36" i="49"/>
  <c r="E7" i="49"/>
  <c r="P13" i="45" a="1"/>
  <c r="N9" i="45"/>
  <c r="N5" i="45"/>
  <c r="P17" i="44" a="1"/>
  <c r="O9" i="44"/>
  <c r="J5" i="44"/>
  <c r="Q13" i="43"/>
  <c r="K9" i="43"/>
  <c r="R5" i="43" a="1"/>
  <c r="R7" i="36" a="1"/>
  <c r="K4" i="30"/>
  <c r="G23" i="110" a="1"/>
  <c r="L13" i="110" a="1"/>
  <c r="N3" i="17"/>
  <c r="K13" i="20"/>
  <c r="V17" i="2"/>
  <c r="L11" i="2"/>
  <c r="O4" i="2"/>
  <c r="S13" i="2"/>
  <c r="O19" i="2"/>
  <c r="H5" i="2"/>
  <c r="E29" i="49"/>
  <c r="P8" i="44" a="1"/>
  <c r="O4" i="43"/>
  <c r="J2" i="30"/>
  <c r="J36" i="20"/>
  <c r="L22" i="2"/>
  <c r="S15" i="2"/>
  <c r="E36" i="49"/>
  <c r="D8" i="49"/>
  <c r="O9" i="45"/>
  <c r="K4" i="45"/>
  <c r="R12" i="44" a="1"/>
  <c r="Q9" i="44"/>
  <c r="K5" i="44"/>
  <c r="P13" i="43" a="1"/>
  <c r="L9" i="43"/>
  <c r="R3" i="36" a="1"/>
  <c r="L4" i="30"/>
  <c r="L38" i="110" a="1"/>
  <c r="P3" i="17"/>
  <c r="I39" i="20"/>
  <c r="I29" i="20"/>
  <c r="W11" i="2"/>
  <c r="S14" i="2"/>
  <c r="O23" i="2"/>
  <c r="F5" i="2"/>
  <c r="S12" i="44"/>
  <c r="M8" i="43"/>
  <c r="G21" i="110" a="1"/>
  <c r="J9" i="20"/>
  <c r="O24" i="2"/>
  <c r="D30" i="49"/>
  <c r="M3" i="45"/>
  <c r="S13" i="44"/>
  <c r="J7" i="44"/>
  <c r="N2" i="44"/>
  <c r="Q8" i="43"/>
  <c r="M2" i="43"/>
  <c r="M3" i="36"/>
  <c r="G5" i="110" a="1"/>
  <c r="K20" i="20"/>
  <c r="J14" i="45"/>
  <c r="K7" i="36"/>
  <c r="O7" i="2"/>
  <c r="L12" i="45"/>
  <c r="L11" i="43"/>
  <c r="O4" i="30"/>
  <c r="K4" i="17"/>
  <c r="F24" i="2"/>
  <c r="E30" i="49"/>
  <c r="S14" i="45"/>
  <c r="J2" i="45"/>
  <c r="J14" i="44"/>
  <c r="K7" i="44"/>
  <c r="O2" i="44"/>
  <c r="N2" i="43"/>
  <c r="J4" i="36"/>
  <c r="L43" i="110" a="1"/>
  <c r="L21" i="110" a="1"/>
  <c r="K36" i="20"/>
  <c r="H20" i="2"/>
  <c r="K8" i="45"/>
  <c r="G6" i="110" a="1"/>
  <c r="V9" i="2"/>
  <c r="E26" i="49"/>
  <c r="R6" i="43" a="1"/>
  <c r="Q2" i="45"/>
  <c r="L7" i="36"/>
  <c r="G35" i="110" a="1"/>
  <c r="I18" i="20"/>
  <c r="H9" i="2"/>
  <c r="D31" i="49"/>
  <c r="K15" i="45"/>
  <c r="S7" i="45"/>
  <c r="K2" i="45"/>
  <c r="J13" i="44"/>
  <c r="L7" i="44"/>
  <c r="Q2" i="44"/>
  <c r="K7" i="43"/>
  <c r="O2" i="43"/>
  <c r="L5" i="110" a="1"/>
  <c r="I21" i="20"/>
  <c r="H11" i="2"/>
  <c r="O26" i="2"/>
  <c r="S13" i="45"/>
  <c r="I35" i="20"/>
  <c r="L20" i="2"/>
  <c r="O25" i="2"/>
  <c r="O2" i="45"/>
  <c r="L12" i="44"/>
  <c r="J30" i="20"/>
  <c r="S20" i="2"/>
  <c r="S6" i="45"/>
  <c r="R5" i="44" a="1"/>
  <c r="G19" i="110" a="1"/>
  <c r="W20" i="2"/>
  <c r="S23" i="2"/>
  <c r="E25" i="49"/>
  <c r="L15" i="45"/>
  <c r="J8" i="45"/>
  <c r="M2" i="45"/>
  <c r="K13" i="44"/>
  <c r="M7" i="44"/>
  <c r="L7" i="43"/>
  <c r="Q2" i="43"/>
  <c r="R5" i="30" a="1"/>
  <c r="G39" i="110" a="1"/>
  <c r="I37" i="20"/>
  <c r="J17" i="20"/>
  <c r="L9" i="2"/>
  <c r="S18" i="2"/>
  <c r="D26" i="49"/>
  <c r="N2" i="45"/>
  <c r="R11" i="44" a="1"/>
  <c r="P5" i="44" a="1"/>
  <c r="R12" i="43" a="1"/>
  <c r="M7" i="43"/>
  <c r="S7" i="36"/>
  <c r="L18" i="110" a="1"/>
  <c r="K17" i="20"/>
  <c r="S19" i="2"/>
  <c r="L8" i="45"/>
  <c r="K5" i="30"/>
  <c r="V20" i="2"/>
  <c r="D22" i="49"/>
  <c r="M12" i="44"/>
  <c r="K30" i="20"/>
  <c r="D18" i="49"/>
  <c r="R15" i="44" a="1"/>
  <c r="S3" i="44"/>
  <c r="Q5" i="43"/>
  <c r="L3" i="36"/>
  <c r="L26" i="110" a="1"/>
  <c r="I10" i="20"/>
  <c r="M2" i="44"/>
  <c r="I7" i="20"/>
  <c r="K6" i="45"/>
  <c r="J29" i="20"/>
  <c r="F14" i="2"/>
  <c r="D4" i="49"/>
  <c r="L42" i="110" a="1"/>
  <c r="P6" i="36" a="1"/>
  <c r="N10" i="43"/>
  <c r="J22" i="20"/>
  <c r="M17" i="44"/>
  <c r="O5" i="36"/>
  <c r="K22" i="20"/>
  <c r="L7" i="2"/>
  <c r="E18" i="49"/>
  <c r="R9" i="45" a="1"/>
  <c r="P2" i="44" a="1"/>
  <c r="Q4" i="43"/>
  <c r="Q4" i="30"/>
  <c r="I46" i="20"/>
  <c r="J8" i="20"/>
  <c r="V16" i="2"/>
  <c r="S5" i="45"/>
  <c r="R3" i="43" a="1"/>
  <c r="K41" i="20"/>
  <c r="F8" i="2"/>
  <c r="K11" i="44"/>
  <c r="M11" i="43"/>
  <c r="P4" i="45" a="1"/>
  <c r="K29" i="20"/>
  <c r="W13" i="2"/>
  <c r="M12" i="45"/>
  <c r="I30" i="20"/>
  <c r="O10" i="43"/>
  <c r="D19" i="49"/>
  <c r="J7" i="45"/>
  <c r="K15" i="44"/>
  <c r="P4" i="43" a="1"/>
  <c r="P4" i="30" a="1"/>
  <c r="G27" i="110" a="1"/>
  <c r="I45" i="20"/>
  <c r="S24" i="2"/>
  <c r="D9" i="49"/>
  <c r="P2" i="30" a="1"/>
  <c r="I9" i="20"/>
  <c r="E4" i="49"/>
  <c r="F13" i="2"/>
  <c r="J11" i="44"/>
  <c r="R2" i="30" a="1"/>
  <c r="L13" i="2"/>
  <c r="P9" i="44" a="1"/>
  <c r="J4" i="43"/>
  <c r="O11" i="43"/>
  <c r="N3" i="45"/>
  <c r="G43" i="110" a="1"/>
  <c r="L3" i="45"/>
  <c r="N5" i="36"/>
  <c r="J4" i="20"/>
  <c r="R8" i="44" a="1"/>
  <c r="E14" i="49"/>
  <c r="L15" i="44"/>
  <c r="R2" i="44" a="1"/>
  <c r="G12" i="110" a="1"/>
  <c r="J41" i="20"/>
  <c r="H15" i="2"/>
  <c r="S25" i="2"/>
  <c r="N12" i="44"/>
  <c r="J6" i="45"/>
  <c r="L12" i="110" a="1"/>
  <c r="D5" i="49"/>
  <c r="S3" i="43"/>
  <c r="N11" i="43"/>
  <c r="L7" i="110" a="1"/>
  <c r="V13" i="2"/>
  <c r="R14" i="45" a="1"/>
  <c r="R9" i="44" a="1"/>
  <c r="R7" i="110" a="1"/>
  <c r="N12" i="45"/>
  <c r="L4" i="110" a="1"/>
  <c r="L11" i="45"/>
  <c r="Q10" i="43"/>
  <c r="L31" i="110" a="1"/>
  <c r="L26" i="2"/>
  <c r="M11" i="45"/>
  <c r="R5" i="36" a="1"/>
  <c r="V26" i="2"/>
  <c r="W4" i="2"/>
  <c r="N8" i="43"/>
  <c r="O5" i="43"/>
  <c r="N11" i="45"/>
  <c r="S4" i="36"/>
  <c r="G32" i="110" a="1"/>
  <c r="O5" i="2"/>
  <c r="O6" i="2"/>
  <c r="R3" i="44" a="1"/>
  <c r="K9" i="20"/>
  <c r="O11" i="45"/>
  <c r="K4" i="36"/>
  <c r="H23" i="2"/>
  <c r="J16" i="44"/>
  <c r="P15" i="44" a="1"/>
  <c r="K2" i="17"/>
  <c r="K45" i="20"/>
  <c r="P9" i="45" a="1"/>
  <c r="L4" i="36"/>
  <c r="K16" i="44"/>
  <c r="M2" i="17"/>
  <c r="J45" i="20"/>
  <c r="P10" i="43" a="1"/>
  <c r="J20" i="20"/>
  <c r="O8" i="43"/>
  <c r="H2" i="20" l="1"/>
  <c r="P10" i="43"/>
  <c r="E5" i="17"/>
  <c r="E2" i="17"/>
  <c r="I2" i="17"/>
  <c r="J23" i="2"/>
  <c r="E23" i="4" s="1"/>
  <c r="P9" i="45"/>
  <c r="L10" i="20"/>
  <c r="V10" i="20" s="1"/>
  <c r="M10" i="20"/>
  <c r="W10" i="20" s="1"/>
  <c r="N10" i="20"/>
  <c r="X10" i="20" s="1"/>
  <c r="B8" i="43" s="1"/>
  <c r="C15" i="4"/>
  <c r="AC4" i="2"/>
  <c r="L4" i="4" s="1"/>
  <c r="P15" i="44"/>
  <c r="T15" i="44" s="1"/>
  <c r="C16" i="44"/>
  <c r="E16" i="44"/>
  <c r="F16" i="44"/>
  <c r="D16" i="44"/>
  <c r="R3" i="44"/>
  <c r="O2" i="2"/>
  <c r="O3" i="2"/>
  <c r="G32" i="110"/>
  <c r="I32" i="110" s="1"/>
  <c r="Y7" i="2"/>
  <c r="Z7" i="2"/>
  <c r="J7" i="4" s="1"/>
  <c r="AA7" i="2"/>
  <c r="K7" i="4" s="1"/>
  <c r="Y22" i="2"/>
  <c r="Z22" i="2"/>
  <c r="J22" i="4" s="1"/>
  <c r="AA22" i="2"/>
  <c r="K22" i="4" s="1"/>
  <c r="G5" i="43"/>
  <c r="N23" i="20"/>
  <c r="X23" i="20" s="1"/>
  <c r="B8" i="44" s="1"/>
  <c r="L23" i="20"/>
  <c r="V23" i="20" s="1"/>
  <c r="M23" i="20"/>
  <c r="W23" i="20" s="1"/>
  <c r="Y4" i="2"/>
  <c r="Z4" i="2"/>
  <c r="J4" i="4" s="1"/>
  <c r="AA4" i="2"/>
  <c r="K4" i="4" s="1"/>
  <c r="R5" i="36"/>
  <c r="L31" i="110"/>
  <c r="M31" i="110" s="1"/>
  <c r="M9" i="2"/>
  <c r="F9" i="4" s="1"/>
  <c r="L4" i="110"/>
  <c r="M4" i="110" s="1"/>
  <c r="R7" i="110"/>
  <c r="R9" i="44"/>
  <c r="Q24" i="2"/>
  <c r="G24" i="4" s="1"/>
  <c r="T24" i="2"/>
  <c r="H24" i="4" s="1"/>
  <c r="L30" i="20"/>
  <c r="V30" i="20" s="1"/>
  <c r="M30" i="20"/>
  <c r="W30" i="20" s="1"/>
  <c r="N30" i="20"/>
  <c r="X30" i="20" s="1"/>
  <c r="B15" i="44" s="1"/>
  <c r="R14" i="45"/>
  <c r="L7" i="110"/>
  <c r="M7" i="110" s="1"/>
  <c r="B5" i="49"/>
  <c r="L12" i="110"/>
  <c r="M12" i="110" s="1"/>
  <c r="C6" i="45"/>
  <c r="D6" i="45"/>
  <c r="E6" i="45"/>
  <c r="F6" i="45"/>
  <c r="D15" i="4"/>
  <c r="M9" i="20"/>
  <c r="W9" i="20" s="1"/>
  <c r="N9" i="20"/>
  <c r="X9" i="20" s="1"/>
  <c r="B7" i="43" s="1"/>
  <c r="L9" i="20"/>
  <c r="V9" i="20" s="1"/>
  <c r="G12" i="110"/>
  <c r="I12" i="110" s="1"/>
  <c r="R2" i="44"/>
  <c r="R8" i="44"/>
  <c r="G8" i="44" s="1"/>
  <c r="J9" i="2"/>
  <c r="E9" i="4" s="1"/>
  <c r="G43" i="110"/>
  <c r="I43" i="110" s="1"/>
  <c r="L4" i="20"/>
  <c r="V4" i="20" s="1"/>
  <c r="M4" i="20"/>
  <c r="W4" i="20" s="1"/>
  <c r="N4" i="20"/>
  <c r="X4" i="20" s="1"/>
  <c r="B2" i="43" s="1"/>
  <c r="T11" i="20"/>
  <c r="F4" i="43"/>
  <c r="C4" i="43"/>
  <c r="D4" i="43"/>
  <c r="E4" i="43"/>
  <c r="P9" i="44"/>
  <c r="T9" i="44" s="1"/>
  <c r="R2" i="30"/>
  <c r="H2" i="30" s="1"/>
  <c r="C11" i="44"/>
  <c r="D11" i="44"/>
  <c r="E11" i="44"/>
  <c r="F11" i="44"/>
  <c r="L31" i="20"/>
  <c r="V31" i="20" s="1"/>
  <c r="M31" i="20"/>
  <c r="W31" i="20" s="1"/>
  <c r="N31" i="20"/>
  <c r="X31" i="20" s="1"/>
  <c r="B16" i="44" s="1"/>
  <c r="P2" i="30"/>
  <c r="B9" i="49"/>
  <c r="Z14" i="2"/>
  <c r="J14" i="4" s="1"/>
  <c r="AA14" i="2"/>
  <c r="K14" i="4" s="1"/>
  <c r="Y14" i="2"/>
  <c r="G27" i="110"/>
  <c r="I27" i="110" s="1"/>
  <c r="P4" i="30"/>
  <c r="H4" i="30" s="1"/>
  <c r="P4" i="43"/>
  <c r="T4" i="43" s="1"/>
  <c r="E7" i="45"/>
  <c r="C7" i="45"/>
  <c r="D7" i="45"/>
  <c r="F7" i="45"/>
  <c r="B19" i="49"/>
  <c r="Q15" i="2"/>
  <c r="G15" i="4" s="1"/>
  <c r="T15" i="2"/>
  <c r="H15" i="4" s="1"/>
  <c r="E3" i="2"/>
  <c r="E2" i="2"/>
  <c r="P4" i="45"/>
  <c r="T38" i="20"/>
  <c r="M15" i="2"/>
  <c r="F15" i="4" s="1"/>
  <c r="R3" i="43"/>
  <c r="AC13" i="2"/>
  <c r="L13" i="4" s="1"/>
  <c r="P2" i="44"/>
  <c r="R9" i="45"/>
  <c r="H5" i="36"/>
  <c r="Q16" i="2"/>
  <c r="G16" i="4" s="1"/>
  <c r="T16" i="2"/>
  <c r="H16" i="4" s="1"/>
  <c r="T4" i="20"/>
  <c r="D48" i="20"/>
  <c r="U28" i="20" s="1"/>
  <c r="P6" i="36"/>
  <c r="L42" i="110"/>
  <c r="M42" i="110" s="1"/>
  <c r="B4" i="49"/>
  <c r="J15" i="2"/>
  <c r="E15" i="4" s="1"/>
  <c r="C5" i="30"/>
  <c r="AC12" i="2"/>
  <c r="L12" i="4" s="1"/>
  <c r="Y20" i="2"/>
  <c r="Z20" i="2"/>
  <c r="J20" i="4" s="1"/>
  <c r="AA20" i="2"/>
  <c r="K20" i="4" s="1"/>
  <c r="M46" i="20"/>
  <c r="W46" i="20" s="1"/>
  <c r="L46" i="20"/>
  <c r="V46" i="20" s="1"/>
  <c r="N46" i="20"/>
  <c r="X46" i="20" s="1"/>
  <c r="B14" i="45" s="1"/>
  <c r="L26" i="110"/>
  <c r="M26" i="110" s="1"/>
  <c r="R15" i="44"/>
  <c r="B18" i="49"/>
  <c r="B22" i="49"/>
  <c r="D11" i="4"/>
  <c r="T25" i="20"/>
  <c r="L18" i="110"/>
  <c r="M18" i="110" s="1"/>
  <c r="R12" i="43"/>
  <c r="P5" i="44"/>
  <c r="R11" i="44"/>
  <c r="G11" i="44" s="1"/>
  <c r="B26" i="49"/>
  <c r="D9" i="4"/>
  <c r="Q6" i="2"/>
  <c r="G6" i="4" s="1"/>
  <c r="T6" i="2"/>
  <c r="H6" i="4" s="1"/>
  <c r="M20" i="2"/>
  <c r="F20" i="4" s="1"/>
  <c r="T24" i="20"/>
  <c r="G39" i="110"/>
  <c r="I39" i="110" s="1"/>
  <c r="R5" i="30"/>
  <c r="C8" i="45"/>
  <c r="D8" i="45"/>
  <c r="F8" i="45"/>
  <c r="E8" i="45"/>
  <c r="G19" i="110"/>
  <c r="I19" i="110" s="1"/>
  <c r="R5" i="44"/>
  <c r="C18" i="4"/>
  <c r="D8" i="4"/>
  <c r="AC18" i="2"/>
  <c r="L18" i="4" s="1"/>
  <c r="J20" i="2"/>
  <c r="E20" i="4" s="1"/>
  <c r="T23" i="20"/>
  <c r="M37" i="20"/>
  <c r="W37" i="20" s="1"/>
  <c r="N37" i="20"/>
  <c r="X37" i="20" s="1"/>
  <c r="B5" i="45" s="1"/>
  <c r="L37" i="20"/>
  <c r="V37" i="20" s="1"/>
  <c r="L5" i="110"/>
  <c r="M5" i="110" s="1"/>
  <c r="D13" i="44"/>
  <c r="E13" i="44"/>
  <c r="F13" i="44"/>
  <c r="C13" i="44"/>
  <c r="B31" i="49"/>
  <c r="G35" i="110"/>
  <c r="I35" i="110" s="1"/>
  <c r="AA8" i="2"/>
  <c r="K8" i="4" s="1"/>
  <c r="Y8" i="2"/>
  <c r="Z8" i="2"/>
  <c r="J8" i="4" s="1"/>
  <c r="L18" i="20"/>
  <c r="V18" i="20" s="1"/>
  <c r="M18" i="20"/>
  <c r="W18" i="20" s="1"/>
  <c r="N18" i="20"/>
  <c r="X18" i="20" s="1"/>
  <c r="B3" i="44" s="1"/>
  <c r="D16" i="79" s="1"/>
  <c r="R6" i="43"/>
  <c r="D10" i="4"/>
  <c r="G6" i="110"/>
  <c r="I6" i="110" s="1"/>
  <c r="C17" i="4"/>
  <c r="D17" i="4"/>
  <c r="Q18" i="2"/>
  <c r="G18" i="4" s="1"/>
  <c r="T18" i="2"/>
  <c r="H18" i="4" s="1"/>
  <c r="AC15" i="2"/>
  <c r="L15" i="4" s="1"/>
  <c r="J13" i="2"/>
  <c r="E13" i="4" s="1"/>
  <c r="T40" i="20"/>
  <c r="N21" i="20"/>
  <c r="X21" i="20" s="1"/>
  <c r="B6" i="44" s="1"/>
  <c r="L21" i="20"/>
  <c r="V21" i="20" s="1"/>
  <c r="M21" i="20"/>
  <c r="W21" i="20" s="1"/>
  <c r="L21" i="110"/>
  <c r="M21" i="110" s="1"/>
  <c r="L43" i="110"/>
  <c r="M43" i="110" s="1"/>
  <c r="C4" i="36"/>
  <c r="F4" i="36"/>
  <c r="G4" i="36"/>
  <c r="D4" i="36"/>
  <c r="E4" i="36"/>
  <c r="C14" i="44"/>
  <c r="D14" i="44"/>
  <c r="E14" i="44"/>
  <c r="F14" i="44"/>
  <c r="E2" i="45"/>
  <c r="G32" i="79" s="1"/>
  <c r="F2" i="45"/>
  <c r="H32" i="79" s="1"/>
  <c r="D2" i="45"/>
  <c r="F32" i="79" s="1"/>
  <c r="C2" i="45"/>
  <c r="E32" i="79" s="1"/>
  <c r="T10" i="20"/>
  <c r="T17" i="20"/>
  <c r="C14" i="45"/>
  <c r="D14" i="45"/>
  <c r="E14" i="45"/>
  <c r="F14" i="45"/>
  <c r="C16" i="4"/>
  <c r="D16" i="4"/>
  <c r="Q17" i="2"/>
  <c r="G17" i="4" s="1"/>
  <c r="T17" i="2"/>
  <c r="H17" i="4" s="1"/>
  <c r="AC14" i="2"/>
  <c r="L14" i="4" s="1"/>
  <c r="AA13" i="2"/>
  <c r="K13" i="4" s="1"/>
  <c r="Y13" i="2"/>
  <c r="Z13" i="2"/>
  <c r="J13" i="4" s="1"/>
  <c r="M23" i="2"/>
  <c r="F23" i="4" s="1"/>
  <c r="T39" i="20"/>
  <c r="M42" i="20"/>
  <c r="W42" i="20" s="1"/>
  <c r="L42" i="20"/>
  <c r="V42" i="20" s="1"/>
  <c r="N42" i="20"/>
  <c r="X42" i="20" s="1"/>
  <c r="B10" i="45" s="1"/>
  <c r="G5" i="110"/>
  <c r="I5" i="110" s="1"/>
  <c r="E7" i="44"/>
  <c r="C7" i="44"/>
  <c r="F7" i="44"/>
  <c r="D7" i="44"/>
  <c r="B30" i="49"/>
  <c r="Y11" i="2"/>
  <c r="AA11" i="2"/>
  <c r="K11" i="4" s="1"/>
  <c r="Z11" i="2"/>
  <c r="J11" i="4" s="1"/>
  <c r="G21" i="110"/>
  <c r="I21" i="110" s="1"/>
  <c r="F2" i="2"/>
  <c r="F3" i="2"/>
  <c r="D12" i="4"/>
  <c r="AC20" i="2"/>
  <c r="L20" i="4" s="1"/>
  <c r="M16" i="2"/>
  <c r="F16" i="4" s="1"/>
  <c r="M24" i="2"/>
  <c r="F24" i="4" s="1"/>
  <c r="T29" i="20"/>
  <c r="L14" i="20"/>
  <c r="V14" i="20" s="1"/>
  <c r="M14" i="20"/>
  <c r="W14" i="20" s="1"/>
  <c r="N14" i="20"/>
  <c r="X14" i="20" s="1"/>
  <c r="B12" i="43" s="1"/>
  <c r="L38" i="110"/>
  <c r="M38" i="110" s="1"/>
  <c r="R3" i="36"/>
  <c r="P13" i="43"/>
  <c r="R12" i="44"/>
  <c r="B8" i="49"/>
  <c r="D2" i="30"/>
  <c r="G2" i="30"/>
  <c r="P8" i="44"/>
  <c r="J24" i="2"/>
  <c r="E24" i="4" s="1"/>
  <c r="T28" i="20"/>
  <c r="L29" i="20"/>
  <c r="V29" i="20" s="1"/>
  <c r="M29" i="20"/>
  <c r="W29" i="20" s="1"/>
  <c r="N29" i="20"/>
  <c r="X29" i="20" s="1"/>
  <c r="B14" i="44" s="1"/>
  <c r="N39" i="20"/>
  <c r="X39" i="20" s="1"/>
  <c r="B7" i="45" s="1"/>
  <c r="L39" i="20"/>
  <c r="V39" i="20" s="1"/>
  <c r="M39" i="20"/>
  <c r="W39" i="20" s="1"/>
  <c r="L13" i="110"/>
  <c r="M13" i="110" s="1"/>
  <c r="G23" i="110"/>
  <c r="I23" i="110" s="1"/>
  <c r="R7" i="36"/>
  <c r="H7" i="36" s="1"/>
  <c r="R5" i="43"/>
  <c r="C5" i="44"/>
  <c r="E18" i="79" s="1"/>
  <c r="D5" i="44"/>
  <c r="F18" i="79" s="1"/>
  <c r="E5" i="44"/>
  <c r="G18" i="79" s="1"/>
  <c r="F5" i="44"/>
  <c r="H18" i="79" s="1"/>
  <c r="G9" i="44"/>
  <c r="P17" i="44"/>
  <c r="P13" i="45"/>
  <c r="B36" i="49"/>
  <c r="D14" i="4"/>
  <c r="E7" i="36"/>
  <c r="G7" i="36"/>
  <c r="D7" i="36"/>
  <c r="F7" i="36"/>
  <c r="C7" i="36"/>
  <c r="P12" i="43"/>
  <c r="AA5" i="2"/>
  <c r="J5" i="2"/>
  <c r="Q8" i="2"/>
  <c r="G8" i="4" s="1"/>
  <c r="T8" i="2"/>
  <c r="H8" i="4" s="1"/>
  <c r="M11" i="2"/>
  <c r="F11" i="4" s="1"/>
  <c r="J17" i="2"/>
  <c r="E17" i="4" s="1"/>
  <c r="T43" i="20"/>
  <c r="G3" i="17"/>
  <c r="G38" i="110"/>
  <c r="I38" i="110" s="1"/>
  <c r="D4" i="30"/>
  <c r="E4" i="30"/>
  <c r="F4" i="30"/>
  <c r="G4" i="30"/>
  <c r="P3" i="36"/>
  <c r="T3" i="36" s="1"/>
  <c r="D9" i="43"/>
  <c r="E9" i="43"/>
  <c r="F9" i="43"/>
  <c r="C9" i="43"/>
  <c r="G13" i="43"/>
  <c r="P12" i="44"/>
  <c r="T12" i="44" s="1"/>
  <c r="B7" i="49"/>
  <c r="AC11" i="2"/>
  <c r="L11" i="4" s="1"/>
  <c r="T22" i="20"/>
  <c r="E4" i="17"/>
  <c r="I4" i="17"/>
  <c r="F4" i="17"/>
  <c r="H4" i="17"/>
  <c r="L34" i="110"/>
  <c r="M34" i="110" s="1"/>
  <c r="R7" i="45"/>
  <c r="M7" i="2"/>
  <c r="F7" i="4" s="1"/>
  <c r="Q7" i="2"/>
  <c r="G7" i="4" s="1"/>
  <c r="T7" i="2"/>
  <c r="H7" i="4" s="1"/>
  <c r="Q4" i="2"/>
  <c r="G4" i="4" s="1"/>
  <c r="T4" i="2"/>
  <c r="H4" i="4" s="1"/>
  <c r="J11" i="2"/>
  <c r="E11" i="4" s="1"/>
  <c r="Z23" i="2"/>
  <c r="J23" i="4" s="1"/>
  <c r="AA23" i="2"/>
  <c r="K23" i="4" s="1"/>
  <c r="Y23" i="2"/>
  <c r="T42" i="20"/>
  <c r="G4" i="17"/>
  <c r="G13" i="110"/>
  <c r="I13" i="110" s="1"/>
  <c r="L27" i="110"/>
  <c r="M27" i="110" s="1"/>
  <c r="P5" i="43"/>
  <c r="G13" i="45"/>
  <c r="B38" i="49"/>
  <c r="C19" i="4"/>
  <c r="D13" i="4"/>
  <c r="Q25" i="2"/>
  <c r="G25" i="4" s="1"/>
  <c r="T25" i="2"/>
  <c r="H25" i="4" s="1"/>
  <c r="T41" i="20"/>
  <c r="E8" i="36"/>
  <c r="F8" i="36"/>
  <c r="C8" i="36"/>
  <c r="D8" i="36"/>
  <c r="G8" i="36"/>
  <c r="C4" i="44"/>
  <c r="E17" i="79" s="1"/>
  <c r="D4" i="44"/>
  <c r="F17" i="79" s="1"/>
  <c r="E4" i="44"/>
  <c r="G17" i="79" s="1"/>
  <c r="F4" i="44"/>
  <c r="H17" i="79" s="1"/>
  <c r="R4" i="45"/>
  <c r="G4" i="45" s="1"/>
  <c r="E15" i="45"/>
  <c r="C15" i="45"/>
  <c r="F15" i="45"/>
  <c r="D15" i="45"/>
  <c r="B15" i="49"/>
  <c r="B32" i="49"/>
  <c r="C14" i="4"/>
  <c r="Q5" i="2"/>
  <c r="P2" i="2"/>
  <c r="P3" i="2"/>
  <c r="T5" i="2"/>
  <c r="AC17" i="2"/>
  <c r="L17" i="4" s="1"/>
  <c r="AA10" i="2"/>
  <c r="K10" i="4" s="1"/>
  <c r="Z10" i="2"/>
  <c r="J10" i="4" s="1"/>
  <c r="Y10" i="2"/>
  <c r="T16" i="20"/>
  <c r="L7" i="20"/>
  <c r="V7" i="20" s="1"/>
  <c r="M7" i="20"/>
  <c r="W7" i="20" s="1"/>
  <c r="N7" i="20"/>
  <c r="X7" i="20" s="1"/>
  <c r="B5" i="43" s="1"/>
  <c r="L15" i="20"/>
  <c r="V15" i="20" s="1"/>
  <c r="M15" i="20"/>
  <c r="W15" i="20" s="1"/>
  <c r="N15" i="20"/>
  <c r="X15" i="20" s="1"/>
  <c r="B13" i="43" s="1"/>
  <c r="L25" i="20"/>
  <c r="V25" i="20" s="1"/>
  <c r="M25" i="20"/>
  <c r="W25" i="20" s="1"/>
  <c r="N25" i="20"/>
  <c r="X25" i="20" s="1"/>
  <c r="B10" i="44" s="1"/>
  <c r="L35" i="20"/>
  <c r="V35" i="20" s="1"/>
  <c r="M35" i="20"/>
  <c r="W35" i="20" s="1"/>
  <c r="N35" i="20"/>
  <c r="X35" i="20" s="1"/>
  <c r="B3" i="45" s="1"/>
  <c r="M45" i="20"/>
  <c r="W45" i="20" s="1"/>
  <c r="N45" i="20"/>
  <c r="X45" i="20" s="1"/>
  <c r="B13" i="45" s="1"/>
  <c r="L45" i="20"/>
  <c r="V45" i="20" s="1"/>
  <c r="R4" i="17"/>
  <c r="P6" i="17"/>
  <c r="G11" i="110"/>
  <c r="I11" i="110" s="1"/>
  <c r="L22" i="110"/>
  <c r="M22" i="110" s="1"/>
  <c r="L29" i="110"/>
  <c r="M29" i="110" s="1"/>
  <c r="G40" i="110"/>
  <c r="I40" i="110" s="1"/>
  <c r="P2" i="36"/>
  <c r="H2" i="36" s="1"/>
  <c r="P7" i="43"/>
  <c r="T7" i="43" s="1"/>
  <c r="R16" i="44"/>
  <c r="P6" i="45"/>
  <c r="T6" i="45" s="1"/>
  <c r="R12" i="45"/>
  <c r="C13" i="4"/>
  <c r="M5" i="2"/>
  <c r="AC16" i="2"/>
  <c r="L16" i="4" s="1"/>
  <c r="M17" i="2"/>
  <c r="F17" i="4" s="1"/>
  <c r="T15" i="20"/>
  <c r="P5" i="36"/>
  <c r="P11" i="43"/>
  <c r="E3" i="45"/>
  <c r="F3" i="45"/>
  <c r="C3" i="45"/>
  <c r="D3" i="45"/>
  <c r="C9" i="45"/>
  <c r="D9" i="45"/>
  <c r="F9" i="45"/>
  <c r="E9" i="45"/>
  <c r="B3" i="49"/>
  <c r="B17" i="49"/>
  <c r="B37" i="49"/>
  <c r="T14" i="20"/>
  <c r="L3" i="110"/>
  <c r="M3" i="110" s="1"/>
  <c r="L10" i="110"/>
  <c r="M10" i="110" s="1"/>
  <c r="G22" i="110"/>
  <c r="I22" i="110" s="1"/>
  <c r="G29" i="110"/>
  <c r="I29" i="110" s="1"/>
  <c r="L39" i="110"/>
  <c r="M39" i="110" s="1"/>
  <c r="R10" i="44"/>
  <c r="P16" i="44"/>
  <c r="P12" i="45"/>
  <c r="D26" i="4"/>
  <c r="Q23" i="2"/>
  <c r="G23" i="4" s="1"/>
  <c r="T23" i="2"/>
  <c r="H23" i="4" s="1"/>
  <c r="S3" i="2"/>
  <c r="S2" i="2"/>
  <c r="J18" i="2"/>
  <c r="E18" i="4" s="1"/>
  <c r="AA19" i="2"/>
  <c r="K19" i="4" s="1"/>
  <c r="Y19" i="2"/>
  <c r="Z19" i="2"/>
  <c r="J19" i="4" s="1"/>
  <c r="T13" i="20"/>
  <c r="T47" i="20"/>
  <c r="D5" i="36"/>
  <c r="C5" i="36"/>
  <c r="G5" i="36"/>
  <c r="F5" i="36"/>
  <c r="E5" i="36"/>
  <c r="R4" i="43"/>
  <c r="C7" i="43"/>
  <c r="D7" i="43"/>
  <c r="F7" i="79" s="1"/>
  <c r="E7" i="43"/>
  <c r="G7" i="79" s="1"/>
  <c r="F7" i="43"/>
  <c r="R11" i="43"/>
  <c r="R14" i="43"/>
  <c r="G14" i="43" s="1"/>
  <c r="B12" i="49"/>
  <c r="B25" i="49"/>
  <c r="B41" i="49"/>
  <c r="D25" i="4"/>
  <c r="Q22" i="2"/>
  <c r="G22" i="4" s="1"/>
  <c r="T22" i="2"/>
  <c r="H22" i="4" s="1"/>
  <c r="Z6" i="2"/>
  <c r="J6" i="4" s="1"/>
  <c r="AA6" i="2"/>
  <c r="K6" i="4" s="1"/>
  <c r="Y6" i="2"/>
  <c r="M4" i="2"/>
  <c r="F4" i="4" s="1"/>
  <c r="M14" i="2"/>
  <c r="F14" i="4" s="1"/>
  <c r="T12" i="20"/>
  <c r="T46" i="20"/>
  <c r="L13" i="20"/>
  <c r="V13" i="20" s="1"/>
  <c r="M13" i="20"/>
  <c r="W13" i="20" s="1"/>
  <c r="N13" i="20"/>
  <c r="X13" i="20" s="1"/>
  <c r="B11" i="43" s="1"/>
  <c r="L19" i="20"/>
  <c r="V19" i="20" s="1"/>
  <c r="M19" i="20"/>
  <c r="W19" i="20" s="1"/>
  <c r="N19" i="20"/>
  <c r="X19" i="20" s="1"/>
  <c r="B4" i="44" s="1"/>
  <c r="D17" i="79" s="1"/>
  <c r="L26" i="20"/>
  <c r="V26" i="20" s="1"/>
  <c r="M26" i="20"/>
  <c r="W26" i="20" s="1"/>
  <c r="N26" i="20"/>
  <c r="X26" i="20" s="1"/>
  <c r="B11" i="44" s="1"/>
  <c r="L34" i="20"/>
  <c r="V34" i="20" s="1"/>
  <c r="M34" i="20"/>
  <c r="W34" i="20" s="1"/>
  <c r="N34" i="20"/>
  <c r="X34" i="20" s="1"/>
  <c r="B2" i="45" s="1"/>
  <c r="D32" i="79" s="1"/>
  <c r="L41" i="20"/>
  <c r="V41" i="20" s="1"/>
  <c r="M41" i="20"/>
  <c r="W41" i="20" s="1"/>
  <c r="N41" i="20"/>
  <c r="X41" i="20" s="1"/>
  <c r="B9" i="45" s="1"/>
  <c r="L47" i="20"/>
  <c r="V47" i="20" s="1"/>
  <c r="M47" i="20"/>
  <c r="W47" i="20" s="1"/>
  <c r="N47" i="20"/>
  <c r="X47" i="20" s="1"/>
  <c r="B15" i="45" s="1"/>
  <c r="L2" i="110"/>
  <c r="M2" i="110" s="1"/>
  <c r="G7" i="110"/>
  <c r="I7" i="110" s="1"/>
  <c r="G16" i="110"/>
  <c r="I16" i="110" s="1"/>
  <c r="G24" i="110"/>
  <c r="I24" i="110" s="1"/>
  <c r="L28" i="110"/>
  <c r="M28" i="110" s="1"/>
  <c r="L37" i="110"/>
  <c r="M37" i="110" s="1"/>
  <c r="L44" i="110"/>
  <c r="M44" i="110" s="1"/>
  <c r="G5" i="30"/>
  <c r="E5" i="30"/>
  <c r="D5" i="30"/>
  <c r="F5" i="30"/>
  <c r="R6" i="36"/>
  <c r="P3" i="44"/>
  <c r="T3" i="44" s="1"/>
  <c r="P6" i="44"/>
  <c r="T6" i="44" s="1"/>
  <c r="P3" i="45"/>
  <c r="T3" i="45" s="1"/>
  <c r="G5" i="45"/>
  <c r="P7" i="45"/>
  <c r="T7" i="45" s="1"/>
  <c r="P10" i="45"/>
  <c r="T10" i="45" s="1"/>
  <c r="G12" i="45"/>
  <c r="R15" i="45"/>
  <c r="C12" i="4"/>
  <c r="D24" i="4"/>
  <c r="Q20" i="2"/>
  <c r="G20" i="4" s="1"/>
  <c r="T20" i="2"/>
  <c r="H20" i="4" s="1"/>
  <c r="J4" i="2"/>
  <c r="E4" i="4" s="1"/>
  <c r="J14" i="2"/>
  <c r="E14" i="4" s="1"/>
  <c r="Y17" i="2"/>
  <c r="Z17" i="2"/>
  <c r="J17" i="4" s="1"/>
  <c r="AA17" i="2"/>
  <c r="K17" i="4" s="1"/>
  <c r="M22" i="2"/>
  <c r="F22" i="4" s="1"/>
  <c r="T27" i="20"/>
  <c r="T45" i="20"/>
  <c r="R4" i="36"/>
  <c r="H4" i="36" s="1"/>
  <c r="F3" i="43"/>
  <c r="C3" i="43"/>
  <c r="E3" i="43"/>
  <c r="D3" i="43"/>
  <c r="F6" i="43"/>
  <c r="E6" i="43"/>
  <c r="C6" i="43"/>
  <c r="D6" i="43"/>
  <c r="D10" i="43"/>
  <c r="E10" i="43"/>
  <c r="F10" i="43"/>
  <c r="C10" i="43"/>
  <c r="F13" i="43"/>
  <c r="C13" i="43"/>
  <c r="E13" i="43"/>
  <c r="D13" i="43"/>
  <c r="P14" i="43"/>
  <c r="P11" i="44"/>
  <c r="P18" i="44"/>
  <c r="B16" i="49"/>
  <c r="B29" i="49"/>
  <c r="B40" i="49"/>
  <c r="C3" i="30"/>
  <c r="C11" i="4"/>
  <c r="D23" i="4"/>
  <c r="Q19" i="2"/>
  <c r="G19" i="4" s="1"/>
  <c r="T19" i="2"/>
  <c r="H19" i="4" s="1"/>
  <c r="AC19" i="2"/>
  <c r="L19" i="4" s="1"/>
  <c r="M8" i="2"/>
  <c r="F8" i="4" s="1"/>
  <c r="J22" i="2"/>
  <c r="E22" i="4" s="1"/>
  <c r="M25" i="2"/>
  <c r="F25" i="4" s="1"/>
  <c r="T26" i="20"/>
  <c r="T44" i="20"/>
  <c r="P7" i="110"/>
  <c r="L11" i="110"/>
  <c r="M11" i="110" s="1"/>
  <c r="L15" i="110"/>
  <c r="M15" i="110" s="1"/>
  <c r="L23" i="110"/>
  <c r="M23" i="110" s="1"/>
  <c r="G28" i="110"/>
  <c r="I28" i="110" s="1"/>
  <c r="G37" i="110"/>
  <c r="I37" i="110" s="1"/>
  <c r="G44" i="110"/>
  <c r="I44" i="110" s="1"/>
  <c r="R4" i="30"/>
  <c r="G2" i="36"/>
  <c r="D2" i="36"/>
  <c r="C2" i="36"/>
  <c r="R6" i="45"/>
  <c r="R13" i="45"/>
  <c r="P15" i="45"/>
  <c r="T15" i="45" s="1"/>
  <c r="C10" i="4"/>
  <c r="D7" i="4"/>
  <c r="AC24" i="2"/>
  <c r="L24" i="4" s="1"/>
  <c r="J8" i="2"/>
  <c r="E8" i="4" s="1"/>
  <c r="M21" i="2"/>
  <c r="F21" i="4" s="1"/>
  <c r="T9" i="20"/>
  <c r="T33" i="20"/>
  <c r="R2" i="17"/>
  <c r="R8" i="36"/>
  <c r="C8" i="44"/>
  <c r="F8" i="44"/>
  <c r="H21" i="79" s="1"/>
  <c r="D8" i="44"/>
  <c r="F21" i="79" s="1"/>
  <c r="E8" i="44"/>
  <c r="G21" i="79" s="1"/>
  <c r="E4" i="45"/>
  <c r="F4" i="45"/>
  <c r="C4" i="45"/>
  <c r="D4" i="45"/>
  <c r="E11" i="45"/>
  <c r="F11" i="45"/>
  <c r="C11" i="45"/>
  <c r="D11" i="45"/>
  <c r="B11" i="49"/>
  <c r="B24" i="49"/>
  <c r="B34" i="49"/>
  <c r="B44" i="49"/>
  <c r="C9" i="4"/>
  <c r="D6" i="4"/>
  <c r="AC23" i="2"/>
  <c r="L23" i="4" s="1"/>
  <c r="M12" i="2"/>
  <c r="F12" i="4" s="1"/>
  <c r="J21" i="2"/>
  <c r="E21" i="4" s="1"/>
  <c r="M26" i="2"/>
  <c r="F26" i="4" s="1"/>
  <c r="T8" i="20"/>
  <c r="T32" i="20"/>
  <c r="L6" i="20"/>
  <c r="V6" i="20" s="1"/>
  <c r="M6" i="20"/>
  <c r="W6" i="20" s="1"/>
  <c r="N6" i="20"/>
  <c r="X6" i="20" s="1"/>
  <c r="B4" i="43" s="1"/>
  <c r="L11" i="20"/>
  <c r="V11" i="20" s="1"/>
  <c r="M11" i="20"/>
  <c r="W11" i="20" s="1"/>
  <c r="N11" i="20"/>
  <c r="X11" i="20" s="1"/>
  <c r="B9" i="43" s="1"/>
  <c r="L17" i="20"/>
  <c r="V17" i="20" s="1"/>
  <c r="M17" i="20"/>
  <c r="W17" i="20" s="1"/>
  <c r="N17" i="20"/>
  <c r="X17" i="20" s="1"/>
  <c r="B2" i="44" s="1"/>
  <c r="D15" i="79" s="1"/>
  <c r="M22" i="20"/>
  <c r="W22" i="20" s="1"/>
  <c r="N22" i="20"/>
  <c r="X22" i="20" s="1"/>
  <c r="B7" i="44" s="1"/>
  <c r="L22" i="20"/>
  <c r="V22" i="20" s="1"/>
  <c r="L27" i="20"/>
  <c r="V27" i="20" s="1"/>
  <c r="M27" i="20"/>
  <c r="W27" i="20" s="1"/>
  <c r="N27" i="20"/>
  <c r="X27" i="20" s="1"/>
  <c r="B12" i="44" s="1"/>
  <c r="L33" i="20"/>
  <c r="V33" i="20" s="1"/>
  <c r="M33" i="20"/>
  <c r="W33" i="20" s="1"/>
  <c r="N33" i="20"/>
  <c r="X33" i="20" s="1"/>
  <c r="B18" i="44" s="1"/>
  <c r="N38" i="20"/>
  <c r="X38" i="20" s="1"/>
  <c r="B6" i="45" s="1"/>
  <c r="L38" i="20"/>
  <c r="V38" i="20" s="1"/>
  <c r="M38" i="20"/>
  <c r="W38" i="20" s="1"/>
  <c r="L43" i="20"/>
  <c r="V43" i="20" s="1"/>
  <c r="M43" i="20"/>
  <c r="W43" i="20" s="1"/>
  <c r="N43" i="20"/>
  <c r="X43" i="20" s="1"/>
  <c r="B11" i="45" s="1"/>
  <c r="G3" i="110"/>
  <c r="I3" i="110" s="1"/>
  <c r="G4" i="110"/>
  <c r="I4" i="110" s="1"/>
  <c r="L14" i="110"/>
  <c r="M14" i="110" s="1"/>
  <c r="G15" i="110"/>
  <c r="I15" i="110" s="1"/>
  <c r="L20" i="110"/>
  <c r="M20" i="110" s="1"/>
  <c r="L30" i="110"/>
  <c r="M30" i="110" s="1"/>
  <c r="G31" i="110"/>
  <c r="I31" i="110" s="1"/>
  <c r="L36" i="110"/>
  <c r="M36" i="110" s="1"/>
  <c r="L45" i="110"/>
  <c r="M45" i="110" s="1"/>
  <c r="D3" i="30"/>
  <c r="E3" i="30"/>
  <c r="F3" i="30"/>
  <c r="G3" i="30"/>
  <c r="H6" i="36"/>
  <c r="R2" i="43"/>
  <c r="R8" i="43"/>
  <c r="R9" i="43"/>
  <c r="E12" i="43"/>
  <c r="C12" i="43"/>
  <c r="D12" i="43"/>
  <c r="F12" i="43"/>
  <c r="G5" i="44"/>
  <c r="I18" i="79" s="1"/>
  <c r="P14" i="44"/>
  <c r="G14" i="44" s="1"/>
  <c r="E5" i="45"/>
  <c r="F5" i="45"/>
  <c r="C5" i="45"/>
  <c r="D5" i="45"/>
  <c r="C12" i="45"/>
  <c r="D12" i="45"/>
  <c r="E12" i="45"/>
  <c r="F12" i="45"/>
  <c r="G15" i="45"/>
  <c r="C8" i="4"/>
  <c r="G3" i="2"/>
  <c r="D3" i="4" s="1"/>
  <c r="G2" i="2"/>
  <c r="D2" i="4" s="1"/>
  <c r="D5" i="4"/>
  <c r="R3" i="2"/>
  <c r="R2" i="2"/>
  <c r="T21" i="2"/>
  <c r="H21" i="4" s="1"/>
  <c r="AC10" i="2"/>
  <c r="L10" i="4" s="1"/>
  <c r="AC22" i="2"/>
  <c r="L22" i="4" s="1"/>
  <c r="J12" i="2"/>
  <c r="E12" i="4" s="1"/>
  <c r="M19" i="2"/>
  <c r="F19" i="4" s="1"/>
  <c r="J26" i="2"/>
  <c r="E26" i="4" s="1"/>
  <c r="T7" i="20"/>
  <c r="T31" i="20"/>
  <c r="P8" i="36"/>
  <c r="T8" i="36" s="1"/>
  <c r="C2" i="44"/>
  <c r="E15" i="79" s="1"/>
  <c r="D2" i="44"/>
  <c r="F15" i="79" s="1"/>
  <c r="E2" i="44"/>
  <c r="G15" i="79" s="1"/>
  <c r="F2" i="44"/>
  <c r="H15" i="79" s="1"/>
  <c r="C10" i="44"/>
  <c r="D10" i="44"/>
  <c r="E10" i="44"/>
  <c r="F10" i="44"/>
  <c r="C17" i="44"/>
  <c r="E17" i="44"/>
  <c r="F17" i="44"/>
  <c r="D17" i="44"/>
  <c r="B10" i="49"/>
  <c r="B23" i="49"/>
  <c r="B33" i="49"/>
  <c r="B43" i="49"/>
  <c r="C7" i="4"/>
  <c r="N2" i="2"/>
  <c r="N3" i="2"/>
  <c r="Q21" i="2"/>
  <c r="G21" i="4" s="1"/>
  <c r="Q13" i="2"/>
  <c r="G13" i="4" s="1"/>
  <c r="T13" i="2"/>
  <c r="H13" i="4" s="1"/>
  <c r="Q26" i="2"/>
  <c r="G26" i="4" s="1"/>
  <c r="T26" i="2"/>
  <c r="H26" i="4" s="1"/>
  <c r="AC9" i="2"/>
  <c r="L9" i="4" s="1"/>
  <c r="AC21" i="2"/>
  <c r="L21" i="4" s="1"/>
  <c r="M10" i="2"/>
  <c r="F10" i="4" s="1"/>
  <c r="Y16" i="2"/>
  <c r="Z16" i="2"/>
  <c r="J16" i="4" s="1"/>
  <c r="AA16" i="2"/>
  <c r="K16" i="4" s="1"/>
  <c r="J19" i="2"/>
  <c r="E19" i="4" s="1"/>
  <c r="Y25" i="2"/>
  <c r="Z25" i="2"/>
  <c r="J25" i="4" s="1"/>
  <c r="AA25" i="2"/>
  <c r="K25" i="4" s="1"/>
  <c r="T6" i="20"/>
  <c r="T30" i="20"/>
  <c r="G2" i="17"/>
  <c r="P2" i="110"/>
  <c r="G9" i="110"/>
  <c r="I9" i="110" s="1"/>
  <c r="G14" i="110"/>
  <c r="I14" i="110" s="1"/>
  <c r="L19" i="110"/>
  <c r="M19" i="110" s="1"/>
  <c r="G20" i="110"/>
  <c r="I20" i="110" s="1"/>
  <c r="G30" i="110"/>
  <c r="I30" i="110" s="1"/>
  <c r="L35" i="110"/>
  <c r="M35" i="110" s="1"/>
  <c r="G36" i="110"/>
  <c r="I36" i="110" s="1"/>
  <c r="G45" i="110"/>
  <c r="I45" i="110" s="1"/>
  <c r="P5" i="30"/>
  <c r="S5" i="30" s="1"/>
  <c r="R2" i="36"/>
  <c r="P2" i="43"/>
  <c r="T2" i="43" s="1"/>
  <c r="P8" i="43"/>
  <c r="P9" i="43"/>
  <c r="R6" i="44"/>
  <c r="R7" i="44"/>
  <c r="R13" i="44"/>
  <c r="R3" i="45"/>
  <c r="R10" i="45"/>
  <c r="C6" i="4"/>
  <c r="C26" i="4"/>
  <c r="D22" i="4"/>
  <c r="T12" i="2"/>
  <c r="H12" i="4" s="1"/>
  <c r="Q12" i="2"/>
  <c r="G12" i="4" s="1"/>
  <c r="Q14" i="2"/>
  <c r="G14" i="4" s="1"/>
  <c r="T14" i="2"/>
  <c r="H14" i="4" s="1"/>
  <c r="AC8" i="2"/>
  <c r="L8" i="4" s="1"/>
  <c r="D4" i="4"/>
  <c r="J7" i="2"/>
  <c r="E7" i="4" s="1"/>
  <c r="J10" i="2"/>
  <c r="E10" i="4" s="1"/>
  <c r="M13" i="2"/>
  <c r="F13" i="4" s="1"/>
  <c r="J16" i="2"/>
  <c r="E16" i="4" s="1"/>
  <c r="AA24" i="2"/>
  <c r="K24" i="4" s="1"/>
  <c r="Y24" i="2"/>
  <c r="Z24" i="2"/>
  <c r="J24" i="4" s="1"/>
  <c r="J25" i="2"/>
  <c r="E25" i="4" s="1"/>
  <c r="T5" i="20"/>
  <c r="T21" i="20"/>
  <c r="T37" i="20"/>
  <c r="R3" i="17"/>
  <c r="I7" i="17"/>
  <c r="R3" i="30"/>
  <c r="P4" i="36"/>
  <c r="P7" i="36"/>
  <c r="E8" i="43"/>
  <c r="F8" i="43"/>
  <c r="C8" i="43"/>
  <c r="D8" i="43"/>
  <c r="E11" i="43"/>
  <c r="F11" i="43"/>
  <c r="C11" i="43"/>
  <c r="D11" i="43"/>
  <c r="D14" i="43"/>
  <c r="E14" i="43"/>
  <c r="C14" i="43"/>
  <c r="F14" i="43"/>
  <c r="R4" i="44"/>
  <c r="F15" i="44"/>
  <c r="E15" i="44"/>
  <c r="C15" i="44"/>
  <c r="D15" i="44"/>
  <c r="C18" i="44"/>
  <c r="D18" i="44"/>
  <c r="E18" i="44"/>
  <c r="F18" i="44"/>
  <c r="R11" i="45"/>
  <c r="B2" i="49"/>
  <c r="B14" i="49"/>
  <c r="B21" i="49"/>
  <c r="B28" i="49"/>
  <c r="B35" i="49"/>
  <c r="B42" i="49"/>
  <c r="D3" i="2"/>
  <c r="C3" i="4" s="1"/>
  <c r="D2" i="2"/>
  <c r="C2" i="4" s="1"/>
  <c r="C5" i="4"/>
  <c r="C25" i="4"/>
  <c r="D20" i="4"/>
  <c r="D21" i="4"/>
  <c r="Q11" i="2"/>
  <c r="G11" i="4" s="1"/>
  <c r="T11" i="2"/>
  <c r="H11" i="4" s="1"/>
  <c r="AC7" i="2"/>
  <c r="L7" i="4" s="1"/>
  <c r="C4" i="4"/>
  <c r="Y12" i="2"/>
  <c r="Z12" i="2"/>
  <c r="J12" i="4" s="1"/>
  <c r="AA12" i="2"/>
  <c r="K12" i="4" s="1"/>
  <c r="AA18" i="2"/>
  <c r="K18" i="4" s="1"/>
  <c r="Y18" i="2"/>
  <c r="Z18" i="2"/>
  <c r="J18" i="4" s="1"/>
  <c r="AA21" i="2"/>
  <c r="K21" i="4" s="1"/>
  <c r="Y21" i="2"/>
  <c r="Z21" i="2"/>
  <c r="J21" i="4" s="1"/>
  <c r="T20" i="20"/>
  <c r="T36" i="20"/>
  <c r="M8" i="20"/>
  <c r="W8" i="20" s="1"/>
  <c r="N8" i="20"/>
  <c r="X8" i="20" s="1"/>
  <c r="B6" i="43" s="1"/>
  <c r="L8" i="20"/>
  <c r="V8" i="20" s="1"/>
  <c r="L12" i="20"/>
  <c r="V12" i="20" s="1"/>
  <c r="M12" i="20"/>
  <c r="W12" i="20" s="1"/>
  <c r="N12" i="20"/>
  <c r="X12" i="20" s="1"/>
  <c r="B10" i="43" s="1"/>
  <c r="L16" i="20"/>
  <c r="V16" i="20" s="1"/>
  <c r="M16" i="20"/>
  <c r="W16" i="20" s="1"/>
  <c r="N16" i="20"/>
  <c r="X16" i="20" s="1"/>
  <c r="B14" i="43" s="1"/>
  <c r="M20" i="20"/>
  <c r="W20" i="20" s="1"/>
  <c r="N20" i="20"/>
  <c r="X20" i="20" s="1"/>
  <c r="B5" i="44" s="1"/>
  <c r="D18" i="79" s="1"/>
  <c r="L20" i="20"/>
  <c r="V20" i="20" s="1"/>
  <c r="M24" i="20"/>
  <c r="W24" i="20" s="1"/>
  <c r="L24" i="20"/>
  <c r="V24" i="20" s="1"/>
  <c r="N24" i="20"/>
  <c r="X24" i="20" s="1"/>
  <c r="B9" i="44" s="1"/>
  <c r="L28" i="20"/>
  <c r="V28" i="20" s="1"/>
  <c r="M28" i="20"/>
  <c r="W28" i="20" s="1"/>
  <c r="N28" i="20"/>
  <c r="X28" i="20" s="1"/>
  <c r="B13" i="44" s="1"/>
  <c r="L32" i="20"/>
  <c r="V32" i="20" s="1"/>
  <c r="M32" i="20"/>
  <c r="W32" i="20" s="1"/>
  <c r="N32" i="20"/>
  <c r="X32" i="20" s="1"/>
  <c r="B17" i="44" s="1"/>
  <c r="L36" i="20"/>
  <c r="V36" i="20" s="1"/>
  <c r="M36" i="20"/>
  <c r="W36" i="20" s="1"/>
  <c r="N36" i="20"/>
  <c r="X36" i="20" s="1"/>
  <c r="B4" i="45" s="1"/>
  <c r="N40" i="20"/>
  <c r="X40" i="20" s="1"/>
  <c r="B8" i="45" s="1"/>
  <c r="L40" i="20"/>
  <c r="V40" i="20" s="1"/>
  <c r="M40" i="20"/>
  <c r="W40" i="20" s="1"/>
  <c r="M44" i="20"/>
  <c r="W44" i="20" s="1"/>
  <c r="L44" i="20"/>
  <c r="V44" i="20" s="1"/>
  <c r="N44" i="20"/>
  <c r="X44" i="20" s="1"/>
  <c r="B12" i="45" s="1"/>
  <c r="G2" i="110"/>
  <c r="I2" i="110" s="1"/>
  <c r="L8" i="110"/>
  <c r="M8" i="110" s="1"/>
  <c r="G10" i="110"/>
  <c r="I10" i="110" s="1"/>
  <c r="G17" i="110"/>
  <c r="I17" i="110" s="1"/>
  <c r="G18" i="110"/>
  <c r="I18" i="110" s="1"/>
  <c r="G25" i="110"/>
  <c r="I25" i="110" s="1"/>
  <c r="G26" i="110"/>
  <c r="I26" i="110" s="1"/>
  <c r="G33" i="110"/>
  <c r="I33" i="110" s="1"/>
  <c r="G34" i="110"/>
  <c r="I34" i="110" s="1"/>
  <c r="G41" i="110"/>
  <c r="I41" i="110" s="1"/>
  <c r="G42" i="110"/>
  <c r="I42" i="110" s="1"/>
  <c r="P3" i="43"/>
  <c r="C5" i="43"/>
  <c r="D5" i="43"/>
  <c r="E5" i="43"/>
  <c r="F5" i="43"/>
  <c r="P6" i="43"/>
  <c r="T6" i="43" s="1"/>
  <c r="G9" i="43"/>
  <c r="G12" i="43"/>
  <c r="P7" i="44"/>
  <c r="T7" i="44" s="1"/>
  <c r="P10" i="44"/>
  <c r="T10" i="44" s="1"/>
  <c r="C12" i="44"/>
  <c r="F12" i="44"/>
  <c r="D12" i="44"/>
  <c r="E12" i="44"/>
  <c r="P13" i="44"/>
  <c r="T13" i="44" s="1"/>
  <c r="R2" i="45"/>
  <c r="R5" i="45"/>
  <c r="R8" i="45"/>
  <c r="P14" i="45"/>
  <c r="C22" i="4"/>
  <c r="C24" i="4"/>
  <c r="D19" i="4"/>
  <c r="Q10" i="2"/>
  <c r="G10" i="4" s="1"/>
  <c r="T10" i="2"/>
  <c r="H10" i="4" s="1"/>
  <c r="AC6" i="2"/>
  <c r="L6" i="4" s="1"/>
  <c r="AC26" i="2"/>
  <c r="L26" i="4" s="1"/>
  <c r="M6" i="2"/>
  <c r="F6" i="4" s="1"/>
  <c r="Y9" i="2"/>
  <c r="AA9" i="2"/>
  <c r="K9" i="4" s="1"/>
  <c r="Z9" i="2"/>
  <c r="J9" i="4" s="1"/>
  <c r="Z15" i="2"/>
  <c r="J15" i="4" s="1"/>
  <c r="AA15" i="2"/>
  <c r="K15" i="4" s="1"/>
  <c r="Y15" i="2"/>
  <c r="AA26" i="2"/>
  <c r="K26" i="4" s="1"/>
  <c r="Y26" i="2"/>
  <c r="Z26" i="2"/>
  <c r="J26" i="4" s="1"/>
  <c r="T19" i="20"/>
  <c r="T35" i="20"/>
  <c r="P3" i="30"/>
  <c r="S3" i="30" s="1"/>
  <c r="C6" i="36"/>
  <c r="D6" i="36"/>
  <c r="F6" i="36"/>
  <c r="G6" i="36"/>
  <c r="E6" i="36"/>
  <c r="E2" i="43"/>
  <c r="F2" i="43"/>
  <c r="C2" i="43"/>
  <c r="D2" i="43"/>
  <c r="C3" i="44"/>
  <c r="E16" i="79" s="1"/>
  <c r="E3" i="44"/>
  <c r="G16" i="79" s="1"/>
  <c r="F3" i="44"/>
  <c r="H16" i="79" s="1"/>
  <c r="D3" i="44"/>
  <c r="F16" i="79" s="1"/>
  <c r="P4" i="44"/>
  <c r="T4" i="44" s="1"/>
  <c r="C6" i="44"/>
  <c r="F6" i="44"/>
  <c r="E6" i="44"/>
  <c r="D6" i="44"/>
  <c r="C9" i="44"/>
  <c r="D9" i="44"/>
  <c r="E9" i="44"/>
  <c r="F9" i="44"/>
  <c r="C10" i="45"/>
  <c r="D10" i="45"/>
  <c r="E10" i="45"/>
  <c r="F10" i="45"/>
  <c r="P11" i="45"/>
  <c r="C13" i="45"/>
  <c r="E13" i="45"/>
  <c r="F13" i="45"/>
  <c r="D13" i="45"/>
  <c r="B6" i="49"/>
  <c r="B13" i="49"/>
  <c r="B20" i="49"/>
  <c r="B27" i="49"/>
  <c r="B39" i="49"/>
  <c r="B45" i="49"/>
  <c r="C4" i="30"/>
  <c r="C20" i="4"/>
  <c r="C23" i="4"/>
  <c r="D18" i="4"/>
  <c r="Q9" i="2"/>
  <c r="G9" i="4" s="1"/>
  <c r="T9" i="2"/>
  <c r="H9" i="4" s="1"/>
  <c r="AB2" i="2"/>
  <c r="AC5" i="2"/>
  <c r="AC25" i="2"/>
  <c r="L25" i="4" s="1"/>
  <c r="J6" i="2"/>
  <c r="E6" i="4" s="1"/>
  <c r="M18" i="2"/>
  <c r="F18" i="4" s="1"/>
  <c r="T18" i="20"/>
  <c r="T34" i="20"/>
  <c r="N5" i="20"/>
  <c r="X5" i="20" s="1"/>
  <c r="B3" i="43" s="1"/>
  <c r="L5" i="20"/>
  <c r="V5" i="20" s="1"/>
  <c r="M5" i="20"/>
  <c r="W5" i="20" s="1"/>
  <c r="H3" i="17"/>
  <c r="I3" i="17"/>
  <c r="E3" i="17"/>
  <c r="F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G3" i="36"/>
  <c r="C3" i="36"/>
  <c r="D3" i="36"/>
  <c r="R7" i="43"/>
  <c r="R10" i="43"/>
  <c r="R13" i="43"/>
  <c r="G13" i="44"/>
  <c r="R14" i="44"/>
  <c r="R17" i="44"/>
  <c r="G17" i="44" s="1"/>
  <c r="R18" i="44"/>
  <c r="G18" i="44" s="1"/>
  <c r="P2" i="45"/>
  <c r="T2" i="45" s="1"/>
  <c r="P5" i="45"/>
  <c r="P8" i="45"/>
  <c r="T8" i="45" s="1"/>
  <c r="J5" i="4"/>
  <c r="F48" i="20"/>
  <c r="U27" i="20" l="1"/>
  <c r="U29" i="20"/>
  <c r="U46" i="20"/>
  <c r="U7" i="20"/>
  <c r="U33" i="20"/>
  <c r="U5" i="20"/>
  <c r="U16" i="20"/>
  <c r="U35" i="20"/>
  <c r="U17" i="20"/>
  <c r="U36" i="20"/>
  <c r="U14" i="20"/>
  <c r="Y2" i="2"/>
  <c r="U19" i="20"/>
  <c r="U8" i="20"/>
  <c r="U34" i="20"/>
  <c r="U30" i="20"/>
  <c r="U40" i="20"/>
  <c r="U47" i="20"/>
  <c r="U25" i="20"/>
  <c r="U20" i="20"/>
  <c r="U45" i="20"/>
  <c r="U13" i="20"/>
  <c r="U38" i="20"/>
  <c r="U15" i="20"/>
  <c r="U18" i="20"/>
  <c r="U31" i="20"/>
  <c r="U21" i="20"/>
  <c r="U43" i="20"/>
  <c r="I21" i="79"/>
  <c r="I34" i="79"/>
  <c r="I24" i="79"/>
  <c r="I27" i="79"/>
  <c r="I31" i="79"/>
  <c r="I30" i="79"/>
  <c r="I14" i="79"/>
  <c r="H43" i="79"/>
  <c r="F34" i="79"/>
  <c r="D43" i="79"/>
  <c r="I22" i="79"/>
  <c r="G43" i="79"/>
  <c r="H12" i="79"/>
  <c r="F20" i="79"/>
  <c r="H37" i="79"/>
  <c r="G29" i="79"/>
  <c r="I12" i="79"/>
  <c r="H3" i="30"/>
  <c r="D33" i="79"/>
  <c r="T11" i="45"/>
  <c r="D6" i="79"/>
  <c r="H11" i="79"/>
  <c r="E12" i="79"/>
  <c r="E9" i="79"/>
  <c r="T5" i="44"/>
  <c r="E37" i="79"/>
  <c r="T3" i="2"/>
  <c r="H3" i="4" s="1"/>
  <c r="H5" i="4"/>
  <c r="T2" i="2"/>
  <c r="H2" i="4" s="1"/>
  <c r="J2" i="2"/>
  <c r="E2" i="4" s="1"/>
  <c r="E5" i="4"/>
  <c r="G20" i="79"/>
  <c r="E27" i="79"/>
  <c r="H26" i="79"/>
  <c r="T2" i="44"/>
  <c r="F8" i="79"/>
  <c r="G15" i="44"/>
  <c r="T12" i="45"/>
  <c r="I43" i="79"/>
  <c r="G9" i="79"/>
  <c r="G44" i="79"/>
  <c r="G26" i="79"/>
  <c r="F40" i="79"/>
  <c r="E2" i="79"/>
  <c r="G5" i="79"/>
  <c r="G10" i="79"/>
  <c r="T12" i="43"/>
  <c r="F44" i="79"/>
  <c r="H38" i="79"/>
  <c r="G4" i="79"/>
  <c r="D42" i="79"/>
  <c r="E31" i="79"/>
  <c r="G7" i="45"/>
  <c r="F30" i="79"/>
  <c r="F42" i="79"/>
  <c r="F10" i="79"/>
  <c r="T16" i="44"/>
  <c r="Q2" i="2"/>
  <c r="G2" i="4" s="1"/>
  <c r="Q3" i="2"/>
  <c r="G3" i="4" s="1"/>
  <c r="G5" i="4"/>
  <c r="T5" i="43"/>
  <c r="E44" i="79"/>
  <c r="F38" i="79"/>
  <c r="F4" i="79"/>
  <c r="G2" i="79"/>
  <c r="H30" i="79"/>
  <c r="D9" i="79"/>
  <c r="G10" i="45"/>
  <c r="D13" i="79"/>
  <c r="G4" i="43"/>
  <c r="E38" i="79"/>
  <c r="T3" i="43"/>
  <c r="E28" i="79"/>
  <c r="T7" i="36"/>
  <c r="G30" i="79"/>
  <c r="G8" i="45"/>
  <c r="E21" i="79"/>
  <c r="E6" i="79"/>
  <c r="E33" i="79"/>
  <c r="U39" i="20"/>
  <c r="H4" i="79"/>
  <c r="H36" i="79"/>
  <c r="T9" i="45"/>
  <c r="G6" i="43"/>
  <c r="F22" i="79"/>
  <c r="G16" i="44"/>
  <c r="H5" i="30"/>
  <c r="G28" i="79"/>
  <c r="T4" i="36"/>
  <c r="E30" i="79"/>
  <c r="F35" i="79"/>
  <c r="G4" i="44"/>
  <c r="I17" i="79" s="1"/>
  <c r="G3" i="45"/>
  <c r="U44" i="20"/>
  <c r="G6" i="79"/>
  <c r="U12" i="20"/>
  <c r="H33" i="79"/>
  <c r="U41" i="20"/>
  <c r="D35" i="79"/>
  <c r="T4" i="45"/>
  <c r="U11" i="20"/>
  <c r="G36" i="79"/>
  <c r="E29" i="79"/>
  <c r="I42" i="79"/>
  <c r="C2" i="30"/>
  <c r="F2" i="17"/>
  <c r="H29" i="79"/>
  <c r="F11" i="79"/>
  <c r="E34" i="79"/>
  <c r="D12" i="79"/>
  <c r="H27" i="79"/>
  <c r="D28" i="79"/>
  <c r="E43" i="79"/>
  <c r="E11" i="79"/>
  <c r="F12" i="79"/>
  <c r="M2" i="2"/>
  <c r="F2" i="4" s="1"/>
  <c r="M3" i="2"/>
  <c r="F3" i="4" s="1"/>
  <c r="F5" i="4"/>
  <c r="I13" i="79"/>
  <c r="H20" i="79"/>
  <c r="G2" i="45"/>
  <c r="I32" i="79" s="1"/>
  <c r="D26" i="79"/>
  <c r="G34" i="79"/>
  <c r="I35" i="79"/>
  <c r="O48" i="20"/>
  <c r="E20" i="79"/>
  <c r="F27" i="79"/>
  <c r="E26" i="79"/>
  <c r="E24" i="79"/>
  <c r="H40" i="79"/>
  <c r="H31" i="79"/>
  <c r="G11" i="79"/>
  <c r="D11" i="79"/>
  <c r="H44" i="79"/>
  <c r="G37" i="79"/>
  <c r="G10" i="44"/>
  <c r="G40" i="79"/>
  <c r="F2" i="79"/>
  <c r="H5" i="79"/>
  <c r="G31" i="79"/>
  <c r="H42" i="79"/>
  <c r="H10" i="79"/>
  <c r="H39" i="79"/>
  <c r="D23" i="79"/>
  <c r="AA2" i="2"/>
  <c r="K2" i="4" s="1"/>
  <c r="K5" i="4"/>
  <c r="G2" i="44"/>
  <c r="I15" i="79" s="1"/>
  <c r="G38" i="79"/>
  <c r="F31" i="79"/>
  <c r="E8" i="79"/>
  <c r="G42" i="79"/>
  <c r="F39" i="79"/>
  <c r="F9" i="79"/>
  <c r="D40" i="79"/>
  <c r="F26" i="79"/>
  <c r="S4" i="30"/>
  <c r="D8" i="79"/>
  <c r="E40" i="79"/>
  <c r="E39" i="79"/>
  <c r="T8" i="44"/>
  <c r="G2" i="43"/>
  <c r="AC2" i="2"/>
  <c r="L2" i="4" s="1"/>
  <c r="L5" i="4"/>
  <c r="H22" i="79"/>
  <c r="E5" i="79"/>
  <c r="F28" i="79"/>
  <c r="G8" i="79"/>
  <c r="Q7" i="110"/>
  <c r="F6" i="79"/>
  <c r="D39" i="79"/>
  <c r="H7" i="79"/>
  <c r="T2" i="36"/>
  <c r="H8" i="36"/>
  <c r="E4" i="79"/>
  <c r="Z2" i="2"/>
  <c r="J2" i="4" s="1"/>
  <c r="G3" i="43"/>
  <c r="E22" i="79"/>
  <c r="H28" i="79"/>
  <c r="H3" i="36"/>
  <c r="H23" i="79"/>
  <c r="E35" i="79"/>
  <c r="D4" i="79"/>
  <c r="H6" i="79"/>
  <c r="E7" i="79"/>
  <c r="G33" i="79"/>
  <c r="D5" i="79"/>
  <c r="U24" i="20"/>
  <c r="F36" i="79"/>
  <c r="F19" i="79"/>
  <c r="G25" i="79"/>
  <c r="D38" i="79"/>
  <c r="D14" i="79"/>
  <c r="G23" i="79"/>
  <c r="H35" i="79"/>
  <c r="D31" i="79"/>
  <c r="F41" i="79"/>
  <c r="G6" i="44"/>
  <c r="F3" i="79"/>
  <c r="T11" i="43"/>
  <c r="F45" i="79"/>
  <c r="U42" i="20"/>
  <c r="D27" i="79"/>
  <c r="G9" i="45"/>
  <c r="U10" i="20"/>
  <c r="U23" i="20"/>
  <c r="T6" i="36"/>
  <c r="S2" i="30"/>
  <c r="G11" i="43"/>
  <c r="E36" i="79"/>
  <c r="F13" i="79"/>
  <c r="H24" i="79"/>
  <c r="D21" i="79"/>
  <c r="E13" i="79"/>
  <c r="K13" i="19"/>
  <c r="F37" i="79"/>
  <c r="I9" i="79"/>
  <c r="I5" i="79"/>
  <c r="I45" i="79"/>
  <c r="E10" i="79"/>
  <c r="D45" i="79"/>
  <c r="T14" i="45"/>
  <c r="H2" i="79"/>
  <c r="F5" i="79"/>
  <c r="H8" i="79"/>
  <c r="E42" i="79"/>
  <c r="F33" i="79"/>
  <c r="G22" i="79"/>
  <c r="D36" i="79"/>
  <c r="U26" i="20"/>
  <c r="D37" i="79"/>
  <c r="G14" i="45"/>
  <c r="G19" i="79"/>
  <c r="F25" i="79"/>
  <c r="D34" i="79"/>
  <c r="H14" i="79"/>
  <c r="T9" i="43"/>
  <c r="F23" i="79"/>
  <c r="G35" i="79"/>
  <c r="E41" i="79"/>
  <c r="G3" i="44"/>
  <c r="I16" i="79" s="1"/>
  <c r="T18" i="44"/>
  <c r="G3" i="79"/>
  <c r="T5" i="36"/>
  <c r="H45" i="79"/>
  <c r="U22" i="20"/>
  <c r="D44" i="79"/>
  <c r="U4" i="20"/>
  <c r="F34" i="44" s="1"/>
  <c r="D29" i="79"/>
  <c r="D2" i="79"/>
  <c r="D30" i="79"/>
  <c r="G24" i="79"/>
  <c r="D3" i="79"/>
  <c r="F14" i="79"/>
  <c r="G13" i="79"/>
  <c r="H34" i="79"/>
  <c r="G27" i="79"/>
  <c r="F24" i="79"/>
  <c r="D20" i="79"/>
  <c r="H13" i="79"/>
  <c r="I26" i="79"/>
  <c r="G12" i="79"/>
  <c r="P4" i="110"/>
  <c r="G39" i="79"/>
  <c r="H9" i="79"/>
  <c r="G7" i="44"/>
  <c r="D22" i="79"/>
  <c r="D41" i="79"/>
  <c r="G6" i="45"/>
  <c r="D7" i="79"/>
  <c r="H19" i="79"/>
  <c r="H25" i="79"/>
  <c r="E14" i="79"/>
  <c r="T8" i="43"/>
  <c r="E23" i="79"/>
  <c r="T14" i="44"/>
  <c r="H41" i="79"/>
  <c r="T11" i="44"/>
  <c r="E3" i="79"/>
  <c r="D24" i="79"/>
  <c r="E45" i="79"/>
  <c r="T13" i="45"/>
  <c r="T13" i="43"/>
  <c r="G11" i="45"/>
  <c r="T10" i="43"/>
  <c r="T5" i="45"/>
  <c r="F43" i="79"/>
  <c r="E19" i="79"/>
  <c r="E25" i="79"/>
  <c r="D10" i="79"/>
  <c r="G14" i="79"/>
  <c r="U37" i="20"/>
  <c r="G7" i="43"/>
  <c r="U6" i="20"/>
  <c r="G12" i="44"/>
  <c r="D25" i="79"/>
  <c r="U32" i="20"/>
  <c r="G41" i="79"/>
  <c r="U9" i="20"/>
  <c r="T14" i="43"/>
  <c r="H3" i="79"/>
  <c r="G45" i="79"/>
  <c r="T17" i="44"/>
  <c r="D19" i="79"/>
  <c r="G10" i="43"/>
  <c r="F29" i="79"/>
  <c r="G8" i="43"/>
  <c r="D34" i="45" l="1"/>
  <c r="B28" i="44"/>
  <c r="F27" i="44"/>
  <c r="F33" i="44"/>
  <c r="D28" i="44"/>
  <c r="D39" i="44"/>
  <c r="F33" i="43"/>
  <c r="E29" i="45"/>
  <c r="E35" i="45"/>
  <c r="C25" i="43"/>
  <c r="E30" i="45"/>
  <c r="F24" i="45"/>
  <c r="G34" i="45"/>
  <c r="E32" i="44"/>
  <c r="C33" i="43"/>
  <c r="D27" i="45"/>
  <c r="F35" i="44"/>
  <c r="E34" i="45"/>
  <c r="B38" i="44"/>
  <c r="E25" i="43"/>
  <c r="C35" i="43"/>
  <c r="B37" i="44"/>
  <c r="E30" i="43"/>
  <c r="C33" i="45"/>
  <c r="D32" i="45"/>
  <c r="C28" i="43"/>
  <c r="D34" i="43"/>
  <c r="E31" i="45"/>
  <c r="C27" i="45"/>
  <c r="B39" i="44"/>
  <c r="B34" i="44"/>
  <c r="F37" i="44"/>
  <c r="F39" i="44"/>
  <c r="F29" i="45"/>
  <c r="C35" i="45"/>
  <c r="G36" i="45"/>
  <c r="B33" i="44"/>
  <c r="B28" i="45"/>
  <c r="G26" i="43"/>
  <c r="F31" i="45"/>
  <c r="E38" i="44"/>
  <c r="E31" i="43"/>
  <c r="C36" i="45"/>
  <c r="D30" i="45"/>
  <c r="E39" i="44"/>
  <c r="G35" i="43"/>
  <c r="F27" i="43"/>
  <c r="F32" i="43"/>
  <c r="F26" i="45"/>
  <c r="G30" i="43"/>
  <c r="C26" i="43"/>
  <c r="F26" i="43"/>
  <c r="C32" i="44"/>
  <c r="G38" i="44"/>
  <c r="G39" i="44"/>
  <c r="B25" i="43"/>
  <c r="D32" i="44"/>
  <c r="D30" i="43"/>
  <c r="B32" i="45"/>
  <c r="F30" i="44"/>
  <c r="C34" i="44"/>
  <c r="D30" i="44"/>
  <c r="D37" i="44"/>
  <c r="B24" i="43"/>
  <c r="C32" i="45"/>
  <c r="D24" i="45"/>
  <c r="D23" i="43"/>
  <c r="G35" i="44"/>
  <c r="B23" i="43"/>
  <c r="E26" i="45"/>
  <c r="F28" i="43"/>
  <c r="E27" i="43"/>
  <c r="C29" i="45"/>
  <c r="D35" i="45"/>
  <c r="D31" i="43"/>
  <c r="B27" i="44"/>
  <c r="E35" i="44"/>
  <c r="D28" i="45"/>
  <c r="B29" i="45"/>
  <c r="B29" i="43"/>
  <c r="G33" i="45"/>
  <c r="C24" i="45"/>
  <c r="E35" i="43"/>
  <c r="B30" i="44"/>
  <c r="F25" i="45"/>
  <c r="B25" i="45"/>
  <c r="F29" i="43"/>
  <c r="C26" i="45"/>
  <c r="E29" i="43"/>
  <c r="C32" i="43"/>
  <c r="C27" i="43"/>
  <c r="D33" i="45"/>
  <c r="C35" i="44"/>
  <c r="B27" i="43"/>
  <c r="E33" i="44"/>
  <c r="G26" i="45"/>
  <c r="C37" i="44"/>
  <c r="B30" i="43"/>
  <c r="G30" i="44"/>
  <c r="E36" i="45"/>
  <c r="C31" i="44"/>
  <c r="F30" i="43"/>
  <c r="F36" i="45"/>
  <c r="D33" i="44"/>
  <c r="D26" i="43"/>
  <c r="D27" i="44"/>
  <c r="D34" i="44"/>
  <c r="B31" i="44"/>
  <c r="C34" i="45"/>
  <c r="E27" i="45"/>
  <c r="F38" i="44"/>
  <c r="E28" i="44"/>
  <c r="B24" i="45"/>
  <c r="F34" i="45"/>
  <c r="D33" i="43"/>
  <c r="F24" i="43"/>
  <c r="D36" i="44"/>
  <c r="E25" i="45"/>
  <c r="B36" i="44"/>
  <c r="C29" i="44"/>
  <c r="E34" i="44"/>
  <c r="B34" i="43"/>
  <c r="E24" i="43"/>
  <c r="E27" i="44"/>
  <c r="F23" i="43"/>
  <c r="D24" i="43"/>
  <c r="B31" i="45"/>
  <c r="E32" i="43"/>
  <c r="E36" i="44"/>
  <c r="G35" i="45"/>
  <c r="I44" i="79"/>
  <c r="I23" i="79"/>
  <c r="G31" i="44"/>
  <c r="G24" i="45"/>
  <c r="I33" i="79"/>
  <c r="F28" i="44"/>
  <c r="E23" i="43"/>
  <c r="C28" i="45"/>
  <c r="G33" i="43"/>
  <c r="G29" i="43"/>
  <c r="I8" i="79"/>
  <c r="I6" i="79"/>
  <c r="G27" i="43"/>
  <c r="B30" i="45"/>
  <c r="E28" i="45"/>
  <c r="B31" i="43"/>
  <c r="E34" i="43"/>
  <c r="G34" i="43"/>
  <c r="F27" i="45"/>
  <c r="D38" i="44"/>
  <c r="E26" i="43"/>
  <c r="G32" i="44"/>
  <c r="I7" i="79"/>
  <c r="G28" i="43"/>
  <c r="G29" i="45"/>
  <c r="I38" i="79"/>
  <c r="G36" i="44"/>
  <c r="I28" i="79"/>
  <c r="G30" i="45"/>
  <c r="I39" i="79"/>
  <c r="F31" i="44"/>
  <c r="G23" i="43"/>
  <c r="I2" i="79"/>
  <c r="F30" i="45"/>
  <c r="B32" i="44"/>
  <c r="E33" i="43"/>
  <c r="B35" i="45"/>
  <c r="D31" i="44"/>
  <c r="B36" i="45"/>
  <c r="C34" i="43"/>
  <c r="D35" i="44"/>
  <c r="B33" i="43"/>
  <c r="C36" i="44"/>
  <c r="C33" i="44"/>
  <c r="G34" i="44"/>
  <c r="B27" i="45"/>
  <c r="B35" i="44"/>
  <c r="E31" i="44"/>
  <c r="D27" i="43"/>
  <c r="C30" i="45"/>
  <c r="E33" i="45"/>
  <c r="F35" i="45"/>
  <c r="D25" i="43"/>
  <c r="I37" i="79"/>
  <c r="G28" i="45"/>
  <c r="D29" i="43"/>
  <c r="B34" i="45"/>
  <c r="G31" i="43"/>
  <c r="I10" i="79"/>
  <c r="G28" i="44"/>
  <c r="I20" i="79"/>
  <c r="G31" i="45"/>
  <c r="I40" i="79"/>
  <c r="K9" i="19"/>
  <c r="K10" i="19"/>
  <c r="K11" i="19"/>
  <c r="B26" i="43"/>
  <c r="F31" i="43"/>
  <c r="C28" i="44"/>
  <c r="C25" i="45"/>
  <c r="D26" i="45"/>
  <c r="F25" i="43"/>
  <c r="D29" i="45"/>
  <c r="C39" i="44"/>
  <c r="C23" i="43"/>
  <c r="C30" i="43"/>
  <c r="E37" i="44"/>
  <c r="D25" i="45"/>
  <c r="G25" i="45"/>
  <c r="G25" i="43"/>
  <c r="I4" i="79"/>
  <c r="I3" i="79"/>
  <c r="G24" i="43"/>
  <c r="I41" i="79"/>
  <c r="G32" i="45"/>
  <c r="I19" i="79"/>
  <c r="G27" i="44"/>
  <c r="I29" i="79"/>
  <c r="G37" i="44"/>
  <c r="C24" i="43"/>
  <c r="F35" i="43"/>
  <c r="F28" i="45"/>
  <c r="G29" i="44"/>
  <c r="I25" i="79"/>
  <c r="G33" i="44"/>
  <c r="I11" i="79"/>
  <c r="G32" i="43"/>
  <c r="B28" i="43"/>
  <c r="F34" i="43"/>
  <c r="D35" i="43"/>
  <c r="B29" i="44"/>
  <c r="F36" i="44"/>
  <c r="K7" i="110"/>
  <c r="K15" i="110"/>
  <c r="K23" i="110"/>
  <c r="K12" i="110"/>
  <c r="K18" i="110"/>
  <c r="K32" i="110"/>
  <c r="K40" i="110"/>
  <c r="K16" i="110"/>
  <c r="K17" i="110"/>
  <c r="K20" i="110"/>
  <c r="K30" i="110"/>
  <c r="K14" i="110"/>
  <c r="K27" i="110"/>
  <c r="K33" i="110"/>
  <c r="K24" i="110"/>
  <c r="K36" i="110"/>
  <c r="K4" i="110"/>
  <c r="K21" i="110"/>
  <c r="K11" i="110"/>
  <c r="K39" i="110"/>
  <c r="K28" i="110"/>
  <c r="K25" i="110"/>
  <c r="K29" i="110"/>
  <c r="K6" i="110"/>
  <c r="K8" i="110"/>
  <c r="K2" i="110"/>
  <c r="K43" i="110"/>
  <c r="K31" i="110"/>
  <c r="K37" i="110"/>
  <c r="K44" i="110"/>
  <c r="K13" i="110"/>
  <c r="K19" i="110"/>
  <c r="K42" i="110"/>
  <c r="K9" i="110"/>
  <c r="K26" i="110"/>
  <c r="K38" i="110"/>
  <c r="K22" i="110"/>
  <c r="K3" i="110"/>
  <c r="K34" i="110"/>
  <c r="K45" i="110"/>
  <c r="K10" i="110"/>
  <c r="K41" i="110"/>
  <c r="K5" i="110"/>
  <c r="K35" i="110"/>
  <c r="B32" i="43"/>
  <c r="E32" i="45"/>
  <c r="C27" i="44"/>
  <c r="F32" i="45"/>
  <c r="G27" i="45"/>
  <c r="I36" i="79"/>
  <c r="E30" i="44"/>
  <c r="C31" i="43"/>
  <c r="F32" i="44"/>
  <c r="D36" i="45"/>
  <c r="B35" i="43"/>
  <c r="E24" i="45"/>
  <c r="C30" i="44"/>
  <c r="C31" i="45"/>
  <c r="C29" i="43"/>
  <c r="F33" i="45"/>
  <c r="D32" i="43"/>
  <c r="B26" i="45"/>
  <c r="C38" i="44"/>
  <c r="B33" i="45"/>
  <c r="D31" i="45"/>
  <c r="B2" i="78" l="1"/>
  <c r="F2" i="78"/>
  <c r="B3" i="78"/>
  <c r="F3" i="78"/>
  <c r="F4" i="78"/>
  <c r="G3" i="78"/>
  <c r="E3" i="78"/>
  <c r="D4" i="78"/>
  <c r="D2" i="78"/>
  <c r="B4" i="78"/>
  <c r="D3" i="78"/>
  <c r="C4" i="78"/>
  <c r="N37" i="110"/>
  <c r="C37" i="110"/>
  <c r="C14" i="110"/>
  <c r="N14" i="110"/>
  <c r="E4" i="78"/>
  <c r="C45" i="110"/>
  <c r="N45" i="110"/>
  <c r="C6" i="110"/>
  <c r="N6" i="110"/>
  <c r="C16" i="110"/>
  <c r="N16" i="110"/>
  <c r="C44" i="110"/>
  <c r="N44" i="110"/>
  <c r="C27" i="110"/>
  <c r="N27" i="110"/>
  <c r="C43" i="110"/>
  <c r="N43" i="110"/>
  <c r="N41" i="110"/>
  <c r="C41" i="110"/>
  <c r="N20" i="110"/>
  <c r="C20" i="110"/>
  <c r="N10" i="110"/>
  <c r="C10" i="110"/>
  <c r="N25" i="110"/>
  <c r="C25" i="110"/>
  <c r="N18" i="110"/>
  <c r="C18" i="110"/>
  <c r="N38" i="110"/>
  <c r="C38" i="110"/>
  <c r="C39" i="110"/>
  <c r="N39" i="110"/>
  <c r="C26" i="110"/>
  <c r="N26" i="110"/>
  <c r="N23" i="110"/>
  <c r="C23" i="110"/>
  <c r="G2" i="78"/>
  <c r="N21" i="110"/>
  <c r="C21" i="110"/>
  <c r="C33" i="110"/>
  <c r="N33" i="110"/>
  <c r="N5" i="110"/>
  <c r="C5" i="110"/>
  <c r="C8" i="110"/>
  <c r="N8" i="110"/>
  <c r="C40" i="110"/>
  <c r="N40" i="110"/>
  <c r="N28" i="110"/>
  <c r="C28" i="110"/>
  <c r="N35" i="110"/>
  <c r="C35" i="110"/>
  <c r="G15" i="20"/>
  <c r="G32" i="20"/>
  <c r="G14" i="20"/>
  <c r="G31" i="20"/>
  <c r="G13" i="20"/>
  <c r="G30" i="20"/>
  <c r="G47" i="20"/>
  <c r="G12" i="20"/>
  <c r="G29" i="20"/>
  <c r="G46" i="20"/>
  <c r="G8" i="20"/>
  <c r="G24" i="20"/>
  <c r="G40" i="20"/>
  <c r="G27" i="20"/>
  <c r="G6" i="20"/>
  <c r="G36" i="20"/>
  <c r="G44" i="20"/>
  <c r="G19" i="20"/>
  <c r="N2" i="110"/>
  <c r="G11" i="20"/>
  <c r="G22" i="20"/>
  <c r="G7" i="20"/>
  <c r="G23" i="20"/>
  <c r="G39" i="20"/>
  <c r="G35" i="20"/>
  <c r="G10" i="20"/>
  <c r="G25" i="20"/>
  <c r="G18" i="20"/>
  <c r="G26" i="20"/>
  <c r="G43" i="20"/>
  <c r="G45" i="20"/>
  <c r="G42" i="20"/>
  <c r="G41" i="20"/>
  <c r="G20" i="20"/>
  <c r="G28" i="20"/>
  <c r="G33" i="20"/>
  <c r="G16" i="20"/>
  <c r="G37" i="20"/>
  <c r="G5" i="20"/>
  <c r="G9" i="20"/>
  <c r="C2" i="110"/>
  <c r="G34" i="20"/>
  <c r="G38" i="20"/>
  <c r="G17" i="20"/>
  <c r="G21" i="20"/>
  <c r="G4" i="20"/>
  <c r="N17" i="110"/>
  <c r="C17" i="110"/>
  <c r="N34" i="110"/>
  <c r="C34" i="110"/>
  <c r="C29" i="110"/>
  <c r="N29" i="110"/>
  <c r="N3" i="110"/>
  <c r="C3" i="110"/>
  <c r="N32" i="110"/>
  <c r="C32" i="110"/>
  <c r="E2" i="78"/>
  <c r="C22" i="110"/>
  <c r="N22" i="110"/>
  <c r="C12" i="110"/>
  <c r="N12" i="110"/>
  <c r="C11" i="110"/>
  <c r="N11" i="110"/>
  <c r="G4" i="78"/>
  <c r="N9" i="110"/>
  <c r="C9" i="110"/>
  <c r="C15" i="110"/>
  <c r="N15" i="110"/>
  <c r="N42" i="110"/>
  <c r="C42" i="110"/>
  <c r="N4" i="110"/>
  <c r="C4" i="110"/>
  <c r="C7" i="110"/>
  <c r="N7" i="110"/>
  <c r="C19" i="110"/>
  <c r="N19" i="110"/>
  <c r="C36" i="110"/>
  <c r="N36" i="110"/>
  <c r="N31" i="110"/>
  <c r="C31" i="110"/>
  <c r="C30" i="110"/>
  <c r="N30" i="110"/>
  <c r="C3" i="78"/>
  <c r="C13" i="110"/>
  <c r="N13" i="110"/>
  <c r="C24" i="110"/>
  <c r="N24" i="110"/>
  <c r="C2" i="78"/>
  <c r="E27" i="20" l="1"/>
  <c r="O27" i="20"/>
  <c r="C25" i="49"/>
  <c r="O17" i="20"/>
  <c r="E17" i="20"/>
  <c r="C15" i="49"/>
  <c r="O8" i="20"/>
  <c r="E8" i="20"/>
  <c r="C6" i="49"/>
  <c r="E34" i="20"/>
  <c r="O34" i="20"/>
  <c r="C32" i="49"/>
  <c r="O5" i="20"/>
  <c r="E5" i="20"/>
  <c r="C3" i="49"/>
  <c r="E23" i="20"/>
  <c r="O23" i="20"/>
  <c r="C21" i="49"/>
  <c r="E47" i="20"/>
  <c r="O47" i="20"/>
  <c r="C45" i="49"/>
  <c r="O37" i="20"/>
  <c r="E37" i="20"/>
  <c r="C35" i="49"/>
  <c r="E7" i="20"/>
  <c r="O7" i="20"/>
  <c r="C5" i="49"/>
  <c r="E30" i="20"/>
  <c r="O30" i="20"/>
  <c r="C28" i="49"/>
  <c r="O38" i="20"/>
  <c r="E38" i="20"/>
  <c r="C36" i="49"/>
  <c r="E10" i="20"/>
  <c r="O10" i="20"/>
  <c r="C8" i="49"/>
  <c r="O9" i="20"/>
  <c r="E9" i="20"/>
  <c r="C7" i="49"/>
  <c r="O19" i="20"/>
  <c r="E19" i="20"/>
  <c r="C17" i="49"/>
  <c r="E32" i="20"/>
  <c r="O32" i="20"/>
  <c r="C30" i="49"/>
  <c r="E43" i="20"/>
  <c r="O43" i="20"/>
  <c r="C41" i="49"/>
  <c r="E40" i="20"/>
  <c r="O40" i="20"/>
  <c r="C38" i="49"/>
  <c r="E24" i="20"/>
  <c r="O24" i="20"/>
  <c r="C22" i="49"/>
  <c r="O25" i="20"/>
  <c r="E25" i="20"/>
  <c r="C23" i="49"/>
  <c r="E35" i="20"/>
  <c r="O35" i="20"/>
  <c r="C33" i="49"/>
  <c r="O39" i="20"/>
  <c r="E39" i="20"/>
  <c r="C37" i="49"/>
  <c r="E13" i="20"/>
  <c r="O13" i="20"/>
  <c r="C11" i="49"/>
  <c r="E31" i="20"/>
  <c r="O31" i="20"/>
  <c r="C29" i="49"/>
  <c r="E14" i="20"/>
  <c r="O14" i="20"/>
  <c r="C12" i="49"/>
  <c r="O41" i="20"/>
  <c r="E41" i="20"/>
  <c r="C39" i="49"/>
  <c r="E44" i="20"/>
  <c r="O44" i="20"/>
  <c r="C42" i="49"/>
  <c r="E15" i="20"/>
  <c r="O15" i="20"/>
  <c r="C13" i="49"/>
  <c r="E4" i="20"/>
  <c r="O4" i="20"/>
  <c r="C2" i="49"/>
  <c r="O21" i="20"/>
  <c r="E21" i="20"/>
  <c r="C19" i="49"/>
  <c r="O29" i="20"/>
  <c r="E29" i="20"/>
  <c r="C27" i="49"/>
  <c r="E16" i="20"/>
  <c r="O16" i="20"/>
  <c r="C14" i="49"/>
  <c r="E11" i="20"/>
  <c r="O11" i="20"/>
  <c r="C9" i="49"/>
  <c r="P3" i="110"/>
  <c r="O20" i="20"/>
  <c r="E20" i="20"/>
  <c r="C18" i="49"/>
  <c r="E26" i="20"/>
  <c r="O26" i="20"/>
  <c r="C24" i="49"/>
  <c r="O18" i="20"/>
  <c r="E18" i="20"/>
  <c r="C16" i="49"/>
  <c r="E46" i="20"/>
  <c r="O46" i="20"/>
  <c r="C44" i="49"/>
  <c r="O12" i="20"/>
  <c r="E12" i="20"/>
  <c r="C10" i="49"/>
  <c r="O22" i="20"/>
  <c r="E22" i="20"/>
  <c r="C20" i="49"/>
  <c r="E33" i="20"/>
  <c r="O33" i="20"/>
  <c r="C31" i="49"/>
  <c r="E28" i="20"/>
  <c r="O28" i="20"/>
  <c r="C26" i="49"/>
  <c r="O42" i="20"/>
  <c r="E42" i="20"/>
  <c r="C40" i="49"/>
  <c r="O36" i="20"/>
  <c r="E36" i="20"/>
  <c r="C34" i="49"/>
  <c r="O45" i="20"/>
  <c r="E45" i="20"/>
  <c r="C43" i="49"/>
  <c r="E6" i="20"/>
  <c r="O6" i="20"/>
  <c r="C4" i="49"/>
  <c r="F42" i="49" l="1"/>
  <c r="G42" i="49" s="1"/>
  <c r="H12" i="45" s="1"/>
  <c r="J42" i="79" s="1"/>
  <c r="C46" i="49"/>
  <c r="F12" i="49" s="1"/>
  <c r="G12" i="49" s="1"/>
  <c r="H12" i="43" s="1"/>
  <c r="J12" i="79" s="1"/>
  <c r="F5" i="49"/>
  <c r="G5" i="49" s="1"/>
  <c r="H5" i="43" s="1"/>
  <c r="J5" i="79" s="1"/>
  <c r="O2" i="20"/>
  <c r="P45" i="20" s="1"/>
  <c r="F25" i="49"/>
  <c r="G25" i="49" s="1"/>
  <c r="H12" i="44" s="1"/>
  <c r="J25" i="79" s="1"/>
  <c r="P10" i="20" l="1"/>
  <c r="P31" i="20"/>
  <c r="P42" i="20"/>
  <c r="P38" i="20"/>
  <c r="P28" i="20"/>
  <c r="P41" i="20"/>
  <c r="P32" i="20"/>
  <c r="F34" i="49"/>
  <c r="G34" i="49" s="1"/>
  <c r="H4" i="45" s="1"/>
  <c r="J34" i="79" s="1"/>
  <c r="P46" i="20"/>
  <c r="F18" i="49"/>
  <c r="G18" i="49" s="1"/>
  <c r="H5" i="44" s="1"/>
  <c r="J18" i="79" s="1"/>
  <c r="F45" i="49"/>
  <c r="G45" i="49" s="1"/>
  <c r="H15" i="45" s="1"/>
  <c r="J45" i="79" s="1"/>
  <c r="P35" i="20"/>
  <c r="P8" i="20"/>
  <c r="P6" i="20"/>
  <c r="P24" i="20"/>
  <c r="F29" i="49"/>
  <c r="G29" i="49" s="1"/>
  <c r="H16" i="44" s="1"/>
  <c r="J29" i="79" s="1"/>
  <c r="P26" i="20"/>
  <c r="F13" i="49"/>
  <c r="G13" i="49" s="1"/>
  <c r="H13" i="43" s="1"/>
  <c r="J13" i="79" s="1"/>
  <c r="P44" i="20"/>
  <c r="F41" i="49"/>
  <c r="G41" i="49" s="1"/>
  <c r="H11" i="45" s="1"/>
  <c r="J41" i="79" s="1"/>
  <c r="F31" i="49"/>
  <c r="G31" i="49" s="1"/>
  <c r="H18" i="44" s="1"/>
  <c r="J31" i="79" s="1"/>
  <c r="P12" i="20"/>
  <c r="F38" i="49"/>
  <c r="G38" i="49" s="1"/>
  <c r="H8" i="45" s="1"/>
  <c r="J38" i="79" s="1"/>
  <c r="F2" i="49"/>
  <c r="G2" i="49" s="1"/>
  <c r="H2" i="43" s="1"/>
  <c r="F16" i="49"/>
  <c r="G16" i="49" s="1"/>
  <c r="H3" i="44" s="1"/>
  <c r="J16" i="79" s="1"/>
  <c r="P34" i="20"/>
  <c r="F15" i="49"/>
  <c r="G15" i="49" s="1"/>
  <c r="H2" i="44" s="1"/>
  <c r="F20" i="49"/>
  <c r="G20" i="49" s="1"/>
  <c r="H7" i="44" s="1"/>
  <c r="J20" i="79" s="1"/>
  <c r="P9" i="20"/>
  <c r="P23" i="20"/>
  <c r="P25" i="20"/>
  <c r="F4" i="49"/>
  <c r="G4" i="49" s="1"/>
  <c r="H4" i="43" s="1"/>
  <c r="J4" i="79" s="1"/>
  <c r="F40" i="49"/>
  <c r="G40" i="49" s="1"/>
  <c r="H10" i="45" s="1"/>
  <c r="J40" i="79" s="1"/>
  <c r="P13" i="20"/>
  <c r="P19" i="20"/>
  <c r="P21" i="20"/>
  <c r="P11" i="20"/>
  <c r="P33" i="20"/>
  <c r="F35" i="49"/>
  <c r="G35" i="49" s="1"/>
  <c r="H5" i="45" s="1"/>
  <c r="J35" i="79" s="1"/>
  <c r="F44" i="49"/>
  <c r="G44" i="49" s="1"/>
  <c r="H14" i="45" s="1"/>
  <c r="J44" i="79" s="1"/>
  <c r="P29" i="20"/>
  <c r="P7" i="20"/>
  <c r="F28" i="49"/>
  <c r="G28" i="49" s="1"/>
  <c r="H15" i="44" s="1"/>
  <c r="J28" i="79" s="1"/>
  <c r="P40" i="20"/>
  <c r="F6" i="49"/>
  <c r="G6" i="49" s="1"/>
  <c r="H6" i="43" s="1"/>
  <c r="J6" i="79" s="1"/>
  <c r="F21" i="49"/>
  <c r="G21" i="49" s="1"/>
  <c r="H8" i="44" s="1"/>
  <c r="J21" i="79" s="1"/>
  <c r="F39" i="49"/>
  <c r="G39" i="49" s="1"/>
  <c r="H9" i="45" s="1"/>
  <c r="J39" i="79" s="1"/>
  <c r="F11" i="49"/>
  <c r="G11" i="49" s="1"/>
  <c r="H11" i="43" s="1"/>
  <c r="J11" i="79" s="1"/>
  <c r="F26" i="49"/>
  <c r="G26" i="49" s="1"/>
  <c r="H13" i="44" s="1"/>
  <c r="J26" i="79" s="1"/>
  <c r="P17" i="20"/>
  <c r="P16" i="20"/>
  <c r="F7" i="49"/>
  <c r="G7" i="49" s="1"/>
  <c r="H7" i="43" s="1"/>
  <c r="J7" i="79" s="1"/>
  <c r="P43" i="20"/>
  <c r="F19" i="49"/>
  <c r="G19" i="49" s="1"/>
  <c r="H6" i="44" s="1"/>
  <c r="J19" i="79" s="1"/>
  <c r="F9" i="49"/>
  <c r="G9" i="49" s="1"/>
  <c r="H9" i="43" s="1"/>
  <c r="J9" i="79" s="1"/>
  <c r="P15" i="20"/>
  <c r="P4" i="20"/>
  <c r="P5" i="20"/>
  <c r="P39" i="20"/>
  <c r="F32" i="49"/>
  <c r="G32" i="49" s="1"/>
  <c r="H2" i="45" s="1"/>
  <c r="F14" i="49"/>
  <c r="G14" i="49" s="1"/>
  <c r="H14" i="43" s="1"/>
  <c r="J14" i="79" s="1"/>
  <c r="F33" i="49"/>
  <c r="G33" i="49" s="1"/>
  <c r="H3" i="45" s="1"/>
  <c r="J33" i="79" s="1"/>
  <c r="F36" i="49"/>
  <c r="G36" i="49" s="1"/>
  <c r="H6" i="45" s="1"/>
  <c r="J36" i="79" s="1"/>
  <c r="F3" i="49"/>
  <c r="G3" i="49" s="1"/>
  <c r="H3" i="43" s="1"/>
  <c r="J3" i="79" s="1"/>
  <c r="F24" i="49"/>
  <c r="G24" i="49" s="1"/>
  <c r="H11" i="44" s="1"/>
  <c r="J24" i="79" s="1"/>
  <c r="F37" i="49"/>
  <c r="G37" i="49" s="1"/>
  <c r="H7" i="45" s="1"/>
  <c r="J37" i="79" s="1"/>
  <c r="P30" i="20"/>
  <c r="P14" i="20"/>
  <c r="P18" i="20"/>
  <c r="P22" i="20"/>
  <c r="F23" i="49"/>
  <c r="G23" i="49" s="1"/>
  <c r="H10" i="44" s="1"/>
  <c r="J23" i="79" s="1"/>
  <c r="P37" i="20"/>
  <c r="P27" i="20"/>
  <c r="F10" i="49"/>
  <c r="G10" i="49" s="1"/>
  <c r="H10" i="43" s="1"/>
  <c r="J10" i="79" s="1"/>
  <c r="F22" i="49"/>
  <c r="G22" i="49" s="1"/>
  <c r="H9" i="44" s="1"/>
  <c r="J22" i="79" s="1"/>
  <c r="P20" i="20"/>
  <c r="F17" i="49"/>
  <c r="G17" i="49" s="1"/>
  <c r="H4" i="44" s="1"/>
  <c r="J17" i="79" s="1"/>
  <c r="P47" i="20"/>
  <c r="F30" i="49"/>
  <c r="G30" i="49" s="1"/>
  <c r="H17" i="44" s="1"/>
  <c r="J30" i="79" s="1"/>
  <c r="F43" i="49"/>
  <c r="G43" i="49" s="1"/>
  <c r="H13" i="45" s="1"/>
  <c r="J43" i="79" s="1"/>
  <c r="F27" i="49"/>
  <c r="G27" i="49" s="1"/>
  <c r="H14" i="44" s="1"/>
  <c r="J27" i="79" s="1"/>
  <c r="F8" i="49"/>
  <c r="G8" i="49" s="1"/>
  <c r="H8" i="43" s="1"/>
  <c r="J8" i="79" s="1"/>
  <c r="P36" i="20"/>
  <c r="H16" i="45" l="1"/>
  <c r="H4" i="78" s="1"/>
  <c r="J32" i="79"/>
  <c r="Y34" i="20"/>
  <c r="J15" i="79"/>
  <c r="H19" i="44"/>
  <c r="H3" i="78" s="1"/>
  <c r="Y4" i="20"/>
  <c r="Y17" i="20"/>
  <c r="J2" i="79"/>
  <c r="H23" i="43"/>
  <c r="H15" i="43"/>
  <c r="H2"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<sst xmlns="http://schemas.openxmlformats.org/spreadsheetml/2006/main" count="1661" uniqueCount="580">
  <si>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</si>
  <si>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</si>
  <si>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</si>
  <si>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</si>
  <si>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</si>
  <si>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</si>
  <si>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</si>
  <si>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</si>
  <si>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</si>
  <si>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</si>
  <si>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</si>
  <si>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</si>
  <si>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</si>
  <si>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</si>
  <si>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</si>
  <si>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</si>
  <si>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</si>
  <si>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</si>
  <si>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</si>
  <si>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</si>
  <si>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</si>
  <si>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</si>
  <si>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</si>
  <si>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</si>
  <si>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</si>
  <si>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</si>
  <si>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</si>
  <si>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</si>
  <si>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</si>
  <si>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</si>
  <si>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</si>
  <si>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</si>
  <si>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</si>
  <si>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</si>
  <si>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</si>
  <si>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</si>
  <si>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</si>
  <si>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</si>
  <si>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</si>
  <si>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</si>
  <si>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</si>
  <si>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</si>
  <si>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</si>
  <si>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</si>
  <si>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</si>
  <si>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</si>
  <si>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</si>
  <si>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</si>
  <si>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</si>
  <si>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</si>
  <si>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</si>
  <si>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</si>
  <si>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</si>
  <si>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</si>
  <si>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</si>
  <si>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</si>
  <si>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</si>
  <si>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</si>
  <si>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</si>
  <si>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</si>
  <si>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</si>
  <si>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</si>
  <si>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</si>
  <si>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</si>
  <si>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</si>
  <si>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</si>
  <si>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</si>
  <si>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</si>
  <si>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</si>
  <si>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</si>
  <si>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</si>
  <si>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</si>
  <si>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</si>
  <si>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</si>
  <si>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</si>
  <si>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</si>
  <si>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</si>
  <si>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</si>
  <si>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</si>
  <si>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</si>
  <si>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</si>
  <si>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</si>
  <si>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</si>
  <si>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</si>
  <si>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</si>
  <si>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</si>
  <si>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</si>
  <si>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</si>
  <si>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</si>
  <si>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</si>
  <si>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</si>
  <si>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</si>
  <si>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</si>
  <si>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</si>
  <si>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</si>
  <si>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</si>
  <si>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</si>
  <si>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</si>
  <si>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</si>
  <si>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</si>
  <si>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</si>
  <si>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</si>
  <si>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</si>
  <si>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</si>
  <si>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</si>
  <si>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</si>
  <si>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</si>
  <si>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</si>
  <si>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</si>
  <si>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</si>
  <si>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</si>
  <si>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</si>
  <si>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</si>
  <si>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</si>
  <si>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</si>
  <si>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</si>
  <si>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</si>
  <si>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</si>
  <si>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</si>
  <si>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</si>
  <si>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</si>
  <si>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</si>
  <si>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</si>
  <si>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</si>
  <si>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</si>
  <si>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</si>
  <si>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</si>
  <si>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</si>
  <si>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</si>
  <si>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</si>
  <si>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</si>
  <si>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</si>
  <si>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</si>
  <si>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</si>
  <si>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</si>
  <si>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</si>
  <si>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</si>
  <si>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</si>
  <si>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</si>
  <si>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</si>
  <si>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</si>
  <si>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</si>
  <si>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</si>
  <si>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</si>
  <si>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</si>
  <si>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</si>
  <si>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</si>
  <si>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</si>
  <si>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</si>
  <si>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</si>
  <si>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</si>
  <si>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</si>
  <si>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</si>
  <si>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</si>
  <si>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</si>
  <si>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</si>
  <si>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</si>
  <si>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</si>
  <si>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</si>
  <si>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</si>
  <si>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</si>
  <si>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</si>
  <si>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</si>
  <si>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</si>
  <si>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</si>
  <si>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</si>
  <si>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</si>
  <si>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</si>
  <si>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</si>
  <si>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</si>
  <si>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</si>
  <si>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</si>
  <si>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</si>
  <si>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</si>
  <si>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</si>
  <si>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</si>
  <si>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</si>
  <si>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</si>
  <si>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</si>
  <si>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</si>
  <si>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</si>
  <si>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</si>
  <si>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</si>
  <si>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</si>
  <si>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</si>
  <si>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</si>
  <si>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</si>
  <si>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</si>
  <si>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</si>
  <si>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</si>
  <si>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</si>
  <si>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</si>
  <si>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</si>
  <si>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</si>
  <si>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</si>
  <si>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</si>
  <si>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</si>
  <si>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</si>
  <si>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</si>
  <si>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</si>
  <si>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</si>
  <si>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</si>
  <si>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</si>
  <si>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</si>
  <si>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</si>
  <si>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</si>
  <si>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</si>
  <si>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</si>
  <si>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</si>
  <si>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</si>
  <si>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</si>
  <si>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</si>
  <si>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</si>
  <si>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</si>
  <si>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</si>
  <si>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</si>
  <si>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</si>
  <si>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</si>
  <si>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</si>
  <si>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</si>
  <si>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</si>
  <si>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</si>
  <si>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</si>
  <si>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</si>
  <si>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</si>
  <si>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</si>
  <si>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</si>
  <si>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</si>
  <si>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</si>
  <si>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</si>
  <si>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</si>
  <si>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</si>
  <si>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</si>
  <si>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</si>
  <si>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</si>
  <si>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</si>
  <si>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</si>
  <si>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</si>
  <si>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</si>
  <si>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</si>
  <si>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</si>
  <si>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</si>
  <si>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</si>
  <si>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</si>
  <si>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</si>
  <si>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</si>
  <si>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</si>
  <si>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</si>
  <si>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</si>
  <si>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</si>
  <si>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</si>
  <si>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</si>
  <si>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</si>
  <si>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</si>
  <si>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</si>
  <si>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</si>
  <si>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</si>
  <si>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</si>
  <si>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</si>
  <si>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</si>
  <si>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</si>
  <si>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</si>
  <si>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</si>
  <si>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</si>
  <si>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</si>
  <si>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</si>
  <si>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</si>
  <si>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</si>
  <si>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</si>
  <si>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</si>
  <si>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</si>
  <si>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</si>
  <si>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</si>
  <si>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</si>
  <si>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</si>
  <si>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</si>
  <si>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</si>
  <si>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</si>
  <si>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</si>
  <si>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</si>
  <si>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</si>
  <si>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</si>
  <si>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</si>
  <si>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</si>
  <si>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</si>
  <si>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</si>
  <si>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</si>
  <si>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</si>
  <si>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</si>
  <si>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</si>
  <si>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</si>
  <si>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</si>
  <si>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</si>
  <si>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</si>
  <si>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</si>
  <si>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</si>
  <si>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</si>
  <si>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</si>
  <si>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</si>
  <si>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</si>
  <si>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</si>
  <si>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</si>
  <si>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</si>
  <si>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</si>
  <si>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</si>
  <si>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</si>
  <si>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</si>
  <si>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</si>
  <si>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</si>
  <si>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</si>
  <si>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</si>
  <si>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</si>
  <si>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</si>
  <si>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</si>
  <si>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</si>
  <si>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</si>
  <si>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</si>
  <si>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</si>
  <si>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</si>
  <si>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</si>
  <si>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</si>
  <si>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</si>
  <si>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</si>
  <si>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</si>
  <si>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</si>
  <si>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</si>
  <si>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</si>
  <si>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</si>
  <si>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</si>
  <si>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</si>
  <si>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</si>
  <si>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</si>
  <si>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</si>
  <si>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</si>
  <si>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</si>
  <si>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</si>
  <si>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</si>
  <si>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</si>
  <si>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</si>
  <si>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</si>
  <si>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</si>
  <si>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</si>
  <si>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</si>
  <si>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</si>
  <si>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</si>
  <si>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</si>
  <si>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</si>
  <si>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</si>
  <si>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</si>
  <si>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</si>
  <si>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</si>
  <si>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</si>
  <si>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</si>
  <si>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</si>
  <si>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</si>
  <si>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</si>
  <si>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</si>
  <si>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</si>
  <si>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</si>
  <si>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</si>
  <si>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</si>
  <si>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</si>
  <si>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</si>
  <si>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</si>
  <si>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</si>
  <si>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AAAQMzIxNTUuNDA0NjkyMjUyNwCKKr+IV9bdCLErg4lX1t0II0NJUS5eREpJLklRX09QRU5QUklDRS4yMDI0LzcvMTguVVNEAQAAAPi0KAACAAAACDQxMTU2LjU2AIoqv4hX1t0IzHuGiVfW3QgiQ0lRLl5ESkkuSVFfWUVBUkhJR0guMjAyNS83LzE3LlVTRAEAAAD4tCgAAgAAABA0NTAxNC4wNDAwNTA0ODU4AIoqv4hX1t0I8CqJiVfW3QghQ0lRLl5ESkkuSVFfWUVBUkxPVy4yMDI1LzcvMTcuVVNEAQAAAPi0KAACAAAAEDM3NjQ1LjU4OTM1NTY2NTQAiiq/iFfW3Qjt64uJV9bdCBlDSVEuXkRKSS5JUV9ZRUFSSElHSF9EQVRFAQAAAPi0KAAFAAAACTIwMjQvMTIvNACKKr+IV9bdCN1xjolX1t0IGENJUS5eREpJLklRX1lFQVJMT1dfREFURQEAAAD4tCgABQAAAAgyMDI1LzQvOACKKr+IV9bdCM5/polX1t0IJENJUS5BR0lYLklRX0NMT1NFUFJJQ0UuMjAyNS83LzE3LlVTRAEAAAAj9wBwAgAAAAYzMS45NTUAnH3BiFfW3QhRtqKJV9bdCCVDSVEuQUdJWC5JUV9DTE9TRVBSSUNFLjIwMjQvMTIvMzEuVVNEAQAAACP3AHACAAAABTI4LjQzAMxVwYhX1t0IYYCYiVfW3QgkQ0lRLkFHSVguSVFfQ0xPU0VQUklDRS4yMDI1LzQvMTcuVVNEAQAAACP3AHACAAAABzIzLjIxMjMAnH3BiFfW3QjYuJmJV9bdCCNDSVEuQUdJWC5JUV9PUEVOUFJJQ0UuMjAyNC83LzE4LlVTRAEAAAAj9wBwAgAAAAUyNS4zNgCcfcGIV9bd</t>
  </si>
  <si>
    <t>CPJAm4lX1t0IIkNJUS5BR0lYLklRX1lFQVJISUdILjIwMjUvNy8xNy5VU0QBAAAAI/cAcAIAAAAFMzEuOTkAnH3BiFfW3Qh3fZyJV9bdCCFDSVEuQUdJWC5JUV9ZRUFSTE9XLjIwMjUvNy8xNy5VU0QBAAAAI/cAcAIAAAAGMjAuODE1AJx9wYhX1t0IAECdiVfW3QgZQ0lRLkFHSVguSVFfWUVBUkhJR0hfREFURQEAAAAj9wBwBQAAAAgyMDI1LzgvNwCcfcGIV9bdCJ5AqYlX1t0IGENJUS5BR0lYLklRX1lFQVJMT1dfREFURQEAAAAj9wBwBQAAAAgyMDI1LzQvNwCcfcGIV9bdCL6OqYlX1t0IJUNJUS5BR0lYLklRX0NMT1NFUFJJQ0UuMjAyMi8xMS8zMC5VU0QBAAAAI/cAcAMAAAAAAJx9wYhX1t0IGtGSiVfW3QgkQ0lRLkFHSVguSVFfQ0xPU0VQUklDRS4yMDIzLzMvMTQuVVNEAQAAACP3AHADAAAAAACcfcGIV9bdCDIllYlX1t0IKUNJUS5BUkNBOkNIQVQuSVFfQ0xPU0VQUklDRS4yMDI1LzcvMTcuVVNEAQAAAAAwNW0CAAAABTQ5Ljg1AIoqv4hX1t0IsSuDiVfW3QgqQ0lRLkFSQ0E6Q0hBVC5JUV9DTE9TRVBSSUNFLjIwMjQvMTIvMzEuVVNEAQAAAAAwNW0CAAAABTQwLjQ2AIoqv4hX1t0IzHuGiVfW3QgpQ0lRLkFSQ0E6Q0hBVC5JUV9DTE9TRVBSSUNFLjIwMjUvNC8xNy5VU0QBAAAAADA1bQIAAAAFMzIuNjMAiiq/iFfW3QjwKomJV9bdCChDSVEuQVJDQTpDSEFULklRX09QRU5QUklDRS4yMDI0LzcvMTgu</t>
  </si>
  <si>
    <t>AADp3GIhAgAAAAQzMy45AOVAv4hX1t0I72KriVfW3QgtQ0lRLk5BU0RBUUdNOkFJUS5JUV9DTE9TRVBSSUNFLjIwMjIvMTEvMzAuVVNEAQAAAOncYiECAAAABTIxLjc0AOVAv4hX1t0IOLGriVfW3QgsQ0lRLk5BU0RBUUdNOkFJUS5JUV9DTE9TRVBSSUNFLjIwMjMvMy8xNC5VU0QBAAAA6dxiIQIAAAAFMjIuMzgA5UC/iFfW3QhIKZ+JV9bdCCtDSVEuTkFTREFRR006QUlRLklRX09QRU5QUklDRS4yMDI0LzcvMTguVVNEAQAAAOncYiECAAAABTM1LjkzAOVAv4hX1t0IsSuDiVfW3QgqQ0lRLk5BU0RBUUdNOkFJUS5JUV9ZRUFSSElHSC4yMDI1LzcvMTcuVVNEAQAAAOncYiECAAAABDQ0LjUA5UC/iFfW3QjMe4aJV9bdCClDSVEuTkFTREFRR006QUlRLklRX1lFQVJMT1cuMjAyNS83LzE3LlVTRAEAAADp3GIhAgAAAAQzMC42AOVAv4hX1t0I8CqJiVfW3QghQ0lRLk5BU0RBUUdNOkFJUS5JUV9ZRUFSSElHSF9EQVRFAQAAAOncYiEFAAAACTIwMjUvNy8yOQDlQL+IV9bdCO3ri4lX1t0IIENJUS5OQVNEQVFHTTpBSVEuSVFfWUVBUkxPV19EQVRFAQAAAOncYiEFAAAACDIwMjUvNC83AOVAv4hX1t0IYYCYiVfW3QgtQ0lRLk5BU0RBUUdNOkJPVFouSVFfQ0xPU0VQUklDRS4yMDI1LzcvMTcuVVNEAQAAAPf9CBYCAAAABTMzLjIyAOVAv4hX1t0IxRmbiVfW3QguQ0lRLk5BU0RBUUdNOkJPVFouSVFfQ0xPU0VQUklD</t>
  </si>
  <si>
    <t>CClDSVEuQkFUUzpXVEFJLklRX0NMT1NFUFJJQ0UuMjAyNS83LzE3LlVTRAEAAABgTm9kAgAAAAUyNC45OQDlQL+IV9bdCMx7holX1t0IKkNJUS5CQVRTOldUQUkuSVFfQ0xPU0VQUklDRS4yMDI0LzEyLzMxLlVTRAEAAABgTm9kAgAAAAIyMgDlQL+IV9bdCNoDiYlX1t0IKUNJUS5CQVRTOldUQUkuSVFfQ0xPU0VQUklDRS4yMDI1LzQvMTcuVVNEAQAAAGBOb2QCAAAABTE3Ljk0AOVAv4hX1t0I2gOJiVfW3QgqQ0lRLkJBVFM6V1RBSS5JUV9DTE9TRVBSSUNFLjIwMjIvMTEvMzAuVVNEAQAAAGBOb2QCAAAABTE1LjY0AOVAv4hX1t0I7euLiVfW3QgpQ0lRLkJBVFM6V1RBSS5JUV9DTE9TRVBSSUNFLjIwMjMvMy8xNC5VU0QBAAAAYE5vZAIAAAAHMTYuMzYxNwDlQL+IV9bdCN1xjolX1t0IKENJUS5CQVRTOldUQUkuSVFfT1BFTlBSSUNFLjIwMjQvNy8xOC5VU0QBAAAAYE5vZAIAAAAEMjEuMQDlQL+IV9bdCFCkkIlX1t0IJ0NJUS5CQVRTOldUQUkuSVFfWUVBUkhJR0guMjAyNS83LzE3LlVTRAEAAABgTm9kAgAAAAYyNS4wMjUA5UC/iFfW3Qga0ZKJV9bdCCZDSVEuQkFUUzpXVEFJLklRX1lFQVJMT1cuMjAyNS83LzE3LlVTRAEAAABgTm9kAgAAAAcxNS43NjA3AOVAv4hX1t0I5/2UiVfW3QgeQ0lRLkJBVFM6V1RBSS5JUV9ZRUFSSElHSF9EQVRFAQAAAGBOb2QFAAAACTIwMjUvNy8zMQDlQL+IV9bdCMjfp4lX</t>
  </si>
  <si>
    <t>1t0IHUNJUS5CQVRTOldUQUkuSVFfWUVBUkxPV19EQVRFAQAAAGBOb2QFAAAACDIwMjUvNC83AOVAv4hX1t0I2LiZiVfW3QgpQ0lRLkFSQ0E6QVJUWS5JUV9DTE9TRVBSSUNFLjIwMjUvNy8xNy5VU0QBAAAAbh9pIQIAAAAENDIuMwDlQL+IV9bdCNPCoYlX1t0IKkNJUS5BUkNBOkFSVFkuSVFfQ0xPU0VQUklDRS4yMDI0LzEyLzMxLlVTRAEAAABuH2khAgAAAAUzNy4wNwDlQL+IV9bdCGf1polX1t0IKUNJUS5BUkNBOkFSVFkuSVFfQ0xPU0VQUklDRS4yMDI1LzQvMTcuVVNEAQAAAG4faSECAAAABDI5LjgA5UC/iFfW3QikR6SJV9bdCCpDSVEuQVJDQTpBUlRZLklRX0NMT1NFUFJJQ0UuMjAyMi8xMS8zMC5VU0QBAAAAbh9pIQIAAAAFMjYuNzYA5UC/iFfW3QhPR6WJV9bdCClDSVEuQVJDQTpBUlRZLklRX0NMT1NFUFJJQ0UuMjAyMy8zLzE0LlVTRAEAAABuH2khAgAAAAUyOS4xMwDlQL+IV9bdCOLugolX1t0IKENJUS5BUkNBOkFSVFkuSVFfT1BFTlBSSUNFLjIwMjQvNy8xOC5VU0QBAAAAbh9pIQIAAAAFMzQuMjkA5UC/iFfW3Qi7VIaJV9bdCCdDSVEuQVJDQTpBUlRZLklRX1lFQVJISUdILjIwMjUvNy8xNy5VU0QBAAAAbh9pIQIAAAAHNDIuMzQ5OQDlQL+IV9bdCLtUholX1t0IJkNJUS5BUkNBOkFSVFkuSVFfWUVBUkxPVy4yMDI1LzcvMTcuVVNEAQAAAG4faSECAAAABzI2LjMxMjgA5UC/iFfW3QjaA4mJ</t>
  </si>
  <si>
    <t>V9bdCB5DSVEuQVJDQTpBUlRZLklRX1lFQVJISUdIX0RBVEUBAAAAbh9pIQUAAAAJMjAyNS83LzMxAOVAv4hX1t0IxMSLiVfW3QgdQ0lRLkFSQ0E6QVJUWS5JUV9ZRUFSTE9XX0RBVEUBAAAAbh9pIQUAAAAIMjAyNS80LzcA5UC/iFfW3QimHKKJV9bdCChDSVEuTFNFOlJCT1QuSVFfQ0xPU0VQUklDRS4yMDI1LzcvMTcuVVNEAQAAAI57JBQCAAAABTE1LjQyAOVAv4hX1t0ISCmfiVfW3QgpQ0lRLkxTRTpSQk9ULklRX0NMT1NFUFJJQ0UuMjAyNC8xMi8zMS5VU0QBAAAAjnskFAIAAAAGMTMuODc1AOVAv4hX1t0InKuWiVfW3QgoQ0lRLkxTRTpSQk9ULklRX0NMT1NFUFJJQ0UuMjAyNS80LzE3LlVTRAEAAACOeyQUAgAAAAQxMi4yAOVAv4hX1t0IU1mYiVfW3QgpQ0lRLkxTRTpSQk9ULklRX0NMT1NFUFJJQ0UuMjAyMi8xMS8zMC5VU0QBAAAAjnskFAIAAAAFOS41NzUA5UC/iFfW3QgFVZyJV9bdCChDSVEuTFNFOlJCT1QuSVFfQ0xPU0VQUklDRS4yMDIzLzMvMTQuVVNEAQAAAI57JBQCAAAABjEwLjU0NQDlQL+IV9bdCBsZnYlX1t0IJ0NJUS5MU0U6UkJPVC5JUV9PUEVOUFJJQ0UuMjAyNC83LzE4LlVTRAEAAACOeyQUAgAAAAUxMy40MgDlQL+IV9bdCO8QnolX1t0IJkNJUS5MU0U6UkJPVC5JUV9ZRUFSSElHSC4yMDI1LzcvMTcuVVNEAQAAAI57JBQCAAAABzE1LjQ0MjYA5UC/iFfW3Qg+E6CJV9bdCCVDSVEu</t>
  </si>
  <si>
    <t>TFNFOlJCT1QuSVFfWUVBUkxPVy4yMDI1LzcvMTcuVVNEAQAAAI57JBQCAAAABTEwLjczAOVAv4hX1t0I3XGOiVfW3QgdQ0lRLkxTRTpSQk9ULklRX1lFQVJISUdIX0RBVEUBAAAAjnskFAUAAAAJMjAyNS83LzI0AOVAv4hX1t0Ii32QiVfW3QgcQ0lRLkxTRTpSQk9ULklRX1lFQVJMT1dfREFURQEAAACOeyQUBQAAAAgyMDI1LzQvNwDlQL+IV9bdCOf9lIlX1t0IJENJUS5NRVRBLklRX0NMT1NFUFJJQ0UuMjAyNS83LzE3LlVTRAEAAAAX2zwBAgAAAAY3MDEuNDEAYRrAiFfW3QizKIuJV9bdCCRDSVEuTUVUQS5JUV9DTE9TRVBSSUNFLjIwMjUvNC8xNy5VU0QBAAAAF9s8AQIAAAAGNTAxLjQ4AOVAv4hX1t0I2gOJiVfW3QglQ0lRLk1FVEEuSVFfQ0xPU0VQUklDRS4yMDIyLzExLzMwLlVTRAEAAAAX2zwBAgAAAAUxMTguMQDlQL+IV9bdCMTEi4lX1t0IJENJUS5NRVRBLklRX0NMT1NFUFJJQ0UuMjAyMy8zLzE0LlVTRAEAAAAX2zwBAgAAAAYxOTQuMDIA5UC/iFfW3QiI+aOJV9bdCCNDSVEuTUVUQS5JUV9PUEVOUFJJQ0UuMjAyNC83LzE4LlVTRAEAAAAX2zwBAgAAAAM0NzUA5UC/iFfW3QiSvKSJV9bdCCJDSVEuTUVUQS5JUV9ZRUFSSElHSC4yMDI1LzcvMTcuVVNEAQAAABfbPAECAAAABTc0Ny45AOVAv4hX1t0I1pWliVfW3QghQ0lRLk1FVEEuSVFfWUVBUkxPVy4yMDI1LzcvMTcuVVNEAQAAABfbPAECAAAA</t>
  </si>
  <si>
    <t>UV9DTE9TRVBSSUNFLjIwMjUvNy8xNy5VU0QBAAAAtnkAAAIAAAAFNzIuMDEApEHAiFfW3QiYWKaJV9bdCCRDSVEuTVJWTC5JUV9DTE9TRVBSSUNFLjIwMjUvNC8xNy5VU0QBAAAAtnkAAAIAAAAENTEuNwBhGsCIV9bdCBogpYlX1t0IJUNJUS5NUlZMLklRX0NMT1NFUFJJQ0UuMjAyMi8xMS8zMC5VU0QBAAAAtnkAAAIAAAAFNDYuNTIAYRrAiFfW3Qh2HKeJV9bdCCRDSVEuTVJWTC5JUV9DTE9TRVBSSUNFLjIwMjMvMy8xNC5VU0QBAAAAtnkAAAIAAAAFMzguNjEAYRrAiFfW3QiB1Y2JV9bdCCNDSVEuTVJWTC5JUV9PUEVOUFJJQ0UuMjAyNC83LzE4LlVTRAEAAAC2eQAAAgAAAAU2OS43NABhGsCIV9bdCNwvkIlX1t0IIkNJUS5NUlZMLklRX1lFQVJISUdILjIwMjUvNy8xNy5VU0QBAAAAtnkAAAIAAAAGMTI3LjQ4AGEawIhX1t0I0xeSiVfW3QghQ0lRLk1SVkwuSVFfWUVBUkxPVy4yMDI1LzcvMTcuVVNEAQAAALZ5AAACAAAABjQ3LjA4NQBhGsCIV9bdCMSIlIlX1t0IGUNJUS5NUlZMLklRX1lFQVJISUdIX0RBVEUBAAAAtnkAAAUAAAAJMjAyNS8xLzIzAGEawIhX1t0I/HaCiVfW3QgYQ0lRLk1SVkwuSVFfWUVBUkxPV19EQVRFAQAAALZ5AAAFAAAACDIwMjUvNC83AGEawIhX1t0Ik0CIiVfW3QglQ0lRLk1SVkwuSVFfQ0xPU0VQUklDRS4yMDI0LzEyLzMxLlVTRAEAAAC2eQAAAgAAAAYxMTAuNDUAzFXBiFfW</t>
  </si>
  <si>
    <t>wjYAAgAAAAwyMzMwNi44OTQ2MjcAYRrAiFfW3Qhpwp2JV9bdCCRDSVEuQkFUUzpJR1YuSVFfTUFSS0VUQ0FQLjIwMjQvMTIvMzEBAAAAzTqGAAIAAAAIOTMyMS4xNzIBBgAAAAUAAAABMQEAAAALLTE5NjQ4OTEzMTIDAAAAAzE2MAIAAAAGMTAwMDU0BAAAAAEwBwAAAAoxMi8zMS8yMDI0YRrAiFfW3QiZ2p6JV9bdCClDSVEuTkFTREFRR006Qk9UWi5JUV9NQVJLRVRDQVAuMjAyNC8xMi8zMQEAAAD3/QgWAgAAAAgyNTgyLjgzOABhGsCIV9bdCDywqIlX1t0IKENJUS5OQVNEQVFHTTpBSVEuSVFfTUFSS0VUQ0FQLjIwMjQvMTIvMzEBAAAA6dxiIQIAAAALMjYxMC45MDQ4NzcAYRrAiFfW3Qj8uo+JV9bdCCVDSVEuQVJDQTpBUlRZLklRX01BUktFVENBUC4yMDI0LzEyLzMxAQAAAG4faSECAAAABzcxOS4xNTgAYRrAiFfW3QjvwJGJV9bdCClDSVEuTkFTREFRR006Uk9CVC5JUV9NQVJLRVRDQVAuMjAyNC8xMi8zMQEAAABcY9kgAgAAAAk0NDMuNjQ0MDkAYRrAiFfW3Qg9OpSJV9bdCCVDSVEuQVJDQTpJR1BULklRX01BUktFVENBUC4yMDI0LzEyLzMxAQAAAMwCXgECAAAABjQwNy4wNwEGAAAABQAAAAExAQAAAAstMTk4Nzg1Nzk1MwMAAAADMTYwAgAAAAYxMDAwNTQEAAAAATAHAAAACjEyLzMxLzIwMjRhGsCIV9bdCGIPlolX1t0IJUNJUS5CQVRTOldUQUkuSVFfTUFSS0VUQ0FQLjIwMjQvMTIvMzEBAAAAYE5v</t>
  </si>
  <si>
    <t>ZAIAAAAFMjAyLjQAYRrAiFfW3QivZ6mJV9bdCCVDSVEuQVJDQTpUSE5RLklRX01BUktFVENBUC4yMDI0LzEyLzMxAQAAAK7DfiQCAAAABjE0OS40NQBhGsCIV9bdCMjfp4lX1t0IKUNJUS5OQVNEQVFHTTpGRFRYLklRX01BUktFVENBUC4yMDI0LzEyLzMxAQAAAL2lnSYCAAAACjE2Mi4yMDIzNzkAYRrAiFfW3Qh15JeJV9bdCCVDSVEuQVJDQTpDSEFULklRX01BUktFVENBUC4yMDI0LzEyLzMxAQAAAAAwNW0CAAAACDIyNS41NjQ1AGEawIhX1t0ImhyZiVfW3QglQ0lRLkFSQ0E6TE9VUC5JUV9NQVJLRVRDQVAuMjAyNC8xMi8zMQEAAABZXA8iAgAAAAk2Ni42Nzg1NTMAYRrAiFfW3Qj1o5qJV9bdCCVDSVEuQVJDQTpMUk5aLklRX01BUktFVENBUC4yMDI0LzEyLzMxAQAAALV2wyYCAAAACTMzLjkxMTIwOABhGsCIV9bdCOjbm4lX1t0IJENJUS5BUkNBOkFJUy5JUV9NQVJLRVRDQVAuMjAyNC8xMi8zMQEAAACYl59wAgAAAAgwLjU5NjMxOABhGsCIV9bdCCshhYlX1t0IKUNJUS5OQVNEQVFHTTpXSVNFLklRX01BUktFVENBUC4yMDI0LzEyLzMxAQAAAOmwQ24CAAAABzIwLjcxOTgAYRrAiFfW3Qhw8YeJV9bdCCVDSVEuWFRSQTpYQUlYLklRX01BUktFVENBUC4yMDI0LzEyLzMxAQAAADXs4iICAAAACzQxMDguNTE3MDU2AGEawIhX1t0I6dqKiVfW3QgkQ0lRLkJJVDpXVEFJLklRX01BUktFVENBUC4yMDI0LzEy</t>
  </si>
  <si>
    <t>US5OQVNEQVFHTTpBSVEuSVFfU0hBUkVTT1VUU1RBTkRJTkcuMjAyNC8xMi8zMQEAAADp3GIhAgAAAAk2Ny41NzAwMDIAC2nAiFfW3QgrIYWJV9bdCC1DSVEuQVJDQTpBUlRZLklRX1NIQVJFU09VVFNUQU5ESU5HLjIwMjQvMTIvMzEBAAAAbh9pIQIAAAAEMTkuNAALacCIV9bdCFnCh4lX1t0IMUNJUS5OQVNEQVFHTTpST0JULklRX1NIQVJFU09VVFNUQU5ESU5HLjIwMjQvMTIvMzEBAAAAXGPZIAIAAAAIOS44NTAwMDIAC2nAiFfW3Qibs4qJV9bdCC1DSVEuQVJDQTpJR1BULklRX1NIQVJFU09VVFNUQU5ESU5HLjIwMjQvMTIvMzEBAAAAzAJeAQIAAAABOQALacCIV9bdCFw4jYlX1t0ILUNJUS5CQVRTOldUQUkuSVFfU0hBUkVTT1VUU1RBTkRJTkcuMjAyNC8xMi8zMQEAAABgTm9kAgAAAAM5LjIAC2nAiFfW3QhevZeJV9bdCC1DSVEuQVJDQTpUSE5RLklRX1NIQVJFU09VVFNUQU5ESU5HLjIwMjQvMTIvMzEBAAAArsN+JAIAAAAEMy4wNQALacCIV9bdCJocmYlX1t0IMUNJUS5OQVNEQVFHTTpGRFRYLklRX1NIQVJFU09VVFNUQU5ESU5HLjIwMjQvMTIvMzEBAAAAvaWdJgIAAAAINC41ODg0NjkAC2nAiFfW3Qj1o5qJV9bdCC1DSVEuQVJDQTpDSEFULklRX1NIQVJFU09VVFNUQU5ESU5HLjIwMjQvMTIvMzEBAAAAADA1bQIAAAAFNS41NzUAC2nAiFfW3Qj/qZGJV9bdCC1DSVEuQVJDQTpMT1VQLklRX1NIQVJF</t>
  </si>
  <si>
    <t>U09VVFNUQU5ESU5HLjIwMjQvMTIvMzEBAAAAWVwPIgIAAAAIMS4yNTAwMDEAC2nAiFfW3Qj4IZSJV9bdCC1DSVEuQVJDQTpMUk5aLklRX1NIQVJFU09VVFNUQU5ESU5HLjIwMjQvMTIvMzEBAAAAtXbDJgIAAAAEMC44NwALacCIV9bdCE7olYlX1t0ILENJUS5BUkNBOkFJUy5JUV9TSEFSRVNPVVRTVEFORElORy4yMDI0LzEyLzMxAQAAAJiXn3ACAAAABTAuMDI1AAtpwIhX1t0IG4+iiVfW3QgxQ0lRLk5BU0RBUUdNOldJU0UuSVFfU0hBUkVTT1VUU1RBTkRJTkcuMjAyNC8xMi8zMQEAAADpsENuAgAAAAQwLjU0AAtpwIhX1t0IMJudiVfW3QgtQ0lRLlhUUkE6WEFJWC5JUV9TSEFSRVNPVVRTVEFORElORy4yMDI0LzEyLzMxAQAAADXs4iICAAAACTMwLjQzNzk2OQALacCIV9bdCJnanolX1t0ILENJUS5CSVQ6V1RBSS5JUV9TSEFSRVNPVVRTVEFORElORy4yMDI0LzEyLzMxAQAAAE26WyMCAAAACDExLjQ2MjYzAAtpwIhX1t0InnmjiVfW3QgsQ0lRLkxTRTpBSUFHLklRX1NIQVJFU09VVFNUQU5ESU5HLjIwMjQvMTIvMzEBAAAA8J2CJAIAAAAJMzQuNTExMzYyAAtpwIhX1t0I5NGjiVfW3QgsQ0lRLkFTWDpSQlRaLklRX1NIQVJFU09VVFNUQU5ESU5HLjIwMjQvMTIvMzEBAAAAKe12IgIAAAAJMTkuMjY2Mzk5AAtpwIhX1t0I8AmmiVfW3QgrQ0lRLkRCOlhCMFQuSVFfU0hBUkVTT1VUU1RBTkRJTkcuMjAyNC8x</t>
  </si>
  <si>
    <t>Mi8zMQEAAADTM94pAgAAAAEzAAtpwIhX1t0IfO+liVfW3QgxQ0lRLk5BU0RBUUdNOkFHSVguSVFfU0hBUkVTT1VUU1RBTkRJTkcuMjAyMy8xMi8yOQEAAAAj9wBwAwAAAAAAC2nAiFfW3Qjo25uJV9bdCDBDSVEuTkFTREFRR006U01ILklRX1NIQVJFU09VVFNUQU5ESU5HLjIwMjMvMTIvMjkBAAAAYMI2AAIAAAAJNjguNDQxODc0AAtpwIhX1t0IZ/qEiVfW3QgsQ0lRLkJBVFM6SUdWLklRX1NIQVJFU09VVFNUQU5ESU5HLjIwMjMvMTIvMjkBAAAAzTqGAAIAAAAFOTIuMjUAC2nAiFfW3QjaiKCJV9bdCDFDSVEuTkFTREFRR006Qk9UWi5JUV9TSEFSRVNPVVRTVEFORElORy4yMDIzLzEyLzI5AQAAAPf9CBYCAAAABTg3LjA2AAtpwIhX1t0IZ/qEiVfW3QgwQ0lRLk5BU0RBUUdNOkFJUS5JUV9TSEFSRVNPVVRTVEFORElORy4yMDIzLzEyLzI5AQAAAOncYiECAAAACTI4Ljg2MDAwMgALacCIV9bdCFnCh4lX1t0ILUNJUS5BUkNBOkFSVFkuSVFfU0hBUkVTT1VUU1RBTkRJTkcuMjAyMy8xMi8yOQEAAABuH2khAgAAAAQxNy40AAtpwIhX1t0IdoyKiVfW3QgxQ0lRLk5BU0RBUUdNOlJPQlQuSVFfU0hBUkVTT1VUU1RBTkRJTkcuMjAyMy8xMi8yOQEAAABcY9kgAgAAAAkxMC44MDAwMDIAC2nAiFfW3QiA/YyJV9bdCC1DSVEuQVJDQTpJR1BULklRX1NIQVJFU09VVFNUQU5ESU5HLjIwMjMvMTIvMjkBAAAAzAJeAQIA</t>
  </si>
  <si>
    <t>AAAENC43NgALacCIV9bdCMKboYlX1t0ILUNJUS5CQVRTOldUQUkuSVFfU0hBUkVTT1VUU1RBTkRJTkcuMjAyMy8xMi8yOQEAAABgTm9kAgAAAAQ5LjU1AAtpwIhX1t0IG4+iiVfW3QgtQ0lRLkFSQ0E6VEhOUS5JUV9TSEFSRVNPVVRTVEFORElORy4yMDIzLzEyLzI5AQAAAK7DfiQCAAAAAzMuMQALacCIV9bdCJ55o4lX1t0IMUNJUS5OQVNEQVFHTTpGRFRYLklRX1NIQVJFU09VVFNUQU5ESU5HLjIwMjMvMTIvMjkBAAAAvaWdJgIAAAAIMy43ODg0NjkAC2nAiFfW3QjI3aKJV9bdCC1DSVEuQVJDQTpDSEFULklRX1NIQVJFU09VVFNUQU5ESU5HLjIwMjMvMTIvMjkBAAAAADA1bQIAAAAFMi4wNzUAC2nAiFfW3QghCpSJV9bdCC1DSVEuQVJDQTpMT1VQLklRX1NIQVJFU09VVFNUQU5ESU5HLjIwMjMvMTIvMjkBAAAAWVwPIgIAAAAIMS4wNTAwMDEAC2nAiFfW3QhO6JWJV9bdCC1DSVEuQVJDQTpMUk5aLklRX1NIQVJFU09VVFNUQU5ESU5HLjIwMjMvMTIvMjkBAAAAtXbDJgIAAAAEMC45NgALacCIV9bdCFXOpolX1t0ILENJUS5BUkNBOkFJUy5JUV9TSEFSRVNPVVRTVEFORElORy4yMDIzLzEyLzI5AQAAAJiXn3ADAAAAAAALacCIV9bdCHYcp4lX1t0IMUNJUS5OQVNEQVFHTTpXSVNFLklRX1NIQVJFU09VVFNUQU5ESU5HLjIwMjMvMTIvMjkBAAAA6bBDbgIAAAAEMC4wNgDLkMCIV9bdCBYypolX1t0ILUNJUS5Y</t>
  </si>
  <si>
    <t>VFJBOlhBSVguSVFfU0hBUkVTT1VUU1RBTkRJTkcuMjAyMy8xMi8yOQEAAAA17OIiAgAAAAkxNS44MDU5NjkAy5DAiFfW3QhUnZ+JV9bdCCxDSVEuQklUOldUQUkuSVFfU0hBUkVTT1VUU1RBTkRJTkcuMjAyMy8xMi8yOQEAAABNulsjAgAAAAgxMS43OTg2MwDLkMCIV9bdCJhYpolX1t0ILENJUS5MU0U6QUlBRy5JUV9TSEFSRVNPVVRTVEFORElORy4yMDIzLzEyLzI5AQAAAPCdgiQCAAAACTI5Ljg2NjUzMwDLkMCIV9bdCJ5AqYlX1t0ILENJUS5BU1g6UkJUWi5JUV9TSEFSRVNPVVRTVEFORElORy4yMDIzLzEyLzI5AQAAACntdiICAAAACTE2Ljc0MTY2NQDLkMCIV9bdCHAqqolX1t0IK0NJUS5EQjpYQjBULklRX1NIQVJFU09VVFNUQU5ESU5HLjIwMjMvMTIvMjkBAAAA0zPeKQIAAAAEMS44NwDLkMCIV9bdCL71mIlX1t0IKUNJUS5OQVNEQVFHTTpTTUguSVFfQ0xPU0VQUklDRS4yMDIzLzEyLzI5AQAAAGDCNgACAAAABjE3NC44NwDLkMCIV9bdCGDAm4lX1t0IKENJUS5OQVNEQVFHTTpRUVEuSVFfTUFSS0VUQ0FQLjIwMjQvMTIvMzEBAAAADrp7AAIAAAALMzE1NTA1LjU5NDUBBgAAAAUAAAABMQEAAAALLTE5NjM3MTQ2MzYDAAAAAzE2MAIAAAAGMTAwMDU0BAAAAAEwBwAAAAoxMi8zMS8yMDI0y5DAiFfW3Qh2jIqJV9bdCDBDSVEuTkFTREFRR006UVFRLklRX1NIQVJFU09VVFNUQU5ESU5HLjIwMjQvMTIv</t>
  </si>
  <si>
    <t>MzEBAAAADrp7AAIAAAAGNjE3LjE1AMuQwIhX1t0IG4+iiVfW3QgwQ0lRLk5BU0RBUUdNOlFRUS5JUV9TSEFSRVNPVVRTVEFORElORy4yMDIzLzEyLzI5AQAAAA66ewACAAAABjU2MC4zNQDLkMCIV9bdCPrxk4lX1t0IKUNJUS5OQVNEQVFHTTpRUVEuSVFfQ0xPU0VQUklDRS4yMDIzLzEyLzI5AQAAAA66ewACAAAABjQwOS41MgDLkMCIV9bdCEbBlYlX1t0IKUNJUS5OQVNEQVFHTTpRUVEuSVFfQ0xPU0VQUklDRS4yMDI0LzEyLzMxAQAAAA66ewACAAAABjUxMS4yMwDLkMCIV9bdCOTtqolX1t0IKUNJUS5OQVNEQVFHTTpTTUguSVFfQ0xPU0VQUklDRS4yMDI0LzEyLzMxAQAAAGDCNgACAAAABjI0Mi4xNwDLkMCIV9bdCDabh4lX1t0IJUNJUS5CQVRTOklHVi5JUV9DTE9TRVBSSUNFLjIwMjMvMTIvMjkBAAAAzTqGAAIAAAAGODEuMTI4AMuQwIhX1t0IMJudiVfW3QglQ0lRLkJBVFM6SUdWLklRX0NMT1NFUFJJQ0UuMjAyNC8xMi8zMQEAAADNOoYAAgAAAAYxMDAuMTIAy5DAiFfW3QgMsp6JV9bdCCpDSVEuTkFTREFRR006Qk9UWi5JUV9DTE9TRVBSSUNFLjIwMjMvMTIvMjkBAAAA9/0IFgIAAAAEMjguNQDLkMCIV9bdCCZ8molX1t0IKkNJUS5OQVNEQVFHTTpCT1RaLklRX0NMT1NFUFJJQ0UuMjAyNC8xMi8zMQEAAAD3/QgWAgAAAAUzMS45NQDLkMCIV9bdCGDAm4lX1t0IKUNJUS5OQVNEQVFHTTpBSVEuSVFf</t>
  </si>
  <si>
    <t>Q0xPU0VQUklDRS4yMDIzLzEyLzI5AQAAAOncYiECAAAABTMxLjE4AMuQwIhX1t0IGiCliVfW3QgpQ0lRLk5BU0RBUUdNOkFJUS5JUV9DTE9TRVBSSUNFLjIwMjQvMTIvMzEBAAAA6dxiIQIAAAAFMzguNjQAy5DAiFfW3Qg4k4SJV9bdCCZDSVEuQVJDQTpBUlRZLklRX0NMT1NFUFJJQ0UuMjAyMy8xMi8yOQEAAABuH2khAgAAAAQzNC41AMuQwIhX1t0I6NqTiVfW3QgmQ0lRLkFSQ0E6QVJUWS5JUV9DTE9TRVBSSUNFLjIwMjQvMTIvMzEBAAAAbh9pIQIAAAAFMzcuMDcAy5DAiFfW3Qgwm52JV9bdCCpDSVEuTkFTREFRR006Uk9CVC5JUV9DTE9TRVBSSUNFLjIwMjMvMTIvMjkBAAAAXGPZIAIAAAAFNDUuNTMAy5DAiFfW3QhUnZ+JV9bdCCpDSVEuTkFTREFRR006Uk9CVC5JUV9DTE9TRVBSSUNFLjIwMjQvMTIvMzEBAAAAXGPZIAIAAAAFNDUuMDQAy5DAiFfW3QieeaOJV9bdCCZDSVEuQVJDQTpJR1BULklRX0NMT1NFUFJJQ0UuMjAyMy8xMi8yOQEAAADMAl4BAgAAAAUzOC42MQAlt8CIV9bdCDiThIlX1t0IJkNJUS5BUkNBOklHUFQuSVFfQ0xPU0VQUklDRS4yMDI0LzEyLzMxAQAAAMwCXgECAAAABTQ1LjIzACW3wIhX1t0INpuHiVfW3QgmQ0lRLkJBVFM6V1RBSS5JUV9DTE9TRVBSSUNFLjIwMjMvMTIvMjkBAAAAYE5vZAIAAAAFMjAuNjkAJbfAiFfW3QgeeaqJV9bdCCZDSVEuQkFUUzpXVEFJLklRX0NMT1NF</t>
  </si>
  <si>
    <t>UFJJQ0UuMjAyNC8xMi8zMQEAAABgTm9kAgAAAAIyMgAlt8CIV9bdCHbHqIlX1t0IJkNJUS5BUkNBOlRITlEuSVFfQ0xPU0VQUklDRS4yMDIzLzEyLzI5AQAAAK7DfiQCAAAABzQxLjI0MDUAJbfAiFfW3Qjo2pOJV9bdCCZDSVEuQVJDQTpUSE5RLklRX0NMT1NFUFJJQ0UuMjAyNC8xMi8zMQEAAACuw34kAgAAAAI0OQAlt8CIV9bdCEbBlYlX1t0IKUNJUS5OQVNEQVFHTTpGRFRYLklRX0NMT1NFUFJJQ0UuMjAyMy82LzEyAQAAAL2lnSYCAAAABzI1LjUxNzEAJbfAiFfW3Qi+c4eJV9bdCCpDSVEuTkFTREFRR006RkRUWC5JUV9DTE9TRVBSSUNFLjIwMjQvMTIvMzEBAAAAvaWdJgIAAAAFMzUuMzUAJbfAiFfW3Qh0ZIqJV9bdCCVDSVEuQVJDQTpDSEFULklRX0NMT1NFUFJJQ0UuMjAyMy81LzE4AQAAAAAwNW0CAAAABzI1LjkwNzgAJbfAiFfW3QizYqiJV9bdCCZDSVEuQVJDQTpDSEFULklRX0NMT1NFUFJJQ0UuMjAyNC8xMi8zMQEAAAAAMDVtAgAAAAU0MC40NgAlt8CIV9bdCFSdn4lX1t0IJkNJUS5BUkNBOkxPVVAuSVFfQ0xPU0VQUklDRS4yMDIzLzEyLzI5AQAAAFlcDyICAAAABzQzLjc5NjkAJbfAiFfW3Qgbj6KJV9bdCCZDSVEuQVJDQTpMT1VQLklRX0NMT1NFUFJJQ0UuMjAyNC8xMi8zMQEAAABZXA8iAgAAAAc1My4zNDI4ACW3wIhX1t0I9W6XiVfW3QgmQ0lRLkFSQ0E6TFJOWi5JUV9DTE9TRVBSSUNF</t>
  </si>
  <si>
    <t>LjIwMjMvMTIvMjkBAAAAtXbDJgIAAAAHMzguMjEwNgAlt8CIV9bdCCd/hIlX1t0IJkNJUS5BUkNBOkxSTlouSVFfQ0xPU0VQUklDRS4yMDI0LzEyLzMxAQAAALV2wyYCAAAABzM4Ljk3ODQAJbfAiFfW3Qi+c4eJV9bdCCVDSVEuQVJDQTpBSVMuSVFfQ0xPU0VQUklDRS4yMDIzLzEyLzI5AQAAAJiXn3ADAAAAAAAlt8CIV9bdCEbBlYlX1t0IJUNJUS5BUkNBOkFJUy5JUV9DTE9TRVBSSUNFLjIwMjQvMTIvMzEBAAAAmJefcAIAAAAHMjMuODUyNwAlt8CIV9bdCCZ8molX1t0IKUNJUS5OQVNEQVFHTTpXSVNFLklRX0NMT1NFUFJJQ0UuMjAyMy8xMi84AQAAAOmwQ24CAAAABzI1LjQwMjkAJbfAiFfW3QhXQqeJV9bdCCpDSVEuTkFTREFRR006V0lTRS5JUV9DTE9TRVBSSUNFLjIwMjQvMTIvMzEBAAAA6bBDbgIAAAAFMzguMzcAJbfAiFfW3QiYWKaJV9bdCCVDSVEuTFNFOlJCT1QuSVFfQ0xPU0VQUklDRS4yMDIzLzEyLzI5AQAAAI57JBQCAAAABTEzLjE1ACW3wIhX1t0ICGuEiVfW3QglQ0lRLkxTRTpSQk9ULklRX0NMT1NFUFJJQ0UuMjAyNC8xMi8zMQEAAACOeyQUAgAAAAYxMy44NzUAJbfAiFfW3Qi+c4eJV9bdCCZDSVEuWFRSQTpYQUlYLklRX0NMT1NFUFJJQ0UuMjAyMy8xMi8yOQEAAAA17OIiAgAAAAYxMDAuMjYAJbfAiFfW3QjKcp2JV9bdCCZDSVEuWFRSQTpYQUlYLklRX0NMT1NFUFJJQ0UuMjAyNC8x</t>
  </si>
  <si>
    <t>Mi8zMAEAAAA17OIiAgAAAAYxMzQuOTgAJbfAiFfW3QgMsp6JV9bdCCVDSVEuQklUOldUQUkuSVFfQ0xPU0VQUklDRS4yMDIzLzEyLzI5AQAAAE26WyMCAAAABTU1Ljk0ACW3wIhX1t0IR12PiVfW3QglQ0lRLkJJVDpXVEFJLklRX0NMT1NFUFJJQ0UuMjAyNC8xMi8zMAEAAABNulsjAgAAAAU2Ny4xMgAlt8CIV9bdCDGalYlX1t0IJUNJUS5MU0U6QUlBRy5JUV9DTE9TRVBSSUNFLjIwMjMvMTIvMjkBAAAA8J2CJAIAAAAGMTQuMzczACW3wIhX1t0IvnOHiVfW3QglQ0lRLkxTRTpBSUFHLklRX0NMT1NFUFJJQ0UuMjAyNC8xMi8zMQEAAADwnYIkAgAAAAUxNy4zMwAlt8CIV9bdCHRkiolX1t0IJUNJUS5BU1g6UkJUWi5JUV9DTE9TRVBSSUNFLjIwMjMvMTIvMjkBAAAAKe12IgIAAAAFMTIuNjUAJbfAiFfW3QgmfJqJV9bdCCVDSVEuQVNYOlJCVFouSVFfQ0xPU0VQUklDRS4yMDI0LzEyLzMxAQAAACntdiICAAAABTE0Ljk0ACW3wIhX1t0I846biVfW3QgkQ0lRLkRCOlhCMFQuSVFfQ0xPU0VQUklDRS4yMDIzLzEyLzI5AQAAANMz3ikCAAAABTE3LjAyACW3wIhX1t0I5O2qiVfW3QgkQ0lRLkRCOlhCMFQuSVFfQ0xPU0VQUklDRS4yMDI0LzEyLzMwAQAAANMz3ikCAAAABTIwLjQzACW3wIhX1t0ICGuEiVfW3QgjQ0lRLk1FVEEuSVFfQ0xPU0VQUklDRS4yMDI1LzgvMS5VU0QBAAAAF9s8AQIAAAAGNzUwLjAxAJx9</t>
  </si>
  <si>
    <t>wYhX1t0I/zeeiVfW3QgkQ0lRLk1FVEEuSVFfQ0xPU0VQUklDRS4yMDI1LzcvMzEuVVNEAQAAABfbPAECAAAABjc3My40NACcfcGIV9bdCHd9nIlX1t0IIkNJUS5DUk0uSVFfQ0xPU0VQUklDRS4yMDI1LzgvMS5VU0QBAAAAJeABAAIAAAAGMjUwLjc0AMxVwYhX1t0IBDiiiVfW3QgjQ0lRLkNSTS5JUV9DTE9TRVBSSUNFLjIwMjUvNy8zMS5VU0QBAAAAJeABAAIAAAAGMjU4LjMzAMxVwYhX1t0IuTqgiVfW3QgiQ0lRLk5PVy5JUV9DTE9TRVBSSUNFLjIwMjUvOC8xLlVTRAEAAAC/dF4BAgAAAAY5MTQuMzcAnH3BiFfW3Qjx35mJV9bdCCNDSVEuTk9XLklRX0NMT1NFUFJJQ0UuMjAyNS83LzMxLlVTRAEAAAC/dF4BAgAAAAY5NDMuMTIAnH3BiFfW3Qi10paJV9bdCCNDSVEuRFVPTC5JUV9DTE9TRVBSSUNFLjIwMjUvOC8xLlVTRAEAAACw8IcMAgAAAAYzMzguOTkAzFXBiFfW3Qjx35mJV9bdCCRDSVEuRFVPTC5JUV9DTE9TRVBSSUNFLjIwMjUvNy8zMS5VU0QBAAAAsPCHDAIAAAAGMzQ2LjU1AMxVwYhX1t0I4AaaiVfW3QgiQ0lRLlNBUC5JUV9DTE9TRVBSSUNFLjIwMjUvOC8xLlVTRAEAAAAL7gEAAgAAAA8yODIuNDczMTU1NDQ1MjUAnH3BiFfW3Qhz/JKJV9bdCCNDSVEuU0FQLklRX0NMT1NFUFJJQ0UuMjAyNS83LzMxLlVTRAEAAAAL7gEAAgAAAA4yODYuODkwODcxNjQ3NgCcfcGIV9bdCPeZjolX1t0IIkNJ</t>
  </si>
  <si>
    <t>US5URU0uSVFfQ0xPU0VQUklDRS4yMDI1LzgvMS5VU0QBAAAAANMkGQIAAAAFNTQuODkAnH3BiFfW3QjwKomJV9bdCCNDSVEuVEVNLklRX0NMT1NFUFJJQ0UuMjAyNS83LzMxLlVTRAEAAAAA0yQZAgAAAAU1Ni41OQCcfcGIV9bdCANTiYlX1t0II0NJUS5BREJFLklRX0NMT1NFUFJJQ0UuMjAyNS84LzEuVVNEAQAAAAFfAAACAAAABTM0Ny44AMxVwYhX1t0IGiCliVfW3QgkQ0lRLkFEQkUuSVFfQ0xPU0VQUklDRS4yMDI1LzcvMzEuVVNEAQAAAAFfAAACAAAABjM1Ny42OQDMVcGIV9bdCBogpYlX1t0IIkNJUS5JT1QuSVFfQ0xPU0VQUklDRS4yMDI1LzgvMS5VU0QBAAAAuj78EQIAAAAFMzYuMDEAnH3BiFfW3Qi4EpOJV9bdCCNDSVEuSU9ULklRX0NMT1NFUFJJQ0UuMjAyNS83LzMxLlVTRAEAAAC6PvwRAgAAAAUzOC4wMwCcfcGIV9bdCAfBjolX1t0II0NJUS5XREFZLklRX0NMT1NFUFJJQ0UuMjAyNS84LzEuVVNEAQAAAIdjawECAAAABjIyMi4yMgCcfcGIV9bdCPHfmYlX1t0IJENJUS5XREFZLklRX0NMT1NFUFJJQ0UuMjAyNS83LzMxLlVTRAEAAACHY2sBAgAAAAYyMjkuMzgAnH3BiFfW3Qi10paJV9bdCCNDSVEuUkJMWC5JUV9DTE9TRVBSSUNFLjIwMjUvOC8xLlVTRAEAAABpVfQBAgAAAAYxMjUuMDMAnH3BiFfW3QhPR6WJV9bdCCRDSVEuUkJMWC5JUV9DTE9TRVBSSUNFLjIwMjUvNy8zMS5VU0QBAAAA</t>
  </si>
  <si>
    <t>aVX0AQIAAAAGMTM3Ljc5AJx9wYhX1t0IxW6liVfW3QgiQ0lRLkFQUC5JUV9DTE9TRVBSSUNFLjIwMjUvOC8xLlVTRAEAAADauc4NAgAAAAYzNzkuMTcAzFXBiFfW3QjE+ZaJV9bdCCNDSVEuQVBQLklRX0NMT1NFUFJJQ0UuMjAyNS83LzMxLlVTRAEAAADauc4NAgAAAAUzOTAuNwDMVcGIV9bdCLgSk4lX1t0II0NJUS5TSE9QLklRX0NMT1NFUFJJQ0UuMjAyNS84LzEuVVNEAQAAAAYrBAUCAAAABTExOC42AJx9wYhX1t0I8d+ZiVfW3QgkQ0lRLlNIT1AuSVFfQ0xPU0VQUklDRS4yMDI1LzcvMzEuVVNEAQAAAAYrBAUCAAAABjEyMi4yMQCcfcGIV9bdCLXSlolX1t0II0NJUS5URUFNLklRX0NMT1NFUFJJQ0UuMjAyNS84LzEuVVNEAQAAAFITIg8CAAAABjE4Mi45NgCcfcGIV9bdCP83nolX1t0IJENJUS5URUFNLklRX0NMT1NFUFJJQ0UuMjAyNS83LzMxLlVTRAEAAABSEyIPAgAAAAYxOTEuNzgAnH3BiFfW3Qj/N56JV9bdCCNDSVEuTVNGVC5JUV9DTE9TRVBSSUNFLjIwMjUvOC8xLlVTRAEAAABLVQAAAgAAAAY1MjQuMTEAnH3BiFfW3Qjx35mJV9bdCCRDSVEuTVNGVC5JUV9DTE9TRVBSSUNFLjIwMjUvNy8zMS5VU0QBAAAAS1UAAAIAAAAFNTMzLjUAnH3BiFfW3Qjx35mJV9bdCCNDSVEuQU1aTi5JUV9DTE9TRVBSSUNFLjIwMjUvOC8xLlVTRAEAAAA9SQAAAgAAAAYyMTQuNzUAzFXBiFfW3QgeeaqJV9bdCCRD</t>
  </si>
  <si>
    <t>SVEuQU1aTi5JUV9DTE9TRVBSSUNFLjIwMjUvNy8zMS5VU0QBAAAAPUkAAAIAAAAGMjM0LjExAMxVwYhX1t0I4AaaiVfW3QgtQ0lRLk5BU0RBUUdTOkdPT0dMLklRX0NMT1NFUFJJQ0UuMjAyNS84LzEuVVNEAQAAAKhxAAACAAAABjE4OS4xMwCcfcGIV9bdCGf1polX1t0ILkNJUS5OQVNEQVFHUzpHT09HTC5JUV9DTE9TRVBSSUNFLjIwMjUvNy8zMS5VU0QBAAAAqHEAAAIAAAAFMTkxLjkAnH3BiFfW3QgWeomJV9bdCCNDSVEuVFNMQS5JUV9DTE9TRVBSSUNFLjIwMjUvOC8xLlVTRAEAAAAQxqIBAgAAAAYzMDIuNjMAnH3BiFfW3QjI36eJV9bdCCRDSVEuVFNMQS5JUV9DTE9TRVBSSUNFLjIwMjUvNy8zMS5VU0QBAAAAEMaiAQIAAAAGMzA4LjI3AJx9wYhX1t0I8CqJiVfW3QgjQ0lRLlBMVFIuSVFfQ0xPU0VQUklDRS4yMDI1LzgvMS5VU0QBAAAAZfqYAgIAAAAGMTU0LjI3AJx9wYhX1t0IOjuriVfW3QgkQ0lRLlBMVFIuSVFfQ0xPU0VQUklDRS4yMDI1LzcvMzEuVVNEAQAAAGX6mAICAAAABjE1OC4zNQCcfcGIV9bdCDo7q4lX1t0II0NJUS5PUkNMLklRX0NMT1NFUFJJQ0UuMjAyNS84LzEuVVNEAQAAAOdWAAACAAAABjI0NC40MgCcfcGIV9bdCHP8kolX1t0IJENJUS5PUkNMLklRX0NMT1NFUFJJQ0UuMjAyNS83LzMxLlVTRAEAAADnVgAAAgAAAAYyNTMuNzcAnH3BiFfW3QgHwY6JV9bdCCNDSVEuTkJJUy5J</t>
  </si>
  <si>
    <t>UV9DTE9TRVBSSUNFLjIwMjUvOC8xLlVTRAEAAAC/+xkDAgAAAAI1MgCcfcGIV9bdCGxpp4lX1t0IJENJUS5OQklTLklRX0NMT1NFUFJJQ0UuMjAyNS83LzMxLlVTRAEAAAC/+xkDAgAAAAU1NC40MwCcfcGIV9bdCBZ6iYlX1t0II0NJUS5FU1RDLklRX0NMT1NFUFJJQ0UuMjAyNS84LzEuVVNEAQAAAICEWw0CAAAABTc5LjU4AMxVwYhX1t0IFnqJiVfW3QgkQ0lRLkVTVEMuSVFfQ0xPU0VQUklDRS4yMDI1LzcvMzEuVVNEAQAAAICEWw0CAAAABDgzLjcAzFXBiFfW3QgWeomJV9bdCCNDSVEuU05PVy5JUV9DTE9TRVBSSUNFLjIwMjUvOC8xLlVTRAEAAACwPGQQAgAAAAYyMDUuMDIAnH3BiFfW3QjmK6OJV9bdCCRDSVEuU05PVy5JUV9DTE9TRVBSSUNFLjIwMjUvNy8zMS5VU0QBAAAAsDxkEAIAAAAFMjIzLjUAnH3BiFfW3QibS6GJV9bdCCNDSVEuRERPRy5JUV9DTE9TRVBSSUNFLjIwMjUvOC8xLlVTRAEAAAC7oQQIAgAAAAUxMzUuNgDMVcGIV9bdCLgok4lX1t0IJENJUS5ERE9HLklRX0NMT1NFUFJJQ0UuMjAyNS83LzMxLlVTRAEAAAC7oQQIAgAAAAYxMzkuOTgAzFXBiFfW3QgHwY6JV9bdCCJDSVEuTkVULklRX0NMT1NFUFJJQ0UuMjAyNS84LzEuVVNEAQAAADT14AQCAAAABjIwMC4xMQCcfcGIV9bdCP8YqYlX1t0II0NJUS5ORVQuSVFfQ0xPU0VQUklDRS4yMDI1LzcvMzEuVVNEAQAAADT14AQCAAAABjIw</t>
  </si>
  <si>
    <t>Ny42OACcfcGIV9bdCP8YqYlX1t0II0NJUS5HVExCLklRX0NMT1NFUFJJQ0UuMjAyNS84LzEuVVNEAQAAAM2EFxECAAAABTQxLjgyAJx9wYhX1t0IFjKmiVfW3QgkQ0lRLkdUTEIuSVFfQ0xPU0VQUklDRS4yMDI1LzcvMzEuVVNEAQAAAM2EFxECAAAABTQzLjgxAJx9wYhX1t0IFjKmiVfW3QgjQ0lRLlBBTlcuSVFfQ0xPU0VQUklDRS4yMDI1LzgvMS5VU0QBAAAAg32EAQIAAAAGMTcyLjg4AJx9wYhX1t0I1MaqiVfW3QgkQ0lRLlBBTlcuSVFfQ0xPU0VQUklDRS4yMDI1LzcvMzEuVVNEAQAAAIN9hAECAAAABTE3My42AJx9wYhX1t0Ic/ySiVfW3QgiQ0lRLk1EQi5JUV9DTE9TRVBSSUNFLjIwMjUvOC8xLlVTRAEAAADibswCAgAAAAYyMjAuOTcAnH3BiFfW3QiSvKSJV9bdCCNDSVEuTURCLklRX0NMT1NFUFJJQ0UuMjAyNS83LzMxLlVTRAEAAADibswCAgAAAAYyMzcuODkAnH3BiFfW3QhaqaOJV9bdCCNDSVEuUFNURy5JUV9DTE9TRVBSSUNFLjIwMjUvOC8xLlVTRAEAAAC4yqUGAgAAAAU1NC41MQCcfcGIV9bdCANTiYlX1t0IJENJUS5QU1RHLklRX0NMT1NFUFJJQ0UuMjAyNS83LzMxLlVTRAEAAAC4yqUGAgAAAAU1OS41MgCcfcGIV9bdCANTiYlX1t0IIUNJUS5aUy5JUV9DTE9TRVBSSUNFLjIwMjUvOC8xLlVTRAEAAADUzIEDAgAAAAYyODAuMjcAnH3BiFfW3Qhl5pKJV9bdCCJDSVEuWlMuSVFfQ0xPU0VQ</t>
  </si>
  <si>
    <t>UklDRS4yMDI1LzcvMzEuVVNEAQAAANTMgQMCAAAABjI4NS41NgCcfcGIV9bdCPeZjolX1t0II0NJUS5DRkxULklRX0NMT1NFUFJJQ0UuMjAyNS84LzEuVVNEAQAAACYBehACAAAABDE3LjIAzFXBiFfW3QioUaqJV9bdCCRDSVEuQ0ZMVC5JUV9DTE9TRVBSSUNFLjIwMjUvNy8zMS5VU0QBAAAAJgF6EAIAAAAGMTcuNzI1AMxVwYhX1t0I7wOqiVfW3QgjQ0lRLk5WREEuSVFfQ0xPU0VQUklDRS4yMDI1LzgvMS5VU0QBAAAAM34AAAIAAAAGMTczLjcyAJx9wYhX1t0I/zeeiVfW3QgkQ0lRLk5WREEuSVFfQ0xPU0VQUklDRS4yMDI1LzcvMzEuVVNEAQAAADN+AAACAAAABjE3Ny44NwCcfcGIV9bdCHd9nIlX1t0II0NJUS5BQVBMLklRX0NMT1NFUFJJQ0UuMjAyNS84LzEuVVNEAQAAAGlhAAACAAAABjIwMi4zOADMVcGIV9bdCFG8pYlX1t0IJENJUS5BQVBMLklRX0NMT1NFUFJJQ0UuMjAyNS83LzMxLlVTRAEAAABpYQAAAgAAAAYyMDcuNTcAzFXBiFfW3QiI+aOJV9bdCCNDSVEuQVZHTy5JUV9DTE9TRVBSSUNFLjIwMjUvOC8xLlVTRAEAAADwtn0BAgAAAAYyODguNjQAzFXBiFfW3Qj/N56JV9bdCCRDSVEuQVZHTy5JUV9DTE9TRVBSSUNFLjIwMjUvNy8zMS5VU0QBAAAA8LZ9AQIAAAAFMjkzLjcAzFXBiFfW3Qj/N56JV9bdCChDSVEuVFdTRToyMzMwLklRX0NMT1NFUFJJQ0UuMjAyNS84LzEuVVNEAQAAAKvMBQAC</t>
  </si>
  <si>
    <t>AAAACjM4LjMzNjA3OTYAzFXBiFfW3QippJyJV9bdCClDSVEuVFdTRToyMzMwLklRX0NMT1NFUFJJQ0UuMjAyNS83LzMxLlVTRAEAAACrzAUAAgAAAAszOC43NTA2MjU5MgDMVcGIV9bdCG4/k4lX1t0IK0NJUS5LT1NFOkEwMDA2NjAuSVFfQ0xPU0VQUklDRS4yMDI1LzgvMS5VU0QBAAAAnXoNAAIAAAAKMTg1LjY3ODIxNADMVcGIV9bdCOAGmolX1t0ILENJUS5LT1NFOkEwMDA2NjAuSVFfQ0xPU0VQUklDRS4yMDI1LzcvMzEuVVNEAQAAAJ16DQACAAAACzE5NS45NjE5Mjk1AMxVwYhX1t0IIKGJiVfW3QgsQ0lRLk5BU0RBUUdTOkFTTUwuSVFfQ0xPU0VQUklDRS4yMDI1LzgvMS5VU0QBAAAAKO8FAAIAAAAGNjg5LjgyAMxVwYhX1t0IqaSciVfW3QgtQ0lRLk5BU0RBUUdTOkFTTUwuSVFfQ0xPU0VQUklDRS4yMDI1LzcvMzEuVVNEAQAAACjvBQACAAAABjY5NC43MQDMVcGIV9bdCCChiYlX1t0II0NJUS5NUlZMLklRX0NMT1NFUFJJQ0UuMjAyNS84LzEuVVNEAQAAALZ5AAACAAAABTc0LjQ1AJx9wYhX1t0IBDiiiVfW3QgkQ0lRLk1SVkwuSVFfQ0xPU0VQUklDRS4yMDI1LzcvMzEuVVNEAQAAALZ5AAACAAAABTgwLjM3AJx9wYhX1t0IBDiiiVfW3QgiQ0lRLlZSVC5JUV9DTE9TRVBSSUNFLjIwMjUvOC8xLlVTRAEAAABEm4ciAgAAAAYxNDEuNTkAnH3BiFfW3QgMwqmJV9bdCCNDSVEuVlJULklRX0NMT1NFUFJJ</t>
  </si>
  <si>
    <t>Q0UuMjAyNS83LzMxLlVTRAEAAABEm4ciAgAAAAUxNDUuNgCcfcGIV9bdCAzCqYlX1t0II0NJUS5BTkVULklRX0NMT1NFUFJJQ0UuMjAyNS84LzEuVVNEAQAAAMPb/AECAAAABjExNy41NwDMVcGIV9bdCCChiYlX1t0IJENJUS5BTkVULklRX0NMT1NFUFJJQ0UuMjAyNS83LzMxLlVTRAEAAADD2/wBAgAAAAYxMjMuMjIAzFXBiFfW3QgpaYOJV9bdCChDSVEuVFdTRToyNDU0LklRX0NMT1NFUFJJQ0UuMjAyNS84LzEuVVNEAQAAAD03XAACAAAACTQ1LjM5Nzk4OQDMVcGIV9bdCASfqolX1t0IKUNJUS5UV1NFOjI0NTQuSVFfQ0xPU0VQUklDRS4yMDI1LzcvMzEuVVNEAQAAAD03XAACAAAACzQ1Ljc2NTgyNTQ0AMxVwYhX1t0IuCiTiVfW3QghQ0lRLk1VLklRX0NMT1NFUFJJQ0UuMjAyNS84LzEuVVNEAQAAAAZpBAACAAAABjEwNC44OACcfcGIV9bdCBZ6iYlX1t0IIkNJUS5NVS5JUV9DTE9TRVBSSUNFLjIwMjUvNy8zMS5VU0QBAAAABmkEAAIAAAAGMTA5LjE0AJx9wYhX1t0IFnqJiVfW3QgjQ0lRLlFDT00uSVFfQ0xPU0VQUklDRS4yMDI1LzgvMS5VU0QBAAAA1YIAAAIAAAAGMTQ4LjE5AJx9wYhX1t0I6a+giVfW3QgkQ0lRLlFDT00uSVFfQ0xPU0VQUklDRS4yMDI1LzcvMzEuVVNEAQAAANWCAAACAAAABjE0Ni43NgCcfcGIV9bdCANTiYlX1t0II0NJUS5TTlBTLklRX0NMT1NFUFJJQ0UuMjAyNS84LzEuVVNE</t>
  </si>
  <si>
    <t>AQAAANSIAAACAAAABjYxOC42NQCcfcGIV9bdCM5/polX1t0IJENJUS5TTlBTLklRX0NMT1NFUFJJQ0UuMjAyNS83LzMxLlVTRAEAAADUiAAAAgAAAAY2MzMuNDcAnH3BiFfW3QhFp6aJV9bdCCJDSVEuQVJNLklRX0NMT1NFUFJJQ0UuMjAyNS84LzEuVVNEAQAAACznxScCAAAABjEzNy41OADMVcGIV9bdCBPojolX1t0II0NJUS5BUk0uSVFfQ0xPU0VQUklDRS4yMDI1LzcvMzEuVVNEAQAAACznxScCAAAABzE0MS4zNzUAzFXBiFfW3QgT6I6JV9bdCCRDSVEuQUdJWC5JUV9DTE9TRVBSSUNFLjIwMjUvNy8xNi5VU0QBAAAAI/cAcAIAAAAHMzEuNzcxMgDMVcGIV9bdCK/Yq4lX1t0II0NJUS5BR0lYLklRX0NMT1NFUFJJQ0UuMjAyNS83LzkuVVNEAQAAACP3AHACAAAABTMxLjY4AMxVwYhX1t0IKIqriVfW3QgbQ0lRLkFHSVguSVFfQ0xPU0VQUklDRS4uVVNEAQAAACP3AHACAAAABzMyLjgxNzQAzFXBiFfW3QjMVcGIV9bdCCVDSVEuQUdJWC5JUV9DTE9TRVBSSUNFLjIwMjQvMTEvMjkuVVNEAQAAACP3AHACAAAABTI4LjIzAMxVwYhX1t0IUKSQiVfW3QgkQ0lRLkFHSVguSVFfQ0xPU0VQUklDRS4yMDI1LzcvMTUuVVNEAQAAACP3AHACAAAABTMxLjc5AMxVwYhX1t0Ibj+TiVfW3QgkQ0lRLl5ORFguSVFfQ0xPU0VQUklDRS4yMDI1LzcvMTYuVVNEAQAAAA6zKAACAAAACjIyOTA3Ljk2NjcAzFXBiFfW3QgpaYOJ</t>
  </si>
  <si>
    <t>NDQxMjI3MzkyAMxVwYhX1t0IKWmDiVfW3QgkQ0lRLl5TUFguSVFfQ0xPU0VQUklDRS4yMDI1LzcvMTUuVVNEAQAAAJu4KAACAAAAEDYyNDMuNzU1NzA5MDYxMTEAzFXBiFfW3QggoYmJV9bdCCNDSVEuUVFRLklRX0NMT1NFUFJJQ0UuMjAyNS83LzE3LlVTRAEAAAAOunsAAgAAAAU1NjEuOACcfcGIV9bdCGXmkolX1t0II0NJUS5RUVEuSVFfQ0xPU0VQUklDRS4yMDI1LzQvMTcuVVNEAQAAAA66ewACAAAABTQ0NC4xAJx9wYhX1t0IMiWViVfW3QgkQ0lRLlFRUS5JUV9DTE9TRVBSSUNFLjIwMjIvMTEvMzAuVVNEAQAAAA66ewACAAAABjI5My4zNgCcfcGIV9bdCHd9nIlX1t0II0NJUS5RUVEuSVFfQ0xPU0VQUklDRS4yMDIzLzMvMTQuVVNEAQAAAA66ewACAAAABjI5Ny4zNwCcfcGIV9bdCABAnYlX1t0IIkNJUS5RUVEuSVFfT1BFTlBSSUNFLjIwMjQvNy8xOC5VU0QBAAAADrp7AAIAAAAGNDg1LjUzAJx9wYhX1t0I7xCeiVfW3QghQ0lRLlFRUS5JUV9ZRUFSSElHSC4yMDI1LzcvMTcuVVNEAQAAAA66ewACAAAABjU2Mi4zMQCcfcGIV9bdCPJAm4lX1t0IIENJUS5RUVEuSVFfWUVBUkxPVy4yMDI1LzcvMTcuVVNEAQAAAA66ewACAAAABjQwMi4zOQCcfcGIV9bdCLErg4lX1t0IGENJUS5RUVEuSVFfWUVBUkhJR0hfREFURQEAAAAOunsABQAAAAkyMDI1LzcvMzEAnH3BiFfW3QjMe4aJV9bdCBdDSVEuUVFRLklR</t>
  </si>
  <si>
    <t>X1lFQVJMT1dfREFURQEAAAAOunsABQAAAAgyMDI1LzQvNwCcfcGIV9bdCE0TjIlX1t0IJENJUS5eU1BYLklRX0NMT1NFUFJJQ0UuMjAyNS83LzE3LlVTRAEAAACbuCgAAgAAABA2Mjk3LjM2MTkwOTQ0MDQ1AJx9wYhX1t0I2iOhiVfW3QgkQ0lRLl5TUFguSVFfQ0xPU0VQUklDRS4yMDI1LzQvMTcuVVNEAQAAAJu4KAACAAAAEDUyODIuNzAxMDE3NDEzMzIAnH3BiFfW3QgEOKKJV9bdCCVDSVEuXlNQWC5JUV9DTE9TRVBSSUNFLjIwMjIvMTEvMzAuVVNEAQAAAJu4KAACAAAAEDQwODAuMTA2NTUyMTc5MjQAnH3BiFfW3QjZBKOJV9bdCCRDSVEuXlNQWC5JUV9DTE9TRVBSSUNFLjIwMjMvMy8xNC5VU0QBAAAAm7goAAIAAAAQMzkxOS4yODY5NTg4MzIyNwCcfcGIV9bdCGXmkolX1t0IL0NJUS5OQVNEQVFHTTpBR0lYLklRX1NIQVJFU09VVFNUQU5ESU5HLjIwMjUvOC81AQAAACP3AHACAAAACDAuOTAwMDAyAAtpwIhX1t0I2oigiVfW3QgiQ0lRLkNSTS5JUV9DTE9TRVBSSUNFLjIwMjUvOC81LlVTRAEAAAAl4AEAAgAAAAYyNDcuNDkAp+DAiFfW3Qi5TIeJV9bdCCdDSVEuTkFTREFRR006U01ILklRX0NMT1NFUFJJQ0UuMjAyNS84LzUBAAAAYMI2AAIAAAAFMjg3LjEAy5DAiFfW3QhUnZ+JV9bdCC5DSVEuTkFTREFRR006QUlRLklRX1NIQVJFU09VVFNUQU5ESU5HLjIwMjUvOC81AQAAAOncYiECAAAACTg5LjI1</t>
  </si>
  <si>
    <t>MDAwMgDLkMCIV9bdCFXOpolX1t0IK0NJUS5OQVNEQVFHTTpBSVEuSVFfQ0xPU0VQUklDRS4yMDI1LzgvNS5VU0QBAAAA6dxiIQIAAAAFNDQuMTcAngXAiFfW3Qh5GYiJV9bdCCNDSVEuXlNQWC5JUV9DTE9TRVBSSUNFLjIwMjUvOC81LlVTRAEAAACbuCgAAgAAABA2Mjk5LjE5Mzk1NDYzNzY2AJ4FwIhX1t0IeRmIiVfW3QgiQ0lRLkRCOlhCMFQuSVFfQ0xPU0VQUklDRS4yMDI1LzgvNQEAAADTM94pAgAAAAYxOS4zMTQAJbfAiFfW3QhXRZGJV9bdCChDSVEuTkFTREFRR006RkRUWC5JUV9DTE9TRVBSSUNFLjIwMjUvOC81AQAAAL2lnSYCAAAABzM5LjAzNDcAJbfAiFfW3QhwKqqJV9bdCCFDSVEuTVUuSVFfQ0xPU0VQUklDRS4yMDI1LzgvNS5VU0QBAAAABmkEAAIAAAAGMTA5LjA2AMxVwYhX1t0INDqMiVfW3QgjQ0lRLk1SVkwuSVFfQ0xPU0VQUklDRS4yMDI1LzgvNS5VU0QBAAAAtnkAAAIAAAAFNzYuNjMAzFXBiFfW3Qg0OoyJV9bdCCNDSVEuQVZHTy5JUV9DTE9TRVBSSUNFLjIwMjUvOC81LlVTRAEAAADwtn0BAgAAAAYyOTIuOTMAey7BiFfW3QiXYYyJV9bdCCFDSVEuWlMuSVFfQ0xPU0VQUklDRS4yMDI1LzgvNS5VU0QBAAAA1MyBAwIAAAAGMjgxLjk2AHsuwYhX1t0Il2GMiVfW3QgjQ0lRLkdUTEIuSVFfQ0xPU0VQUklDRS4yMDI1LzgvNS5VU0QBAAAAzYQXEQIAAAACNDQAey7BiFfW3QiXYYyJV9bd</t>
  </si>
  <si>
    <t>CCNDSVEuRVNUQy5JUV9DTE9TRVBSSUNFLjIwMjUvOC81LlVTRAEAAACAhFsNAgAAAAU4MC4wOQCLB8GIV9bdCE6IjIlX1t0II0NJUS5UU0xBLklRX0NMT1NFUFJJQ0UuMjAyNS84LzUuVVNEAQAAABDGogECAAAABjMwOC43MgCLB8GIV9bdCE6IjIlX1t0II0NJUS5URUFNLklRX0NMT1NFUFJJQ0UuMjAyNS84LzUuVVNEAQAAAFITIg8CAAAABjE4NS40NACLB8GIV9bdCE6IjIlX1t0II0NJUS5XREFZLklRX0NMT1NFUFJJQ0UuMjAyNS84LzUuVVNEAQAAAIdjawECAAAABjIyNC45OACLB8GIV9bdCGSvjIlX1t0IIkNJUS5TQVAuSVFfQ0xPU0VQUklDRS4yMDI1LzgvNS5VU0QBAAAAC+4BAAIAAAAPMjg1LjU3MzY5NDY3NjI1AKfgwIhX1t0IZK+MiVfW3QgjQ0lRLkxTRTpSQk9ULklRX0NMT1NFUFJJQ0UuMjAyNS84LzUBAAAAjnskFAIAAAAFMTUuMTEAJbfAiFfW3QhXRZGJV9bdCCRDSVEuQVJDQTpMUk5aLklRX0NMT1NFUFJJQ0UuMjAyNS84LzUBAAAAtXbDJgIAAAAHNDIuOTI0MQAlt8CIV9bdCCZ8molX1t0IJENJUS5BUkNBOklHUFQuSVFfQ0xPU0VQUklDRS4yMDI1LzgvNQEAAADMAl4BAgAAAAU1MC4yMgDLkMCIV9bdCEddj4lX1t0IL0NJUS5OQVNEQVFHTTpST0JULklRX1NIQVJFU09VVFNUQU5ESU5HLjIwMjUvOC81AQAAAFxj2SACAAAACTEwLjMwMDAwMgDLkMCIV9bdCBuPoolX1t0II0NJUS5BU1g6</t>
  </si>
  <si>
    <t>UkJUWi5JUV9DTE9TRVBSSUNFLjIwMjUvOC81AQAAACntdiICAAAABTE0Ljk0ACW3wIhX1t0IdGSKiVfW3QgjQ0lRLkxTRTpBSUFHLklRX0NMT1NFUFJJQ0UuMjAyNS84LzUBAAAA8J2CJAIAAAAGMTguMzU4ACW3wIhX1t0IsnShiVfW3QgkQ0lRLkFSQ0E6Q0hBVC5JUV9DTE9TRVBSSUNFLjIwMjUvOC81AQAAAAAwNW0CAAAABDUxLjIAJbfAiFfW3Qh0ZIqJV9bdCCRDSVEuQVJDQTpBUlRZLklRX0NMT1NFUFJJQ0UuMjAyNS84LzUBAAAAbh9pIQIAAAAFNDIuNjcAy5DAiFfW3Qh2jIqJV9bdCCNDSVEuQkFUUzpJR1YuSVFfQ0xPU0VQUklDRS4yMDI1LzgvNQEAAADNOoYAAgAAAAYxMTAuNTUAy5DAiFfW3Qh2jIqJV9bdCCtDSVEuQVJDQTpUSE5RLklRX1NIQVJFU09VVFNUQU5ESU5HLjIwMjUvOC81AQAAAK7DfiQCAAAABTMuNzI1ACW3wIhX1t0IYMCbiVfW3QgrQ0lRLkFSQ0E6SUdQVC5JUV9TSEFSRVNPVVRTVEFORElORy4yMDI1LzgvNQEAAADMAl4BAgAAAAM5LjkAJbfAiFfW3QhGwZWJV9bdCCRDSVEuWFRSQTpYQUlYLklRX0NMT1NFUFJJQ0UuMjAyNS84LzUBAAAANeziIgIAAAADMTM5ACW3wIhX1t0IcdaMiVfW3QgjQ0lRLkFSQ0E6QUlTLklRX0NMT1NFUFJJQ0UuMjAyNS84LzUBAAAAmJefcAIAAAAHMjkuMTc3OAAlt8CIV9bdCHHWjIlX1t0IJENJUS5CQVRTOldUQUkuSVFfQ0xPU0VQUklDRS4yMDI1</t>
  </si>
  <si>
    <t>LzgvNQEAAABgTm9kAgAAAAUyNS4xOAAlt8CIV9bdCHHWjIlX1t0IL0NJUS5OQVNEQVFHTTpGRFRYLklRX1NIQVJFU09VVFNUQU5ESU5HLjIwMjUvOC81AQAAAL2lnSYCAAAACDQuNjg4NDY5ACW3wIhX1t0IOJOEiVfW3QgrQ0lRLkJBVFM6V1RBSS5JUV9TSEFSRVNPVVRTVEFORElORy4yMDI1LzgvNQEAAABgTm9kAgAAAAM4LjYAJbfAiFfW3Qi+jqmJV9bdCCtDSVEuTkFTREFRR006U01ILklRX0NMT1NFUFJJQ0UuMjAyNS84LzUuVVNEAQAAAGDCNgACAAAABTI4Ny4xAJ4FwIhX1t0IWqmjiVfW3QgrQ0lRLk5BU0RBUUdNOlFRUS5JUV9DTE9TRVBSSUNFLjIwMjUvOC81LlVTRAEAAAAOunsAAgAAAAY1NjAuMjcAngXAiFfW3QiyQ5mJV9bdCCdDSVEuTkFTREFRR006UVFRLklRX0NMT1NFUFJJQ0UuMjAyNS84LzUBAAAADrp7AAIAAAAGNTYwLjI3AMuQwIhX1t0IVJaXiVfW3QgrQ0lRLkFSQ0E6Q0hBVC5JUV9TSEFSRVNPVVRTVEFORElORy4yMDI1LzgvNQEAAAAAMDVtAgAAAAU3LjUyNQAlt8CIV9bdCNPCoYlX1t0IKENJUS5OQVNEQVFHTTpCT1RaLklRX0NMT1NFUFJJQ0UuMjAyNS84LzUBAAAA9/0IFgIAAAAFMzMuOTMAy5DAiFfW3Qgiko+JV9bdCCtDSVEuQVJDQTpMUk5aLklRX1NIQVJFU09VVFNUQU5ESU5HLjIwMjUvOC81AQAAALV2wyYCAAAABDAuNzgAJbfAiFfW3QjKYaCJV9bdCCNDSVEuQklUOldU</t>
  </si>
  <si>
    <t>QUkuSVFfQ0xPU0VQUklDRS4yMDI1LzgvNQEAAABNulsjAgAAAAU2NC45NQAlt8CIV9bdCO9iq4lX1t0IKENJUS5OQVNEQVFHTTpXSVNFLklRX0NMT1NFUFJJQ0UuMjAyNS84LzUBAAAA6bBDbgIAAAAFMzguMjgAJbfAiFfW3QiN96SJV9bdCCRDSVEuQVJDQTpUSE5RLklRX0NMT1NFUFJJQ0UuMjAyNS84LzUBAAAArsN+JAIAAAAFNTUuNTMAJbfAiFfW3Qj1bpeJV9bdCC9DSVEuTkFTREFRR006V0lTRS5JUV9TSEFSRVNPVVRTVEFORElORy4yMDI1LzgvNQEAAADpsENuAgAAAAQwLjg2ACW3wIhX1t0I8AmmiVfW3QgjQ0lRLlNOUFMuSVFfQ0xPU0VQUklDRS4yMDI1LzgvNS5VU0QBAAAA1IgAAAIAAAAFNjI4LjUAzFXBiFfW3QizYqiJV9bdCCpDSVEuQVNYOlJCVFouSVFfU0hBUkVTT1VUU1RBTkRJTkcuMjAyNS84LzUBAAAAKe12IgIAAAAJMjAuNjcxNTk3ACW3wIhX1t0Ies6YiVfW3QgqQ0lRLkJJVDpXVEFJLklRX1NIQVJFU09VVFNUQU5ESU5HLjIwMjUvOC81AQAAAE26WyMCAAAACDEyLjE0NzYzACW3wIhX1t0IaXefiVfW3QgsQ0lRLk5BU0RBUUdNOkJPVFouSVFfQ0xPU0VQUklDRS4yMDI1LzgvNS5VU0QBAAAA9/0IFgIAAAAFMzMuOTMAngXAiFfW3QhVzqaJV9bdCCNDSVEuQUdJWC5JUV9DTE9TRVBSSUNFLjIwMjUvOC81LlVTRAEAAAAj9wBwAgAAAAczMS45NTMxAJ4FwIhX1t0ITeGPiVfW3QgpQ0lR</t>
  </si>
  <si>
    <t>LkRCOlhCMFQuSVFfU0hBUkVTT1VUU1RBTkRJTkcuMjAyNS84LzUBAAAA0zPeKQIAAAAENC4wOQAlt8CIV9bdCNTGqolX1t0IJENJUS5BUkNBOkxPVVAuSVFfQ0xPU0VQUklDRS4yMDI1LzgvNQEAAABZXA8iAgAAAAY2Mi45MzgAJbfAiFfW3QhwbJGJV9bdCChDSVEuTkFTREFRR006Uk9CVC5JUV9DTE9TRVBSSUNFLjIwMjUvOC81AQAAAFxj2SACAAAABzUwLjAxNjkAy5DAiFfW3QhRvKWJV9bdCC5DSVEuTkFTREFRR006U01ILklRX1NIQVJFU09VVFNUQU5ESU5HLjIwMjUvOC81AQAAAGDCNgACAAAACTk0LjQ5MTg3NADLkMCIV9bdCI3ShIlX1t0II0NJUS5RQ09NLklRX0NMT1NFUFJJQ0UuMjAyNS84LzUuVVNEAQAAANWCAAACAAAABjE0Ni43MQDMVcGIV9bdCP8YqYlX1t0IIkNJUS5WUlQuSVFfQ0xPU0VQUklDRS4yMDI1LzgvNS5VU0QBAAAARJuHIgIAAAAGMTM4Ljc2AMxVwYhX1t0IDWibiVfW3QgoQ0lRLlRXU0U6MjMzMC5JUV9DTE9TRVBSSUNFLjIwMjUvOC81LlVTRAEAAACrzAUAAgAAAAozOC40NzMxMTg5AHsuwYhX1t0IRaemiVfW3QgjQ0lRLkNGTFQuSVFfQ0xPU0VQUklDRS4yMDI1LzgvNS5VU0QBAAAAJgF6EAIAAAAFMTcuMTUAey7BiFfW3QgSTJWJV9bdCCNDSVEuUEFOVy5JUV9DTE9TRVBSSUNFLjIwMjUvOC81LlVTRAEAAACDfYQBAgAAAAYxNjkuMDkAey7BiFfW3QjmK6OJV9bdCCNDSVEu</t>
  </si>
  <si>
    <t>U05PVy5JUV9DTE9TRVBSSUNFLjIwMjUvOC81LlVTRAEAAACwPGQQAgAAAAYyMDUuNzcAiwfBiFfW3QjTwqGJV9bdCCNDSVEuUExUUi5JUV9DTE9TRVBSSUNFLjIwMjUvOC81LlVTRAEAAABl+pgCAgAAAAYxNzMuMjcAiwfBiFfW3QhRvKWJV9bdCCNDSVEuTVNGVC5JUV9DTE9TRVBSSUNFLjIwMjUvOC81LlVTRAEAAABLVQAAAgAAAAY1MjcuNzUAiwfBiFfW3QgXc5WJV9bdCCNDSVEuUkJMWC5JUV9DTE9TRVBSSUNFLjIwMjUvOC81LlVTRAEAAABpVfQBAgAAAAYxMjcuMTEAiwfBiFfW3QjzjpuJV9bdCCJDSVEuVEVNLklRX0NMT1NFUFJJQ0UuMjAyNS84LzUuVVNEAQAAAADTJBkCAAAABTU3Ljc0AKfgwIhX1t0Ir2epiVfW3QgnQ0lRLk5BU0RBUUdNOkFJUS5JUV9DTE9TRVBSSUNFLjIwMjUvOC81AQAAAOncYiECAAAABTQ0LjE3AMuQwIhX1t0IxW6liVfW3QgqQ0lRLkJBVFM6SUdWLklRX1NIQVJFU09VVFNUQU5ESU5HLjIwMjUvOC81AQAAAM06hgACAAAAAzEwOADLkMCIV9bdCNA5qIlX1t0IL0NJUS5OQVNEQVFHTTpCT1RaLklRX1NIQVJFU09VVFNUQU5ESU5HLjIwMjUvOC81AQAAAPf9CBYCAAAABTgzLjY2AMuQwIhX1t0IvvWYiVfW3QgjQ0lRLk5CSVMuSVFfQ0xPU0VQUklDRS4yMDI1LzgvNS5VU0QBAAAAv/sZAwIAAAAFNTUuMTcAiwfBiFfW3QhaUJ+JV9bdCChDSVEuVFdTRToyNDU0LklRX0NMT1NF</t>
  </si>
  <si>
    <t>UFJJQ0UuMjAyNS84LzUuVVNEAQAAAD03XAACAAAACzQ0LjgyOTU0NzI0AMxVwYhX1t0IEkyViVfW3QgjQ0lRLl5ESkkuSVFfQ0xPU0VQUklDRS4yMDI1LzgvNS5VU0QBAAAA+LQoAAIAAAAQNDQxMTEuNzM5Mzg0MzcwMwCeBcCIV9bdCO/AkYlX1t0II0NJUS5PUkNMLklRX0NMT1NFUFJJQ0UuMjAyNS84LzUuVVNEAQAAAOdWAAACAAAABjI1NS42NwCLB8GIV9bdCBdzlYlX1t0II0NJUS5BTkVULklRX0NMT1NFUFJJQ0UuMjAyNS84LzUuVVNEAQAAAMPb/AECAAAABjExOC4xMgDMVcGIV9bdCFpQn4lX1t0ILUNJUS5OQVNEQVFHUzpHT09HTC5JUV9DTE9TRVBSSUNFLjIwMjUvOC81LlVTRAEAAACocQAAAgAAAAYxOTQuNjcAiwfBiFfW3QjzjpuJV9bdCCxDSVEuTkFTREFRR1M6QVNNTC5JUV9DTE9TRVBSSUNFLjIwMjUvOC81LlVTRAEAAAAo7wUAAgAAAAY2ODkuNjMAey7BiFfW3QjmK6OJV9bdCCNDSVEuQU1aTi5JUV9DTE9TRVBSSUNFLjIwMjUvOC81LlVTRAEAAAA9SQAAAgAAAAYyMTMuNzUAiwfBiFfW3QjFbqWJV9bdCCtDSVEuS09TRTpBMDAwNjYwLklRX0NMT1NFUFJJQ0UuMjAyNS84LzUuVVNEAQAAAJ16DQACAAAACzE5MC4wODM4OTM1AHsuwYhX1t0IEkyViVfW3QgjQ0lRLlNIT1AuSVFfQ0xPU0VQUklDRS4yMDI1LzgvNS5VU0QBAAAABisEBQIAAAADMTI3AIsHwYhX1t0IymGgiVfW3QgjQ0lRLkFB</t>
  </si>
  <si>
    <t>UEwuSVFfQ0xPU0VQUklDRS4yMDI1LzgvNS5VU0QBAAAAaWEAAAIAAAAGMjAyLjkyAHsuwYhX1t0I8AmmiVfW3QgjQ0lRLk1FVEEuSVFfQ0xPU0VQUklDRS4yMDI1LzgvNS5VU0QBAAAAF9s8AQIAAAAGNzYzLjQ2ACW3wIhX1t0IaXefiVfW3QguQ0lRLk5BU0RBUUdNOlFRUS5JUV9TSEFSRVNPVVRTVEFORElORy4yMDI1LzgvNQEAAAAOunsAAgAAAAY2MzkuMTUAy5DAiFfW3QhgwJuJV9bdCCJDSVEuQVBQLklRX0NMT1NFUFJJQ0UuMjAyNS84LzUuVVNEAQAAANq5zg0CAAAABjM3Ny45MwCLB8GIV9bdCGl3n4lX1t0IKkNJUS5MU0U6QUlBRy5JUV9TSEFSRVNPVVRTVEFORElORy4yMDI1LzgvNQEAAADwnYIkAgAAAAk0MS42NzMzNjIAJbfAiFfW3QgIa4SJV9bdCCNDSVEuUFNURy5JUV9DTE9TRVBSSUNFLjIwMjUvOC81LlVTRAEAAAC4yqUGAgAAAAU1NS45NwB7LsGIV9bdCFpQn4lX1t0IK0NJUS5BUkNBOkxPVVAuSVFfU0hBUkVTT1VUU1RBTkRJTkcuMjAyNS84LzUBAAAAWVwPIgIAAAAIMS42MDAwMDEAJbfAiFfW3QgMsp6JV9bdCCNDSVEuQURCRS5JUV9DTE9TRVBSSUNFLjIwMjUvOC81LlVTRAEAAAABXwAAAgAAAAYzMzguNzQAp+DAiFfW3QgYkaeJV9bdCCpDSVEuQVJDQTpBSVMuSVFfU0hBUkVTT1VUU1RBTkRJTkcuMjAyNS84LzUBAAAAmJefcAIAAAADMC44ACW3wIhX1t0IL8STiVfW3QgiQ0lRLk1E</t>
  </si>
  <si>
    <t>Qi5JUV9DTE9TRVBSSUNFLjIwMjUvOC81LlVTRAEAAADibswCAgAAAAYyMjguMjUAey7BiFfW3QiV76iJV9bdCCNDSVEuRFVPTC5JUV9DTE9TRVBSSUNFLjIwMjUvOC81LlVTRAEAAACw8IcMAgAAAAYzNDAuMzEAp+DAiFfW3QhPuKeJV9bdCCJDSVEuTk9XLklRX0NMT1NFUFJJQ0UuMjAyNS84LzUuVVNEAQAAAL90XgECAAAABjkwNS4xMgCn4MCIV9bdCDGalYlX1t0IKENJUS5OQVNEQVFHTTpBR0lYLklRX0NMT1NFUFJJQ0UuMjAyNS84LzUBAAAAI/cAcAIAAAAHMzEuOTUzMQALacCIV9bdCBuPoolX1t0IIkNJUS5BUk0uSVFfQ0xPU0VQUklDRS4yMDI1LzgvNS5VU0QBAAAALOfFJwIAAAAGMTM3LjIzAMxVwYhX1t0IDWibiVfW3QgjQ0lRLk5WREEuSVFfQ0xPU0VQUklDRS4yMDI1LzgvNS5VU0QBAAAAM34AAAIAAAAGMTc4LjI2AHsuwYhX1t0IDWibiVfW3QgiQ0lRLk5FVC5JUV9DTE9TRVBSSUNFLjIwMjUvOC81LlVTRAEAAAA09eAEAgAAAAYyMDcuODEAey7BiFfW3QgXc5WJV9bdCCNDSVEuRERPRy5JUV9DTE9TRVBSSUNFLjIwMjUvOC81LlVTRAEAAAC7oQQIAgAAAAYxMzIuOTQAiwfBiFfW3QgNaJuJV9bdCCJDSVEuSU9ULklRX0NMT1NFUFJJQ0UuMjAyNS84LzUuVVNEAQAAALo+/BECAAAABTM1LjkxAIsHwYhX1t0IMZqViVfW3QgrQ0lRLlhUUkE6WEFJWC5JUV9TSEFSRVNPVVRTVEFORElORy4yMDI1</t>
  </si>
  <si>
    <t>TkFTREFRR006V0lTRS5JUV9WV0FQLjIwMjQvMTIvMzEuMjAyNS84LzYuVVNEAQAAAOmwQ24CAAAAEDM0LjUzNjI0MTYxMDczODMA2sS/iFfW3Qjo25uJV9bdCCdDSVFBVkcuTFNFOkFJQUcuSVFfVk9MVU1FLi0zMEQuMjAyNS84LzYBAAAA8J2CJAIAAAASMC4wNjI1NTE5NTY1MjE3MzkxAJ4FwIhX1t0ITuiViVfW3QgvQ0lRQVZHLkJBVFM6SUdWLklRX1ZXQVAuMjAyMy8xMi8yOS4yMDI1LzgvNi5VU0QBAAAAzTqGAAIAAAAQOTIuNjc0Nzk2MDE0OTYyNgDaxL+IV9bdCE7olYlX1t0INENJUUFWRy5OQVNEQVFHTTpCT1RaLklRX1ZXQVAuMjAyNC8xMi8zMS4yMDI1LzgvNi5VU0QBAAAA9/0IFgIAAAAQMzEuMzEzNzU4Mzg5MjYxNwDaxL+IV9bdCE7olYlX1t0ILENJUUFWRy5OQVNEQVFHTTpGRFRYLklRX1ZPTFVNRS4tMzBELjIwMjUvOC82AQAAAL2lnSYCAAAAEjAuMDE4MTgwOTEzMDQzNDc4MwCeBcCIV9bdCI33pIlX1t0IL0NJUUFWRy5MU0U6QUlBRy5JUV9WV0FQLjIwMjMvMTIvMjkuMjAyNS84LzYuVVNEAQAAAPCdgiQCAAAAEDIwLjYxODU0NjYzNTczNDMASNq/iFfW3QhevZeJV9bdCDNDSVFBVkcuTkFTREFRR006U01ILklRX1ZXQVAuMjAyMy8xMi8yOS4yMDI1LzgvNi5VU0QBAAAAYMI2AAIAAAAQMjM2LjUzNTAxMjQ2ODgyOADaxL+IV9bdCPghlIlX1t0IMENJUUFWRy5BUkNBOkNIQVQuSVFfVldB</t>
  </si>
  <si>
    <t>UC4yMDI0LzEyLzMxLjIwMjUvOC82LlVTRAEAAAAAMDVtAgAAABA0MS42ODc3ODUyMzQ4OTkzANrEv4hX1t0I72KriVfW3QgoQ0lRQVZHLkJBVFM6V1RBSS5JUV9WT0xVTUUuLTMwRC4yMDI1LzgvNgEAAABgTm9kAgAAABIwLjA4NzQ0OTU2NTIxNzM5MTMAngXAiFfW3QjviKiJV9bdCC5DSVFBVkcuREI6WEIwVC5JUV9WV0FQLjIwMjMvMTIvMjkuMjAyNS84LzYuVVNEAQAAANMz3ikDAAAAAABI2r+IV9bdCPWjmolX1t0IMENJUUFWRy5BUkNBOkFSVFkuSVFfVldBUC4yMDIzLzEyLzI5LjIwMjUvOC82LlVTRAEAAABuH2khAgAAABAzNS4yMTIzOTQwMTQ5NjI2ANrEv4hX1t0Im7OKiVfW3QgvQ0lRQVZHLlhUUkE6WEFJWC5JUV9WV0FQLjIwMjMvNi8zMC4yMDI1LzgvNi5VU0QBAAAANeziIgIAAAAQOTQuMTYyMzM2MjY0NTAzOQDaxL+IV9bdCP+pkYlX1t0IKENJUUFWRy5BUkNBOkNIQVQuSVFfVk9MVU1FLi0zMEQuMjAyNS84LzYBAAAAADA1bQIAAAARMC4xNjY5MTk2NTIxNzM5MTMAngXAiFfW3Qgwm52JV9bdCC9DSVFBVkcuQklUOldUQUkuSVFfVldBUC4yMDI0LzEyLzMxLjIwMjUvOC82LlVTRAEAAABNulsjAgAAABA2Ni44MzQ2MDQ3MTU4NDg5ANrEv4hX1t0I+CGUiVfW3Qg0Q0lRQVZHLk5BU0RBUUdNOkFHSVguSVFfVldBUC4yMDI0LzEyLzMxLjIwMjUvOC82LlVTRAEAAAAj9wBwAgAAAA8yOC42MzE2</t>
  </si>
  <si>
    <t>Nzc4NTIzNDkA2sS/iFfW3Qj8uo+JV9bdCCxDSVFBVkcuTkFTREFRR006V0lTRS5JUV9WT0xVTUUuLTMwRC4yMDI1LzgvNgEAAADpsENuAgAAABIwLjAxMTMyMDEzMDQzNDc4MjYAngXAiFfW3QieeaOJV9bdCDRDSVFBVkcuTkFTREFRR006RkRUWC5JUV9WV0FQLjIwMjMvMTIvMjkuMjAyNS84LzYuVVNEAQAAAL2lnSYCAAAAEDMzLjU1NTYzNTkxMDIyNDQASNq/iFfW3Qgwm52JV9bdCDRDSVFBVkcuTkFTREFRR006Uk9CVC5JUV9WV0FQLjIwMjQvMTIvMzEuMjAyNS84LzYuVVNEAQAAAFxj2SACAAAADzQ1LjA4MTYxMDczODI1NQDaxL+IV9bdCCshhYlX1t0IKENJUUFWRy5YVFJBOlhBSVguSVFfVk9MVU1FLi0zMEQuMjAyNS84LzYBAAAANeziIgIAAAARMC4wNjYyMDAzNDc4MjYwODcAngXAiFfW3QgDk5GJV9bdCCtDSVFBVkcuTkFTREFRR006U01ILklRX1ZPTFVNRS4tMzBELjIwMjUvOC82AQAAAGDCNgACAAAAEDcuNTM1NjIxODI2MDg2OTYA3u+/iFfW3Qg2m4eJV9bdCDBDSVFBVkcuQVJDQTpMUk5aLklRX1ZXQVAuMjAyMy8xMi8yOS4yMDI1LzgvNi5VU0QBAAAAtXbDJgIAAAAQMzkuMTM3NjA1OTg1MDM3NABI2r+IV9bdCKhRqolX1t0IMENJUUFWRy5CQVRTOldUQUkuSVFfVldBUC4yMDI0LzEyLzMxLjIwMjUvOC82LlVTRAEAAABgTm9kAgAAABAyMi4xMTYwNDAyNjg0NTY0ANrEv4hX1t0I6dqKiVfW</t>
  </si>
  <si>
    <t>3QgmQ0lRQVZHLkRCOlhCMFQuSVFfVk9MVU1FLi0zMEQuMjAyNS84LzYBAAAA0zPeKQMAAAAAAJ4FwIhX1t0INpuHiVfW3QgrQ0lRQVZHLk5BU0RBUUdNOkFJUS5JUV9WT0xVTUUuLTMwRC4yMDI1LzgvNgEAAADp3GIhAgAAABAxLjA0MjM1NTE3MzkxMzA0AN7vv4hX1t0IIpKPiVfW3Qg0Q0lRQVZHLk5BU0RBUUdNOldJU0UuSVFfVldBUC4yMDIzLzEyLzI5LjIwMjUvOC82LlVTRAEAAADpsENuAgAAABAzMS40NDYwMDk5NzUwNjIzAEjav4hX1t0IIpKPiVfW3QgwQ0lRQVZHLlhUUkE6WEFJWC5JUV9WV0FQLjIwMjMvMTIvMjkuMjAyNS84LzYuVVNEAQAAADXs4iIDAAAAAABI2r+IV9bdCCEKlIlX1t0INENJUUFWRy5OQVNEQVFHTTpBR0lYLklRX1ZXQVAuMjAyMy8xMi8yOS4yMDI1LzgvNi5VU0QBAAAAI/cAcAIAAAAQMjcuNTM2MjEyMTIxMjEyMQDaxL+IV9bdCP+pkYlX1t0IL0NJUUFWRy5BUkNBOkFJUy5JUV9WV0FQLjIwMjQvMTIvMzEuMjAyNS84LzYuVVNEAQAAAJiXn3ACAAAAEDI0LjcwMDQwMjY4NDU2MzgA2sS/iFfW3QieQKmJV9bdCCxDSVFBVkcuTkFTREFRR006Uk9CVC5JUV9WT0xVTUUuLTMwRC4yMDI1LzgvNgEAAABcY9kgAgAAABIwLjA2NTQzOTYwODY5NTY1MjIAngXAiFfW3Qjpr6CJV9bdCC9DSVFBVkcuQklUOldUQUkuSVFfVldBUC4yMDIzLzEyLzI5LjIwMjUvOC82LlVTRAEAAABNulsj</t>
  </si>
  <si>
    <t>AgAAABA2NC42NjUxMTMxNDg2NzYzAEjav4hX1t0ITuiViVfW3Qg0Q0lRQVZHLk5BU0RBUUdNOkJPVFouSVFfVldBUC4yMDIzLzEyLzI5LjIwMjUvOC82LlVTRAEAAAD3/QgWAgAAABAzMS4xMzU2NjA4NDc4ODAzANrEv4hX1t0IZ/qEiVfW3QgrQ0lRQVZHLk5BU0RBUUdNOlFRUS5JUV9WT0xVTUUuLTMwRC4yMDI1LzgvNgEAAAAOunsAAgAAABA0My45Mjk5ODE5NTY1MjE3AJ4FwIhX1t0IKIqriVfW3QgnQ0lRQVZHLkJBVFM6SUdWLklRX1ZPTFVNRS4tMzBELjIwMjUvOC82AQAAAM06hgACAAAADzQuMzg3NDgwNzgyNjA4NwDe77+IV9bdCHaMiolX1t0IMENJUUFWRy5BUkNBOlRITlEuSVFfVldBUC4yMDIzLzEyLzI5LjIwMjUvOC82LlVTRAEAAACuw34kAgAAABA0Ni43Mzk3MjU2ODU3ODU1AEjav4hX1t0IcCqqiVfW3Qg0Q0lRQVZHLk5BU0RBUUdNOkZEVFguSVFfVldBUC4yMDI0LzEyLzMxLjIwMjUvOC82LlVTRAEAAAC9pZ0mAgAAABAzNS41NDM0ODk5MzI4ODU5ANrEv4hX1t0I5O2qiVfW3QgsQ0lRQVZHLk5BU0RBUUdNOkJPVFouSVFfVk9MVU1FLi0zMEQuMjAyNS84LzYBAAAA9/0IFgIAAAAQMC42NzQ1NjQ1MjE3MzkxMwDe77+IV9bdCID9jIlX1t0IMENJUUFWRy5BUkNBOkNIQVQuSVFfVldBUC4yMDIzLzEyLzI5LjIwMjUvOC82LlVTRAEAAAAAMDVtAgAAABAzOC4xNTg2NzgzMDQyMzk0AEjav4hX</t>
  </si>
  <si>
    <t>1t0ImdqeiVfW3QgwQ0lRQVZHLkFSQ0E6TE9VUC5JUV9WV0FQLjIwMjQvMTIvMzEuMjAyNS84LzYuVVNEAQAAAFlcDyICAAAAEDU0LjgyNTgzODkyNjE3NDUA2sS/iFfW3QhPuKeJV9bdCChDSVFBVkcuQVJDQTpBUlRZLklRX1ZPTFVNRS4tMzBELjIwMjUvOC82AQAAAG4faSECAAAAETAuNDczOTUzOTEzMDQzNDc4AJ4FwIhX1t0IA5ORiVfW3QgvQ0lRQVZHLkFSQ0E6QUlTLklRX1ZXQVAuMjAyMy8xMi8yOS4yMDI1LzgvNi5VU0QBAAAAmJefcAIAAAAQMjQuNzEwODMzMzMzMzMzMwBI2r+IV9bdCMjfp4lX1t0IMENJUUFWRy5BUkNBOkxSTlouSVFfVldBUC4yMDI0LzEyLzMxLjIwMjUvOC82LlVTRAEAAAC1dsMmAgAAABA0MC4xOTcwNDY5Nzk4NjU4ANrEv4hX1t0I74ioiVfW3QgzQ0lRQVZHLk5BU0RBUUdNOlFRUS5JUV9WV0FQLjIwMjQvMTIvMzEuMjAyNS84LzYuVVNEAQAAAA66ewACAAAAEDUxMi40NzA1MzY5MTI3NTIAngXAiFfW3QiydKGJV9bdCDNDSVFBVkcuTkFTREFRR006U01ILklRX1ZXQVAuMjAyNC8xMi8zMS4yMDI1LzgvNi5VU0QBAAAAYMI2AAIAAAAQMjQ0LjYzNTQzNjI0MTYxMQDaxL+IV9bdCP+pkYlX1t0IM0NJUUFWRy5OQVNEQVFHTTpBSVEuSVFfVldBUC4yMDIzLzEyLzI5LjIwMjUvOC82LlVTRAEAAADp3GIhAgAAABAzNi44MjM1OTEwMjI0NDM5ANrEv4hX1t0IWcKHiVfW3QgvQ0lR</t>
  </si>
  <si>
    <t>QVZHLkJBVFM6SUdWLklRX1ZXQVAuMjAyNC8xMi8zMS4yMDI1LzgvNi5VU0QBAAAAzTqGAAIAAAAQMTAwLjg4OTI2MTc0NDk2NgDaxL+IV9bdCD06lIlX1t0IJ0NJUUFWRy5MU0U6UkJPVC5JUV9WT0xVTUUuLTMwRC4yMDI1LzgvNgEAAACOeyQUAgAAABEwLjE0NDIyMjE3MzkxMzA0MwCeBcCIV9bdCCKSj4lX1t0IM0NJUUFWRy5OQVNEQVFHTTpBSVEuSVFfVldBUC4yMDI0LzEyLzMxLjIwMjUvOC82LlVTRAEAAADp3GIhAgAAABAzOS45NTg0NTYzNzU4Mzg5ANrEv4hX1t0IKyGFiVfW3QgnQ0lRQVZHLkJJVDpXVEFJLklRX1ZPTFVNRS4tMzBELjIwMjUvOC82AQAAAE26WyMCAAAAEjAuMDEzNDUwNzM5MTMwNDM0OACeBcCIV9bdCCEKlIlX1t0IMENJUUFWRy5BUkNBOkFSVFkuSVFfVldBUC4yMDI0LzEyLzMxLjIwMjUvOC82LlVTRAEAAABuH2khAgAAABAzNy4wNTY5MTI3NTE2Nzc4ANrEv4hX1t0IcPGHiVfW3QgnQ0lRQVZHLkFTWDpSQlRaLklRX1ZPTFVNRS4tMzBELjIwMjUvOC82AQAAACntdiICAAAAEjAuMDQ2NDc2OTEzMDQzNDc4MwCeBcCIV9bdCI3ShIlX1t0IL0NJUUFWRy5MU0U6UkJPVC5JUV9WV0FQLjIwMjQvMTIvMzEuMjAyNS84LzYuVVNEAQAAAI57JBQCAAAAEDE0LjExNDU0MjA5NzQwMjYA2sS/iFfW3Qj8uo+JV9bdCChDSVFBVkcuQVJDQTpJR1BULklRX1ZPTFVNRS4tMzBELjIwMjUvOC82</t>
  </si>
  <si>
    <t>AQAAAMwCXgECAAAAEjAuMDQwNzAwMDg2OTU2NTIxNwCeBcCIV9bdCBiRp4lX1t0IL0NJUUFWRy5MU0U6QUlBRy5JUV9WV0FQLjIwMjQvMTIvMzEuMjAyNS84LzYuVVNEAQAAAPCdgiQCAAAAEDIyLjIxMjY0OTQzOTMyMzQA2sS/iFfW3QhO6JWJV9bdCChDSVFBVkcuQVJDQTpMT1VQLklRX1ZPTFVNRS4tMzBELjIwMjUvOC82AQAAAFlcDyICAAAAEzAuMDA3MDg1NzgyNjA4Njk1NjUAngXAiFfW3QgMsp6JV9bdCC9DSVFBVkcuTFNFOlJCT1QuSVFfVldBUC4yMDIzLzEyLzI5LjIwMjUvOC82LlVTRAEAAACOeyQUAgAAABAxMy41OTkwMjk0NDExNzY1AEjav4hX1t0IA5ORiVfW3QgvQ0lRQVZHLkFTWDpSQlRaLklRX1ZXQVAuMjAyNC8xMi8zMS4yMDI1LzgvNi5VU0QBAAAAKe12IgIAAAAQOS4wMTMwMjAzNDA4MjQ1MQDaxL+IV9bdCGxpp4lX1t0IKENJUUFWRy5BUkNBOkxSTlouSVFfVk9MVU1FLi0zMEQuMjAyNS84LzYBAAAAtXbDJgIAAAAIMC4wMDQyNzMAngXAiFfW3Qh876WJV9bdCC9DSVFBVkcuQVNYOlJCVFouSVFfVldBUC4yMDIzLzEyLzI5LjIwMjUvOC82LlVTRAEAAAAp7XYiAgAAABA5LjEwNzI5ODQ5MzM5NTQxAEjav4hX1t0ImhyZiVfW3QgtQ0lRQVZHLkRCOlhCMFQuSVFfVldBUC4yMDIzLzYvMzAuMjAyNS84LzYuVVNEAQAAANMz3ikCAAAADzE4LjYxNTcyMDUyNzk2NADaxL+IV9bdCNTGqolX</t>
  </si>
  <si>
    <t>1t0IM0NJUUFWRy5OQVNEQVFHTTpRUVEuSVFfVldBUC4yMDIzLzEyLzI5LjIwMjUvOC82LlVTRAEAAAAOunsAAgAAABA0ODIuMjM4NzgzNTUxMTIyAJ4FwIhX1t0IcGyRiVfW3QgnQ0lRQVZHLkFSQ0E6QUlTLklRX1ZPTFVNRS4tMzBELjIwMjUvOC82AQAAAJiXn3ACAAAAEjAuMDI4ODk4NzM5MTMwNDM0OACeBcCIV9bdCFSWl4lX1t0INENJUUFWRy5OQVNEQVFHTTpST0JULklRX1ZXQVAuMjAyMy8xMi8yOS4yMDI1LzgvNi5VU0QBAAAAXGPZIAIAAAAQNDQuMjQxODIwNDQ4ODc3OADaxL+IV9bdCFnCh4lX1t0IMENJUUFWRy5BUkNBOklHUFQuSVFfVldBUC4yMDIzLzEyLzI5LjIwMjUvOC82LlVTRAEAAADMAl4BAgAAABA0NC44NzE4MDk5Mzc2NTU5AEjav4hX1t0Im7OKiVfW3QgwQ0lRQVZHLkFSQ0E6SUdQVC5JUV9WV0FQLjIwMjQvMTIvMzEuMjAyNS84LzYuVVNEAQAAAMwCXgECAAAAEDQ1LjI5MDI3NTMwODcyNDgA2sS/iFfW3QhZwoeJV9bdCCxDSVFBVkcuTkFTREFRR006QUdJWC5JUV9WT0xVTUUuLTMwRC4yMDI1LzgvNgEAAAAj9wBwAgAAABIwLjAyOTUwOTUyMTczOTEzMDQA3u+/iFfW3QiN0oSJV9bdCDBDSVFBVkcuQkFUUzpXVEFJLklRX1ZXQVAuMjAyMy8xMi8yOS4yMDI1LzgvNi5VU0QBAAAAYE5vZAIAAAAQMjEuMDc1MDEyNDY4ODI3OQBI2r+IV9bdCID9jIlX1t0IMENJUUFWRy5BUkNBOlRI</t>
  </si>
  <si>
    <t>TlEuSVFfVldBUC4yMDI0LzEyLzMxLjIwMjUvOC82LlVTRAEAAACuw34kAgAAABA1MC4yNTkzOTU5NzMxNTQ0ANrEv4hX1t0IXDiNiVfW3QgvQ0lRLkxTRTpBSUFHLklRX0hPTERJTkdTX0VRVUlUWV9BU1NFVFMuMjAyNS84LzYBAAAA8J2CJAIAAAAFODE2LjEA2sS/iFfW3QjpYI2JV9bdCDNDSVEuTkFTREFRR006U01ILklRX0hPTERJTkdTX0VRVUlUWV9BU1NFVFMuMjAyNS84LzYBAAAAYMI2AAIAAAAIMjcwNDguNTQAfK+/iFfW3QjUBqiJV9bdCDBDSVEuQVJDQTpUSE5RLklRX0hPTERJTkdTX0VRVUlUWV9BU1NFVFMuMjAyNS84LzYBAAAArsN+JAIAAAAGMjA1LjQxAHyvv4hX1t0I6NubiVfW3QgzQ0lRLk5BU0RBUUdNOlFRUS5JUV9IT0xESU5HU19FUVVJVFlfQVNTRVRTLjIwMjUvOC82AQAAAA66ewACAAAACTM2MTk5MS4wNAB8r7+IV9bdCID9jIlX1t0IL0NJUS5MU0U6UkJPVC5JUV9IT0xESU5HU19FUVVJVFlfQVNTRVRTLjIwMjUvOC82AQAAAI57JBQCAAAABjMyODMuNgDaxL+IV9bdCCtJhYlX1t0IL0NJUS5CQVRTOklHVi5JUV9IT0xESU5HU19FUVVJVFlfQVNTRVRTLjIwMjUvOC82AQAAAM06hgACAAAACDExNDg2LjU3AHyvv4hX1t0IBJ+qiVfW3Qg0Q0lRLk5BU0RBUUdNOkJPVFouSVFfSE9MRElOR1NfRVFVSVRZX0FTU0VUUy4yMDI1LzgvNgEAAAD3/QgWAgAAAAcyODMwLjA0AHyvv4hX1t0I</t>
  </si>
  <si>
    <t>1MaqiVfW3QgvQ0lRLkFSQ0E6QUlTLklRX0hPTERJTkdTX0VRVUlUWV9BU1NFVFMuMjAyNS84LzYBAAAAmJefcAIAAAAENS43OQDaxL+IV9bdCNqIoIlX1t0IM0NJUS5OQVNEQVFHTTpBSVEuSVFfSE9MRElOR1NfRVFVSVRZX0FTU0VUUy4yMDI1LzgvNgEAAADp3GIhAgAAAAc0MjMwLjcxAHyvv4hX1t0Iu9upiVfW3Qg0Q0lRLk5BU0RBUUdNOldJU0UuSVFfSE9MRElOR1NfRVFVSVRZX0FTU0VUUy4yMDI1LzgvNgEAAADpsENuAgAAAAUzMS4wOQDaxL+IV9bdCFnEn4lX1t0IMENJUS5YVFJBOlhBSVguSVFfSE9MRElOR1NfRVFVSVRZX0FTU0VUUy4yMDI1LzgvNgEAAAA17OIiAgAAAAc0OTA4Ljg2ANrEv4hX1t0IcPGHiVfW3QgwQ0lRLkFSQ0E6TFJOWi5JUV9IT0xESU5HU19FUVVJVFlfQVNTRVRTLjIwMjUvOC82AQAAALV2wyYCAAAABTMzLjk2ANrEv4hX1t0IYg+WiVfW3QgvQ0lRLkFTWDpSQlRaLklRX0hPTERJTkdTX0VRVUlUWV9BU1NFVFMuMjAyNS84LzYBAAAAKe12IgIAAAAGMTk0LjU0ANrEv4hX1t0IwpuhiVfW3QguQ0lRLkRCOlhCMFQuSVFfSE9MRElOR1NfRVFVSVRZX0FTU0VUUy4yMDI1LzgvNgEAAADTM94pAgAAAAUxMDYuNwDaxL+IV9bdCBuPoolX1t0IMENJUS5BUkNBOkFSVFkuSVFfSE9MRElOR1NfRVFVSVRZX0FTU0VUUy4yMDI1LzgvNgEAAABuH2khAgAAAAcxMjY4Ljk1AHyvv4hX1t0I</t>
  </si>
  <si>
    <t>yN2iiVfW3Qg0Q0lRLk5BU0RBUUdNOlJPQlQuSVFfSE9MRElOR1NfRVFVSVRZX0FTU0VUUy4yMDI1LzgvNgEAAABcY9kgAgAAAAY1MzcuNDMAfK+/iFfW3Qh15JeJV9bdCDBDSVEuQkFUUzpXVEFJLklRX0hPTERJTkdTX0VRVUlUWV9BU1NFVFMuMjAyNS84LzYBAAAAYE5vZAIAAAAGMjI0Ljk0AHyvv4hX1t0IFcuaiVfW3Qg0Q0lRLk5BU0RBUUdNOkZEVFguSVFfSE9MRElOR1NfRVFVSVRZX0FTU0VUUy4yMDI1LzgvNgEAAAC9pZ0mAgAAAAYxODYuMjEAfK+/iFfW3Qj8uo+JV9bdCDBDSVEuQVJDQTpDSEFULklRX0hPTERJTkdTX0VRVUlUWV9BU1NFVFMuMjAyNS84LzYBAAAAADA1bQIAAAAGMzYyLjY5ANrEv4hX1t0I78CRiVfW3QgwQ0lRLkFSQ0E6TE9VUC5JUV9IT0xESU5HU19FUVVJVFlfQVNTRVRTLjIwMjUvOC82AQAAAFlcDyICAAAABjEwNC4wNgDaxL+IV9bdCD06lIlX1t0IMENJUS5BUkNBOklHUFQuSVFfSE9MRElOR1NfRVFVSVRZX0FTU0VUUy4yMDI1LzgvNgEAAADMAl4BAgAAAAY0OTQuODcAfK+/iFfW3QiaHJmJV9bdCC9DSVEuQklUOldUQUkuSVFfSE9MRElOR1NfRVFVSVRZX0FTU0VUUy4yMDI1LzgvNgEAAABNulsjAgAAAAY5MTQuNzIA2sS/iFfW3Qjp2oqJV9bdCDRDSVEuTkFTREFRR006QUdJWC5JUV9IT0xESU5HU19FUVVJVFlfQVNTRVRTLjIwMjUvOC82AQAAACP3AHACAAAABTI4LjAx</t>
  </si>
  <si>
    <t>215</t>
  </si>
  <si>
    <t>BAABTAVMT0NBTAFI/////wFQDQcAACNDSVEuXlNQWC5JUV9PUEVOUFJJQ0UuMjAyNC83LzE4LlVTRAEAAACbuCgAAgAAAAc1NjA4LjU2AFYUv4hX1t0IMiWViVfW3QgiQ0lRLl5TUFguSVFfWUVBUkhJR0guMjAyNS83LzE3LlVTRAEAAACbuCgAAgAAABA2Mjk3LjM2MTkwOTQ0MDQ1AIoqv4hX1t0ItG6kiVfW3QghQ0lRLl5TUFguSVFfWUVBUkxPVy4yMDI1LzcvMTcuVVNEAQAAAJu4KAACAAAAEDQ5ODIuNzcwMzEzMjY5NDIAiiq/iFfW3QizYqiJV9bdCBlDSVEuXlNQWC5JUV9ZRUFSSElHSF9EQVRFAQAAAJu4KAAFAAAACTIwMjUvNy8yOACKKr+IV9bdCP8YqYlX1t0IGENJUS5eU1BYLklRX1lFQVJMT1dfREFURQEAAACbuCgABQAAAAgyMDI1LzQvOACKKr+IV9bdCLXSlolX1t0IJENJUS5eREpJLklRX0NMT1NFUFJJQ0UuMjAyNS83LzE3LlVTRAEAAAD4tCgAAgAAABA0NDQ4NC40ODYyNDk5MTQ2AIoqv4hX1t0I2LiZiVfW3QgkQ0lRLl5ESkkuSVFfQ0xPU0VQUklDRS4yMDI1LzQvMTcuVVNEAQAAAPi0KAACAAAAEDM5MTQyLjIzMTk0ODM4ODQAiiq/iFfW3Qh2HKeJV9bdCCVDSVEuXkRKSS5JUV9DTE9TRVBSSUNFLjIwMjIvMTEvMzAuVVNEAQAAAPi0KAACAAAAEDM0NTg5Ljc2ODUxNDM2MDgAiiq/iFfW3QhIKZ+JV9bdCCRDSVEuXkRKSS5JUV9DTE9TRVBSSUNFLjIwMjMvMy8xNC5VU0QBAAAA+LQoAAIA</t>
  </si>
  <si>
    <t>VVNEAQAAAAAwNW0CAAAABTM2Ljk4AIoqv4hX1t0I7euLiVfW3QgnQ0lRLkFSQ0E6Q0hBVC5JUV9ZRUFSSElHSC4yMDI1LzcvMTcuVVNEAQAAAAAwNW0CAAAABzQ5LjkzOTUAiiq/iFfW3Qjt64uJV9bdCCZDSVEuQVJDQTpDSEFULklRX1lFQVJMT1cuMjAyNS83LzE3LlVTRAEAAAAAMDVtAgAAAAcyOC45NjA5AIoqv4hX1t0IPhOgiVfW3QgeQ0lRLkFSQ0E6Q0hBVC5JUV9ZRUFSSElHSF9EQVRFAQAAAAAwNW0FAAAACDIwMjUvOC83AIoqv4hX1t0I2iOhiVfW3QgdQ0lRLkFSQ0E6Q0hBVC5JUV9ZRUFSTE9XX0RBVEUBAAAAADA1bQUAAAAIMjAyNS80LzcAiiq/iFfW3QjZBKOJV9bdCCpDSVEuQVJDQTpDSEFULklRX0NMT1NFUFJJQ0UuMjAyMi8xMS8zMC5VU0QBAAAAADA1bQMAAAAAAIoqv4hX1t0IbGmniVfW3QgpQ0lRLkFSQ0E6Q0hBVC5JUV9DTE9TRVBSSUNFLjIwMjMvMy8xNC5VU0QBAAAAADA1bQMAAAAAAOVAv4hX1t0IiPmjiVfW3QgsQ0lRLk5BU0RBUUdNOkFJUS5JUV9DTE9TRVBSSUNFLjIwMjUvNy8xNy5VU0QBAAAA6dxiIQIAAAAFNDQuNDMA5UC/iFfW3QiSvKSJV9bdCC1DSVEuTkFTREFRR006QUlRLklRX0NMT1NFUFJJQ0UuMjAyNC8xMi8zMS5VU0QBAAAA6dxiIQIAAAAFMzguNjQAem2bm1fW3QhossabV9bdCCxDSVEuTkFTREFRR006QUlRLklRX0NMT1NFUFJJQ0UuMjAyNS80LzE3LlVTRAEA</t>
  </si>
  <si>
    <t>RS4yMDI0LzEyLzMxLlVTRAEAAAD3/QgWAgAAAAUzMS45NQB6bZubV9bdCEiKxptX1t0ILUNJUS5OQVNEQVFHTTpCT1RaLklRX0NMT1NFUFJJQ0UuMjAyNS80LzE3LlVTRAEAAAD3/QgWAgAAAAUyNi42MgDlQL+IV9bdCFCkkIlX1t0ILkNJUS5OQVNEQVFHTTpCT1RaLklRX0NMT1NFUFJJQ0UuMjAyMi8xMS8zMC5VU0QBAAAA9/0IFgIAAAAFMjEuNDMA5UC/iFfW3Qga0ZKJV9bdCC1DSVEuTkFTREFRR006Qk9UWi5JUV9DTE9TRVBSSUNFLjIwMjMvMy8xNC5VU0QBAAAA9/0IFgIAAAAFMjMuNzEA5UC/iFfW3QgyJZWJV9bdCCxDSVEuTkFTREFRR006Qk9UWi5JUV9PUEVOUFJJQ0UuMjAyNC83LzE4LlVTRAEAAAD3/QgWAgAAAAQzMS40AOVAv4hX1t0Iu9upiVfW3QgrQ0lRLk5BU0RBUUdNOkJPVFouSVFfWUVBUkhJR0guMjAyNS83LzE3LlVTRAEAAAD3/QgWAgAAAAkzNC44NTU5MDIA5UC/iFfW3QjQOaiJV9bdCCpDSVEuTkFTREFRR006Qk9UWi5JUV9ZRUFSTE9XLjIwMjUvNy8xNy5VU0QBAAAA9/0IFgIAAAAGMjMuODE1AOVAv4hX1t0IBVWciVfW3QgiQ0lRLk5BU0RBUUdNOkJPVFouSVFfWUVBUkhJR0hfREFURQEAAAD3/QgWBQAAAAkyMDI1LzEvMjQA5UC/iFfW3QgAQJ2JV9bdCCFDSVEuTkFTREFRR006Qk9UWi5JUV9ZRUFSTE9XX0RBVEUBAAAA9/0IFgUAAAAIMjAyNS80LzcA5UC/iFfW3Qjk7aqJV9bd</t>
  </si>
  <si>
    <t>BjQ0Mi42NQDlQL+IV9bdCM5/polX1t0IGUNJUS5NRVRBLklRX1lFQVJISUdIX0RBVEUBAAAAF9s8AQUAAAAJMjAyNS83LzMxAOVAv4hX1t0I3XGOiVfW3QgYQ0lRLk1FVEEuSVFfWUVBUkxPV19EQVRFAQAAABfbPAEFAAAACTIwMjUvNC8yMQDlQL+IV9bdCIO5kolX1t0IJUNJUS5NRVRBLklRX0NMT1NFUFJJQ0UuMjAyNC8xMi8zMS5VU0QBAAAAF9s8AQIAAAAGNTg1LjUxACW3wIhX1t0IPEzim1fW3QgjQ0lRLkNSTS5JUV9DTE9TRVBSSUNFLjIwMjUvNy8xNy5VU0QBAAAAJeABAAIAAAAGMjU5Ljg4AGEawIhX1t0IMfOciVfW3QgjQ0lRLkNSTS5JUV9DTE9TRVBSSUNFLjIwMjUvNC8xNy5VU0QBAAAAJeABAAIAAAAGMjQ3LjI2AMRVv4hX1t0I2LiZiVfW3QgkQ0lRLkNSTS5JUV9DTE9TRVBSSUNFLjIwMjIvMTEvMzAuVVNEAQAAACXgAQACAAAABjE2MC4yNQDEVb+IV9bdCMUZm4lX1t0II0NJUS5DUk0uSVFfQ0xPU0VQUklDRS4yMDIzLzMvMTQuVVNEAQAAACXgAQACAAAABjE4Mi44OQDEVb+IV9bdCOLugolX1t0IIkNJUS5DUk0uSVFfT1BFTlBSSUNFLjIwMjQvNy8xOC5VU0QBAAAAJeABAAIAAAAGMjUyLjE0AMRVv4hX1t0ISCmfiVfW3QghQ0lRLkNSTS5JUV9ZRUFSSElHSC4yMDI1LzcvMTcuVVNEAQAAACXgAQACAAAAAzM2OQDEVb+IV9bdCOLugolX1t0IIENJUS5DUk0uSVFfWUVBUkxPVy4yMDI1Lzcv</t>
  </si>
  <si>
    <t>MTcuVVNEAQAAACXgAQACAAAAAzIzMADEVb+IV9bdCLtUholX1t0IGENJUS5DUk0uSVFfWUVBUkhJR0hfREFURQEAAAAl4AEABQAAAAkyMDI0LzEyLzQAxFW/iFfW3QjaA4mJV9bdCBdDSVEuQ1JNLklRX1lFQVJMT1dfREFURQEAAAAl4AEABQAAAAgyMDI1LzQvNwDEVb+IV9bdCO+IqIlX1t0IJENJUS5DUk0uSVFfQ0xPU0VQUklDRS4yMDI0LzEyLzMxLlVTRAEAAAAl4AEAAgAAAAYzMzQuMzMAp+DAiFfW3Qgf3+ObV9bdCCNDSVEuTk9XLklRX0NMT1NFUFJJQ0UuMjAyNS83LzE3LlVTRAEAAAC/dF4BAgAAAAY5NTkuMTUAYRrAiFfW3Qi+jqmJV9bdCCNDSVEuTk9XLklRX0NMT1NFUFJJQ0UuMjAyNS80LzE3LlVTRAEAAAC/dF4BAgAAAAY3NzIuMTYAxFW/iFfW3Qjn/ZSJV9bdCCRDSVEuTk9XLklRX0NMT1NFUFJJQ0UuMjAyMi8xMS8zMC5VU0QBAAAAv3ReAQIAAAAFNDE2LjMAxFW/iFfW3QgFVZyJV9bdCCNDSVEuTk9XLklRX0NMT1NFUFJJQ0UuMjAyMy8zLzE0LlVTRAEAAAC/dF4BAgAAAAY0MjQuNTQAxFW/iFfW3QgbGZ2JV9bdCCJDSVEuTk9XLklRX09QRU5QUklDRS4yMDI0LzcvMTguVVNEAQAAAL90XgECAAAABjczOC4zNADEVb+IV9bdCO8QnolX1t0IIUNJUS5OT1cuSVFfWUVBUkhJR0guMjAyNS83LzE3LlVTRAEAAAC/dF4BAgAAAAcxMTk4LjA5AMRVv4hX1t0IUbaiiVfW3QggQ0lRLk5PVy5JUV9Z</t>
  </si>
  <si>
    <t>RUFSTE9XLjIwMjUvNy8xNy5VU0QBAAAAv3ReAQIAAAAINjc4LjY1ODgAxFW/iFfW3QizYqiJV9bdCBhDSVEuTk9XLklRX1lFQVJISUdIX0RBVEUBAAAAv3ReAQUAAAAJMjAyNS8xLzI4AMRVv4hX1t0I/xipiVfW3QgXQ0lRLk5PVy5JUV9ZRUFSTE9XX0RBVEUBAAAAv3ReAQUAAAAIMjAyNS80LzcAxFW/iFfW3QjFGZuJV9bdCCRDSVEuTk9XLklRX0NMT1NFUFJJQ0UuMjAyNC8xMi8zMS5VU0QBAAAAv3ReAQIAAAAHMTA2MC4xMgCn4MCIV9bdCGiy5ptX1t0IJENJUS5EVU9MLklRX0NMT1NFUFJJQ0UuMjAyNS83LzE3LlVTRAEAAACw8IcMAgAAAAYzNjEuOTUApEHAiFfW3QioUaqJV9bdCCRDSVEuRFVPTC5JUV9DTE9TRVBSSUNFLjIwMjUvNC8xNy5VU0QBAAAAsPCHDAIAAAAFMzI2LjUAxFW/iFfW3QjExIuJV9bdCCVDSVEuRFVPTC5JUV9DTE9TRVBSSUNFLjIwMjIvMTEvMzAuVVNEAQAAALDwhwwCAAAABTY5LjY3AMRVv4hX1t0Iy0qOiVfW3QgkQ0lRLkRVT0wuSVFfQ0xPU0VQUklDRS4yMDIzLzMvMTQuVVNEAQAAALDwhwwCAAAABjEyMy43MgDEVb+IV9bdCIt9kIlX1t0II0NJUS5EVU9MLklRX09QRU5QUklDRS4yMDI0LzcvMTguVVNEAQAAALDwhwwCAAAABjE4Mi4xMQDEVb+IV9bdCIO5kolX1t0IIkNJUS5EVU9MLklRX1lFQVJISUdILjIwMjUvNy8xNy5VU0QBAAAAsPCHDAIAAAAGNTQ0LjkzAMRVv4hX</t>
  </si>
  <si>
    <t>1t0INxSriVfW3QghQ0lRLkRVT0wuSVFfWUVBUkxPVy4yMDI1LzcvMTcuVVNEAQAAALDwhwwCAAAABjE0NS4wNQDEVb+IV9bdCGxpp4lX1t0IGUNJUS5EVU9MLklRX1lFQVJISUdIX0RBVEUBAAAAsPCHDAUAAAAJMjAyNS81LzE0AMRVv4hX1t0IPhOgiVfW3QgYQ0lRLkRVT0wuSVFfWUVBUkxPV19EQVRFAQAAALDwhwwFAAAACDIwMjQvOC84AMRVv4hX1t0IphyiiVfW3QglQ0lRLkRVT0wuSVFfQ0xPU0VQUklDRS4yMDI0LzEyLzMxLlVTRAEAAACw8IcMAgAAAAYzMjQuMjMAp+DAiFfW3QicJeKbV9bdCCNDSVEuU0FQLklRX0NMT1NFUFJJQ0UuMjAyNS83LzE3LlVTRAEAAAAL7gEAAgAAAA4zMDguMDMxMDU4MDc0NgCkQcCIV9bdCFNZmIlX1t0II0NJUS5TQVAuSVFfQ0xPU0VQUklDRS4yMDI1LzQvMTcuVVNEAQAAAAvuAQACAAAADTI1Ni45OTM0MDQ1MDgAxFW/iFfW3QjNkZmJV9bdCCRDSVEuU0FQLklRX0NMT1NFUFJJQ0UuMjAyMi8xMS8zMC5VU0QBAAAAC+4BAAIAAAAPMTA3LjcyNDAzODMyNTQyAMRVv4hX1t0Ii32QiVfW3QgjQ0lRLlNBUC5JUV9DTE9TRVBSSUNFLjIwMjMvMy8xNC5VU0QBAAAAC+4BAAIAAAAPMTE3Ljk2MzU1ODM5MTY2AMRVv4hX1t0Ig7mSiVfW3QgiQ0lRLlNBUC5JUV9PUEVOUFJJQ0UuMjAyNC83LzE4LlVTRAEAAAAL7gEAAgAAAA0yMDAuMTUyNzA1MDA2AMRVv4hX1t0I5/2UiVfW</t>
  </si>
  <si>
    <t>3QghQ0lRLlNBUC5JUV9ZRUFSSElHSC4yMDI1LzcvMTcuVVNEAQAAAAvuAQACAAAADjMyOC41NDMyODQyODk1AMRVv4hX1t0I4u6CiVfW3QggQ0lRLlNBUC5JUV9ZRUFSTE9XLjIwMjUvNy8xNy5VU0QBAAAAC+4BAAIAAAAPMjA0Ljc5Nzc3NDk1NDY0AMRVv4hX1t0IwyyGiVfW3QgYQ0lRLlNBUC5JUV9ZRUFSSElHSF9EQVRFAQAAAAvuAQAFAAAACTIwMjUvMi8xOQDEVb+IV9bdCNPciIlX1t0IF0NJUS5TQVAuSVFfWUVBUkxPV19EQVRFAQAAAAvuAQAFAAAACDIwMjQvOC84AMRVv4hX1t0IGiCliVfW3QgkQ0lRLlNBUC5JUV9DTE9TRVBSSUNFLjIwMjQvMTIvMzEuVVNEAQAAAAvuAQADAAAAAACn4MCIV9bdCFDHw5xX1t0II0NJUS5URU0uSVFfQ0xPU0VQUklDRS4yMDI1LzcvMTcuVVNEAQAAAADTJBkCAAAABTYwLjY1AKRBwIhX1t0IfNigiVfW3QgjQ0lRLlRFTS5JUV9DTE9TRVBSSUNFLjIwMjUvNC8xNy5VU0QBAAAAANMkGQIAAAAFNDAuNDUAxFW/iFfW3QjWlaWJV9bdCCRDSVEuVEVNLklRX0NMT1NFUFJJQ0UuMjAyMi8xMS8zMC5VU0QBAAAAANMkGQMAAAAAAMRVv4hX1t0Izn+miVfW3QgjQ0lRLlRFTS5JUV9DTE9TRVBSSUNFLjIwMjMvMy8xNC5VU0QBAAAAANMkGQMAAAAAAMRVv4hX1t0IZ/WmiVfW3QgiQ0lRLlRFTS5JUV9PUEVOUFJJQ0UuMjAyNC83LzE4LlVTRAEAAAAA0yQZAgAAAAU0MS41NgDE</t>
  </si>
  <si>
    <t>Vb+IV9bdCEgpn4lX1t0IIUNJUS5URU0uSVFfWUVBUkhJR0guMjAyNS83LzE3LlVTRAEAAAAA0yQZAgAAAAU5MS40NQDEVb+IV9bdCMtKjolX1t0IIENJUS5URU0uSVFfWUVBUkxPVy4yMDI1LzcvMTcuVVNEAQAAAADTJBkCAAAABTMxLjM2AMRVv4hX1t0IGxmdiVfW3QgYQ0lRLlRFTS5JUV9ZRUFSSElHSF9EQVRFAQAAAADTJBkFAAAACTIwMjUvMi8xNADVar+IV9bdCO8QnolX1t0IF0NJUS5URU0uSVFfWUVBUkxPV19EQVRFAQAAAADTJBkFAAAACTIwMjUvMS8xMwDVar+IV9bdCOLugolX1t0IJENJUS5URU0uSVFfQ0xPU0VQUklDRS4yMDI0LzEyLzMxLlVTRAEAAAAA0yQZAgAAAAUzMy43NgCn4MCIV9bdCBFJ6ptX1t0IJENJUS5BREJFLklRX0NMT1NFUFJJQ0UuMjAyNS83LzE3LlVTRAEAAAABXwAAAgAAAAYzNjYuNDUApEHAiFfW3QjI3aKJV9bdCCRDSVEuQURCRS5JUV9DTE9TRVBSSUNFLjIwMjUvNC8xNy5VU0QBAAAAAV8AAAIAAAAFMzQ4LjgA1Wq/iFfW3Qicq5aJV9bdCCVDSVEuQURCRS5JUV9DTE9TRVBSSUNFLjIwMjIvMTEvMzAuVVNEAQAAAAFfAAACAAAABjM0NC45MwDVar+IV9bdCFNZmIlX1t0IJENJUS5BREJFLklRX0NMT1NFUFJJQ0UuMjAyMy8zLzE0LlVTRAEAAAABXwAAAgAAAAYzMzMuMzMA1Wq/iFfW3QhaqaOJV9bdCCNDSVEuQURCRS5JUV9PUEVOUFJJQ0UuMjAyNC83LzE4LlVTRAEA</t>
  </si>
  <si>
    <t>AAABXwAAAgAAAAY1NjQuMTgA1Wq/iFfW3Qg3FKuJV9bdCCJDSVEuQURCRS5JUV9ZRUFSSElHSC4yMDI1LzcvMTcuVVNEAQAAAAFfAAACAAAABjU4Ny43NQDVar+IV9bdCL//q4lX1t0IIUNJUS5BREJFLklRX1lFQVJMT1cuMjAyNS83LzE3LlVTRAEAAAABXwAAAgAAAAYzMzIuMDEA1Wq/iFfW3QiI+aOJV9bdCBlDSVEuQURCRS5JUV9ZRUFSSElHSF9EQVRFAQAAAAFfAAAFAAAACTIwMjQvOS8xMgDVar+IV9bdCMtKjolX1t0IGENJUS5BREJFLklRX1lFQVJMT1dfREFURQEAAAABXwAABQAAAAgyMDI1LzQvNwDVar+IV9bdCIKhkolX1t0IJUNJUS5BREJFLklRX0NMT1NFUFJJQ0UuMjAyNC8xMi8zMS5VU0QBAAAAAV8AAAIAAAAGNDQ0LjY4AIsHwYhX1t0IH9/jm1fW3QgjQ0lRLklPVC5JUV9DTE9TRVBSSUNFLjIwMjUvNy8xNy5VU0QBAAAAuj78EQIAAAAFMzguMTUApEHAiFfW3QieQKmJV9bdCCNDSVEuSU9ULklRX0NMT1NFUFJJQ0UuMjAyNS80LzE3LlVTRAEAAAC6PvwRAgAAAAUzNy41MgDVar+IV9bdCKYcoolX1t0IJENJUS5JT1QuSVFfQ0xPU0VQUklDRS4yMDIyLzExLzMwLlVTRAEAAAC6PvwRAgAAAAQ5LjUzANVqv4hX1t0I2QSjiVfW3QgjQ0lRLklPVC5JUV9DTE9TRVBSSUNFLjIwMjMvMy8xNC5VU0QBAAAAuj78EQIAAAAFMTkuNjkA1Wq/iFfW3Qji7oKJV9bdCCJDSVEuSU9ULklRX09QRU5QUklD</t>
  </si>
  <si>
    <t>RS4yMDI0LzcvMTguVVNEAQAAALo+/BECAAAABTM3LjIzANVqv4hX1t0IwyyGiVfW3QghQ0lRLklPVC5JUV9ZRUFSSElHSC4yMDI1LzcvMTcuVVNEAQAAALo+/BECAAAABzYxLjg5OTkA1Wq/iFfW3QjT3IiJV9bdCCBDSVEuSU9ULklRX1lFQVJMT1cuMjAyNS83LzE3LlVTRAEAAAC6PvwRAgAAAAQzMS40ANVqv4hX1t0IxMSLiVfW3QgYQ0lRLklPVC5JUV9ZRUFSSElHSF9EQVRFAQAAALo+/BEFAAAACTIwMjUvMi8xOQDVar+IV9bdCMtKjolX1t0IF0NJUS5JT1QuSVFfWUVBUkxPV19EQVRFAQAAALo+/BEFAAAACDIwMjUvNC83ANVqv4hX1t0ICoqSiVfW3QgkQ0lRLklPVC5JUV9DTE9TRVBSSUNFLjIwMjQvMTIvMzEuVVNEAQAAALo+/BECAAAABTQzLjY5AIsHwYhX1t0InCXim1fW3QgkQ0lRLldEQVkuSVFfQ0xPU0VQUklDRS4yMDI1LzcvMTcuVVNEAQAAAIdjawECAAAABjIzMC44OQCkQcCIV9bdCFNZmIlX1t0IJENJUS5XREFZLklRX0NMT1NFUFJJQ0UuMjAyNS80LzE3LlVTRAEAAACHY2sBAgAAAAYyMjEuMDIA1Wq/iFfW3QjNkZmJV9bdCCVDSVEuV0RBWS5JUV9DTE9TRVBSSUNFLjIwMjIvMTEvMzAuVVNEAQAAAIdjawECAAAABTE2Ny45ANVqv4hX1t0IxRmbiVfW3QgkQ0lRLldEQVkuSVFfQ0xPU0VQUklDRS4yMDIzLzMvMTQuVVNEAQAAAIdjawECAAAABjE4My40MQDVar+IV9bdCD4ToIlX1t0II0NJ</t>
  </si>
  <si>
    <t>US5XREFZLklRX09QRU5QUklDRS4yMDI0LzcvMTguVVNEAQAAAIdjawECAAAABjIzMi43NgDVar+IV9bdCNQGqIlX1t0IIkNJUS5XREFZLklRX1lFQVJISUdILjIwMjUvNy8xNy5VU0QBAAAAh2NrAQIAAAADMjk0ANVqv4hX1t0Ile+oiVfW3QghQ0lRLldEQVkuSVFfWUVBUkxPVy4yMDI1LzcvMTcuVVNEAQAAAIdjawECAAAABjE5OS44MQDVar+IV9bdCNTGqolX1t0IGUNJUS5XREFZLklRX1lFQVJISUdIX0RBVEUBAAAAh2NrAQUAAAAJMjAyNC8xMi85ANVqv4hX1t0Ir9iriVfW3QgYQ0lRLldEQVkuSVFfWUVBUkxPV19EQVRFAQAAAIdjawEFAAAACDIwMjUvNC83ANVqv4hX1t0I4u6CiVfW3QglQ0lRLldEQVkuSVFfQ0xPU0VQUklDRS4yMDI0LzEyLzMxLlVTRAEAAACHY2sBAgAAAAYyNTguMDMAiwfBiFfW3QjfjOWbV9bdCCRDSVEuUkJMWC5JUV9DTE9TRVBSSUNFLjIwMjUvNy8xNy5VU0QBAAAAaVX0AQIAAAAGMTIyLjE3AKRBwIhX1t0Is2GUiVfW3QgkQ0lRLlJCTFguSVFfQ0xPU0VQUklDRS4yMDI1LzQvMTcuVVNEAQAAAGlV9AECAAAABTU5LjcxANVqv4hX1t0IzJ2LiVfW3QglQ0lRLlJCTFguSVFfQ0xPU0VQUklDRS4yMDIyLzExLzMwLlVTRAEAAABpVfQBAgAAAAUzMS43NwDVar+IV9bdCLRupIlX1t0IJENJUS5SQkxYLklRX0NMT1NFUFJJQ0UuMjAyMy8zLzE0LlVTRAEAAABpVfQBAgAAAAU0My4x</t>
  </si>
  <si>
    <t>OQDVar+IV9bdCDywqIlX1t0II0NJUS5SQkxYLklRX09QRU5QUklDRS4yMDI0LzcvMTguVVNEAQAAAGlV9AECAAAABTQwLjA3ANVqv4hX1t0IqFGqiVfW3QgiQ0lRLlJCTFguSVFfWUVBUkhJR0guMjAyNS83LzE3LlVTRAEAAABpVfQBAgAAAAYxMjMuMzMA1Wq/iFfW3Qi+jqmJV9bdCCFDSVEuUkJMWC5JUV9ZRUFSTE9XLjIwMjUvNy8xNy5VU0QBAAAAaVX0AQIAAAAEMzUuMwDVar+IV9bdCAVVnIlX1t0IGUNJUS5SQkxYLklRX1lFQVJISUdIX0RBVEUBAAAAaVX0AQUAAAAJMjAyNS83LzMxANVqv4hX1t0IGxmdiVfW3QgYQ0lRLlJCTFguSVFfWUVBUkxPV19EQVRFAQAAAGlV9AEFAAAACDIwMjQvOC84ANVqv4hX1t0IxRmbiVfW3QglQ0lRLlJCTFguSVFfQ0xPU0VQUklDRS4yMDI0LzEyLzMxLlVTRAEAAABpVfQBAgAAAAU1Ny44NgCLB8GIV9bdCGT255tX1t0II0NJUS5BUFAuSVFfQ0xPU0VQUklDRS4yMDI1LzcvMTcuVVNEAQAAANq5zg0CAAAABjM2My43OACkQcCIV9bdCBXLmolX1t0II0NJUS5BUFAuSVFfQ0xPU0VQUklDRS4yMDI1LzQvMTcuVVNEAQAAANq5zg0CAAAABjIzOC4yMgDVar+IV9bdCNzWlIlX1t0IJENJUS5BUFAuSVFfQ0xPU0VQUklDRS4yMDIyLzExLzMwLlVTRAEAAADauc4NAgAAAAUxNC40MQDVar+IV9bdCOLugolX1t0II0NJUS5BUFAuSVFfQ0xPU0VQUklDRS4yMDIzLzMvMTQuVVNE</t>
  </si>
  <si>
    <t>AQAAANq5zg0CAAAABTEyLjc3ANVqv4hX1t0IwyyGiVfW3QgiQ0lRLkFQUC5JUV9PUEVOUFJJQ0UuMjAyNC83LzE4LlVTRAEAAADauc4NAgAAAAU4MS45OQDVar+IV9bdCNPciIlX1t0IIUNJUS5BUFAuSVFfWUVBUkhJR0guMjAyNS83LzE3LlVTRAEAAADauc4NAgAAAAY1MjUuMTUA1Wq/iFfW3Qi6tYiJV9bdCCBDSVEuQVBQLklRX1lFQVJMT1cuMjAyNS83LzE3LlVTRAEAAADauc4NAgAAAAU2MC42NwDVar+IV9bdCMydi4lX1t0IGENJUS5BUFAuSVFfWUVBUkhJR0hfREFURQEAAADauc4NBQAAAAkyMDI1LzIvMTMA1Wq/iFfW3QjTwqGJV9bdCBdDSVEuQVBQLklRX1lFQVJMT1dfREFURQEAAADauc4NBQAAAAgyMDI0LzgvOADVar+IV9bdCGf1polX1t0IJENJUS5BUFAuSVFfQ0xPU0VQUklDRS4yMDI0LzEyLzMxLlVTRAEAAADauc4NAgAAAAYzMjMuODMAiwfBiFfW3QhfiuabV9bdCCRDSVEuU0hPUC5JUV9DTE9TRVBSSUNFLjIwMjUvNy8xNy5VU0QBAAAABisEBQIAAAAGMTI2Ljc1AKRBwIhX1t0IU1mYiVfW3QgkQ0lRLlNIT1AuSVFfQ0xPU0VQUklDRS4yMDI1LzQvMTcuVVNEAQAAAAYrBAUCAAAABTgzLjY1ANVqv4hX1t0IzZGZiVfW3QglQ0lRLlNIT1AuSVFfQ0xPU0VQUklDRS4yMDIyLzExLzMwLlVTRAEAAAAGKwQFAgAAAAU0MC44OADVar+IV9bdCIt9kIlX1t0IJENJUS5TSE9QLklRX0NMT1NFUFJJ</t>
  </si>
  <si>
    <t>Q0UuMjAyMy8zLzE0LlVTRAEAAAAGKwQFAgAAAAQ0My44ANVqv4hX1t0IfmqSiVfW3QgjQ0lRLlNIT1AuSVFfT1BFTlBSSUNFLjIwMjQvNy8xOC5VU0QBAAAABisEBQIAAAAENjUuOQDVar+IV9bdCNzWlIlX1t0IIkNJUS5TSE9QLklRX1lFQVJISUdILjIwMjUvNy8xNy5VU0QBAAAABisEBQIAAAAGMTI5LjM4ANVqv4hX1t0I2iOhiVfW3QghQ0lRLlNIT1AuSVFfWUVBUkxPVy4yMDI1LzcvMTcuVVNEAQAAAAYrBAUCAAAABTQ4LjU2ANVqv4hX1t0I4+mhiVfW3QgZQ0lRLlNIT1AuSVFfWUVBUkhJR0hfREFURQEAAAAGKwQFBQAAAAgyMDI1LzgvNwDVar+IV9bdCNkEo4lX1t0IGENJUS5TSE9QLklRX1lFQVJMT1dfREFURQEAAAAGKwQFBQAAAAgyMDI0LzgvOADVar+IV9bdCOLugolX1t0IJUNJUS5TSE9QLklRX0NMT1NFUFJJQ0UuMjAyNC8xMi8zMS5VU0QBAAAABisEBQIAAAAGMTA2LjMzAIsHwYhX1t0IiP7hm1fW3QgkQ0lRLlRFQU0uSVFfQ0xPU0VQUklDRS4yMDI1LzcvMTcuVVNEAQAAAFITIg8CAAAABjE5MC42MgCkQcCIV9bdCMydi4lX1t0IJENJUS5URUFNLklRX0NMT1NFUFJJQ0UuMjAyNS80LzE3LlVTRAEAAABSEyIPAgAAAAYyMDIuNzUA1Wq/iFfW3QgFVZyJV9bdCCVDSVEuVEVBTS5JUV9DTE9TRVBSSUNFLjIwMjIvMTEvMzAuVVNEAQAAAFITIg8CAAAABjEzMS41NQDEhL+IV9bdCBsZnYlX1t0I</t>
  </si>
  <si>
    <t>JENJUS5URUFNLklRX0NMT1NFUFJJQ0UuMjAyMy8zLzE0LlVTRAEAAABSEyIPAgAAAAYxNTkuOTgAxIS/iFfW3QjvEJ6JV9bdCCNDSVEuVEVBTS5JUV9PUEVOUFJJQ0UuMjAyNC83LzE4LlVTRAEAAABSEyIPAgAAAAUxNzkuNwDEhL+IV9bdCD4ToIlX1t0IIkNJUS5URUFNLklRX1lFQVJISUdILjIwMjUvNy8xNy5VU0QBAAAAUhMiDwIAAAAIMzI1Ljk5OTkAxIS/iFfW3QjLSo6JV9bdCCFDSVEuVEVBTS5JUV9ZRUFSTE9XLjIwMjUvNy8xNy5VU0QBAAAAUhMiDwIAAAAGMTM1LjI5AMSEv4hX1t0IjYSWiVfW3QgZQ0lRLlRFQU0uSVFfWUVBUkhJR0hfREFURQEAAABSEyIPBQAAAAkyMDI1LzIvMTAAxIS/iFfW3QhTWZiJV9bdCBhDSVEuVEVBTS5JUV9ZRUFSTE9XX0RBVEUBAAAAUhMiDwUAAAAIMjAyNC84LzgAxIS/iFfW3Qgj8pqJV9bdCCVDSVEuVEVBTS5JUV9DTE9TRVBSSUNFLjIwMjQvMTIvMzEuVVNEAQAAAFITIg8CAAAABjI0My4zOACLB8GIV9bdCB/f45tX1t0IJENJUS5NU0ZULklRX0NMT1NFUFJJQ0UuMjAyNS83LzE3LlVTRAEAAABLVQAAAgAAAAU1MTEuNwCkQcCIV9bdCNABn4lX1t0IJENJUS5NU0ZULklRX0NMT1NFUFJJQ0UuMjAyNS80LzE3LlVTRAEAAABLVQAAAgAAAAYzNjcuNzgAxIS/iFfW3Qh+apKJV9bdCCVDSVEuTVNGVC5JUV9DTE9TRVBSSUNFLjIwMjIvMTEvMzAuVVNEAQAAAEtVAAAC</t>
  </si>
  <si>
    <t>AAAABjI1NS4xNADEhL+IV9bdCNzWlIlX1t0IJENJUS5NU0ZULklRX0NMT1NFUFJJQ0UuMjAyMy8zLzE0LlVTRAEAAABLVQAAAgAAAAYyNjAuNzkAxIS/iFfW3QhPuKeJV9bdCCNDSVEuTVNGVC5JUV9PUEVOUFJJQ0UuMjAyNC83LzE4LlVTRAEAAABLVQAAAgAAAAY0NDQuMzQAxIS/iFfW3Qjk0aOJV9bdCCJDSVEuTVNGVC5JUV9ZRUFSSElHSC4yMDI1LzcvMTcuVVNEAQAAAEtVAAACAAAABjUxMy4zNwDEhL+IV9bdCMWVpIlX1t0IIUNJUS5NU0ZULklRX1lFQVJMT1cuMjAyNS83LzE3LlVTRAEAAABLVQAAAgAAAAYzNDQuNzkAxIS/iFfW3QjWlaWJV9bdCBlDSVEuTVNGVC5JUV9ZRUFSSElHSF9EQVRFAQAAAEtVAAAFAAAACTIwMjUvNy8zMQDEhL+IV9bdCNA5qIlX1t0IGENJUS5NU0ZULklRX1lFQVJMT1dfREFURQEAAABLVQAABQAAAAgyMDI1LzQvNwDEhL+IV9bdCO8DqolX1t0IJUNJUS5NU0ZULklRX0NMT1NFUFJJQ0UuMjAyNC8xMi8zMS5VU0QBAAAAS1UAAAIAAAAFNDIxLjUAiwfBiFfW3Qhb4eibV9bdCCRDSVEuQU1aTi5JUV9DTE9TRVBSSUNFLjIwMjUvNy8xNy5VU0QBAAAAPUkAAAIAAAAGMjIzLjg4AKRBwIhX1t0IMwuYiVfW3QgkQ0lRLkFNWk4uSVFfQ0xPU0VQUklDRS4yMDI1LzQvMTcuVVNEAQAAAD1JAAACAAAABjE3Mi42MQDEhL+IV9bdCLq1iIlX1t0IJUNJUS5BTVpOLklRX0NMT1NFUFJJ</t>
  </si>
  <si>
    <t>Q0UuMjAyMi8xMS8zMC5VU0QBAAAAPUkAAAIAAAAFOTYuNTQAxIS/iFfW3QjMnYuJV9bdCCRDSVEuQU1aTi5JUV9DTE9TRVBSSUNFLjIwMjMvMy8xNC5VU0QBAAAAPUkAAAIAAAAFOTQuODgAxIS/iFfW3QjLSo6JV9bdCCNDSVEuQU1aTi5JUV9PUEVOUFJJQ0UuMjAyNC83LzE4LlVTRAEAAAA9SQAAAgAAAAYxODkuNTkAxIS/iFfW3QjMnYuJV9bdCCJDSVEuQU1aTi5JUV9ZRUFSSElHSC4yMDI1LzcvMTcuVVNEAQAAAD1JAAACAAAABjI0Mi41MgDEhL+IV9bdCI2ElolX1t0IIUNJUS5BTVpOLklRX1lFQVJMT1cuMjAyNS83LzE3LlVTRAEAAAA9SQAAAgAAAAYxNTEuNjEAxIS/iFfW3Qg8MpiJV9bdCBlDSVEuQU1aTi5JUV9ZRUFSSElHSF9EQVRFAQAAAD1JAAAFAAAACDIwMjUvMi80AMSEv4hX1t0IzZGZiVfW3QgYQ0lRLkFNWk4uSVFfWUVBUkxPV19EQVRFAQAAAD1JAAAFAAAACDIwMjUvNC83AMSEv4hX1t0I72KriVfW3QglQ0lRLkFNWk4uSVFfQ0xPU0VQUklDRS4yMDI0LzEyLzMxLlVTRAEAAAA9SQAAAgAAAAYyMTkuMzkAiwfBiFfW3QjfjOWbV9bdCC5DSVEuTkFTREFRR1M6R09PR0wuSVFfQ0xPU0VQUklDRS4yMDI1LzcvMTcuVVNEAQAAAKhxAAACAAAABjE4My41OACkQcCIV9bdCEgpn4lX1t0ILkNJUS5OQVNEQVFHUzpHT09HTC5JUV9DTE9TRVBSSUNFLjIwMjUvNC8xNy5VU0QBAAAAqHEAAAIAAAAG</t>
  </si>
  <si>
    <t>MTUxLjE2AMSEv4hX1t0I6a+giVfW3QgvQ0lRLk5BU0RBUUdTOkdPT0dMLklRX0NMT1NFUFJJQ0UuMjAyMi8xMS8zMC5VU0QBAAAAqHEAAAIAAAAGMTAwLjk5AMSEv4hX1t0Iy0qOiVfW3QguQ0lRLk5BU0RBUUdTOkdPT0dMLklRX0NMT1NFUFJJQ0UuMjAyMy8zLzE0LlVTRAEAAACocQAAAgAAAAU5My45NwDEhL+IV9bdCHRWkIlX1t0ILUNJUS5OQVNEQVFHUzpHT09HTC5JUV9PUEVOUFJJQ0UuMjAyNC83LzE4LlVTRAEAAACocQAAAgAAAAYxODEuOTMAxIS/iFfW3Qh+apKJV9bdCCxDSVEuTkFTREFRR1M6R09PR0wuSVFfWUVBUkhJR0guMjAyNS83LzE3LlVTRAEAAACocQAAAgAAAAYyMDcuMDUAxIS/iFfW3Qjc1pSJV9bdCCtDSVEuTkFTREFRR1M6R09PR0wuSVFfWUVBUkxPVy4yMDI1LzcvMTcuVVNEAQAAAKhxAAACAAAABjE0MC41MwDEhL+IV9bdCOuygolX1t0II0NJUS5OQVNEQVFHUzpHT09HTC5JUV9ZRUFSSElHSF9EQVRFAQAAAKhxAAAFAAAACDIwMjUvMi80AMSEv4hX1t0IMQeGiVfW3QgiQ0lRLk5BU0RBUUdTOkdPT0dMLklRX1lFQVJMT1dfREFURQEAAACocQAABQAAAAgyMDI1LzQvNwDEhL+IV9bdCKh2i4lX1t0IL0NJUS5OQVNEQVFHUzpHT09HTC5JUV9DTE9TRVBSSUNFLjIwMjQvMTIvMzEuVVNEAQAAAKhxAAACAAAABTE4OS4zAIsHwYhX1t0Ie9fhm1fW3QgkQ0lRLlRTTEEuSVFfQ0xPU0VQ</t>
  </si>
  <si>
    <t>UklDRS4yMDI1LzcvMTcuVVNEAQAAABDGogECAAAABjMxOS40MQCkQcCIV9bdCGxpp4lX1t0IJENJUS5UU0xBLklRX0NMT1NFUFJJQ0UuMjAyNS80LzE3LlVTRAEAAAAQxqIBAgAAAAYyNDEuMzcAxIS/iFfW3QjZBKOJV9bdCCVDSVEuVFNMQS5JUV9DTE9TRVBSSUNFLjIwMjIvMTEvMzAuVVNEAQAAABDGogECAAAABTE5NC43AMSEv4hX1t0IBVWciVfW3QgkQ0lRLlRTTEEuSVFfQ0xPU0VQUklDRS4yMDIzLzMvMTQuVVNEAQAAABDGogECAAAABjE4My4yNgDEhL+IV9bdCBsZnYlX1t0II0NJUS5UU0xBLklRX09QRU5QUklDRS4yMDI0LzcvMTguVVNEAQAAABDGogECAAAABjI1MS4wOQDEhL+IV9bdCO8QnolX1t0IIkNJUS5UU0xBLklRX1lFQVJISUdILjIwMjUvNy8xNy5VU0QBAAAAEMaiAQIAAAAINDg4LjUzOTkAxIS/iFfW3QhyQ5KJV9bdCCFDSVEuVFNMQS5JUV9ZRUFSTE9XLjIwMjUvNy8xNy5VU0QBAAAAEMaiAQIAAAADMTgyAMSEv4hX1t0I0q+UiVfW3QgZQ0lRLlRTTEEuSVFfWUVBUkhJR0hfREFURQEAAAAQxqIBBQAAAAoyMDI0LzEyLzE4AMSEv4hX1t0IZ/WmiVfW3QgYQ0lRLlRTTEEuSVFfWUVBUkxPV19EQVRFAQAAABDGogEFAAAACDIwMjQvOC84AMSEv4hX1t0IFjKmiVfW3QglQ0lRLlRTTEEuSVFfQ0xPU0VQUklDRS4yMDI0LzEyLzMxLlVTRAEAAAAQxqIBAgAAAAY0MDMuODQAiwfBiFfW3Qgs</t>
  </si>
  <si>
    <t>bOibV9bdCCRDSVEuUExUUi5JUV9DTE9TRVBSSUNFLjIwMjUvNy8xNy5VU0QBAAAAZfqYAgIAAAAGMTUzLjk5AKRBwIhX1t0Ile+oiVfW3QgkQ0lRLlBMVFIuSVFfQ0xPU0VQUklDRS4yMDI1LzQvMTcuVVNEAQAAAGX6mAICAAAABTkzLjc4AMSEv4hX1t0IurWIiVfW3QglQ0lRLlBMVFIuSVFfQ0xPU0VQUklDRS4yMDIyLzExLzMwLlVTRAEAAABl+pgCAgAAAAM3LjUAxIS/iFfW3Qio34WJV9bdCCRDSVEuUExUUi5JUV9DTE9TRVBSSUNFLjIwMjMvMy8xNC5VU0QBAAAAZfqYAgIAAAAENy44OQDEhL+IV9bdCLq1iIlX1t0II0NJUS5QTFRSLklRX09QRU5QUklDRS4yMDI0LzcvMTguVVNEAQAAAGX6mAICAAAABTI4LjQyAMSEv4hX1t0IqHaLiVfW3QgiQ0lRLlBMVFIuSVFfWUVBUkhJR0guMjAyNS83LzE3LlVTRAEAAABl+pgCAgAAAAYxNTUuNjgAxIS/iFfW3QiNhJaJV9bdCCFDSVEuUExUUi5JUV9ZRUFSTE9XLjIwMjUvNy8xNy5VU0QBAAAAZfqYAgIAAAAFMjEuMjMAxIS/iFfW3Qg8MpiJV9bdCBlDSVEuUExUUi5JUV9ZRUFSSElHSF9EQVRFAQAAAGX6mAIFAAAACDIwMjUvOC83AMSEv4hX1t0IzZGZiVfW3QgYQ0lRLlBMVFIuSVFfWUVBUkxPV19EQVRFAQAAAGX6mAIFAAAACDIwMjQvOC84AMSEv4hX1t0InyOOiVfW3QglQ0lRLlBMVFIuSVFfQ0xPU0VQUklDRS4yMDI0LzEyLzMxLlVTRAEAAABl+pgCAgAA</t>
  </si>
  <si>
    <t>AAU3NS42MwCLB8GIV9bdCCG445tX1t0IJENJUS5PUkNMLklRX0NMT1NFUFJJQ0UuMjAyNS83LzE3LlVTRAEAAADnVgAAAgAAAAYyNDguNzUApEHAiFfW3Qjk0aOJV9bdCCRDSVEuT1JDTC5JUV9DTE9TRVBSSUNFLjIwMjUvNC8xNy5VU0QBAAAA51YAAAIAAAAGMTI4LjYyAMSEv4hX1t0IxZWkiVfW3QglQ0lRLk9SQ0wuSVFfQ0xPU0VQUklDRS4yMDIyLzExLzMwLlVTRAEAAADnVgAAAgAAAAU4My4wMwDEhL+IV9bdCNaVpYlX1t0IJENJUS5PUkNMLklRX0NMT1NFUFJJQ0UuMjAyMy8zLzE0LlVTRAEAAADnVgAAAgAAAAU4NC41NgDVmb+IV9bdCM5/polX1t0II0NJUS5PUkNMLklRX09QRU5QUklDRS4yMDI0LzcvMTguVVNEAQAAAOdWAAACAAAABjEzOS4zNgDVmb+IV9bdCEgpn4lX1t0IIkNJUS5PUkNMLklRX1lFQVJISUdILjIwMjUvNy8xNy5VU0QBAAAA51YAAAIAAAAIMjUxLjU5OTkA1Zm/iFfW3QjrsoKJV9bdCCFDSVEuT1JDTC5JUV9ZRUFSTE9XLjIwMjUvNy8xNy5VU0QBAAAA51YAAAIAAAAGMTE4Ljg2ANWZv4hX1t0IqN+FiVfW3QgZQ0lRLk9SQ0wuSVFfWUVBUkhJR0hfREFURQEAAADnVgAABQAAAAkyMDI1LzcvMzEA1Zm/iFfW3Qi6tYiJV9bdCBhDSVEuT1JDTC5JUV9ZRUFSTE9XX0RBVEUBAAAA51YAAAUAAAAIMjAyNS80LzcA1Zm/iFfW3QifI46JV9bdCCVDSVEuT1JDTC5JUV9DTE9TRVBSSUNF</t>
  </si>
  <si>
    <t>LjIwMjQvMTIvMzEuVVNEAQAAAOdWAAACAAAABjE2Ni42NACLB8GIV9bdCABX6ZtX1t0IJENJUS5OQklTLklRX0NMT1NFUFJJQ0UuMjAyNS83LzE3LlVTRAEAAAC/+xkDAgAAAAU1My42OQCkQcCIV9bdCNKvlIlX1t0IJENJUS5OQklTLklRX0NMT1NFUFJJQ0UuMjAyNS80LzE3LlVTRAEAAAC/+xkDAgAAAAUyMS41MwDVmb+IV9bdCLIqnIlX1t0IJUNJUS5OQklTLklRX0NMT1NFUFJJQ0UuMjAyMi8xMS8zMC5VU0QBAAAAv/sZAwMAAAAAANWZv4hX1t0IGxmdiVfW3QgkQ0lRLk5CSVMuSVFfQ0xPU0VQUklDRS4yMDIzLzMvMTQuVVNEAQAAAL/7GQMDAAAAAADVmb+IV9bdCI2ElolX1t0II0NJUS5OQklTLklRX09QRU5QUklDRS4yMDI0LzcvMTguVVNEAQAAAL/7GQMDAAAAAADVmb+IV9bdCDwymIlX1t0IIkNJUS5OQklTLklRX1lFQVJISUdILjIwMjUvNy8xNy5VU0QBAAAAv/sZAwIAAAAFNTYuMTYA1Zm/iFfW3QjNkZmJV9bdCCFDSVEuTkJJUy5JUV9ZRUFSTE9XLjIwMjUvNy8xNy5VU0QBAAAAv/sZAwIAAAAFMTQuMDkA1Zm/iFfW3Qgj8pqJV9bdCBlDSVEuTkJJUy5JUV9ZRUFSSElHSF9EQVRFAQAAAL/7GQMFAAAACDIwMjUvOC83ANWZv4hX1t0IUbaiiVfW3QgYQ0lRLk5CSVMuSVFfWUVBUkxPV19EQVRFAQAAAL/7GQMFAAAACjIwMjQvMTAvMjEA1Zm/iFfW3Qi726mJV9bdCCVDSVEuTkJJUy5JUV9DTE9T</t>
  </si>
  <si>
    <t>RVBSSUNFLjIwMjQvMTIvMzEuVVNEAQAAAL/7GQMCAAAABDI3LjcAiwfBiFfW3Qh71+GbV9bdCCRDSVEuRVNUQy5JUV9DTE9TRVBSSUNFLjIwMjUvNy8xNy5VU0QBAAAAgIRbDQIAAAAEODYuMwCkQcCIV9bdCFdCp4lX1t0IJENJUS5FU1RDLklRX0NMT1NFUFJJQ0UuMjAyNS80LzE3LlVTRAEAAACAhFsNAgAAAAU3Ny44NwDVmb+IV9bdCLq1iIlX1t0IJUNJUS5FU1RDLklRX0NMT1NFUFJJQ0UuMjAyMi8xMS8zMC5VU0QBAAAAgIRbDQIAAAAFNjEuMTkA1Zm/iFfW3QiodouJV9bdCCRDSVEuRVNUQy5JUV9DTE9TRVBSSUNFLjIwMjMvMy8xNC5VU0QBAAAAgIRbDQIAAAAFNTUuMTIA1Zm/iFfW3Qg+E6CJV9bdCCNDSVEuRVNUQy5JUV9PUEVOUFJJQ0UuMjAyNC83LzE4LlVTRAEAAACAhFsNAgAAAAYxMTUuNTUA1Zm/iFfW3QjaI6GJV9bdCCJDSVEuRVNUQy5JUV9ZRUFSSElHSC4yMDI1LzcvMTcuVVNEAQAAAICEWw0CAAAABjExOC44NADVmb+IV9bdCOPpoYlX1t0IIUNJUS5FU1RDLklRX1lFQVJMT1cuMjAyNS83LzE3LlVTRAEAAACAhFsNAgAAAAI2OQDVmb+IV9bdCNkEo4lX1t0IGUNJUS5FU1RDLklRX1lFQVJISUdIX0RBVEUBAAAAgIRbDQUAAAAJMjAyNS8yLzEwANWZv4hX1t0Ivo6piVfW3QgYQ0lRLkVTVEMuSVFfWUVBUkxPV19EQVRFAQAAAICEWw0FAAAACDIwMjQvOS85ANWZv4hX1t0IBJ+qiVfW3Qgl</t>
  </si>
  <si>
    <t>Q0lRLkVTVEMuSVFfQ0xPU0VQUklDRS4yMDI0LzEyLzMxLlVTRAEAAACAhFsNAgAAAAU5OS4wOACLB8GIV9bdCF+K5ptX1t0IJENJUS5TTk9XLklRX0NMT1NFUFJJQ0UuMjAyNS83LzE3LlVTRAEAAACwPGQQAgAAAAYyMTEuNTgApEHAiFfW3Qh0VpCJV9bdCCRDSVEuU05PVy5JUV9DTE9TRVBSSUNFLjIwMjUvNC8xNy5VU0QBAAAAsDxkEAIAAAAGMTQzLjQzANWZv4hX1t0IckOSiVfW3QglQ0lRLlNOT1cuSVFfQ0xPU0VQUklDRS4yMDIyLzExLzMwLlVTRAEAAACwPGQQAgAAAAUxNDIuOQDVmb+IV9bdCNKvlIlX1t0IJENJUS5TTk9XLklRX0NMT1NFUFJJQ0UuMjAyMy8zLzE0LlVTRAEAAACwPGQQAgAAAAYxMzkuODIA1Zm/iFfW3QjrsoKJV9bdCCNDSVEuU05PVy5JUV9PUEVOUFJJQ0UuMjAyNC83LzE4LlVTRAEAAACwPGQQAgAAAAYxMzUuMDMA1Zm/iFfW3Qgj8pqJV9bdCCJDSVEuU05PVy5JUV9ZRUFSSElHSC4yMDI1LzcvMTcuVVNEAQAAALA8ZBACAAAABTIyNi42ANWZv4hX1t0I67KCiVfW3QghQ0lRLlNOT1cuSVFfWUVBUkxPVy4yMDI1LzcvMTcuVVNEAQAAALA8ZBACAAAABjEwNy4xMwDVmb+IV9bdCKjfhYlX1t0IGUNJUS5TTk9XLklRX1lFQVJISUdIX0RBVEUBAAAAsDxkEAUAAAAJMjAyNS83LzMxANWZv4hX1t0IqI6IiVfW3QgYQ0lRLlNOT1cuSVFfWUVBUkxPV19EQVRFAQAAALA8ZBAFAAAACDIw</t>
  </si>
  <si>
    <t>MjQvOS82ANWZv4hX1t0IsiqciVfW3QglQ0lRLlNOT1cuSVFfQ0xPU0VQUklDRS4yMDI0LzEyLzMxLlVTRAEAAACwPGQQAgAAAAYxNTQuNDEAiwfBiFfW3QjRZeWbV9bdCCRDSVEuRERPRy5JUV9DTE9TRVBSSUNFLjIwMjUvNy8xNy5VU0QBAAAAu6EECAIAAAAGMTQzLjE1AKRBwIhX1t0Ir2epiVfW3QgkQ0lRLkRET0cuSVFfQ0xPU0VQUklDRS4yMDI1LzQvMTcuVVNEAQAAALuhBAgCAAAABTkxLjE4ANWZv4hX1t0IPLCoiVfW3QglQ0lRLkRET0cuSVFfQ0xPU0VQUklDRS4yMDIyLzExLzMwLlVTRAEAAAC7oQQIAgAAAAU3NS43OADVmb+IV9bdCJ8jjolX1t0IJENJUS5ERE9HLklRX0NMT1NFUFJJQ0UuMjAyMy8zLzE0LlVTRAEAAAC7oQQIAgAAAAU2NS45NgDVmb+IV9bdCHRWkIlX1t0II0NJUS5ERE9HLklRX09QRU5QUklDRS4yMDI0LzcvMTguVVNEAQAAALuhBAgCAAAABTEyMS43ANWZv4hX1t0IckOSiVfW3QgiQ0lRLkRET0cuSVFfWUVBUkhJR0guMjAyNS83LzE3LlVTRAEAAAC7oQQIAgAAAAYxNzAuMDgA1Zm/iFfW3QjSr5SJV9bdCCFDSVEuRERPRy5JUV9ZRUFSTE9XLjIwMjUvNy8xNy5VU0QBAAAAu6EECAIAAAAFODEuNjMA1Zm/iFfW3QiNhJaJV9bdCBlDSVEuRERPRy5JUV9ZRUFSSElHSF9EQVRFAQAAALuhBAgFAAAACTIwMjQvMTIvNgDVmb+IV9bdCDwymIlX1t0IGENJUS5ERE9HLklRX1lFQVJM</t>
  </si>
  <si>
    <t>T1dfREFURQEAAAC7oQQIBQAAAAgyMDI1LzQvNwDVmb+IV9bdCGf1polX1t0IJUNJUS5ERE9HLklRX0NMT1NFUFJJQ0UuMjAyNC8xMi8zMS5VU0QBAAAAu6EECAIAAAAGMTQyLjg5AIsHwYhX1t0IIbjjm1fW3QgjQ0lRLk5FVC5JUV9DTE9TRVBSSUNFLjIwMjUvNy8xNy5VU0QBAAAANPXgBAIAAAAGMTkxLjI1AKRBwIhX1t0IFcuaiVfW3QgjQ0lRLk5FVC5JUV9DTE9TRVBSSUNFLjIwMjUvNC8xNy5VU0QBAAAANPXgBAIAAAAFMTA3LjkA1Zm/iFfW3QiodouJV9bdCCRDSVEuTkVULklRX0NMT1NFUFJJQ0UuMjAyMi8xMS8zMC5VU0QBAAAANPXgBAIAAAAFNDkuMTQA1Zm/iFfW3QjwCaaJV9bdCCNDSVEuTkVULklRX0NMT1NFUFJJQ0UuMjAyMy8zLzE0LlVTRAEAAAA09eAEAgAAAAQ1NC44AHyvv4hX1t0IV0KniVfW3QgiQ0lRLk5FVC5JUV9PUEVOUFJJQ0UuMjAyNC83LzE4LlVTRAEAAAA09eAEAgAAAAU4MS4wMQB8r7+IV9bdCHAqqolX1t0IIUNJUS5ORVQuSVFfWUVBUkhJR0guMjAyNS83LzE3LlVTRAEAAAA09eAEAgAAAAYxOTguMDEAfK+/iFfW3QhyQ5KJV9bdCCBDSVEuTkVULklRX1lFQVJMT1cuMjAyNS83LzE3LlVTRAEAAAA09eAEAgAAAAU2OS4yNgB8r7+IV9bdCNKvlIlX1t0IGENJUS5ORVQuSVFfWUVBUkhJR0hfREFURQEAAAA09eAEBQAAAAgyMDI1LzgvNwB8r7+IV9bdCN38oIlX1t0IF0NJUS5O</t>
  </si>
  <si>
    <t>RVQuSVFfWUVBUkxPV19EQVRFAQAAADT14AQFAAAACTIwMjQvOS8xMAB8r7+IV9bdCNkEo4lX1t0IJENJUS5ORVQuSVFfQ0xPU0VQUklDRS4yMDI0LzEyLzMxLlVTRAEAAAA09eAEAgAAAAYxMDcuNjgAey7BiFfW3QhpsOGbV9bdCCRDSVEuR1RMQi5JUV9DTE9TRVBSSUNFLjIwMjUvNy8xNy5VU0QBAAAAzYQXEQIAAAAFNDMuOTIApEHAiFfW3QhVzqaJV9bdCCRDSVEuR1RMQi5JUV9DTE9TRVBSSUNFLjIwMjUvNC8xNy5VU0QBAAAAzYQXEQIAAAAENDIuOQB8r7+IV9bdCM5/polX1t0IJUNJUS5HVExCLklRX0NMT1NFUFJJQ0UuMjAyMi8xMS8zMC5VU0QBAAAAzYQXEQIAAAAFMzkuNTUAfK+/iFfW3Qg8MpiJV9bdCCRDSVEuR1RMQi5JUV9DTE9TRVBSSUNFLjIwMjMvMy8xNC5VU0QBAAAAzYQXEQIAAAAFMzMuOTYAfK+/iFfW3QjAapmJV9bdCCNDSVEuR1RMQi5JUV9PUEVOUFJJQ0UuMjAyNC83LzE4LlVTRAEAAADNhBcRAgAAAAQ1NC41AHyvv4hX1t0II/KaiVfW3QgiQ0lRLkdUTEIuSVFfWUVBUkhJR0guMjAyNS83LzE3LlVTRAEAAADNhBcRAgAAAAU3NC4xOAB8r7+IV9bdCOuygolX1t0IIUNJUS5HVExCLklRX1lFQVJMT1cuMjAyNS83LzE3LlVTRAEAAADNhBcRAgAAAAczNy44OTY5AHyvv4hX1t0IALeFiVfW3QgZQ0lRLkdUTEIuSVFfWUVBUkhJR0hfREFURQEAAADNhBcRBQAAAAkyMDI1LzEvMzEAfK+/</t>
  </si>
  <si>
    <t>iFfW3QiojoiJV9bdCBhDSVEuR1RMQi5JUV9ZRUFSTE9XX0RBVEUBAAAAzYQXEQUAAAAIMjAyNS80LzQAfK+/iFfW3Qie/I2JV9bdCCVDSVEuR1RMQi5JUV9DTE9TRVBSSUNFLjIwMjQvMTIvMzEuVVNEAQAAAM2EFxECAAAABTU2LjM1AHsuwYhX1t0I7Nznm1fW3QgkQ0lRLlBBTlcuSVFfQ0xPU0VQUklDRS4yMDI1LzcvMTcuVVNEAQAAAIN9hAECAAAABjE5Ni4yOACkQcCIV9bdCMWVpIlX1t0IJENJUS5QQU5XLklRX0NMT1NFUFJJQ0UuMjAyNS80LzE3LlVTRAEAAACDfYQBAgAAAAYxNjcuNjkAfK+/iFfW3QiyKpyJV9bdCCVDSVEuUEFOVy5JUV9DTE9TRVBSSUNFLjIwMjIvMTEvMzAuVVNEAQAAAIN9hAECAAAABTg0Ljk1AHyvv4hX1t0IMfOciVfW3QgkQ0lRLlBBTlcuSVFfQ0xPU0VQUklDRS4yMDIzLzMvMTQuVVNEAQAAAIN9hAECAAAABTkyLjI0AHyvv4hX1t0I3umdiVfW3QgjQ0lRLlBBTlcuSVFfT1BFTlBSSUNFLjIwMjQvNy8xOC5VU0QBAAAAg32EAQIAAAAHMTY0LjYzNQB8r7+IV9bdCAvsn4lX1t0IIkNJUS5QQU5XLklRX1lFQVJISUdILjIwMjUvNy8xNy5VU0QBAAAAg32EAQIAAAAGMjA4LjM5AHyvv4hX1t0IjYSWiVfW3QghQ0lRLlBBTlcuSVFfWUVBUkxPVy4yMDI1LzcvMTcuVVNEAQAAAIN9hAECAAAABjE0Mi4wMQB8r7+IV9bdCHRWkIlX1t0IGUNJUS5QQU5XLklRX1lFQVJISUdIX0RBVEUB</t>
  </si>
  <si>
    <t>AAAAg32EAQUAAAAJMjAyNS83LzI5AHyvv4hX1t0IckOSiVfW3QgYQ0lRLlBBTlcuSVFfWUVBUkxPV19EQVRFAQAAAIN9hAEFAAAACDIwMjUvNC83AHyvv4hX1t0I/HaCiVfW3QglQ0lRLlBBTlcuSVFfQ0xPU0VQUklDRS4yMDI0LzEyLzMxLlVTRAEAAACDfYQBAgAAAAYxODEuOTYAey7BiFfW3QhZ1OmbV9bdCCNDSVEuTURCLklRX0NMT1NFUFJJQ0UuMjAyNS83LzE3LlVTRAEAAADibswCAgAAAAYyMTguNTMApEHAiFfW3QiodouJV9bdCCNDSVEuTURCLklRX0NMT1NFUFJJQ0UuMjAyNS80LzE3LlVTRAEAAADibswCAgAAAAYxNTkuMjYAfK+/iFfW3Qj/GKmJV9bdCCRDSVEuTURCLklRX0NMT1NFUFJJQ0UuMjAyMi8xMS8zMC5VU0QBAAAA4m7MAgIAAAAGMTUyLjY5AEjav4hX1t0I7wOqiVfW3QgjQ0lRLk1EQi5JUV9DTE9TRVBSSUNFLjIwMjMvMy8xNC5VU0QBAAAA4m7MAgIAAAAGMjA0LjY4AEjav4hX1t0Ir12WiVfW3QgiQ0lRLk1EQi5JUV9PUEVOUFJJQ0UuMjAyNC83LzE4LlVTRAEAAADibswCAgAAAAMyNjMASNq/iFfW3Qg8MpiJV9bdCCFDSVEuTURCLklRX1lFQVJISUdILjIwMjUvNy8xNy5VU0QBAAAA4m7MAgIAAAADMzcwAEjav4hX1t0IwGqZiVfW3QggQ0lRLk1EQi5JUV9ZRUFSTE9XLjIwMjUvNy8xNy5VU0QBAAAA4m7MAgIAAAAGMTQwLjc4AEjav4hX1t0II/KaiVfW3QgYQ0lRLk1EQi5JUV9Z</t>
  </si>
  <si>
    <t>RUFSSElHSF9EQVRFAQAAAOJuzAIFAAAACTIwMjQvMTIvOQBI2r+IV9bdCCiKq4lX1t0IF0NJUS5NREIuSVFfWUVBUkxPV19EQVRFAQAAAOJuzAIFAAAACDIwMjUvNC83AEjav4hX1t0IbGmniVfW3QgkQ0lRLk1EQi5JUV9DTE9TRVBSSUNFLjIwMjQvMTIvMzEuVVNEAQAAAOJuzAICAAAABjIzMi44MQB7LsGIV9bdCFvh6JtX1t0IJENJUS5QU1RHLklRX0NMT1NFUFJJQ0UuMjAyNS83LzE3LlVTRAEAAAC4yqUGAgAAAAU1Ny4yNQCkQcCIV9bdCCiKq4lX1t0IJENJUS5QU1RHLklRX0NMT1NFUFJJQ0UuMjAyNS80LzE3LlVTRAEAAAC4yqUGAgAAAAU0MS43NQBI2r+IV9bdCDixq4lX1t0IJUNJUS5QU1RHLklRX0NMT1NFUFJJQ0UuMjAyMi8xMS8zMC5VU0QBAAAAuMqlBgIAAAAFMjkuMTkASNq/iFfW3QjQAZ+JV9bdCCRDSVEuUFNURy5JUV9DTE9TRVBSSUNFLjIwMjMvMy8xNC5VU0QBAAAAuMqlBgIAAAAFMjMuNDYASNq/iFfW3Qj8doKJV9bdCCNDSVEuUFNURy5JUV9PUEVOUFJJQ0UuMjAyNC83LzE4LlVTRAEAAAC4yqUGAgAAAAU2MS40OQBI2r+IV9bdCAC3hYlX1t0IIkNJUS5QU1RHLklRX1lFQVJISUdILjIwMjUvNy8xNy5VU0QBAAAAuMqlBgIAAAAFNzMuNjcASNq/iFfW3QiojoiJV9bdCCFDSVEuUFNURy5JUV9ZRUFSTE9XLjIwMjUvNy8xNy5VU0QBAAAAuMqlBgIAAAAFMzQuNTEASNq/iFfW3QiodouJ</t>
  </si>
  <si>
    <t>V9bdCBlDSVEuUFNURy5JUV9ZRUFSSElHSF9EQVRFAQAAALjKpQYFAAAACTIwMjUvMS8yMgBI2r+IV9bdCLIqnIlX1t0IGENJUS5QU1RHLklRX1lFQVJMT1dfREFURQEAAAC4yqUGBQAAAAgyMDI1LzQvNwBI2r+IV9bdCN7pnYlX1t0IJUNJUS5QU1RHLklRX0NMT1NFUFJJQ0UuMjAyNC8xMi8zMS5VU0QBAAAAuMqlBgIAAAAFNjEuNDMAey7BiFfW3QheieGbV9bdCCJDSVEuWlMuSVFfQ0xPU0VQUklDRS4yMDI1LzcvMTcuVVNEAQAAANTMgQMCAAAABjI4Ni4yOQCkQcCIV9bdCOTRo4lX1t0IIkNJUS5aUy5JUV9DTE9TRVBSSUNFLjIwMjUvNC8xNy5VU0QBAAAA1MyBAwIAAAAGMjAxLjA5AEjav4hX1t0I0xeSiVfW3QgjQ0lRLlpTLklRX0NMT1NFUFJJQ0UuMjAyMi8xMS8zMC5VU0QBAAAA1MyBAwIAAAAGMTMzLjQ1AEjav4hX1t0I0q+UiVfW3QgiQ0lRLlpTLklRX0NMT1NFUFJJQ0UuMjAyMy8zLzE0LlVTRAEAAADUzIEDAgAAAAYxMDcuOTcASNq/iFfW3QjUBqiJV9bdCCFDSVEuWlMuSVFfT1BFTlBSSUNFLjIwMjQvNy8xOC5VU0QBAAAA1MyBAwIAAAAGMTk0Ljk2AEjav4hX1t0II/KaiVfW3QggQ0lRLlpTLklRX1lFQVJISUdILjIwMjUvNy8xNy5VU0QBAAAA1MyBAwIAAAAIMzE4LjQ1OTkASNq/iFfW3QgL7J+JV9bdCB9DSVEuWlMuSVFfWUVBUkxPVy4yMDI1LzcvMTcuVVNEAQAAANTMgQMCAAAABjE1My40</t>
  </si>
  <si>
    <t>NQBI2r+IV9bdCN38oIlX1t0IF0NJUS5aUy5JUV9ZRUFSSElHSF9EQVRFAQAAANTMgQMFAAAACDIwMjUvNy84AEjav4hX1t0I4+mhiVfW3QgWQ0lRLlpTLklRX1lFQVJMT1dfREFURQEAAADUzIEDBQAAAAkyMDI0LzkvMTAASNq/iFfW3Qj8doKJV9bdCCNDSVEuWlMuSVFfQ0xPU0VQUklDRS4yMDI0LzEyLzMxLlVTRAEAAADUzIEDAgAAAAYxODAuNDEAey7BiFfW3QghuOObV9bdCCRDSVEuQ0ZMVC5JUV9DTE9TRVBSSUNFLjIwMjUvNy8xNy5VU0QBAAAAJgF6EAIAAAAFMjUuNDMApEHAiFfW3QjFbqWJV9bdCCRDSVEuQ0ZMVC5JUV9DTE9TRVBSSUNFLjIwMjUvNC8xNy5VU0QBAAAAJgF6EAIAAAAFMjEuMTUASNq/iFfW3QjST4uJV9bdCCVDSVEuQ0ZMVC5JUV9DTE9TRVBSSUNFLjIwMjIvMTEvMzAuVVNEAQAAACYBehACAAAABTIzLjAzAEjav4hX1t0InvyNiVfW3QgkQ0lRLkNGTFQuSVFfQ0xPU0VQUklDRS4yMDIzLzMvMTQuVVNEAQAAACYBehACAAAABDIyLjYASNq/iFfW3Qh0VpCJV9bdCCNDSVEuQ0ZMVC5JUV9PUEVOUFJJQ0UuMjAyNC83LzE4LlVTRAEAAAAmAXoQAgAAAAUyNi4wNgBI2r+IV9bdCNMXkolX1t0IIkNJUS5DRkxULklRX1lFQVJISUdILjIwMjUvNy8xNy5VU0QBAAAAJgF6EAIAAAAEMzcuOQBI2r+IV9bdCNKvlIlX1t0IIUNJUS5DRkxULklRX1lFQVJMT1cuMjAyNS83LzE3LlVTRAEAAAAm</t>
  </si>
  <si>
    <t>AXoQAgAAAAUxNy43OQBI2r+IV9bdCK9dlolX1t0IGUNJUS5DRkxULklRX1lFQVJISUdIX0RBVEUBAAAAJgF6EAUAAAAJMjAyNS8yLzEyAEjav4hX1t0IMwuYiVfW3QgYQ0lRLkNGTFQuSVFfWUVBUkxPV19EQVRFAQAAACYBehAFAAAACDIwMjUvOC83AN7vv4hX1t0I/HaCiVfW3QglQ0lRLkNGTFQuSVFfQ0xPU0VQUklDRS4yMDI0LzEyLzMxLlVTRAEAAAAmAXoQAgAAAAUyNy45NgB7LsGIV9bdCNFl5ZtX1t0IJENJUS5OVkRBLklRX0NMT1NFUFJJQ0UuMjAyNS83LzE3LlVTRAEAAAAzfgAAAgAAAAMxNzMApEHAiFfW3QjFlaSJV9bdCCRDSVEuTlZEQS5JUV9DTE9TRVBSSUNFLjIwMjUvNC8xNy5VU0QBAAAAM34AAAIAAAAGMTAxLjQ5AN7vv4hX1t0I1pWliVfW3QglQ0lRLk5WREEuSVFfQ0xPU0VQUklDRS4yMDIyLzExLzMwLlVTRAEAAAAzfgAAAgAAAAYxNi45MjMA3u+/iFfW3QjQAZ+JV9bdCCRDSVEuTlZEQS5JUV9DTE9TRVBSSUNFLjIwMjMvMy8xNC5VU0QBAAAAM34AAAIAAAAGMjQuMDYzAN7vv4hX1t0Izn+miVfW3QgjQ0lRLk5WREEuSVFfT1BFTlBSSUNFLjIwMjQvNy8xOC5VU0QBAAAAM34AAAIAAAAGMTIxLjg1AN7vv4hX1t0IVc6miVfW3QgiQ0lRLk5WREEuSVFfWUVBUkhJR0guMjAyNS83LzE3LlVTRAEAAAAzfgAAAgAAAAYxNzQuMTYA3u+/iFfW3QjwCaaJV9bdCCFDSVEuTlZEQS5JUV9ZRUFS</t>
  </si>
  <si>
    <t>TE9XLjIwMjUvNy8xNy5VU0QBAAAAM34AAAIAAAAFODYuNjIA3u+/iFfW3QhPR6WJV9bdCBlDSVEuTlZEQS5JUV9ZRUFSSElHSF9EQVRFAQAAADN+AAAFAAAACDIwMjUvOC83AN7vv4hX1t0I/HaCiVfW3QgYQ0lRLk5WREEuSVFfWUVBUkxPV19EQVRFAQAAADN+AAAFAAAACDIwMjUvNC83AN7vv4hX1t0IxmeIiVfW3QglQ0lRLk5WREEuSVFfQ0xPU0VQUklDRS4yMDI0LzEyLzMxLlVTRAEAAAAzfgAAAgAAAAYxMzQuMjkAey7BiFfW3QhfiuabV9bdCCRDSVEuQUFQTC5JUV9DTE9TRVBSSUNFLjIwMjUvNy8xNy5VU0QBAAAAaWEAAAIAAAAGMjEwLjAyAKRBwIhX1t0IMfOciVfW3QgkQ0lRLkFBUEwuSVFfQ0xPU0VQUklDRS4yMDI1LzQvMTcuVVNEAQAAAGlhAAACAAAABjE5Ni45OADe77+IV9bdCN7pnYlX1t0IJUNJUS5BQVBMLklRX0NMT1NFUFJJQ0UuMjAyMi8xMS8zMC5VU0QBAAAAaWEAAAIAAAAGMTQ4LjAzAN7vv4hX1t0Iu9upiVfW3QgkQ0lRLkFBUEwuSVFfQ0xPU0VQUklDRS4yMDIzLzMvMTQuVVNEAQAAAGlhAAACAAAABjE1Mi41OQDe77+IV9bdCOTRo4lX1t0II0NJUS5BQVBMLklRX09QRU5QUklDRS4yMDI0LzcvMTguVVNEAQAAAGlhAAACAAAABjIzMC4yOADe77+IV9bdCAzCqYlX1t0IIkNJUS5BQVBMLklRX1lFQVJISUdILjIwMjUvNy8xNy5VU0QBAAAAaWEAAAIAAAAFMjYwLjEA3u+/iFfW3Qiv</t>
  </si>
  <si>
    <t>XZaJV9bdCCFDSVEuQUFQTC5JUV9ZRUFSTE9XLjIwMjUvNy8xNy5VU0QBAAAAaWEAAAIAAAAIMTY5LjIxMDEA3u+/iFfW3QgzC5iJV9bdCBlDSVEuQUFQTC5JUV9ZRUFSSElHSF9EQVRFAQAAAGlhAAAFAAAACjIwMjQvMTIvMjYA3u+/iFfW3QjAapmJV9bdCBhDSVEuQUFQTC5JUV9ZRUFSTE9XX0RBVEUBAAAAaWEAAAUAAAAIMjAyNS80LzgA3u+/iFfW3Qie/I2JV9bdCCVDSVEuQUFQTC5JUV9DTE9TRVBSSUNFLjIwMjQvMTIvMzEuVVNEAQAAAGlhAAACAAAABjI1MC40MgB7LsGIV9bdCF6J4ZtX1t0IJENJUS5BVkdPLklRX0NMT1NFUFJJQ0UuMjAyNS83LzE3LlVTRAEAAADwtn0BAgAAAAYyODYuNDUApEHAiFfW3QjEiJSJV9bdCCRDSVEuQVZHTy5JUV9DTE9TRVBSSUNFLjIwMjUvNC8xNy5VU0QBAAAA8LZ9AQIAAAAGMTcwLjk5AN7vv4hX1t0IyN2iiVfW3QglQ0lRLkFWR08uSVFfQ0xPU0VQUklDRS4yMDIyLzExLzMwLlVTRAEAAADwtn0BAgAAAAY1NS4xMDMA3u+/iFfW3Qj8doKJV9bdCCRDSVEuQVZHTy5JUV9DTE9TRVBSSUNFLjIwMjMvMy8xNC5VU0QBAAAA8LZ9AQIAAAAGNjMuMjQ2AN7vv4hX1t0IALeFiVfW3QgjQ0lRLkFWR08uSVFfT1BFTlBSSUNFLjIwMjQvNy8xOC5VU0QBAAAA8LZ9AQIAAAAGMTU4Ljg5AN7vv4hX1t0IxmeIiVfW3QgiQ0lRLkFWR08uSVFfWUVBUkhJR0guMjAyNS83LzE3LlVT</t>
  </si>
  <si>
    <t>RAEAAADwtn0BAgAAAAYyODguMjgA3u+/iFfW3QjST4uJV9bdCCFDSVEuQVZHTy5JUV9ZRUFSTE9XLjIwMjUvNy8xNy5VU0QBAAAA8LZ9AQIAAAAFMTI4LjUA3u+/iFfW3QjCm6GJV9bdCBlDSVEuQVZHTy5JUV9ZRUFSSElHSF9EQVRFAQAAAPC2fQEFAAAACDIwMjUvOC83AN7vv4hX1t0IdseoiVfW3QgYQ0lRLkFWR08uSVFfWUVBUkxPV19EQVRFAQAAAPC2fQEFAAAACDIwMjQvOS85AN7vv4hX1t0I0AGfiVfW3QglQ0lRLkFWR08uSVFfQ0xPU0VQUklDRS4yMDI0LzEyLzMxLlVTRAEAAADwtn0BAgAAAAYyMzEuODQAey7BiFfW3QgsbOibV9bdCClDSVEuVFdTRToyMzMwLklRX0NMT1NFUFJJQ0UuMjAyNS83LzE3LlVTRAEAAACrzAUAAgAAAAszOC4zOTM1ODUxMgCkQcCIV9bdCNMXkolX1t0IKUNJUS5UV1NFOjIzMzAuSVFfQ0xPU0VQUklDRS4yMDI1LzQvMTcuVVNEAQAAAKvMBQACAAAADDI2LjA0NjMxMTI5MQDe77+IV9bdCMSIlIlX1t0IKkNJUS5UV1NFOjIzMzAuSVFfQ0xPU0VQUklDRS4yMDIyLzExLzMwLlVTRAEAAACrzAUAAgAAAAsxNS44NTM1MDA2NwDe77+IV9bdCAvsn4lX1t0IKUNJUS5UV1NFOjIzMzAuSVFfQ0xPU0VQUklDRS4yMDIzLzMvMTQuVVNEAQAAAKvMBQACAAAACjE2LjY4NTc1MTYA3u+/iFfW3Qh82KCJV9bdCChDSVEuVFdTRToyMzMwLklRX09QRU5QUklDRS4yMDI0LzcvMTguVVNE</t>
  </si>
  <si>
    <t>AQAAAKvMBQACAAAADDMwLjIxNzc2MzYyOADe77+IV9bdCOPpoYlX1t0IJ0NJUS5UV1NFOjIzMzAuSVFfWUVBUkhJR0guMjAyNS83LzE3LlVTRAEAAACrzAUAAgAAAAszOS40MTI4ODM4NADe77+IV9bdCMBqmYlX1t0IJkNJUS5UV1NFOjIzMzAuSVFfWUVBUkxPVy4yMDI1LzcvMTcuVVNEAQAAAKvMBQACAAAACzI2LjUwMTc2NjcyAN7vv4hX1t0II/KaiVfW3QgeQ0lRLlRXU0U6MjMzMC5JUV9ZRUFSSElHSF9EQVRFAQAAAKvMBQAFAAAACDIwMjUvOC83AN7vv4hX1t0I/HaCiVfW3QgdQ0lRLlRXU0U6MjMzMC5JUV9ZRUFSTE9XX0RBVEUBAAAAq8wFAAUAAAAIMjAyNS80LzkA3u+/iFfW3QjGZ4iJV9bdCCpDSVEuVFdTRToyMzMwLklRX0NMT1NFUFJJQ0UuMjAyNC8xMi8zMS5VU0QBAAAAq8wFAAIAAAALMzIuNzk0Mzg2NDUAey7BiFfW3QgNkeObV9bdCCxDSVEuS09TRTpBMDAwNjYwLklRX0NMT1NFUFJJQ0UuMjAyNS83LzE3LlVTRAEAAACdeg0AAgAAAAsxOTMuNzIzMzM3NQCkQcCIV9bdCKhRqolX1t0ILENJUS5LT1NFOkEwMDA2NjAuSVFfQ0xPU0VQUklDRS4yMDI1LzQvMTcuVVNEAQAAAJ16DQACAAAACDEyMy42NTU3AN7vv4hX1t0IT7iniVfW3QgtQ0lRLktPU0U6QTAwMDY2MC5JUV9DTE9TRVBSSUNFLjIwMjIvMTEvMzAuVVNEAQAAAJ16DQACAAAACTY0LjU1MzMzNQDe77+IV9bdCNwvkIlX1t0ILENJ</t>
  </si>
  <si>
    <t>US5LT1NFOkEwMDA2NjAuSVFfQ0xPU0VQUklDRS4yMDIzLzMvMTQuVVNEAQAAAJ16DQACAAAACjYyLjE0NjAzNzkA3u+/iFfW3QjTF5KJV9bdCCtDSVEuS09TRTpBMDAwNjYwLklRX09QRU5QUklDRS4yMDI0LzcvMTguVVNEAQAAAJ16DQACAAAACzE1My43MjgyMzc1AN7vv4hX1t0IxIiUiVfW3QgqQ0lRLktPU0U6QTAwMDY2MC5JUV9ZRUFSSElHSC4yMDI1LzcvMTcuVVNEAQAAAJ16DQACAAAACzIyMC4zMTk4NjI1AN7vv4hX1t0IsiqciVfW3QgpQ0lRLktPU0U6QTAwMDY2MC5JUV9ZRUFSTE9XLjIwMjUvNy8xNy5VU0QBAAAAnXoNAAIAAAALMTA0LjAxMzk3NzUA3u+/iFfW3Qgx85yJV9bdCCFDSVEuS09TRTpBMDAwNjYwLklRX1lFQVJISUdIX0RBVEUBAAAAnXoNAAUAAAAJMjAyNS83LzExAN7vv4hX1t0I3umdiVfW3QggQ0lRLktPU0U6QTAwMDY2MC5JUV9ZRUFSTE9XX0RBVEUBAAAAnXoNAAUAAAAJMjAyNC85LzE5AN7vv4hX1t0Ir12WiVfW3QgtQ0lRLktPU0U6QTAwMDY2MC5JUV9DTE9TRVBSSUNFLjIwMjQvMTIvMzEuVVNEAQAAAJ16DQADAAAAAAB7LsGIV9bdCFDHw5xX1t0ILUNJUS5OQVNEQVFHUzpBU01MLklRX0NMT1NFUFJJQ0UuMjAyNS83LzE3LlVTRAEAAAAo7wUAAgAAAAY3NDQuOTEApEHAiFfW3QiV76iJV9bdCC1DSVEuTkFTREFRR1M6QVNNTC5JUV9DTE9TRVBSSUNFLjIwMjUvNC8xNy5V</t>
  </si>
  <si>
    <t>U0QBAAAAKO8FAAIAAAAGNjQwLjE2AN7vv4hX1t0I/HaCiVfW3QguQ0lRLk5BU0RBUUdTOkFTTUwuSVFfQ0xPU0VQUklDRS4yMDIyLzExLzMwLlVTRAEAAAAo7wUAAgAAAAY2MDguMTIA3u+/iFfW3QgAt4WJV9bdCC1DSVEuTkFTREFRR1M6QVNNTC5JUV9DTE9TRVBSSUNFLjIwMjMvMy8xNC5VU0QBAAAAKO8FAAIAAAAFNjIwLjMAYRrAiFfW3QjGZ4iJV9bdCCxDSVEuTkFTREFRR1M6QVNNTC5JUV9PUEVOUFJJQ0UuMjAyNC83LzE4LlVTRAEAAAAo7wUAAgAAAAU5NTMuNQBhGsCIV9bdCNJPi4lX1t0IK0NJUS5OQVNEQVFHUzpBU01MLklRX1lFQVJISUdILjIwMjUvNy8xNy5VU0QBAAAAKO8FAAIAAAAGOTU3LjIxAGEawIhX1t0IgdWNiVfW3QgqQ0lRLk5BU0RBUUdTOkFTTUwuSVFfWUVBUkxPVy4yMDI1LzcvMTcuVVNEAQAAACjvBQACAAAABjU3OC41MQBhGsCIV9bdCDMLmIlX1t0IIkNJUS5OQVNEQVFHUzpBU01MLklRX1lFQVJISUdIX0RBVEUBAAAAKO8FAAUAAAAJMjAyNC84LzIxAGEawIhX1t0IwGqZiVfW3QghQ0lRLk5BU0RBUUdTOkFTTUwuSVFfWUVBUkxPV19EQVRFAQAAACjvBQAFAAAACDIwMjUvNC83AGEawIhX1t0I2oigiVfW3QguQ0lRLk5BU0RBUUdTOkFTTUwuSVFfQ0xPU0VQUklDRS4yMDI0LzEyLzMxLlVTRAEAAAAo7wUAAgAAAAY2OTMuMDgAey7BiFfW3Qg9YuGbV9bdCCRDSVEuTVJWTC5J</t>
  </si>
  <si>
    <t>3QjRZeWbV9bdCCNDSVEuVlJULklRX0NMT1NFUFJJQ0UuMjAyNS83LzE3LlVTRAEAAABEm4ciAgAAAAYxMzEuMTIApEHAiFfW3Qgx85yJV9bdCCNDSVEuVlJULklRX0NMT1NFUFJJQ0UuMjAyNS80LzE3LlVTRAEAAABEm4ciAgAAAAU3My4yMQBhGsCIV9bdCN7pnYlX1t0IJENJUS5WUlQuSVFfQ0xPU0VQUklDRS4yMDIyLzExLzMwLlVTRAEAAABEm4ciAgAAAAUxMy44NQBhGsCIV9bdCAvsn4lX1t0II0NJUS5WUlQuSVFfQ0xPU0VQUklDRS4yMDIzLzMvMTQuVVNEAQAAAESbhyICAAAABTEzLjk1AGEawIhX1t0IfNigiVfW3QgiQ0lRLlZSVC5JUV9PUEVOUFJJQ0UuMjAyNC83LzE4LlVTRAEAAABEm4ciAgAAAAU4My42MwBhGsCIV9bdCOPpoYlX1t0IIUNJUS5WUlQuSVFfWUVBUkhJR0guMjAyNS83LzE3LlVTRAEAAABEm4ciAgAAAAYxNTUuODQAYRrAiFfW3QjI3aKJV9bdCCBDSVEuVlJULklRX1lFQVJMT1cuMjAyNS83LzE3LlVTRAEAAABEm4ciAgAAAAQ1My42AGEawIhX1t0I0AGfiVfW3QgYQ0lRLlZSVC5JUV9ZRUFSSElHSF9EQVRFAQAAAESbhyIFAAAACTIwMjUvMS8yNABhGsCIV9bdCDixq4lX1t0IF0NJUS5WUlQuSVFfWUVBUkxPV19EQVRFAQAAAESbhyIFAAAACDIwMjUvNC83AGEawIhX1t0I0DmoiVfW3QgkQ0lRLlZSVC5JUV9DTE9TRVBSSUNFLjIwMjQvMTIvMzEuVVNEAQAAAESbhyICAAAABjEx</t>
  </si>
  <si>
    <t>My42MQDMVcGIV9bdCEKr6ZtX1t0IJENJUS5BTkVULklRX0NMT1NFUFJJQ0UuMjAyNS83LzE3LlVTRAEAAADD2/wBAgAAAAYxMTEuOTgApEHAiFfW3QgzC5iJV9bdCCRDSVEuQU5FVC5JUV9DTE9TRVBSSUNFLjIwMjUvNC8xNy5VU0QBAAAAw9v8AQIAAAAENzEuMgBhGsCIV9bdCJNAiIlX1t0IJUNJUS5BTkVULklRX0NMT1NFUFJJQ0UuMjAyMi8xMS8zMC5VU0QBAAAAw9v8AQIAAAAGMzQuODI1AGEawIhX1t0I0k+LiVfW3QgkQ0lRLkFORVQuSVFfQ0xPU0VQUklDRS4yMDIzLzMvMTQuVVNEAQAAAMPb/AECAAAABzM4LjI4NzUAYRrAiFfW3QjrApyJV9bdCCNDSVEuQU5FVC5JUV9PUEVOUFJJQ0UuMjAyNC83LzE4LlVTRAEAAADD2/wBAgAAAAY4NC42NjUAYRrAiFfW3QjST4uJV9bdCCJDSVEuQU5FVC5JUV9ZRUFSSElHSC4yMDI1LzcvMTcuVVNEAQAAAMPb/AECAAAABzEzMy41NzUAYRrAiFfW3QhvNpaJV9bdCCFDSVEuQU5FVC5JUV9ZRUFSTE9XLjIwMjUvNy8xNy5VU0QBAAAAw9v8AQIAAAAFNTkuNDMAYRrAiFfW3QgzC5iJV9bdCBlDSVEuQU5FVC5JUV9ZRUFSSElHSF9EQVRFAQAAAMPb/AEFAAAACDIwMjUvOC83AGEawIhX1t0IskOZiVfW3QgYQ0lRLkFORVQuSVFfWUVBUkxPV19EQVRFAQAAAMPb/AEFAAAACDIwMjUvNC83AGEawIhX1t0IgdWNiVfW3QglQ0lRLkFORVQuSVFfQ0xPU0VQUklDRS4yMDI0</t>
  </si>
  <si>
    <t>LzEyLzMxLlVTRAEAAADD2/wBAgAAAAYxMTAuNTMAzFXBiFfW3QgNkeObV9bdCClDSVEuVFdTRToyNDU0LklRX0NMT1NFUFJJQ0UuMjAyNS83LzE3LlVTRAEAAAA9N1wAAgAAAAs0Ny4yMjc1MDczNgCkQcCIV9bdCBXLmolX1t0IKUNJUS5UV1NFOjI0NTQuSVFfQ0xPU0VQUklDRS4yMDI1LzQvMTcuVVNEAQAAAD03XAACAAAACzQxLjIwNjY3OTAyAGEawIhX1t0I0AGfiVfW3QgqQ0lRLlRXU0U6MjQ1NC5JUV9DTE9TRVBSSUNFLjIwMjIvMTEvMzAuVVNEAQAAAD03XAACAAAADDIzLjcxNTU0MjgzOQBhGsCIV9bdCNTGqolX1t0IKUNJUS5UV1NFOjI0NTQuSVFfQ0xPU0VQUklDRS4yMDIzLzMvMTQuVVNEAQAAAD03XAACAAAACzI0Ljg5Nzc1ODc2AGEawIhX1t0I5O2qiVfW3QgoQ0lRLlRXU0U6MjQ1NC5JUV9PUEVOUFJJQ0UuMjAyNC83LzE4LlVTRAEAAAA9N1wAAgAAAAszOC44NDI2NzE4NwBhGsCIV9bdCDcUq4lX1t0IJ0NJUS5UV1NFOjI0NTQuSVFfWUVBUkhJR0guMjAyNS83LzE3LlVTRAEAAAA9N1wAAgAAAAo1My41MTMxODI4AGEawIhX1t0I72KriVfW3QgmQ0lRLlRXU0U6MjQ1NC5JUV9ZRUFSTE9XLjIwMjUvNy8xNy5VU0QBAAAAPTdcAAIAAAAMMzMuMzMxMDY4MTQ0AGEawIhX1t0IXWKCiVfW3QgeQ0lRLlRXU0U6MjQ1NC5JUV9ZRUFSSElHSF9EQVRFAQAAAD03XAAFAAAACTIwMjUvMi8yNgBhGsCI</t>
  </si>
  <si>
    <t>V9bdCAC3hYlX1t0IHUNJUS5UV1NFOjI0NTQuSVFfWUVBUkxPV19EQVRFAQAAAD03XAAFAAAACTIwMjQvOS8xOQBhGsCIV9bdCLMoi4lX1t0IKkNJUS5UV1NFOjI0NTQuSVFfQ0xPU0VQUklDRS4yMDI0LzEyLzMxLlVTRAEAAAA9N1wAAgAAAAs0My4xNjY1NjQ0OQDMVcGIV9bdCMk64ZtX1t0IIkNJUS5NVS5JUV9DTE9TRVBSSUNFLjIwMjUvNy8xNy5VU0QBAAAABmkEAAIAAAAGMTEzLjI2AKRBwIhX1t0IleiRiVfW3QgiQ0lRLk1VLklRX0NMT1NFUFJJQ0UuMjAyNS80LzE3LlVTRAEAAAAGaQQAAgAAAAQ2OC44AGEawIhX1t0IxIiUiVfW3QgjQ0lRLk1VLklRX0NMT1NFUFJJQ0UuMjAyMi8xMS8zMC5VU0QBAAAABmkEAAIAAAAFNTcuNjUAYRrAiFfW3Qi0bqSJV9bdCCJDSVEuTVUuSVFfQ0xPU0VQUklDRS4yMDIzLzMvMTQuVVNEAQAAAAZpBAACAAAABTU0LjI3AGEawIhX1t0Ile+oiVfW3QghQ0lRLk1VLklRX09QRU5QUklDRS4yMDI0LzcvMTguVVNEAQAAAAZpBAACAAAABTEyMC41AGEawIhX1t0IBJ+qiVfW3QggQ0lRLk1VLklRX1lFQVJISUdILjIwMjUvNy8xNy5VU0QBAAAABmkEAAIAAAAGMTI5Ljg1AGEawIhX1t0IskOZiVfW3QgfQ0lRLk1VLklRX1lFQVJMT1cuMjAyNS83LzE3LlVTRAEAAAAGaQQAAgAAAAU2MS41NABhGsCIV9bdCBXLmolX1t0IF0NJUS5NVS5JUV9ZRUFSSElHSF9EQVRFAQAAAAZp</t>
  </si>
  <si>
    <t>BAAFAAAACTIwMjUvNi8yNgBhGsCIV9bdCOsCnIlX1t0IFkNJUS5NVS5JUV9ZRUFSTE9XX0RBVEUBAAAABmkEAAUAAAAIMjAyNS80LzcAYRrAiFfW3Qhpwp2JV9bdCCNDSVEuTVUuSVFfQ0xPU0VQUklDRS4yMDI0LzEyLzMxLlVTRAEAAAAGaQQAAgAAAAU4NC4xNgDMVcGIV9bdCAVV5ptX1t0IJENJUS5RQ09NLklRX0NMT1NFUFJJQ0UuMjAyNS83LzE3LlVTRAEAAADVggAAAgAAAAYxNTIuNjEApEHAiFfW3QhN4Y+JV9bdCCRDSVEuUUNPTS5JUV9DTE9TRVBSSUNFLjIwMjUvNC8xNy5VU0QBAAAA1YIAAAIAAAAGMTM2LjY2AGEawIhX1t0Ik0CIiVfW3QglQ0lRLlFDT00uSVFfQ0xPU0VQUklDRS4yMDIyLzExLzMwLlVTRAEAAADVggAAAgAAAAYxMjYuNDkAYRrAiFfW3Qh3gIWJV9bdCCRDSVEuUUNPTS5JUV9DTE9TRVBSSUNFLjIwMjMvMy8xNC5VU0QBAAAA1YIAAAIAAAAGMTE2LjU1AGEawIhX1t0Ik0CIiVfW3QgjQ0lRLlFDT00uSVFfT1BFTlBSSUNFLjIwMjQvNy8xOC5VU0QBAAAA1YIAAAIAAAAGMTkzLjc4AGEawIhX1t0IsyiLiVfW3QgiQ0lRLlFDT00uSVFfWUVBUkhJR0guMjAyNS83LzE3LlVTRAEAAADVggAAAgAAAAYxOTYuMjQAYRrAiFfW3QgL7J+JV9bdCCFDSVEuUUNPTS5JUV9ZRUFSTE9XLjIwMjUvNy8xNy5VU0QBAAAA1YIAAAIAAAAIMTIwLjgwMTkAYRrAiFfW3Qh82KCJV9bdCBlDSVEuUUNP</t>
  </si>
  <si>
    <t>TS5JUV9ZRUFSSElHSF9EQVRFAQAAANWCAAAFAAAACTIwMjQvMTEvNwBhGsCIV9bdCOPpoYlX1t0IGENJUS5RQ09NLklRX1lFQVJMT1dfREFURQEAAADVggAABQAAAAgyMDI1LzQvNwBhGsCIV9bdCG82lolX1t0IJUNJUS5RQ09NLklRX0NMT1NFUFJJQ0UuMjAyNC8xMi8zMS5VU0QBAAAA1YIAAAIAAAAGMTUzLjYyAMxVwYhX1t0IEUnqm1fW3QgkQ0lRLlNOUFMuSVFfQ0xPU0VQUklDRS4yMDI1LzcvMTcuVVNEAQAAANSIAAACAAAABjU4OS4wMQCkQcCIV9bdCKRHpIlX1t0IJENJUS5TTlBTLklRX0NMT1NFUFJJQ0UuMjAyNS80LzE3LlVTRAEAAADUiAAAAgAAAAY0MTMuMzIAYRrAiFfW3QiB1Y2JV9bdCCVDSVEuU05QUy5JUV9DTE9TRVBSSUNFLjIwMjIvMTEvMzAuVVNEAQAAANSIAAACAAAABjMzOS41NABhGsCIV9bdCNwvkIlX1t0IJENJUS5TTlBTLklRX0NMT1NFUFJJQ0UuMjAyMy8zLzE0LlVTRAEAAADUiAAAAgAAAAYzNjkuODQAYRrAiFfW3QiV6JGJV9bdCCNDSVEuU05QUy5JUV9PUEVOUFJJQ0UuMjAyNC83LzE4LlVTRAEAAADUiAAAAgAAAAU1NzYuMwBhGsCIV9bdCLNhlIlX1t0IIkNJUS5TTlBTLklRX1lFQVJISUdILjIwMjUvNy8xNy5VU0QBAAAA1IgAAAIAAAAGNTkzLjk4AGEawIhX1t0IXWKCiVfW3QghQ0lRLlNOUFMuSVFfWUVBUkxPVy4yMDI1LzcvMTcuVVNEAQAAANSIAAACAAAABjM2NS43</t>
  </si>
  <si>
    <t>NABhGsCIV9bdCHeAhYlX1t0IGUNJUS5TTlBTLklRX1lFQVJISUdIX0RBVEUBAAAA1IgAAAUAAAAJMjAyNS83LzMwAGEawIhX1t0Ik0CIiVfW3QgYQ0lRLlNOUFMuSVFfWUVBUkxPV19EQVRFAQAAANSIAAAFAAAACDIwMjUvNC83AGEawIhX1t0IHnmqiVfW3QglQ0lRLlNOUFMuSVFfQ0xPU0VQUklDRS4yMDI0LzEyLzMxLlVTRAEAAADUiAAAAgAAAAY0ODUuMzYAzFXBiFfW3Qi/PuWbV9bdCCNDSVEuQVJNLklRX0NMT1NFUFJJQ0UuMjAyNS83LzE3LlVTRAEAAAAs58UnAgAAAAYxNTcuMTgApEHAiFfW3QjQAZ+JV9bdCCNDSVEuQVJNLklRX0NMT1NFUFJJQ0UuMjAyNS80LzE3LlVTRAEAAAAs58UnAgAAAAYxMDAuNzMAYRrAiFfW3QjFbqWJV9bdCCRDSVEuQVJNLklRX0NMT1NFUFJJQ0UuMjAyMi8xMS8zMC5VU0QBAAAALOfFJwMAAAAAAGEawIhX1t0ImFimiVfW3QgjQ0lRLkFSTS5JUV9DTE9TRVBSSUNFLjIwMjMvMy8xNC5VU0QBAAAALOfFJwMAAAAAAGEawIhX1t0Ija6NiVfW3QgiQ0lRLkFSTS5JUV9PUEVOUFJJQ0UuMjAyNC83LzE4LlVTRAEAAAAs58UnAgAAAAYxNjUuODUAYRrAiFfW3QirCJCJV9bdCCFDSVEuQVJNLklRX1lFQVJISUdILjIwMjUvNy8xNy5VU0QBAAAALOfFJwIAAAAGMTgyLjg4AGEawIhX1t0IleiRiVfW3QggQ0lRLkFSTS5JUV9ZRUFSTE9XLjIwMjUvNy8xNy5VU0QBAAAALOfFJwIA</t>
  </si>
  <si>
    <t>AAACODAAYRrAiFfW3QizYZSJV9bdCBhDSVEuQVJNLklRX1lFQVJISUdIX0RBVEUBAAAALOfFJwUAAAAJMjAyNS8xLzIyAGEawIhX1t0IbzaWiVfW3QgXQ0lRLkFSTS5JUV9ZRUFSTE9XX0RBVEUBAAAALOfFJwUAAAAIMjAyNS80LzcAYRrAiFfW3QiyQ5mJV9bdCCRDSVEuQVJNLklRX0NMT1NFUFJJQ0UuMjAyNC8xMi8zMS5VU0QBAAAALOfFJwIAAAAGMTIzLjM2AMxVwYhX1t0IS3Pim1fW3QgjQ0lRLkFHSVguSVFfQ0xPU0VQUklDRS4yMDI1LzgvMS5VU0QBAAAAI/cAcAIAAAAHMzEuMzkwMQCRV5ubV9bdCIgP45tX1t0IJENJUS5BR0lYLklRX0NMT1NFUFJJQ0UuMjAyNS83LzMxLlVTRAEAAAAj9wBwAgAAAAczMi40NTk1AMxVwYhX1t0IxPmWiVfW3QgjQ0lRLkFHSVguSVFfQ0xPU0VQUklDRS4yMDI1LzUvMS5VU0QBAAAAI/cAcAIAAAAFMjUuOTcAkVebm1fW3QiXTsebV9bdCCNDSVEuXlNQWC5JUV9DTE9TRVBSSUNFLjIwMjUvOC8xLlVTRAEAAACbuCgAAgAAABA2MjM4LjAwNjU3MDA0NjAyAJFXm5tX1t0IFCjnm1fW3QglQ0lRLl5TUFguSVFfQ0xPU0VQUklDRS4yMDI0LzEyLzMxLlVTRAEAAACbuCgAAgAAABA1ODgxLjYyNzY0ODIxNDA5AJFXm5tX1t0IaLLmm1fW3QglQ0lRLl5TUFguSVFfQ0xPU0VQUklDRS4yMDIzLzEyLzI5LlVTRAEAAACbuCgAAgAAABA0NzY5LjgyOTQxMDc5MDY3AJFXm5tX1t0I</t>
  </si>
  <si>
    <t>yTrhm1fW3QgrQ0lRLk5BU0RBUUdNOlFRUS5JUV9DTE9TRVBSSUNFLjIwMjUvOC8xLlVTRAEAAAAOunsAAgAAAAY1NTMuODgAkVebm1fW3QiJJ8ebV9bdCC1DSVEuTkFTREFRR006UVFRLklRX0NMT1NFUFJJQ0UuMjAyNC8xMi8zMS5VU0QBAAAADrp7AAIAAAAGNTExLjIzAJFXm5tX1t0IiSfHm1fW3QgtQ0lRLk5BU0RBUUdNOlFRUS5JUV9DTE9TRVBSSUNFLjIwMjMvMTIvMjkuVVNEAQAAAA66ewACAAAABjQwOS41MgCRV5ubV9bdCIknx5tX1t0II0NJUS5eREpJLklRX0NMT1NFUFJJQ0UuMjAyNS84LzEuVVNEAQAAAPi0KAACAAAAEDQzNTg4LjU3ODM0MDA2ODMAkVebm1fW3Qhu2cabV9bdCCVDSVEuXkRKSS5JUV9DTE9TRVBSSUNFLjIwMjQvMTIvMzEuVVNEAQAAAPi0KAACAAAAEDQyNTQ0LjIyMzI1MzM5MzIAem2bm1fW3Qhu2cabV9bdCCVDSVEuXkRKSS5JUV9DTE9TRVBSSUNFLjIwMjMvMTIvMjkuVVNEAQAAAPi0KAACAAAAEDM3Njg5LjUzNTY1OTczMDkAem2bm1fW3Qh3AMebV9bdCCdDSVEuSFNURUNILklRX0NMT1NFUFJJQ0UuMjAyNC8xMi8zMS5VU0QFAAAAAAAAAAgAAAAUKEludmFsaWQgSWRlbnRpZmllcil6bZubV9bdCHcAx5tX1t0IJ0NJUS5IU1RFQ0guSVFfQ0xPU0VQUklDRS4yMDIzLzEyLzI5LlVTRAUAAAAAAAAACAAAABQoSW52YWxpZCBJZGVudGlmaWVyKXptm5tX1t0IdwDHm1fW3Qgr</t>
  </si>
  <si>
    <t>Q0lRLk5BU0RBUUdNOkFJUS5JUV9DTE9TRVBSSUNFLjIwMjUvOC8xLlVTRAEAAADp3GIhAgAAAAU0My40NwB6bZubV9bdCEiKxptX1t0ILUNJUS5OQVNEQVFHTTpBSVEuSVFfQ0xPU0VQUklDRS4yMDIzLzEyLzI5LlVTRAEAAADp3GIhAgAAAAUzMS4xOAB6bZubV9bdCGiyxptX1t0IK0NJUS5OQVNEQVFHTTpTTUguSVFfQ0xPU0VQUklDRS4yMDI1LzgvMS5VU0QBAAAAYMI2AAIAAAAGMjgzLjk1AHptm5tX1t0IbtnGm1fW3QgtQ0lRLk5BU0RBUUdNOlNNSC5JUV9DTE9TRVBSSUNFLjIwMjQvMTIvMzEuVVNEAQAAAGDCNgACAAAABjI0Mi4xNwB6bZubV9bdCG7ZxptX1t0ILUNJUS5OQVNEQVFHTTpTTUguSVFfQ0xPU0VQUklDRS4yMDIzLzEyLzI5LlVTRAEAAABgwjYAAgAAAAYxNzQuODcAem2bm1fW3Qg6PcabV9bdCCxDSVEuTkFTREFRR006Qk9UWi5JUV9DTE9TRVBSSUNFLjIwMjUvOC8xLlVTRAEAAAD3/QgWAgAAAAUzMy4xMgB6bZubV9bdCEiKxptX1t0IH0NJUS5OQVNEQVFHTTpBR0lYLklRX01BUktFVENBUC4BAAAAI/cAcAIAAAAJMjkuNTM1NzI2AJ4FwIhX1t0ImRXTm1fW3QgpQ0lRLk5BU0RBUUdNOkFHSVguSVFfTUFSS0VUQ0FQLjIwMjQvMTIvMzEBAAAAI/cAcAIAAAAJMTEuMzcyMDU3AGEawIhX1t0InnmjiVfW3QgoQ0lRLk5BU0RBUUdNOlNNSC5JUV9NQVJLRVRDQVAuMjAyNC8xMi8zMQEAAABg</t>
  </si>
  <si>
    <t>LzMxAQAAAE26WyMCAAAACjc2OS4zNzE3MjYAYRrAiFfW3QhcOI2JV9bdCCRDSVEuTFNFOkFJQUcuSVFfTUFSS0VUQ0FQLjIwMjQvMTIvMzEBAAAA8J2CJAIAAAAKNTk4LjA4MTkwMwBhGsCIV9bdCLRupIlX1t0IJENJUS5BU1g6UkJUWi5JUV9NQVJLRVRDQVAuMjAyNC8xMi8zMQEAAAAp7XYiAgAAAAoyODcuODQwMDAxAGEawIhX1t0IXDiNiVfW3QgjQ0lRLkRCOlhCMFQuSVFfTUFSS0VUQ0FQLjIwMjQvMTIvMzEBAAAA0zPeKQIAAAAFNjEuMjkAYRrAiFfW3Qj8uo+JV9bdCCBDSVEuTkFTREFRR006QUdJWC5JUV9DTE9TRVBSSUNFLgEAAAAj9wBwAgAAAAczMi44MTc0AAtpwIhX1t0I1CTKm1fW3QgxQ0lRLk5BU0RBUUdNOkFHSVguSVFfU0hBUkVTT1VUU1RBTkRJTkcuMjAyNC8xMi8zMQEAAAAj9wBwAgAAAAgwLjQwMDAwMgALacCIV9bdCDo7q4lX1t0IMENJUS5OQVNEQVFHTTpTTUguSVFfU0hBUkVTT1VUU1RBTkRJTkcuMjAyNC8xMi8zMQEAAABgwjYAAgAAAAk5Ni4yNDE4NzQAC2nAiFfW3Qg6O6uJV9bdCCxDSVEuQkFUUzpJR1YuSVFfU0hBUkVTT1VUU1RBTkRJTkcuMjAyNC8xMi8zMQEAAADNOoYAAgAAAAQ5My4xAAtpwIhX1t0IpEekiVfW3QgxQ0lRLk5BU0RBUUdNOkJPVFouSVFfU0hBUkVTT1VUU1RBTkRJTkcuMjAyNC8xMi8zMQEAAAD3/QgWAgAAAAU4MC44NAALacCIV9bdCFSdn4lX1t0IMENJ</t>
  </si>
  <si>
    <t>V9bdCCNDSVEuXk5EWC5JUV9DTE9TRVBSSUNFLjIwMjUvNy85LlVTRAEAAAAOsygAAgAAAAoyMjg2NC45MDY2AMxVwYhX1t0Itq6GiVfW3QgbQ0lRLl5ORFguSVFfQ0xPU0VQUklDRS4uVVNEAQAAAA6zKAACAAAACjIzMzg5LjUyODQAzFXBiFfW3QjMVcGIV9bdCCVDSVEuXk5EWC5JUV9DTE9TRVBSSUNFLjIwMjQvMTIvMzEuVVNEAQAAAA6zKAACAAAACjIxMDEyLjE3MzcAzFXBiFfW3QhLc+KbV9bdCCVDSVEuXk5EWC5JUV9DTE9TRVBSSUNFLjIwMjQvMTEvMjkuVVNEAQAAAA6zKAACAAAACjIwOTMwLjM2NjIAzFXBiFfW3QgEOKKJV9bdCCVDSVEuXk5EWC5JUV9DTE9TRVBSSUNFLjIwMjMvMTIvMjkuVVNEAQAAAA6zKAACAAAACjE2ODI1LjkzMDcAzFXBiFfW3QgLHuibV9bdCCRDSVEuXk5EWC5JUV9DTE9TRVBSSUNFLjIwMjUvNy8xNS5VU0QBAAAADrMoAAIAAAAKMjI4ODQuNTg4NADMVcGIV9bdCFpQn4lX1t0IJENJUS5eU1BYLklRX0NMT1NFUFJJQ0UuMjAyNS83LzE2LlVTRAEAAACbuCgAAgAAAA82MjYzLjY5NTI0MTUwNzcAzFXBiFfW3Qjpr6CJV9bdCCNDSVEuXlNQWC5JUV9DTE9TRVBSSUNFLjIwMjUvNy85LlVTRAEAAACbuCgAAgAAABA2MjYzLjI2NDM3ODU3NDM0AMxVwYhX1t0ItG6kiVfW3QglQ0lRLl5TUFguSVFfQ0xPU0VQUklDRS4yMDI0LzExLzI5LlVTRAEAAACbuCgAAgAAABA2MDMyLjM4</t>
  </si>
  <si>
    <t>LzgvNQEAAAA17OIiAgAAAAkzNS4zNjM5NjkAJbfAiFfW3QjI3aKJV9bdCCtDSVEuQVJDQTpBUlRZLklRX1NIQVJFU09VVFNUQU5ESU5HLjIwMjUvOC81AQAAAG4faSECAAAABTI4LjE1AMuQwIhX1t0IcGyRiVfW3QgiQ0lRLkNSTS5JUV9DTE9TRVBSSUNFLjIwMjUvOC80LlVTRAEAAAAl4AEAAgAAAAYyNTIuMzIAp+DAiFfW3Qj1aOObV9bdCCFDSVEuTVUuSVFfQ0xPU0VQUklDRS4yMDI1LzgvNC5VU0QBAAAABmkEAAIAAAAGMTA3Ljc3AMxVwYhX1t0I7S3mm1fW3QgjQ0lRLk1SVkwuSVFfQ0xPU0VQUklDRS4yMDI1LzgvNC5VU0QBAAAAtnkAAAIAAAAFNzYuNTMAzFXBiFfW3Qic8OSbV9bdCCNDSVEuQVZHTy5JUV9DTE9TRVBSSUNFLjIwMjUvOC80LlVTRAEAAADwtn0BAgAAAAYyOTcuNzIAey7BiFfW3QgLHuibV9bdCCFDSVEuWlMuSVFfQ0xPU0VQUklDRS4yMDI1LzgvNC5VU0QBAAAA1MyBAwIAAAAGMjg1Ljg2AHsuwYhX1t0Ilzbjm1fW3QgjQ0lRLkdUTEIuSVFfQ0xPU0VQUklDRS4yMDI1LzgvNC5VU0QBAAAAzYQXEQIAAAAFNDQuMTUAey7BiFfW3Qg3duebV9bdCCNDSVEuRVNUQy5JUV9DTE9TRVBSSUNFLjIwMjUvOC80LlVTRAEAAACAhFsNAgAAAAU4MC41MwCLB8GIV9bdCAVV5ptX1t0II0NJUS5UU0xBLklRX0NMT1NFUFJJQ0UuMjAyNS84LzQuVVNEAQAAABDGogECAAAABjMwOS4yNgCLB8GIV9bd</t>
  </si>
  <si>
    <t>CCVw6ptX1t0II0NJUS5URUFNLklRX0NMT1NFUFJJQ0UuMjAyNS84LzQuVVNEAQAAAFITIg8CAAAABjE4NS42OQCLB8GIV9bdCPVo45tX1t0II0NJUS5XREFZLklRX0NMT1NFUFJJQ0UuMjAyNS84LzQuVVNEAQAAAIdjawECAAAABjIyNS4xMgCLB8GIV9bdCKsX5ZtX1t0IIkNJUS5TQVAuSVFfQ0xPU0VQUklDRS4yMDI1LzgvNC5VU0QBAAAAC+4BAAIAAAAPMjgzLjExMTYyNTI1NTI1AKfgwIhX1t0Ik33pm1fW3QgiQ0lRLkFSTS5JUV9DTE9TRVBSSUNFLjIwMjUvOC80LlVTRAEAAAAs58UnAgAAAAYxNDAuMDUAzFXBiFfW3Qg8TOKbV9bdCChDSVEuVFdTRToyNDU0LklRX0NMT1NFUFJJQ0UuMjAyNS84LzQuVVNEAQAAAD03XAACAAAACzQ0LjQ5MDUzMzU3AMxVwYhX1t0IhZ7gm1fW3QgsQ0lRLk5BU0RBUUdTOkFTTUwuSVFfQ0xPU0VQUklDRS4yMDI1LzgvNC5VU0QBAAAAKO8FAAIAAAAGNjk5LjM2AHsuwYhX1t0IhZ7gm1fW3QgjQ0lRLkFBUEwuSVFfQ0xPU0VQUklDRS4yMDI1LzgvNC5VU0QBAAAAaWEAAAIAAAAGMjAzLjM1AHsuwYhX1t0IhZ7gm1fW3QgjQ0lRLlBTVEcuSVFfQ0xPU0VQUklDRS4yMDI1LzgvNC5VU0QBAAAAuMqlBgIAAAAFNTYuMjUAey7BiFfW3QiaxeCbV9bdCCJDSVEuTkVULklRX0NMT1NFUFJJQ0UuMjAyNS84LzQuVVNEAQAAADT14AQCAAAABTIwOC44AHsuwYhX1t0ImsXgm1fW3Qgj</t>
  </si>
  <si>
    <t>Q0lRLk5CSVMuSVFfQ0xPU0VQUklDRS4yMDI1LzgvNC5VU0QBAAAAv/sZAwIAAAAFNTQuMTcAiwfBiFfW3Qim7OCbV9bdCC1DSVEuTkFTREFRR1M6R09PR0wuSVFfQ0xPU0VQUklDRS4yMDI1LzgvNC5VU0QBAAAAqHEAAAIAAAAGMTk1LjA0AIsHwYhX1t0Ipuzgm1fW3QgjQ0lRLlNIT1AuSVFfQ0xPU0VQUklDRS4yMDI1LzgvNC5VU0QBAAAABisEBQIAAAAGMTI1LjIxAIsHwYhX1t0Ipuzgm1fW3QgiQ0lRLklPVC5JUV9DTE9TRVBSSUNFLjIwMjUvOC80LlVTRAEAAAC6PvwRAgAAAAQzNy42AIsHwYhX1t0ItxPhm1fW3QgjQ0lRLkRVT0wuSVFfQ0xPU0VQUklDRS4yMDI1LzgvNC5VU0QBAAAAsPCHDAIAAAAGMzUyLjM2AKfgwIhX1t0ItxPhm1fW3QgjQ0lRLl5ESkkuSVFfQ0xPU0VQUklDRS4yMDI1LzgvNC5VU0QBAAAA+LQoAAIAAAAQNDQxNzMuNjM4NDc2MzIzMwCRV5ubV9bdCG7ZxptX1t0II0NJUS5TTlBTLklRX0NMT1NFUFJJQ0UuMjAyNS84LzQuVVNEAQAAANSIAAACAAAABjYzNi4wMgDMVcGIV9bdCJzw5JtX1t0II0NJUS5BTkVULklRX0NMT1NFUFJJQ0UuMjAyNS84LzQuVVNEAQAAAMPb/AECAAAABjEyMC4zNQDMVcGIV9bdCIgP45tX1t0IK0NJUS5LT1NFOkEwMDA2NjAuSVFfQ0xPU0VQUklDRS4yMDI1LzgvNC5VU0QBAAAAnXoNAAIAAAAKMTg2LjM0MzU5NgB7LsGIV9bdCBpP55tX1t0II0NJUS5O</t>
  </si>
  <si>
    <t>VkRBLklRX0NMT1NFUFJJQ0UuMjAyNS84LzQuVVNEAQAAADN+AAACAAAAAzE4MAB7LsGIV9bdCO0t5ptX1t0IIkNJUS5NREIuSVFfQ0xPU0VQUklDRS4yMDI1LzgvNC5VU0QBAAAA4m7MAgIAAAAGMjI2LjU2AHsuwYhX1t0ISrrom1fW3QgjQ0lRLkRET0cuSVFfQ0xPU0VQUklDRS4yMDI1LzgvNC5VU0QBAAAAu6EECAIAAAAGMTM5LjEzAIsHwYhX1t0Ilzbjm1fW3QgjQ0lRLk9SQ0wuSVFfQ0xPU0VQUklDRS4yMDI1LzgvNC5VU0QBAAAA51YAAAIAAAAGMjUyLjUzAIsHwYhX1t0I8y/pm1fW3QgjQ0lRLkFNWk4uSVFfQ0xPU0VQUklDRS4yMDI1LzgvNC5VU0QBAAAAPUkAAAIAAAAGMjExLjY1AIsHwYhX1t0Iqxflm1fW3QgiQ0lRLkFQUC5JUV9DTE9TRVBSSUNFLjIwMjUvOC80LlVTRAEAAADauc4NAgAAAAYzOTUuMDEAiwfBiFfW3QgFVeabV9bdCCNDSVEuQURCRS5JUV9DTE9TRVBSSUNFLjIwMjUvOC80LlVTRAEAAAABXwAAAgAAAAYzMzguODUAp+DAiFfW3Qj1aOObV9bdCCJDSVEuTk9XLklRX0NMT1NFUFJJQ0UuMjAyNS84LzQuVVNEAQAAAL90XgECAAAAAzkyMwCn4MCIV9bdCAVV5ptX1t0II0NJUS5NRVRBLklRX0NMT1NFUFJJQ0UuMjAyNS84LzQuVVNEAQAAABfbPAECAAAABjc3Ni4zNwAlt8CIV9bdCAEi6ptX1t0ILENJUS5OQVNEQVFHTTpCT1RaLklRX0NMT1NFUFJJQ0UuMjAyNS84LzQuVVNEAQAA</t>
  </si>
  <si>
    <t>APf9CBYCAAAABTMzLjk3AHptm5tX1t0IiWPGm1fW3QgjQ0lRLkFHSVguSVFfQ0xPU0VQUklDRS4yMDI1LzgvNC5VU0QBAAAAI/cAcAIAAAAHMzIuMDIyNwCRV5ubV9bdCJdOx5tX1t0II0NJUS5RQ09NLklRX0NMT1NFUFJJQ0UuMjAyNS84LzQuVVNEAQAAANWCAAACAAAABjE0Ny41MQDMVcGIV9bdCCVw6ptX1t0IIkNJUS5WUlQuSVFfQ0xPU0VQUklDRS4yMDI1LzgvNC5VU0QBAAAARJuHIgIAAAAFMTQwLjIAzFXBiFfW3QgBIuqbV9bdCChDSVEuVFdTRToyMzMwLklRX0NMT1NFUFJJQ0UuMjAyNS84LzQuVVNEAQAAAKvMBQACAAAADDM3Ljk2NzQ4NTQxNQB7LsGIV9bdCIgP45tX1t0II0NJUS5DRkxULklRX0NMT1NFUFJJQ0UuMjAyNS84LzQuVVNEAQAAACYBehACAAAABTE3LjEyAHsuwYhX1t0InPDkm1fW3QgjQ0lRLlBBTlcuSVFfQ0xPU0VQUklDRS4yMDI1LzgvNC5VU0QBAAAAg32EAQIAAAADMTcxAHsuwYhX1t0Icgjpm1fW3QgjQ0lRLlNOT1cuSVFfQ0xPU0VQUklDRS4yMDI1LzgvNC5VU0QBAAAAsDxkEAIAAAAGMjA4LjQ4AIsHwYhX1t0Iqxflm1fW3QgjQ0lRLlBMVFIuSVFfQ0xPU0VQUklDRS4yMDI1LzgvNC5VU0QBAAAAZfqYAgIAAAAGMTYwLjY2AIsHwYhX1t0Ilzbjm1fW3QgjQ0lRLk1TRlQuSVFfQ0xPU0VQUklDRS4yMDI1LzgvNC5VU0QBAAAAS1UAAAIAAAAGNTM1LjY0AIsHwYhX1t0ISrro</t>
  </si>
  <si>
    <t>m1fW3QgjQ0lRLlJCTFguSVFfQ0xPU0VQUklDRS4yMDI1LzgvNC5VU0QBAAAAaVX0AQIAAAAFMTMwLjcAiwfBiFfW3Qjs3OebV9bdCCJDSVEuVEVNLklRX0NMT1NFUFJJQ0UuMjAyNS84LzQuVVNEAQAAAADTJBkCAAAABTU3LjUyAKfgwIhX1t0IG0Xom1fW3QgjQ0lRLl5TUFguSVFfQ0xPU0VQUklDRS4yMDI1LzgvNC5VU0QBAAAAm7goAAIAAAAQNjMyOS45Mzk0OTk3ODkyNwCRV5ubV9bdCKh1x5tX1t0IK0NJUS5OQVNEQVFHTTpRUVEuSVFfQ0xPU0VQUklDRS4yMDI1LzgvNC5VU0QBAAAADrp7AAIAAAAFNTY0LjEAkVebm1fW3QiJJ8ebV9bdCCtDSVEuTkFTREFRR006U01ILklRX0NMT1NFUFJJQ0UuMjAyNS84LzQuVVNEAQAAAGDCNgACAAAABjI5MC4xOQB6bZubV9bdCGiyxptX1t0IK0NJUS5OQVNEQVFHTTpBSVEuSVFfQ0xPU0VQUklDRS4yMDI1LzgvNC5VU0QBAAAA6dxiIQIAAAAFNDQuMzMAem2bm1fW3QhIisabV9bdCCNDSVEuXk5EWC5JUV9DTE9TRVBSSUNFLjIwMjUvOC8xLlVTRAEAAAAOsygAAgAAAAoyMjc2My4zMTMzAMxVwYhX1t0IN53nm1fW3QghQ0lRLlZSVC5JUV9NQVJLRVRDQVAuMjAyNS84LzYuVVNEAQAAAESbhyICAAAADDUzMzY1Ljg2NjI5NAEGAAAABQAAAAExAQAAAAstMTkzNDE5NTQzNQMAAAADMTYwAgAAAAYxMDAwNTQEAAAAATAHAAAACDgvNi8yMDI1p+DAiFfW3Qhpd5+JV9bd</t>
  </si>
  <si>
    <t>CCJDSVEuU05PVy5JUV9NQVJLRVRDQVAuMjAyNS84LzYuVVNEAQAAALA8ZBACAAAADDcwMjQ4LjM1Mzg0NgEGAAAABQAAAAExAQAAAAstMTkzOTIwNzgxMAMAAAADMTYwAgAAAAYxMDAwNTQEAAAAATAHAAAACDgvNi8yMDI1p+DAiFfW3Qh2HKeJV9bdCCFDSVEuVEVNLklRX01BUktFVENBUC4yMDI1LzgvNi5VU0QBAAAAANMkGQIAAAALOTYxMy4xNDUwODUBBgAAAAUAAAABMQEAAAALLTE5NDU4Njc4ODcDAAAAAzE2MAIAAAAGMTAwMDU0BAAAAAEwBwAAAAg4LzYvMjAyNSW3wIhX1t0IMZqViVfW3QgkQ0lRLlhUUkE6WEFJWC5JUV9DTE9TRVBSSUNFLjIwMjUvOC82AQAAADXs4iICAAAABTEzOS45ACW3wIhX1t0Id+jim1fW3QgjQ0lRLkFSQ0E6QUlTLklRX0NMT1NFUFJJQ0UuMjAyNS84LzYBAAAAmJefcAIAAAAHMjkuNDI0NQAlt8CIV9bdCIgP45tX1t0IJENJUS5CQVRTOldUQUkuSVFfQ0xPU0VQUklDRS4yMDI1LzgvNgEAAABgTm9kAgAAAAUyNS42NgAlt8CIV9bdCIgP45tX1t0IKENJUS5OQVNEQVFHTTpCT1RaLklRX0NMT1NFUFJJQ0UuMjAyNS84LzYBAAAA9/0IFgIAAAAEMzMuNgDLkMCIV9bdCA2R45tX1t0II0NJUS5CQVRTOklHVi5JUV9DTE9TRVBSSUNFLjIwMjUvOC82AQAAAM06hgACAAAABjExMS44MQDLkMCIV9bdCEtz4ptX1t0IK0NJUS5BUkNBOkxSTlouSVFfU0hBUkVTT1VUU1RBTkRJTkcu</t>
  </si>
  <si>
    <t>MjAyNS84LzYBAAAAtXbDJgIAAAAEMC43OAALacCIV9bdCDed55tX1t0IIkNJUS5QQU5XLklRX01BUktFVENBUC4yMDI1LzgvNi5VU0QBAAAAg32EAQIAAAANMTE1NDc5LjQxMDQzNAEGAAAABQAAAAExAQAAAAstMTk0MjEwMjg0MwMAAAADMTYwAgAAAAYxMDAwNTQEAAAAATAHAAAACDgvNi8yMDI1p+DAiFfW3Qj3UqOJV9bdCCJDSVEuUkJMWC5JUV9NQVJLRVRDQVAuMjAyNS84LzYuVVNEAQAAAGlV9AECAAAADDkyOTkyLjEwNTQ5NwEGAAAABQAAAAExAQAAAAstMTkzNDEyNTQ1NQMAAAADMTYwAgAAAAYxMDAwNTQEAAAAATAHAAAACDgvNi8yMDI1JbfAiFfW3QjzjpuJV9bdCCFDSVEuQVJNLklRX01BUktFVENBUC4yMDI1LzgvNi5VU0QBAAAALOfFJwIAAAAJMTQ0MTUxLjA4AQYAAAAFAAAAATEBAAAACy0xOTM0MjU0NDA3AwAAAAMxNjACAAAABjEwMDA1NAQAAAABMAcAAAAIOC82LzIwMjWn4MCIV9bdCPOOm4lX1t0IIkNJUS5DRkxULklRX01BUktFVENBUC4yMDI1LzgvNi5VU0QBAAAAJgF6EAIAAAALNTk0My4zODg2NjMBBgAAAAUAAAABMQEAAAALLTE5MzQxNzA1NTUDAAAAAzE2MAIAAAAGMTAwMDU0BAAAAAEwBwAAAAg4LzYvMjAyNafgwIhX1t0IMZqViVfW3QgiQ0lRLk1TRlQuSVFfTUFSS0VUQ0FQLjIwMjUvOC82LlVTRAEAAABLVQAAAgAAAA4zOTAxOTY2LjM1ODk5MgEGAAAABQAAAAExAQAAAAst</t>
  </si>
  <si>
    <t>MTkzNDI0Nzc5MwMAAAADMTYwAgAAAAYxMDAwNTQEAAAAATAHAAAACDgvNi8yMDI1p+DAiFfW3QikR6SJV9bdCB1DSVEuTFNFOkFJQUcuSVFfVldBUC4yMDI1LzgvNgEAAADwnYIkAgAAAAkxOC40NDgwMTgAJbfAiFfW3Qj3UqOJV9bdCB1DSVEuTFNFOlJCT1QuSVFfVldBUC4yMDI1LzgvNgEAAACOeyQUAgAAAAcxNS4wMDI1ACW3wIhX1t0IRsGViVfW3QgkQ0lRLkFSQ0E6TFJOWi5JUV9DTE9TRVBSSUNFLjIwMjUvOC82AQAAALV2wyYCAAAABzQzLjU4MjcAJbfAiFfW3Qhgt+WbV9bdCCJDSVEuTkFTREFRR006RkRUWC5JUV9WV0FQLjIwMjUvOC82AQAAAL2lnSYCAAAABTM5LjU0ACW3wIhX1t0IPLCoiVfW3QghQ0lRLk5BU0RBUUdNOkFJUS5JUV9WV0FQLjIwMjUvOC82AQAAAOncYiECAAAABTQ0LjQxAMuQwIhX1t0I1MaqiVfW3QgvQ0lRLk5BU0RBUUdNOkJPVFouSVFfU0hBUkVTT1VUU1RBTkRJTkcuMjAyNS84LzYBAAAA9/0IFgIAAAAFODMuNjYAC2nAiFfW3QjfjOWbV9bdCCBDSVEuQVJDQTpMT1VQLklRX1ZPTFVNRS4yMDI1LzgvNgEAAABZXA8iAgAAAAgwLjAwNTQ3NQCkQcCIV9bdCI33pIlX1t0IIkNJUS5BUkNBOkFJUy5JUV9NQVJLRVRDQVAuMjAyNS84LzYBAAAAmJefcAIAAAAHMjMuNTM5NgBhGsCIV9bdCFnEn4lX1t0II0NJUS5RQ09NLklRX0NMT1NFUFJJQ0UuMjAyNS84LzYuVVNEAQAAANWC</t>
  </si>
  <si>
    <t>AAACAAAABjE0NS44NADMVcGIV9bdCGf76ZtX1t0II0NJUS5QQU5XLklRX0NMT1NFUFJJQ0UuMjAyNS84LzYuVVNEAQAAAIN9hAECAAAABjE3Mi44OQB7LsGIV9bdCBtF6JtX1t0II0NJUS5SQkxYLklRX0NMT1NFUFJJQ0UuMjAyNS84LzYuVVNEAQAAAGlV9AECAAAABjEzNC4xNACLB8GIV9bdCN4G5ptX1t0IIkNJUS5BTkVULklRX01BUktFVENBUC4yMDI1LzgvNi5VU0QBAAAAw9v8AQIAAAANMTc0Mjk2Ljc3NjE5NAEGAAAABQAAAAExAQAAAAstMTkzMzA1MjEzMQMAAAADMTYwAgAAAAYxMDAwNTQEAAAAATAHAAAACDgvNi8yMDI1p+DAiFfW3QjKYaCJV9bdCCFDSVEuQVBQLklRX01BUktFVENBUC4yMDI1LzgvNi5VU0QBAAAA2rnODQIAAAANMTMyMTEwLjI2ODkxMQEGAAAABQAAAAExAQAAAAstMTkzMjg5ODA1MQMAAAADMTYwAgAAAAYxMDAwNTQEAAAAATAHAAAACDgvNi8yMDI1p+DAiFfW3QghzJyJV9bdCCNDSVEuTFNFOkFJQUcuSVFfQ0xPU0VQUklDRS4yMDI1LzgvNgEAAADwnYIkAgAAAAUxOC40MQAlt8CIV9bdCGT255tX1t0IJENJUS5BUkNBOlRITlEuSVFfQ0xPU0VQUklDRS4yMDI1LzgvNgEAAACuw34kAgAAAAU1Ni4xMQAlt8CIV9bdCL8+5ZtX1t0IHkNJUS5BUkNBOklHUFQuSVFfVldBUC4yMDI1LzgvNgEAAADMAl4BAgAAAAU0OS45MwAlt8CIV9bdCOjak4lX1t0IJ0NJUS5OQVNEQVFHTTpB</t>
  </si>
  <si>
    <t>SVEuSVFfQ0xPU0VQUklDRS4yMDI1LzgvNgEAAADp3GIhAgAAAAU0NC42NADLkMCIV9bdCCxs6JtX1t0IJ0NJUS5OQVNEQVFHTTpRUVEuSVFfQ0xPU0VQUklDRS4yMDI1LzgvNgEAAAAOunsAAgAAAAY1NjcuMzIAy5DAiFfW3Qi/PuWbV9bdCCtDSVEuQVJDQTpBUlRZLklRX1NIQVJFU09VVFNUQU5ESU5HLjIwMjUvOC82AQAAAG4faSECAAAABTI4LjE1AAtpwIhX1t0I0i3km1fW3QgfQ0lRLkFTWDpSQlRaLklRX1ZPTFVNRS4yMDI1LzgvNgEAAAAp7XYiAgAAAAgwLjA0MTUwNwALacCIV9bdCPWjmolX1t0IH0NJUS5CQVRTOklHVi5JUV9WT0xVTUUuMjAyNS84LzYBAAAAzTqGAAIAAAAINC44NzM3NTMApEHAiFfW3QhiD5aJV9bdCCNDSVEuQVJDQTpUSE5RLklRX01BUktFVENBUC4yMDI1LzgvNgEAAACuw34kAgAAAAkyMDkuMDA5NzUAYRrAiFfW3QiZ2p6JV9bdCCxDSVEuTkFTREFRR006Qk9UWi5JUV9DTE9TRVBSSUNFLjIwMjUvOC82LlVTRAEAAAD3/QgWAgAAAAQzMy42AHptm5tX1t0IiWPGm1fW3QgjQ0lRLk5WREEuSVFfQ0xPU0VQUklDRS4yMDI1LzgvNi5VU0QBAAAAM34AAAIAAAAGMTc5LjQyAHsuwYhX1t0IYuDlm1fW3QgjQ0lRLkFNWk4uSVFfQ0xPU0VQUklDRS4yMDI1LzgvNi5VU0QBAAAAPUkAAAIAAAAGMjIyLjMxAIsHwYhX1t0ILGzom1fW3QghQ0lRLk1VLklRX0NMT1NFUFJJQ0UuMjAyNS84</t>
  </si>
  <si>
    <t>LzYuVVNEAQAAAAZpBAACAAAABjEwOC43OADMVcGIV9bdCEtz4ptX1t0ILENJUS5OQVNEQVFHUzpBU01MLklRX0NMT1NFUFJJQ0UuMjAyNS84LzYuVVNEAQAAACjvBQACAAAABjY5MC45NgB7LsGIV9bdCBtF6JtX1t0II0NJUS5HVExCLklRX0NMT1NFUFJJQ0UuMjAyNS84LzYuVVNEAQAAAM2EFxECAAAABTQzLjc2AHsuwYhX1t0IasHim1fW3QgjQ0lRLk5CSVMuSVFfQ0xPU0VQUklDRS4yMDI1LzgvNi5VU0QBAAAAv/sZAwIAAAAFNTUuMDkAiwfBiFfW3QiE2eabV9bdCCNDSVEuV0RBWS5JUV9DTE9TRVBSSUNFLjIwMjUvOC82LlVTRAEAAACHY2sBAgAAAAYyMjkuMDgAiwfBiFfW3Qh36OKbV9bdCCNDSVEuRFVPTC5JUV9DTE9TRVBSSUNFLjIwMjUvOC82LlVTRAEAAACw8IcMAgAAAAYzNDMuNjEAp+DAiFfW3QhyCOmbV9bdCCJDSVEuR1RMQi5JUV9NQVJLRVRDQVAuMjAyNS84LzYuVVNEAQAAAM2EFxECAAAACDcyMjkuMTUyAQYAAAAFAAAAATEBAAAACy0xOTM4NjczODE4AwAAAAMxNjACAAAABjEwMDA1NAQAAAABMAcAAAAIOC82LzIwMjWn4MCIV9bdCI9moolX1t0IIkNJUS5URUFNLklRX01BUktFVENBUC4yMDI1LzgvNi5VU0QBAAAAUhMiDwIAAAAMNDg2OTQuODMyNzY0AQYAAAAFAAAAATEBAAAACy0xOTQ2NjU0NDMyAwAAAAMxNjACAAAABjEwMDA1NAQAAAABMAcAAAAIOC82LzIwMjWn4MCIV9bdCAyy</t>
  </si>
  <si>
    <t>nolX1t0IKENJUS5UV1NFOjIzMzAuSVFfQ0xPU0VQUklDRS4yMDI1LzgvNi5VU0QBAAAAq8wFAAIAAAALMzcuNTczODk1MjUAey7BiFfW3QhKuuibV9bdCCNDSVEuUExUUi5JUV9DTE9TRVBSSUNFLjIwMjUvOC82LlVTRAEAAABl+pgCAgAAAAYxNzkuNTQAiwfBiFfW3Qg5k+ibV9bdCCJDSVEuU05QUy5JUV9NQVJLRVRDQVAuMjAyNS84LzYuVVNEAQAAANSIAAACAAAADTExNTgxNS4xMTAyNzQBBgAAAAUAAAABMQEAAAALLTE5NDA1NzIyNDcDAAAAAzE2MAIAAAAGMTAwMDU0BAAAAAEwBwAAAAg4LzYvMjAyNafgwIhX1t0IFVWaiVfW3QgiQ0lRLk1EQi5JUV9DTE9TRVBSSUNFLjIwMjUvOC82LlVTRAEAAADibswCAgAAAAYyMzUuODIAey7BiFfW3QhZ1OmbV9bdCCFDSVEuTURCLklRX01BUktFVENBUC4yMDI1LzgvNi5VU0QBAAAA4m7MAgIAAAAMMTkyNjkuODY5MjkyAQYAAAAFAAAAATEBAAAACy0xOTM5MzcwMjE2AwAAAAMxNjACAAAABjEwMDA1NAQAAAABMAcAAAAIOC82LzIwMjWn4MCIV9bdCEddj4lX1t0II0NJUS5BU1g6UkJUWi5JUV9DTE9TRVBSSUNFLjIwMjUvOC82AQAAACntdiICAAAABTE0Ljg1ACW3wIhX1t0IPEzim1fW3QgjQ0lRLk5BU0RBUUdNOlFRUS5JUV9WT0xVTUUuMjAyNS84LzYBAAAADrp7AAIAAAAJNDEuODIzNjc3AMuQwIhX1t0IgP2MiVfW3QgkQ0lRLk5BU0RBUUdNOkZEVFguSVFf</t>
  </si>
  <si>
    <t>Vk9MVU1FLjIwMjUvOC82AQAAAL2lnSYCAAAABzAuMDExNDEApEHAiFfW3QhwKqqJV9bdCCZDSVEuTkFTREFRR006QUlRLklRX01BUktFVENBUC4yMDI1LzgvNgEAAADp3GIhAgAAAAszOTg0LjEyMDA4OQBhGsCIV9bdCD06lIlX1t0II0NJUS5eREpJLklRX0NMT1NFUFJJQ0UuMjAyNS84LzYuVVNEAQAAAPi0KAACAAAAEDQ0MTkzLjEyNDA4OTE4MjQAkVebm1fW3Qhu2cabV9bdCCNDSVEuQVZHTy5JUV9DTE9TRVBSSUNFLjIwMjUvOC82LlVTRAEAAADwtn0BAgAAAAYzMDEuNjcAey7BiFfW3Qg0muKbV9bdCCNDSVEuT1JDTC5JUV9DTE9TRVBSSUNFLjIwMjUvOC82LlVTRAEAAADnVgAAAgAAAAYyNTYuNDMAiwfBiFfW3QjxouSbV9bdCCNDSVEuU0hPUC5JUV9DTE9TRVBSSUNFLjIwMjUvOC82LlVTRAEAAAAGKwQFAgAAAAUxNTQuOQCLB8GIV9bdCDd255tX1t0IIkNJUS5TQVAuSVFfQ0xPU0VQUklDRS4yMDI1LzgvNi5VU0QBAAAAC+4BAAIAAAAOMjg5LjU5NjE4Mjg4NTEAp+DAiFfW3Qh36OKbV9bdCCJDSVEuUFNURy5JUV9NQVJLRVRDQVAuMjAyNS84LzYuVVNEAQAAALjKpQYCAAAADDE4NzY5Ljk0MzI2OAEGAAAABQAAAAExAQAAAAstMTkzODYxNDkwMgMAAAADMTYwAgAAAAYxMDAwNTQEAAAAATAHAAAACDgvNi8yMDI1p+DAiFfW3QjNHJGJV9bdCCFDSVEuQ1JNLklRX01BUktFVENBUC4yMDI1LzgvNi5V</t>
  </si>
  <si>
    <t>U0QBAAAAJeABAAIAAAAJMjM4MjA2LjUyAQYAAAAFAAAAATEBAAAACy0xOTQwMzYwMzIwAwAAAAMxNjACAAAABjEwMDA1NAQAAAABMAcAAAAIOC82LzIwMjUlt8CIV9bdCGSvjIlX1t0II0NJUS5MU0U6UkJPVC5JUV9DTE9TRVBSSUNFLjIwMjUvOC82AQAAAI57JBQCAAAABjE0Ljk4NQAlt8CIV9bdCHsH5JtX1t0IHkNJUS5BUkNBOlRITlEuSVFfVldBUC4yMDI1LzgvNgEAAACuw34kAgAAAAQ1NS44ACW3wIhX1t0IJnyaiVfW3QgoQ0lRLk5BU0RBUUdNOlJPQlQuSVFfQ0xPU0VQUklDRS4yMDI1LzgvNgEAAABcY9kgAgAAAAU0OS44OQDLkMCIV9bdCDmT6JtX1t0IK0NJUS5BUkNBOlRITlEuSVFfU0hBUkVTT1VUU1RBTkRJTkcuMjAyNS84LzYBAAAArsN+JAIAAAAFMy43MjUAC2nAiFfW3QjtLeabV9bdCCBDSVEuQVJDQTpDSEFULklRX1ZPTFVNRS4yMDI1LzgvNgEAAAAAMDVtAgAAAAgwLjI4MDY5MgCkQcCIV9bdCKRHpIlX1t0II0NJUS5BUkNBOkFSVFkuSVFfTUFSS0VUQ0FQLjIwMjUvOC82AQAAAG4faSECAAAACTExOTguMzQ1NQBhGsCIV9bdCGIPlolX1t0II0NJUS5BR0lYLklRX0NMT1NFUFJJQ0UuMjAyNS84LzYuVVNEAQAAACP3AHACAAAABzMyLjcwMDIAkVebm1fW3QiXTsebV9bdCChDSVEuVFdTRToyNDU0LklRX0NMT1NFUFJJQ0UuMjAyNS84LzYuVVNEAQAAAD03XAACAAAACzQ0LjA4NjcwMzc2</t>
  </si>
  <si>
    <t>AMxVwYhX1t0Iz1Tkm1fW3QggQ0lRLlpTLklRX01BUktFVENBUC4yMDI1LzgvNi5VU0QBAAAA1MyBAwIAAAAMNDUwNDUuODcxODIzAQYAAAAFAAAAATEBAAAACy0xOTM5NTM4MzkyAwAAAAMxNjACAAAABjEwMDA1NAQAAAABMAcAAAAIOC82LzIwMjWn4MCIV9bdCHatk4lX1t0IIUNJUS5OT1cuSVFfTUFSS0VUQ0FQLjIwMjUvOC82LlVTRAEAAAC/dF4BAgAAAAwxODkzMjEuNjU4ODkBBgAAAAUAAAABMQEAAAALLTE5MzQ5MzI3MzEDAAAAAzE2MAIAAAAGMTAwMDU0BAAAAAEwBwAAAAg4LzYvMjAyNSW3wIhX1t0IR12PiVfW3QgiQ0lRLkRCOlhCMFQuSVFfQ0xPU0VQUklDRS4yMDI1LzgvNgEAAADTM94pAgAAAAYxOS4zMDIAJbfAiFfW3Qh7B+SbV9bdCCJDSVEuTlZEQS5JUV9NQVJLRVRDQVAuMjAyNS84LzYuVVNEAQAAADN+AAACAAAABzQzNzc4NDgBBgAAAAUAAAABMQEAAAALLTE5NDA1NzIyNDkDAAAAAzE2MAIAAAAGMTAwMDU0BAAAAAEwBwAAAAg4LzYvMjAyNafgwIhX1t0IkFuEiVfW3QgiQ0lRLkRVT0wuSVFfTUFSS0VUQ0FQLjIwMjUvOC82LlVTRAEAAACw8IcMAgAAAAkxNTczNy4zMzgBBgAAAAUAAAABMQEAAAALLTE5MzI4OTMyOTADAAAAAzE2MAIAAAAGMTAwMDU0BAAAAAEwBwAAAAg4LzYvMjAyNSW3wIhX1t0IzRyRiVfW3QgjQ0lRLkJJVDpXVEFJLklRX0NMT1NFUFJJQ0UuMjAyNS84LzYBAAAA</t>
  </si>
  <si>
    <t>TbpbIwIAAAAFNjUuMDgAJbfAiFfW3QgRSeqbV9bdCB1DSVEuQVJDQTpBSVMuSVFfVldBUC4yMDI1LzgvNgEAAACYl59wAgAAAAUyOS4yOQAlt8CIV9bdCFdFkYlX1t0II0NJUS5BTkVULklRX0NMT1NFUFJJQ0UuMjAyNS84LzYuVVNEAQAAAMPb/AECAAAABjEzOC43OADMVcGIV9bdCGiy5ptX1t0IIkNJUS5BUFAuSVFfQ0xPU0VQUklDRS4yMDI1LzgvNi5VU0QBAAAA2rnODQIAAAAGMzkwLjU3AIsHwYhX1t0I9gDnm1fW3QgiQ0lRLkFBUEwuSVFfTUFSS0VUQ0FQLjIwMjUvOC82LlVTRAEAAABpYQAAAgAAAAwzMTY0NzEzLjE2NzUBBgAAAAUAAAABMQEAAAALLTE5MzM3MDMzMDMDAAAAAzE2MAIAAAAGMTAwMDU0BAAAAAEwBwAAAAg4LzYvMjAyNafgwIhX1t0IuUyHiVfW3QghQ0lRLlNBUC5JUV9NQVJLRVRDQVAuMjAyNS84LzYuVVNEAQAAAAvuAQACAAAAEDMzNzI2My43MTQ1ODc5ODcBBgAAAAUAAAABMQEAAAALLTE5MzUwNTc1NjUDAAAAAzE2MAIAAAAGMTAwMDU0BAAAAAEwBwAAAAg4LzYvMjAyNSW3wIhX1t0Idq2TiVfW3QgjQ0lRLkFBUEwuSVFfQ0xPU0VQUklDRS4yMDI1LzgvNi5VU0QBAAAAaWEAAAIAAAAGMjEzLjI1AHsuwYhX1t0IOZPom1fW3QgjQ0lRLlRTTEEuSVFfQ0xPU0VQUklDRS4yMDI1LzgvNi5VU0QBAAAAEMaiAQIAAAAGMzE5LjkxAIsHwYhX1t0IasHim1fW3QgiQ0lRLk5PVy5JUV9D</t>
  </si>
  <si>
    <t>TE9TRVBSSUNFLjIwMjUvOC82LlVTRAEAAAC/dF4BAgAAAAY5MTIuMzEAp+DAiFfW3QiKyeSbV9bdCCJDSVEuVFNMQS5JUV9NQVJLRVRDQVAuMjAyNS84LzYuVVNEAQAAABDGogECAAAADTEwMzE4NTMuMzU0MDgBBgAAAAUAAAABMQEAAAALLTE5MzQ4NDE5NzgDAAAAAzE2MAIAAAAGMTAwMDU0BAAAAAEwBwAAAAg4LzYvMjAyNafgwIhX1t0IXD2KiVfW3QgiQ0lRLkFEQkUuSVFfTUFSS0VUQ0FQLjIwMjUvOC82LlVTRAEAAAABXwAAAgAAAAoxNDY2MTIuMDA0AQYAAAAFAAAAATEBAAAACy0xOTM3MjM4MzkzAwAAAAMxNjACAAAABjEwMDA1NAQAAAABMAcAAAAIOC82LzIwMjUlt8CIV9bdCLRupIlX1t0IJENJUS5BUkNBOkxPVVAuSVFfQ0xPU0VQUklDRS4yMDI1LzgvNgEAAABZXA8iAgAAAAU2NS4yNwAlt8CIV9bdCHsH5JtX1t0IIkNJUS5ORVQuSVFfQ0xPU0VQUklDRS4yMDI1LzgvNi5VU0QBAAAANPXgBAIAAAAGMjE1LjUzAIsHwYhX1t0I8aLkm1fW3QggQ0lRLk1VLklRX01BUktFVENBUC4yMDI1LzgvNi5VU0QBAAAABmkEAAIAAAANMTIxNzM4LjQyODQ4NwEGAAAABQAAAAExAQAAAAstMTkzNzE3NjA4MgMAAAADMTYwAgAAAAYxMDAwNTQEAAAAATAHAAAACDgvNi8yMDI1p+DAiFfW3Qj1bpeJV9bdCCJDSVEuUExUUi5JUV9NQVJLRVRDQVAuMjAyNS84LzYuVVNEAQAAAGX6mAICAAAADTQyNTkzMC4zNTgy</t>
  </si>
  <si>
    <t>NjYBBgAAAAUAAAABMQEAAAALLTE5MzMzMjg3MDgDAAAAAzE2MAIAAAAGMTAwMDU0BAAAAAEwBwAAAAg4LzYvMjAyNafgwIhX1t0IZK+MiVfW3QghQ0lRLklPVC5JUV9NQVJLRVRDQVAuMjAyNS84LzYuVVNEAQAAALo+/BECAAAADDIwOTM0LjQ4Mjg4MgEGAAAABQAAAAExAQAAAAstMTkzODczODMwNAMAAAADMTYwAgAAAAYxMDAwNTQEAAAAATAHAAAACDgvNi8yMDI1JbfAiFfW3Qi+jqmJV9bdCB5DSVEuQVJDQTpMT1VQLklRX1ZXQVAuMjAyNS84LzYBAAAAWVwPIgIAAAAFNjUuMDEAJbfAiFfW3Qgwm52JV9bdCB5DSVEuQVJDQTpBUlRZLklRX1ZXQVAuMjAyNS84LzYBAAAAbh9pIQIAAAAFNDIuMzEAy5DAiFfW3QhHXY+JV9bdCCdDSVEuTkFTREFRR006U01ILklRX0NMT1NFUFJJQ0UuMjAyNS84LzYBAAAAYMI2AAIAAAAGMjg2LjYyAMuQwIhX1t0IFCjnm1fW3QgvQ0lRLk5BU0RBUUdNOldJU0UuSVFfU0hBUkVTT1VUU1RBTkRJTkcuMjAyNS84LzYBAAAA6bBDbgIAAAAEMC44NgALacCIV9bdCDmT6JtX1t0IH0NJUS5MU0U6UkJPVC5JUV9WT0xVTUUuMjAyNS84LzYBAAAAjnskFAIAAAAIMC4wNjc0NzYAC2nAiFfW3Qjp2oqJV9bdCCJDSVEuVlJULklRX0NMT1NFUFJJQ0UuMjAyNS84LzYuVVNEAQAAAESbhyICAAAABjEzOS43NQDMVcGIV9bdCGLg5ZtX1t0II0NJUS5DRkxULklRX0NMT1NFUFJJQ0UuMjAy</t>
  </si>
  <si>
    <t>NS84LzYuVVNEAQAAACYBehACAAAABTE3LjI0AHsuwYhX1t0I3Xvkm1fW3QgjQ0lRLkRET0cuSVFfQ0xPU0VQUklDRS4yMDI1LzgvNi5VU0QBAAAAu6EECAIAAAAGMTM2Ljk2AIsHwYhX1t0I3gbmm1fW3QgiQ0lRLkNSTS5JUV9DTE9TRVBSSUNFLjIwMjUvOC82LlVTRAEAAAAl4AEAAgAAAAYyNDkuMTcAp+DAiFfW3QicJeKbV9bdCCJDSVEuTkJJUy5JUV9NQVJLRVRDQVAuMjAyNS84LzYuVVNEAQAAAL/7GQMCAAAADDEzMTUwLjQ1MzUyNAEGAAAABQAAAAExAQAAAAstMTk0MjI5OTY4NAMAAAADMTYwAgAAAAYxMDAwNTQEAAAAATAHAAAACDgvNi8yMDI1p+DAiFfW3QhRvKWJV9bdCCJDSVEuTUVUQS5JUV9NQVJLRVRDQVAuMjAyNS84LzYuVVNEAQAAABfbPAECAAAADjE5MzkzNDguMDk3Mjg1AQYAAAAFAAAAATEBAAAACy0xOTM0MDY1NDM3AwAAAAMxNjACAAAABjEwMDA1NAQAAAABMAcAAAAIOC82LzIwMjUlt8CIV9bdCNQGqIlX1t0IKkNJUS5CSVQ6V1RBSS5JUV9TSEFSRVNPVVRTVEFORElORy4yMDI1LzgvNgEAAABNulsjAgAAAAgxMi4xNDc2MwALacCIV9bdCBQo55tX1t0IH0NJUS5CSVQ6V1RBSS5JUV9WT0xVTUUuMjAyNS84LzYBAAAATbpbIwIAAAAIMC4wMDg5NDkAC2nAiFfW3Qh15JeJV9bdCCNDSVEuTkFTREFRR006U01ILklRX1ZPTFVNRS4yMDI1LzgvNgEAAABgwjYAAgAAAAg2LjEyNDI1NgCk</t>
  </si>
  <si>
    <t>QcCIV9bdCD06lIlX1t0II0NJUS5BUkNBOkxPVVAuSVFfTUFSS0VUQ0FQLjIwMjUvOC82AQAAAFlcDyICAAAACjEwNC40MzIwNjUAYRrAiFfW3QiN96SJV9bdCCNDSVEuTVJWTC5JUV9DTE9TRVBSSUNFLjIwMjUvOC82LlVTRAEAAAC2eQAAAgAAAAU3NS4zMgDMVcGIV9bdCDSa4ptX1t0ILUNJUS5OQVNEQVFHUzpHT09HTC5JUV9DTE9TRVBSSUNFLjIwMjUvOC82LlVTRAEAAACocQAAAgAAAAYxOTYuMDkAiwfBiFfW3QjeBuabV9bdCCJDSVEuRVNUQy5JUV9NQVJLRVRDQVAuMjAyNS84LzYuVVNEAQAAAICEWw0CAAAACzg1MTUuMDQwNDA2AQYAAAAFAAAAATEBAAAACy0xOTM4ODAwODM0AwAAAAMxNjACAAAABjEwMDA1NAQAAAABMAcAAAAIOC82LzIwMjWn4MCIV9bdCEWnpolX1t0IIkNJUS5BUk0uSVFfQ0xPU0VQUklDRS4yMDI1LzgvNi5VU0QBAAAALOfFJwIAAAAGMTM2LjEyAMxVwYhX1t0IYLflm1fW3QghQ0lRLlpTLklRX0NMT1NFUFJJQ0UuMjAyNS84LzYuVVNEAQAAANTMgQMCAAAABjI4OS4zMgB7LsGIV9bdCDSa4ptX1t0IIkNJUS5JT1QuSVFfQ0xPU0VQUklDRS4yMDI1LzgvNi5VU0QBAAAAuj78EQIAAAAFMzYuNzcAiwfBiFfW3QiKyeSbV9bdCCJDSVEuQVZHTy5JUV9NQVJLRVRDQVAuMjAyNS84LzYuVVNEAQAAAPC2fQECAAAADjE0MTg4OTYuMDkwMjM1AQYAAAAFAAAAATEBAAAACy0xOTM4NTU3</t>
  </si>
  <si>
    <t>MjYwAwAAAAMxNjACAAAABjEwMDA1NAQAAAABMAcAAAAIOC82LzIwMjWn4MCIV9bdCFw9iolX1t0IIkNJUS5ERE9HLklRX01BUktFVENBUC4yMDI1LzgvNi5VU0QBAAAAu6EECAIAAAAMNDcyOTkuNTc4NTE4AQYAAAAFAAAAATEBAAAACy0xOTQ1MjQ3ODcyAwAAAAMxNjACAAAABjEwMDA1NAQAAAABMAcAAAAIOC82LzIwMjWn4MCIV9bdCPVul4lX1t0IIkNJUS5OQVNEQVFHTTpXSVNFLklRX1ZXQVAuMjAyNS84LzYBAAAA6bBDbgIAAAAFMzcuOTIAJbfAiFfW3QhFp6aJV9bdCCNDSVEuU05PVy5JUV9DTE9TRVBSSUNFLjIwMjUvOC82LlVTRAEAAACwPGQQAgAAAAYyMTAuNTQAiwfBiFfW3Qhk9uebV9bdCCdDSVEuVFdTRToyMzMwLklRX01BUktFVENBUC4yMDI1LzgvNi5VU0QBAAAAq8wFAAIAAAAQOTc0Mzg5LjM3OTE0NDU3OAEGAAAABQAAAAExAQAAAAstMTkzNTQ5NzM0MQMAAAADMTYwAgAAAAYxMDAwNTQEAAAAATAHAAAACDgvNi8yMDI1p+DAiFfW3Qhkr4yJV9bdCCFDSVEuTkVULklRX01BUktFVENBUC4yMDI1LzgvNi5VU0QBAAAANPXgBAIAAAAMNzUxMDguMjM2NDQ2AQYAAAAFAAAAATEBAAAACy0xOTM0MDE4NTcwAwAAAAMxNjACAAAABjEwMDA1NAQAAAABMAcAAAAIOC82LzIwMjWn4MCIV9bdCHrOmIlX1t0IHkNJUS5BUkNBOkxSTlouSVFfVldBUC4yMDI1LzgvNgEAAAC1dsMmAgAAAAU0My4xOQAl</t>
  </si>
  <si>
    <t>t8CIV9bdCDiThIlX1t0IHkNJUS5CQVRTOldUQUkuSVFfVldBUC4yMDI1LzgvNgEAAABgTm9kAgAAAAQyNS41ACW3wIhX1t0IcdaMiVfW3QgkQ0lRLkFSQ0E6QVJUWS5JUV9DTE9TRVBSSUNFLjIwMjUvOC82AQAAAG4faSECAAAABTQyLjU3AMuQwIhX1t0IPEzim1fW3QgqQ0lRLkFTWDpSQlRaLklRX1NIQVJFU09VVFNUQU5ESU5HLjIwMjUvOC82AQAAACntdiICAAAACTIwLjc3MTU5NwALacCIV9bdCN+M5ZtX1t0II0NJUS5TTlBTLklRX0NMT1NFUFJJQ0UuMjAyNS84LzYuVVNEAQAAANSIAAACAAAABjYyNS44OADMVcGIV9bdCJN96ZtX1t0IK0NJUS5LT1NFOkEwMDA2NjAuSVFfQ0xPU0VQUklDRS4yMDI1LzgvNi5VU0QBAAAAnXoNAAIAAAALMTg2LjU4MTkzOTUAey7BiFfW3QjPVOSbV9bdCCNDSVEuUFNURy5JUV9DTE9TRVBSSUNFLjIwMjUvOC82LlVTRAEAAAC4yqUGAgAAAAU1Ny40MwB7LsGIV9bdCITZ5ptX1t0II0NJUS5FU1RDLklRX0NMT1NFUFJJQ0UuMjAyNS84LzYuVVNEAQAAAICEWw0CAAAABTgwLjY0AIsHwYhX1t0IasHim1fW3QgrQ0lRLk5BU0RBUUdTOkFTTUwuSVFfTUFSS0VUQ0FQLjIwMjUvOC82LlVTRAEAAAAo7wUAAgAAABAyNjcyMzUuMDE2MzIwMDA4AQYAAAAFAAAAATEBAAAACy0xOTM1MzA3NDQwAwAAAAMxNjACAAAABjEwMDA1NAQAAAABMAcAAAAIOC82LzIwMjWn4MCIV9bdCJUg</t>
  </si>
  <si>
    <t>pIlX1t0IIkNJUS5TSE9QLklRX01BUktFVENBUC4yMDI1LzgvNi5VU0QBAAAABisEBQIAAAANMjAxMzE3LjQ1MDE3NQEGAAAABQAAAAExAQAAAAstMTkzMzEyNDAwMAMAAAADMTYwAgAAAAYxMDAwNTQEAAAAATAHAAAACDgvNi8yMDI1p+DAiFfW3QjKcp2JV9bdCB1DSVEuQVNYOlJCVFouSVFfVldBUC4yMDI1LzgvNgEAAAAp7XYiAgAAAAgxNC44MDcwNgAlt8CIV9bdCPVul4lX1t0IKENJUS5OQVNEQVFHTTpXSVNFLklRX0NMT1NFUFJJQ0UuMjAyNS84LzYBAAAA6bBDbgIAAAAFMzguMDEAJbfAiFfW3QgsbOibV9bdCCJDSVEuTkFTREFRR006Uk9CVC5JUV9WV0FQLjIwMjUvOC82AQAAAFxj2SACAAAABTQ5Ljc1AMuQwIhX1t0IsnShiVfW3QgvQ0lRLk5BU0RBUUdNOlJPQlQuSVFfU0hBUkVTT1VUU1RBTkRJTkcuMjAyNS84LzYBAAAAXGPZIAIAAAAJMTAuMzAwMDAyAAtpwIhX1t0IZPbnm1fW3QggQ0lRLkFSQ0E6SUdQVC5JUV9WT0xVTUUuMjAyNS84LzYBAAAAzAJeAQIAAAAIMC4wMzc1NjQApEHAiFfW3QieeaOJV9bdCCNDSVEuVEVBTS5JUV9DTE9TRVBSSUNFLjIwMjUvOC82LlVTRAEAAABSEyIPAgAAAAUxODUuNQCLB8GIV9bdCHfo4ptX1t0IIkNJUS5NUlZMLklRX01BUktFVENBUC4yMDI1LzgvNi5VU0QBAAAAtnkAAAIAAAAJNjQ5NDAuOTA0AQYAAAAFAAAAATEBAAAACy0xOTQwMDAyOTMxAwAAAAMx</t>
  </si>
  <si>
    <t>NjACAAAABjEwMDA1NAQAAAABMAcAAAAIOC82LzIwMjWn4MCIV9bdCI33pIlX1t0IIkNJUS5BTVpOLklRX01BUktFVENBUC4yMDI1LzgvNi5VU0QBAAAAPUkAAAIAAAAOMjM3MDkxNi42MDgyODQBBgAAAAUAAAABMQEAAAALLTE5MzM3MDMyODADAAAAAzE2MAIAAAAGMTAwMDU0BAAAAAEwBwAAAAg4LzYvMjAyNafgwIhX1t0IkFuEiVfW3QgdQ0lRLkJJVDpXVEFJLklRX1ZXQVAuMjAyNS84LzYBAAAATbpbIwIAAAAJNjUuMjYxNjA1ACW3wIhX1t0IlSCkiVfW3QgkQ0lRLkFSQ0E6Q0hBVC5JUV9DTE9TRVBSSUNFLjIwMjUvOC82AQAAAAAwNW0CAAAABTUyLjQ4ACW3wIhX1t0IPEzim1fW3QghQ0lRLk5BU0RBUUdNOlNNSC5JUV9WV0FQLjIwMjUvOC82AQAAAGDCNgACAAAABjI4NS4yOADLkMCIV9bdCDabh4lX1t0IK0NJUS5BUkNBOklHUFQuSVFfU0hBUkVTT1VUU1RBTkRJTkcuMjAyNS84LzYBAAAAzAJeAQIAAAADOS45AAtpwIhX1t0Iisnkm1fW3QgiQ0lRLk5BU0RBUUdNOkFHSVguSVFfVldBUC4yMDI1LzgvNgEAAAAj9wBwAgAAAAUzMi41MQALacCIV9bdCDCbnYlX1t0IIENJUS5CQVRTOldUQUkuSVFfVk9MVU1FLjIwMjUvOC82AQAAAGBOb2QCAAAACDAuMDc0NjEzAKRBwIhX1t0IWcSfiVfW3QgiQ0lRLkFTWDpSQlRaLklRX01BUktFVENBUC4yMDI1LzgvNgEAAAAp7XYiAgAAAAozMDguNDU4MjE1AGEa</t>
  </si>
  <si>
    <t>wIhX1t0ItAGLiVfW3QgiQ0lRLkJBVFM6SUdWLklRX01BUktFVENBUC4yMDI1LzgvNgEAAADNOoYAAgAAAAgxMjA3NS40OAEGAAAABQAAAAExAQAAAAstMTkzODcwNzMyNgMAAAADMTYwAgAAAAYxMDAwNTQEAAAAATAHAAAACDgvNi8yMDI1ngXAiFfW3Qj8uo+JV9bdCCJDSVEuVEVNLklRX0NMT1NFUFJJQ0UuMjAyNS84LzYuVVNEAQAAAADTJBkCAAAABTU1LjUzAKfgwIhX1t0IZ/vpm1fW3QgnQ0lRLlRXU0U6MjQ1NC5JUV9NQVJLRVRDQVAuMjAyNS84LzYuVVNEAQAAAD03XAACAAAAEDcwMjY4LjIwNjM0MjUzMjIBBgAAAAUAAAABMQEAAAALLTE5MzQzNTU0OTEDAAAAAzE2MAIAAAAGMTAwMDU0BAAAAAEwBwAAAAg4LzYvMjAyNafgwIhX1t0IsnShiVfW3QgsQ0lRLk5BU0RBUUdTOkdPT0dMLklRX01BUktFVENBUC4yMDI1LzgvNi5VU0QBAAAAqHEAAAIAAAAKMjM3NjAxOS4zNgEGAAAABQAAAAExAQAAAAstMTkzNDkyODU1MQMAAAADMTYwAgAAAAYxMDAwNTQEAAAAATAHAAAACDgvNi8yMDI1p+DAiFfW3Qi5TIeJV9bdCCNDSVEuTVNGVC5JUV9DTE9TRVBSSUNFLjIwMjUvOC82LlVTRAEAAABLVQAAAgAAAAY1MjQuOTQAiwfBiFfW3QiKyeSbV9bdCCRDSVEuTkFTREFRR006V0lTRS5JUV9WT0xVTUUuMjAyNS84LzYBAAAA6bBDbgIAAAAIMC4wMDYxNDgAC2nAiFfW3Qjp2oqJV9bdCCtDSVEuTkFTREFRR006</t>
  </si>
  <si>
    <t>UVFRLklRX0NMT1NFUFJJQ0UuMjAyNS84LzYuVVNEAQAAAA66ewACAAAABjU2Ny4zMgCRV5ubV9bdCIknx5tX1t0II0NJUS5BREJFLklRX0NMT1NFUFJJQ0UuMjAyNS84LzYuVVNEAQAAAAFfAAACAAAABjM0NS42MgCn4MCIV9bdCFvh6JtX1t0IIkNJUS5RQ09NLklRX01BUktFVENBUC4yMDI1LzgvNi5VU0QBAAAA1YIAAAIAAAANMTU3MTIxLjQwNDM0NAEGAAAABQAAAAExAQAAAAstMTkzNDI1NDI1MQMAAAADMTYwAgAAAAYxMDAwNTQEAAAAATAHAAAACDgvNi8yMDI1p+DAiFfW3Qh6zpiJV9bdCChDSVEuTkFTREFRR006RkRUWC5JUV9DTE9TRVBSSUNFLjIwMjUvOC82AQAAAL2lnSYCAAAABzM5LjgxMzEAJbfAiFfW3QgBIuqbV9bdCCFDSVEuTkFTREFRR006UVFRLklRX1ZXQVAuMjAyNS84LzYBAAAADrp7AAIAAAAGNTY0Ljc5AMuQwIhX1t0I9aOaiVfW3QgkQ0lRLk5BU0RBUUdNOkFHSVguSVFfVk9MVU1FLjIwMjUvOC82AQAAACP3AHACAAAACDAuMTgzOTE5AKRBwIhX1t0I78CRiVfW3QgqQ0lRLktPU0U6QTAwMDY2MC5JUV9NQVJLRVRDQVAuMjAyNS84LzYuVVNEAQAAAJ16DQACAAAAEDEyODgwNS44MjEzMzA2MTYBBgAAAAUAAAABMQEAAAALLTE5MzQ3NTUzMzADAAAAAzE2MAIAAAAGMTAwMDU0BAAAAAEwBwAAAAg4LzYvMjAyNafgwIhX1t0IdseoiVfW3QgeQ0lRLkFSQ0E6Q0hBVC5JUV9WV0FQLjIw</t>
  </si>
  <si>
    <t>MjUvOC82AQAAAAAwNW0CAAAABTUyLjIzACW3wIhX1t0InnmjiVfW3QguQ0lRLk5BU0RBUUdNOlFRUS5JUV9TSEFSRVNPVVRTVEFORElORy4yMDI1LzgvNgEAAAAOunsAAgAAAAY2MzkuMTUAy5DAiFfW3QjtLeabV9bdCCpDSVEuTFNFOkFJQUcuSVFfU0hBUkVTT1VUU1RBTkRJTkcuMjAyNS84LzYBAAAA8J2CJAIAAAAJNDEuNjczMzYyAAtpwIhX1t0ItxPhm1fW3QgvQ0lRLk5BU0RBUUdNOkFHSVguSVFfU0hBUkVTT1VUU1RBTkRJTkcuMjAyNS84LzYBAAAAI/cAcAIAAAAIMC45MDAwMDIAC2nAiFfW3Qg3neebV9bdCCRDSVEuTkFTREFRR006Qk9UWi5JUV9WT0xVTUUuMjAyNS84LzYBAAAA9/0IFgIAAAAIMC45MDI2NjgApEHAiFfW3Qh876WJV9bdCCNDSVEuQkFUUzpXVEFJLklRX01BUktFVENBUC4yMDI1LzgvNgEAAABgTm9kAgAAAAcyMjAuNjc2AGEawIhX1t0IacKdiVfW3QgiQ0lRLk9SQ0wuSVFfTUFSS0VUQ0FQLjIwMjUvOC82LlVTRAEAAADnVgAAAgAAAAw3MjAyNjkuMDQ2MTkBBgAAAAUAAAABMQEAAAALLTE5Mzc4ODg3NDADAAAAAzE2MAIAAAAGMTAwMDU0BAAAAAEwBwAAAAg4LzYvMjAyNafgwIhX1t0I6a+giVfW3QgpQ0lRLkRCOlhCMFQuSVFfU0hBUkVTT1VUU1RBTkRJTkcuMjAyNS84LzYBAAAA0zPeKQIAAAAENC4wOQALacCIV9bdCAEi6ptX1t0II0NJUS5OQVNEQVFHTTpBSVEuSVFfVk9M</t>
  </si>
  <si>
    <t>VU1FLjIwMjUvOC82AQAAAOncYiECAAAACDEuMTE0NzUxAKRBwIhX1t0IVc6miVfW3QgnQ0lRLk5BU0RBUUdNOkZEVFguSVFfTUFSS0VUQ0FQLjIwMjUvOC82AQAAAL2lnSYCAAAACjE4Ni42NjI0ODUAYRrAiFfW3QgoiquJV9bdCCJDSVEuV0RBWS5JUV9NQVJLRVRDQVAuMjAyNS84LzYuVVNEAQAAAIdjawECAAAADDYxMTI5LjI5NDcyNAEGAAAABQAAAAExAQAAAAstMTk0MTM2NTQxMwMAAAADMTYwAgAAAAYxMDAwNTQEAAAAATAHAAAACDgvNi8yMDI1JbfAiFfW3QgmfJqJV9bdCCJDSVEuTkFTREFRR006Qk9UWi5JUV9WV0FQLjIwMjUvOC82AQAAAPf9CBYCAAAABTMzLjY1AMuQwIhX1t0IVJaXiVfW3QggQ0lRLkFSQ0E6QVJUWS5JUV9WT0xVTUUuMjAyNS84LzYBAAAAbh9pIQIAAAAIMC43NDM4NTgApEHAiFfW3QgaIKWJV9bdCCNDSVEuQVJDQTpDSEFULklRX01BUktFVENBUC4yMDI1LzgvNgEAAAAAMDVtAgAAAAczOTQuOTEyAGEawIhX1t0IpEekiVfW3QgrQ0lRLk5BU0RBUUdNOlNNSC5JUV9DTE9TRVBSSUNFLjIwMjUvOC82LlVTRAEAAABgwjYAAgAAAAYyODYuNjIAem2bm1fW3QhossabV9bdCCNDSVEuTUVUQS5JUV9DTE9TRVBSSUNFLjIwMjUvOC82LlVTRAEAAAAX2zwBAgAAAAY3NzEuOTkAJbfAiFfW3Qj2AOebV9bdCC9DSVEuTkFTREFRR006RkRUWC5JUV9TSEFSRVNPVVRTVEFORElORy4yMDI1</t>
  </si>
  <si>
    <t>LzgvNgEAAAC9pZ0mAgAAAAg0LjY4ODQ2OQALacCIV9bdCLcT4ZtX1t0IJENJUS5OQVNEQVFHTTpST0JULklRX1ZPTFVNRS4yMDI1LzgvNgEAAABcY9kgAgAAAAgwLjA0ODAwMQCkQcCIV9bdCFdCp4lX1t0II0NJUS5BUkNBOkxSTlouSVFfTUFSS0VUQ0FQLjIwMjUvOC82AQAAALV2wyYCAAAACTMzLjk5NDUwNgBhGsCIV9bdCHzvpYlX1t0IK0NJUS5BUkNBOkNIQVQuSVFfU0hBUkVTT1VUU1RBTkRJTkcuMjAyNS84LzYBAAAAADA1bQIAAAAFNy41MjUAC2nAiFfW3Qhk9uebV9bdCCdDSVEuTkFTREFRR006V0lTRS5JUV9NQVJLRVRDQVAuMjAyNS84LzYBAAAA6bBDbgIAAAAHMzIuNjg4NgBhGsCIV9bdCCtJhYlX1t0IK0NJUS5BUkNBOkxPVVAuSVFfU0hBUkVTT1VUU1RBTkRJTkcuMjAyNS84LzYBAAAAWVwPIgIAAAAIMS42MDAwMDEAC2nAiFfW3QhosuabV9bdCCBDSVEuWFRSQTpYQUlYLklRX1ZPTFVNRS4yMDI1LzgvNgEAAAA17OIiAgAAAAgwLjA4Nzc4MgALacCIV9bdCFw4jYlX1t0II0NJUS5YVFJBOlhBSVguSVFfTUFSS0VUQ0FQLjIwMjUvOC82AQAAADXs4iICAAAACzQ5NDcuNDE5MjYzAGEawIhX1t0IcPGHiVfW3QgjQ0lRLl5TUFguSVFfQ0xPU0VQUklDRS4yMDI1LzgvNi5VU0QBAAAAm7goAAIAAAAQNjM0NS4wNTk1NDI1NTAzNACRV5ubV9bdCKh1x5tX1t0IJkNJUS5OQVNEQVFHTTpRUVEuSVFf</t>
  </si>
  <si>
    <t>TUFSS0VUQ0FQLjIwMjUvOC82AQAAAA66ewACAAAACjM2MjYwMi41NzgBBgAAAAUAAAABMQEAAAALLTE5NjM3MTQ2MzYDAAAAAzE2MAIAAAAGMTAwMDU0BAAAAAEwBwAAAAg4LzYvMjAyNcuQwIhX1t0IdoyKiVfW3QgqQ0lRLkFSQ0E6QUlTLklRX1NIQVJFU09VVFNUQU5ESU5HLjIwMjUvOC82AQAAAJiXn3ACAAAAAzAuOAALacCIV9bdCNIt5JtX1t0IH0NJUS5MU0U6QUlBRy5JUV9WT0xVTUUuMjAyNS84LzYBAAAA8J2CJAIAAAAIMC4wNDEzNzgAC2nAiFfW3QiaHJmJV9bdCCdDSVEuTkFTREFRR006QUdJWC5JUV9NQVJLRVRDQVAuMjAyNS84LzYBAAAAI/cAcAIAAAAJMjkuNDMwMjQ1AJ4FwIhX1t0ItAGLiVfW3QgkQ0lRLkFSQ0E6SUdQVC5JUV9DTE9TRVBSSUNFLjIwMjUvOC82AQAAAMwCXgECAAAABTUwLjA3ACW3wIhX1t0IDZHjm1fW3QgrQ0lRLlhUUkE6WEFJWC5JUV9TSEFSRVNPVVRTVEFORElORy4yMDI1LzgvNgEAAAA17OIiAgAAAAkzNS4zNjM5NjkAC2nAiFfW3QgLHuibV9bdCB5DSVEuREI6WEIwVC5JUV9WT0xVTUUuMjAyNS84LzYBAAAA0zPeKQMAAAAAAAtpwIhX1t0I6NubiVfW3QgmQ0lRLk5BU0RBUUdNOlNNSC5JUV9NQVJLRVRDQVAuMjAyNS84LzYBAAAAYMI2AAIAAAAMMjcwODMuMjYwOTI2AJ4FwIhX1t0I6WCNiVfW3QgoQ0lRLk5BU0RBUUdNOkFHSVguSVFfQ0xPU0VQUklDRS4yMDI1</t>
  </si>
  <si>
    <t>LzgvNgEAAAAj9wBwAgAAAAczMi43MDAyAAtpwIhX1t0ICx7om1fW3QgnQ0lRLk5BU0RBUUdNOkJPVFouSVFfTUFSS0VUQ0FQLjIwMjUvOC82AQAAAPf9CBYCAAAACDI4MTAuOTc2AGEawIhX1t0I78CRiVfW3QguQ0lRLk5BU0RBUUdNOlNNSC5JUV9TSEFSRVNPVVRTVEFORElORy4yMDI1LzgvNgEAAABgwjYAAgAAAAk5NC40OTE4NzQAC2nAiFfW3Qi3E+GbV9bdCCdDSVEuTkFTREFRR006Uk9CVC5JUV9NQVJLRVRDQVAuMjAyNS84LzYBAAAAXGPZIAIAAAAINTEzLjg2NzEAYRrAiFfW3Qh15JeJV9bdCCpDSVEuQkFUUzpJR1YuSVFfU0hBUkVTT1VUU1RBTkRJTkcuMjAyNS84LzYBAAAAzTqGAAIAAAADMTA4AAtpwIhX1t0IAFfpm1fW3QggQ0lRLkFSQ0E6VEhOUS5JUV9WT0xVTUUuMjAyNS84LzYBAAAArsN+JAIAAAAIMC4wMTIzMTcApEHAiFfW3QjTwqGJV9bdCCJDSVEuQklUOldUQUkuSVFfTUFSS0VUQ0FQLjIwMjUvOC82AQAAAE26WyMCAAAACTc5MC41Njc3NgBhGsCIV9bdCCtJhYlX1t0II0NJUS5BUkNBOklHUFQuSVFfTUFSS0VUQ0FQLjIwMjUvOC82AQAAAMwCXgECAAAABzQ5NS42OTMBBgAAAAUAAAABMQEAAAALLTE5MzY1MTExOTUDAAAAAzE2MAIAAAAGMTAwMDU0BAAAAAEwBwAAAAg4LzYvMjAyNWEawIhX1t0ImhyZiVfW3QgrQ0lRLk5BU0RBUUdNOkFJUS5JUV9DTE9TRVBSSUNFLjIwMjUvOC82</t>
  </si>
  <si>
    <t>LlVTRAEAAADp3GIhAgAAAAU0NC42NAB6bZubV9bdCHcAx5tX1t0ILkNJUS5OQVNEQVFHTTpBSVEuSVFfU0hBUkVTT1VUU1RBTkRJTkcuMjAyNS84LzYBAAAA6dxiIQIAAAAJODkuMjUwMDAyAAtpwIhX1t0IW+Hom1fW3QggQ0lRLkFSQ0E6TFJOWi5JUV9WT0xVTUUuMjAyNS84LzYBAAAAtXbDJgIAAAAIMC4wMDI1ODEAC2nAiFfW3QgrIYWJV9bdCCJDSVEuTFNFOkFJQUcuSVFfTUFSS0VUQ0FQLjIwMjUvOC82AQAAAPCdgiQCAAAACjc2Ny4yMDY1OTQAYRrAiFfW3Qhw8YeJV9bdCCtDSVEuQkFUUzpXVEFJLklRX1NIQVJFU09VVFNUQU5ESU5HLjIwMjUvOC82AQAAAGBOb2QCAAAAAzguNgALacCIV9bdCGf76ZtX1t0IH0NJUS5BUkNBOkFJUy5JUV9WT0xVTUUuMjAyNS84LzYBAAAAmJefcAIAAAAIMC4wMTY5OTkAC2nAiFfW3Qhw8YeJV9bdCCFDSVEuREI6WEIwVC5JUV9NQVJLRVRDQVAuMjAyNS84LzYBAAAA0zPeKQIAAAAINzguOTQ1MTgAYRrAiFfW3QjpYI2JV9bdCChDSVFBVkcuQVJDQTpUSE5RLklRX1ZPTFVNRS4tMzBELjIwMjUvOC82AQAAAK7DfiQCAAAAEjAuMDI5ODk5MjE3MzkxMzA0MwCeBcCIV9bdCJUgpIlX1t0IMENJUUFWRy5BUkNBOkxPVVAuSVFfVldBUC4yMDIzLzEyLzI5LjIwMjUvOC82LlVTRAEAAABZXA8iAgAAAA81MC4xNjg3NTMxMTcyMDcASNq/iFfW3QioUaqJV9bdCDRDSVFBVkcu</t>
  </si>
  <si>
    <t>AHyvv4hX1t0IdseoiVfW3QgtQ0lRLktPU0U6QTAwMDY2MC5JUV9DTE9TRVBSSUNFLjIwMjQvMTIvMzAuVVNEAQAAAJ16DQACAAAACzExNy45NzQyODE3ANx2CIpX1t0IUMfDnFfW3QgkQ0lRLlNBUC5JUV9DTE9TRVBSSUNFLjIwMjQvMTIvMzAuVVNEAQAAAAvuAQACAAAADTI0NS4xNzUzNDc2NTgA3HYIilfW3QiXBMScV9bdCDRDSVEuTkFTREFRR006RkRUWC5JUV9IT0xESU5HU19FUVVJVFlfQVNTRVRTLjIwMjUvOC83AQAAAL2lnSYCAAAABjE4Ni4yMQD06H6TV9bdCAmnxpxX1t0IMENJUS5BUkNBOkNIQVQuSVFfSE9MRElOR1NfRVFVSVRZX0FTU0VUUy4yMDI1LzgvNwEAAAAAMDVtAgAAAAYzNjIuNjkA9Oh+k1fW3QikIcecV9bdCC9DSVEuTFNFOlJCT1QuSVFfSE9MRElOR1NfRVFVSVRZX0FTU0VUUy4yMDI1LzgvNwEAAACOeyQUAgAAAAYzMjgzLjYA9Oh+k1fW3QiXBMScV9bdCDBDSVEuQVJDQTpMT1VQLklRX0hPTERJTkdTX0VRVUlUWV9BU1NFVFMuMjAyNS84LzcBAAAAWVwPIgIAAAAGMTA0LjA2APTofpNX1t0IctbHnFfW3QgwQ0lRLkFSQ0E6TFJOWi5JUV9IT0xESU5HU19FUVVJVFlfQVNTRVRTLjIwMjUvOC83AQAAALV2wyYCAAAABTMzLjk2APTofpNX1t0Ib1HInFfW3Qg0Q0lRLk5BU0RBUUdNOlJPQlQuSVFfSE9MRElOR1NfRVFVSVRZX0FTU0VUUy4yMDI1LzgvNwEAAABcY9kgAgAAAAY1Mzcu</t>
  </si>
  <si>
    <t>NDMA9Oh+k1fW3Qg7z8icV9bdCDBDSVEuQVJDQTpJR1BULklRX0hPTERJTkdTX0VRVUlUWV9BU1NFVFMuMjAyNS84LzcBAAAAzAJeAQIAAAAGNDk0Ljg3APTofpNX1t0IEQvJnFfW3QgwQ0lRLkJBVFM6V1RBSS5JUV9IT0xESU5HU19FUVVJVFlfQVNTRVRTLjIwMjUvOC83AQAAAGBOb2QCAAAABjIyNC45NAD06H6TV9bdCP+UyZxX1t0IMENJUS5BUkNBOlRITlEuSVFfSE9MRElOR1NfRVFVSVRZX0FTU0VUUy4yMDI1LzgvNwEAAACuw34kAgAAAAYyMDUuNDEA9Oh+k1fW3Qi0u8mcV9bdCDRDSVEuTkFTREFRR006V0lTRS5JUV9IT0xESU5HU19FUVVJVFlfQVNTRVRTLjIwMjUvOC83AQAAAOmwQ24CAAAABTMxLjA5APTofpNX1t0ISbvKnFfW3QgvQ0lRLkFSQ0E6QUlTLklRX0hPTERJTkdTX0VRVUlUWV9BU1NFVFMuMjAyNS84LzcBAAAAmJefcAIAAAAENS43OQD06H6TV9bdCBIIy5xX1t0IL0NJUS5BU1g6UkJUWi5JUV9IT0xESU5HU19FUVVJVFlfQVNTRVRTLjIwMjUvOC83AQAAACntdiICAAAABjE5NC41NAD06H6TV9bdCBQvy5xX1t0ILkNJUS5EQjpYQjBULklRX0hPTERJTkdTX0VRVUlUWV9BU1NFVFMuMjAyNS84LzcBAAAA0zPeKQIAAAAFMTA2LjcA9Oh+k1fW3Qj8fMucV9bdCDBDSVEuQVJDQTpBUlRZLklRX0hPTERJTkdTX0VRVUlUWV9BU1NFVFMuMjAyNS84LzcBAAAAbh9pIQIAAAAHMTI2OC45NQD0</t>
  </si>
  <si>
    <t>6H6TV9bdCCxWy5xX1t0IMENJUS5YVFJBOlhBSVguSVFfSE9MRElOR1NfRVFVSVRZX0FTU0VUUy4yMDI1LzgvNwEAAAA17OIiAgAAAAc0OTA4Ljg2APTofpNX1t0IZnzEnFfW3QgzQ0lRLk5BU0RBUUdNOlNNSC5JUV9IT0xESU5HU19FUVVJVFlfQVNTRVRTLjIwMjUvOC83AQAAAGDCNgACAAAACDI3MDQ4LjU0APTofpNX1t0IkI7MnFfW3Qg0Q0lRLk5BU0RBUUdNOkFHSVguSVFfSE9MRElOR1NfRVFVSVRZX0FTU0VUUy4yMDI1LzgvNwEAAAAj9wBwAgAAAAUyOC4wMQD06H6TV9bdCKkEzZxX1t0IM0NJUS5OQVNEQVFHTTpBSVEuSVFfSE9MRElOR1NfRVFVSVRZX0FTU0VUUy4yMDI1LzgvNwEAAADp3GIhAgAAAAc0MjMwLjcxAPTofpNX1t0I51PNnFfW3QgvQ0lRLkJBVFM6SUdWLklRX0hPTERJTkdTX0VRVUlUWV9BU1NFVFMuMjAyNS84LzcBAAAAzTqGAAIAAAAIMTE0ODYuNTcA9Oh+k1fW3QhVr82cV9bdCDRDSVEuTkFTREFRR006Qk9UWi5JUV9IT0xESU5HU19FUVVJVFlfQVNTRVRTLjIwMjUvOC83AQAAAPf9CBYCAAAABzI4MzAuMDQAZv5+k1fW3QhVr82cV9bdCC9DSVEuQklUOldUQUkuSVFfSE9MRElOR1NfRVFVSVRZX0FTU0VUUy4yMDI1LzgvNwEAAABNulsjAgAAAAY5MTQuNzIAZv5+k1fW3QiSr8WcV9bdCDNDSVEuTkFTREFRR006UVFRLklRX0hPTERJTkdTX0VRVUlUWV9BU1NFVFMuMjAyNS84LzcB</t>
  </si>
  <si>
    <t>AAAADrp7AAIAAAAJMzYxOTkxLjA0AGb+fpNX1t0INu3FnFfW3QgvQ0lRLkxTRTpBSUFHLklRX0hPTERJTkdTX0VRVUlUWV9BU1NFVFMuMjAyNS84LzcBAAAA8J2CJAIAAAAFODE2LjEAZv5+k1fW3QjVasacV9bdCCJDSVEuQ1JNLklRX0NMT1NFUFJJQ0UuMjAyNS84LzcuVVNEAQAAACXgAQACAAAABjI0MC44OABm/n6TV9bdCFDHw5xX1t0IIkNJUS5OVkRBLklRX01BUktFVENBUC4yMDI1LzgvNy5VU0QBAAAAM34AAAIAAAAHNDQxMDc4OAEGAAAABQAAAAExAQAAAAstMTk0MDU3MjI0OQMAAAADMTYwAgAAAAYxMDAwNTQEAAAAATAHAAAACDgvNy8yMDI1Zv5+k1fW3QhQx8OcV9bdCCJDSVEuQU1aTi5JUV9NQVJLRVRDQVAuMjAyNS84LzcuVVNEAQAAAD1JAAACAAAADjIzNzk2NjEuODM2MjA0AQYAAAAFAAAAATEBAAAACy0xOTMzNzAzMjgwAwAAAAMxNjACAAAABjEwMDA1NAQAAAABMAcAAAAIOC83LzIwMjVm/n6TV9bdCFDHw5xX1t0IHkNJUS5BUkNBOkxSTlouSVFfVldBUC4yMDI1LzgvNwEAAAC1dsMmAgAAAAU0Mi41MgBm/n6TV9bdCJcExJxX1t0IJ0NJUS5OQVNEQVFHTTpTTUguSVFfQ0xPU0VQUklDRS4yMDI1LzgvNwEAAABgwjYAAgAAAAYyOTEuMTIAmRR/k1fW3Qj/lMmcV9bdCC5DSVEuTkFTREFRR006QUlRLklRX1NIQVJFU09VVFNUQU5ESU5HLjIwMjUvOC83AQAAAOncYiECAAAACTg5LjI1MDAw</t>
  </si>
  <si>
    <t>MgBm/n6TV9bdCM1AxJxX1t0IIENJUS5BUkNBOkxSTlouSVFfVk9MVU1FLjIwMjUvOC83AQAAALV2wyYCAAAACDAuMDAzMTY0AGb+fpNX1t0IlwTEnFfW3QgiQ0lRLkJJVDpXVEFJLklRX01BUktFVENBUC4yMDI1LzgvNwEAAABNulsjAgAAAAk3ODQuODQxMTgAZv5+k1fW3QiXBMScV9bdCCdDSVEuTkFTREFRR006V0lTRS5JUV9NQVJLRVRDQVAuMjAyNS84LzcBAAAA6bBDbgIAAAAJMzIuNzU1MTY0AGb+fpNX1t0IlwTEnFfW3QgrQ0lRLk5BU0RBUUdNOkFJUS5JUV9DTE9TRVBSSUNFLjIwMjUvOC83LlVTRAEAAADp3GIhAgAAAAU0NC43MQB6bZubV9bdCHcAx5tX1t0II0NJUS5eU1BYLklRX0NMT1NFUFJJQ0UuMjAyNS84LzcuVVNEAQAAAJu4KAACAAAAEDYzMzkuOTk3NzI3NjczNTQAkVebm1fW3QiXTsebV9bdCCJDSVEuQUFQTC5JUV9NQVJLRVRDQVAuMjAyNS84LzcuVVNEAQAAAGlhAAACAAAADDMyNjUzMzEuMDExNwEGAAAABQAAAAExAQAAAAstMTkzMzcwMzMwMwMAAAADMTYwAgAAAAYxMDAwNTQEAAAAATAHAAAACDgvNy8yMDI1Zv5+k1fW3QjNQMScV9bdCCxDSVEuTkFTREFRR1M6R09PR0wuSVFfTUFSS0VUQ0FQLjIwMjUvOC83LlVTRAEAAACocQAAAgAAAAoyMzgwODM5LjY4AQYAAAAFAAAAATEBAAAACy0xOTM0OTI4NTUxAwAAAAMxNjACAAAABjEwMDA1NAQAAAABMAcAAAAIOC83LzIwMjVm/n6T</t>
  </si>
  <si>
    <t>V9bdCM1AxJxX1t0IIkNJUS5EQjpYQjBULklRX0NMT1NFUFJJQ0UuMjAyNS84LzcBAAAA0zPeKQIAAAAGMTkuMzAyAJkUf5NX1t0IIBTInFfW3QgoQ0lRLk5BU0RBUUdNOkZEVFguSVFfQ0xPU0VQUklDRS4yMDI1LzgvNwEAAAC9pZ0mAgAAAAczOS42MzkxAB0qf5NX1t0IkI7MnFfW3QgnQ0lRLk5BU0RBUUdNOkFJUS5JUV9DTE9TRVBSSUNFLjIwMjUvOC83AQAAAOncYiECAAAABTQ0LjcxAB0qf5NX1t0I51PNnFfW3QghQ0lRLk5BU0RBUUdNOlNNSC5JUV9WV0FQLjIwMjUvOC83AQAAAGDCNgACAAAABjI5MS4zNABm/n6TV9bdCM1AxJxX1t0IK0NJUS5BUkNBOkFSVFkuSVFfU0hBUkVTT1VUU1RBTkRJTkcuMjAyNS84LzcBAAAAbh9pIQIAAAAFMjguMTUAZv5+k1fW3QhmfMScV9bdCB9DSVEuQVJDQTpBSVMuSVFfVk9MVU1FLjIwMjUvOC83AQAAAJiXn3ACAAAACDAuMDE2MzM0AGb+fpNX1t0IZnzEnFfW3QgiQ0lRLkxTRTpBSUFHLklRX01BUktFVENBUC4yMDI1LzgvNwEAAADwnYIkAgAAAAk3NzEuNzk4NzUAZv5+k1fW3QhmfMScV9bdCCNDSVEuWFRSQTpYQUlYLklRX01BUktFVENBUC4yMDI1LzgvNwEAAAA17OIiAgAAAAo0OTg4LjUyNDg5AGb+fpNX1t0IZnzEnFfW3QghQ0lRLk1VLklRX0NMT1NFUFJJQ0UuMjAyNS84LzcuVVNEAQAAAAZpBAACAAAABjExMS44NwBm/n6TV9bdCJC4xJxX1t0II0NJUS5N</t>
  </si>
  <si>
    <t>UlZMLklRX0NMT1NFUFJJQ0UuMjAyNS84LzcuVVNEAQAAALZ5AAACAAAABTc1Ljg1AGb+fpNX1t0IkLjEnFfW3QgjQ0lRLkFWR08uSVFfQ0xPU0VQUklDRS4yMDI1LzgvNy5VU0QBAAAA8LZ9AQIAAAAGMzAzLjc2AGb+fpNX1t0IkLjEnFfW3QghQ0lRLlpTLklRX0NMT1NFUFJJQ0UuMjAyNS84LzcuVVNEAQAAANTMgQMCAAAABTI3Mi41AGb+fpNX1t0IkLjEnFfW3QgjQ0lRLkdUTEIuSVFfQ0xPU0VQUklDRS4yMDI1LzgvNy5VU0QBAAAAzYQXEQIAAAAENDEuNgBm/n6TV9bdCCr0xJxX1t0II0NJUS5FU1RDLklRX0NMT1NFUFJJQ0UuMjAyNS84LzcuVVNEAQAAAICEWw0CAAAABTc2LjM3AGb+fpNX1t0IKvTEnFfW3QgjQ0lRLlRTTEEuSVFfQ0xPU0VQUklDRS4yMDI1LzgvNy5VU0QBAAAAEMaiAQIAAAAGMzIyLjI3AGb+fpNX1t0IlzTFnFfW3QgjQ0lRLlRFQU0uSVFfQ0xPU0VQUklDRS4yMDI1LzgvNy5VU0QBAAAAUhMiDwIAAAADMTcxAGb+fpNX1t0IlzTFnFfW3QgjQ0lRLldEQVkuSVFfQ0xPU0VQUklDRS4yMDI1LzgvNy5VU0QBAAAAh2NrAQIAAAAGMjIwLjk4AGb+fpNX1t0IKvTEnFfW3QgiQ0lRLlNBUC5JUV9DTE9TRVBSSUNFLjIwMjUvOC83LlVTRAEAAAAL7gEAAgAAAA8yOTYuMjg5ODM0ODQwNzUAZv5+k1fW3Qgq9MScV9bdCCJDSVEuQVZHTy5JUV9NQVJLRVRDQVAuMjAyNS84LzcuVVNEAQAAAPC2</t>
  </si>
  <si>
    <t>fQECAAAADjE0Mjg3MjYuMzQ0NTgxAQYAAAAFAAAAATEBAAAACy0xOTM4NTU3MjYwAwAAAAMxNjACAAAABjEwMDA1NAQAAAABMAcAAAAIOC83LzIwMjVm/n6TV9bdCCr0xJxX1t0IIkNJUS5UU0xBLklRX01BUktFVENBUC4yMDI1LzgvNy5VU0QBAAAAEMaiAQIAAAAOMTAzOTQ2NS40MTM0NTgBBgAAAAUAAAABMQEAAAALLTE5MzQ4NDE5NzgDAAAAAzE2MAIAAAAGMTAwMDU0BAAAAAEwBwAAAAg4LzcvMjAyNWb+fpNX1t0IKvTEnFfW3QgjQ0lRLkxTRTpSQk9ULklRX0NMT1NFUFJJQ0UuMjAyNS84LzcBAAAAjnskFAIAAAAFMTUuMTQAmRR/k1fW3QggFMicV9bdCCRDSVEuQVJDQTpMUk5aLklRX0NMT1NFUFJJQ0UuMjAyNS84LzcBAAAAtXbDJgIAAAAHNDIuMzQ5NACZFH+TV9bdCLS7yZxX1t0IJENJUS5BUkNBOklHUFQuSVFfQ0xPU0VQUklDRS4yMDI1LzgvNwEAAADMAl4BAgAAAAU1MC4yNABm/n6TV9bdCKQhx5xX1t0IJkNJUS5OQVNEQVFHTTpRUVEuSVFfTUFSS0VUQ0FQLjIwMjUvOC83AQAAAA66ewACAAAACjM2MzgyOS43NDYBBgAAAAUAAAABMQEAAAALLTE5NjM3MTQ2MzYDAAAAAzE2MAIAAAAGMTAwMDU0BAAAAAEwBwAAAAg4LzcvMjAyNWb+fpNX1t0Ikq/FnFfW3QgvQ0lRLk5BU0RBUUdNOlJPQlQuSVFfU0hBUkVTT1VUU1RBTkRJTkcuMjAyNS84LzcBAAAAXGPZIAIAAAAJMTAuMzAwMDAyAGb+fpNX</t>
  </si>
  <si>
    <t>1t0IKnPFnFfW3QgfQ0lRLkxTRTpSQk9ULklRX1ZPTFVNRS4yMDI1LzgvNwEAAACOeyQUAgAAAAgwLjA1Mjg1NwBm/n6TV9bdCCpzxZxX1t0IJENJUS5OQVNEQVFHTTpXSVNFLklRX1ZPTFVNRS4yMDI1LzgvNwEAAADpsENuAgAAAAgwLjAwNTEwOQBm/n6TV9bdCCpzxZxX1t0IIkNJUS5BU1g6UkJUWi5JUV9NQVJLRVRDQVAuMjAyNS84LzcBAAAAKe12IgIAAAAKMzAyLjQzNDQ1MgBm/n6TV9bdCJKvxZxX1t0IJ0NJUS5OQVNEQVFHTTpBR0lYLklRX01BUktFVENBUC4yMDI1LzgvNwEAAAAj9wBwAgAAAAkyOS41MzU3MjYAZv5+k1fW3QhbHdebV9bdCCdDSVEuVFdTRToyMzMwLklRX01BUktFVENBUC4yMDI1LzgvNy5VU0QBAAAAq8wFAAIAAAAQMTAyNDc5OC41OTcyOTYyMQEGAAAABQAAAAExAQAAAAstMTkzNTQ5NzM0MQMAAAADMTYwAgAAAAYxMDAwNTQEAAAAATAHAAAACDgvNy8yMDI1Zv5+k1fW3Qg27cWcV9bdCCJDSVEuUExUUi5JUV9NQVJLRVRDQVAuMjAyNS84LzcuVVNEAQAAAGX6mAICAAAADTQzMjI0MC43ODkxMDYBBgAAAAUAAAABMQEAAAALLTE5MzMzMjg3MDgDAAAAAzE2MAIAAAAGMTAwMDU0BAAAAAEwBwAAAAg4LzcvMjAyNWb+fpNX1t0INu3FnFfW3QghQ0lRLkNSTS5JUV9NQVJLRVRDQVAuMjAyNS84LzcuVVNEAQAAACXgAQACAAAACTIzMDI4MS4yOAEGAAAABQAAAAExAQAAAAstMTk0MDM2</t>
  </si>
  <si>
    <t>MDMyMAMAAAADMTYwAgAAAAYxMDAwNTQEAAAAATAHAAAACDgvNy8yMDI1Zv5+k1fW3Qg27cWcV9bdCCNDSVEuQVNYOlJCVFouSVFfQ0xPU0VQUklDRS4yMDI1LzgvNwEAAAAp7XYiAgAAAAUxNC41NgBm/n6TV9bdCAmnxpxX1t0II0NJUS5MU0U6QUlBRy5JUV9DTE9TRVBSSUNFLjIwMjUvOC83AQAAAPCdgiQCAAAABjE4LjQ5OACZFH+TV9bdCPx8y5xX1t0IJENJUS5BUkNBOkNIQVQuSVFfQ0xPU0VQUklDRS4yMDI1LzgvNwEAAAAAMDVtAgAAAAU1My4wOABm/n6TV9bdCJbkxpxX1t0IHkNJUS5CQVRTOldUQUkuSVFfVldBUC4yMDI1LzgvNwEAAABgTm9kAgAAAAUyNS40OABm/n6TV9bdCDbtxZxX1t0IJENJUS5BUkNBOkFSVFkuSVFfQ0xPU0VQUklDRS4yMDI1LzgvNwEAAABuH2khAgAAAAQ0Mi41AJkUf5NX1t0INWzKnFfW3QgjQ0lRLkJBVFM6SUdWLklRX0NMT1NFUFJJQ0UuMjAyNS84LzcBAAAAzTqGAAIAAAAFMTA5LjYAHSp/k1fW3Qho1s2cV9bdCCNDSVEuTkFTREFRR006UVFRLklRX1ZPTFVNRS4yMDI1LzgvNwEAAAAOunsAAgAAAAg0NC4zNzEwMQBm/n6TV9bdCDbtxZxX1t0IK0NJUS5BUkNBOlRITlEuSVFfU0hBUkVTT1VUU1RBTkRJTkcuMjAyNS84LzcBAAAArsN+JAIAAAAFMy43MjUAZv5+k1fW3QhLKsacV9bdCCtDSVEuQVJDQTpJR1BULklRX1NIQVJFU09VVFNUQU5ESU5HLjIwMjUvOC83AQAA</t>
  </si>
  <si>
    <t>AMwCXgECAAAAAzkuOQBm/n6TV9bdCEsqxpxX1t0IIENJUS5YVFJBOlhBSVguSVFfVk9MVU1FLjIwMjUvOC83AQAAADXs4iICAAAACDAuMDczMDc4AGb+fpNX1t0ISyrGnFfW3QghQ0lRLkRCOlhCMFQuSVFfTUFSS0VUQ0FQLjIwMjUvOC83AQAAANMz3ikCAAAACDc4Ljk0NTE4AGb+fpNX1t0I1WrGnFfW3QgmQ0lRLk5BU0RBUUdNOlNNSC5JUV9NQVJLRVRDQVAuMjAyNS84LzcBAAAAYMI2AAIAAAAMMjc1MDguNDc0MzU5AGb+fpNX1t0I1WrGnFfW3QghQ0lRLk1EQi5JUV9NQVJLRVRDQVAuMjAyNS84LzcuVVNEAQAAAOJuzAICAAAACzE4NjE5LjQyMzM2AQYAAAAFAAAAATEBAAAACy0xOTM5MzcwMjE2AwAAAAMxNjACAAAABjEwMDA1NAQAAAABMAcAAAAIOC83LzIwMjVm/n6TV9bdCNVqxpxX1t0IIUNJUS5OT1cuSVFfTUFSS0VUQ0FQLjIwMjUvOC83LlVTRAEAAAC/dF4BAgAAAAwxODEzOTYuNTA4MjgBBgAAAAUAAAABMQEAAAALLTE5MzQ5MzI3MzEDAAAAAzE2MAIAAAAGMTAwMDU0BAAAAAEwBwAAAAg4LzcvMjAyNWb+fpNX1t0I1WrGnFfW3QgjQ0lRLkFSQ0E6QUlTLklRX0NMT1NFUFJJQ0UuMjAyNS84LzcBAAAAmJefcAIAAAAHMjkuNTI5OACZFH+TV9bdCLS7yZxX1t0IHkNJUS5BUkNBOkFSVFkuSVFfVldBUC4yMDI1LzgvNwEAAABuH2khAgAAAAU0Mi41MQBm/n6TV9bdCJbkxpxX1t0IKUNJUS5EQjpY</t>
  </si>
  <si>
    <t>QjBULklRX1NIQVJFU09VVFNUQU5ESU5HLjIwMjUvOC83AQAAANMz3ikCAAAABDQuMDkAZv5+k1fW3QjVasacV9bdCCtDSVEuQkFUUzpXVEFJLklRX1NIQVJFU09VVFNUQU5ESU5HLjIwMjUvOC83AQAAAGBOb2QCAAAAAzguNgBm/n6TV9bdCAmnxpxX1t0IIkNJUS5CQVRTOklHVi5JUV9NQVJLRVRDQVAuMjAyNS84LzcBAAAAzTqGAAIAAAAHMTE4MzYuOAEGAAAABQAAAAExAQAAAAstMTkzODcwNzMyNgMAAAADMTYwAgAAAAYxMDAwNTQEAAAAATAHAAAACDgvNy8yMDI1Zv5+k1fW3QgJp8acV9bdCCJDSVEuUFNURy5JUV9NQVJLRVRDQVAuMjAyNS84LzcuVVNEAQAAALjKpQYCAAAADDE4ODk0LjEzOTMwNQEGAAAABQAAAAExAQAAAAstMTkzODYxNDkwMgMAAAADMTYwAgAAAAYxMDAwNTQEAAAAATAHAAAACDgvNy8yMDI1Zv5+k1fW3QiW5MacV9bdCCJDSVEuRFVPTC5JUV9NQVJLRVRDQVAuMjAyNS84LzcuVVNEAQAAALDwhwwCAAAACTE3OTAwLjQ3MgEGAAAABQAAAAExAQAAAAstMTkzMjg5MzI5MAMAAAADMTYwAgAAAAYxMDAwNTQEAAAAATAHAAAACDgvNy8yMDI1Zv5+k1fW3QiW5MacV9bdCB1DSVEuQVJDQTpBSVMuSVFfVldBUC4yMDI1LzgvNwEAAACYl59wAgAAAAUyOS41NgBm/n6TV9bdCKQhx5xX1t0IJENJUS5OQVNEQVFHTTpBR0lYLklRX1ZPTFVNRS4yMDI1LzgvNwEAAAAj9wBwAgAAAAgwLjAzODkx</t>
  </si>
  <si>
    <t>OABm/n6TV9bdCJbkxpxX1t0IJ0NJUS5OQVNEQVFHTTpCT1RaLklRX01BUktFVENBUC4yMDI1LzgvNwEAAAD3/QgWAgAAAAkyNzk2Ljc1MzgAZv5+k1fW3QikIcecV9bdCChDSVEuVFdTRToyNDU0LklRX0NMT1NFUFJJQ0UuMjAyNS84LzcuVVNEAQAAAD03XAACAAAACzQ1LjM3ODQzMjM5AGb+fpNX1t0IK5rHnFfW3QgrQ0lRLktPU0U6QTAwMDY2MC5JUV9DTE9TRVBSSUNFLjIwMjUvOC83LlVTRAEAAACdeg0AAgAAAAoxODkuMDM1ODgyAGb+fpNX1t0IK5rHnFfW3QgjQ0lRLkNGTFQuSVFfQ0xPU0VQUklDRS4yMDI1LzgvNy5VU0QBAAAAJgF6EAIAAAAFMTYuOTMAZv5+k1fW3QikIcecV9bdCCJDSVEuTkVULklRX0NMT1NFUFJJQ0UuMjAyNS84LzcuVVNEAQAAADT14AQCAAAABjIxMC40NABm/n6TV9bdCDxex5xX1t0II0NJUS5PUkNMLklRX0NMT1NFUFJJQ0UuMjAyNS84LzcuVVNEAQAAAOdWAAACAAAABjI0OS4zOQBm/n6TV9bdCDxex5xX1t0II0NJUS5NU0ZULklRX0NMT1NFUFJJQ0UuMjAyNS84LzcuVVNEAQAAAEtVAAACAAAABjUyMC44NABm/n6TV9bdCDxex5xX1t0IIkNJUS5JT1QuSVFfQ0xPU0VQUklDRS4yMDI1LzgvNy5VU0QBAAAAuj78EQIAAAAFMzQuNTgAZv5+k1fW3Qg8XsecV9bdCCJDSVEuTk9XLklRX0NMT1NFUFJJQ0UuMjAyNS84LzcuVVNEAQAAAL90XgECAAAABjg3NC4xMgBm/n6TV9bd</t>
  </si>
  <si>
    <t>CCuax5xX1t0IIENJUS5aUy5JUV9NQVJLRVRDQVAuMjAyNS84LzcuVVNEAQAAANTMgQMCAAAACzQyNDI3LjA3MDYyAQYAAAAFAAAAATEBAAAACy0xOTM5NTM4MzkyAwAAAAMxNjACAAAABjEwMDA1NAQAAAABMAcAAAAIOC83LzIwMjWZFH+TV9bdCDxex5xX1t0IIUNJUS5TQVAuSVFfTUFSS0VUQ0FQLjIwMjUvOC83LlVTRAEAAAAL7gEAAgAAABAzNDUwNTkuMTQxNjU1NTM3AQYAAAAFAAAAATEBAAAACy0xOTM1MDU3NTY1AwAAAAMxNjACAAAABjEwMDA1NAQAAAABMAcAAAAIOC83LzIwMjWZFH+TV9bdCDxex5xX1t0IHkNJUS5BUkNBOklHUFQuSVFfVldBUC4yMDI1LzgvNwEAAADMAl4BAgAAAAU1MC4xOQCZFH+TV9bdCCAUyJxX1t0II0NJUS5OQVNEQVFHTTpTTUguSVFfVk9MVU1FLjIwMjUvOC83AQAAAGDCNgACAAAACDguMDY0NjA2AJkUf5NX1t0IctbHnFfW3QgmQ0lRLk5BU0RBUUdNOkFJUS5JUV9NQVJLRVRDQVAuMjAyNS84LzcBAAAA6dxiIQIAAAALMzk5MC4zNjc1ODkAmRR/k1fW3Qhy1secV9bdCCJDSVEuQ0ZMVC5JUV9NQVJLRVRDQVAuMjAyNS84LzcuVVNEAQAAACYBehACAAAACzU4MzYuNTE3OTg1AQYAAAAFAAAAATEBAAAACy0xOTM0MTcwNTU1AwAAAAMxNjACAAAABjEwMDA1NAQAAAABMAcAAAAIOC83LzIwMjWZFH+TV9bdCG9RyJxX1t0IIUNJUS5URU0uSVFfTUFSS0VUQ0FQLjIwMjUvOC83</t>
  </si>
  <si>
    <t>LlVTRAEAAAAA0yQZAgAAAAwxMDE2OC44NDgyMzEBBgAAAAUAAAABMQEAAAALLTE5NDU4Njc4ODcDAAAAAzE2MAIAAAAGMTAwMDU0BAAAAAEwBwAAAAg4LzcvMjAyNZkUf5NX1t0Ib1HInFfW3QgdQ0lRLkxTRTpSQk9ULklRX1ZXQVAuMjAyNS84LzcBAAAAjnskFAIAAAAJMTUuMTkzOTY1AJkUf5NX1t0Ib1HInFfW3QgoQ0lRLk5BU0RBUUdNOkJPVFouSVFfQ0xPU0VQUklDRS4yMDI1LzgvNwEAAAD3/QgWAgAAAAUzMy40MwAdKn+TV9bdCDsazJxX1t0IH0NJUS5CQVRTOklHVi5JUV9WT0xVTUUuMjAyNS84LzcBAAAAzTqGAAIAAAAINi44NTE3NzgAmRR/k1fW3QjLjsicV9bdCCNDSVEuQVJDQTpBUlRZLklRX01BUktFVENBUC4yMDI1LzgvNwEAAABuH2khAgAAAAgxMTk2LjM3NQCZFH+TV9bdCG9RyJxX1t0IIENJUS5NVS5JUV9NQVJLRVRDQVAuMjAyNS84LzcuVVNEAQAAAAZpBAACAAAADTEyNTE5Ni41MjUwNDkBBgAAAAUAAAABMQEAAAALLTE5MzcxNzYwODIDAAAAAzE2MAIAAAAGMTAwMDU0BAAAAAEwBwAAAAg4LzcvMjAyNZkUf5NX1t0Iy47InFfW3QgiQ0lRLkRET0cuSVFfTUFSS0VUQ0FQLjIwMjUvOC83LlVTRAEAAAC7oQQIAgAAAAw0NzA5OS4yNzM2NDQBBgAAAAUAAAACMjkCAAAABjEwMDA1NAEAAAALLTE5MzI4NjYzNTADAAAAAzE2MAQAAAABMAcAAAAIOC83LzIwMjWZFH+TV9bdCMuOyJxX1t0I</t>
  </si>
  <si>
    <t>HUNJUS5BU1g6UkJUWi5JUV9WV0FQLjIwMjUvOC83AQAAACntdiICAAAACDE0LjYyMzkyAJkUf5NX1t0Iy47InFfW3QgkQ0lRLlhUUkE6WEFJWC5JUV9DTE9TRVBSSUNFLjIwMjUvOC83AQAAADXs4iICAAAABjE0MC4yNgAdKn+TV9bdCGjWzZxX1t0IIkNJUS5OQVNEQVFHTTpCT1RaLklRX1ZXQVAuMjAyNS84LzcBAAAA9/0IFgIAAAAFMzMuNDcAmRR/k1fW3QjLjsicV9bdCCpDSVEuQVJDQTpBSVMuSVFfU0hBUkVTT1VUU1RBTkRJTkcuMjAyNS84LzcBAAAAmJefcAIAAAADMC44AJkUf5NX1t0IO8/InFfW3QgfQ0lRLkJJVDpXVEFJLklRX1ZPTFVNRS4yMDI1LzgvNwEAAABNulsjAgAAAAgwLjAxNzA2OQCZFH+TV9bdCDvPyJxX1t0IJ0NJUS5OQVNEQVFHTTpST0JULklRX01BUktFVENBUC4yMDI1LzgvNwEAAABcY9kgAgAAAAo1MTIuMzAyNTI5AJkUf5NX1t0IO8/InFfW3QgrQ0lRLk5BU0RBUUdNOlFRUS5JUV9DTE9TRVBSSUNFLjIwMjUvOC83LlVTRAEAAAAOunsAAgAAAAY1NjkuMjQAkVebm1fW3QiJJ8ebV9bdCCJDSVEuUUNPTS5JUV9NQVJLRVRDQVAuMjAyNS84LzcuVVNEAQAAANWCAAACAAAADTE1NzQ0Ni4zMDQ1MjQBBgAAAAUAAAABMQEAAAALLTE5MzQyNTQyNTEDAAAAAzE2MAIAAAAGMTAwMDU0BAAAAAEwBwAAAAg4LzcvMjAyNZkUf5NX1t0IO8/InFfW3QghQ0lRLk5FVC5JUV9NQVJLRVRDQVAu</t>
  </si>
  <si>
    <t>MjAyNS84LzcuVVNEAQAAADT14AQCAAAADDczMzM0LjQ2NTE2OAEGAAAABQAAAAExAQAAAAstMTkzNDAxODU3MAMAAAADMTYwAgAAAAYxMDAwNTQEAAAAATAHAAAACDgvNy8yMDI1mRR/k1fW3Qg7z8icV9bdCCRDSVEuQVJDQTpMT1VQLklRX0NMT1NFUFJJQ0UuMjAyNS84LzcBAAAAWVwPIgIAAAAHNjQuOTEzNwCZFH+TV9bdCBQvy5xX1t0IJENJUS5BUkNBOlRITlEuSVFfQ0xPU0VQUklDRS4yMDI1LzgvNwEAAACuw34kAgAAAAQ1Ni4yAB0qf5NX1t0IBy3NnFfW3QgnQ0lRLk5BU0RBUUdNOlFRUS5JUV9DTE9TRVBSSUNFLjIwMjUvOC83AQAAAA66ewACAAAABjU2OS4yNAAdKn+TV9bdCGjWzZxX1t0IL0NJUS5OQVNEQVFHTTpXSVNFLklRX1NIQVJFU09VVFNUQU5ESU5HLjIwMjUvOC83AQAAAOmwQ24CAAAABDAuODYAmRR/k1fW3QgRC8mcV9bdCB9DSVEuTFNFOkFJQUcuSVFfVk9MVU1FLjIwMjUvOC83AQAAAPCdgiQCAAAACDAuMDgxNDI2AJkUf5NX1t0IEQvJnFfW3QgjQ0lRLkFSQ0E6SUdQVC5JUV9NQVJLRVRDQVAuMjAyNS84LzcBAAAAzAJeAQIAAAAHNDk3LjM3NgEGAAAABQAAAAExAQAAAAstMTkzNjUxMTE5NQMAAAADMTYwAgAAAAYxMDAwNTQEAAAAATAHAAAACDgvNy8yMDI1mRR/k1fW3QgRC8mcV9bdCCJDSVEuQVJNLklRX0NMT1NFUFJJQ0UuMjAyNS84LzcuVVNEAQAAACznxScCAAAABjEzNS41</t>
  </si>
  <si>
    <t>NwCZFH+TV9bdCA1FyZxX1t0IIkNJUS5WUlQuSVFfQ0xPU0VQUklDRS4yMDI1LzgvNy5VU0QBAAAARJuHIgIAAAAGMTM5LjM5AJkUf5NX1t0Iem3JnFfW3QgjQ0lRLk5WREEuSVFfQ0xPU0VQUklDRS4yMDI1LzgvNy5VU0QBAAAAM34AAAIAAAAGMTgwLjc3AJkUf5NX1t0Iem3JnFfW3QgjQ0lRLkRET0cuSVFfQ0xPU0VQUklDRS4yMDI1LzgvNy5VU0QBAAAAu6EECAIAAAAGMTM2LjM4AJkUf5NX1t0Iem3JnFfW3QgtQ0lRLk5BU0RBUUdTOkdPT0dMLklRX0NMT1NFUFJJQ0UuMjAyNS84LzcuVVNEAQAAAKhxAAACAAAABjE5Ni41MgCZFH+TV9bdCBELyZxX1t0II0NJUS5SQkxYLklRX0NMT1NFUFJJQ0UuMjAyNS84LzcuVVNEAQAAAGlV9AECAAAABjEyOS42MwCZFH+TV9bdCA1FyZxX1t0IIkNJUS5TTlBTLklRX01BUktFVENBUC4yMDI1LzgvNy5VU0QBAAAA1IgAAAIAAAANMTE0Nzg3LjE5Mjg4MQEGAAAABQAAAAExAQAAAAstMTk0MDU3MjI0NwMAAAADMTYwAgAAAAYxMDAwNTQEAAAAATAHAAAACDgvNy8yMDI1mRR/k1fW3QgNRcmcV9bdCCJDSVEuV0RBWS5JUV9NQVJLRVRDQVAuMjAyNS84LzcuVVNEAQAAAIdjawECAAAADDU4OTY3LjgzNDU5MQEGAAAABQAAAAExAQAAAAstMTk0MTM2NTQxMwMAAAADMTYwAgAAAAYxMDAwNTQEAAAAATAHAAAACDgvNy8yMDI1mRR/k1fW3QgNRcmcV9bdCB5DSVEuQVJDQTpU</t>
  </si>
  <si>
    <t>SE5RLklRX1ZXQVAuMjAyNS84LzcBAAAArsN+JAIAAAAFNTYuMzgAmRR/k1fW3Qh6bcmcV9bdCCFDSVEuTkFTREFRR006UVFRLklRX1ZXQVAuMjAyNS84LzcBAAAADrp7AAIAAAAFNTY5LjIAmRR/k1fW3Qh6bcmcV9bdCCtDSVEuWFRSQTpYQUlYLklRX1NIQVJFU09VVFNUQU5ESU5HLjIwMjUvOC83AQAAADXs4iICAAAACTM1LjU2NjI2OQCZFH+TV9bdCP+UyZxX1t0IH0NJUS5BU1g6UkJUWi5JUV9WT0xVTUUuMjAyNS84LzcBAAAAKe12IgIAAAAIMC4wNzM0NjgAmRR/k1fW3Qj/lMmcV9bdCCFDSVEuQVJNLklRX01BUktFVENBUC4yMDI1LzgvNy5VU0QBAAAALOfFJwIAAAAJMTQzNTY4LjYzAQYAAAAFAAAAATEBAAAACy0xOTM0MjU0NDA3AwAAAAMxNjACAAAABjEwMDA1NAQAAAABMAcAAAAIOC83LzIwMjWZFH+TV9bdCP+UyZxX1t0IIkNJUS5SQkxYLklRX01BUktFVENBUC4yMDI1LzgvNy5VU0QBAAAAaVX0AQIAAAALODk4NjUuNTYzMTEBBgAAAAUAAAABMQEAAAALLTE5MzQxMjU0NTUDAAAAAzE2MAIAAAAGMTAwMDU0BAAAAAEwBwAAAAg4LzcvMjAyNZkUf5NX1t0I/5TJnFfW3QgqQ0lRLkJJVDpXVEFJLklRX1NIQVJFU09VVFNUQU5ESU5HLjIwMjUvOC83AQAAAE26WyMCAAAACDExLjk4OTYzAJkUf5NX1t0ItLvJnFfW3QgeQ0lRLkRCOlhCMFQuSVFfVk9MVU1FLjIwMjUvOC83AQAAANMz3ikDAAAAAACZ</t>
  </si>
  <si>
    <t>FH+TV9bdCLS7yZxX1t0ILENJUS5OQVNEQVFHTTpCT1RaLklRX0NMT1NFUFJJQ0UuMjAyNS84LzcuVVNEAQAAAPf9CBYCAAAABTMzLjQzAHptm5tX1t0IiWPGm1fW3QghQ0lRLkFQUC5JUV9NQVJLRVRDQVAuMjAyNS84LzcuVVNEAQAAANq5zg0CAAAADTE0NzkzMC4yMTczODkBBgAAAAUAAAABMQEAAAALLTE5MzI4OTgwNTEDAAAAAzE2MAIAAAAGMTAwMDU0BAAAAAEwBwAAAAg4LzcvMjAyNZkUf5NX1t0IveLJnFfW3QgiQ0lRLlNIT1AuSVFfTUFSS0VUQ0FQLjIwMjUvOC83LlVTRAEAAAAGKwQFAgAAAA0xOTYzMzkuNzQ5NTAzAQYAAAAFAAAAATEBAAAACy0xOTMzMTI0MDAwAwAAAAMxNjACAAAABjEwMDA1NAQAAAABMAcAAAAIOC83LzIwMjWZFH+TV9bdCL3iyZxX1t0IHkNJUS5BUkNBOkxPVVAuSVFfVldBUC4yMDI1LzgvNwEAAABZXA8iAgAAAAQ2NS4yAJkUf5NX1t0IveLJnFfW3QgiQ0lRLk5BU0RBUUdNOkFHSVguSVFfVldBUC4yMDI1LzgvNwEAAAAj9wBwAgAAAAUzMy4wOACZFH+TV9bdCL3iyZxX1t0II0NJUS5CQVRTOldUQUkuSVFfTUFSS0VUQ0FQLjIwMjUvOC83AQAAAGBOb2QCAAAABzIxOS4wNDIAmRR/k1fW3Qi94smcV9bdCCNDSVEuUUNPTS5JUV9DTE9TRVBSSUNFLjIwMjUvOC83LlVTRAEAAADVggAAAgAAAAUxNDUuOQCZFH+TV9bdCDsKypxX1t0II0NJUS5BQVBMLklRX0NMT1NFUFJJQ0Uu</t>
  </si>
  <si>
    <t>MjAyNS84LzcuVVNEAQAAAGlhAAACAAAABjIyMC4wMwCZFH+TV9bdCE9DypxX1t0II0NJUS5TTk9XLklRX0NMT1NFUFJJQ0UuMjAyNS84LzcuVVNEAQAAALA8ZBACAAAABTIwNi40AJkUf5NX1t0IT0PKnFfW3QgjQ0lRLlNIT1AuSVFfQ0xPU0VQUklDRS4yMDI1LzgvNy5VU0QBAAAABisEBQIAAAAGMTUxLjA3AJkUf5NX1t0INWzKnFfW3QgjQ0lRLkRVT0wuSVFfQ0xPU0VQUklDRS4yMDI1LzgvNy5VU0QBAAAAsPCHDAIAAAAGMzkwLjg0AJkUf5NX1t0IOwrKnFfW3QgiQ0lRLlRFQU0uSVFfTUFSS0VUQ0FQLjIwMjUvOC83LlVTRAEAAABSEyIPAgAAAAw0NDg4OC40OTgxMjcBBgAAAAUAAAABMQEAAAALLTE5NDY2NTQ0MzIDAAAAAzE2MAIAAAAGMTAwMDU0BAAAAAEwBwAAAAg4LzcvMjAyNZkUf5NX1t0IOwrKnFfW3QgvQ0lRLk5BU0RBUUdNOkFHSVguSVFfU0hBUkVTT1VUU1RBTkRJTkcuMjAyNS84LzcBAAAAI/cAcAIAAAAIMC45MDAwMDIAmRR/k1fW3QjRksqcV9bdCCNDSVEuQVJDQTpUSE5RLklRX01BUktFVENBUC4yMDI1LzgvNwEAAACuw34kAgAAAAcyMDkuMzQ1AJkUf5NX1t0I0ZLKnFfW3QghQ0lRLlZSVC5JUV9NQVJLRVRDQVAuMjAyNS84LzcuVVNEAQAAAESbhyICAAAADDUzMjI4LjM5NDI5NQEGAAAABQAAAAExAQAAAAstMTkzNDE5NTQzNQMAAAADMTYwAgAAAAYxMDAwNTQEAAAAATAHAAAACDgv</t>
  </si>
  <si>
    <t>Ny8yMDI1mRR/k1fW3QjRksqcV9bdCCpDSVEuQVNYOlJCVFouSVFfU0hBUkVTT1VUU1RBTkRJTkcuMjAyNS84LzcBAAAAKe12IgIAAAAJMjAuNzcxNTk3AJkUf5NX1t0ISbvKnFfW3QggQ0lRLkJBVFM6V1RBSS5JUV9WT0xVTUUuMjAyNS84LzcBAAAAYE5vZAIAAAAIMC4wODA5NDUAmRR/k1fW3QhJu8qcV9bdCCJDSVEuQVJDQTpBSVMuSVFfTUFSS0VUQ0FQLjIwMjUvOC83AQAAAJiXn3ACAAAACDIzLjYyMzg0AJkUf5NX1t0IV+LKnFfW3QgjQ0lRLkFHSVguSVFfQ0xPU0VQUklDRS4yMDI1LzgvNy5VU0QBAAAAI/cAcAIAAAAHMzIuODE3NACRV5ubV9bdCJdOx5tX1t0IIkNJUS5BTkVULklRX01BUktFVENBUC4yMDI1LzgvNy5VU0QBAAAAw9v8AQIAAAANMTc1MDU2LjIxMDI2NgEGAAAABQAAAAExAQAAAAstMTkzMzA1MjEzMQMAAAADMTYwAgAAAAYxMDAwNTQEAAAAATAHAAAACDgvNy8yMDI1mRR/k1fW3QhX4sqcV9bdCCNDSVEuQklUOldUQUkuSVFfQ0xPU0VQUklDRS4yMDI1LzgvNwEAAABNulsjAgAAAAU2NS40NgAdKn+TV9bdCHj9zZxX1t0IKENJUS5OQVNEQVFHTTpST0JULklRX0NMT1NFUFJJQ0UuMjAyNS84LzcBAAAAXGPZIAIAAAAHNDkuNzM4MQCZFH+TV9bdCBiky5xX1t0ILkNJUS5OQVNEQVFHTTpRUVEuSVFfU0hBUkVTT1VUU1RBTkRJTkcuMjAyNS84LzcBAAAADrp7AAIAAAAGNjM5LjE1AJkU</t>
  </si>
  <si>
    <t>f5NX1t0IEgjLnFfW3QgqQ0lRLkJBVFM6SUdWLklRX1NIQVJFU09VVFNUQU5ESU5HLjIwMjUvOC83AQAAAM06hgACAAAAAzEwOACZFH+TV9bdCBIIy5xX1t0IIkNJUS5PUkNMLklRX01BUktFVENBUC4yMDI1LzgvNy5VU0QBAAAA51YAAAIAAAAMNzAwNDk0Ljg2MTg3AQYAAAAFAAAAATEBAAAACy0xOTM3ODg4NzQwAwAAAAMxNjACAAAABjEwMDA1NAQAAAABMAcAAAAIOC83LzIwMjWZFH+TV9bdCBIIy5xX1t0IJ0NJUS5UV1NFOjI0NTQuSVFfTUFSS0VUQ0FQLjIwMjUvOC83LlVTRAEAAAA9N1wAAgAAABA3MjMyNy4wNDU5OTY0NDUxAQYAAAAFAAAAATEBAAAACy0xOTM0MzU1NDkxAwAAAAMxNjACAAAABjEwMDA1NAQAAAABMAcAAAAIOC83LzIwMjWZFH+TV9bdCBQvy5xX1t0IIkNJUS5OQVNEQVFHTTpST0JULklRX1ZXQVAuMjAyNS84LzcBAAAAXGPZIAIAAAAFNDkuNjkAmRR/k1fW3QgUL8ucV9bdCC9DSVEuTkFTREFRR006Qk9UWi5JUV9TSEFSRVNPVVRTVEFORElORy4yMDI1LzgvNwEAAAD3/QgWAgAAAAU4My42NgCZFH+TV9bdCBQvy5xX1t0IKENJUS5OQVNEQVFHTTpBR0lYLklRX0NMT1NFUFJJQ0UuMjAyNS84LzcBAAAAI/cAcAIAAAAHMzIuODE3NACZFH+TV9bdCOHi2ptX1t0IIENJUS5BUkNBOlRITlEuSVFfVk9MVU1FLjIwMjUvOC83AQAAAK7DfiQCAAAACDAuMDQ3NjU5AJkUf5NX1t0IFC/LnFfW</t>
  </si>
  <si>
    <t>3QgsQ0lRLk5BU0RBUUdTOkFTTUwuSVFfQ0xPU0VQUklDRS4yMDI1LzgvNy5VU0QBAAAAKO8FAAIAAAAGNzEzLjEyAJkUf5NX1t0ILFbLnFfW3QgjQ0lRLlBBTlcuSVFfQ0xPU0VQUklDRS4yMDI1LzgvNy5VU0QBAAAAg32EAQIAAAAFMTY4LjEAmRR/k1fW3QgsVsucV9bdCCJDSVEuR1RMQi5JUV9NQVJLRVRDQVAuMjAyNS84LzcuVVNEAQAAAM2EFxECAAAABzY4NzIuMzIBBgAAAAUAAAABMQEAAAALLTE5Mzg2NzM4MTgDAAAAAzE2MAIAAAAGMTAwMDU0BAAAAAEwBwAAAAg4LzcvMjAyNZkUf5NX1t0ILFbLnFfW3QgrQ0lRLk5BU0RBUUdNOlNNSC5JUV9DTE9TRVBSSUNFLjIwMjUvOC83LlVTRAEAAABgwjYAAgAAAAYyOTEuMTIAem2bm1fW3QhossabV9bdCCJDSVEuQVBQLklRX0NMT1NFUFJJQ0UuMjAyNS84LzcuVVNEAQAAANq5zg0CAAAABjQzNy4zNACZFH+TV9bdCPx8y5xX1t0IIkNJUS5QQU5XLklRX01BUktFVENBUC4yMDI1LzgvNy5VU0QBAAAAg32EAQIAAAAMMTEyMjc5Ljk5ODIzAQYAAAAFAAAAATEBAAAACy0xOTQyMTAyODQzAwAAAAMxNjACAAAABjEwMDA1NAQAAAABMAcAAAAIOC83LzIwMjWZFH+TV9bdCPx8y5xX1t0IHUNJUS5MU0U6QUlBRy5JUV9WV0FQLjIwMjUvOC83AQAAAPCdgiQCAAAACTE4LjYyMzg0MgCZFH+TV9bdCPx8y5xX1t0IHkNJUS5BUkNBOkNIQVQuSVFfVldBUC4yMDI1Lzgv</t>
  </si>
  <si>
    <t>NwEAAAAAMDVtAgAAAAU1My4wNgCZFH+TV9bdCBiky5xX1t0IIENJUS5BUkNBOklHUFQuSVFfVk9MVU1FLjIwMjUvOC83AQAAAMwCXgECAAAACDAuMDM3NzY5AJkUf5NX1t0IGKTLnFfW3QgjQ0lRLkFORVQuSVFfQ0xPU0VQUklDRS4yMDI1LzgvNy5VU0QBAAAAw9v8AQIAAAAGMTM5LjI4AJkUf5NX1t0IGKTLnFfW3QgrQ0lRLk5BU0RBUUdTOkFTTUwuSVFfTUFSS0VUQ0FQLjIwMjUvOC83LlVTRAEAAAAo7wUAAgAAAA4yNzUwOTcuODU1MzgxOQEGAAAABQAAAAExAQAAAAstMTkzNTMwNzQ0MAMAAAADMTYwAgAAAAYxMDAwNTQEAAAAATAHAAAACDgvNy8yMDI1mRR/k1fW3QgYpMucV9bdCB1DSVEuQklUOldUQUkuSVFfVldBUC4yMDI1LzgvNwEAAABNulsjAgAAAAc2NS43NzY0AJkUf5NX1t0IU8vLnFfW3QgkQ0lRLkJBVFM6V1RBSS5JUV9DTE9TRVBSSUNFLjIwMjUvOC83AQAAAGBOb2QCAAAABTI1LjQ3AB0qf5NX1t0IK/PLnFfW3QgrQ0lRLkFSQ0E6TE9VUC5JUV9TSEFSRVNPVVRTVEFORElORy4yMDI1LzgvNwEAAABZXA8iAgAAAAgxLjYwMDAwMQAdKn+TV9bdCFPLy5xX1t0IIENJUS5BUkNBOkNIQVQuSVFfVk9MVU1FLjIwMjUvOC83AQAAAAAwNW0CAAAACDAuMjM1MDA1AB0qf5NX1t0IU8vLnFfW3QgjQ0lRLkFSQ0E6Q0hBVC5JUV9NQVJLRVRDQVAuMjAyNS84LzcBAAAAADA1bQIAAAAHMzk5LjQyNwAd</t>
  </si>
  <si>
    <t>Kn+TV9bdCFPLy5xX1t0IIkNJUS5NU0ZULklRX01BUktFVENBUC4yMDI1LzgvNy5VU0QBAAAAS1UAAAIAAAAOMzg3MTQ5MC4zNzY4MzgBBgAAAAUAAAABMQEAAAALLTE5MzQyNDc3OTMDAAAAAzE2MAIAAAAGMTAwMDU0BAAAAAEwBwAAAAg4LzcvMjAyNR0qf5NX1t0IU8vLnFfW3QgiQ0lRLkFEQkUuSVFfTUFSS0VUQ0FQLjIwMjUvOC83LlVTRAEAAAABXwAAAgAAAAoxNDM0OTQuMTM0AQYAAAAFAAAAATEBAAAACy0xOTM3MjM4MzkzAwAAAAMxNjACAAAABjEwMDA1NAQAAAABMAcAAAAIOC83LzIwMjUdKn+TV9bdCCvzy5xX1t0II0NJUS5QTFRSLklRX0NMT1NFUFJJQ0UuMjAyNS84LzcuVVNEAQAAAGX6mAICAAAABTE4Mi4yAB0qf5NX1t0IK/PLnFfW3QgiQ0lRLk1SVkwuSVFfTUFSS0VUQ0FQLjIwMjUvOC83LlVTRAEAAAC2eQAAAgAAAAg2NTM5Ny44NwEGAAAABQAAAAExAQAAAAstMTk0MDAwMjkzMQMAAAADMTYwAgAAAAYxMDAwNTQEAAAAATAHAAAACDgvNy8yMDI1HSp/k1fW3Qgr88ucV9bdCCtDSVEuQVJDQTpMUk5aLklRX1NIQVJFU09VVFNUQU5ESU5HLjIwMjUvOC83AQAAALV2wyYCAAAABDAuNzgAHSp/k1fW3Qg7GsycV9bdCCBDSVEuQVJDQTpMT1VQLklRX1ZPTFVNRS4yMDI1LzgvNwEAAABZXA8iAgAAAAgwLjAxMTU3NgAdKn+TV9bdCDsazJxX1t0II0NJUS5BUkNBOkxPVVAuSVFfTUFSS0VUQ0FQ</t>
  </si>
  <si>
    <t>LjIwMjUvOC83AQAAAFlcDyICAAAACjEwMy44NjE5ODUAHSp/k1fW3Qg7GsycV9bdCCBDSVEuQVJDQTpBUlRZLklRX1ZPTFVNRS4yMDI1LzgvNwEAAABuH2khAgAAAAcwLjQwMzIyAB0qf5NX1t0IOxrMnFfW3QgjQ0lRLkFNWk4uSVFfQ0xPU0VQUklDRS4yMDI1LzgvNy5VU0QBAAAAPUkAAAIAAAAGMjIzLjEzAB0qf5NX1t0IOxrMnFfW3QgoQ0lRLlRXU0U6MjMzMC5JUV9DTE9TRVBSSUNFLjIwMjUvOC83LlVTRAEAAACrzAUAAgAAAAszOS41MTc3NDkyNAAdKn+TV9bdCEtBzJxX1t0IIkNJUS5OQklTLklRX01BUktFVENBUC4yMDI1LzgvNy5VU0QBAAAAv/sZAwIAAAAMMTU1OTAuMDU0ODEzAQYAAAAFAAAAAjI5AgAAAAYxMDAwNTQBAAAACy0xOTMyODI5MDg3AwAAAAMxNjAEAAAAATAHAAAACDgvNy8yMDI1HSp/k1fW3QhLQcycV9bdCChDSVEuTkFTREFRR006V0lTRS5JUV9DTE9TRVBSSUNFLjIwMjUvOC83AQAAAOmwQ24CAAAABzM4LjA4NzQAHSp/k1fW3QhAtsycV9bdCCRDSVEuTkFTREFRR006Qk9UWi5JUV9WT0xVTUUuMjAyNS84LzcBAAAA9/0IFgIAAAAHMC45MDMzMgAdKn+TV9bdCEtBzJxX1t0II0NJUS5BUkNBOkxSTlouSVFfTUFSS0VUQ0FQLjIwMjUvOC83AQAAALV2wyYCAAAACTMzLjAzMjUzMgAdKn+TV9bdCINnzJxX1t0IIkNJUS5FU1RDLklRX01BUktFVENBUC4yMDI1LzgvNy5VU0QBAAAA</t>
  </si>
  <si>
    <t>gIRbDQIAAAAKODA2NC4xNTcxOQEGAAAABQAAAAExAQAAAAstMTkzODgwMDgzNAMAAAADMTYwAgAAAAYxMDAwNTQEAAAAATAHAAAACDgvNy8yMDI1HSp/k1fW3QiDZ8ycV9bdCCJDSVEuTkFTREFRR006V0lTRS5JUV9WV0FQLjIwMjUvOC83AQAAAOmwQ24CAAAABTM4LjQ0AB0qf5NX1t0Ig2fMnFfW3QguQ0lRLk5BU0RBUUdNOlNNSC5JUV9TSEFSRVNPVVRTVEFORElORy4yMDI1LzgvNwEAAABgwjYAAgAAAAk5NC40OTE4NzQAHSp/k1fW3QiDZ8ycV9bdCCNDSVEuTkFTREFRR006QUlRLklRX1ZPTFVNRS4yMDI1LzgvNwEAAADp3GIhAgAAAAgxLjE3ODg0NwAdKn+TV9bdCINnzJxX1t0IIkNJUS5TTk9XLklRX01BUktFVENBUC4yMDI1LzgvNy5VU0QBAAAAsDxkEAIAAAAMNjg4NjcuMDA5NzU1AQYAAAAFAAAAATEBAAAACy0xOTM5MjA3ODEwAwAAAAMxNjACAAAABjEwMDA1NAQAAAABMAcAAAAIOC83LzIwMjUdKn+TV9bdCINnzJxX1t0IJENJUS5OQVNEQVFHTTpST0JULklRX1ZPTFVNRS4yMDI1LzgvNwEAAABcY9kgAgAAAAgwLjA0MzI0MQAdKn+TV9bdCJCOzJxX1t0II0NJUS5TTlBTLklRX0NMT1NFUFJJQ0UuMjAyNS84LzcuVVNEAQAAANSIAAACAAAABzYyMC4zMjUAHSp/k1fW3QiQjsycV9bdCCNDSVEuXkRKSS5JUV9DTE9TRVBSSUNFLjIwMjUvOC83LlVTRAEAAAD4tCgAAgAAAA80Mzk2OC42Mzk5OTQw</t>
  </si>
  <si>
    <t>MzYAkVebm1fW3QiXTsebV9bdCCJDSVEuTUVUQS5JUV9NQVJLRVRDQVAuMjAyNS84LzcuVVNEAQAAABfbPAECAAAADjE5MTM4MjQuNzM5ODk5AQYAAAAFAAAAATEBAAAACy0xOTM0MDY1NDM3AwAAAAMxNjACAAAABjEwMDA1NAQAAAABMAcAAAAIOC83LzIwMjUdKn+TV9bdCEC2zJxX1t0IK0NJUS5BUkNBOkNIQVQuSVFfU0hBUkVTT1VUU1RBTkRJTkcuMjAyNS84LzcBAAAAADA1bQIAAAAFNy41MjUAHSp/k1fW3Qhn3cycV9bdCCJDSVEuTkFTREFRR006RkRUWC5JUV9WV0FQLjIwMjUvOC83AQAAAL2lnSYCAAAABTM5Ljg0AB0qf5NX1t0IqQTNnFfW3QgqQ0lRLktPU0U6QTAwMDY2MC5JUV9NQVJLRVRDQVAuMjAyNS84LzcuVVNEAQAAAJ16DQACAAAAEDEzMDQ5OS44ODcxMTI0MjUBBgAAAAUAAAABMQEAAAALLTE5MzQ3NTUzMzADAAAAAzE2MAIAAAAGMTAwMDU0BAAAAAEwBwAAAAg4LzcvMjAyNR0qf5NX1t0IqQTNnFfW3QgvQ0lRLk5BU0RBUUdNOkZEVFguSVFfU0hBUkVTT1VUU1RBTkRJTkcuMjAyNS84LzcBAAAAvaWdJgIAAAAINC42ODg0NjkAHSp/k1fW3QgHLc2cV9bdCCNDSVEuUFNURy5JUV9DTE9TRVBSSUNFLjIwMjUvOC83LlVTRAEAAAC4yqUGAgAAAAU1Ny44MQAdKn+TV9bdCOdTzZxX1t0IIUNJUS5JT1QuSVFfTUFSS0VUQ0FQLjIwMjUvOC83LlVTRAEAAAC6PvwRAgAAAAwxOTY4Ny42MzcxNTEB</t>
  </si>
  <si>
    <t>BgAAAAUAAAABMQEAAAALLTE5Mzg3MzgzMDQDAAAAAzE2MAIAAAAGMTAwMDU0BAAAAAEwBwAAAAg4LzcvMjAyNR0qf5NX1t0I51PNnFfW3QgjQ0lRLk1FVEEuSVFfQ0xPU0VQUklDRS4yMDI1LzgvNy5VU0QBAAAAF9s8AQIAAAAGNzYxLjgzAB0qf5NX1t0I51PNnFfW3QgiQ0lRLlRFTS5JUV9DTE9TRVBSSUNFLjIwMjUvOC83LlVTRAEAAAAA0yQZAgAAAAU1OC43NAAdKn+TV9bdCKOGzZxX1t0IJENJUS5OQVNEQVFHTTpGRFRYLklRX1ZPTFVNRS4yMDI1LzgvNwEAAAC9pZ0mAgAAAAgwLjAxMzU1MQAdKn+TV9bdCKOGzZxX1t0IIkNJUS5NREIuSVFfQ0xPU0VQUklDRS4yMDI1LzgvNy5VU0QBAAAA4m7MAgIAAAAGMjI3Ljg2AB0qf5NX1t0IVa/NnFfW3QgqQ0lRLkxTRTpBSUFHLklRX1NIQVJFU09VVFNUQU5ESU5HLjIwMjUvOC83AQAAAPCdgiQCAAAACTQxLjcyMzM2MgAdKn+TV9bdCFWvzZxX1t0IIUNJUS5OQVNEQVFHTTpBSVEuSVFfVldBUC4yMDI1LzgvNwEAAADp3GIhAgAAAAU0NC42OAAdKn+TV9bdCFWvzZxX1t0II0NJUS5OQklTLklRX0NMT1NFUFJJQ0UuMjAyNS84LzcuVVNEAQAAAL/7GQMCAAAABTY1LjMxAB0qf5NX1t0IaNbNnFfW3QgnQ0lRLk5BU0RBUUdNOkZEVFguSVFfTUFSS0VUQ0FQLjIwMjUvOC83AQAAAL2lnSYCAAAACjE4NS44NDY2OTIAHSp/k1fW3Qh4/c2cV9bdCCNDSVEuQURCRS5J</t>
  </si>
  <si>
    <t>UV9DTE9TRVBSSUNFLjIwMjUvOC83LlVTRAEAAAABXwAAAgAAAAYzMzguMjcAHSp/k1fW3Qh4/c2cV9bdCCdDSVFBVkcuQVNYOlJCVFouSVFfVk9MVU1FLi0zMEQuMjAyNS84LzcBAAAAKe12IgIAAAASMC4wNDY0OTQ5NTY1MjE3MzkxAB0qf5NX1t0IzUDEnFfW3QgsQ0lRQVZHLk5BU0RBUUdNOkFHSVguSVFfVk9MVU1FLi0zMEQuMjAyNS84LzcBAAAAI/cAcAIAAAAIMC4wMzA5NDUAHSp/k1fW3QjNQMScV9bdCDRDSVFBVkcuTkFTREFRR006Qk9UWi5JUV9WV0FQLjIwMjMvMTIvMjkuMjAyNS84LzcuVVNEAQAAAPf9CBYCAAAAEDMxLjE0MTQ2NzY2MTY5MTUAHSp/k1fW3QjNQMScV9bdCDRDSVFBVkcuTkFTREFRR006Uk9CVC5JUV9WV0FQLjIwMjQvMTIvMzEuMjAyNS84LzcuVVNEAQAAAFxj2SACAAAAEDQ1LjExMjMzMzMzMzMzMzMAHSp/k1fW3QiXBMScV9bdCDNDSVFBVkcuTkFTREFRR006QUlRLklRX1ZXQVAuMjAyNC8xMi8zMS4yMDI1LzgvNy5VU0QBAAAA6dxiIQIAAAAQMzkuOTg5OTMzMzMzMzMzMwAdKn+TV9bdCJcExJxX1t0IJkNJUUFWRy5EQjpYQjBULklRX1ZPTFVNRS4tMzBELjIwMjUvOC83AQAAANMz3ikDAAAAAAAdKn+TV9bdCM1AxJxX1t0IK0NJUUFWRy5OQVNEQVFHTTpTTUguSVFfVk9MVU1FLi0zMEQuMjAyNS84LzcBAAAAYMI2AAIAAAAQNy41MTE2MjkzOTEzMDQzNQAdKn+TV9bdCM1A</t>
  </si>
  <si>
    <t>xJxX1t0INENJUUFWRy5OQVNEQVFHTTpST0JULklRX1ZXQVAuMjAyMy8xMi8yOS4yMDI1LzgvNy5VU0QBAAAAXGPZIAIAAAAQNDQuMjU1MzczMTM0MzI4NAAdKn+TV9bdCM1AxJxX1t0IM0NJUUFWRy5OQVNEQVFHTTpBSVEuSVFfVldBUC4yMDIzLzEyLzI5LjIwMjUvOC83LlVTRAEAAADp3GIhAgAAABAzNi44NDMxMzQzMjgzNTgyAB0qf5NX1t0IZnzEnFfW3QgwQ0lRQVZHLkFSQ0E6SUdQVC5JUV9WV0FQLjIwMjQvMTIvMzEuMjAyNS84LzcuVVNEAQAAAMwCXgECAAAACzQ1LjMyMjk0MDE0AB0qf5NX1t0IZnzEnFfW3QgwQ0lRQVZHLkFSQ0E6QVJUWS5JUV9WV0FQLjIwMjQvMTIvMzEuMjAyNS84LzcuVVNEAQAAAG4faSECAAAAEDM3LjA5MzI2NjY2NjY2NjcAHSp/k1fW3QhmfMScV9bdCCdDSVFBVkcuQkFUUzpJR1YuSVFfVk9MVU1FLi0zMEQuMjAyNS84LzcBAAAAzTqGAAIAAAAQNC41MTY1NTE5NTY1MjE3NAAdKn+TV9bdCJKvxZxX1t0IMENJUUFWRy5BUkNBOklHUFQuSVFfVldBUC4yMDIzLzEyLzI5LjIwMjUvOC83LlVTRAEAAADMAl4BAgAAABA0NC44ODUwMzkyNjYxNjkyAB0qf5NX1t0IlzTFnFfW3QgwQ0lRQVZHLkFSQ0E6QVJUWS5JUV9WV0FQLjIwMjMvMTIvMjkuMjAyNS84LzcuVVNEAQAAAG4faSECAAAAEDM1LjIzMDU0NzI2MzY4MTYAHSp/k1fW3QiXNMWcV9bdCDBDSVFBVkcuQkFUUzpXVEFJ</t>
  </si>
  <si>
    <t>LklRX1ZXQVAuMjAyNC8xMi8zMS4yMDI1LzgvNy5VU0QBAAAAYE5vZAIAAAAQMjIuMTM4NDY2NjY2NjY2NwAdKn+TV9bdCCpzxZxX1t0ILENJUUFWRy5OQVNEQVFHTTpCT1RaLklRX1ZPTFVNRS4tMzBELjIwMjUvOC83AQAAAPf9CBYCAAAAETAuNjg2NzAzMzA0MzQ3ODI2AB0qf5NX1t0ISyrGnFfW3QgwQ0lRQVZHLkJBVFM6V1RBSS5JUV9WV0FQLjIwMjMvMTIvMjkuMjAyNS84LzcuVVNEAQAAAGBOb2QCAAAAEDIxLjA4NTk3MDE0OTI1MzcAHSp/k1fW3QhLKsacV9bdCDBDSVFBVkcuQVJDQTpUSE5RLklRX1ZXQVAuMjAyNC8xMi8zMS4yMDI1LzgvNy5VU0QBAAAArsN+JAIAAAAHNTAuMzAwMgAdKn+TV9bdCEsqxpxX1t0IJ0NJUUFWRy5MU0U6UkJPVC5JUV9WT0xVTUUuLTMwRC4yMDI1LzgvNwEAAACOeyQUAgAAABEwLjE0MjgxMDY5NTY1MjE3NAAdKn+TV9bdCJbkxpxX1t0IK0NJUUFWRy5OQVNEQVFHTTpBSVEuSVFfVk9MVU1FLi0zMEQuMjAyNS84LzcBAAAA6dxiIQIAAAAQMS4wNDUxMDU2MDg2OTU2NQAdKn+TV9bdCNVqxpxX1t0INENJUUFWRy5OQVNEQVFHTTpXSVNFLklRX1ZXQVAuMjAyMy8xMi8yOS4yMDI1LzgvNy5VU0QBAAAA6bBDbgIAAAAPMzEuNDYzNDA3OTYwMTk5AB0qf5NX1t0I1WrGnFfW3QgvQ0lRQVZHLkxTRTpSQk9ULklRX1ZXQVAuMjAyNC8xMi8zMS4yMDI1LzgvNy5VU0QBAAAAjnsk</t>
  </si>
  <si>
    <t>FAIAAAAPMTQuMTIxNTA2MTE2MTI5AB0qf5NX1t0ICafGnFfW3Qg0Q0lRQVZHLk5BU0RBUUdNOkFHSVguSVFfVldBUC4yMDI0LzEyLzMxLjIwMjUvOC83LlVTRAEAAAAj9wBwAgAAABAyOC42NjEzMzMzMzMzMzMzAB0qf5NX1t0ICafGnFfW3QgzQ0lRQVZHLk5BU0RBUUdNOlFRUS5JUV9WV0FQLjIwMjMvMTIvMjkuMjAyNS84LzcuVVNEAQAAAA66ewACAAAAEDQ4Mi40NTUxMDQ5ODUwNzUAHSp/k1fW3QikIcecV9bdCChDSVFBVkcuWFRSQTpYQUlYLklRX1ZPTFVNRS4tMzBELjIwMjUvOC83AQAAADXs4iICAAAAEjAuMDY3NjI1MzkxMzA0MzQ3OAAdKn+TV9bdCKQhx5xX1t0IKENJUUFWRy5BUkNBOkFSVFkuSVFfVk9MVU1FLi0zMEQuMjAyNS84LzcBAAAAbh9pIQIAAAARMC40NzM1ODAzOTEzMDQzNDgAHSp/k1fW3QikIcecV9bdCC9DSVFBVkcuTFNFOlJCT1QuSVFfVldBUC4yMDIzLzEyLzI5LjIwMjUvOC83LlVTRAEAAACOeyQUAgAAABAxMy42MDI5MjkwMzkxMTk4AB0qf5NX1t0IpCHHnFfW3Qg0Q0lRQVZHLk5BU0RBUUdNOkFHSVguSVFfVldBUC4yMDIzLzEyLzI5LjIwMjUvOC83LlVTRAEAAAAj9wBwAgAAABAyNy41NTcxMzIwNzU0NzE3AB0qf5NX1t0IluTGnFfW3QgvQ0lRQVZHLlhUUkE6WEFJWC5JUV9WV0FQLjIwMjMvNi8zMC4yMDI1LzgvNy5VU0QBAAAANeziIgIAAAAQOTQuMTYyMzM2MjY0NTAz</t>
  </si>
  <si>
    <t>OQAdKn+TV9bdCJbkxpxX1t0IM0NJUUFWRy5OQVNEQVFHTTpTTUguSVFfVldBUC4yMDI0LzEyLzMxLjIwMjUvOC83LlVTRAEAAABgwjYAAgAAAAgyNDQuOTQ2OAAdKn+TV9bdCJbkxpxX1t0IJ0NJUUFWRy5CSVQ6V1RBSS5JUV9WT0xVTUUuLTMwRC4yMDI1LzgvNwEAAABNulsjAgAAABIwLjAxMzk4MDkxMzA0MzQ3ODMAHSp/k1fW3QggFMicV9bdCDBDSVFBVkcuWFRSQTpYQUlYLklRX1ZXQVAuMjAyMy8xMi8yOS4yMDI1LzgvNy5VU0QBAAAANeziIgMAAAAAAB0qf5NX1t0IIBTInFfW3QgzQ0lRQVZHLk5BU0RBUUdNOlNNSC5JUV9WV0FQLjIwMjMvMTIvMjkuMjAyNS84LzcuVVNEAQAAAGDCNgACAAAAEDIzNi42NzEzNDMyODM1ODIAHSp/k1fW3QhvUcicV9bdCC9DSVFBVkcuQklUOldUQUkuSVFfVldBUC4yMDI0LzEyLzMxLjIwMjUvOC83LlVTRAEAAABNulsjAgAAABA2Ni44OTc3OTAxNTY5NDAyAB0qf5NX1t0Ib1HInFfW3QgvQ0lRQVZHLkJBVFM6SUdWLklRX1ZXQVAuMjAyNC8xMi8zMS4yMDI1LzgvNy5VU0QBAAAAzTqGAAIAAAAQMTAwLjk0Nzg2NjY2NjY2NwAdKn+TV9bdCHLWx5xX1t0IJ0NJUUFWRy5MU0U6QUlBRy5JUV9WT0xVTUUuLTMwRC4yMDI1LzgvNwEAAADwnYIkAgAAABIwLjA2NDA3OTM5MTMwNDM0NzgAHSp/k1fW3QhvUcicV9bdCC9DSVFBVkcuQklUOldUQUkuSVFfVldBUC4yMDIzLzEy</t>
  </si>
  <si>
    <t>LzI5LjIwMjUvOC83LlVTRAEAAABNulsjAgAAABA2NC42OTQyNjc5ODYyNDgxAB0qf5NX1t0Ib1HInFfW3QgvQ0lRQVZHLkJBVFM6SUdWLklRX1ZXQVAuMjAyMy8xMi8yOS4yMDI1LzgvNy5VU0QBAAAAzTqGAAIAAAAQOTIuNzE3MDk3NTE3NDEyOQAdKn+TV9bdCMuOyJxX1t0IL0NJUUFWRy5MU0U6QUlBRy5JUV9WV0FQLjIwMjQvMTIvMzEuMjAyNS84LzcuVVNEAQAAAPCdgiQCAAAADzIyLjIzMDc1ODYyNjA4NwAdKn+TV9bdCMuOyJxX1t0INENJUUFWRy5OQVNEQVFHTTpCT1RaLklRX1ZXQVAuMjAyNC8xMi8zMS4yMDI1LzgvNy5VU0QBAAAA9/0IFgIAAAAQMzEuMzI4MTMzMzMzMzMzMwAdKn+TV9bdCMuOyJxX1t0IJ0NJUUFWRy5BUkNBOkFJUy5JUV9WT0xVTUUuLTMwRC4yMDI1LzgvNwEAAACYl59wAgAAABIwLjAyNzk5NjIxNzM5MTMwNDMAHSp/k1fW3QjLjsicV9bdCC9DSVFBVkcuTFNFOkFJQUcuSVFfVldBUC4yMDIzLzEyLzI5LjIwMjUvOC83LlVTRAEAAADwnYIkAgAAABAyMC42MjkyOTczOTUyODcxAB0qf5NX1t0IO8/InFfW3QgvQ0lRQVZHLkFTWDpSQlRaLklRX1ZXQVAuMjAyMy8xMi8yOS4yMDI1LzgvNy5VU0QBAAAAKe12IgIAAAAQOS4xMDgyNzcyOTY1NDkxMgAdKn+TV9bdCBELyZxX1t0ILkNJUUFWRy5EQjpYQjBULklRX1ZXQVAuMjAyMy8xMi8yOS4yMDI1LzgvNy5VU0QBAAAA0zPeKQMA</t>
  </si>
  <si>
    <t>AAAAAB0qf5NX1t0I/5TJnFfW3Qg0Q0lRQVZHLk5BU0RBUUdNOldJU0UuSVFfVldBUC4yMDI0LzEyLzMxLjIwMjUvOC83LlVTRAEAAADpsENuAgAAABAzNC41NjIyNjY2NjY2NjY3AB0qf5NX1t0ItLvJnFfW3QgoQ0lRQVZHLkFSQ0E6Q0hBVC5JUV9WT0xVTUUuLTMwRC4yMDI1LzgvNwEAAAAAMDVtAgAAABEwLjE3MDY2NjE3MzkxMzA0MwAdKn+TV9bdCL3iyZxX1t0INENJUUFWRy5OQVNEQVFHTTpGRFRYLklRX1ZXQVAuMjAyMy8xMi8yOS4yMDI1LzgvNy5VU0QBAAAAvaWdJgIAAAAQMzMuNTcxMjY4NjU2NzE2NAAdKn+TV9bdCL3iyZxX1t0IKENJUUFWRy5BUkNBOkxPVVAuSVFfVk9MVU1FLi0zMEQuMjAyNS84LzcBAAAAWVwPIgIAAAATMC4wMDcyNDY4Njk1NjUyMTczOQAdKn+TV9bdCDVsypxX1t0IMENJUUFWRy5BUkNBOkNIQVQuSVFfVldBUC4yMDIzLzEyLzI5LjIwMjUvOC83LlVTRAEAAAAAMDVtAgAAABAzOC4xOTU3NDYyNjg2NTY3AB0qf5NX1t0I0ZLKnFfW3QgsQ0lRQVZHLk5BU0RBUUdNOlJPQlQuSVFfVk9MVU1FLi0zMEQuMjAyNS84LzcBAAAAXGPZIAIAAAASMC4wNjQxNTY3MzkxMzA0MzQ4AB0qf5NX1t0IEgjLnFfW3QgzQ0lRQVZHLk5BU0RBUUdNOlFRUS5JUV9WV0FQLjIwMjQvMTIvMzEuMjAyNS84LzcuVVNEAQAAAA66ewACAAAAEDUxMi44NDg3MzMzMzMzMzMAbD9/k1fW3QgUL8ucV9bd</t>
  </si>
  <si>
    <t>CCxDSVFBVkcuTkFTREFRR006V0lTRS5JUV9WT0xVTUUuLTMwRC4yMDI1LzgvNwEAAADpsENuAgAAABIwLjAxMTE4NTg2OTU2NTIxNzQAbD9/k1fW3QgYpMucV9bdCChDSVFBVkcuQVJDQTpUSE5RLklRX1ZPTFVNRS4tMzBELjIwMjUvOC83AQAAAK7DfiQCAAAAETAuMDMwODQ2MzQ3ODI2MDg3AGw/f5NX1t0IU8vLnFfW3QgsQ0lRQVZHLk5BU0RBUUdNOkZEVFguSVFfVk9MVU1FLi0zMEQuMjAyNS84LzcBAAAAvaWdJgIAAAASMC4wMTc5ODE4Njk1NjUyMTc0AGw/f5NX1t0IK/PLnFfW3QgoQ0lRQVZHLkFSQ0E6TFJOWi5JUV9WT0xVTUUuLTMwRC4yMDI1LzgvNwEAAAC1dsMmAgAAABMwLjAwNDMxOTA4Njk1NjUyMTc0AGw/f5NX1t0IS0HMnFfW3QgvQ0lRQVZHLkFTWDpSQlRaLklRX1ZXQVAuMjAyNC8xMi8zMS4yMDI1LzgvNy5VU0QBAAAAKe12IgIAAAAQOS4wMTYyNTUwMjY1Njc3NwBsP3+TV9bdCJCOzJxX1t0IKENJUUFWRy5BUkNBOklHUFQuSVFfVk9MVU1FLi0zMEQuMjAyNS84LzcBAAAAzAJeAQIAAAASMC4wNDA3ODk1NjUyMTczOTEzAGw/f5NX1t0IQLbMnFfW3QgwQ0lRQVZHLkFSQ0E6TE9VUC5JUV9WV0FQLjIwMjQvMTIvMzEuMjAyNS84LzcuVVNEAQAAAFlcDyICAAAABjU0Ljg5NQBsP3+TV9bdCEC2zJxX1t0IL0NJUUFWRy5BUkNBOkFJUy5JUV9WV0FQLjIwMjMvMTIvMjkuMjAyNS84LzcuVVNE</t>
  </si>
  <si>
    <t>AQAAAJiXn3ACAAAAEDI0LjczOTUyNjYyNzIxODkAbD9/k1fW3QiQjsycV9bdCChDSVFBVkcuQkFUUzpXVEFJLklRX1ZPTFVNRS4tMzBELjIwMjUvOC83AQAAAGBOb2QCAAAAEjAuMDg4MjA5NzgyNjA4Njk1NgBsP3+TV9bdCGfdzJxX1t0IMENJUUFWRy5BUkNBOkxSTlouSVFfVldBUC4yMDI0LzEyLzMxLjIwMjUvOC83LlVTRAEAAAC1dsMmAgAAABA0MC4yMTI1MzMzMzMzMzMzAGw/f5NX1t0IZ93MnFfW3QgvQ0lRQVZHLkFSQ0E6QUlTLklRX1ZXQVAuMjAyNC8xMi8zMS4yMDI1LzgvNy5VU0QBAAAAmJefcAIAAAAHMjQuNzMyOABsP3+TV9bdCActzZxX1t0IMENJUUFWRy5BUkNBOlRITlEuSVFfVldBUC4yMDIzLzEyLzI5LjIwMjUvOC83LlVTRAEAAACuw34kAgAAABA0Ni43NjM3MDY0Njc2NjE3AGw/f5NX1t0Io4bNnFfW3QgwQ0lRQVZHLkFSQ0E6TE9VUC5JUV9WV0FQLjIwMjMvMTIvMjkuMjAyNS84LzcuVVNEAQAAAFlcDyICAAAADzUwLjIwNjE0NDI3ODYwNwBsP3+TV9bdCKOGzZxX1t0IMENJUUFWRy5BUkNBOkxSTlouSVFfVldBUC4yMDIzLzEyLzI5LjIwMjUvOC83LlVTRAEAAAC1dsMmAgAAABAzOS4xNDYwMTk5MDA0OTc1AGw/f5NX1t0Io4bNnFfW3QgtQ0lRQVZHLkRCOlhCMFQuSVFfVldBUC4yMDIzLzYvMzAuMjAyNS84LzcuVVNEAQAAANMz3ikCAAAADzE4LjYxNTcyMDUyNzk2NABsP3+TV9bd</t>
  </si>
  <si>
    <t>CFWvzZxX1t0INENJUUFWRy5OQVNEQVFHTTpGRFRYLklRX1ZXQVAuMjAyNC8xMi8zMS4yMDI1LzgvNy5VU0QBAAAAvaWdJgIAAAAQMzUuNTcyMTMzMzMzMzMzMwBsP3+TV9bdCGjWzZxX1t0IMENJUUFWRy5BUkNBOkNIQVQuSVFfVldBUC4yMDI0LzEyLzMxLjIwMjUvOC83LlVTRAEAAAAAMDVtAgAAAAc0MS43NjM2AGw/f5NX1t0IaNbNnFfW3QgrQ0lRQVZHLk5BU0RBUUdNOlFRUS5JUV9WT0xVTUUuLTMwRC4yMDI1LzgvNwEAAAAOunsAAgAAABA0My44ODc0NDY2MDg2OTU3AGw/f5NX1t0IeP3NnFfW3QgbQ0lRLkJJVDpXVEFJLklRX0NMT1NFUFJJQ0UuAQAAAE26WyMCAAAABTY1LjQ2AIgvaZxX1t0IiC9pnFfW3QgbQ0lRLkFEQkUuSVFfQ0xPU0VQUklDRS4uVVNEAQAAAAFfAAACAAAABjMzOC4yNwCJGmmcV9bdCIkaaZxX1t0IHENJUS5YVFJBOlhBSVguSVFfQ0xPU0VQUklDRS4BAAAANeziIgIAAAAGMTQwLjI2AIgvaZxX1t0IiC9pnFfW3QgbQ0lRLkJBVFM6SUdWLklRX0NMT1NFUFJJQ0UuAQAAAM06hgACAAAABTEwOS42ALlFaZxX1t0IuUVpnFfW3QgfQ0lRLk5BU0RBUUdNOkZEVFguSVFfTUFSS0VUQ0FQLgEAAAC9pZ0mAgAAAAoxODUuODQ2NjkyAIkaaZxX1t0IiRppnFfW3QgbQ0lRLk5CSVMuSVFfQ0xPU0VQUklDRS4uVVNEAQAAAL/7GQMCAAAABTY1LjMxAIkaaZxX1t0IiRppnFfW3QgiQ0lRLkxT</t>
  </si>
  <si>
    <t>RTpBSUFHLklRX1NIQVJFU09VVFNUQU5ESU5HLgEAAADwnYIkAgAAAAk0MS43MjMzNjIAiRppnFfW3QiJGmmcV9bdCBlDSVEuTkFTREFRR006QUlRLklRX1ZXQVAuAQAAAOncYiECAAAABTQ0LjY4AIkaaZxX1t0IiRppnFfW3QgfQ0lRLk5BU0RBUUdNOlFRUS5JUV9DTE9TRVBSSUNFLgEAAAAOunsAAgAAAAY1NjkuMjQAiC9pnFfW3QiIL2mcV9bdCBpDSVEuTURCLklRX0NMT1NFUFJJQ0UuLlVTRAEAAADibswCAgAAAAYyMjcuODYAiRppnFfW3QiJGmmcV9bdCBxDSVEuTkFTREFRR006RkRUWC5JUV9WT0xVTUUuAQAAAL2lnSYCAAAACDAuMDEzNTUxAIkaaZxX1t0IiRppnFfW3QgaQ0lRLlRFTS5JUV9DTE9TRVBSSUNFLi5VU0QBAAAAANMkGQIAAAAFNTguNzQAiRppnFfW3QiJGmmcV9bdCB9DSVEuTkFTREFRR006QUlRLklRX0NMT1NFUFJJQ0UuAQAAAOncYiECAAAABTQ0LjcxALlFaZxX1t0IuUVpnFfW3QgbQ0lRLlBTVEcuSVFfQ0xPU0VQUklDRS4uVVNEAQAAALjKpQYCAAAABTU3LjgxAIgvaZxX1t0IiC9pnFfW3QgZQ0lRLklPVC5JUV9NQVJLRVRDQVAuLlVTRAEAAAC6PvwRAgAAAAwxOTY4Ny42MzcxNTEBBgAAAAUAAAABMQEAAAALLTE5Mzg3MzgzMDQDAAAAAzE2MAIAAAAGMTAwMDU0BAAAAAEwBwAAAAg4LzcvMjAyNYgvaZxX1t0IiC9pnFfW3QgbQ0lRLk1FVEEuSVFfQ0xPU0VQUklDRS4uVVNEAQAA</t>
  </si>
  <si>
    <t>ABfbPAECAAAABjc2MS44MwCIL2mcV9bdCIgvaZxX1t0IJ0NJUS5OQVNEQVFHTTpGRFRYLklRX1NIQVJFU09VVFNUQU5ESU5HLgEAAAC9pZ0mAgAAAAg0LjY4ODQ2OQCIL2mcV9bdCIgvaZxX1t0IHENJUS5BUkNBOlRITlEuSVFfQ0xPU0VQUklDRS4BAAAArsN+JAIAAAAENTYuMgCIL2mcV9bdCIgvaZxX1t0IIkNJUS5LT1NFOkEwMDA2NjAuSVFfTUFSS0VUQ0FQLi5VU0QBAAAAnXoNAAIAAAAQMTMwNDk5Ljg4NzExMjQyNQEGAAAABQAAAAExAQAAAAstMTkzNDc1NTMzMAMAAAADMTYwAgAAAAYxMDAwNTQEAAAAATAHAAAACDgvNy8yMDI1iC9pnFfW3QiIL2mcV9bdCCNDSVEuQVJDQTpDSEFULklRX1NIQVJFU09VVFNUQU5ESU5HLgEAAAAAMDVtAgAAAAU3LjUyNQCIL2mcV9bdCIgvaZxX1t0IGkNJUS5OQVNEQVFHTTpGRFRYLklRX1ZXQVAuAQAAAL2lnSYCAAAABTM5Ljg0AIgvaZxX1t0IiC9pnFfW3QgaQ0lRLk1FVEEuSVFfTUFSS0VUQ0FQLi5VU0QBAAAAF9s8AQIAAAAOMTkxMzgyNC43Mzk4OTkBBgAAAAUAAAABMQEAAAALLTE5MzQwNjU0MzcDAAAAAzE2MAIAAAAGMTAwMDU0BAAAAAEwBwAAAAg4LzcvMjAyNYgvaZxX1t0IiC9pnFfW3QggQ0lRLk5BU0RBUUdNOkZEVFguSVFfQ0xPU0VQUklDRS4BAAAAvaWdJgIAAAAHMzkuNjM5MQC5RWmcV9bdCLlFaZxX1t0IIENJUS5OQVNEQVFHTTpXSVNFLklRX0NM</t>
  </si>
  <si>
    <t>T1NFUFJJQ0UuAQAAAOmwQ24CAAAABzM4LjA4NzQAiC9pnFfW3QiIL2mcV9bdCBtDSVEuU05QUy5JUV9DTE9TRVBSSUNFLi5VU0QBAAAA1IgAAAIAAAAHNjIwLjMyNQCIL2mcV9bdCIgvaZxX1t0IHENJUS5OQVNEQVFHTTpST0JULklRX1ZPTFVNRS4BAAAAXGPZIAIAAAAIMC4wNDMyNDEAiC9pnFfW3QiIL2mcV9bdCBpDSVEuU05PVy5JUV9NQVJLRVRDQVAuLlVTRAEAAACwPGQQAgAAAAw2ODg2Ny4wMDk3NTUBBgAAAAUAAAABMQEAAAALLTE5MzkyMDc4MTADAAAAAzE2MAIAAAAGMTAwMDU0BAAAAAEwBwAAAAg4LzcvMjAyNYgvaZxX1t0IiC9pnFfW3QgaQ0lRLk5BU0RBUUdNOldJU0UuSVFfVldBUC4BAAAA6bBDbgIAAAAFMzguNDQAiC9pnFfW3QiIL2mcV9bdCCZDSVEuTkFTREFRR006U01ILklRX1NIQVJFU09VVFNUQU5ESU5HLgEAAABgwjYAAgAAAAk5NC40OTE4NzQAiC9pnFfW3QiIL2mcV9bdCBtDSVEuTkFTREFRR006QUlRLklRX1ZPTFVNRS4BAAAA6dxiIQIAAAAIMS4xNzg4NDcAiC9pnFfW3QiIL2mcV9bdCBpDSVEuRVNUQy5JUV9NQVJLRVRDQVAuLlVTRAEAAACAhFsNAgAAAAo4MDY0LjE1NzE5AQYAAAAFAAAAATEBAAAACy0xOTM4ODAwODM0AwAAAAMxNjACAAAABjEwMDA1NAQAAAABMAcAAAAIOC83LzIwMjWIL2mcV9bdCIgvaZxX1t0IHENJUS5OQVNEQVFHTTpCT1RaLklRX1ZPTFVNRS4BAAAA</t>
  </si>
  <si>
    <t>9/0IFgIAAAAHMC45MDMzMgCIL2mcV9bdCIgvaZxX1t0IG0NJUS5BUkNBOkxSTlouSVFfTUFSS0VUQ0FQLgEAAAC1dsMmAgAAAAkzMy4wMzI1MzIAiC9pnFfW3QiIL2mcV9bdCCBDSVEuVFdTRToyMzMwLklRX0NMT1NFUFJJQ0UuLlVTRAEAAACrzAUAAgAAAAszOS41MTc3NDkyNACIL2mcV9bdCIgvaZxX1t0IGkNJUS5OQklTLklRX01BUktFVENBUC4uVVNEAQAAAL/7GQMCAAAADDE1NTkwLjA1NDgxMwEGAAAABQAAAAIyOQIAAAAGMTAwMDU0AQAAAAstMTkzMjgyOTA4NwMAAAADMTYwBAAAAAEwBwAAAAg4LzcvMjAyNYgvaZxX1t0IiC9pnFfW3QggQ0lRLk5BU0RBUUdNOkJPVFouSVFfQ0xPU0VQUklDRS4BAAAA9/0IFgIAAAAFMzMuNDMAuUVpnFfW3Qi5RWmcV9bdCBtDSVEuQU1aTi5JUV9DTE9TRVBSSUNFLi5VU0QBAAAAPUkAAAIAAAAGMjIzLjEzAIgvaZxX1t0IiC9pnFfW3QgcQ0lRLkJBVFM6V1RBSS5JUV9DTE9TRVBSSUNFLgEAAABgTm9kAgAAAAUyNS40NwCIL2mcV9bdCIgvaZxX1t0II0NJUS5BUkNBOkxSTlouSVFfU0hBUkVTT1VUU1RBTkRJTkcuAQAAALV2wyYCAAAABDAuNzgAiC9pnFfW3QiIL2mcV9bdCBhDSVEuQVJDQTpMT1VQLklRX1ZPTFVNRS4BAAAAWVwPIgIAAAAIMC4wMTE1NzYAiC9pnFfW3QiIL2mcV9bdCBtDSVEuQVJDQTpMT1VQLklRX01BUktFVENBUC4BAAAAWVwPIgIAAAAKMTAz</t>
  </si>
  <si>
    <t>Ljg2MTk4NQCIL2mcV9bdCIgvaZxX1t0IGENJUS5BUkNBOkFSVFkuSVFfVk9MVU1FLgEAAABuH2khAgAAAAcwLjQwMzIyAIgvaZxX1t0IiC9pnFfW3QgaQ0lRLk1TRlQuSVFfTUFSS0VUQ0FQLi5VU0QBAAAAS1UAAAIAAAAOMzg3MTQ5MC4zNzY4MzgBBgAAAAUAAAABMQEAAAALLTE5MzQyNDc3OTMDAAAAAzE2MAIAAAAGMTAwMDU0BAAAAAEwBwAAAAg4LzcvMjAyNYgvaZxX1t0IiC9pnFfW3QgaQ0lRLkFEQkUuSVFfTUFSS0VUQ0FQLi5VU0QBAAAAAV8AAAIAAAAKMTQzNDk0LjEzNAEGAAAABQAAAAExAQAAAAstMTkzNzIzODM5MwMAAAADMTYwAgAAAAYxMDAwNTQEAAAAATAHAAAACDgvNy8yMDI1iC9pnFfW3QiIL2mcV9bdCBtDSVEuUExUUi5JUV9DTE9TRVBSSUNFLi5VU0QBAAAAZfqYAgIAAAAFMTgyLjIAiC9pnFfW3QiIL2mcV9bdCBpDSVEuTVJWTC5JUV9NQVJLRVRDQVAuLlVTRAEAAAC2eQAAAgAAAAg2NTM5Ny44NwEGAAAABQAAAAExAQAAAAstMTk0MDAwMjkzMQMAAAADMTYwAgAAAAYxMDAwNTQEAAAAATAHAAAACDgvNy8yMDI1iC9pnFfW3QiIL2mcV9bdCBVDSVEuQklUOldUQUkuSVFfVldBUC4BAAAATbpbIwIAAAAHNjUuNzc2NACIL2mcV9bdCIgvaZxX1t0II0NJUS5BUkNBOkxPVVAuSVFfU0hBUkVTT1VUU1RBTkRJTkcuAQAAAFlcDyICAAAACDEuNjAwMDAxAIgvaZxX1t0IiC9pnFfW3QgYQ0lR</t>
  </si>
  <si>
    <t>LkFSQ0E6Q0hBVC5JUV9WT0xVTUUuAQAAAAAwNW0CAAAACDAuMjM1MDA1AIgvaZxX1t0IiC9pnFfW3QgbQ0lRLkFSQ0E6Q0hBVC5JUV9NQVJLRVRDQVAuAQAAAAAwNW0CAAAABzM5OS40MjcAiC9pnFfW3QiIL2mcV9bdCBtDSVEuQU5FVC5JUV9DTE9TRVBSSUNFLi5VU0QBAAAAw9v8AQIAAAAGMTM5LjI4AIgvaZxX1t0IiC9pnFfW3QgjQ0lRLk5BU0RBUUdTOkFTTUwuSVFfTUFSS0VUQ0FQLi5VU0QBAAAAKO8FAAIAAAAOMjc1MDk3Ljg1NTM4MTkBBgAAAAUAAAABMQEAAAALLTE5MzUzMDc0NDADAAAAAzE2MAIAAAAGMTAwMDU0BAAAAAEwBwAAAAg4LzcvMjAyNYgvaZxX1t0IiC9pnFfW3QgVQ0lRLkxTRTpBSUFHLklRX1ZXQVAuAQAAAPCdgiQCAAAACTE4LjYyMzg0MgCIL2mcV9bdCIgvaZxX1t0IFkNJUS5BUkNBOkNIQVQuSVFfVldBUC4BAAAAADA1bQIAAAAFNTMuMDYAiC9pnFfW3QiIL2mcV9bdCBhDSVEuQVJDQTpJR1BULklRX1ZPTFVNRS4BAAAAzAJeAQIAAAAIMC4wMzc3NjkAiC9pnFfW3QiIL2mcV9bdCCBDSVEuTkFTREFRR006Uk9CVC5JUV9DTE9TRVBSSUNFLgEAAABcY9kgAgAAAAc0OS43MzgxAIgvaZxX1t0IiC9pnFfW3QgaQ0lRLkFQUC5JUV9DTE9TRVBSSUNFLi5VU0QBAAAA2rnODQIAAAAGNDM3LjM0AIgvaZxX1t0IiC9pnFfW3QgaQ0lRLlBBTlcuSVFfTUFSS0VUQ0FQLi5VU0QBAAAAg32E</t>
  </si>
  <si>
    <t>AQIAAAAMMTEyMjc5Ljk5ODIzAQYAAAAFAAAAATEBAAAACy0xOTQyMTAyODQzAwAAAAMxNjACAAAABjEwMDA1NAQAAAABMAcAAAAIOC83LzIwMjWIL2mcV9bdCIgvaZxX1t0IG0NJUS5MU0U6QUlBRy5JUV9DTE9TRVBSSUNFLgEAAADwnYIkAgAAAAYxOC40OTgAuUVpnFfW3Qi5RWmcV9bdCCRDSVEuTkFTREFRR1M6QVNNTC5JUV9DTE9TRVBSSUNFLi5VU0QBAAAAKO8FAAIAAAAGNzEzLjEyAIgvaZxX1t0IiC9pnFfW3QgbQ0lRLlBBTlcuSVFfQ0xPU0VQUklDRS4uVVNEAQAAAIN9hAECAAAABTE2OC4xAIgvaZxX1t0IiC9pnFfW3QgaQ0lRLkdUTEIuSVFfTUFSS0VUQ0FQLi5VU0QBAAAAzYQXEQIAAAAHNjg3Mi4zMgEGAAAABQAAAAExAQAAAAstMTkzODY3MzgxOAMAAAADMTYwAgAAAAYxMDAwNTQEAAAAATAHAAAACDgvNy8yMDI1iC9pnFfW3QiIL2mcV9bdCBxDSVEuQVJDQTpMT1VQLklRX0NMT1NFUFJJQ0UuAQAAAFlcDyICAAAABzY0LjkxMzcAiC9pnFfW3QiIL2mcV9bdCBpDSVEuTkFTREFRR006Uk9CVC5JUV9WV0FQLgEAAABcY9kgAgAAAAU0OS42OQCIL2mcV9bdCIgvaZxX1t0IJ0NJUS5OQVNEQVFHTTpCT1RaLklRX1NIQVJFU09VVFNUQU5ESU5HLgEAAAD3/QgWAgAAAAU4My42NgCIL2mcV9bdCIgvaZxX1t0IGENJUS5BUkNBOlRITlEuSVFfVk9MVU1FLgEAAACuw34kAgAAAAgwLjA0NzY1OQCIL2mc</t>
  </si>
  <si>
    <t>V9bdCIgvaZxX1t0IH0NJUS5UV1NFOjI0NTQuSVFfTUFSS0VUQ0FQLi5VU0QBAAAAPTdcAAIAAAAQNzIzMjcuMDQ1OTk2NDQ1MQEGAAAABQAAAAExAQAAAAstMTkzNDM1NTQ5MQMAAAADMTYwAgAAAAYxMDAwNTQEAAAAATAHAAAACDgvNy8yMDI1iC9pnFfW3QiIL2mcV9bdCBpDSVEuT1JDTC5JUV9NQVJLRVRDQVAuLlVTRAEAAADnVgAAAgAAAAw3MDA0OTQuODYxODcBBgAAAAUAAAABMQEAAAALLTE5Mzc4ODg3NDADAAAAAzE2MAIAAAAGMTAwMDU0BAAAAAEwBwAAAAg4LzcvMjAyNYgvaZxX1t0IiC9pnFfW3QgmQ0lRLk5BU0RBUUdNOlFRUS5JUV9TSEFSRVNPVVRTVEFORElORy4BAAAADrp7AAIAAAAGNjM5LjE1AIgvaZxX1t0IiC9pnFfW3QgiQ0lRLkJBVFM6SUdWLklRX1NIQVJFU09VVFNUQU5ESU5HLgEAAADNOoYAAgAAAAMxMDgAiC9pnFfW3QiIL2mcV9bdCBpDSVEuQU5FVC5JUV9NQVJLRVRDQVAuLlVTRAEAAADD2/wBAgAAAA0xNzUwNTYuMjEwMjY2AQYAAAAFAAAAATEBAAAACy0xOTMzMDUyMTMxAwAAAAMxNjACAAAABjEwMDA1NAQAAAABMAcAAAAIOC83LzIwMjWIL2mcV9bdCIgvaZxX1t0IIkNJUS5BU1g6UkJUWi5JUV9TSEFSRVNPVVRTVEFORElORy4BAAAAKe12IgIAAAAJMjAuNzcxNTk3AIgvaZxX1t0IiC9pnFfW3QgYQ0lRLkJBVFM6V1RBSS5JUV9WT0xVTUUuAQAAAGBOb2QCAAAACDAuMDgw</t>
  </si>
  <si>
    <t>OTQ1AIgvaZxX1t0IiC9pnFfW3QgaQ0lRLkFSQ0E6QUlTLklRX01BUktFVENBUC4BAAAAmJefcAIAAAAIMjMuNjIzODQAiC9pnFfW3QiIL2mcV9bdCBlDSVEuVlJULklRX01BUktFVENBUC4uVVNEAQAAAESbhyICAAAADDUzMjI4LjM5NDI5NQEGAAAABQAAAAExAQAAAAstMTkzNDE5NTQzNQMAAAADMTYwAgAAAAYxMDAwNTQEAAAAATAHAAAACDgvNy8yMDI1iC9pnFfW3QiIL2mcV9bdCBxDSVEuQVJDQTpBUlRZLklRX0NMT1NFUFJJQ0UuAQAAAG4faSECAAAABDQyLjUAuUVpnFfW3Qi5RWmcV9bdCCdDSVEuTkFTREFRR006QUdJWC5JUV9TSEFSRVNPVVRTVEFORElORy4BAAAAI/cAcAIAAAAIMC45MDAwMDIAiC9pnFfW3QiIL2mcV9bdCBtDSVEuQVJDQTpUSE5RLklRX01BUktFVENBUC4BAAAArsN+JAIAAAAHMjA5LjM0NQCIL2mcV9bdCIgvaZxX1t0IG0NJUS5EVU9MLklRX0NMT1NFUFJJQ0UuLlVTRAEAAACw8IcMAgAAAAYzOTAuODQAiC9pnFfW3QiIL2mcV9bdCBpDSVEuVEVBTS5JUV9NQVJLRVRDQVAuLlVTRAEAAABSEyIPAgAAAAw0NDg4OC40OTgxMjcBBgAAAAUAAAABMQEAAAALLTE5NDY2NTQ0MzIDAAAAAzE2MAIAAAAGMTAwMDU0BAAAAAEwBwAAAAg4LzcvMjAyNYgvaZxX1t0IiC9pnFfW3QgbQ0lRLlFDT00uSVFfQ0xPU0VQUklDRS4uVVNEAQAAANWCAAACAAAABTE0NS45AIgvaZxX1t0IiC9pnFfW</t>
  </si>
  <si>
    <t>3QgbQ0lRLkFBUEwuSVFfQ0xPU0VQUklDRS4uVVNEAQAAAGlhAAACAAAABjIyMC4wMwCIL2mcV9bdCIgvaZxX1t0IG0NJUS5TTk9XLklRX0NMT1NFUFJJQ0UuLlVTRAEAAACwPGQQAgAAAAUyMDYuNACIL2mcV9bdCIgvaZxX1t0IG0NJUS5TSE9QLklRX0NMT1NFUFJJQ0UuLlVTRAEAAAAGKwQFAgAAAAYxNTEuMDcAiC9pnFfW3QiIL2mcV9bdCBZDSVEuQVJDQTpMT1VQLklRX1ZXQVAuAQAAAFlcDyICAAAABDY1LjIAiC9pnFfW3QiIL2mcV9bdCBpDSVEuTkFTREFRR006QUdJWC5JUV9WV0FQLgEAAAAj9wBwAgAAAAUzMy4wOACIL2mcV9bdCIgvaZxX1t0IG0NJUS5CQVRTOldUQUkuSVFfTUFSS0VUQ0FQLgEAAABgTm9kAgAAAAcyMTkuMDQyAIgvaZxX1t0IiC9pnFfW3QgZQ0lRLkFQUC5JUV9NQVJLRVRDQVAuLlVTRAEAAADauc4NAgAAAA0xNDc5MzAuMjE3Mzg5AQYAAAAFAAAAATEBAAAACy0xOTMyODk4MDUxAwAAAAMxNjACAAAABjEwMDA1NAQAAAABMAcAAAAIOC83LzIwMjWIL2mcV9bdCIgvaZxX1t0IGkNJUS5TSE9QLklRX01BUktFVENBUC4uVVNEAQAAAAYrBAUCAAAADTE5NjMzOS43NDk1MDMBBgAAAAUAAAABMQEAAAALLTE5MzMxMjQwMDADAAAAAzE2MAIAAAAGMTAwMDU0BAAAAAEwBwAAAAg4LzcvMjAyNYgvaZxX1t0IiC9pnFfW3QgbQ0lRLkFSQ0E6QUlTLklRX0NMT1NFUFJJQ0UuAQAAAJiXn3AC</t>
  </si>
  <si>
    <t>AAAABzI5LjUyOTgAuUVpnFfW3Qi5RWmcV9bdCBxDSVEuQVJDQTpMUk5aLklRX0NMT1NFUFJJQ0UuAQAAALV2wyYCAAAABzQyLjM0OTQAuUVpnFfW3Qi5RWmcV9bdCCJDSVEuQklUOldUQUkuSVFfU0hBUkVTT1VUU1RBTkRJTkcuAQAAAE26WyMCAAAACDExLjk4OTYzAIgvaZxX1t0IiC9pnFfW3QgWQ0lRLkRCOlhCMFQuSVFfVk9MVU1FLgEAAADTM94pAwAAAAAAiC9pnFfW3QiIL2mcV9bdCBlDSVEuQVJNLklRX01BUktFVENBUC4uVVNEAQAAACznxScCAAAACTE0MzU2OC42MwEGAAAABQAAAAExAQAAAAstMTkzNDI1NDQwNwMAAAADMTYwAgAAAAYxMDAwNTQEAAAAATAHAAAACDgvNy8yMDI1iC9pnFfW3QiIL2mcV9bdCBpDSVEuUkJMWC5JUV9NQVJLRVRDQVAuLlVTRAEAAABpVfQBAgAAAAs4OTg2NS41NjMxMQEGAAAABQAAAAExAQAAAAstMTkzNDEyNTQ1NQMAAAADMTYwAgAAAAYxMDAwNTQEAAAAATAHAAAACDgvNy8yMDI1iC9pnFfW3QiIL2mcV9bdCBZDSVEuQVJDQTpUSE5RLklRX1ZXQVAuAQAAAK7DfiQCAAAABTU2LjM4AIgvaZxX1t0IiC9pnFfW3QgZQ0lRLk5BU0RBUUdNOlFRUS5JUV9WV0FQLgEAAAAOunsAAgAAAAU1NjkuMgCIL2mcV9bdCIgvaZxX1t0IH0NJUS5OQVNEQVFHTTpTTUguSVFfQ0xPU0VQUklDRS4BAAAAYMI2AAIAAAAGMjkxLjEyALlFaZxX1t0IuUVpnFfW3QgjQ0lRLlhUUkE6WEFJ</t>
  </si>
  <si>
    <t>WC5JUV9TSEFSRVNPVVRTVEFORElORy4BAAAANeziIgIAAAAJMzUuNTY2MjY5AIgvaZxX1t0IiC9pnFfW3QgXQ0lRLkFTWDpSQlRaLklRX1ZPTFVNRS4BAAAAKe12IgIAAAAHMC4wMjkyNgCIL2mcV9bdCIgvaZxX1t0IJUNJUS5OQVNEQVFHUzpHT09HTC5JUV9DTE9TRVBSSUNFLi5VU0QBAAAAqHEAAAIAAAAGMTk2LjUyAIgvaZxX1t0IiC9pnFfW3QgbQ0lRLlJCTFguSVFfQ0xPU0VQUklDRS4uVVNEAQAAAGlV9AECAAAABjEyOS42MwCIL2mcV9bdCIgvaZxX1t0IGkNJUS5TTlBTLklRX01BUktFVENBUC4uVVNEAQAAANSIAAACAAAADTExNDc4Ny4xOTI4ODEBBgAAAAUAAAABMQEAAAALLTE5NDA1NzIyNDcDAAAAAzE2MAIAAAAGMTAwMDU0BAAAAAEwBwAAAAg4LzcvMjAyNYgvaZxX1t0IiC9pnFfW3QgaQ0lRLldEQVkuSVFfTUFSS0VUQ0FQLi5VU0QBAAAAh2NrAQIAAAAMNTg5NjcuODM0NTkxAQYAAAAFAAAAATEBAAAACy0xOTQxMzY1NDEzAwAAAAMxNjACAAAABjEwMDA1NAQAAAABMAcAAAAIOC83LzIwMjWIL2mcV9bdCIgvaZxX1t0IGkNJUS5BUk0uSVFfQ0xPU0VQUklDRS4uVVNEAQAAACznxScCAAAABjEzNS41NwCIL2mcV9bdCIgvaZxX1t0IGkNJUS5WUlQuSVFfQ0xPU0VQUklDRS4uVVNEAQAAAESbhyICAAAABjEzOS4zOQCIL2mcV9bdCIgvaZxX1t0IG0NJUS5OVkRBLklRX0NMT1NFUFJJQ0UuLlVT</t>
  </si>
  <si>
    <t>RAEAAAAzfgAAAgAAAAYxODAuNzcAiC9pnFfW3QiIL2mcV9bdCBtDSVEuRERPRy5JUV9DTE9TRVBSSUNFLi5VU0QBAAAAu6EECAIAAAAGMTM2LjM4AIgvaZxX1t0IiC9pnFfW3QgnQ0lRLk5BU0RBUUdNOldJU0UuSVFfU0hBUkVTT1VUU1RBTkRJTkcuAQAAAOmwQ24CAAAABDAuODYAiC9pnFfW3QiIL2mcV9bdCBdDSVEuTFNFOkFJQUcuSVFfVk9MVU1FLgEAAADwnYIkAgAAAAgwLjA4MTQyNgCIL2mcV9bdCIgvaZxX1t0IG0NJUS5BUkNBOklHUFQuSVFfTUFSS0VUQ0FQLgEAAADMAl4BAgAAAAc0OTcuMzc2AQYAAAAFAAAAATEBAAAACy0xOTM2NTExMTk1AwAAAAMxNjACAAAABjEwMDA1NAQAAAABMAcAAAAIOC83LzIwMjWIL2mcV9bdCIgvaZxX1t0IGkNJUS5RQ09NLklRX01BUktFVENBUC4uVVNEAQAAANWCAAACAAAADTE1NzQ0Ni4zMDQ1MjQBBgAAAAUAAAABMQEAAAALLTE5MzQyNTQyNTEDAAAAAzE2MAIAAAAGMTAwMDU0BAAAAAEwBwAAAAg4LzcvMjAyNYgvaZxX1t0IiC9pnFfW3QgZQ0lRLk5FVC5JUV9NQVJLRVRDQVAuLlVTRAEAAAA09eAEAgAAAAw3MzMzNC40NjUxNjgBBgAAAAUAAAABMQEAAAALLTE5MzQwMTg1NzADAAAAAzE2MAIAAAAGMTAwMDU0BAAAAAEwBwAAAAg4LzcvMjAyNYgvaZxX1t0IiC9pnFfW3QgVQ0lRLkFTWDpSQlRaLklRX1ZXQVAuAQAAACntdiICAAAACDE0LjYyMzkyAIgvaZxX</t>
  </si>
  <si>
    <t>1t0IiC9pnFfW3QgaQ0lRLk5BU0RBUUdNOkJPVFouSVFfVldBUC4BAAAA9/0IFgIAAAAFMzMuNDcAiC9pnFfW3QiIL2mcV9bdCCJDSVEuQVJDQTpBSVMuSVFfU0hBUkVTT1VUU1RBTkRJTkcuAQAAAJiXn3ACAAAAAzAuOACIL2mcV9bdCIgvaZxX1t0IF0NJUS5CSVQ6V1RBSS5JUV9WT0xVTUUuAQAAAE26WyMCAAAACDAuMDE3MDY5ALlFaZxX1t0IuUVpnFfW3QgfQ0lRLk5BU0RBUUdNOlJPQlQuSVFfTUFSS0VUQ0FQLgEAAABcY9kgAgAAAAo1MTIuMzAyNTI5ALlFaZxX1t0IuUVpnFfW3QgYQ0lRLk1VLklRX01BUktFVENBUC4uVVNEAQAAAAZpBAACAAAADTEyNTE5Ni41MjUwNDkBBgAAAAUAAAABMQEAAAALLTE5MzcxNzYwODIDAAAAAzE2MAIAAAAGMTAwMDU0BAAAAAEwBwAAAAg4LzcvMjAyNblFaZxX1t0IuUVpnFfW3QgaQ0lRLkRET0cuSVFfTUFSS0VUQ0FQLi5VU0QBAAAAu6EECAIAAAAMNDcwOTkuMjczNjQ0AQYAAAAFAAAAAjI5AgAAAAYxMDAwNTQBAAAACy0xOTMyODY2MzUwAwAAAAMxNjAEAAAAATAHAAAACDgvNy8yMDI1uUVpnFfW3Qi5RWmcV9bdCBtDSVEuQVJDQTpBUlRZLklRX01BUktFVENBUC4BAAAAbh9pIQIAAAAIMTE5Ni4zNzUAuUVpnFfW3Qi5RWmcV9bdCBVDSVEuTFNFOlJCT1QuSVFfVldBUC4BAAAAjnskFAIAAAAJMTUuMTkzOTY1ALlFaZxX1t0IuUVpnFfW3QgXQ0lRLkJBVFM6SUdW</t>
  </si>
  <si>
    <t>LklRX1ZPTFVNRS4BAAAAzTqGAAIAAAAINi44NTE3NzgAuUVpnFfW3Qi5RWmcV9bdCBpDSVEuQ0ZMVC5JUV9NQVJLRVRDQVAuLlVTRAEAAAAmAXoQAgAAAAs1ODM2LjUxNzk4NQEGAAAABQAAAAExAQAAAAstMTkzNDE3MDU1NQMAAAADMTYwAgAAAAYxMDAwNTQEAAAAATAHAAAACDgvNy8yMDI1uUVpnFfW3Qi5RWmcV9bdCBlDSVEuVEVNLklRX01BUktFVENBUC4uVVNEAQAAAADTJBkCAAAADDEwMTY4Ljg0ODIzMQEGAAAABQAAAAExAQAAAAstMTk0NTg2Nzg4NwMAAAADMTYwAgAAAAYxMDAwNTQEAAAAATAHAAAACDgvNy8yMDI1uUVpnFfW3Qi5RWmcV9bdCB5DSVEuTkFTREFRR006QUlRLklRX01BUktFVENBUC4BAAAA6dxiIQIAAAALMzk5MC4zNjc1ODkAuUVpnFfW3Qi5RWmcV9bdCBpDSVEuREI6WEIwVC5JUV9DTE9TRVBSSUNFLgEAAADTM94pAgAAAAYxOS4zMDIAuUVpnFfW3Qi5RWmcV9bdCBtDSVEuTFNFOlJCT1QuSVFfQ0xPU0VQUklDRS4BAAAAjnskFAIAAAAFMTUuMTQAuUVpnFfW3Qi5RWmcV9bdCBZDSVEuQVJDQTpJR1BULklRX1ZXQVAuAQAAAMwCXgECAAAABTUwLjE5ALlFaZxX1t0IuUVpnFfW3QgbQ0lRLk5BU0RBUUdNOlNNSC5JUV9WT0xVTUUuAQAAAGDCNgACAAAACDguMDY0NjA2ALlFaZxX1t0IuUVpnFfW3QgYQ0lRLlpTLklRX01BUktFVENBUC4uVVNEAQAAANTMgQMCAAAACzQyNDI3LjA3</t>
  </si>
  <si>
    <t>MDYyAQYAAAAFAAAAATEBAAAACy0xOTM5NTM4MzkyAwAAAAMxNjACAAAABjEwMDA1NAQAAAABMAcAAAAIOC83LzIwMjW5RWmcV9bdCLlFaZxX1t0IGUNJUS5TQVAuSVFfTUFSS0VUQ0FQLi5VU0QBAAAAC+4BAAIAAAAQMzQ1MDU5LjE0MTY1NTUzNwEGAAAABQAAAAExAQAAAAstMTkzNTA1NzU2NQMAAAADMTYwAgAAAAYxMDAwNTQEAAAAATAHAAAACDgvNy8yMDI1uUVpnFfW3Qi5RWmcV9bdCBtDSVEuT1JDTC5JUV9DTE9TRVBSSUNFLi5VU0QBAAAA51YAAAIAAAAGMjQ5LjM5ALlFaZxX1t0IuUVpnFfW3QgbQ0lRLk1TRlQuSVFfQ0xPU0VQUklDRS4uVVNEAQAAAEtVAAACAAAABjUyMC44NAC5RWmcV9bdCLlFaZxX1t0IGkNJUS5JT1QuSVFfQ0xPU0VQUklDRS4uVVNEAQAAALo+/BECAAAABTM0LjU4ALlFaZxX1t0IuUVpnFfW3QgaQ0lRLk5PVy5JUV9DTE9TRVBSSUNFLi5VU0QBAAAAv3ReAQIAAAAGODc0LjEyALlFaZxX1t0IuUVpnFfW3QggQ0lRLlRXU0U6MjQ1NC5JUV9DTE9TRVBSSUNFLi5VU0QBAAAAPTdcAAIAAAALNDUuMzc4NDMyMzkAuUVpnFfW3Qi5RWmcV9bdCCNDSVEuS09TRTpBMDAwNjYwLklRX0NMT1NFUFJJQ0UuLlVTRAEAAACdeg0AAgAAAAoxODkuMDM1ODgyALlFaZxX1t0IuUVpnFfW3QgbQ0lRLkNGTFQuSVFfQ0xPU0VQUklDRS4uVVNEAQAAACYBehACAAAABTE2LjkzALlFaZxX1t0IuUVp</t>
  </si>
  <si>
    <t>nFfW3QgaQ0lRLk5FVC5JUV9DTE9TRVBSSUNFLi5VU0QBAAAANPXgBAIAAAAGMjEwLjQ0ALlFaZxX1t0IuUVpnFfW3QgcQ0lRLk5BU0RBUUdNOkFHSVguSVFfVk9MVU1FLgEAAAAj9wBwAgAAAAgwLjAzODkxOAC5RWmcV9bdCLlFaZxX1t0IH0NJUS5OQVNEQVFHTTpCT1RaLklRX01BUktFVENBUC4BAAAA9/0IFgIAAAAJMjc5Ni43NTM4ALlFaZxX1t0IuUVpnFfW3QgVQ0lRLkFSQ0E6QUlTLklRX1ZXQVAuAQAAAJiXn3ACAAAABTI5LjU2ALlFaZxX1t0IuUVpnFfW3QgcQ0lRLkFSQ0E6SUdQVC5JUV9DTE9TRVBSSUNFLgEAAADMAl4BAgAAAAU1MC4yNAC5RWmcV9bdCLlFaZxX1t0IGkNJUS5QU1RHLklRX01BUktFVENBUC4uVVNEAQAAALjKpQYCAAAADDE4ODk0LjEzOTMwNQEGAAAABQAAAAExAQAAAAstMTkzODYxNDkwMgMAAAADMTYwAgAAAAYxMDAwNTQEAAAAATAHAAAACDgvNy8yMDI1uUVpnFfW3Qi5RWmcV9bdCBpDSVEuRFVPTC5JUV9NQVJLRVRDQVAuLlVTRAEAAACw8IcMAgAAAAkxNzkwMC40NzIBBgAAAAUAAAABMQEAAAALLTE5MzI4OTMyOTADAAAAAzE2MAIAAAAGMTAwMDU0BAAAAAEwBwAAAAg4LzcvMjAyNblFaZxX1t0IuUVpnFfW3QgaQ0lRLkJBVFM6SUdWLklRX01BUktFVENBUC4BAAAAzTqGAAIAAAAHMTE4MzYuOAEGAAAABQAAAAExAQAAAAstMTkzODcwNzMyNgMAAAADMTYwAgAAAAYxMDAw</t>
  </si>
  <si>
    <t>NTQEAAAAATAHAAAACDgvNy8yMDI1uUVpnFfW3Qi5RWmcV9bdCBtDSVEuQVNYOlJCVFouSVFfQ0xPU0VQUklDRS4BAAAAKe12IgIAAAAFMTQuNTYAuUVpnFfW3Qi5RWmcV9bdCBxDSVEuQVJDQTpDSEFULklRX0NMT1NFUFJJQ0UuAQAAAAAwNW0CAAAABTUzLjA4ALlFaZxX1t0IuUVpnFfW3QgWQ0lRLkFSQ0E6QVJUWS5JUV9WV0FQLgEAAABuH2khAgAAAAU0Mi41MQC5RWmcV9bdCLlFaZxX1t0IIUNJUS5EQjpYQjBULklRX1NIQVJFU09VVFNUQU5ESU5HLgEAAADTM94pAgAAAAQ0LjA5ALlFaZxX1t0IuUVpnFfW3QgjQ0lRLkJBVFM6V1RBSS5JUV9TSEFSRVNPVVRTVEFORElORy4BAAAAYE5vZAIAAAADOC42ALlFaZxX1t0IuUVpnFfW3QgZQ0lRLk1EQi5JUV9NQVJLRVRDQVAuLlVTRAEAAADibswCAgAAAAsxODYxOS40MjMzNgEGAAAABQAAAAExAQAAAAstMTkzOTM3MDIxNgMAAAADMTYwAgAAAAYxMDAwNTQEAAAAATAHAAAACDgvNy8yMDI1uUVpnFfW3Qi5RWmcV9bdCBlDSVEuTk9XLklRX01BUktFVENBUC4uVVNEAQAAAL90XgECAAAADDE4MTM5Ni41MDgyOAEGAAAABQAAAAExAQAAAAstMTkzNDkzMjczMQMAAAADMTYwAgAAAAYxMDAwNTQEAAAAATAHAAAACDgvNy8yMDI1uUVpnFfW3Qi5RWmcV9bdCCNDSVEuQVJDQTpUSE5RLklRX1NIQVJFU09VVFNUQU5ESU5HLgEAAACuw34kAgAAAAUzLjcyNQC5RWmc</t>
  </si>
  <si>
    <t>V9bdCLlFaZxX1t0II0NJUS5BUkNBOklHUFQuSVFfU0hBUkVTT1VUU1RBTkRJTkcuAQAAAMwCXgECAAAAAzkuOQC5RWmcV9bdCLlFaZxX1t0IGENJUS5YVFJBOlhBSVguSVFfVk9MVU1FLgEAAAA17OIiAgAAAAgwLjA3MzA3OAC5RWmcV9bdCLlFaZxX1t0IGUNJUS5EQjpYQjBULklRX01BUktFVENBUC4BAAAA0zPeKQIAAAAINzguOTQ1MTgAuUVpnFfW3Qi5RWmcV9bdCB5DSVEuTkFTREFRR006U01ILklRX01BUktFVENBUC4BAAAAYMI2AAIAAAAMMjc1MDguNDc0MzU5ALlFaZxX1t0IuUVpnFfW3QgWQ0lRLkJBVFM6V1RBSS5JUV9WV0FQLgEAAABgTm9kAgAAAAUyNS40OAC5RWmcV9bdCLlFaZxX1t0IG0NJUS5OQVNEQVFHTTpRUVEuSVFfVk9MVU1FLgEAAAAOunsAAgAAAAg0NC4zNzEwMQC5RWmcV9bdCLlFaZxX1t0IH0NJUS5UV1NFOjIzMzAuSVFfTUFSS0VUQ0FQLi5VU0QBAAAAq8wFAAIAAAAQMTAyNDc5OC41OTcyOTYyMQEGAAAABQAAAAExAQAAAAstMTkzNTQ5NzM0MQMAAAADMTYwAgAAAAYxMDAwNTQEAAAAATAHAAAACDgvNy8yMDI1uUVpnFfW3Qi5RWmcV9bdCBpDSVEuUExUUi5JUV9NQVJLRVRDQVAuLlVTRAEAAABl+pgCAgAAAA00MzIyNDAuNzg5MTA2AQYAAAAFAAAAATEBAAAACy0xOTMzMzI4NzA4AwAAAAMxNjACAAAABjEwMDA1NAQAAAABMAcAAAAIOC83LzIwMjW5RWmcV9bdCLlFaZxX1t0I</t>
  </si>
  <si>
    <t>GUNJUS5DUk0uSVFfTUFSS0VUQ0FQLi5VU0QBAAAAJeABAAIAAAAJMjMwMjgxLjI4AQYAAAAFAAAAATEBAAAACy0xOTQwMzYwMzIwAwAAAAMxNjACAAAABjEwMDA1NAQAAAABMAcAAAAIOC83LzIwMjW5RWmcV9bdCLlFaZxX1t0IF0NJUS5MU0U6UkJPVC5JUV9WT0xVTUUuAQAAAI57JBQCAAAACDAuMDUyODU3ALlFaZxX1t0IuUVpnFfW3QgcQ0lRLk5BU0RBUUdNOldJU0UuSVFfVk9MVU1FLgEAAADpsENuAgAAAAgwLjAwNTEwOQC5RWmcV9bdCLlFaZxX1t0IGkNJUS5BU1g6UkJUWi5JUV9NQVJLRVRDQVAuAQAAACntdiICAAAACjMwMi40MzQ0NTIAuUVpnFfW3Qi5RWmcV9bdCB5DSVEuTkFTREFRR006UVFRLklRX01BUktFVENBUC4BAAAADrp7AAIAAAAKMzYzODI5Ljc0NgEGAAAABQAAAAExAQAAAAstMTk2MzcxNDYzNgMAAAADMTYwAgAAAAYxMDAwNTQEAAAAATAHAAAACDgvNy8yMDI1uUVpnFfW3Qi5RWmcV9bdCCdDSVEuTkFTREFRR006Uk9CVC5JUV9TSEFSRVNPVVRTVEFORElORy4BAAAAXGPZIAIAAAAJMTAuMzAwMDAyALlFaZxX1t0IuUVpnFfW3QgbQ0lRLldEQVkuSVFfQ0xPU0VQUklDRS4uVVNEAQAAAIdjawECAAAABjIyMC45OAC5RWmcV9bdCLlFaZxX1t0IGkNJUS5TQVAuSVFfQ0xPU0VQUklDRS4uVVNEAQAAAAvuAQACAAAADzI5Ni4yODk4MzQ4NDA3NQC5RWmcV9bdCLlFaZxX1t0IGkNJUS5B</t>
  </si>
  <si>
    <t>VkdPLklRX01BUktFVENBUC4uVVNEAQAAAPC2fQECAAAADjE0Mjg3MjYuMzQ0NTgxAQYAAAAFAAAAATEBAAAACy0xOTM4NTU3MjYwAwAAAAMxNjACAAAABjEwMDA1NAQAAAABMAcAAAAIOC83LzIwMjW5RWmcV9bdCLlFaZxX1t0IGkNJUS5UU0xBLklRX01BUktFVENBUC4uVVNEAQAAABDGogECAAAADjEwMzk0NjUuNDEzNDU4AQYAAAAFAAAAATEBAAAACy0xOTM0ODQxOTc4AwAAAAMxNjACAAAABjEwMDA1NAQAAAABMAcAAAAIOC83LzIwMjW5RWmcV9bdCLlFaZxX1t0IG0NJUS5HVExCLklRX0NMT1NFUFJJQ0UuLlVTRAEAAADNhBcRAgAAAAQ0MS42ALlFaZxX1t0IuUVpnFfW3QgbQ0lRLkVTVEMuSVFfQ0xPU0VQUklDRS4uVVNEAQAAAICEWw0CAAAABTc2LjM3ALlFaZxX1t0IuUVpnFfW3QgbQ0lRLlRTTEEuSVFfQ0xPU0VQUklDRS4uVVNEAQAAABDGogECAAAABjMyMi4yNwC5RWmcV9bdCLlFaZxX1t0IG0NJUS5URUFNLklRX0NMT1NFUFJJQ0UuLlVTRAEAAABSEyIPAgAAAAMxNzEAuUVpnFfW3Qi5RWmcV9bdCBlDSVEuTVUuSVFfQ0xPU0VQUklDRS4uVVNEAQAAAAZpBAACAAAABjExMS44NwC5RWmcV9bdCLlFaZxX1t0IG0NJUS5NUlZMLklRX0NMT1NFUFJJQ0UuLlVTRAEAAAC2eQAAAgAAAAU3NS44NQC5RWmcV9bdCLlFaZxX1t0IG0NJUS5BVkdPLklRX0NMT1NFUFJJQ0UuLlVTRAEAAADwtn0BAgAAAAYz</t>
  </si>
  <si>
    <t>MDMuNzYAuUVpnFfW3Qi5RWmcV9bdCBlDSVEuWlMuSVFfQ0xPU0VQUklDRS4uVVNEAQAAANTMgQMCAAAABTI3Mi41ALlFaZxX1t0IuUVpnFfW3QgXQ0lRLkFSQ0E6QUlTLklRX1ZPTFVNRS4BAAAAmJefcAIAAAAIMC4wMTYzMzQAuUVpnFfW3Qi5RWmcV9bdCBpDSVEuTFNFOkFJQUcuSVFfTUFSS0VUQ0FQLgEAAADwnYIkAgAAAAk3NzEuNzk4NzUAuUVpnFfW3Qi5RWmcV9bdCBtDSVEuWFRSQTpYQUlYLklRX01BUktFVENBUC4BAAAANeziIgIAAAAKNDk4OC41MjQ4OQC5RWmcV9bdCLlFaZxX1t0IGUNJUS5OQVNEQVFHTTpTTUguSVFfVldBUC4BAAAAYMI2AAIAAAAGMjkxLjM0ALlFaZxX1t0IuUVpnFfW3QgjQ0lRLkFSQ0E6QVJUWS5JUV9TSEFSRVNPVVRTVEFORElORy4BAAAAbh9pIQIAAAAFMjguMTUAuUVpnFfW3Qi5RWmcV9bdCBpDSVEuQUFQTC5JUV9NQVJLRVRDQVAuLlVTRAEAAABpYQAAAgAAAAwzMjY1MzMxLjAxMTcBBgAAAAUAAAABMQEAAAALLTE5MzM3MDMzMDMDAAAAAzE2MAIAAAAGMTAwMDU0BAAAAAEwBwAAAAg4LzcvMjAyNblFaZxX1t0IuUVpnFfW3QgkQ0lRLk5BU0RBUUdTOkdPT0dMLklRX01BUktFVENBUC4uVVNEAQAAAKhxAAACAAAACjIzODA4MzkuNjgBBgAAAAUAAAABMQEAAAALLTE5MzQ5Mjg1NTEDAAAAAzE2MAIAAAAGMTAwMDU0BAAAAAEwBwAAAAg4LzcvMjAyNblFaZxX1t0IuUVp</t>
  </si>
  <si>
    <t>nFfW3QgaQ0lRLkJJVDpXVEFJLklRX01BUktFVENBUC4BAAAATbpbIwIAAAAJNzg0Ljg0MTE4ALlFaZxX1t0IuUVpnFfW3QgfQ0lRLk5BU0RBUUdNOldJU0UuSVFfTUFSS0VUQ0FQLgEAAADpsENuAgAAAAkzMi43NTUxNjQAuUVpnFfW3Qi5RWmcV9bdCBZDSVEuQVJDQTpMUk5aLklRX1ZXQVAuAQAAALV2wyYCAAAABTQyLjUyALlFaZxX1t0IuUVpnFfW3QgmQ0lRLk5BU0RBUUdNOkFJUS5JUV9TSEFSRVNPVVRTVEFORElORy4BAAAA6dxiIQIAAAAJODkuMjUwMDAyALlFaZxX1t0IuUVpnFfW3QgYQ0lRLkFSQ0E6TFJOWi5JUV9WT0xVTUUuAQAAALV2wyYCAAAACDAuMDAzMTY0ALlFaZxX1t0IuUVpnFfW3QgaQ0lRLkNSTS5JUV9DTE9TRVBSSUNFLi5VU0QBAAAAJeABAAIAAAAGMjQwLjg4ALlFaZxX1t0IuUVpnFfW3QgaQ0lRLk5WREEuSVFfTUFSS0VUQ0FQLi5VU0QBAAAAM34AAAIAAAAHNDQxMDc4OAEGAAAABQAAAAExAQAAAAstMTk0MDU3MjI0OQMAAAADMTYwAgAAAAYxMDAwNTQEAAAAATAHAAAACDgvNy8yMDI1uUVpnFfW3Qi5RWmcV9bdCBpDSVEuQU1aTi5JUV9NQVJLRVRDQVAuLlVTRAEAAAA9SQAAAgAAAA4yMzc5NjYxLjgzNjIwNAEGAAAABQAAAAExAQAAAAstMTkzMzcwMzI4MAMAAAADMTYwAgAAAAYxMDAwNTQEAAAAATAHAAAACDgvNy8yMDI1uUVpnFfW3Qi5RWmcV9bdCChDSVFBVkcuQVJDQTpD</t>
  </si>
  <si>
    <t>SEFULklRX1ZXQVAuMjAyNC8xMi8zMS4uVVNEAQAAAAAwNW0CAAAABzQxLjc2MzYAuUVpnFfW3Qi5RWmcV9bdCCNDSVFBVkcuTkFTREFRR006UVFRLklRX1ZPTFVNRS4tMzBELgEAAAAOunsAAgAAABA0My44ODc0NDY2MDg2OTU3ALlFaZxX1t0IuUVpnFfW3QglQ0lRQVZHLkRCOlhCMFQuSVFfVldBUC4yMDIzLzYvMzAuLlVTRAEAAADTM94pAgAAAA8xOC42MTU3MjA1Mjc5NjQAuUVpnFfW3Qi5RWmcV9bdCCxDSVFBVkcuTkFTREFRR006RkRUWC5JUV9WV0FQLjIwMjQvMTIvMzEuLlVTRAEAAAC9pZ0mAgAAABAzNS41NzIxMzMzMzMzMzMzALlFaZxX1t0IuUVpnFfW3QgoQ0lRQVZHLkFSQ0E6VEhOUS5JUV9WV0FQLjIwMjMvMTIvMjkuLlVTRAEAAACuw34kAgAAABA0Ni43NjM3MDY0Njc2NjE3ALlFaZxX1t0IuUVpnFfW3QgoQ0lRQVZHLkFSQ0E6TE9VUC5JUV9WV0FQLjIwMjMvMTIvMjkuLlVTRAEAAABZXA8iAgAAAA81MC4yMDYxNDQyNzg2MDcAuUVpnFfW3Qi5RWmcV9bdCChDSVFBVkcuQVJDQTpMUk5aLklRX1ZXQVAuMjAyMy8xMi8yOS4uVVNEAQAAALV2wyYCAAAAEDM5LjE0NjAxOTkwMDQ5NzUAuUVpnFfW3Qi5RWmcV9bdCCdDSVFBVkcuQVJDQTpBSVMuSVFfVldBUC4yMDI0LzEyLzMxLi5VU0QBAAAAmJefcAIAAAAHMjQuNzMyOAC5RWmcV9bdCLlFaZxX1t0IIENJUUFWRy5CQVRTOldUQUkuSVFfVk9M</t>
  </si>
  <si>
    <t>VU1FLi0zMEQuAQAAAGBOb2QCAAAAEjAuMDg4MjA5NzgyNjA4Njk1NgC5RWmcV9bdCLlFaZxX1t0IKENJUUFWRy5BUkNBOkxSTlouSVFfVldBUC4yMDI0LzEyLzMxLi5VU0QBAAAAtXbDJgIAAAAQNDAuMjEyNTMzMzMzMzMzMwC5RWmcV9bdCLlFaZxX1t0IJ0NJUUFWRy5BUkNBOkFJUy5JUV9WV0FQLjIwMjMvMTIvMjkuLlVTRAEAAACYl59wAgAAABAyNC43Mzk1MjY2MjcyMTg5ALlFaZxX1t0IuUVpnFfW3QggQ0lRQVZHLkFSQ0E6SUdQVC5JUV9WT0xVTUUuLTMwRC4BAAAAzAJeAQIAAAASMC4wNDA3ODk1NjUyMTczOTEzALlFaZxX1t0IuUVpnFfW3QgoQ0lRQVZHLkFSQ0E6TE9VUC5JUV9WV0FQLjIwMjQvMTIvMzEuLlVTRAEAAABZXA8iAgAAAAY1NC44OTUAuUVpnFfW3Qi5RWmcV9bdCCdDSVFBVkcuQVNYOlJCVFouSVFfVldBUC4yMDI0LzEyLzMxLi5VU0QBAAAAKe12IgIAAAAQOS4wMTYyNTUwMjY1Njc3NwC5RWmcV9bdCLlFaZxX1t0IIENJUUFWRy5BUkNBOkxSTlouSVFfVk9MVU1FLi0zMEQuAQAAALV2wyYCAAAAEzAuMDA0MzE5MDg2OTU2NTIxNzQAuUVpnFfW3Qi5RWmcV9bdCCRDSVFBVkcuTkFTREFRR006RkRUWC5JUV9WT0xVTUUuLTMwRC4BAAAAvaWdJgIAAAASMC4wMTc5ODE4Njk1NjUyMTc0ALlFaZxX1t0IuUVpnFfW3QggQ0lRQVZHLkFSQ0E6VEhOUS5JUV9WT0xVTUUuLTMwRC4BAAAArsN+</t>
  </si>
  <si>
    <t>JAIAAAARMC4wMzA4NDYzNDc4MjYwODcAuUVpnFfW3Qi5RWmcV9bdCCRDSVFBVkcuTkFTREFRR006V0lTRS5JUV9WT0xVTUUuLTMwRC4BAAAA6bBDbgIAAAASMC4wMTExODU4Njk1NjUyMTc0ALlFaZxX1t0IuUVpnFfW3QgrQ0lRQVZHLk5BU0RBUUdNOlFRUS5JUV9WV0FQLjIwMjQvMTIvMzEuLlVTRAEAAAAOunsAAgAAABA1MTIuODQ4NzMzMzMzMzMzALlFaZxX1t0IuUVpnFfW3QgkQ0lRQVZHLk5BU0RBUUdNOlJPQlQuSVFfVk9MVU1FLi0zMEQuAQAAAFxj2SACAAAAEjAuMDY0MTU2NzM5MTMwNDM0OAC5RWmcV9bdCLlFaZxX1t0IIENJUUFWRy5BUkNBOkxPVVAuSVFfVk9MVU1FLi0zMEQuAQAAAFlcDyICAAAAEzAuMDA3MjQ2ODY5NTY1MjE3MzkAaFtpnFfW3QhoW2mcV9bdCChDSVFBVkcuQVJDQTpDSEFULklRX1ZXQVAuMjAyMy8xMi8yOS4uVVNEAQAAAAAwNW0CAAAAEDM4LjE5NTc0NjI2ODY1NjcAaFtpnFfW3QhoW2mcV9bdCCBDSVFBVkcuQVJDQTpDSEFULklRX1ZPTFVNRS4tMzBELgEAAAAAMDVtAgAAABEwLjE3MDY2NjE3MzkxMzA0MwBoW2mcV9bdCGhbaZxX1t0ILENJUUFWRy5OQVNEQVFHTTpGRFRYLklRX1ZXQVAuMjAyMy8xMi8yOS4uVVNEAQAAAL2lnSYCAAAAEDMzLjU3MTI2ODY1NjcxNjQAaFtpnFfW3QhoW2mcV9bdCCxDSVFBVkcuTkFTREFRR006V0lTRS5JUV9WV0FQLjIwMjQvMTIvMzEu</t>
  </si>
  <si>
    <t>LlVTRAEAAADpsENuAgAAABAzNC41NjIyNjY2NjY2NjY3AGhbaZxX1t0IaFtpnFfW3QgmQ0lRQVZHLkRCOlhCMFQuSVFfVldBUC4yMDIzLzEyLzI5Li5VU0QBAAAA0zPeKQMAAAAAAGhbaZxX1t0IaFtpnFfW3QgnQ0lRQVZHLkFTWDpSQlRaLklRX1ZXQVAuMjAyMy8xMi8yOS4uVVNEAQAAACntdiICAAAAEDkuMTA4Mjc3Mjk2NTQ5MTIAaFtpnFfW3QhoW2mcV9bdCB9DSVFBVkcuQVJDQTpBSVMuSVFfVk9MVU1FLi0zMEQuAQAAAJiXn3ACAAAAEjAuMDI3OTk2MjE3MzkxMzA0MwBoW2mcV9bdCGhbaZxX1t0IJ0NJUUFWRy5MU0U6QUlBRy5JUV9WV0FQLjIwMjMvMTIvMjkuLlVTRAEAAADwnYIkAgAAABAyMC42MjkyOTczOTUyODcxAGhbaZxX1t0IaFtpnFfW3QgfQ0lRQVZHLkxTRTpBSUFHLklRX1ZPTFVNRS4tMzBELgEAAADwnYIkAgAAABIwLjA2NDA3OTM5MTMwNDM0NzgAaFtpnFfW3QhoW2mcV9bdCCdDSVFBVkcuQklUOldUQUkuSVFfVldBUC4yMDIzLzEyLzI5Li5VU0QBAAAATbpbIwIAAAAQNjQuNjk0MjY3OTg2MjQ4MQBoW2mcV9bdCGhbaZxX1t0IJ0NJUUFWRy5CQVRTOklHVi5JUV9WV0FQLjIwMjMvMTIvMjkuLlVTRAEAAADNOoYAAgAAABA5Mi43MTcwOTc1MTc0MTI5AGhbaZxX1t0IaFtpnFfW3QgnQ0lRQVZHLkxTRTpBSUFHLklRX1ZXQVAuMjAyNC8xMi8zMS4uVVNEAQAAAPCdgiQCAAAADzIyLjIz</t>
  </si>
  <si>
    <t>MDc1ODYyNjA4NwBoW2mcV9bdCGhbaZxX1t0ILENJUUFWRy5OQVNEQVFHTTpCT1RaLklRX1ZXQVAuMjAyNC8xMi8zMS4uVVNEAQAAAPf9CBYCAAAAEDMxLjMyODEzMzMzMzMzMzMAaFtpnFfW3QhoW2mcV9bdCB9DSVFBVkcuQklUOldUQUkuSVFfVk9MVU1FLi0zMEQuAQAAAE26WyMCAAAAEjAuMDEzOTgwOTEzMDQzNDc4MwBoW2mcV9bdCGhbaZxX1t0IKENJUUFWRy5YVFJBOlhBSVguSVFfVldBUC4yMDIzLzEyLzI5Li5VU0QBAAAANeziIgMAAAAAAGhbaZxX1t0IaFtpnFfW3QgrQ0lRQVZHLk5BU0RBUUdNOlNNSC5JUV9WV0FQLjIwMjMvMTIvMjkuLlVTRAEAAABgwjYAAgAAABAyMzYuNjcxMzQzMjgzNTgyAGhbaZxX1t0IaFtpnFfW3QgnQ0lRQVZHLkJJVDpXVEFJLklRX1ZXQVAuMjAyNC8xMi8zMS4uVVNEAQAAAE26WyMCAAAAEDY2Ljg5Nzc5MDE1Njk0MDIAaFtpnFfW3QhoW2mcV9bdCCdDSVFBVkcuQkFUUzpJR1YuSVFfVldBUC4yMDI0LzEyLzMxLi5VU0QBAAAAzTqGAAIAAAAQMTAwLjk0Nzg2NjY2NjY2NwBoW2mcV9bdCGhbaZxX1t0IK0NJUUFWRy5OQVNEQVFHTTpRUVEuSVFfVldBUC4yMDIzLzEyLzI5Li5VU0QBAAAADrp7AAIAAAAQNDgyLjQ1NTEwNDk4NTA3NQBoW2mcV9bdCGhbaZxX1t0IIENJUUFWRy5YVFJBOlhBSVguSVFfVk9MVU1FLi0zMEQuAQAAADXs4iICAAAAEjAuMDY3NjI1MzkxMzA0</t>
  </si>
  <si>
    <t>MzQ3OABoW2mcV9bdCGhbaZxX1t0IIENJUUFWRy5BUkNBOkFSVFkuSVFfVk9MVU1FLi0zMEQuAQAAAG4faSECAAAAETAuNDczNTgwMzkxMzA0MzQ4AGhbaZxX1t0IaFtpnFfW3QgnQ0lRQVZHLkxTRTpSQk9ULklRX1ZXQVAuMjAyMy8xMi8yOS4uVVNEAQAAAI57JBQCAAAAEDEzLjYwMjkyOTAzOTExOTgAaFtpnFfW3QhoW2mcV9bdCCxDSVFBVkcuTkFTREFRR006QUdJWC5JUV9WV0FQLjIwMjMvMTIvMjkuLlVTRAEAAAAj9wBwAgAAABAyNy41NTcxMzIwNzU0NzE3AGhbaZxX1t0IaFtpnFfW3QgnQ0lRQVZHLlhUUkE6WEFJWC5JUV9WV0FQLjIwMjMvNi8zMC4uVVNEAQAAADXs4iICAAAAEDk0LjE2MjMzNjI2NDUwMzkAaFtpnFfW3QhoW2mcV9bdCCtDSVFBVkcuTkFTREFRR006U01ILklRX1ZXQVAuMjAyNC8xMi8zMS4uVVNEAQAAAGDCNgACAAAACDI0NC45NDY4AGhbaZxX1t0IaFtpnFfW3QgnQ0lRQVZHLkxTRTpSQk9ULklRX1ZXQVAuMjAyNC8xMi8zMS4uVVNEAQAAAI57JBQCAAAADzE0LjEyMTUwNjExNjEyOQBoW2mcV9bdCGhbaZxX1t0ILENJUUFWRy5OQVNEQVFHTTpBR0lYLklRX1ZXQVAuMjAyNC8xMi8zMS4uVVNEAQAAACP3AHACAAAAEDI4LjY2MTMzMzMzMzMzMzMAaFtpnFfW3QhoW2mcV9bdCB9DSVFBVkcuTFNFOlJCT1QuSVFfVk9MVU1FLi0zMEQuAQAAAI57JBQCAAAAETAuMTQyODEwNjk1NjUy</t>
  </si>
  <si>
    <t>MTc0AGhbaZxX1t0IaFtpnFfW3QgjQ0lRQVZHLk5BU0RBUUdNOkFJUS5JUV9WT0xVTUUuLTMwRC4BAAAA6dxiIQIAAAAQMS4wNDUxMDU2MDg2OTU2NQBoW2mcV9bdCGhbaZxX1t0ILENJUUFWRy5OQVNEQVFHTTpXSVNFLklRX1ZXQVAuMjAyMy8xMi8yOS4uVVNEAQAAAOmwQ24CAAAADzMxLjQ2MzQwNzk2MDE5OQBoW2mcV9bdCGhbaZxX1t0IKENJUUFWRy5CQVRTOldUQUkuSVFfVldBUC4yMDIzLzEyLzI5Li5VU0QBAAAAYE5vZAIAAAAQMjEuMDg1OTcwMTQ5MjUzNwBoW2mcV9bdCGhbaZxX1t0IKENJUUFWRy5BUkNBOlRITlEuSVFfVldBUC4yMDI0LzEyLzMxLi5VU0QBAAAArsN+JAIAAAAHNTAuMzAwMgBoW2mcV9bdCGhbaZxX1t0IJENJUUFWRy5OQVNEQVFHTTpCT1RaLklRX1ZPTFVNRS4tMzBELgEAAAD3/QgWAgAAABEwLjY4NjcwMzMwNDM0NzgyNgBoW2mcV9bdCGhbaZxX1t0IH0NJUUFWRy5CQVRTOklHVi5JUV9WT0xVTUUuLTMwRC4BAAAAzTqGAAIAAAAQNC41MTY1NTE5NTY1MjE3NABoW2mcV9bdCGhbaZxX1t0IKENJUUFWRy5BUkNBOklHUFQuSVFfVldBUC4yMDIzLzEyLzI5Li5VU0QBAAAAzAJeAQIAAAAQNDQuODg1MDM5MjY2MTY5MgBoW2mcV9bdCGhbaZxX1t0IKENJUUFWRy5BUkNBOkFSVFkuSVFfVldBUC4yMDIzLzEyLzI5Li5VU0QBAAAAbh9pIQIAAAAQMzUuMjMwNTQ3MjYzNjgxNgBoW2mc</t>
  </si>
  <si>
    <t>V9bdCGhbaZxX1t0IKENJUUFWRy5CQVRTOldUQUkuSVFfVldBUC4yMDI0LzEyLzMxLi5VU0QBAAAAYE5vZAIAAAAQMjIuMTM4NDY2NjY2NjY2NwBoW2mcV9bdCGhbaZxX1t0IKENJUUFWRy5BUkNBOklHUFQuSVFfVldBUC4yMDI0LzEyLzMxLi5VU0QBAAAAzAJeAQIAAAALNDUuMzIyOTQwMTQAaFtpnFfW3QhoW2mcV9bdCChDSVFBVkcuQVJDQTpBUlRZLklRX1ZXQVAuMjAyNC8xMi8zMS4uVVNEAQAAAG4faSECAAAAEDM3LjA5MzI2NjY2NjY2NjcAaFtpnFfW3QhoW2mcV9bdCB5DSVFBVkcuREI6WEIwVC5JUV9WT0xVTUUuLTMwRC4BAAAA0zPeKQMAAAAAAGhbaZxX1t0IaFtpnFfW3QgjQ0lRQVZHLk5BU0RBUUdNOlNNSC5JUV9WT0xVTUUuLTMwRC4BAAAAYMI2AAIAAAAQNy41MTE2MjkzOTEzMDQzNQBoW2mcV9bdCGhbaZxX1t0ILENJUUFWRy5OQVNEQVFHTTpST0JULklRX1ZXQVAuMjAyMy8xMi8yOS4uVVNEAQAAAFxj2SACAAAAEDQ0LjI1NTM3MzEzNDMyODQAaFtpnFfW3QhoW2mcV9bdCCtDSVFBVkcuTkFTREFRR006QUlRLklRX1ZXQVAuMjAyMy8xMi8yOS4uVVNEAQAAAOncYiECAAAAEDM2Ljg0MzEzNDMyODM1ODIAaFtpnFfW3QhoW2mcV9bdCB9DSVFBVkcuQVNYOlJCVFouSVFfVk9MVU1FLi0zMEQuAQAAACntdiICAAAAEjAuMDQ2NDk0OTU2NTIxNzM5MQBoW2mcV9bdCGhbaZxX1t0IJENJUUFWRy5O</t>
  </si>
  <si>
    <t>QVNEQVFHTTpBR0lYLklRX1ZPTFVNRS4tMzBELgEAAAAj9wBwAgAAAAgwLjAzMDk0NQBoW2mcV9bdCGhbaZxX1t0ILENJUUFWRy5OQVNEQVFHTTpCT1RaLklRX1ZXQVAuMjAyMy8xMi8yOS4uVVNEAQAAAPf9CBYCAAAAEDMxLjE0MTQ2NzY2MTY5MTUAaFtpnFfW3QhoW2mcV9bdCCxDSVFBVkcuTkFTREFRR006Uk9CVC5JUV9WV0FQLjIwMjQvMTIvMzEuLlVTRAEAAABcY9kgAgAAABA0NS4xMTIzMzMzMzMzMzMzAGhbaZxX1t0IaFtpnFfW3QgrQ0lRQVZHLk5BU0RBUUdNOkFJUS5JUV9WV0FQLjIwMjQvMTIvMzEuLlVTRAEAAADp3GIhAgAAABAzOS45ODk5MzMzMzMzMzMzAGhbaZxX1t0IaFtpnFfW3QgnQ0lRLkFSQ0E6QUlTLklRX0hPTERJTkdTX0VRVUlUWV9BU1NFVFMuAQAAAJiXn3ACAAAABDUuNzkAaFtpnFfW3QhoW2mcV9bdCCxDSVEuTkFTREFRR006V0lTRS5JUV9IT0xESU5HU19FUVVJVFlfQVNTRVRTLgEAAADpsENuAgAAAAUzMS4wOQBoW2mcV9bdCGhbaZxX1t0ILENJUS5OQVNEQVFHTTpCT1RaLklRX0hPTERJTkdTX0VRVUlUWV9BU1NFVFMuAQAAAPf9CBYCAAAABzI4MzAuMDQAaFtpnFfW3QhoW2mcV9bdCChDSVEuQVJDQTpUSE5RLklRX0hPTERJTkdTX0VRVUlUWV9BU1NFVFMuAQAAAK7DfiQCAAAABjIwNS40MQBoW2mcV9bdCGhbaZxX1t0IKENJUS5CQVRTOldUQUkuSVFfSE9MRElOR1NfRVFV</t>
  </si>
  <si>
    <t>SVRZX0FTU0VUUy4BAAAAYE5vZAIAAAAGMjI0Ljk0AGhbaZxX1t0IaFtpnFfW3QgoQ0lRLkFSQ0E6SUdQVC5JUV9IT0xESU5HU19FUVVJVFlfQVNTRVRTLgEAAADMAl4BAgAAAAY0OTQuODcAaFtpnFfW3QhoW2mcV9bdCCxDSVEuTkFTREFRR006Uk9CVC5JUV9IT0xESU5HU19FUVVJVFlfQVNTRVRTLgEAAABcY9kgAgAAAAY1MzcuNDMAaFtpnFfW3QhoW2mcV9bdCChDSVEuQVJDQTpMUk5aLklRX0hPTERJTkdTX0VRVUlUWV9BU1NFVFMuAQAAALV2wyYCAAAABTMzLjk2AGhbaZxX1t0IaFtpnFfW3QgoQ0lRLkFSQ0E6TE9VUC5JUV9IT0xESU5HU19FUVVJVFlfQVNTRVRTLgEAAABZXA8iAgAAAAYxMDQuMDYAaFtpnFfW3QhoW2mcV9bdCChDSVEuQVJDQTpDSEFULklRX0hPTERJTkdTX0VRVUlUWV9BU1NFVFMuAQAAAAAwNW0CAAAABjM2Mi42OQBoW2mcV9bdCGhbaZxX1t0IK0NJUS5OQVNEQVFHTTpBSVEuSVFfSE9MRElOR1NfRVFVSVRZX0FTU0VUUy4BAAAA6dxiIQIAAAAHNDIzMC43MQBoW2mcV9bdCGhbaZxX1t0ILENJUS5OQVNEQVFHTTpGRFRYLklRX0hPTERJTkdTX0VRVUlUWV9BU1NFVFMuAQAAAL2lnSYCAAAABjE4Ni4yMQBoW2mcV9bdCGhbaZxX1t0IJ0NJUS5MU0U6QUlBRy5JUV9IT0xESU5HU19FUVVJVFlfQVNTRVRTLgEAAADwnYIkAgAAAAU4MTYuMQBoW2mcV9bdCGhbaZxX1t0IK0NJUS5OQVNE</t>
  </si>
  <si>
    <t>QVFHTTpRUVEuSVFfSE9MRElOR1NfRVFVSVRZX0FTU0VUUy4BAAAADrp7AAIAAAAJMzYxOTkxLjA0AGhbaZxX1t0IaFtpnFfW3QgnQ0lRLkJJVDpXVEFJLklRX0hPTERJTkdTX0VRVUlUWV9BU1NFVFMuAQAAAE26WyMCAAAABjkxNC43MgBoW2mcV9bdCGhbaZxX1t0ILENJUS5OQVNEQVFHTTpBR0lYLklRX0hPTERJTkdTX0VRVUlUWV9BU1NFVFMuAQAAACP3AHACAAAABTI4LjAxAGhbaZxX1t0IaFtpnFfW3QgoQ0lRLlhUUkE6WEFJWC5JUV9IT0xESU5HU19FUVVJVFlfQVNTRVRTLgEAAAA17OIiAgAAAAc0OTA4Ljg2AGhbaZxX1t0IaFtpnFfW3QgnQ0lRLkxTRTpSQk9ULklRX0hPTERJTkdTX0VRVUlUWV9BU1NFVFMuAQAAAI57JBQCAAAABjMyODMuNgBoW2mcV9bdCGhbaZxX1t0IK0NJUS5OQVNEQVFHTTpTTUguSVFfSE9MRElOR1NfRVFVSVRZX0FTU0VUUy4BAAAAYMI2AAIAAAAIMjcwNDguNTQAaFtpnFfW3QhoW2mcV9bdCChDSVEuQVJDQTpBUlRZLklRX0hPTERJTkdTX0VRVUlUWV9BU1NFVFMuAQAAAG4faSECAAAABzEyNjguOTUAaFtpnFfW3QhoW2mcV9bdCCZDSVEuREI6WEIwVC5JUV9IT0xESU5HU19FUVVJVFlfQVNTRVRTLgEAAADTM94pAgAAAAUxMDYuNwBoW2mcV9bdCGhbaZxX1t0IJ0NJUS5CQVRTOklHVi5JUV9IT0xESU5HU19FUVVJVFlfQVNTRVRTLgEAAADNOoYAAgAAAAgxMTQ4Ni41NwBo</t>
  </si>
  <si>
    <t>W2mcV9bdCGhbaZxX1t0IJ0NJUS5BU1g6UkJUWi5JUV9IT0xESU5HU19FUVVJVFlfQVNTRVRTLgEAAAAp7XYiAgAAAAYxOTQuNTQAaFtpnFfW3QhoW2mcV9bdCA==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</si>
</sst>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0.32918752119480921</c:v>
                </c:pt>
                <c:pt idx="2">
                  <c:v>0.39001758155889821</c:v>
                </c:pt>
                <c:pt idx="3">
                  <c:v>0.16660073466131964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0.15432289834681678</c:v>
                </c:pt>
                <c:pt idx="1">
                  <c:v>7.7932522641075419E-2</c:v>
                </c:pt>
                <c:pt idx="2">
                  <c:v>0.11347143164524764</c:v>
                </c:pt>
                <c:pt idx="3">
                  <c:v>3.3480849600421303E-2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3.5840759383733694E-3</c:v>
                </c:pt>
                <c:pt idx="1">
                  <c:v>-7.9775610742340648E-4</c:v>
                </c:pt>
                <c:pt idx="2">
                  <c:v>3.3843333568355761E-3</c:v>
                </c:pt>
                <c:pt idx="3">
                  <c:v>-5.0796159950771708E-3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57C1A-1EF4-48D3-85D0-F6CBCFD6A149}">
  <dimension ref="A1:HG1"/>
  <sheetViews>
    <sheetView workbookViewId="0"/>
  </sheetViews>
  <sheetFormatPr defaultRowHeight="14"/>
  <sheetData>
    <row r="1" spans="1:215" ht="409.5">
      <c r="A1" t="s">
        <v>419</v>
      </c>
      <c r="B1" t="s">
        <v>420</v>
      </c>
      <c r="C1" t="s">
        <v>365</v>
      </c>
      <c r="D1" t="s">
        <v>366</v>
      </c>
      <c r="E1" t="s">
        <v>421</v>
      </c>
      <c r="F1" t="s">
        <v>367</v>
      </c>
      <c r="G1" t="s">
        <v>422</v>
      </c>
      <c r="H1" t="s">
        <v>368</v>
      </c>
      <c r="I1" t="s">
        <v>369</v>
      </c>
      <c r="J1" t="s">
        <v>370</v>
      </c>
      <c r="K1" t="s">
        <v>371</v>
      </c>
      <c r="L1" t="s">
        <v>423</v>
      </c>
      <c r="M1" t="s">
        <v>424</v>
      </c>
      <c r="N1" t="s">
        <v>425</v>
      </c>
      <c r="O1" t="s">
        <v>426</v>
      </c>
      <c r="P1" t="s">
        <v>427</v>
      </c>
      <c r="Q1" t="s">
        <v>428</v>
      </c>
      <c r="R1" t="s">
        <v>429</v>
      </c>
      <c r="S1" t="s">
        <v>430</v>
      </c>
      <c r="T1" t="s">
        <v>431</v>
      </c>
      <c r="U1" t="s">
        <v>432</v>
      </c>
      <c r="V1" t="s">
        <v>433</v>
      </c>
      <c r="W1" t="s">
        <v>434</v>
      </c>
      <c r="X1" t="s">
        <v>435</v>
      </c>
      <c r="Y1" t="s">
        <v>436</v>
      </c>
      <c r="Z1" t="s">
        <v>437</v>
      </c>
      <c r="AA1" t="s">
        <v>438</v>
      </c>
      <c r="AB1" t="s">
        <v>439</v>
      </c>
      <c r="AC1" t="s">
        <v>440</v>
      </c>
      <c r="AD1" t="s">
        <v>441</v>
      </c>
      <c r="AE1" t="s">
        <v>442</v>
      </c>
      <c r="AF1" t="s">
        <v>443</v>
      </c>
      <c r="AG1" t="s">
        <v>444</v>
      </c>
      <c r="AH1" t="s">
        <v>445</v>
      </c>
      <c r="AI1" t="s">
        <v>446</v>
      </c>
      <c r="AJ1" t="s">
        <v>447</v>
      </c>
      <c r="AK1" t="s">
        <v>448</v>
      </c>
      <c r="AL1" t="s">
        <v>449</v>
      </c>
      <c r="AM1" t="s">
        <v>450</v>
      </c>
      <c r="AN1" t="s">
        <v>451</v>
      </c>
      <c r="AO1" t="s">
        <v>452</v>
      </c>
      <c r="AP1" t="s">
        <v>453</v>
      </c>
      <c r="AQ1" t="s">
        <v>454</v>
      </c>
      <c r="AR1" t="s">
        <v>455</v>
      </c>
      <c r="AS1" t="s">
        <v>456</v>
      </c>
      <c r="AT1" t="s">
        <v>457</v>
      </c>
      <c r="AU1" t="s">
        <v>458</v>
      </c>
      <c r="AV1" t="s">
        <v>459</v>
      </c>
      <c r="AW1" t="s">
        <v>372</v>
      </c>
      <c r="AX1" t="s">
        <v>460</v>
      </c>
      <c r="AY1" t="s">
        <v>461</v>
      </c>
      <c r="AZ1" t="s">
        <v>462</v>
      </c>
      <c r="BA1" t="s">
        <v>463</v>
      </c>
      <c r="BB1" t="s">
        <v>464</v>
      </c>
      <c r="BC1" t="s">
        <v>465</v>
      </c>
      <c r="BD1" t="s">
        <v>466</v>
      </c>
      <c r="BE1" t="s">
        <v>467</v>
      </c>
      <c r="BF1" t="s">
        <v>468</v>
      </c>
      <c r="BG1" t="s">
        <v>469</v>
      </c>
      <c r="BH1" t="s">
        <v>373</v>
      </c>
      <c r="BI1" t="s">
        <v>374</v>
      </c>
      <c r="BJ1" t="s">
        <v>470</v>
      </c>
      <c r="BK1" t="s">
        <v>375</v>
      </c>
      <c r="BL1" t="s">
        <v>376</v>
      </c>
      <c r="BM1" t="s">
        <v>377</v>
      </c>
      <c r="BN1" t="s">
        <v>378</v>
      </c>
      <c r="BO1" t="s">
        <v>379</v>
      </c>
      <c r="BP1" t="s">
        <v>380</v>
      </c>
      <c r="BQ1" t="s">
        <v>381</v>
      </c>
      <c r="BR1" t="s">
        <v>382</v>
      </c>
      <c r="BS1" t="s">
        <v>383</v>
      </c>
      <c r="BT1" t="s">
        <v>384</v>
      </c>
      <c r="BU1" t="s">
        <v>385</v>
      </c>
      <c r="BV1" t="s">
        <v>386</v>
      </c>
      <c r="BW1" t="s">
        <v>387</v>
      </c>
      <c r="BX1" t="s">
        <v>388</v>
      </c>
      <c r="BY1" t="s">
        <v>389</v>
      </c>
      <c r="BZ1" t="s">
        <v>390</v>
      </c>
      <c r="CA1" t="s">
        <v>391</v>
      </c>
      <c r="CB1" t="s">
        <v>392</v>
      </c>
      <c r="CC1" t="s">
        <v>393</v>
      </c>
      <c r="CD1" t="s">
        <v>394</v>
      </c>
      <c r="CE1" t="s">
        <v>471</v>
      </c>
      <c r="CF1" t="s">
        <v>395</v>
      </c>
      <c r="CG1" t="s">
        <v>396</v>
      </c>
      <c r="CH1" t="s">
        <v>397</v>
      </c>
      <c r="CI1" t="s">
        <v>398</v>
      </c>
      <c r="CJ1" t="s">
        <v>399</v>
      </c>
      <c r="CK1" t="s">
        <v>400</v>
      </c>
      <c r="CL1" t="s">
        <v>401</v>
      </c>
      <c r="CM1" t="s">
        <v>402</v>
      </c>
      <c r="CN1" t="s">
        <v>403</v>
      </c>
      <c r="CO1" t="s">
        <v>404</v>
      </c>
      <c r="CP1" t="s">
        <v>405</v>
      </c>
      <c r="CQ1" t="s">
        <v>406</v>
      </c>
      <c r="CR1" t="s">
        <v>472</v>
      </c>
      <c r="CS1" t="s">
        <v>473</v>
      </c>
      <c r="CT1" t="s">
        <v>474</v>
      </c>
      <c r="CU1" t="s">
        <v>475</v>
      </c>
      <c r="CV1" t="s">
        <v>476</v>
      </c>
      <c r="CW1" t="s">
        <v>477</v>
      </c>
      <c r="CX1" t="s">
        <v>478</v>
      </c>
      <c r="CY1" t="s">
        <v>479</v>
      </c>
      <c r="CZ1" t="s">
        <v>480</v>
      </c>
      <c r="DA1" t="s">
        <v>481</v>
      </c>
      <c r="DB1" t="s">
        <v>482</v>
      </c>
      <c r="DC1" t="s">
        <v>483</v>
      </c>
      <c r="DD1" t="s">
        <v>484</v>
      </c>
      <c r="DE1" t="s">
        <v>485</v>
      </c>
      <c r="DF1" t="s">
        <v>486</v>
      </c>
      <c r="DG1" t="s">
        <v>487</v>
      </c>
      <c r="DH1" t="s">
        <v>488</v>
      </c>
      <c r="DI1" t="s">
        <v>489</v>
      </c>
      <c r="DJ1" t="s">
        <v>490</v>
      </c>
      <c r="DK1" t="s">
        <v>491</v>
      </c>
      <c r="DL1" t="s">
        <v>492</v>
      </c>
      <c r="DM1" t="s">
        <v>493</v>
      </c>
      <c r="DN1" t="s">
        <v>494</v>
      </c>
      <c r="DO1" t="s">
        <v>495</v>
      </c>
      <c r="DP1" t="s">
        <v>496</v>
      </c>
      <c r="DQ1" t="s">
        <v>497</v>
      </c>
      <c r="DR1" t="s">
        <v>498</v>
      </c>
      <c r="DS1" t="s">
        <v>499</v>
      </c>
      <c r="DT1" t="s">
        <v>500</v>
      </c>
      <c r="DU1" t="s">
        <v>501</v>
      </c>
      <c r="DV1" t="s">
        <v>502</v>
      </c>
      <c r="DW1" t="s">
        <v>503</v>
      </c>
      <c r="DX1" t="s">
        <v>504</v>
      </c>
      <c r="DY1" t="s">
        <v>407</v>
      </c>
      <c r="DZ1" t="s">
        <v>408</v>
      </c>
      <c r="EA1" t="s">
        <v>409</v>
      </c>
      <c r="EB1" t="s">
        <v>410</v>
      </c>
      <c r="EC1" t="s">
        <v>411</v>
      </c>
      <c r="ED1" t="s">
        <v>412</v>
      </c>
      <c r="EE1" t="s">
        <v>413</v>
      </c>
      <c r="EF1" t="s">
        <v>414</v>
      </c>
      <c r="EG1" t="s">
        <v>415</v>
      </c>
      <c r="EH1" t="s">
        <v>416</v>
      </c>
      <c r="EI1" t="s">
        <v>417</v>
      </c>
      <c r="EJ1" t="s">
        <v>418</v>
      </c>
      <c r="EK1" t="s">
        <v>505</v>
      </c>
      <c r="EL1" t="s">
        <v>506</v>
      </c>
      <c r="EM1" t="s">
        <v>507</v>
      </c>
      <c r="EN1" t="s">
        <v>508</v>
      </c>
      <c r="EO1" t="s">
        <v>509</v>
      </c>
      <c r="EP1" t="s">
        <v>510</v>
      </c>
      <c r="EQ1" t="s">
        <v>511</v>
      </c>
      <c r="ER1" t="s">
        <v>512</v>
      </c>
      <c r="ES1" t="s">
        <v>513</v>
      </c>
      <c r="ET1" t="s">
        <v>514</v>
      </c>
      <c r="EU1" t="s">
        <v>515</v>
      </c>
      <c r="EV1" t="s">
        <v>516</v>
      </c>
      <c r="EW1" t="s">
        <v>517</v>
      </c>
      <c r="EX1" t="s">
        <v>518</v>
      </c>
      <c r="EY1" t="s">
        <v>519</v>
      </c>
      <c r="EZ1" t="s">
        <v>520</v>
      </c>
      <c r="FA1" t="s">
        <v>521</v>
      </c>
      <c r="FB1" t="s">
        <v>522</v>
      </c>
      <c r="FC1" t="s">
        <v>523</v>
      </c>
      <c r="FD1" t="s">
        <v>524</v>
      </c>
      <c r="FE1" t="s">
        <v>525</v>
      </c>
      <c r="FF1" t="s">
        <v>526</v>
      </c>
      <c r="FG1" t="s">
        <v>527</v>
      </c>
      <c r="FH1" t="s">
        <v>528</v>
      </c>
      <c r="FI1" t="s">
        <v>529</v>
      </c>
      <c r="FJ1" t="s">
        <v>530</v>
      </c>
      <c r="FK1" t="s">
        <v>531</v>
      </c>
      <c r="FL1" t="s">
        <v>532</v>
      </c>
      <c r="FM1" t="s">
        <v>533</v>
      </c>
      <c r="FN1" t="s">
        <v>534</v>
      </c>
      <c r="FO1" t="s">
        <v>535</v>
      </c>
      <c r="FP1" t="s">
        <v>536</v>
      </c>
      <c r="FQ1" t="s">
        <v>537</v>
      </c>
      <c r="FR1" t="s">
        <v>538</v>
      </c>
      <c r="FS1" t="s">
        <v>539</v>
      </c>
      <c r="FT1" t="s">
        <v>540</v>
      </c>
      <c r="FU1" t="s">
        <v>541</v>
      </c>
      <c r="FV1" t="s">
        <v>542</v>
      </c>
      <c r="FW1" t="s">
        <v>543</v>
      </c>
      <c r="FX1" t="s">
        <v>544</v>
      </c>
      <c r="FY1" t="s">
        <v>545</v>
      </c>
      <c r="FZ1" t="s">
        <v>546</v>
      </c>
      <c r="GA1" t="s">
        <v>547</v>
      </c>
      <c r="GB1" t="s">
        <v>548</v>
      </c>
      <c r="GC1" t="s">
        <v>549</v>
      </c>
      <c r="GD1" t="s">
        <v>550</v>
      </c>
      <c r="GE1" t="s">
        <v>551</v>
      </c>
      <c r="GF1" t="s">
        <v>552</v>
      </c>
      <c r="GG1" t="s">
        <v>553</v>
      </c>
      <c r="GH1" t="s">
        <v>554</v>
      </c>
      <c r="GI1" t="s">
        <v>555</v>
      </c>
      <c r="GJ1" t="s">
        <v>556</v>
      </c>
      <c r="GK1" t="s">
        <v>557</v>
      </c>
      <c r="GL1" t="s">
        <v>558</v>
      </c>
      <c r="GM1" t="s">
        <v>559</v>
      </c>
      <c r="GN1" t="s">
        <v>560</v>
      </c>
      <c r="GO1" t="s">
        <v>561</v>
      </c>
      <c r="GP1" t="s">
        <v>562</v>
      </c>
      <c r="GQ1" t="s">
        <v>563</v>
      </c>
      <c r="GR1" t="s">
        <v>564</v>
      </c>
      <c r="GS1" t="s">
        <v>565</v>
      </c>
      <c r="GT1" t="s">
        <v>566</v>
      </c>
      <c r="GU1" t="s">
        <v>567</v>
      </c>
      <c r="GV1" t="s">
        <v>568</v>
      </c>
      <c r="GW1" t="s">
        <v>569</v>
      </c>
      <c r="GX1" t="s">
        <v>570</v>
      </c>
      <c r="GY1" t="s">
        <v>571</v>
      </c>
      <c r="GZ1" t="s">
        <v>572</v>
      </c>
      <c r="HA1" t="s">
        <v>573</v>
      </c>
      <c r="HB1" t="s">
        <v>574</v>
      </c>
      <c r="HC1" t="s">
        <v>575</v>
      </c>
      <c r="HD1" t="s">
        <v>576</v>
      </c>
      <c r="HE1" t="s">
        <v>577</v>
      </c>
      <c r="HF1" t="s">
        <v>578</v>
      </c>
      <c r="HG1" t="s">
        <v>579</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C16" sqref="C16"/>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3.5840759383733694E-3</v>
      </c>
      <c r="F2" s="161">
        <f>($M2-K2)/K2</f>
        <v>2.481677060335321E-2</v>
      </c>
      <c r="G2" s="161">
        <f>($M2-L2)/L2</f>
        <v>4.5469750016724986E-2</v>
      </c>
      <c r="H2" s="10">
        <f>M2/N1-1</f>
        <v>0.15432289834681678</v>
      </c>
      <c r="I2" s="10">
        <f>N2/O2-1</f>
        <v>0.55024971011130908</v>
      </c>
      <c r="J2" s="4">
        <f>_xll.ciqfunctions.udf.CIQ($C2,"IQ_CLOSEPRICE",$A$14,"USD")</f>
        <v>32.700200000000002</v>
      </c>
      <c r="K2" s="4">
        <f>_xll.ciqfunctions.udf.CIQ($C2,"IQ_CLOSEPRICE",$A$15,"USD")</f>
        <v>32.0227</v>
      </c>
      <c r="L2" s="4">
        <f>_xll.ciqfunctions.udf.CIQ($C2,"IQ_CLOSEPRICE",$A$16,"USD")</f>
        <v>31.3901</v>
      </c>
      <c r="M2" s="4">
        <f>_xll.ciqfunctions.udf.CIQ($C2,"IQ_CLOSEPRICE",$A$13,"USD")</f>
        <v>32.817399999999999</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-7.9775610742340648E-4</v>
      </c>
      <c r="F3" s="7">
        <f t="shared" ref="F3:G9" si="1">($M3-K3)/K3</f>
        <v>1.5889930701548788E-3</v>
      </c>
      <c r="G3" s="7">
        <f t="shared" si="1"/>
        <v>1.634996033676837E-2</v>
      </c>
      <c r="H3" s="11">
        <f>M3/P3-1</f>
        <v>7.7932522641075419E-2</v>
      </c>
      <c r="I3" s="11">
        <f t="shared" ref="I3:I9" si="2">M3/O3-1</f>
        <v>0.32918752119480921</v>
      </c>
      <c r="J3" s="4">
        <f>_xll.ciqfunctions.udf.CIQ($C3,"IQ_CLOSEPRICE",$A$14,"USD")</f>
        <v>6345.0595400000002</v>
      </c>
      <c r="K3" s="4">
        <f>_xll.ciqfunctions.udf.CIQ($C3,"IQ_CLOSEPRICE",$A$15,"USD")</f>
        <v>6329.9395000000004</v>
      </c>
      <c r="L3" s="4">
        <f>_xll.ciqfunctions.udf.CIQ($C3,"IQ_CLOSEPRICE",$A$16,"USD")</f>
        <v>6238.0065699999996</v>
      </c>
      <c r="M3" s="4">
        <f>_xll.ciqfunctions.udf.CIQ($C3,"IQ_CLOSEPRICE",$A$13,"USD")</f>
        <v>6339.99773</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3.3843333568355761E-3</v>
      </c>
      <c r="F4" s="7">
        <f t="shared" si="1"/>
        <v>9.111859599361791E-3</v>
      </c>
      <c r="G4" s="7">
        <f t="shared" si="1"/>
        <v>2.7731638622084231E-2</v>
      </c>
      <c r="H4" s="11">
        <f t="shared" ref="H4:H9" si="3">M4/P4-1</f>
        <v>0.11347143164524764</v>
      </c>
      <c r="I4" s="11">
        <f t="shared" si="2"/>
        <v>0.39001758155889821</v>
      </c>
      <c r="J4" s="4">
        <f>_xll.ciqfunctions.udf.CIQ($C4,"IQ_CLOSEPRICE",$A$14,"USD")</f>
        <v>567.32000000000005</v>
      </c>
      <c r="K4" s="4">
        <f>_xll.ciqfunctions.udf.CIQ($C4,"IQ_CLOSEPRICE",$A$15,"USD")</f>
        <v>564.1</v>
      </c>
      <c r="L4" s="4">
        <f>_xll.ciqfunctions.udf.CIQ($C4,"IQ_CLOSEPRICE",$A$16,"USD")</f>
        <v>553.88</v>
      </c>
      <c r="M4" s="4">
        <f>_xll.ciqfunctions.udf.CIQ($C4,"IQ_CLOSEPRICE",$A$13,"USD")</f>
        <v>569.24</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-5.0796159950771708E-3</v>
      </c>
      <c r="F5" s="7">
        <f t="shared" si="1"/>
        <v>-4.6407426930161746E-3</v>
      </c>
      <c r="G5" s="7">
        <f t="shared" si="1"/>
        <v>8.7192944682766005E-3</v>
      </c>
      <c r="H5" s="11">
        <f t="shared" si="3"/>
        <v>3.3480849600421303E-2</v>
      </c>
      <c r="I5" s="11">
        <f t="shared" si="2"/>
        <v>0.16660073466131964</v>
      </c>
      <c r="J5" s="4">
        <f>_xll.ciqfunctions.udf.CIQ($C5,"IQ_CLOSEPRICE",$A$14,"USD")</f>
        <v>44193.124089999998</v>
      </c>
      <c r="K5" s="4">
        <f>_xll.ciqfunctions.udf.CIQ($C5,"IQ_CLOSEPRICE",$A$15,"USD")</f>
        <v>44173.638480000001</v>
      </c>
      <c r="L5" s="4">
        <f>_xll.ciqfunctions.udf.CIQ($C5,"IQ_CLOSEPRICE",$A$16,"USD")</f>
        <v>43588.57834</v>
      </c>
      <c r="M5" s="4">
        <f>_xll.ciqfunctions.udf.CIQ($C5,"IQ_CLOSEPRICE",$A$13,"USD")</f>
        <v>43968.639990000003</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1.5681003584229454E-3</v>
      </c>
      <c r="F7" s="7">
        <f t="shared" si="1"/>
        <v>8.5720730882021777E-3</v>
      </c>
      <c r="G7" s="7">
        <f t="shared" si="1"/>
        <v>2.8525419829767702E-2</v>
      </c>
      <c r="H7" s="11">
        <f t="shared" si="3"/>
        <v>0.15709109730848869</v>
      </c>
      <c r="I7" s="11">
        <f t="shared" si="2"/>
        <v>0.43393200769724194</v>
      </c>
      <c r="J7" s="4">
        <f>_xll.ciqfunctions.udf.CIQ($C7,"IQ_CLOSEPRICE",$A$14,"USD")</f>
        <v>44.64</v>
      </c>
      <c r="K7" s="4">
        <f>_xll.ciqfunctions.udf.CIQ($C7,"IQ_CLOSEPRICE",$A$15,"USD")</f>
        <v>44.33</v>
      </c>
      <c r="L7" s="4">
        <f>_xll.ciqfunctions.udf.CIQ($C7,"IQ_CLOSEPRICE",$A$16,"USD")</f>
        <v>43.47</v>
      </c>
      <c r="M7" s="4">
        <f>_xll.ciqfunctions.udf.CIQ($C7,"IQ_CLOSEPRICE",$A$13,"USD")</f>
        <v>44.71</v>
      </c>
      <c r="N7" s="4"/>
      <c r="O7" s="6">
        <f>_xll.ciqfunctions.udf.CIQ($C7,"IQ_CLOSEPRICE",$A$17,"USD")</f>
        <v>31.18</v>
      </c>
      <c r="P7" s="6">
        <f>_xll.ciqfunctions.udf.CIQ($C7,"IQ_CLOSEPRICE",$A$18,"USD")</f>
        <v>38.64</v>
      </c>
    </row>
    <row r="8" spans="1:17" ht="22.5" customHeight="1">
      <c r="A8" s="9" t="s">
        <v>30</v>
      </c>
      <c r="B8" s="9"/>
      <c r="C8" s="21" t="s">
        <v>31</v>
      </c>
      <c r="D8" s="21" t="s">
        <v>32</v>
      </c>
      <c r="E8" s="7">
        <f t="shared" si="0"/>
        <v>1.5700230270043962E-2</v>
      </c>
      <c r="F8" s="7">
        <f t="shared" si="1"/>
        <v>3.2047968572314926E-3</v>
      </c>
      <c r="G8" s="7">
        <f t="shared" si="1"/>
        <v>2.5250924458531488E-2</v>
      </c>
      <c r="H8" s="11">
        <f t="shared" si="3"/>
        <v>0.20213073460792019</v>
      </c>
      <c r="I8" s="11">
        <f t="shared" si="2"/>
        <v>0.66477955052324589</v>
      </c>
      <c r="J8" s="4">
        <f>_xll.ciqfunctions.udf.CIQ($C8,"IQ_CLOSEPRICE",$A$14,"USD")</f>
        <v>286.62</v>
      </c>
      <c r="K8" s="4">
        <f>_xll.ciqfunctions.udf.CIQ($C8,"IQ_CLOSEPRICE",$A$15,"USD")</f>
        <v>290.19</v>
      </c>
      <c r="L8" s="4">
        <f>_xll.ciqfunctions.udf.CIQ($C8,"IQ_CLOSEPRICE",$A$16,"USD")</f>
        <v>283.95</v>
      </c>
      <c r="M8" s="4">
        <f>_xll.ciqfunctions.udf.CIQ($C8,"IQ_CLOSEPRICE",$A$13,"USD")</f>
        <v>291.12</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-5.0595238095238601E-3</v>
      </c>
      <c r="F9" s="7">
        <f t="shared" si="1"/>
        <v>-1.5896379158080634E-2</v>
      </c>
      <c r="G9" s="7">
        <f t="shared" si="1"/>
        <v>9.3599033816425814E-3</v>
      </c>
      <c r="H9" s="11">
        <f t="shared" si="3"/>
        <v>4.6322378716744828E-2</v>
      </c>
      <c r="I9" s="11" t="e">
        <f t="shared" si="2"/>
        <v>#VALUE!</v>
      </c>
      <c r="J9" s="4">
        <f>_xll.ciqfunctions.udf.CIQ($C9,"IQ_CLOSEPRICE",$A$14,"USD")</f>
        <v>33.6</v>
      </c>
      <c r="K9" s="4">
        <f>_xll.ciqfunctions.udf.CIQ($C9,"IQ_CLOSEPRICE",$A$15,"USD")</f>
        <v>33.97</v>
      </c>
      <c r="L9" s="4">
        <f>_xll.ciqfunctions.udf.CIQ($C9,"IQ_CLOSEPRICE",$A$16,"USD")</f>
        <v>33.119999999999997</v>
      </c>
      <c r="M9" s="4">
        <f>_xll.ciqfunctions.udf.CIQ($C9,"IQ_CLOSEPRICE",$A$13,"USD")</f>
        <v>33.43</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45876</v>
      </c>
      <c r="B13" s="9"/>
      <c r="C13" s="21"/>
      <c r="D13" s="4"/>
      <c r="E13" s="4"/>
      <c r="F13" s="4"/>
      <c r="G13" s="4"/>
      <c r="H13" s="9"/>
      <c r="I13" s="9"/>
      <c r="J13" s="9"/>
      <c r="K13" s="9"/>
      <c r="L13" s="9"/>
      <c r="M13" s="9"/>
      <c r="N13" s="9"/>
      <c r="O13" s="9"/>
      <c r="P13" s="9"/>
    </row>
    <row r="14" spans="1:17" ht="22.5" customHeight="1">
      <c r="A14" s="5">
        <v>45875</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45873</v>
      </c>
      <c r="B15" s="9"/>
      <c r="C15" s="21" t="s">
        <v>44</v>
      </c>
      <c r="D15" s="14" t="s">
        <v>15</v>
      </c>
      <c r="E15" s="10">
        <f>E2</f>
        <v>3.5840759383733694E-3</v>
      </c>
      <c r="F15" s="10">
        <f>F2</f>
        <v>2.481677060335321E-2</v>
      </c>
      <c r="G15" s="10">
        <f>G2</f>
        <v>4.5469750016724986E-2</v>
      </c>
      <c r="H15" s="10">
        <f>H2</f>
        <v>0.15432289834681678</v>
      </c>
      <c r="I15" s="15">
        <f>I2</f>
        <v>0.55024971011130908</v>
      </c>
      <c r="J15" s="9"/>
      <c r="K15" s="9"/>
      <c r="L15" s="9"/>
      <c r="M15" s="9"/>
      <c r="N15" s="9"/>
      <c r="O15" s="9"/>
      <c r="P15" s="9"/>
    </row>
    <row r="16" spans="1:17" ht="22.5" customHeight="1">
      <c r="A16" s="199">
        <v>45870</v>
      </c>
      <c r="B16" s="9"/>
      <c r="C16" s="21"/>
      <c r="D16" s="16" t="s">
        <v>18</v>
      </c>
      <c r="E16" s="10">
        <f t="shared" ref="E16:I18" si="4">E3</f>
        <v>-7.9775610742340648E-4</v>
      </c>
      <c r="F16" s="10">
        <f t="shared" si="4"/>
        <v>1.5889930701548788E-3</v>
      </c>
      <c r="G16" s="10">
        <f t="shared" si="4"/>
        <v>1.634996033676837E-2</v>
      </c>
      <c r="H16" s="10">
        <f t="shared" si="4"/>
        <v>7.7932522641075419E-2</v>
      </c>
      <c r="I16" s="15">
        <f t="shared" si="4"/>
        <v>0.32918752119480921</v>
      </c>
      <c r="J16" s="9"/>
      <c r="K16" s="9"/>
      <c r="L16" s="9"/>
      <c r="M16" s="9"/>
      <c r="N16" s="9"/>
      <c r="O16" s="9"/>
      <c r="P16" s="9"/>
    </row>
    <row r="17" spans="1:16" ht="22.5" customHeight="1">
      <c r="A17" s="5">
        <v>45289</v>
      </c>
      <c r="B17" s="9"/>
      <c r="C17" s="21"/>
      <c r="D17" s="17" t="s">
        <v>21</v>
      </c>
      <c r="E17" s="10">
        <f t="shared" si="4"/>
        <v>3.3843333568355761E-3</v>
      </c>
      <c r="F17" s="10">
        <f t="shared" si="4"/>
        <v>9.111859599361791E-3</v>
      </c>
      <c r="G17" s="10">
        <f t="shared" si="4"/>
        <v>2.7731638622084231E-2</v>
      </c>
      <c r="H17" s="10">
        <f t="shared" si="4"/>
        <v>0.11347143164524764</v>
      </c>
      <c r="I17" s="15">
        <f t="shared" si="4"/>
        <v>0.39001758155889821</v>
      </c>
      <c r="J17" s="9"/>
      <c r="K17" s="9"/>
      <c r="L17" s="9"/>
      <c r="M17" s="9"/>
      <c r="N17" s="9"/>
      <c r="O17" s="9"/>
      <c r="P17" s="9"/>
    </row>
    <row r="18" spans="1:16" ht="22.5" customHeight="1" thickBot="1">
      <c r="A18" s="5">
        <v>45657</v>
      </c>
      <c r="B18" s="9"/>
      <c r="C18" s="21"/>
      <c r="D18" s="18" t="s">
        <v>23</v>
      </c>
      <c r="E18" s="222">
        <f t="shared" si="4"/>
        <v>-5.0796159950771708E-3</v>
      </c>
      <c r="F18" s="222">
        <f t="shared" si="4"/>
        <v>-4.6407426930161746E-3</v>
      </c>
      <c r="G18" s="222">
        <f t="shared" si="4"/>
        <v>8.7192944682766005E-3</v>
      </c>
      <c r="H18" s="222">
        <f t="shared" si="4"/>
        <v>3.3480849600421303E-2</v>
      </c>
      <c r="I18" s="223">
        <f t="shared" si="4"/>
        <v>0.16660073466131964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448.4015</v>
      </c>
      <c r="E2" s="88">
        <f>MEDIAN(E5:E26)</f>
        <v>428.78</v>
      </c>
      <c r="F2" s="88">
        <f>MEDIAN(F5:F26)</f>
        <v>347.45499999999998</v>
      </c>
      <c r="G2" s="88">
        <f>MEDIAN(G5:G26)</f>
        <v>5.0259999999999999E-2</v>
      </c>
      <c r="H2" s="88"/>
      <c r="I2" s="88"/>
      <c r="J2" s="184">
        <f>MEDIAN(J5:J26)</f>
        <v>1.8201491967309988E-3</v>
      </c>
      <c r="K2" s="185"/>
      <c r="L2" s="88"/>
      <c r="M2" s="88">
        <f t="shared" ref="M2:U2" si="0">MEDIAN(M5:M26)</f>
        <v>0</v>
      </c>
      <c r="N2" s="88">
        <f t="shared" si="0"/>
        <v>38.541600000000003</v>
      </c>
      <c r="O2" s="88">
        <f t="shared" si="0"/>
        <v>9.5249999999999986</v>
      </c>
      <c r="P2" s="88">
        <f t="shared" si="0"/>
        <v>10.100000000000001</v>
      </c>
      <c r="Q2" s="88">
        <f t="shared" si="0"/>
        <v>20.295841650000021</v>
      </c>
      <c r="R2" s="88">
        <f t="shared" si="0"/>
        <v>34.400909999999996</v>
      </c>
      <c r="S2" s="88">
        <f t="shared" si="0"/>
        <v>10.175000000000001</v>
      </c>
      <c r="T2" s="88">
        <f t="shared" si="0"/>
        <v>26.392052499999998</v>
      </c>
      <c r="U2" s="184">
        <f t="shared" si="0"/>
        <v>5.8500000000000002E-3</v>
      </c>
      <c r="V2" s="88"/>
      <c r="W2" s="88"/>
      <c r="X2" s="88"/>
      <c r="Y2" s="184" t="e">
        <f t="shared" ref="Y2:AD2" si="1">MEDIAN(Y5:Y26)</f>
        <v>#DIV/0!</v>
      </c>
      <c r="Z2" s="184" t="e">
        <f t="shared" si="1"/>
        <v>#DIV/0!</v>
      </c>
      <c r="AA2" s="184">
        <f t="shared" si="1"/>
        <v>0.10753834629124726</v>
      </c>
      <c r="AB2" s="88">
        <f t="shared" si="1"/>
        <v>5.5285000000000001E-2</v>
      </c>
      <c r="AC2" s="88">
        <f t="shared" si="1"/>
        <v>55285</v>
      </c>
      <c r="AD2" s="127">
        <f t="shared" si="1"/>
        <v>61.5</v>
      </c>
    </row>
    <row r="3" spans="1:30">
      <c r="A3" s="91" t="s">
        <v>50</v>
      </c>
      <c r="D3" s="88">
        <f>SUM(D5:D26)</f>
        <v>59870.971585000007</v>
      </c>
      <c r="E3" s="88">
        <f>SUM(E5:E26)</f>
        <v>59303.789999999994</v>
      </c>
      <c r="F3" s="88">
        <f>SUM(F5:F26)</f>
        <v>49630.019575439997</v>
      </c>
      <c r="G3" s="88">
        <f>SUM(G5:G26)</f>
        <v>18.232969999999998</v>
      </c>
      <c r="H3" s="88"/>
      <c r="I3" s="88"/>
      <c r="J3" s="88"/>
      <c r="K3" s="185"/>
      <c r="L3" s="88"/>
      <c r="M3" s="88">
        <f>SUM(M5:M26)</f>
        <v>18.913118800000127</v>
      </c>
      <c r="N3" s="88">
        <f t="shared" ref="N3:T3" si="2">SUM(N5:N26)</f>
        <v>1102.6239800000003</v>
      </c>
      <c r="O3" s="88">
        <f t="shared" si="2"/>
        <v>777.14018999999985</v>
      </c>
      <c r="P3" s="88">
        <f t="shared" si="2"/>
        <v>808.24752400000011</v>
      </c>
      <c r="Q3" s="88">
        <f t="shared" si="2"/>
        <v>2785.0305802033399</v>
      </c>
      <c r="R3" s="88">
        <f t="shared" si="2"/>
        <v>942.50770999999997</v>
      </c>
      <c r="S3" s="88">
        <f t="shared" si="2"/>
        <v>672.92316600000004</v>
      </c>
      <c r="T3" s="88">
        <f t="shared" si="2"/>
        <v>10612.46215076254</v>
      </c>
      <c r="U3" s="184"/>
      <c r="V3" s="88"/>
      <c r="W3" s="88"/>
      <c r="X3" s="88"/>
      <c r="Y3" s="184"/>
      <c r="Z3" s="184"/>
      <c r="AA3" s="184"/>
      <c r="AB3" s="88"/>
      <c r="AC3" s="88"/>
      <c r="AD3" s="195"/>
    </row>
    <row r="4" spans="1:30">
      <c r="A4" s="91" t="s">
        <v>19</v>
      </c>
      <c r="C4" s="26" t="s">
        <v>20</v>
      </c>
      <c r="D4" s="88">
        <f>_xll.ciqfunctions.udf.CIQ(C4,"IQ_MARKETCAP",$A$28)</f>
        <v>363829.74599999998</v>
      </c>
      <c r="E4" s="172">
        <f>_xll.ciqfunctions.udf.CIQ(C4,"IQ_HOLDINGS_EQUITY_ASSETS",$A$28)</f>
        <v>361991.04</v>
      </c>
      <c r="F4" s="173">
        <f>_xll.ciqfunctions.udf.CIQ(C4,"IQ_MARKETCAP",$A$29)</f>
        <v>315505.59450000001</v>
      </c>
      <c r="G4" s="89">
        <f>_xll.ciqfunctions.udf.CIQ(C4,"IQ_VOLUME",$A$28)</f>
        <v>44.371009999999998</v>
      </c>
      <c r="H4" s="174">
        <f>_xll.ciqfunctions.udf.CIQ(C4,"IQ_CLOSEPRICE",$A$27)</f>
        <v>567.32000000000005</v>
      </c>
      <c r="I4" s="89">
        <f>_xll.ciqfunctions.udf.CIQ(C4,"IQ_CLOSEPRICE",$A$28)</f>
        <v>569.24</v>
      </c>
      <c r="J4" s="153">
        <f>(I4-H4)/H4</f>
        <v>3.3843333568355761E-3</v>
      </c>
      <c r="K4" s="173">
        <f>_xll.ciqfunctions.udf.CIQ($C4,"IQ_VWAP",A$28)</f>
        <v>569.20000000000005</v>
      </c>
      <c r="L4" s="186">
        <f>_xll.ciqfunctions.udf.CIQ($C4,"IQ_SHARESOUTSTANDING",($A$27))</f>
        <v>639.15</v>
      </c>
      <c r="M4" s="187">
        <f t="shared" ref="M4:M9" si="3">K4*(P4-L4)</f>
        <v>0</v>
      </c>
      <c r="N4" s="172">
        <f>_xll.ciqfunctions.udf.CIQAVG($C4,"IQ_VWAP",A$29,A$28,"USD")</f>
        <v>512.84873000000005</v>
      </c>
      <c r="O4" s="172">
        <f>_xll.ciqfunctions.udf.CIQ($C4,"IQ_SHARESOUTSTANDING",$A$29)</f>
        <v>617.15</v>
      </c>
      <c r="P4" s="172">
        <f>_xll.ciqfunctions.udf.CIQ($C4,"IQ_SHARESOUTSTANDING",$A$28)</f>
        <v>639.15</v>
      </c>
      <c r="Q4" s="172">
        <f>(P4-O4)*N4</f>
        <v>11282.672060000001</v>
      </c>
      <c r="R4" s="173">
        <f>_xll.ciqfunctions.udf.CIQAVG($C4,"IQ_VWAP",A$30,A$28,"USD")</f>
        <v>482.45510000000002</v>
      </c>
      <c r="S4" s="173">
        <f>_xll.ciqfunctions.udf.CIQ($C4,"IQ_SHARESOUTSTANDING",$A$30)</f>
        <v>560.35</v>
      </c>
      <c r="T4" s="172">
        <f>(P4-S4)*R4</f>
        <v>38017.461879999981</v>
      </c>
      <c r="U4" s="126">
        <v>2E-3</v>
      </c>
      <c r="V4" s="91">
        <f>_xll.ciqfunctions.udf.CIQ(C4,"IQ_CLOSEPRICE",$A$30)</f>
        <v>409.52</v>
      </c>
      <c r="W4" s="91">
        <f>_xll.ciqfunctions.udf.CIQ($C4,"IQ_CLOSEPRICE",$A$29)</f>
        <v>511.23</v>
      </c>
      <c r="X4" s="91">
        <f>_xll.ciqfunctions.udf.CIQ(C4,"IQ_CLOSEPRICE",$A$28)</f>
        <v>569.24</v>
      </c>
      <c r="Y4" s="153">
        <f>(X4/V4)^(365/($A$28-$A$30))-1</f>
        <v>0.22724380034579372</v>
      </c>
      <c r="Z4" s="153">
        <f>X4/V4-1</f>
        <v>0.39001758155889821</v>
      </c>
      <c r="AA4" s="153">
        <f>X4/W4-1</f>
        <v>0.11347143164524764</v>
      </c>
      <c r="AB4" s="89">
        <f>_xll.ciqfunctions.udf.CIQAVG(C4,"IQ_VOLUME","-30D",$A$28)</f>
        <v>43.887450000000001</v>
      </c>
      <c r="AC4" s="89">
        <f>AB4*1000000</f>
        <v>43887450</v>
      </c>
      <c r="AD4" s="127">
        <v>101</v>
      </c>
    </row>
    <row r="5" spans="1:30">
      <c r="A5" s="119" t="s">
        <v>71</v>
      </c>
      <c r="C5" s="119" t="s">
        <v>72</v>
      </c>
      <c r="D5" s="88">
        <f>_xll.ciqfunctions.udf.CIQ(C5,"IQ_MARKETCAP",$A$28)</f>
        <v>29.535730000000001</v>
      </c>
      <c r="E5" s="172">
        <f>_xll.ciqfunctions.udf.CIQ(C5,"IQ_HOLDINGS_EQUITY_ASSETS",$A$28)</f>
        <v>28.01</v>
      </c>
      <c r="F5" s="173">
        <f>_xll.ciqfunctions.udf.CIQ(C5,"IQ_MARKETCAP",$A$29)</f>
        <v>11.372059999999999</v>
      </c>
      <c r="G5" s="89">
        <f>_xll.ciqfunctions.udf.CIQ(C5,"IQ_VOLUME",$A$28)</f>
        <v>3.8920000000000003E-2</v>
      </c>
      <c r="H5" s="174">
        <f>_xll.ciqfunctions.udf.CIQ(C5,"IQ_CLOSEPRICE",$A$27)</f>
        <v>32.700200000000002</v>
      </c>
      <c r="I5" s="89">
        <f>_xll.ciqfunctions.udf.CIQ(C5,"IQ_CLOSEPRICE",$A$28)</f>
        <v>32.817399999999999</v>
      </c>
      <c r="J5" s="153">
        <f>(I5-H5)/H5</f>
        <v>3.5840759383733694E-3</v>
      </c>
      <c r="K5" s="173">
        <f>_xll.ciqfunctions.udf.CIQ($C5,"IQ_VWAP",A$28)</f>
        <v>33.08</v>
      </c>
      <c r="L5" s="186">
        <f>_xll.ciqfunctions.udf.CIQ($C5,"IQ_SHARESOUTSTANDING",($A$27))</f>
        <v>0.9</v>
      </c>
      <c r="M5" s="187">
        <f>K5*(P5-L5)</f>
        <v>0</v>
      </c>
      <c r="N5" s="172">
        <f>_xll.ciqfunctions.udf.CIQAVG($C5,"IQ_VWAP",A$29,A$28,"USD")</f>
        <v>28.66133</v>
      </c>
      <c r="O5" s="172">
        <f>_xll.ciqfunctions.udf.CIQ($C5,"IQ_SHARESOUTSTANDING",$A$29)</f>
        <v>0.4</v>
      </c>
      <c r="P5" s="172">
        <f>_xll.ciqfunctions.udf.CIQ($C5,"IQ_SHARESOUTSTANDING",$A$28)</f>
        <v>0.9</v>
      </c>
      <c r="Q5" s="172">
        <f>(P5-O5)*N5</f>
        <v>14.330665</v>
      </c>
      <c r="R5" s="173">
        <f>_xll.ciqfunctions.udf.CIQAVG($C5,"IQ_VWAP",A$30,A$28,"USD")</f>
        <v>27.557130000000001</v>
      </c>
      <c r="S5" s="173">
        <f>_xll.ciqfunctions.udf.CIQ($C5,"IQ_SHARESOUTSTANDING",$A$30)</f>
        <v>0</v>
      </c>
      <c r="T5" s="172">
        <f>(P5-S5)*R5</f>
        <v>24.801417000000001</v>
      </c>
      <c r="U5" s="126">
        <v>0.01</v>
      </c>
      <c r="V5" s="191">
        <v>3878.75</v>
      </c>
      <c r="W5" s="191">
        <v>5445.64</v>
      </c>
      <c r="X5" s="171">
        <f>'raw1'!N2</f>
        <v>6013.15</v>
      </c>
      <c r="Y5" s="153">
        <f>(X5/V5)^(365/($A$28-$A$30))-1</f>
        <v>0.31340357997454538</v>
      </c>
      <c r="Z5" s="153">
        <f>X5/V5-1</f>
        <v>0.55028037383177564</v>
      </c>
      <c r="AA5" s="153">
        <f>I5/'raw1'!N1-1</f>
        <v>0.15432289834681678</v>
      </c>
      <c r="AB5" s="89">
        <f>_xll.ciqfunctions.udf.CIQAVG(C5,"IQ_VOLUME","-30D",$A$28)</f>
        <v>3.0949999999999998E-2</v>
      </c>
      <c r="AC5" s="89">
        <f>AB5*1000000</f>
        <v>30950</v>
      </c>
      <c r="AD5" s="127">
        <v>48</v>
      </c>
    </row>
    <row r="6" spans="1:30">
      <c r="A6" s="91" t="s">
        <v>30</v>
      </c>
      <c r="C6" s="119" t="s">
        <v>31</v>
      </c>
      <c r="D6" s="88">
        <f>_xll.ciqfunctions.udf.CIQ(C6,"IQ_MARKETCAP",$A$28)</f>
        <v>27508.47436</v>
      </c>
      <c r="E6" s="172">
        <f>_xll.ciqfunctions.udf.CIQ(C6,"IQ_HOLDINGS_EQUITY_ASSETS",$A$28)</f>
        <v>27048.54</v>
      </c>
      <c r="F6" s="173">
        <f>_xll.ciqfunctions.udf.CIQ(C6,"IQ_MARKETCAP",$A$29)</f>
        <v>23306.894629999999</v>
      </c>
      <c r="G6" s="89">
        <f>_xll.ciqfunctions.udf.CIQ(C6,"IQ_VOLUME",$A$28)</f>
        <v>8.0646100000000001</v>
      </c>
      <c r="H6" s="174">
        <f>_xll.ciqfunctions.udf.CIQ(C6,"IQ_CLOSEPRICE",$A$27)</f>
        <v>286.62</v>
      </c>
      <c r="I6" s="89">
        <f>_xll.ciqfunctions.udf.CIQ(C6,"IQ_CLOSEPRICE",$A$28)</f>
        <v>291.12</v>
      </c>
      <c r="J6" s="153">
        <f>(I6-H6)/H6</f>
        <v>1.5700230270043962E-2</v>
      </c>
      <c r="K6" s="173">
        <f>_xll.ciqfunctions.udf.CIQ($C6,"IQ_VWAP",A$28)</f>
        <v>291.33999999999997</v>
      </c>
      <c r="L6" s="186">
        <f>_xll.ciqfunctions.udf.CIQ($C6,"IQ_SHARESOUTSTANDING",($A$27))</f>
        <v>94.491870000000006</v>
      </c>
      <c r="M6" s="187">
        <f t="shared" si="3"/>
        <v>0</v>
      </c>
      <c r="N6" s="172">
        <f>_xll.ciqfunctions.udf.CIQAVG($C6,"IQ_VWAP",A$29,A$28,"USD")</f>
        <v>244.9468</v>
      </c>
      <c r="O6" s="172">
        <f>_xll.ciqfunctions.udf.CIQ($C6,"IQ_SHARESOUTSTANDING",$A$29)</f>
        <v>96.241870000000006</v>
      </c>
      <c r="P6" s="172">
        <f>_xll.ciqfunctions.udf.CIQ($C6,"IQ_SHARESOUTSTANDING",$A$28)</f>
        <v>94.491870000000006</v>
      </c>
      <c r="Q6" s="172">
        <f>(P6-O6)*N6</f>
        <v>-428.65690000000001</v>
      </c>
      <c r="R6" s="173">
        <f>_xll.ciqfunctions.udf.CIQAVG($C6,"IQ_VWAP",A$30,A$28,"USD")</f>
        <v>236.67133999999999</v>
      </c>
      <c r="S6" s="173">
        <f>_xll.ciqfunctions.udf.CIQ($C6,"IQ_SHARESOUTSTANDING",$A$30)</f>
        <v>68.441869999999994</v>
      </c>
      <c r="T6" s="172">
        <f>(P6-S6)*R6</f>
        <v>6165.2884070000027</v>
      </c>
      <c r="U6" s="184">
        <v>3.5000000000000001E-3</v>
      </c>
      <c r="V6" s="91">
        <f>_xll.ciqfunctions.udf.CIQ(C6,"IQ_CLOSEPRICE",$A$30)</f>
        <v>174.87</v>
      </c>
      <c r="W6" s="91">
        <f>_xll.ciqfunctions.udf.CIQ($C6,"IQ_CLOSEPRICE",$A$29)</f>
        <v>242.17</v>
      </c>
      <c r="X6" s="91">
        <f>_xll.ciqfunctions.udf.CIQ(C6,"IQ_CLOSEPRICE",$A$28)</f>
        <v>291.12</v>
      </c>
      <c r="Y6" s="153">
        <f>(X6/V6)^(365/($A$28-$A$30))-1</f>
        <v>0.37290630160258331</v>
      </c>
      <c r="Z6" s="153">
        <f>X6/V6-1</f>
        <v>0.66477955052324589</v>
      </c>
      <c r="AA6" s="153">
        <f>X6/W6-1</f>
        <v>0.20213073460792019</v>
      </c>
      <c r="AB6" s="89">
        <f>_xll.ciqfunctions.udf.CIQAVG(C6,"IQ_VOLUME","-30D",$A$28)</f>
        <v>7.5116300000000003</v>
      </c>
      <c r="AC6" s="89">
        <f>AB6*1000000</f>
        <v>7511630</v>
      </c>
      <c r="AD6" s="127">
        <v>27</v>
      </c>
    </row>
    <row r="7" spans="1:30">
      <c r="A7" s="91" t="s">
        <v>73</v>
      </c>
      <c r="C7" s="119" t="s">
        <v>74</v>
      </c>
      <c r="D7" s="88">
        <f>_xll.ciqfunctions.udf.CIQ(C7,"IQ_MARKETCAP",$A$28)</f>
        <v>11836.8</v>
      </c>
      <c r="E7" s="172">
        <f>_xll.ciqfunctions.udf.CIQ(C7,"IQ_HOLDINGS_EQUITY_ASSETS",$A$28)</f>
        <v>11486.57</v>
      </c>
      <c r="F7" s="173">
        <f>_xll.ciqfunctions.udf.CIQ(C7,"IQ_MARKETCAP",$A$29)</f>
        <v>9321.1720000000005</v>
      </c>
      <c r="G7" s="89">
        <f>_xll.ciqfunctions.udf.CIQ(C7,"IQ_VOLUME",$A$28)</f>
        <v>6.8517799999999998</v>
      </c>
      <c r="H7" s="174">
        <f>_xll.ciqfunctions.udf.CIQ(C7,"IQ_CLOSEPRICE",$A$27)</f>
        <v>111.81</v>
      </c>
      <c r="I7" s="89">
        <f>_xll.ciqfunctions.udf.CIQ(C7,"IQ_CLOSEPRICE",$A$28)</f>
        <v>109.6</v>
      </c>
      <c r="J7" s="153">
        <f>(I7-H7)/H7</f>
        <v>-1.9765673911099256E-2</v>
      </c>
      <c r="K7" s="173"/>
      <c r="L7" s="186">
        <f>_xll.ciqfunctions.udf.CIQ($C7,"IQ_SHARESOUTSTANDING",($A$27))</f>
        <v>108</v>
      </c>
      <c r="M7" s="187">
        <f t="shared" si="3"/>
        <v>0</v>
      </c>
      <c r="N7" s="172">
        <f>_xll.ciqfunctions.udf.CIQAVG($C7,"IQ_VWAP",A$29,A$28,"USD")</f>
        <v>100.94786999999999</v>
      </c>
      <c r="O7" s="172">
        <f>_xll.ciqfunctions.udf.CIQ($C7,"IQ_SHARESOUTSTANDING",$A$29)</f>
        <v>93.1</v>
      </c>
      <c r="P7" s="172">
        <f>_xll.ciqfunctions.udf.CIQ($C7,"IQ_SHARESOUTSTANDING",$A$28)</f>
        <v>108</v>
      </c>
      <c r="Q7" s="172">
        <f>(P7-O7)*N7</f>
        <v>1504.1232630000004</v>
      </c>
      <c r="R7" s="173">
        <f>_xll.ciqfunctions.udf.CIQAVG($C7,"IQ_VWAP",A$30,A$28,"USD")</f>
        <v>92.717100000000002</v>
      </c>
      <c r="S7" s="173">
        <f>_xll.ciqfunctions.udf.CIQ($C7,"IQ_SHARESOUTSTANDING",$A$30)</f>
        <v>92.25</v>
      </c>
      <c r="T7" s="172">
        <f>(P7-S7)*R7</f>
        <v>1460.2943250000001</v>
      </c>
      <c r="U7" s="184">
        <v>0.01</v>
      </c>
      <c r="V7" s="91">
        <f>_xll.ciqfunctions.udf.CIQ(C7,"IQ_CLOSEPRICE",$A$30)</f>
        <v>81.128</v>
      </c>
      <c r="W7" s="91">
        <f>_xll.ciqfunctions.udf.CIQ($C7,"IQ_CLOSEPRICE",$A$29)</f>
        <v>100.12</v>
      </c>
      <c r="X7" s="91">
        <f>_xll.ciqfunctions.udf.CIQ(C7,"IQ_CLOSEPRICE",$A$28)</f>
        <v>109.6</v>
      </c>
      <c r="Y7" s="153">
        <f>(X7/V7)^(365/($A$28-$A$30))-1</f>
        <v>0.20568143756916957</v>
      </c>
      <c r="Z7" s="153">
        <f>X7/V7-1</f>
        <v>0.35095158268415338</v>
      </c>
      <c r="AA7" s="153">
        <f>X7/W7-1</f>
        <v>9.468637634838184E-2</v>
      </c>
      <c r="AB7" s="89">
        <f>_xll.ciqfunctions.udf.CIQAVG(C7,"IQ_VOLUME","-30D",$A$28)</f>
        <v>4.5165499999999996</v>
      </c>
      <c r="AC7" s="89">
        <f>AB7*1000000</f>
        <v>4516550</v>
      </c>
      <c r="AD7" s="127">
        <v>121</v>
      </c>
    </row>
    <row r="8" spans="1:30">
      <c r="A8" s="25" t="s">
        <v>293</v>
      </c>
      <c r="B8" s="175" t="s">
        <v>75</v>
      </c>
      <c r="C8" s="26" t="s">
        <v>35</v>
      </c>
      <c r="D8" s="88">
        <f>_xll.ciqfunctions.udf.CIQ(C8,"IQ_MARKETCAP",$A$28)</f>
        <v>2796.7538</v>
      </c>
      <c r="E8" s="172">
        <f>_xll.ciqfunctions.udf.CIQ(C8,"IQ_HOLDINGS_EQUITY_ASSETS",$A$28)</f>
        <v>2830.04</v>
      </c>
      <c r="F8" s="173">
        <f>_xll.ciqfunctions.udf.CIQ(C8,"IQ_MARKETCAP",$A$29)</f>
        <v>2582.8380000000002</v>
      </c>
      <c r="G8" s="89">
        <f>_xll.ciqfunctions.udf.CIQ(C8,"IQ_VOLUME",$A$28)</f>
        <v>0.90332000000000001</v>
      </c>
      <c r="H8" s="174">
        <f>_xll.ciqfunctions.udf.CIQ(C8,"IQ_CLOSEPRICE",$A$27)</f>
        <v>33.6</v>
      </c>
      <c r="I8" s="89">
        <f>_xll.ciqfunctions.udf.CIQ(C8,"IQ_CLOSEPRICE",$A$28)</f>
        <v>33.43</v>
      </c>
      <c r="J8" s="153">
        <f t="shared" ref="J8:J20" si="4">(I8-H8)/H8</f>
        <v>-5.0595238095238601E-3</v>
      </c>
      <c r="K8" s="173">
        <f>_xll.ciqfunctions.udf.CIQ($C8,"IQ_VWAP",A$28)</f>
        <v>33.47</v>
      </c>
      <c r="L8" s="186">
        <f>_xll.ciqfunctions.udf.CIQ($C8,"IQ_SHARESOUTSTANDING",($A$27))</f>
        <v>83.66</v>
      </c>
      <c r="M8" s="187">
        <f t="shared" si="3"/>
        <v>0</v>
      </c>
      <c r="N8" s="172">
        <f>_xll.ciqfunctions.udf.CIQAVG($C8,"IQ_VWAP",A$29,A$28,"USD")</f>
        <v>31.328130000000002</v>
      </c>
      <c r="O8" s="172">
        <f>_xll.ciqfunctions.udf.CIQ($C8,"IQ_SHARESOUTSTANDING",$A$29)</f>
        <v>80.84</v>
      </c>
      <c r="P8" s="172">
        <f>_xll.ciqfunctions.udf.CIQ($C8,"IQ_SHARESOUTSTANDING",$A$28)</f>
        <v>83.66</v>
      </c>
      <c r="Q8" s="172">
        <f>(P8-O8)*N8</f>
        <v>88.345326599999794</v>
      </c>
      <c r="R8" s="173">
        <f>_xll.ciqfunctions.udf.CIQAVG($C8,"IQ_VWAP",A$30,A$28,"USD")</f>
        <v>31.141470000000002</v>
      </c>
      <c r="S8" s="173">
        <f>_xll.ciqfunctions.udf.CIQ($C8,"IQ_SHARESOUTSTANDING",$A$30)</f>
        <v>87.06</v>
      </c>
      <c r="T8" s="172">
        <f>(P8-S8)*R8</f>
        <v>-105.88099800000019</v>
      </c>
      <c r="U8" s="126">
        <v>6.8999999999999999E-3</v>
      </c>
      <c r="V8" s="91">
        <f>_xll.ciqfunctions.udf.CIQ(C8,"IQ_CLOSEPRICE",$A$30)</f>
        <v>28.5</v>
      </c>
      <c r="W8" s="91">
        <f>_xll.ciqfunctions.udf.CIQ($C8,"IQ_CLOSEPRICE",$A$29)</f>
        <v>31.95</v>
      </c>
      <c r="X8" s="91">
        <f>_xll.ciqfunctions.udf.CIQ(C8,"IQ_CLOSEPRICE",$A$28)</f>
        <v>33.43</v>
      </c>
      <c r="Y8" s="153">
        <f t="shared" ref="Y8:Y14" si="5">(X8/V8)^(365/($A$28-$A$30))-1</f>
        <v>0.10429693394598094</v>
      </c>
      <c r="Z8" s="153">
        <f>X8/V8-1</f>
        <v>0.17298245614035079</v>
      </c>
      <c r="AA8" s="153">
        <f t="shared" ref="AA8:AA26" si="6">X8/W8-1</f>
        <v>4.6322378716744828E-2</v>
      </c>
      <c r="AB8" s="89">
        <f>_xll.ciqfunctions.udf.CIQAVG(C8,"IQ_VOLUME","-30D",$A$28)</f>
        <v>0.68669999999999998</v>
      </c>
      <c r="AC8" s="89">
        <f>AB8*1000000</f>
        <v>686700</v>
      </c>
      <c r="AD8" s="127">
        <v>43</v>
      </c>
    </row>
    <row r="9" spans="1:30">
      <c r="A9" s="25" t="s">
        <v>291</v>
      </c>
      <c r="B9" s="175" t="s">
        <v>76</v>
      </c>
      <c r="C9" s="26" t="s">
        <v>28</v>
      </c>
      <c r="D9" s="88">
        <f>_xll.ciqfunctions.udf.CIQ(C9,"IQ_MARKETCAP",$A$28)</f>
        <v>3990.3675899999998</v>
      </c>
      <c r="E9" s="172">
        <f>_xll.ciqfunctions.udf.CIQ(C9,"IQ_HOLDINGS_EQUITY_ASSETS",$A$28)</f>
        <v>4230.71</v>
      </c>
      <c r="F9" s="173">
        <f>_xll.ciqfunctions.udf.CIQ(C9,"IQ_MARKETCAP",$A$29)</f>
        <v>2610.90488</v>
      </c>
      <c r="G9" s="89">
        <f>_xll.ciqfunctions.udf.CIQ(C9,"IQ_VOLUME",$A$28)</f>
        <v>1.17885</v>
      </c>
      <c r="H9" s="174">
        <f>_xll.ciqfunctions.udf.CIQ(C9,"IQ_CLOSEPRICE",$A$27)</f>
        <v>44.64</v>
      </c>
      <c r="I9" s="89">
        <f>_xll.ciqfunctions.udf.CIQ(C9,"IQ_CLOSEPRICE",$A$28)</f>
        <v>44.71</v>
      </c>
      <c r="J9" s="153">
        <f t="shared" si="4"/>
        <v>1.5681003584229454E-3</v>
      </c>
      <c r="K9" s="173">
        <f>_xll.ciqfunctions.udf.CIQ($C9,"IQ_VWAP",A$28)</f>
        <v>44.68</v>
      </c>
      <c r="L9" s="186">
        <f>_xll.ciqfunctions.udf.CIQ($C9,"IQ_SHARESOUTSTANDING",($A$27))</f>
        <v>89.25</v>
      </c>
      <c r="M9" s="172">
        <f t="shared" si="3"/>
        <v>0</v>
      </c>
      <c r="N9" s="172">
        <f>_xll.ciqfunctions.udf.CIQAVG($C9,"IQ_VWAP",A$29,A$28,"USD")</f>
        <v>39.989930000000001</v>
      </c>
      <c r="O9" s="172">
        <f>_xll.ciqfunctions.udf.CIQ($C9,"IQ_SHARESOUTSTANDING",$A$29)</f>
        <v>67.569999999999993</v>
      </c>
      <c r="P9" s="172">
        <f>_xll.ciqfunctions.udf.CIQ($C9,"IQ_SHARESOUTSTANDING",$A$28)</f>
        <v>89.25</v>
      </c>
      <c r="Q9" s="172">
        <f t="shared" ref="Q9:Q26" si="7">(P9-O9)*N9</f>
        <v>866.9816824000003</v>
      </c>
      <c r="R9" s="173">
        <f>_xll.ciqfunctions.udf.CIQAVG($C9,"IQ_VWAP",A$30,A$28,"USD")</f>
        <v>36.843130000000002</v>
      </c>
      <c r="S9" s="173">
        <f>_xll.ciqfunctions.udf.CIQ($C9,"IQ_SHARESOUTSTANDING",$A$30)</f>
        <v>28.86</v>
      </c>
      <c r="T9" s="172">
        <f t="shared" ref="T9:T26" si="8">(P9-S9)*R9</f>
        <v>2224.9566207000003</v>
      </c>
      <c r="U9" s="126">
        <v>6.7999999999999996E-3</v>
      </c>
      <c r="V9" s="91">
        <f>_xll.ciqfunctions.udf.CIQ(C9,"IQ_CLOSEPRICE",$A$30)</f>
        <v>31.18</v>
      </c>
      <c r="W9" s="91">
        <f>_xll.ciqfunctions.udf.CIQ($C9,"IQ_CLOSEPRICE",$A$29)</f>
        <v>38.64</v>
      </c>
      <c r="X9" s="91">
        <f>_xll.ciqfunctions.udf.CIQ(C9,"IQ_CLOSEPRICE",$A$28)</f>
        <v>44.71</v>
      </c>
      <c r="Y9" s="153">
        <f t="shared" si="5"/>
        <v>0.25121045493894911</v>
      </c>
      <c r="Z9" s="153">
        <f t="shared" ref="Z9:Z26" si="9">X9/V9-1</f>
        <v>0.43393200769724194</v>
      </c>
      <c r="AA9" s="153">
        <f t="shared" si="6"/>
        <v>0.15709109730848869</v>
      </c>
      <c r="AB9" s="89">
        <f>_xll.ciqfunctions.udf.CIQAVG(C9,"IQ_VOLUME","-30D",$A$28)</f>
        <v>1.04511</v>
      </c>
      <c r="AC9" s="89">
        <f t="shared" ref="AC9:AC26" si="10">AB9*1000000</f>
        <v>1045110</v>
      </c>
      <c r="AD9" s="127">
        <v>86</v>
      </c>
    </row>
    <row r="10" spans="1:30">
      <c r="A10" s="25" t="s">
        <v>297</v>
      </c>
      <c r="B10" s="175" t="s">
        <v>77</v>
      </c>
      <c r="C10" s="27" t="s">
        <v>78</v>
      </c>
      <c r="D10" s="88">
        <f>_xll.ciqfunctions.udf.CIQ(C10,"IQ_MARKETCAP",$A$28)</f>
        <v>1196.375</v>
      </c>
      <c r="E10" s="172">
        <f>_xll.ciqfunctions.udf.CIQ(C10,"IQ_HOLDINGS_EQUITY_ASSETS",$A$28)</f>
        <v>1268.95</v>
      </c>
      <c r="F10" s="173">
        <f>_xll.ciqfunctions.udf.CIQ(C10,"IQ_MARKETCAP",$A$29)</f>
        <v>719.15800000000002</v>
      </c>
      <c r="G10" s="89">
        <f>_xll.ciqfunctions.udf.CIQ(C10,"IQ_VOLUME",$A$28)</f>
        <v>0.40322000000000002</v>
      </c>
      <c r="H10" s="174">
        <f>_xll.ciqfunctions.udf.CIQ(C10,"IQ_CLOSEPRICE",$A$27)</f>
        <v>42.57</v>
      </c>
      <c r="I10" s="89">
        <f>_xll.ciqfunctions.udf.CIQ(C10,"IQ_CLOSEPRICE",$A$28)</f>
        <v>42.5</v>
      </c>
      <c r="J10" s="153">
        <f t="shared" si="4"/>
        <v>-1.6443504815597905E-3</v>
      </c>
      <c r="K10" s="173">
        <f>_xll.ciqfunctions.udf.CIQ($C10,"IQ_VWAP",A$28)</f>
        <v>42.51</v>
      </c>
      <c r="L10" s="186">
        <f>_xll.ciqfunctions.udf.CIQ($C10,"IQ_SHARESOUTSTANDING",($A$27))</f>
        <v>28.15</v>
      </c>
      <c r="M10" s="172">
        <f t="shared" ref="M10:M26" si="11">K10*(P10-L10)</f>
        <v>0</v>
      </c>
      <c r="N10" s="172">
        <f>_xll.ciqfunctions.udf.CIQAVG($C10,"IQ_VWAP",A$29,A$28,"USD")</f>
        <v>37.093269999999997</v>
      </c>
      <c r="O10" s="172">
        <f>_xll.ciqfunctions.udf.CIQ($C10,"IQ_SHARESOUTSTANDING",$A$29)</f>
        <v>19.399999999999999</v>
      </c>
      <c r="P10" s="172">
        <f>_xll.ciqfunctions.udf.CIQ($C10,"IQ_SHARESOUTSTANDING",$A$28)</f>
        <v>28.15</v>
      </c>
      <c r="Q10" s="172">
        <f t="shared" si="7"/>
        <v>324.56611249999997</v>
      </c>
      <c r="R10" s="173">
        <f>_xll.ciqfunctions.udf.CIQAVG($C10,"IQ_VWAP",A$30,A$28,"USD")</f>
        <v>35.230550000000001</v>
      </c>
      <c r="S10" s="173">
        <f>_xll.ciqfunctions.udf.CIQ($C10,"IQ_SHARESOUTSTANDING",$A$30)</f>
        <v>17.399999999999999</v>
      </c>
      <c r="T10" s="172">
        <f t="shared" si="8"/>
        <v>378.72841249999999</v>
      </c>
      <c r="U10" s="126">
        <v>4.7000000000000002E-3</v>
      </c>
      <c r="V10" s="91">
        <f>_xll.ciqfunctions.udf.CIQ(C10,"IQ_CLOSEPRICE",$A$30)</f>
        <v>34.5</v>
      </c>
      <c r="W10" s="91">
        <f>_xll.ciqfunctions.udf.CIQ($C10,"IQ_CLOSEPRICE",$A$29)</f>
        <v>37.07</v>
      </c>
      <c r="X10" s="91">
        <f>_xll.ciqfunctions.udf.CIQ(C10,"IQ_CLOSEPRICE",$A$28)</f>
        <v>42.5</v>
      </c>
      <c r="Y10" s="153">
        <f t="shared" si="5"/>
        <v>0.1384575667676522</v>
      </c>
      <c r="Z10" s="153">
        <f t="shared" si="9"/>
        <v>0.23188405797101441</v>
      </c>
      <c r="AA10" s="153">
        <f t="shared" si="6"/>
        <v>0.14647963312651746</v>
      </c>
      <c r="AB10" s="89">
        <f>_xll.ciqfunctions.udf.CIQAVG(C10,"IQ_VOLUME","-30D",$A$28)</f>
        <v>0.47358</v>
      </c>
      <c r="AC10" s="89">
        <f t="shared" si="10"/>
        <v>473580</v>
      </c>
      <c r="AD10" s="127">
        <v>112</v>
      </c>
    </row>
    <row r="11" spans="1:30">
      <c r="A11" s="176" t="s">
        <v>79</v>
      </c>
      <c r="B11" s="175" t="s">
        <v>80</v>
      </c>
      <c r="C11" s="27" t="s">
        <v>81</v>
      </c>
      <c r="D11" s="88">
        <f>_xll.ciqfunctions.udf.CIQ(C11,"IQ_MARKETCAP",$A$28)</f>
        <v>512.30253000000005</v>
      </c>
      <c r="E11" s="172">
        <f>_xll.ciqfunctions.udf.CIQ(C11,"IQ_HOLDINGS_EQUITY_ASSETS",$A$28)</f>
        <v>537.42999999999995</v>
      </c>
      <c r="F11" s="173">
        <f>_xll.ciqfunctions.udf.CIQ(C11,"IQ_MARKETCAP",$A$29)</f>
        <v>443.64409000000001</v>
      </c>
      <c r="G11" s="89">
        <f>_xll.ciqfunctions.udf.CIQ(C11,"IQ_VOLUME",$A$28)</f>
        <v>4.3240000000000001E-2</v>
      </c>
      <c r="H11" s="174">
        <f>_xll.ciqfunctions.udf.CIQ(C11,"IQ_CLOSEPRICE",$A$27)</f>
        <v>49.89</v>
      </c>
      <c r="I11" s="89">
        <f>_xll.ciqfunctions.udf.CIQ(C11,"IQ_CLOSEPRICE",$A$28)</f>
        <v>49.738100000000003</v>
      </c>
      <c r="J11" s="153">
        <f t="shared" si="4"/>
        <v>-3.0446983363399019E-3</v>
      </c>
      <c r="K11" s="173">
        <f>_xll.ciqfunctions.udf.CIQ($C11,"IQ_VWAP",A$28)</f>
        <v>49.69</v>
      </c>
      <c r="L11" s="186">
        <f>_xll.ciqfunctions.udf.CIQ($C11,"IQ_SHARESOUTSTANDING",($A$27))</f>
        <v>10.3</v>
      </c>
      <c r="M11" s="172">
        <f t="shared" si="11"/>
        <v>0</v>
      </c>
      <c r="N11" s="172">
        <f>_xll.ciqfunctions.udf.CIQAVG($C11,"IQ_VWAP",A$29,A$28,"USD")</f>
        <v>45.11233</v>
      </c>
      <c r="O11" s="172">
        <f>_xll.ciqfunctions.udf.CIQ($C11,"IQ_SHARESOUTSTANDING",$A$29)</f>
        <v>9.85</v>
      </c>
      <c r="P11" s="172">
        <f>_xll.ciqfunctions.udf.CIQ($C11,"IQ_SHARESOUTSTANDING",$A$28)</f>
        <v>10.3</v>
      </c>
      <c r="Q11" s="172">
        <f t="shared" si="7"/>
        <v>20.300548500000048</v>
      </c>
      <c r="R11" s="173">
        <f>_xll.ciqfunctions.udf.CIQAVG($C11,"IQ_VWAP",A$30,A$28,"USD")</f>
        <v>44.255369999999999</v>
      </c>
      <c r="S11" s="173">
        <f>_xll.ciqfunctions.udf.CIQ($C11,"IQ_SHARESOUTSTANDING",$A$30)</f>
        <v>10.8</v>
      </c>
      <c r="T11" s="172">
        <f t="shared" si="8"/>
        <v>-22.127685</v>
      </c>
      <c r="U11" s="126">
        <v>6.4999999999999997E-3</v>
      </c>
      <c r="V11" s="91">
        <f>_xll.ciqfunctions.udf.CIQ(C11,"IQ_CLOSEPRICE",$A$30)</f>
        <v>45.53</v>
      </c>
      <c r="W11" s="91">
        <f>_xll.ciqfunctions.udf.CIQ($C11,"IQ_CLOSEPRICE",$A$29)</f>
        <v>45.04</v>
      </c>
      <c r="X11" s="91">
        <f>_xll.ciqfunctions.udf.CIQ(C11,"IQ_CLOSEPRICE",$A$28)</f>
        <v>49.738100000000003</v>
      </c>
      <c r="Y11" s="153">
        <f t="shared" si="5"/>
        <v>5.6506278974002067E-2</v>
      </c>
      <c r="Z11" s="153">
        <f t="shared" si="9"/>
        <v>9.2424774873709703E-2</v>
      </c>
      <c r="AA11" s="153">
        <f t="shared" si="6"/>
        <v>0.10430950266429839</v>
      </c>
      <c r="AB11" s="89">
        <f>_xll.ciqfunctions.udf.CIQAVG(C11,"IQ_VOLUME","-30D",$A$28)</f>
        <v>6.4159999999999995E-2</v>
      </c>
      <c r="AC11" s="89">
        <f t="shared" si="10"/>
        <v>64159.999999999993</v>
      </c>
      <c r="AD11" s="127">
        <v>110</v>
      </c>
    </row>
    <row r="12" spans="1:30">
      <c r="A12" s="175" t="s">
        <v>82</v>
      </c>
      <c r="B12" s="25" t="s">
        <v>83</v>
      </c>
      <c r="C12" s="25" t="s">
        <v>84</v>
      </c>
      <c r="D12" s="88">
        <f>_xll.ciqfunctions.udf.CIQ(C12,"IQ_MARKETCAP",$A$28)</f>
        <v>497.37599999999998</v>
      </c>
      <c r="E12" s="172">
        <f>_xll.ciqfunctions.udf.CIQ(C12,"IQ_HOLDINGS_EQUITY_ASSETS",$A$28)</f>
        <v>494.87</v>
      </c>
      <c r="F12" s="173">
        <f>_xll.ciqfunctions.udf.CIQ(C12,"IQ_MARKETCAP",$A$29)</f>
        <v>407.07</v>
      </c>
      <c r="G12" s="89">
        <f>_xll.ciqfunctions.udf.CIQ(C12,"IQ_VOLUME",$A$28)</f>
        <v>3.7769999999999998E-2</v>
      </c>
      <c r="H12" s="174">
        <f>_xll.ciqfunctions.udf.CIQ(C12,"IQ_CLOSEPRICE",$A$27)</f>
        <v>50.07</v>
      </c>
      <c r="I12" s="89">
        <f>_xll.ciqfunctions.udf.CIQ(C12,"IQ_CLOSEPRICE",$A$28)</f>
        <v>50.24</v>
      </c>
      <c r="J12" s="153">
        <f t="shared" si="4"/>
        <v>3.3952466546834773E-3</v>
      </c>
      <c r="K12" s="173">
        <f>_xll.ciqfunctions.udf.CIQ($C12,"IQ_VWAP",A$28)</f>
        <v>50.19</v>
      </c>
      <c r="L12" s="186">
        <f>_xll.ciqfunctions.udf.CIQ($C12,"IQ_SHARESOUTSTANDING",($A$27))</f>
        <v>9.9</v>
      </c>
      <c r="M12" s="172">
        <f t="shared" si="11"/>
        <v>0</v>
      </c>
      <c r="N12" s="172">
        <f>_xll.ciqfunctions.udf.CIQAVG($C12,"IQ_VWAP",A$29,A$28,"USD")</f>
        <v>45.322940000000003</v>
      </c>
      <c r="O12" s="172">
        <f>_xll.ciqfunctions.udf.CIQ($C12,"IQ_SHARESOUTSTANDING",$A$29)</f>
        <v>9</v>
      </c>
      <c r="P12" s="172">
        <f>_xll.ciqfunctions.udf.CIQ($C12,"IQ_SHARESOUTSTANDING",$A$28)</f>
        <v>9.9</v>
      </c>
      <c r="Q12" s="172">
        <f t="shared" si="7"/>
        <v>40.790646000000017</v>
      </c>
      <c r="R12" s="173">
        <f>_xll.ciqfunctions.udf.CIQAVG($C12,"IQ_VWAP",A$30,A$28,"USD")</f>
        <v>44.885039999999996</v>
      </c>
      <c r="S12" s="173">
        <f>_xll.ciqfunctions.udf.CIQ($C12,"IQ_SHARESOUTSTANDING",$A$30)</f>
        <v>4.76</v>
      </c>
      <c r="T12" s="172">
        <f t="shared" si="8"/>
        <v>230.70910560000002</v>
      </c>
      <c r="U12" s="126">
        <v>6.0000000000000001E-3</v>
      </c>
      <c r="V12" s="91">
        <f>_xll.ciqfunctions.udf.CIQ(C12,"IQ_CLOSEPRICE",$A$30)</f>
        <v>38.61</v>
      </c>
      <c r="W12" s="91">
        <f>_xll.ciqfunctions.udf.CIQ($C12,"IQ_CLOSEPRICE",$A$29)</f>
        <v>45.23</v>
      </c>
      <c r="X12" s="91">
        <f>_xll.ciqfunctions.udf.CIQ(C12,"IQ_CLOSEPRICE",$A$28)</f>
        <v>50.24</v>
      </c>
      <c r="Y12" s="153">
        <f t="shared" si="5"/>
        <v>0.17788634214567511</v>
      </c>
      <c r="Z12" s="153">
        <f t="shared" si="9"/>
        <v>0.30121730121730139</v>
      </c>
      <c r="AA12" s="153">
        <f t="shared" si="6"/>
        <v>0.11076718991819612</v>
      </c>
      <c r="AB12" s="89">
        <f>_xll.ciqfunctions.udf.CIQAVG(C12,"IQ_VOLUME","-30D",$A$28)</f>
        <v>4.079E-2</v>
      </c>
      <c r="AC12" s="89">
        <f t="shared" si="10"/>
        <v>40790</v>
      </c>
      <c r="AD12" s="127">
        <v>102</v>
      </c>
    </row>
    <row r="13" spans="1:30">
      <c r="A13" s="25" t="s">
        <v>295</v>
      </c>
      <c r="B13" s="176" t="s">
        <v>85</v>
      </c>
      <c r="C13" s="26" t="s">
        <v>86</v>
      </c>
      <c r="D13" s="88">
        <f>_xll.ciqfunctions.udf.CIQ(C13,"IQ_MARKETCAP",$A$28)</f>
        <v>219.042</v>
      </c>
      <c r="E13" s="172">
        <f>_xll.ciqfunctions.udf.CIQ(C13,"IQ_HOLDINGS_EQUITY_ASSETS",$A$28)</f>
        <v>224.94</v>
      </c>
      <c r="F13" s="173">
        <f>_xll.ciqfunctions.udf.CIQ(C13,"IQ_MARKETCAP",$A$29)</f>
        <v>202.4</v>
      </c>
      <c r="G13" s="89">
        <f>_xll.ciqfunctions.udf.CIQ(C13,"IQ_VOLUME",$A$28)</f>
        <v>8.0949999999999994E-2</v>
      </c>
      <c r="H13" s="174">
        <f>_xll.ciqfunctions.udf.CIQ(C13,"IQ_CLOSEPRICE",$A$27)</f>
        <v>25.66</v>
      </c>
      <c r="I13" s="89">
        <f>_xll.ciqfunctions.udf.CIQ(C13,"IQ_CLOSEPRICE",$A$28)</f>
        <v>25.47</v>
      </c>
      <c r="J13" s="153">
        <f t="shared" si="4"/>
        <v>-7.4045206547155599E-3</v>
      </c>
      <c r="K13" s="173">
        <f>_xll.ciqfunctions.udf.CIQ($C13,"IQ_VWAP",A$28)</f>
        <v>25.48</v>
      </c>
      <c r="L13" s="186">
        <f>_xll.ciqfunctions.udf.CIQ($C13,"IQ_SHARESOUTSTANDING",($A$27))</f>
        <v>8.6</v>
      </c>
      <c r="M13" s="172">
        <f t="shared" si="11"/>
        <v>0</v>
      </c>
      <c r="N13" s="172">
        <f>_xll.ciqfunctions.udf.CIQAVG($C13,"IQ_VWAP",A$29,A$28,"USD")</f>
        <v>22.138470000000002</v>
      </c>
      <c r="O13" s="172">
        <f>_xll.ciqfunctions.udf.CIQ($C13,"IQ_SHARESOUTSTANDING",$A$29)</f>
        <v>9.1999999999999993</v>
      </c>
      <c r="P13" s="172">
        <f>_xll.ciqfunctions.udf.CIQ($C13,"IQ_SHARESOUTSTANDING",$A$28)</f>
        <v>8.6</v>
      </c>
      <c r="Q13" s="172">
        <f t="shared" si="7"/>
        <v>-13.283081999999993</v>
      </c>
      <c r="R13" s="173">
        <f>_xll.ciqfunctions.udf.CIQAVG($C13,"IQ_VWAP",A$30,A$28,"USD")</f>
        <v>21.08597</v>
      </c>
      <c r="S13" s="173">
        <f>_xll.ciqfunctions.udf.CIQ($C13,"IQ_SHARESOUTSTANDING",$A$30)</f>
        <v>9.5500000000000007</v>
      </c>
      <c r="T13" s="172">
        <f t="shared" si="8"/>
        <v>-20.031671500000023</v>
      </c>
      <c r="U13" s="126">
        <v>4.4999999999999997E-3</v>
      </c>
      <c r="V13" s="91">
        <f>_xll.ciqfunctions.udf.CIQ(C13,"IQ_CLOSEPRICE",$A$30)</f>
        <v>20.69</v>
      </c>
      <c r="W13" s="91">
        <f>_xll.ciqfunctions.udf.CIQ($C13,"IQ_CLOSEPRICE",$A$29)</f>
        <v>22</v>
      </c>
      <c r="X13" s="91">
        <f>_xll.ciqfunctions.udf.CIQ(C13,"IQ_CLOSEPRICE",$A$28)</f>
        <v>25.47</v>
      </c>
      <c r="Y13" s="153">
        <f t="shared" si="5"/>
        <v>0.13796642257828728</v>
      </c>
      <c r="Z13" s="153">
        <f t="shared" si="9"/>
        <v>0.23102948284195257</v>
      </c>
      <c r="AA13" s="153">
        <f t="shared" si="6"/>
        <v>0.15772727272727272</v>
      </c>
      <c r="AB13" s="89">
        <f>_xll.ciqfunctions.udf.CIQAVG(C13,"IQ_VOLUME","-30D",$A$28)</f>
        <v>8.8209999999999997E-2</v>
      </c>
      <c r="AC13" s="89">
        <f t="shared" si="10"/>
        <v>88210</v>
      </c>
      <c r="AD13" s="127">
        <v>81</v>
      </c>
    </row>
    <row r="14" spans="1:30">
      <c r="A14" s="25" t="s">
        <v>87</v>
      </c>
      <c r="B14" s="176" t="s">
        <v>88</v>
      </c>
      <c r="C14" s="25" t="s">
        <v>89</v>
      </c>
      <c r="D14" s="88">
        <f>_xll.ciqfunctions.udf.CIQ(C14,"IQ_MARKETCAP",$A$28)</f>
        <v>209.345</v>
      </c>
      <c r="E14" s="172">
        <f>_xll.ciqfunctions.udf.CIQ(C14,"IQ_HOLDINGS_EQUITY_ASSETS",$A$28)</f>
        <v>205.41</v>
      </c>
      <c r="F14" s="173">
        <f>_xll.ciqfunctions.udf.CIQ(C14,"IQ_MARKETCAP",$A$29)</f>
        <v>149.44999999999999</v>
      </c>
      <c r="G14" s="89">
        <f>_xll.ciqfunctions.udf.CIQ(C14,"IQ_VOLUME",$A$28)</f>
        <v>4.7660000000000001E-2</v>
      </c>
      <c r="H14" s="174">
        <f>_xll.ciqfunctions.udf.CIQ(C14,"IQ_CLOSEPRICE",$A$27)</f>
        <v>56.11</v>
      </c>
      <c r="I14" s="89">
        <f>_xll.ciqfunctions.udf.CIQ(C14,"IQ_CLOSEPRICE",$A$28)</f>
        <v>56.2</v>
      </c>
      <c r="J14" s="153">
        <f t="shared" si="4"/>
        <v>1.6039921582606204E-3</v>
      </c>
      <c r="K14" s="173">
        <f>_xll.ciqfunctions.udf.CIQ($C14,"IQ_VWAP",A$28)</f>
        <v>56.38</v>
      </c>
      <c r="L14" s="186">
        <f>_xll.ciqfunctions.udf.CIQ($C14,"IQ_SHARESOUTSTANDING",($A$27))</f>
        <v>3.7250000000000001</v>
      </c>
      <c r="M14" s="172">
        <f t="shared" si="11"/>
        <v>0</v>
      </c>
      <c r="N14" s="172">
        <f>_xll.ciqfunctions.udf.CIQAVG($C14,"IQ_VWAP",A$29,A$28,"USD")</f>
        <v>50.300199999999997</v>
      </c>
      <c r="O14" s="172">
        <f>_xll.ciqfunctions.udf.CIQ($C14,"IQ_SHARESOUTSTANDING",$A$29)</f>
        <v>3.05</v>
      </c>
      <c r="P14" s="172">
        <f>_xll.ciqfunctions.udf.CIQ($C14,"IQ_SHARESOUTSTANDING",$A$28)</f>
        <v>3.7250000000000001</v>
      </c>
      <c r="Q14" s="172">
        <f t="shared" si="7"/>
        <v>33.952635000000008</v>
      </c>
      <c r="R14" s="173">
        <f>_xll.ciqfunctions.udf.CIQAVG($C14,"IQ_VWAP",A$30,A$28,"USD")</f>
        <v>46.763710000000003</v>
      </c>
      <c r="S14" s="173">
        <f>_xll.ciqfunctions.udf.CIQ($C14,"IQ_SHARESOUTSTANDING",$A$30)</f>
        <v>3.1</v>
      </c>
      <c r="T14" s="172">
        <f t="shared" si="8"/>
        <v>29.227318750000002</v>
      </c>
      <c r="U14" s="126">
        <v>6.7999999999999996E-3</v>
      </c>
      <c r="V14" s="91">
        <f>_xll.ciqfunctions.udf.CIQ(C14,"IQ_CLOSEPRICE",$A$30)</f>
        <v>41.240499999999997</v>
      </c>
      <c r="W14" s="91">
        <f>_xll.ciqfunctions.udf.CIQ($C14,"IQ_CLOSEPRICE",$A$29)</f>
        <v>49</v>
      </c>
      <c r="X14" s="91">
        <f>_xll.ciqfunctions.udf.CIQ(C14,"IQ_CLOSEPRICE",$A$28)</f>
        <v>56.2</v>
      </c>
      <c r="Y14" s="153">
        <f t="shared" si="5"/>
        <v>0.21221151419234552</v>
      </c>
      <c r="Z14" s="153">
        <f t="shared" si="9"/>
        <v>0.36273808513475836</v>
      </c>
      <c r="AA14" s="153">
        <f t="shared" si="6"/>
        <v>0.14693877551020407</v>
      </c>
      <c r="AB14" s="89">
        <f>_xll.ciqfunctions.udf.CIQAVG(C14,"IQ_VOLUME","-30D",$A$28)</f>
        <v>3.0849999999999999E-2</v>
      </c>
      <c r="AC14" s="89">
        <f t="shared" si="10"/>
        <v>30850</v>
      </c>
      <c r="AD14" s="127">
        <v>62</v>
      </c>
    </row>
    <row r="15" spans="1:30">
      <c r="A15" s="177" t="s">
        <v>90</v>
      </c>
      <c r="B15" s="176" t="s">
        <v>91</v>
      </c>
      <c r="C15" s="25" t="s">
        <v>92</v>
      </c>
      <c r="D15" s="88">
        <f>_xll.ciqfunctions.udf.CIQ(C15,"IQ_MARKETCAP",$A$28)</f>
        <v>185.84669</v>
      </c>
      <c r="E15" s="172">
        <f>_xll.ciqfunctions.udf.CIQ(C15,"IQ_HOLDINGS_EQUITY_ASSETS",$A$28)</f>
        <v>186.21</v>
      </c>
      <c r="F15" s="173">
        <f>_xll.ciqfunctions.udf.CIQ(C15,"IQ_MARKETCAP",$A$29)</f>
        <v>162.20238000000001</v>
      </c>
      <c r="G15" s="89">
        <f>_xll.ciqfunctions.udf.CIQ(C15,"IQ_VOLUME",$A$28)</f>
        <v>1.355E-2</v>
      </c>
      <c r="H15" s="174">
        <f>_xll.ciqfunctions.udf.CIQ(C15,"IQ_CLOSEPRICE",$A$27)</f>
        <v>39.813099999999999</v>
      </c>
      <c r="I15" s="89">
        <f>_xll.ciqfunctions.udf.CIQ(C15,"IQ_CLOSEPRICE",$A$28)</f>
        <v>39.639099999999999</v>
      </c>
      <c r="J15" s="153">
        <f t="shared" si="4"/>
        <v>-4.3704207911466203E-3</v>
      </c>
      <c r="K15" s="173">
        <f>_xll.ciqfunctions.udf.CIQ($C15,"IQ_VWAP",A$28)</f>
        <v>39.840000000000003</v>
      </c>
      <c r="L15" s="186">
        <f>_xll.ciqfunctions.udf.CIQ($C15,"IQ_SHARESOUTSTANDING",($A$27))</f>
        <v>4.6884699999999997</v>
      </c>
      <c r="M15" s="172">
        <f t="shared" si="11"/>
        <v>0</v>
      </c>
      <c r="N15" s="172">
        <f>_xll.ciqfunctions.udf.CIQAVG($C15,"IQ_VWAP",A$29,A$28,"USD")</f>
        <v>35.572130000000001</v>
      </c>
      <c r="O15" s="172">
        <f>_xll.ciqfunctions.udf.CIQ($C15,"IQ_SHARESOUTSTANDING",$A$29)</f>
        <v>4.58847</v>
      </c>
      <c r="P15" s="172">
        <f>_xll.ciqfunctions.udf.CIQ($C15,"IQ_SHARESOUTSTANDING",$A$28)</f>
        <v>4.6884699999999997</v>
      </c>
      <c r="Q15" s="172">
        <f t="shared" si="7"/>
        <v>3.5572129999999875</v>
      </c>
      <c r="R15" s="173">
        <f>_xll.ciqfunctions.udf.CIQAVG($C15,"IQ_VWAP",A$30,A$28,"USD")</f>
        <v>33.571269999999998</v>
      </c>
      <c r="S15" s="173">
        <f>_xll.ciqfunctions.udf.CIQ($C15,"IQ_SHARESOUTSTANDING",$A$30)</f>
        <v>3.7884699999999998</v>
      </c>
      <c r="T15" s="172">
        <f t="shared" si="8"/>
        <v>30.214142999999996</v>
      </c>
      <c r="U15" s="126">
        <v>5.0000000000000001E-3</v>
      </c>
      <c r="V15" s="192">
        <f>_xll.ciqfunctions.udf.CIQ(C15,"IQ_CLOSEPRICE","2023/6/12")</f>
        <v>25.517099999999999</v>
      </c>
      <c r="W15" s="91">
        <f>_xll.ciqfunctions.udf.CIQ($C15,"IQ_CLOSEPRICE",$A$29)</f>
        <v>35.35</v>
      </c>
      <c r="X15" s="91">
        <f>_xll.ciqfunctions.udf.CIQ(C15,"IQ_CLOSEPRICE",$A$28)</f>
        <v>39.639099999999999</v>
      </c>
      <c r="Y15" s="196">
        <f>(X15/V15)^(365/($A$28-"2023/6/12"))-1</f>
        <v>0.22664493798943486</v>
      </c>
      <c r="Z15" s="197">
        <f t="shared" si="9"/>
        <v>0.55343279604657281</v>
      </c>
      <c r="AA15" s="153">
        <f t="shared" si="6"/>
        <v>0.12133239038189525</v>
      </c>
      <c r="AB15" s="89">
        <f>_xll.ciqfunctions.udf.CIQAVG(C15,"IQ_VOLUME","-30D",$A$28)</f>
        <v>1.7979999999999999E-2</v>
      </c>
      <c r="AC15" s="89">
        <f t="shared" si="10"/>
        <v>17980</v>
      </c>
      <c r="AD15" s="127">
        <v>47</v>
      </c>
    </row>
    <row r="16" spans="1:30">
      <c r="A16" s="178" t="s">
        <v>289</v>
      </c>
      <c r="B16" s="175" t="s">
        <v>94</v>
      </c>
      <c r="C16" s="26" t="s">
        <v>95</v>
      </c>
      <c r="D16" s="88">
        <f>_xll.ciqfunctions.udf.CIQ(C16,"IQ_MARKETCAP",$A$28)</f>
        <v>399.42700000000002</v>
      </c>
      <c r="E16" s="172">
        <f>_xll.ciqfunctions.udf.CIQ(C16,"IQ_HOLDINGS_EQUITY_ASSETS",$A$28)</f>
        <v>362.69</v>
      </c>
      <c r="F16" s="173">
        <f>_xll.ciqfunctions.udf.CIQ(C16,"IQ_MARKETCAP",$A$29)</f>
        <v>225.56450000000001</v>
      </c>
      <c r="G16" s="89">
        <f>_xll.ciqfunctions.udf.CIQ(C16,"IQ_VOLUME",$A$28)</f>
        <v>0.23501</v>
      </c>
      <c r="H16" s="174">
        <f>_xll.ciqfunctions.udf.CIQ(C16,"IQ_CLOSEPRICE",$A$27)</f>
        <v>52.48</v>
      </c>
      <c r="I16" s="89">
        <f>_xll.ciqfunctions.udf.CIQ(C16,"IQ_CLOSEPRICE",$A$28)</f>
        <v>53.08</v>
      </c>
      <c r="J16" s="153">
        <f t="shared" si="4"/>
        <v>1.143292682926832E-2</v>
      </c>
      <c r="K16" s="173">
        <f>_xll.ciqfunctions.udf.CIQ($C16,"IQ_VWAP",A$28)</f>
        <v>53.06</v>
      </c>
      <c r="L16" s="186">
        <f>_xll.ciqfunctions.udf.CIQ($C16,"IQ_SHARESOUTSTANDING",($A$27))</f>
        <v>7.5250000000000004</v>
      </c>
      <c r="M16" s="172">
        <f t="shared" si="11"/>
        <v>0</v>
      </c>
      <c r="N16" s="172">
        <f>_xll.ciqfunctions.udf.CIQAVG($C16,"IQ_VWAP",A$29,A$28,"USD")</f>
        <v>41.763599999999997</v>
      </c>
      <c r="O16" s="172">
        <f>_xll.ciqfunctions.udf.CIQ($C16,"IQ_SHARESOUTSTANDING",$A$29)</f>
        <v>5.5750000000000002</v>
      </c>
      <c r="P16" s="172">
        <f>_xll.ciqfunctions.udf.CIQ($C16,"IQ_SHARESOUTSTANDING",$A$28)</f>
        <v>7.5250000000000004</v>
      </c>
      <c r="Q16" s="172">
        <f t="shared" si="7"/>
        <v>81.439019999999999</v>
      </c>
      <c r="R16" s="173">
        <f>_xll.ciqfunctions.udf.CIQAVG($C16,"IQ_VWAP",A$30,A$28,"USD")</f>
        <v>38.195749999999997</v>
      </c>
      <c r="S16" s="173">
        <f>_xll.ciqfunctions.udf.CIQ($C16,"IQ_SHARESOUTSTANDING",$A$30)</f>
        <v>2.0750000000000002</v>
      </c>
      <c r="T16" s="172">
        <f t="shared" si="8"/>
        <v>208.16683749999999</v>
      </c>
      <c r="U16" s="126">
        <v>7.4999999999999997E-3</v>
      </c>
      <c r="V16" s="192">
        <f>_xll.ciqfunctions.udf.CIQ(C16,"IQ_CLOSEPRICE","2023/5/18")</f>
        <v>25.907800000000002</v>
      </c>
      <c r="W16" s="91">
        <f>_xll.ciqfunctions.udf.CIQ($C16,"IQ_CLOSEPRICE",$A$29)</f>
        <v>40.46</v>
      </c>
      <c r="X16" s="91">
        <f>_xll.ciqfunctions.udf.CIQ(C16,"IQ_CLOSEPRICE",$A$28)</f>
        <v>53.08</v>
      </c>
      <c r="Y16" s="153">
        <f>(X16/V16)^(365/($A$28-"2023/5/18"))-1</f>
        <v>0.3804533081085133</v>
      </c>
      <c r="Z16" s="197">
        <f t="shared" si="9"/>
        <v>1.0488038351384521</v>
      </c>
      <c r="AA16" s="153">
        <f t="shared" si="6"/>
        <v>0.31191300049431536</v>
      </c>
      <c r="AB16" s="89">
        <f>_xll.ciqfunctions.udf.CIQAVG(C16,"IQ_VOLUME","-30D",$A$28)</f>
        <v>0.17066999999999999</v>
      </c>
      <c r="AC16" s="89">
        <f t="shared" si="10"/>
        <v>170670</v>
      </c>
      <c r="AD16" s="127">
        <v>47</v>
      </c>
    </row>
    <row r="17" spans="1:30">
      <c r="A17" s="176" t="s">
        <v>96</v>
      </c>
      <c r="B17" s="175" t="s">
        <v>97</v>
      </c>
      <c r="C17" s="27" t="s">
        <v>98</v>
      </c>
      <c r="D17" s="88">
        <f>_xll.ciqfunctions.udf.CIQ(C17,"IQ_MARKETCAP",$A$28)</f>
        <v>103.86199000000001</v>
      </c>
      <c r="E17" s="172">
        <f>_xll.ciqfunctions.udf.CIQ(C17,"IQ_HOLDINGS_EQUITY_ASSETS",$A$28)</f>
        <v>104.06</v>
      </c>
      <c r="F17" s="173">
        <f>_xll.ciqfunctions.udf.CIQ(C17,"IQ_MARKETCAP",$A$29)</f>
        <v>66.678550000000001</v>
      </c>
      <c r="G17" s="89">
        <f>_xll.ciqfunctions.udf.CIQ(C17,"IQ_VOLUME",$A$28)</f>
        <v>1.158E-2</v>
      </c>
      <c r="H17" s="174">
        <f>_xll.ciqfunctions.udf.CIQ(C17,"IQ_CLOSEPRICE",$A$27)</f>
        <v>65.27</v>
      </c>
      <c r="I17" s="89">
        <f>_xll.ciqfunctions.udf.CIQ(C17,"IQ_CLOSEPRICE",$A$28)</f>
        <v>64.913700000000006</v>
      </c>
      <c r="J17" s="153">
        <f t="shared" si="4"/>
        <v>-5.4588631836983348E-3</v>
      </c>
      <c r="K17" s="173">
        <f>_xll.ciqfunctions.udf.CIQ($C17,"IQ_VWAP",A$28)</f>
        <v>65.2</v>
      </c>
      <c r="L17" s="173">
        <f>_xll.ciqfunctions.udf.CIQ($C17,"IQ_SHARESOUTSTANDING",($A$27))</f>
        <v>1.6</v>
      </c>
      <c r="M17" s="172">
        <f t="shared" si="11"/>
        <v>0</v>
      </c>
      <c r="N17" s="172">
        <f>_xll.ciqfunctions.udf.CIQAVG($C17,"IQ_VWAP",A$29,A$28,"USD")</f>
        <v>54.895000000000003</v>
      </c>
      <c r="O17" s="172">
        <f>_xll.ciqfunctions.udf.CIQ($C17,"IQ_SHARESOUTSTANDING",$A$29)</f>
        <v>1.25</v>
      </c>
      <c r="P17" s="172">
        <f>_xll.ciqfunctions.udf.CIQ($C17,"IQ_SHARESOUTSTANDING",$A$28)</f>
        <v>1.6</v>
      </c>
      <c r="Q17" s="172">
        <f t="shared" si="7"/>
        <v>19.213250000000006</v>
      </c>
      <c r="R17" s="173">
        <f>_xll.ciqfunctions.udf.CIQAVG($C17,"IQ_VWAP",A$30,A$28,"USD")</f>
        <v>50.206139999999998</v>
      </c>
      <c r="S17" s="173">
        <f>_xll.ciqfunctions.udf.CIQ($C17,"IQ_SHARESOUTSTANDING",$A$30)</f>
        <v>1.05</v>
      </c>
      <c r="T17" s="172">
        <f t="shared" si="8"/>
        <v>27.613377</v>
      </c>
      <c r="U17" s="126">
        <v>7.0000000000000001E-3</v>
      </c>
      <c r="V17" s="91">
        <f>_xll.ciqfunctions.udf.CIQ(C17,"IQ_CLOSEPRICE",$A$30)</f>
        <v>43.796900000000001</v>
      </c>
      <c r="W17" s="91">
        <f>_xll.ciqfunctions.udf.CIQ($C17,"IQ_CLOSEPRICE",$A$29)</f>
        <v>53.342799999999997</v>
      </c>
      <c r="X17" s="91">
        <f>_xll.ciqfunctions.udf.CIQ(C17,"IQ_CLOSEPRICE",$A$28)</f>
        <v>64.913700000000006</v>
      </c>
      <c r="Y17" s="153">
        <f>(X17/V17)^(365/($A$28-$A$30))-1</f>
        <v>0.27720983030391766</v>
      </c>
      <c r="Z17" s="153">
        <f t="shared" si="9"/>
        <v>0.48215284643433676</v>
      </c>
      <c r="AA17" s="153">
        <f t="shared" si="6"/>
        <v>0.21691587243264343</v>
      </c>
      <c r="AB17" s="89">
        <f>_xll.ciqfunctions.udf.CIQAVG(C17,"IQ_VOLUME","-30D",$A$28)</f>
        <v>7.2500000000000004E-3</v>
      </c>
      <c r="AC17" s="89">
        <f t="shared" si="10"/>
        <v>7250</v>
      </c>
      <c r="AD17" s="127">
        <v>31</v>
      </c>
    </row>
    <row r="18" spans="1:30">
      <c r="A18" s="176" t="s">
        <v>99</v>
      </c>
      <c r="B18" s="176" t="s">
        <v>100</v>
      </c>
      <c r="C18" s="25" t="s">
        <v>101</v>
      </c>
      <c r="D18" s="88">
        <f>_xll.ciqfunctions.udf.CIQ(C18,"IQ_MARKETCAP",$A$28)</f>
        <v>33.032530000000001</v>
      </c>
      <c r="E18" s="172">
        <f>_xll.ciqfunctions.udf.CIQ(C18,"IQ_HOLDINGS_EQUITY_ASSETS",$A$28)</f>
        <v>33.96</v>
      </c>
      <c r="F18" s="173">
        <f>_xll.ciqfunctions.udf.CIQ(C18,"IQ_MARKETCAP",$A$29)</f>
        <v>33.911209999999997</v>
      </c>
      <c r="G18" s="89">
        <f>_xll.ciqfunctions.udf.CIQ(C18,"IQ_VOLUME",$A$28)</f>
        <v>3.16E-3</v>
      </c>
      <c r="H18" s="174">
        <f>_xll.ciqfunctions.udf.CIQ(C18,"IQ_CLOSEPRICE",$A$27)</f>
        <v>43.582700000000003</v>
      </c>
      <c r="I18" s="89">
        <f>_xll.ciqfunctions.udf.CIQ(C18,"IQ_CLOSEPRICE",$A$28)</f>
        <v>42.349400000000003</v>
      </c>
      <c r="J18" s="153">
        <f t="shared" si="4"/>
        <v>-2.8297925553029065E-2</v>
      </c>
      <c r="K18" s="173">
        <f>_xll.ciqfunctions.udf.CIQ($C18,"IQ_VWAP",A$28)</f>
        <v>42.52</v>
      </c>
      <c r="L18" s="173">
        <f>_xll.ciqfunctions.udf.CIQ($C18,"IQ_SHARESOUTSTANDING",($A$27))</f>
        <v>0.78</v>
      </c>
      <c r="M18" s="172">
        <f t="shared" si="11"/>
        <v>0</v>
      </c>
      <c r="N18" s="172">
        <f>_xll.ciqfunctions.udf.CIQAVG($C18,"IQ_VWAP",A$29,A$28,"USD")</f>
        <v>40.212530000000001</v>
      </c>
      <c r="O18" s="172">
        <f>_xll.ciqfunctions.udf.CIQ($C18,"IQ_SHARESOUTSTANDING",$A$29)</f>
        <v>0.87</v>
      </c>
      <c r="P18" s="172">
        <f>_xll.ciqfunctions.udf.CIQ($C18,"IQ_SHARESOUTSTANDING",$A$28)</f>
        <v>0.78</v>
      </c>
      <c r="Q18" s="172">
        <f t="shared" si="7"/>
        <v>-3.6191276999999991</v>
      </c>
      <c r="R18" s="173">
        <f>_xll.ciqfunctions.udf.CIQAVG($C18,"IQ_VWAP",A$30,A$28,"USD")</f>
        <v>39.14602</v>
      </c>
      <c r="S18" s="173">
        <f>_xll.ciqfunctions.udf.CIQ($C18,"IQ_SHARESOUTSTANDING",$A$30)</f>
        <v>0.96</v>
      </c>
      <c r="T18" s="172">
        <f t="shared" si="8"/>
        <v>-7.046283599999998</v>
      </c>
      <c r="U18" s="184">
        <v>6.7999999999999996E-3</v>
      </c>
      <c r="V18" s="91">
        <f>_xll.ciqfunctions.udf.CIQ(C18,"IQ_CLOSEPRICE",$A$30)</f>
        <v>38.210599999999999</v>
      </c>
      <c r="W18" s="91">
        <f>_xll.ciqfunctions.udf.CIQ($C18,"IQ_CLOSEPRICE",$A$29)</f>
        <v>38.978400000000001</v>
      </c>
      <c r="X18" s="91">
        <f>_xll.ciqfunctions.udf.CIQ(C18,"IQ_CLOSEPRICE",$A$28)</f>
        <v>42.349400000000003</v>
      </c>
      <c r="Y18" s="153">
        <f>(X18/V18)^(365/($A$28-$A$30))-1</f>
        <v>6.6036227161532235E-2</v>
      </c>
      <c r="Z18" s="153">
        <f t="shared" si="9"/>
        <v>0.10831549360648629</v>
      </c>
      <c r="AA18" s="153">
        <f t="shared" si="6"/>
        <v>8.6483796153767223E-2</v>
      </c>
      <c r="AB18" s="89">
        <f>_xll.ciqfunctions.udf.CIQAVG(C18,"IQ_VOLUME","-30D",$A$28)</f>
        <v>4.3200000000000001E-3</v>
      </c>
      <c r="AC18" s="89">
        <f t="shared" si="10"/>
        <v>4320</v>
      </c>
      <c r="AD18" s="127">
        <v>24</v>
      </c>
    </row>
    <row r="19" spans="1:30">
      <c r="A19" s="176" t="s">
        <v>102</v>
      </c>
      <c r="B19" s="176"/>
      <c r="C19" s="25" t="s">
        <v>103</v>
      </c>
      <c r="D19" s="88">
        <f>_xll.ciqfunctions.udf.CIQ(C19,"IQ_MARKETCAP",$A$28)</f>
        <v>23.623840000000001</v>
      </c>
      <c r="E19" s="172">
        <f>_xll.ciqfunctions.udf.CIQ(C19,"IQ_HOLDINGS_EQUITY_ASSETS",$A$28)</f>
        <v>5.79</v>
      </c>
      <c r="F19" s="173">
        <f>_xll.ciqfunctions.udf.CIQ(C19,"IQ_MARKETCAP",$A$29)</f>
        <v>0.59631999999999996</v>
      </c>
      <c r="G19" s="89">
        <f>_xll.ciqfunctions.udf.CIQ(C19,"IQ_VOLUME",$A$28)</f>
        <v>1.6330000000000001E-2</v>
      </c>
      <c r="H19" s="174">
        <f>_xll.ciqfunctions.udf.CIQ(C19,"IQ_CLOSEPRICE",$A$27)</f>
        <v>29.424499999999998</v>
      </c>
      <c r="I19" s="89">
        <f>_xll.ciqfunctions.udf.CIQ(C19,"IQ_CLOSEPRICE",$A$28)</f>
        <v>29.529800000000002</v>
      </c>
      <c r="J19" s="153">
        <f t="shared" ref="J19" si="12">(I19-H19)/H19</f>
        <v>3.5786504443577048E-3</v>
      </c>
      <c r="K19" s="173">
        <f>_xll.ciqfunctions.udf.CIQ($C19,"IQ_VWAP",A$28)</f>
        <v>29.56</v>
      </c>
      <c r="L19" s="173">
        <f>_xll.ciqfunctions.udf.CIQ($C19,"IQ_SHARESOUTSTANDING",($A$27))</f>
        <v>0.8</v>
      </c>
      <c r="M19" s="172">
        <f t="shared" ref="M19" si="13">K19*(P19-L19)</f>
        <v>0</v>
      </c>
      <c r="N19" s="172">
        <f>_xll.ciqfunctions.udf.CIQAVG($C19,"IQ_VWAP",A$29,A$28,"USD")</f>
        <v>24.732800000000001</v>
      </c>
      <c r="O19" s="172">
        <f>_xll.ciqfunctions.udf.CIQ($C19,"IQ_SHARESOUTSTANDING",$A$29)</f>
        <v>2.5000000000000001E-2</v>
      </c>
      <c r="P19" s="172">
        <f>_xll.ciqfunctions.udf.CIQ($C19,"IQ_SHARESOUTSTANDING",$A$28)</f>
        <v>0.8</v>
      </c>
      <c r="Q19" s="172">
        <f t="shared" ref="Q19" si="14">(P19-O19)*N19</f>
        <v>19.167920000000002</v>
      </c>
      <c r="R19" s="173">
        <f>_xll.ciqfunctions.udf.CIQAVG($C19,"IQ_VWAP",A$30,A$28,"USD")</f>
        <v>24.739529999999998</v>
      </c>
      <c r="S19" s="173">
        <f>_xll.ciqfunctions.udf.CIQ($C19,"IQ_SHARESOUTSTANDING",$A$30)</f>
        <v>0</v>
      </c>
      <c r="T19" s="172">
        <f t="shared" ref="T19" si="15">(P19-S19)*R19</f>
        <v>19.791623999999999</v>
      </c>
      <c r="U19" s="184">
        <v>7.4999999999999997E-3</v>
      </c>
      <c r="V19" s="91">
        <f>_xll.ciqfunctions.udf.CIQ(C19,"IQ_CLOSEPRICE",$A$30)</f>
        <v>0</v>
      </c>
      <c r="W19" s="91">
        <f>_xll.ciqfunctions.udf.CIQ($C19,"IQ_CLOSEPRICE",$A$29)</f>
        <v>23.852699999999999</v>
      </c>
      <c r="X19" s="91">
        <f>_xll.ciqfunctions.udf.CIQ(C19,"IQ_CLOSEPRICE",$A$28)</f>
        <v>29.529800000000002</v>
      </c>
      <c r="Y19" s="153" t="e">
        <f>(X19/V19)^(365/($A$28-$A$30))-1</f>
        <v>#DIV/0!</v>
      </c>
      <c r="Z19" s="153" t="e">
        <f t="shared" ref="Z19" si="16">X19/V19-1</f>
        <v>#DIV/0!</v>
      </c>
      <c r="AA19" s="153">
        <f t="shared" ref="AA19" si="17">X19/W19-1</f>
        <v>0.23800659883367525</v>
      </c>
      <c r="AB19" s="89">
        <f>_xll.ciqfunctions.udf.CIQAVG(C19,"IQ_VOLUME","-30D",$A$28)</f>
        <v>2.8000000000000001E-2</v>
      </c>
      <c r="AC19" s="89">
        <f t="shared" ref="AC19" si="18">AB19*1000000</f>
        <v>28000</v>
      </c>
      <c r="AD19" s="127">
        <v>83</v>
      </c>
    </row>
    <row r="20" spans="1:30">
      <c r="A20" s="177" t="s">
        <v>104</v>
      </c>
      <c r="B20" s="176" t="s">
        <v>105</v>
      </c>
      <c r="C20" s="25" t="s">
        <v>106</v>
      </c>
      <c r="D20" s="88">
        <f>_xll.ciqfunctions.udf.CIQ(C20,"IQ_MARKETCAP",$A$28)</f>
        <v>32.755159999999997</v>
      </c>
      <c r="E20" s="172">
        <f>_xll.ciqfunctions.udf.CIQ(C20,"IQ_HOLDINGS_EQUITY_ASSETS",$A$28)</f>
        <v>31.09</v>
      </c>
      <c r="F20" s="173">
        <f>_xll.ciqfunctions.udf.CIQ(C20,"IQ_MARKETCAP",$A$29)</f>
        <v>20.719799999999999</v>
      </c>
      <c r="G20" s="89">
        <f>_xll.ciqfunctions.udf.CIQ(C20,"IQ_VOLUME",$A$28)</f>
        <v>5.11E-3</v>
      </c>
      <c r="H20" s="174">
        <f>_xll.ciqfunctions.udf.CIQ(C20,"IQ_CLOSEPRICE",$A$27)</f>
        <v>38.01</v>
      </c>
      <c r="I20" s="89">
        <f>_xll.ciqfunctions.udf.CIQ(C20,"IQ_CLOSEPRICE",$A$28)</f>
        <v>38.087400000000002</v>
      </c>
      <c r="J20" s="153">
        <f t="shared" si="4"/>
        <v>2.0363062352013774E-3</v>
      </c>
      <c r="K20" s="173">
        <f>_xll.ciqfunctions.udf.CIQ($C20,"IQ_VWAP",A$28)</f>
        <v>38.44</v>
      </c>
      <c r="L20" s="173">
        <f>_xll.ciqfunctions.udf.CIQ($C20,"IQ_SHARESOUTSTANDING",($A$27))</f>
        <v>0.86</v>
      </c>
      <c r="M20" s="172">
        <f t="shared" si="11"/>
        <v>0</v>
      </c>
      <c r="N20" s="172">
        <f>_xll.ciqfunctions.udf.CIQAVG($C20,"IQ_VWAP",A$29,A$28,"USD")</f>
        <v>34.562269999999998</v>
      </c>
      <c r="O20" s="172">
        <f>_xll.ciqfunctions.udf.CIQ($C20,"IQ_SHARESOUTSTANDING",$A$29)</f>
        <v>0.54</v>
      </c>
      <c r="P20" s="172">
        <f>_xll.ciqfunctions.udf.CIQ($C20,"IQ_SHARESOUTSTANDING",$A$28)</f>
        <v>0.86</v>
      </c>
      <c r="Q20" s="172">
        <f t="shared" si="7"/>
        <v>11.059926399999998</v>
      </c>
      <c r="R20" s="173">
        <f>_xll.ciqfunctions.udf.CIQAVG($C20,"IQ_VWAP",A$30,A$28,"USD")</f>
        <v>31.46341</v>
      </c>
      <c r="S20" s="173">
        <f>_xll.ciqfunctions.udf.CIQ($C20,"IQ_SHARESOUTSTANDING",$A$30)</f>
        <v>0.06</v>
      </c>
      <c r="T20" s="172">
        <f t="shared" si="8"/>
        <v>25.170728</v>
      </c>
      <c r="U20" s="126">
        <v>3.5000000000000001E-3</v>
      </c>
      <c r="V20" s="192">
        <f>_xll.ciqfunctions.udf.CIQ(C20,"IQ_CLOSEPRICE","2023/12/8")</f>
        <v>25.402899999999999</v>
      </c>
      <c r="W20" s="91">
        <f>_xll.ciqfunctions.udf.CIQ($C20,"IQ_CLOSEPRICE",$A$29)</f>
        <v>38.369999999999997</v>
      </c>
      <c r="X20" s="91">
        <f>_xll.ciqfunctions.udf.CIQ(C20,"IQ_CLOSEPRICE",$A$28)</f>
        <v>38.087400000000002</v>
      </c>
      <c r="Y20" s="153">
        <f>(X20/V20)^(365/($A$28-"2023/12/8"))-1</f>
        <v>0.27525395241972417</v>
      </c>
      <c r="Z20" s="197">
        <f t="shared" si="9"/>
        <v>0.49933275334705907</v>
      </c>
      <c r="AA20" s="153">
        <f t="shared" si="6"/>
        <v>-7.3651290070366748E-3</v>
      </c>
      <c r="AB20" s="89">
        <f>_xll.ciqfunctions.udf.CIQAVG(C20,"IQ_VOLUME","-30D",$A$28)</f>
        <v>1.119E-2</v>
      </c>
      <c r="AC20" s="198">
        <f t="shared" si="10"/>
        <v>11190</v>
      </c>
      <c r="AD20" s="127">
        <v>41</v>
      </c>
    </row>
    <row r="21" spans="1:30">
      <c r="A21" s="178" t="s">
        <v>299</v>
      </c>
      <c r="B21" s="176" t="s">
        <v>108</v>
      </c>
      <c r="C21" s="25" t="s">
        <v>109</v>
      </c>
      <c r="D21" s="179">
        <v>3369.5079150000001</v>
      </c>
      <c r="E21" s="172">
        <f>_xll.ciqfunctions.udf.CIQ(C21,"IQ_HOLDINGS_EQUITY_ASSETS",$A$28)</f>
        <v>3283.6</v>
      </c>
      <c r="F21" s="180">
        <v>3540.3424654400001</v>
      </c>
      <c r="G21" s="89">
        <f>_xll.ciqfunctions.udf.CIQ(C21,"IQ_VOLUME",$A$28)</f>
        <v>5.2859999999999997E-2</v>
      </c>
      <c r="H21" s="174">
        <f>_xll.ciqfunctions.udf.CIQ(C21,"IQ_CLOSEPRICE",$A$27)</f>
        <v>14.984999999999999</v>
      </c>
      <c r="I21" s="89">
        <f>_xll.ciqfunctions.udf.CIQ(C21,"IQ_CLOSEPRICE",$A$28)</f>
        <v>15.14</v>
      </c>
      <c r="J21" s="153">
        <f t="shared" ref="J21:J26" si="19">(I21-H21)/H21</f>
        <v>1.0343677010343753E-2</v>
      </c>
      <c r="K21" s="173">
        <f>_xll.ciqfunctions.udf.CIQ($C21,"IQ_VWAP",A$28)</f>
        <v>15.19397</v>
      </c>
      <c r="L21" s="174">
        <v>240.87632400000001</v>
      </c>
      <c r="M21" s="172">
        <f t="shared" si="11"/>
        <v>0</v>
      </c>
      <c r="N21" s="172">
        <f>_xll.ciqfunctions.udf.CIQAVG($C21,"IQ_VWAP",A$29,A$28,"USD")</f>
        <v>14.121510000000001</v>
      </c>
      <c r="O21" s="188">
        <v>276.96149000000003</v>
      </c>
      <c r="P21" s="174">
        <v>240.87632400000001</v>
      </c>
      <c r="Q21" s="172">
        <f t="shared" si="7"/>
        <v>-509.57703252066023</v>
      </c>
      <c r="R21" s="173">
        <f>_xll.ciqfunctions.udf.CIQAVG($C21,"IQ_VWAP",A$30,A$28,"USD")</f>
        <v>13.602930000000001</v>
      </c>
      <c r="S21" s="189">
        <v>266.68502599999999</v>
      </c>
      <c r="T21" s="172">
        <f t="shared" si="8"/>
        <v>-351.07396669685977</v>
      </c>
      <c r="U21" s="126">
        <v>4.0000000000000001E-3</v>
      </c>
      <c r="V21" s="91">
        <f>_xll.ciqfunctions.udf.CIQ(C21,"IQ_CLOSEPRICE",$A$30)</f>
        <v>13.15</v>
      </c>
      <c r="W21" s="91">
        <f>_xll.ciqfunctions.udf.CIQ($C21,"IQ_CLOSEPRICE",$A$29)</f>
        <v>13.875</v>
      </c>
      <c r="X21" s="91">
        <f>_xll.ciqfunctions.udf.CIQ(C21,"IQ_CLOSEPRICE",$A$28)</f>
        <v>15.14</v>
      </c>
      <c r="Y21" s="153">
        <f t="shared" ref="Y21:Y26" si="20">(X21/V21)^(365/($A$28-$A$30))-1</f>
        <v>9.1577538455194452E-2</v>
      </c>
      <c r="Z21" s="153">
        <f t="shared" si="9"/>
        <v>0.15133079847908748</v>
      </c>
      <c r="AA21" s="153">
        <f t="shared" si="6"/>
        <v>9.1171171171171128E-2</v>
      </c>
      <c r="AB21" s="89">
        <f>_xll.ciqfunctions.udf.CIQAVG(C21,"IQ_VOLUME","-30D",$A$28)</f>
        <v>0.14280999999999999</v>
      </c>
      <c r="AC21" s="88">
        <f t="shared" si="10"/>
        <v>142810</v>
      </c>
      <c r="AD21" s="127">
        <v>154</v>
      </c>
    </row>
    <row r="22" spans="1:30">
      <c r="A22" s="177" t="s">
        <v>110</v>
      </c>
      <c r="B22" s="176" t="s">
        <v>111</v>
      </c>
      <c r="C22" s="25" t="s">
        <v>112</v>
      </c>
      <c r="D22" s="88">
        <f>_xll.ciqfunctions.udf.CIQ(C22,"IQ_MARKETCAP",$A$28)</f>
        <v>4988.5248899999997</v>
      </c>
      <c r="E22" s="172">
        <f>_xll.ciqfunctions.udf.CIQ(C22,"IQ_HOLDINGS_EQUITY_ASSETS",$A$28)</f>
        <v>4908.8599999999997</v>
      </c>
      <c r="F22" s="173">
        <f>_xll.ciqfunctions.udf.CIQ(C22,"IQ_MARKETCAP",$A$29)</f>
        <v>4108.5170600000001</v>
      </c>
      <c r="G22" s="89">
        <f>_xll.ciqfunctions.udf.CIQ(C22,"IQ_VOLUME",$A$28)</f>
        <v>7.3080000000000006E-2</v>
      </c>
      <c r="H22" s="174">
        <f>_xll.ciqfunctions.udf.CIQ(C22,"IQ_CLOSEPRICE",$A$27)</f>
        <v>139.9</v>
      </c>
      <c r="I22" s="89">
        <f>_xll.ciqfunctions.udf.CIQ(C22,"IQ_CLOSEPRICE",$A$28)</f>
        <v>140.26</v>
      </c>
      <c r="J22" s="153">
        <f t="shared" si="19"/>
        <v>2.5732666190134753E-3</v>
      </c>
      <c r="K22" s="189">
        <f>_xll.ciqfunctions.udf.CIQ(C22,"IQ_CLOSEPRICE",$A$28)</f>
        <v>140.26</v>
      </c>
      <c r="L22" s="173">
        <f>_xll.ciqfunctions.udf.CIQ($C22,"IQ_SHARESOUTSTANDING",($A$27))</f>
        <v>35.363970000000002</v>
      </c>
      <c r="M22" s="172">
        <f t="shared" si="11"/>
        <v>28.374598000000145</v>
      </c>
      <c r="N22" s="188">
        <f>_xll.ciqfunctions.udf.CIQAVG($C22,"IQ_VWAP","2023/6/30",A$28,"USD")</f>
        <v>94.16234</v>
      </c>
      <c r="O22" s="172">
        <f>_xll.ciqfunctions.udf.CIQ($C22,"IQ_SHARESOUTSTANDING",$A$29)</f>
        <v>30.43797</v>
      </c>
      <c r="P22" s="172">
        <f>_xll.ciqfunctions.udf.CIQ($C22,"IQ_SHARESOUTSTANDING",$A$28)</f>
        <v>35.566270000000003</v>
      </c>
      <c r="Q22" s="172">
        <f t="shared" si="7"/>
        <v>482.8927282220003</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140.26</v>
      </c>
      <c r="Y22" s="153">
        <f t="shared" si="20"/>
        <v>0.23214863096886096</v>
      </c>
      <c r="Z22" s="153">
        <f t="shared" si="9"/>
        <v>0.39896269698783149</v>
      </c>
      <c r="AA22" s="153">
        <f t="shared" si="6"/>
        <v>3.9116906208327196E-2</v>
      </c>
      <c r="AB22" s="89">
        <f>_xll.ciqfunctions.udf.CIQAVG(C22,"IQ_VOLUME","-30D",$A$28)</f>
        <v>6.7629999999999996E-2</v>
      </c>
      <c r="AC22" s="198">
        <f t="shared" si="10"/>
        <v>67630</v>
      </c>
      <c r="AD22" s="127">
        <v>98</v>
      </c>
    </row>
    <row r="23" spans="1:30">
      <c r="A23" s="176" t="s">
        <v>113</v>
      </c>
      <c r="B23" s="176" t="s">
        <v>114</v>
      </c>
      <c r="C23" s="25" t="s">
        <v>115</v>
      </c>
      <c r="D23" s="88">
        <f>_xll.ciqfunctions.udf.CIQ(C23,"IQ_MARKETCAP",$A$28)</f>
        <v>784.84118000000001</v>
      </c>
      <c r="E23" s="172">
        <f>_xll.ciqfunctions.udf.CIQ(C23,"IQ_HOLDINGS_EQUITY_ASSETS",$A$28)</f>
        <v>914.72</v>
      </c>
      <c r="F23" s="173">
        <f>_xll.ciqfunctions.udf.CIQ(C23,"IQ_MARKETCAP",$A$29)</f>
        <v>769.37172999999996</v>
      </c>
      <c r="G23" s="89">
        <f>_xll.ciqfunctions.udf.CIQ(C23,"IQ_VOLUME",$A$28)</f>
        <v>1.7069999999999998E-2</v>
      </c>
      <c r="H23" s="174">
        <f>_xll.ciqfunctions.udf.CIQ(C23,"IQ_CLOSEPRICE",$A$27)</f>
        <v>65.08</v>
      </c>
      <c r="I23" s="89">
        <f>_xll.ciqfunctions.udf.CIQ(C23,"IQ_CLOSEPRICE",$A$28)</f>
        <v>65.459999999999994</v>
      </c>
      <c r="J23" s="153">
        <f t="shared" si="19"/>
        <v>5.8389674247079819E-3</v>
      </c>
      <c r="K23" s="173">
        <f>_xll.ciqfunctions.udf.CIQ($C23,"IQ_VWAP",A$28)</f>
        <v>65.776399999999995</v>
      </c>
      <c r="L23" s="173">
        <f>_xll.ciqfunctions.udf.CIQ($C23,"IQ_SHARESOUTSTANDING",($A$27))</f>
        <v>12.147629999999999</v>
      </c>
      <c r="M23" s="172">
        <f t="shared" si="11"/>
        <v>-10.392671199999965</v>
      </c>
      <c r="N23" s="172">
        <f>_xll.ciqfunctions.udf.CIQAVG($C23,"IQ_VWAP",A$29,A$28,"USD")</f>
        <v>66.897790000000001</v>
      </c>
      <c r="O23" s="172">
        <f>_xll.ciqfunctions.udf.CIQ($C23,"IQ_SHARESOUTSTANDING",$A$29)</f>
        <v>11.462630000000001</v>
      </c>
      <c r="P23" s="172">
        <f>_xll.ciqfunctions.udf.CIQ($C23,"IQ_SHARESOUTSTANDING",$A$28)</f>
        <v>11.98963</v>
      </c>
      <c r="Q23" s="172">
        <f t="shared" si="7"/>
        <v>35.255135329999952</v>
      </c>
      <c r="R23" s="173">
        <f>_xll.ciqfunctions.udf.CIQAVG($C23,"IQ_VWAP",A$30,A$28,"USD")</f>
        <v>64.694270000000003</v>
      </c>
      <c r="S23" s="173">
        <f>_xll.ciqfunctions.udf.CIQ($C23,"IQ_SHARESOUTSTANDING",$A$30)</f>
        <v>11.798629999999999</v>
      </c>
      <c r="T23" s="172">
        <f t="shared" si="8"/>
        <v>12.356605570000047</v>
      </c>
      <c r="U23" s="126">
        <v>4.0000000000000001E-3</v>
      </c>
      <c r="V23" s="91">
        <f>_xll.ciqfunctions.udf.CIQ(C23,"IQ_CLOSEPRICE",$A$30)</f>
        <v>55.94</v>
      </c>
      <c r="W23" s="91">
        <f>_xll.ciqfunctions.udf.CIQ($C23,"IQ_CLOSEPRICE","2024/12/30")</f>
        <v>67.12</v>
      </c>
      <c r="X23" s="91">
        <f>_xll.ciqfunctions.udf.CIQ(C23,"IQ_CLOSEPRICE",$A$28)</f>
        <v>65.459999999999994</v>
      </c>
      <c r="Y23" s="153">
        <f t="shared" si="20"/>
        <v>0.10265701777185932</v>
      </c>
      <c r="Z23" s="153">
        <f t="shared" si="9"/>
        <v>0.17018233821952089</v>
      </c>
      <c r="AA23" s="153">
        <f t="shared" si="6"/>
        <v>-2.4731823599523417E-2</v>
      </c>
      <c r="AB23" s="89">
        <f>_xll.ciqfunctions.udf.CIQAVG(C23,"IQ_VOLUME","-30D",$A$28)</f>
        <v>1.3979999999999999E-2</v>
      </c>
      <c r="AC23" s="89">
        <f t="shared" si="10"/>
        <v>13980</v>
      </c>
      <c r="AD23" s="127">
        <v>67</v>
      </c>
    </row>
    <row r="24" spans="1:30">
      <c r="A24" s="176" t="s">
        <v>116</v>
      </c>
      <c r="B24" s="176" t="s">
        <v>117</v>
      </c>
      <c r="C24" s="25" t="s">
        <v>118</v>
      </c>
      <c r="D24" s="88">
        <f>_xll.ciqfunctions.udf.CIQ(C24,"IQ_MARKETCAP",$A$28)</f>
        <v>771.79875000000004</v>
      </c>
      <c r="E24" s="172">
        <f>_xll.ciqfunctions.udf.CIQ(C24,"IQ_HOLDINGS_EQUITY_ASSETS",$A$28)</f>
        <v>816.1</v>
      </c>
      <c r="F24" s="173">
        <f>_xll.ciqfunctions.udf.CIQ(C24,"IQ_MARKETCAP",$A$29)</f>
        <v>598.08190000000002</v>
      </c>
      <c r="G24" s="89">
        <f>_xll.ciqfunctions.udf.CIQ(C24,"IQ_VOLUME",$A$28)</f>
        <v>8.1430000000000002E-2</v>
      </c>
      <c r="H24" s="174">
        <f>_xll.ciqfunctions.udf.CIQ(C24,"IQ_CLOSEPRICE",$A$27)</f>
        <v>18.41</v>
      </c>
      <c r="I24" s="89">
        <f>_xll.ciqfunctions.udf.CIQ(C24,"IQ_CLOSEPRICE",$A$28)</f>
        <v>18.498000000000001</v>
      </c>
      <c r="J24" s="153">
        <f t="shared" si="19"/>
        <v>4.7800108636611065E-3</v>
      </c>
      <c r="K24" s="173">
        <f>_xll.ciqfunctions.udf.CIQ($C24,"IQ_VWAP",A$28)</f>
        <v>18.623840000000001</v>
      </c>
      <c r="L24" s="173">
        <f>_xll.ciqfunctions.udf.CIQ($C24,"IQ_SHARESOUTSTANDING",($A$27))</f>
        <v>41.673360000000002</v>
      </c>
      <c r="M24" s="172">
        <f t="shared" si="11"/>
        <v>0.93119199999994717</v>
      </c>
      <c r="N24" s="172">
        <f>_xll.ciqfunctions.udf.CIQAVG($C24,"IQ_VWAP",A$29,A$28,"USD")</f>
        <v>22.23076</v>
      </c>
      <c r="O24" s="172">
        <f>_xll.ciqfunctions.udf.CIQ($C24,"IQ_SHARESOUTSTANDING",$A$29)</f>
        <v>34.511360000000003</v>
      </c>
      <c r="P24" s="172">
        <f>_xll.ciqfunctions.udf.CIQ($C24,"IQ_SHARESOUTSTANDING",$A$28)</f>
        <v>41.72336</v>
      </c>
      <c r="Q24" s="172">
        <f t="shared" si="7"/>
        <v>160.32824111999992</v>
      </c>
      <c r="R24" s="173">
        <f>_xll.ciqfunctions.udf.CIQAVG($C24,"IQ_VWAP",A$30,A$28,"USD")</f>
        <v>20.629300000000001</v>
      </c>
      <c r="S24" s="173">
        <f>_xll.ciqfunctions.udf.CIQ($C24,"IQ_SHARESOUTSTANDING",$A$30)</f>
        <v>29.866530000000001</v>
      </c>
      <c r="T24" s="172">
        <f t="shared" si="8"/>
        <v>244.59810311899997</v>
      </c>
      <c r="U24" s="126">
        <v>4.8999999999999998E-3</v>
      </c>
      <c r="V24" s="91">
        <f>_xll.ciqfunctions.udf.CIQ(C24,"IQ_CLOSEPRICE",$A$30)</f>
        <v>14.372999999999999</v>
      </c>
      <c r="W24" s="91">
        <f>_xll.ciqfunctions.udf.CIQ($C24,"IQ_CLOSEPRICE",$A$29)</f>
        <v>17.329999999999998</v>
      </c>
      <c r="X24" s="168">
        <f>_xll.ciqfunctions.udf.CIQ(C24,"IQ_CLOSEPRICE",$A$28)</f>
        <v>18.498000000000001</v>
      </c>
      <c r="Y24" s="153">
        <f t="shared" si="20"/>
        <v>0.16986522270542337</v>
      </c>
      <c r="Z24" s="153">
        <f t="shared" si="9"/>
        <v>0.28699645168023391</v>
      </c>
      <c r="AA24" s="153">
        <f t="shared" si="6"/>
        <v>6.7397576457011166E-2</v>
      </c>
      <c r="AB24" s="89">
        <f>_xll.ciqfunctions.udf.CIQAVG(C24,"IQ_VOLUME","-30D",$A$28)</f>
        <v>6.4079999999999998E-2</v>
      </c>
      <c r="AC24" s="89">
        <f t="shared" si="10"/>
        <v>64080</v>
      </c>
      <c r="AD24" s="127">
        <v>61</v>
      </c>
    </row>
    <row r="25" spans="1:30">
      <c r="A25" s="176" t="s">
        <v>119</v>
      </c>
      <c r="B25" s="176" t="s">
        <v>120</v>
      </c>
      <c r="C25" s="25" t="s">
        <v>121</v>
      </c>
      <c r="D25" s="88">
        <f>_xll.ciqfunctions.udf.CIQ(C25,"IQ_MARKETCAP",$A$28)</f>
        <v>302.43445000000003</v>
      </c>
      <c r="E25" s="172">
        <f>_xll.ciqfunctions.udf.CIQ(C25,"IQ_HOLDINGS_EQUITY_ASSETS",$A$28)</f>
        <v>194.54</v>
      </c>
      <c r="F25" s="173">
        <f>_xll.ciqfunctions.udf.CIQ(C25,"IQ_MARKETCAP",$A$29)</f>
        <v>287.83999999999997</v>
      </c>
      <c r="G25" s="89">
        <f>_xll.ciqfunctions.udf.CIQ(C25,"IQ_VOLUME",$A$28)</f>
        <v>7.3469999999999994E-2</v>
      </c>
      <c r="H25" s="174">
        <f>_xll.ciqfunctions.udf.CIQ(C25,"IQ_CLOSEPRICE",$A$27)</f>
        <v>14.85</v>
      </c>
      <c r="I25" s="89">
        <f>_xll.ciqfunctions.udf.CIQ(C25,"IQ_CLOSEPRICE",$A$28)</f>
        <v>14.56</v>
      </c>
      <c r="J25" s="153">
        <f t="shared" si="19"/>
        <v>-1.9528619528619472E-2</v>
      </c>
      <c r="K25" s="173">
        <f>_xll.ciqfunctions.udf.CIQ($C25,"IQ_VWAP",A$28)</f>
        <v>14.62392</v>
      </c>
      <c r="L25" s="173">
        <f>_xll.ciqfunctions.udf.CIQ($C25,"IQ_SHARESOUTSTANDING",($A$27))</f>
        <v>20.771599999999999</v>
      </c>
      <c r="M25" s="172">
        <f t="shared" si="11"/>
        <v>0</v>
      </c>
      <c r="N25" s="172">
        <f>_xll.ciqfunctions.udf.CIQAVG($C25,"IQ_VWAP",A$29,A$28,"USD")</f>
        <v>9.0162600000000008</v>
      </c>
      <c r="O25" s="172">
        <f>_xll.ciqfunctions.udf.CIQ($C25,"IQ_SHARESOUTSTANDING",$A$29)</f>
        <v>19.266400000000001</v>
      </c>
      <c r="P25" s="172">
        <f>_xll.ciqfunctions.udf.CIQ($C25,"IQ_SHARESOUTSTANDING",$A$28)</f>
        <v>20.771599999999999</v>
      </c>
      <c r="Q25" s="172">
        <f t="shared" si="7"/>
        <v>13.571274551999988</v>
      </c>
      <c r="R25" s="173">
        <f>_xll.ciqfunctions.udf.CIQAVG($C25,"IQ_VWAP",A$30,A$28,"USD")</f>
        <v>9.1082800000000006</v>
      </c>
      <c r="S25" s="173">
        <f>_xll.ciqfunctions.udf.CIQ($C25,"IQ_SHARESOUTSTANDING",$A$30)</f>
        <v>16.741669999999999</v>
      </c>
      <c r="T25" s="172">
        <f t="shared" si="8"/>
        <v>36.705730820400007</v>
      </c>
      <c r="U25" s="126">
        <v>5.7000000000000002E-3</v>
      </c>
      <c r="V25" s="91">
        <f>_xll.ciqfunctions.udf.CIQ(C25,"IQ_CLOSEPRICE",$A$30)</f>
        <v>12.65</v>
      </c>
      <c r="W25" s="91">
        <f>_xll.ciqfunctions.udf.CIQ($C25,"IQ_CLOSEPRICE",$A$29)</f>
        <v>14.94</v>
      </c>
      <c r="X25" s="91">
        <f>_xll.ciqfunctions.udf.CIQ(C25,"IQ_CLOSEPRICE",$A$28)</f>
        <v>14.56</v>
      </c>
      <c r="Y25" s="153">
        <f t="shared" si="20"/>
        <v>9.1375519438498642E-2</v>
      </c>
      <c r="Z25" s="153">
        <f t="shared" si="9"/>
        <v>0.15098814229249014</v>
      </c>
      <c r="AA25" s="153">
        <f t="shared" si="6"/>
        <v>-2.5435073627844695E-2</v>
      </c>
      <c r="AB25" s="89">
        <f>_xll.ciqfunctions.udf.CIQAVG(C25,"IQ_VOLUME","-30D",$A$28)</f>
        <v>4.6489999999999997E-2</v>
      </c>
      <c r="AC25" s="89">
        <f t="shared" si="10"/>
        <v>46490</v>
      </c>
      <c r="AD25" s="127">
        <v>42</v>
      </c>
    </row>
    <row r="26" spans="1:30">
      <c r="A26" s="177" t="s">
        <v>122</v>
      </c>
      <c r="B26" s="175" t="s">
        <v>123</v>
      </c>
      <c r="C26" s="27" t="s">
        <v>124</v>
      </c>
      <c r="D26" s="88">
        <f>_xll.ciqfunctions.udf.CIQ(C26,"IQ_MARKETCAP",$A$28)</f>
        <v>78.945179999999993</v>
      </c>
      <c r="E26" s="172">
        <f>_xll.ciqfunctions.udf.CIQ(C26,"IQ_HOLDINGS_EQUITY_ASSETS",$A$28)</f>
        <v>106.7</v>
      </c>
      <c r="F26" s="173">
        <f>_xll.ciqfunctions.udf.CIQ(C26,"IQ_MARKETCAP",$A$29)</f>
        <v>61.29</v>
      </c>
      <c r="G26" s="171">
        <f>_xll.ciqfunctions.udf.CIQ(C26,"IQ_VOLUME",$A$28)</f>
        <v>0</v>
      </c>
      <c r="H26" s="174">
        <f>_xll.ciqfunctions.udf.CIQ(C26,"IQ_CLOSEPRICE",$A$27)</f>
        <v>19.302</v>
      </c>
      <c r="I26" s="89">
        <v>20.43</v>
      </c>
      <c r="J26" s="153">
        <f t="shared" si="19"/>
        <v>5.8439539944047256E-2</v>
      </c>
      <c r="K26" s="189">
        <f>_xll.ciqfunctions.udf.CIQ(C26,"IQ_CLOSEPRICE",$A$28)</f>
        <v>19.302</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19.302</v>
      </c>
      <c r="Y26" s="153">
        <f t="shared" si="20"/>
        <v>8.1377133565470938E-2</v>
      </c>
      <c r="Z26" s="153">
        <f t="shared" si="9"/>
        <v>0.13407755581668623</v>
      </c>
      <c r="AA26" s="153">
        <f t="shared" si="6"/>
        <v>-5.5212922173274559E-2</v>
      </c>
      <c r="AB26" s="89">
        <f>_xll.ciqfunctions.udf.CIQAVG(C26,"IQ_VOLUME","-30D",$A$28)</f>
        <v>0</v>
      </c>
      <c r="AC26" s="198">
        <f t="shared" si="10"/>
        <v>0</v>
      </c>
      <c r="AD26" s="127">
        <v>42</v>
      </c>
    </row>
    <row r="27" spans="1:30">
      <c r="A27" s="211">
        <f>'raw1'!$A$14</f>
        <v>45875</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45876</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448.4015</v>
      </c>
      <c r="D2" s="95">
        <f>'raw2'!G2</f>
        <v>5.0259999999999999E-2</v>
      </c>
      <c r="E2" s="96">
        <f>'raw2'!J2</f>
        <v>1.8201491967309988E-3</v>
      </c>
      <c r="F2" s="134">
        <f>'raw2'!M2</f>
        <v>0</v>
      </c>
      <c r="G2" s="134">
        <f>'raw2'!Q2</f>
        <v>20.295841650000021</v>
      </c>
      <c r="H2" s="135">
        <f>'raw2'!T2</f>
        <v>26.392052499999998</v>
      </c>
      <c r="I2" s="148">
        <f>'raw2'!U2</f>
        <v>5.8500000000000002E-3</v>
      </c>
      <c r="J2" s="149" t="e">
        <f>'raw2'!Z2</f>
        <v>#DIV/0!</v>
      </c>
      <c r="K2" s="149">
        <f>'raw2'!AA2</f>
        <v>0.10753834629124726</v>
      </c>
      <c r="L2" s="112">
        <f>'raw2'!AC2</f>
        <v>55285</v>
      </c>
      <c r="M2" s="113">
        <f>'raw2'!AD2</f>
        <v>61.5</v>
      </c>
    </row>
    <row r="3" spans="1:13">
      <c r="A3" s="103" t="s">
        <v>50</v>
      </c>
      <c r="B3" s="104"/>
      <c r="C3" s="94">
        <f>'raw2'!D3</f>
        <v>59870.971585000007</v>
      </c>
      <c r="D3" s="95">
        <f>'raw2'!G3</f>
        <v>18.232969999999998</v>
      </c>
      <c r="E3" s="96">
        <f>'raw2'!J3</f>
        <v>0</v>
      </c>
      <c r="F3" s="134">
        <f>'raw2'!M3</f>
        <v>18.913118800000127</v>
      </c>
      <c r="G3" s="134">
        <f>'raw2'!Q3</f>
        <v>2785.0305802033399</v>
      </c>
      <c r="H3" s="135">
        <f>'raw2'!T3</f>
        <v>10612.46215076254</v>
      </c>
      <c r="I3" s="148">
        <f>'raw2'!U3</f>
        <v>0</v>
      </c>
      <c r="J3" s="149">
        <f>'raw2'!Z3</f>
        <v>0</v>
      </c>
      <c r="K3" s="149">
        <f>'raw2'!AA3</f>
        <v>0</v>
      </c>
      <c r="L3" s="112">
        <f>'raw2'!AC3</f>
        <v>0</v>
      </c>
      <c r="M3" s="113">
        <f>'raw2'!AD3</f>
        <v>0</v>
      </c>
    </row>
    <row r="4" spans="1:13">
      <c r="A4" s="103" t="s">
        <v>19</v>
      </c>
      <c r="B4" s="104" t="s">
        <v>20</v>
      </c>
      <c r="C4" s="94">
        <f>'raw2'!D4</f>
        <v>363829.74599999998</v>
      </c>
      <c r="D4" s="95">
        <f>'raw2'!G4</f>
        <v>44.371009999999998</v>
      </c>
      <c r="E4" s="96">
        <f>'raw2'!J4</f>
        <v>3.3843333568355761E-3</v>
      </c>
      <c r="F4" s="134">
        <f>'raw2'!M4</f>
        <v>0</v>
      </c>
      <c r="G4" s="134">
        <f>'raw2'!Q4</f>
        <v>11282.672060000001</v>
      </c>
      <c r="H4" s="135">
        <f>'raw2'!T4</f>
        <v>38017.461879999981</v>
      </c>
      <c r="I4" s="148">
        <f>'raw2'!U4</f>
        <v>2E-3</v>
      </c>
      <c r="J4" s="149">
        <f>'raw2'!Z4</f>
        <v>0.39001758155889821</v>
      </c>
      <c r="K4" s="149">
        <f>'raw2'!AA4</f>
        <v>0.11347143164524764</v>
      </c>
      <c r="L4" s="112">
        <f>'raw2'!AC4</f>
        <v>43887450</v>
      </c>
      <c r="M4" s="113">
        <f>'raw2'!AD4</f>
        <v>101</v>
      </c>
    </row>
    <row r="5" spans="1:13" s="118" customFormat="1">
      <c r="A5" s="136" t="s">
        <v>71</v>
      </c>
      <c r="B5" s="137" t="s">
        <v>72</v>
      </c>
      <c r="C5" s="138">
        <f>'raw2'!D5</f>
        <v>29.535730000000001</v>
      </c>
      <c r="D5" s="90">
        <f>'raw2'!G5</f>
        <v>3.8920000000000003E-2</v>
      </c>
      <c r="E5" s="139">
        <f>'raw2'!J5</f>
        <v>3.5840759383733694E-3</v>
      </c>
      <c r="F5" s="219">
        <f>'raw2'!M5</f>
        <v>0</v>
      </c>
      <c r="G5" s="219">
        <f>'raw2'!Q5</f>
        <v>14.330665</v>
      </c>
      <c r="H5" s="220">
        <f>'raw2'!T5</f>
        <v>24.801417000000001</v>
      </c>
      <c r="I5" s="150">
        <f>'raw2'!U5</f>
        <v>0.01</v>
      </c>
      <c r="J5" s="221">
        <f>'raw2'!Z5</f>
        <v>0.55028037383177564</v>
      </c>
      <c r="K5" s="221">
        <f>'raw2'!AA5</f>
        <v>0.15432289834681678</v>
      </c>
      <c r="L5" s="151">
        <f>'raw2'!AC5</f>
        <v>30950</v>
      </c>
      <c r="M5" s="152">
        <f>'raw2'!AD5</f>
        <v>48</v>
      </c>
    </row>
    <row r="6" spans="1:13">
      <c r="A6" s="140" t="s">
        <v>30</v>
      </c>
      <c r="B6" s="141" t="s">
        <v>31</v>
      </c>
      <c r="C6" s="94">
        <f>'raw2'!D6</f>
        <v>27508.47436</v>
      </c>
      <c r="D6" s="95">
        <f>'raw2'!G6</f>
        <v>8.0646100000000001</v>
      </c>
      <c r="E6" s="96">
        <f>'raw2'!J6</f>
        <v>1.5700230270043962E-2</v>
      </c>
      <c r="F6" s="134">
        <f>'raw2'!M6</f>
        <v>0</v>
      </c>
      <c r="G6" s="134">
        <f>'raw2'!Q6</f>
        <v>-428.65690000000001</v>
      </c>
      <c r="H6" s="135">
        <f>'raw2'!T6</f>
        <v>6165.2884070000027</v>
      </c>
      <c r="I6" s="148">
        <f>'raw2'!U6</f>
        <v>3.5000000000000001E-3</v>
      </c>
      <c r="J6" s="149">
        <f>'raw2'!Z6</f>
        <v>0.66477955052324589</v>
      </c>
      <c r="K6" s="149">
        <f>'raw2'!AA6</f>
        <v>0.20213073460792019</v>
      </c>
      <c r="L6" s="112">
        <f>'raw2'!AC6</f>
        <v>7511630</v>
      </c>
      <c r="M6" s="113">
        <f>'raw2'!AD6</f>
        <v>27</v>
      </c>
    </row>
    <row r="7" spans="1:13">
      <c r="A7" s="142" t="s">
        <v>73</v>
      </c>
      <c r="B7" s="141" t="s">
        <v>74</v>
      </c>
      <c r="C7" s="94">
        <f>'raw2'!D7</f>
        <v>11836.8</v>
      </c>
      <c r="D7" s="95">
        <f>'raw2'!G7</f>
        <v>6.8517799999999998</v>
      </c>
      <c r="E7" s="96">
        <f>'raw2'!J7</f>
        <v>-1.9765673911099256E-2</v>
      </c>
      <c r="F7" s="134">
        <f>'raw2'!M7</f>
        <v>0</v>
      </c>
      <c r="G7" s="134">
        <f>'raw2'!Q7</f>
        <v>1504.1232630000004</v>
      </c>
      <c r="H7" s="135">
        <f>'raw2'!T7</f>
        <v>1460.2943250000001</v>
      </c>
      <c r="I7" s="148">
        <f>'raw2'!U7</f>
        <v>0.01</v>
      </c>
      <c r="J7" s="149">
        <f>'raw2'!Z7</f>
        <v>0.35095158268415338</v>
      </c>
      <c r="K7" s="149">
        <f>'raw2'!AA7</f>
        <v>9.468637634838184E-2</v>
      </c>
      <c r="L7" s="112">
        <f>'raw2'!AC7</f>
        <v>4516550</v>
      </c>
      <c r="M7" s="113">
        <f>'raw2'!AD7</f>
        <v>121</v>
      </c>
    </row>
    <row r="8" spans="1:13">
      <c r="A8" s="92" t="s">
        <v>93</v>
      </c>
      <c r="B8" s="99" t="s">
        <v>95</v>
      </c>
      <c r="C8" s="94">
        <f>'raw2'!D8</f>
        <v>2796.7538</v>
      </c>
      <c r="D8" s="95">
        <f>'raw2'!G8</f>
        <v>0.90332000000000001</v>
      </c>
      <c r="E8" s="96">
        <f>'raw2'!J8</f>
        <v>-5.0595238095238601E-3</v>
      </c>
      <c r="F8" s="134">
        <f>'raw2'!M8</f>
        <v>0</v>
      </c>
      <c r="G8" s="134">
        <f>'raw2'!Q8</f>
        <v>88.345326599999794</v>
      </c>
      <c r="H8" s="135">
        <f>'raw2'!T8</f>
        <v>-105.88099800000019</v>
      </c>
      <c r="I8" s="148">
        <f>'raw2'!U8</f>
        <v>6.8999999999999999E-3</v>
      </c>
      <c r="J8" s="149">
        <f>'raw2'!Z8</f>
        <v>0.17298245614035079</v>
      </c>
      <c r="K8" s="149">
        <f>'raw2'!AA8</f>
        <v>4.6322378716744828E-2</v>
      </c>
      <c r="L8" s="112">
        <f>'raw2'!AC8</f>
        <v>686700</v>
      </c>
      <c r="M8" s="113">
        <f>'raw2'!AD8</f>
        <v>43</v>
      </c>
    </row>
    <row r="9" spans="1:13">
      <c r="A9" s="92" t="s">
        <v>102</v>
      </c>
      <c r="B9" s="93" t="s">
        <v>103</v>
      </c>
      <c r="C9" s="94">
        <f>'raw2'!D9</f>
        <v>3990.3675899999998</v>
      </c>
      <c r="D9" s="95">
        <f>'raw2'!G9</f>
        <v>1.17885</v>
      </c>
      <c r="E9" s="96">
        <f>'raw2'!J9</f>
        <v>1.5681003584229454E-3</v>
      </c>
      <c r="F9" s="134">
        <f>'raw2'!M9</f>
        <v>0</v>
      </c>
      <c r="G9" s="134">
        <f>'raw2'!Q9</f>
        <v>866.9816824000003</v>
      </c>
      <c r="H9" s="135">
        <f>'raw2'!T9</f>
        <v>2224.9566207000003</v>
      </c>
      <c r="I9" s="148">
        <f>'raw2'!U9</f>
        <v>6.7999999999999996E-3</v>
      </c>
      <c r="J9" s="149">
        <f>'raw2'!Z9</f>
        <v>0.43393200769724194</v>
      </c>
      <c r="K9" s="149">
        <f>'raw2'!AA9</f>
        <v>0.15709109730848869</v>
      </c>
      <c r="L9" s="112">
        <f>'raw2'!AC9</f>
        <v>1045110</v>
      </c>
      <c r="M9" s="113">
        <f>'raw2'!AD9</f>
        <v>86</v>
      </c>
    </row>
    <row r="10" spans="1:13">
      <c r="A10" s="100" t="s">
        <v>178</v>
      </c>
      <c r="B10" s="102" t="s">
        <v>98</v>
      </c>
      <c r="C10" s="94">
        <f>'raw2'!D10</f>
        <v>1196.375</v>
      </c>
      <c r="D10" s="95">
        <f>'raw2'!G10</f>
        <v>0.40322000000000002</v>
      </c>
      <c r="E10" s="96">
        <f>'raw2'!J10</f>
        <v>-1.6443504815597905E-3</v>
      </c>
      <c r="F10" s="134">
        <f>'raw2'!M10</f>
        <v>0</v>
      </c>
      <c r="G10" s="134">
        <f>'raw2'!Q10</f>
        <v>324.56611249999997</v>
      </c>
      <c r="H10" s="135">
        <f>'raw2'!T10</f>
        <v>378.72841249999999</v>
      </c>
      <c r="I10" s="148">
        <f>'raw2'!U10</f>
        <v>4.7000000000000002E-3</v>
      </c>
      <c r="J10" s="149">
        <f>'raw2'!Z10</f>
        <v>0.23188405797101441</v>
      </c>
      <c r="K10" s="149">
        <f>'raw2'!AA10</f>
        <v>0.14647963312651746</v>
      </c>
      <c r="L10" s="112">
        <f>'raw2'!AC10</f>
        <v>473580</v>
      </c>
      <c r="M10" s="113">
        <f>'raw2'!AD10</f>
        <v>112</v>
      </c>
    </row>
    <row r="11" spans="1:13">
      <c r="A11" s="92" t="s">
        <v>177</v>
      </c>
      <c r="B11" s="99" t="s">
        <v>101</v>
      </c>
      <c r="C11" s="94">
        <f>'raw2'!D11</f>
        <v>512.30253000000005</v>
      </c>
      <c r="D11" s="95">
        <f>'raw2'!G11</f>
        <v>4.3240000000000001E-2</v>
      </c>
      <c r="E11" s="96">
        <f>'raw2'!J11</f>
        <v>-3.0446983363399019E-3</v>
      </c>
      <c r="F11" s="134">
        <f>'raw2'!M11</f>
        <v>0</v>
      </c>
      <c r="G11" s="134">
        <f>'raw2'!Q11</f>
        <v>20.300548500000048</v>
      </c>
      <c r="H11" s="135">
        <f>'raw2'!T11</f>
        <v>-22.127685</v>
      </c>
      <c r="I11" s="148">
        <f>'raw2'!U11</f>
        <v>6.4999999999999997E-3</v>
      </c>
      <c r="J11" s="149">
        <f>'raw2'!Z11</f>
        <v>9.2424774873709703E-2</v>
      </c>
      <c r="K11" s="149">
        <f>'raw2'!AA11</f>
        <v>0.10430950266429839</v>
      </c>
      <c r="L11" s="112">
        <f>'raw2'!AC11</f>
        <v>64159.999999999993</v>
      </c>
      <c r="M11" s="113">
        <f>'raw2'!AD11</f>
        <v>110</v>
      </c>
    </row>
    <row r="12" spans="1:13">
      <c r="A12" s="92" t="s">
        <v>26</v>
      </c>
      <c r="B12" s="93" t="s">
        <v>28</v>
      </c>
      <c r="C12" s="94">
        <f>'raw2'!D12</f>
        <v>497.37599999999998</v>
      </c>
      <c r="D12" s="95">
        <f>'raw2'!G12</f>
        <v>3.7769999999999998E-2</v>
      </c>
      <c r="E12" s="96">
        <f>'raw2'!J12</f>
        <v>3.3952466546834773E-3</v>
      </c>
      <c r="F12" s="134">
        <f>'raw2'!M12</f>
        <v>0</v>
      </c>
      <c r="G12" s="134">
        <f>'raw2'!Q12</f>
        <v>40.790646000000017</v>
      </c>
      <c r="H12" s="135">
        <f>'raw2'!T12</f>
        <v>230.70910560000002</v>
      </c>
      <c r="I12" s="148">
        <f>'raw2'!U12</f>
        <v>6.0000000000000001E-3</v>
      </c>
      <c r="J12" s="149">
        <f>'raw2'!Z12</f>
        <v>0.30121730121730139</v>
      </c>
      <c r="K12" s="149">
        <f>'raw2'!AA12</f>
        <v>0.11076718991819612</v>
      </c>
      <c r="L12" s="112">
        <f>'raw2'!AC12</f>
        <v>40790</v>
      </c>
      <c r="M12" s="113">
        <f>'raw2'!AD12</f>
        <v>102</v>
      </c>
    </row>
    <row r="13" spans="1:13">
      <c r="A13" s="92" t="s">
        <v>87</v>
      </c>
      <c r="B13" s="99" t="s">
        <v>89</v>
      </c>
      <c r="C13" s="94">
        <f>'raw2'!D13</f>
        <v>219.042</v>
      </c>
      <c r="D13" s="95">
        <f>'raw2'!G13</f>
        <v>8.0949999999999994E-2</v>
      </c>
      <c r="E13" s="96">
        <f>'raw2'!J13</f>
        <v>-7.4045206547155599E-3</v>
      </c>
      <c r="F13" s="134">
        <f>'raw2'!M13</f>
        <v>0</v>
      </c>
      <c r="G13" s="134">
        <f>'raw2'!Q13</f>
        <v>-13.283081999999993</v>
      </c>
      <c r="H13" s="135">
        <f>'raw2'!T13</f>
        <v>-20.031671500000023</v>
      </c>
      <c r="I13" s="148">
        <f>'raw2'!U13</f>
        <v>4.4999999999999997E-3</v>
      </c>
      <c r="J13" s="149">
        <f>'raw2'!Z13</f>
        <v>0.23102948284195257</v>
      </c>
      <c r="K13" s="149">
        <f>'raw2'!AA13</f>
        <v>0.15772727272727272</v>
      </c>
      <c r="L13" s="112">
        <f>'raw2'!AC13</f>
        <v>88210</v>
      </c>
      <c r="M13" s="113">
        <f>'raw2'!AD13</f>
        <v>81</v>
      </c>
    </row>
    <row r="14" spans="1:13">
      <c r="A14" s="92" t="s">
        <v>179</v>
      </c>
      <c r="B14" s="99" t="s">
        <v>86</v>
      </c>
      <c r="C14" s="94">
        <f>'raw2'!D14</f>
        <v>209.345</v>
      </c>
      <c r="D14" s="95">
        <f>'raw2'!G14</f>
        <v>4.7660000000000001E-2</v>
      </c>
      <c r="E14" s="96">
        <f>'raw2'!J14</f>
        <v>1.6039921582606204E-3</v>
      </c>
      <c r="F14" s="134">
        <f>'raw2'!M14</f>
        <v>0</v>
      </c>
      <c r="G14" s="134">
        <f>'raw2'!Q14</f>
        <v>33.952635000000008</v>
      </c>
      <c r="H14" s="135">
        <f>'raw2'!T14</f>
        <v>29.227318750000002</v>
      </c>
      <c r="I14" s="148">
        <f>'raw2'!U14</f>
        <v>6.7999999999999996E-3</v>
      </c>
      <c r="J14" s="149">
        <f>'raw2'!Z14</f>
        <v>0.36273808513475836</v>
      </c>
      <c r="K14" s="149">
        <f>'raw2'!AA14</f>
        <v>0.14693877551020407</v>
      </c>
      <c r="L14" s="112">
        <f>'raw2'!AC14</f>
        <v>30850</v>
      </c>
      <c r="M14" s="113">
        <f>'raw2'!AD14</f>
        <v>62</v>
      </c>
    </row>
    <row r="15" spans="1:13">
      <c r="A15" s="92" t="s">
        <v>90</v>
      </c>
      <c r="B15" s="102" t="s">
        <v>92</v>
      </c>
      <c r="C15" s="94">
        <f>'raw2'!D15</f>
        <v>185.84669</v>
      </c>
      <c r="D15" s="95">
        <f>'raw2'!G15</f>
        <v>1.355E-2</v>
      </c>
      <c r="E15" s="96">
        <f>'raw2'!J15</f>
        <v>-4.3704207911466203E-3</v>
      </c>
      <c r="F15" s="134">
        <f>'raw2'!M15</f>
        <v>0</v>
      </c>
      <c r="G15" s="134">
        <f>'raw2'!Q15</f>
        <v>3.5572129999999875</v>
      </c>
      <c r="H15" s="135">
        <f>'raw2'!T15</f>
        <v>30.214142999999996</v>
      </c>
      <c r="I15" s="148">
        <f>'raw2'!U15</f>
        <v>5.0000000000000001E-3</v>
      </c>
      <c r="J15" s="149">
        <f>'raw2'!Z15</f>
        <v>0.55343279604657281</v>
      </c>
      <c r="K15" s="149">
        <f>'raw2'!AA15</f>
        <v>0.12133239038189525</v>
      </c>
      <c r="L15" s="112">
        <f>'raw2'!AC15</f>
        <v>17980</v>
      </c>
      <c r="M15" s="113">
        <f>'raw2'!AD15</f>
        <v>47</v>
      </c>
    </row>
    <row r="16" spans="1:13">
      <c r="A16" s="92" t="s">
        <v>182</v>
      </c>
      <c r="B16" s="99" t="s">
        <v>78</v>
      </c>
      <c r="C16" s="94">
        <f>'raw2'!D16</f>
        <v>399.42700000000002</v>
      </c>
      <c r="D16" s="95">
        <f>'raw2'!G16</f>
        <v>0.23501</v>
      </c>
      <c r="E16" s="96">
        <f>'raw2'!J16</f>
        <v>1.143292682926832E-2</v>
      </c>
      <c r="F16" s="134">
        <f>'raw2'!M16</f>
        <v>0</v>
      </c>
      <c r="G16" s="134">
        <f>'raw2'!Q16</f>
        <v>81.439019999999999</v>
      </c>
      <c r="H16" s="135">
        <f>'raw2'!T16</f>
        <v>208.16683749999999</v>
      </c>
      <c r="I16" s="148">
        <f>'raw2'!U16</f>
        <v>7.4999999999999997E-3</v>
      </c>
      <c r="J16" s="149">
        <f>'raw2'!Z16</f>
        <v>1.0488038351384521</v>
      </c>
      <c r="K16" s="149">
        <f>'raw2'!AA16</f>
        <v>0.31191300049431536</v>
      </c>
      <c r="L16" s="112">
        <f>'raw2'!AC16</f>
        <v>170670</v>
      </c>
      <c r="M16" s="113">
        <f>'raw2'!AD16</f>
        <v>47</v>
      </c>
    </row>
    <row r="17" spans="1:13">
      <c r="A17" s="92" t="s">
        <v>107</v>
      </c>
      <c r="B17" s="99" t="s">
        <v>109</v>
      </c>
      <c r="C17" s="94">
        <f>'raw2'!D17</f>
        <v>103.86199000000001</v>
      </c>
      <c r="D17" s="95">
        <f>'raw2'!G17</f>
        <v>1.158E-2</v>
      </c>
      <c r="E17" s="96">
        <f>'raw2'!J17</f>
        <v>-5.4588631836983348E-3</v>
      </c>
      <c r="F17" s="134">
        <f>'raw2'!M17</f>
        <v>0</v>
      </c>
      <c r="G17" s="134">
        <f>'raw2'!Q17</f>
        <v>19.213250000000006</v>
      </c>
      <c r="H17" s="135">
        <f>'raw2'!T17</f>
        <v>27.613377</v>
      </c>
      <c r="I17" s="148">
        <f>'raw2'!U17</f>
        <v>7.0000000000000001E-3</v>
      </c>
      <c r="J17" s="149">
        <f>'raw2'!Z17</f>
        <v>0.48215284643433676</v>
      </c>
      <c r="K17" s="149">
        <f>'raw2'!AA17</f>
        <v>0.21691587243264343</v>
      </c>
      <c r="L17" s="112">
        <f>'raw2'!AC17</f>
        <v>7250</v>
      </c>
      <c r="M17" s="113">
        <f>'raw2'!AD17</f>
        <v>31</v>
      </c>
    </row>
    <row r="18" spans="1:13">
      <c r="A18" s="100" t="s">
        <v>180</v>
      </c>
      <c r="B18" s="99" t="s">
        <v>84</v>
      </c>
      <c r="C18" s="94">
        <f>'raw2'!D18</f>
        <v>33.032530000000001</v>
      </c>
      <c r="D18" s="95">
        <f>'raw2'!G18</f>
        <v>3.16E-3</v>
      </c>
      <c r="E18" s="96">
        <f>'raw2'!J18</f>
        <v>-2.8297925553029065E-2</v>
      </c>
      <c r="F18" s="134">
        <f>'raw2'!M18</f>
        <v>0</v>
      </c>
      <c r="G18" s="134">
        <f>'raw2'!Q18</f>
        <v>-3.6191276999999991</v>
      </c>
      <c r="H18" s="135">
        <f>'raw2'!T18</f>
        <v>-7.046283599999998</v>
      </c>
      <c r="I18" s="148">
        <f>'raw2'!U18</f>
        <v>6.7999999999999996E-3</v>
      </c>
      <c r="J18" s="149">
        <f>'raw2'!Z18</f>
        <v>0.10831549360648629</v>
      </c>
      <c r="K18" s="149">
        <f>'raw2'!AA18</f>
        <v>8.6483796153767223E-2</v>
      </c>
      <c r="L18" s="112">
        <f>'raw2'!AC18</f>
        <v>4320</v>
      </c>
      <c r="M18" s="113">
        <f>'raw2'!AD18</f>
        <v>24</v>
      </c>
    </row>
    <row r="19" spans="1:13">
      <c r="A19" s="92" t="s">
        <v>181</v>
      </c>
      <c r="B19" s="93" t="s">
        <v>81</v>
      </c>
      <c r="C19" s="94">
        <f>'raw2'!D19</f>
        <v>23.623840000000001</v>
      </c>
      <c r="D19" s="95">
        <f>'raw2'!G19</f>
        <v>1.6330000000000001E-2</v>
      </c>
      <c r="E19" s="96">
        <f>'raw2'!J19</f>
        <v>3.5786504443577048E-3</v>
      </c>
      <c r="F19" s="134">
        <f>'raw2'!M19</f>
        <v>0</v>
      </c>
      <c r="G19" s="134">
        <f>'raw2'!Q19</f>
        <v>19.167920000000002</v>
      </c>
      <c r="H19" s="135">
        <f>'raw2'!T19</f>
        <v>19.791623999999999</v>
      </c>
      <c r="I19" s="148">
        <f>'raw2'!U19</f>
        <v>7.4999999999999997E-3</v>
      </c>
      <c r="J19" s="149" t="e">
        <f>'raw2'!Z19</f>
        <v>#DIV/0!</v>
      </c>
      <c r="K19" s="149">
        <f>'raw2'!AA19</f>
        <v>0.23800659883367525</v>
      </c>
      <c r="L19" s="112">
        <f>'raw2'!AC19</f>
        <v>28000</v>
      </c>
      <c r="M19" s="113">
        <f>'raw2'!AD19</f>
        <v>83</v>
      </c>
    </row>
    <row r="20" spans="1:13">
      <c r="A20" s="92" t="s">
        <v>33</v>
      </c>
      <c r="B20" s="99" t="s">
        <v>35</v>
      </c>
      <c r="C20" s="94">
        <f>'raw2'!D20</f>
        <v>32.755159999999997</v>
      </c>
      <c r="D20" s="95">
        <f>'raw2'!G20</f>
        <v>5.11E-3</v>
      </c>
      <c r="E20" s="96">
        <f>'raw2'!J20</f>
        <v>2.0363062352013774E-3</v>
      </c>
      <c r="F20" s="134">
        <f>'raw2'!M20</f>
        <v>0</v>
      </c>
      <c r="G20" s="134">
        <f>'raw2'!Q20</f>
        <v>11.059926399999998</v>
      </c>
      <c r="H20" s="135">
        <f>'raw2'!T20</f>
        <v>25.170728</v>
      </c>
      <c r="I20" s="148">
        <f>'raw2'!U20</f>
        <v>3.5000000000000001E-3</v>
      </c>
      <c r="J20" s="149">
        <f>'raw2'!Z20</f>
        <v>0.49933275334705907</v>
      </c>
      <c r="K20" s="149">
        <f>'raw2'!AA20</f>
        <v>-7.3651290070366748E-3</v>
      </c>
      <c r="L20" s="112">
        <f>'raw2'!AC20</f>
        <v>11190</v>
      </c>
      <c r="M20" s="113">
        <f>'raw2'!AD20</f>
        <v>41</v>
      </c>
    </row>
    <row r="21" spans="1:13">
      <c r="A21" s="92" t="s">
        <v>183</v>
      </c>
      <c r="B21" s="99" t="s">
        <v>118</v>
      </c>
      <c r="C21" s="94">
        <f>'raw2'!D21</f>
        <v>3369.5079150000001</v>
      </c>
      <c r="D21" s="95">
        <f>'raw2'!G21</f>
        <v>5.2859999999999997E-2</v>
      </c>
      <c r="E21" s="96">
        <f>'raw2'!J21</f>
        <v>1.0343677010343753E-2</v>
      </c>
      <c r="F21" s="134">
        <f>'raw2'!M21</f>
        <v>0</v>
      </c>
      <c r="G21" s="134">
        <f>'raw2'!Q21</f>
        <v>-509.57703252066023</v>
      </c>
      <c r="H21" s="135">
        <f>'raw2'!T21</f>
        <v>-351.07396669685977</v>
      </c>
      <c r="I21" s="148">
        <f>'raw2'!U21</f>
        <v>4.0000000000000001E-3</v>
      </c>
      <c r="J21" s="149">
        <f>'raw2'!Z21</f>
        <v>0.15133079847908748</v>
      </c>
      <c r="K21" s="149">
        <f>'raw2'!AA21</f>
        <v>9.1171171171171128E-2</v>
      </c>
      <c r="L21" s="112">
        <f>'raw2'!AC21</f>
        <v>142810</v>
      </c>
      <c r="M21" s="113">
        <f>'raw2'!AD21</f>
        <v>154</v>
      </c>
    </row>
    <row r="22" spans="1:13">
      <c r="A22" s="100" t="s">
        <v>110</v>
      </c>
      <c r="B22" s="99" t="s">
        <v>112</v>
      </c>
      <c r="C22" s="94">
        <f>'raw2'!D22</f>
        <v>4988.5248899999997</v>
      </c>
      <c r="D22" s="95">
        <f>'raw2'!G22</f>
        <v>7.3080000000000006E-2</v>
      </c>
      <c r="E22" s="96">
        <f>'raw2'!J22</f>
        <v>2.5732666190134753E-3</v>
      </c>
      <c r="F22" s="134">
        <f>'raw2'!M22</f>
        <v>28.374598000000145</v>
      </c>
      <c r="G22" s="134">
        <f>'raw2'!Q22</f>
        <v>482.8927282220003</v>
      </c>
      <c r="H22" s="135">
        <f>'raw2'!T22</f>
        <v>0</v>
      </c>
      <c r="I22" s="148">
        <f>'raw2'!U22</f>
        <v>3.5000000000000001E-3</v>
      </c>
      <c r="J22" s="149">
        <f>'raw2'!Z22</f>
        <v>0.39896269698783149</v>
      </c>
      <c r="K22" s="149">
        <f>'raw2'!AA22</f>
        <v>3.9116906208327196E-2</v>
      </c>
      <c r="L22" s="112">
        <f>'raw2'!AC22</f>
        <v>67630</v>
      </c>
      <c r="M22" s="113">
        <f>'raw2'!AD22</f>
        <v>98</v>
      </c>
    </row>
    <row r="23" spans="1:13">
      <c r="A23" s="100" t="s">
        <v>184</v>
      </c>
      <c r="B23" s="99" t="s">
        <v>121</v>
      </c>
      <c r="C23" s="94">
        <f>'raw2'!D23</f>
        <v>784.84118000000001</v>
      </c>
      <c r="D23" s="95">
        <f>'raw2'!G23</f>
        <v>1.7069999999999998E-2</v>
      </c>
      <c r="E23" s="96">
        <f>'raw2'!J23</f>
        <v>5.8389674247079819E-3</v>
      </c>
      <c r="F23" s="134">
        <f>'raw2'!M23</f>
        <v>-10.392671199999965</v>
      </c>
      <c r="G23" s="134">
        <f>'raw2'!Q23</f>
        <v>35.255135329999952</v>
      </c>
      <c r="H23" s="135">
        <f>'raw2'!T23</f>
        <v>12.356605570000047</v>
      </c>
      <c r="I23" s="148">
        <f>'raw2'!U23</f>
        <v>4.0000000000000001E-3</v>
      </c>
      <c r="J23" s="149">
        <f>'raw2'!Z23</f>
        <v>0.17018233821952089</v>
      </c>
      <c r="K23" s="149">
        <f>'raw2'!AA23</f>
        <v>-2.4731823599523417E-2</v>
      </c>
      <c r="L23" s="112">
        <f>'raw2'!AC23</f>
        <v>13980</v>
      </c>
      <c r="M23" s="113">
        <f>'raw2'!AD23</f>
        <v>67</v>
      </c>
    </row>
    <row r="24" spans="1:13">
      <c r="A24" s="92" t="s">
        <v>104</v>
      </c>
      <c r="B24" s="102" t="s">
        <v>106</v>
      </c>
      <c r="C24" s="94">
        <f>'raw2'!D24</f>
        <v>771.79875000000004</v>
      </c>
      <c r="D24" s="95">
        <f>'raw2'!G24</f>
        <v>8.1430000000000002E-2</v>
      </c>
      <c r="E24" s="96">
        <f>'raw2'!J24</f>
        <v>4.7800108636611065E-3</v>
      </c>
      <c r="F24" s="134">
        <f>'raw2'!M24</f>
        <v>0.93119199999994717</v>
      </c>
      <c r="G24" s="134">
        <f>'raw2'!Q24</f>
        <v>160.32824111999992</v>
      </c>
      <c r="H24" s="135">
        <f>'raw2'!T24</f>
        <v>244.59810311899997</v>
      </c>
      <c r="I24" s="148">
        <f>'raw2'!U24</f>
        <v>4.8999999999999998E-3</v>
      </c>
      <c r="J24" s="149">
        <f>'raw2'!Z24</f>
        <v>0.28699645168023391</v>
      </c>
      <c r="K24" s="149">
        <f>'raw2'!AA24</f>
        <v>6.7397576457011166E-2</v>
      </c>
      <c r="L24" s="112">
        <f>'raw2'!AC24</f>
        <v>64080</v>
      </c>
      <c r="M24" s="113">
        <f>'raw2'!AD24</f>
        <v>61</v>
      </c>
    </row>
    <row r="25" spans="1:13">
      <c r="A25" s="103" t="s">
        <v>185</v>
      </c>
      <c r="B25" s="104" t="s">
        <v>115</v>
      </c>
      <c r="C25" s="94">
        <f>'raw2'!D25</f>
        <v>302.43445000000003</v>
      </c>
      <c r="D25" s="95">
        <f>'raw2'!G25</f>
        <v>7.3469999999999994E-2</v>
      </c>
      <c r="E25" s="96">
        <f>'raw2'!J25</f>
        <v>-1.9528619528619472E-2</v>
      </c>
      <c r="F25" s="134">
        <f>'raw2'!M25</f>
        <v>0</v>
      </c>
      <c r="G25" s="134">
        <f>'raw2'!Q25</f>
        <v>13.571274551999988</v>
      </c>
      <c r="H25" s="135">
        <f>'raw2'!T25</f>
        <v>36.705730820400007</v>
      </c>
      <c r="I25" s="148">
        <f>'raw2'!U25</f>
        <v>5.7000000000000002E-3</v>
      </c>
      <c r="J25" s="149">
        <f>'raw2'!Z25</f>
        <v>0.15098814229249014</v>
      </c>
      <c r="K25" s="149">
        <f>'raw2'!AA25</f>
        <v>-2.5435073627844695E-2</v>
      </c>
      <c r="L25" s="112">
        <f>'raw2'!AC25</f>
        <v>46490</v>
      </c>
      <c r="M25" s="113">
        <f>'raw2'!AD25</f>
        <v>42</v>
      </c>
    </row>
    <row r="26" spans="1:13" ht="14.5" thickBot="1">
      <c r="A26" s="201" t="s">
        <v>122</v>
      </c>
      <c r="B26" s="200" t="s">
        <v>124</v>
      </c>
      <c r="C26" s="94">
        <f>'raw2'!D26</f>
        <v>78.945179999999993</v>
      </c>
      <c r="D26" s="95">
        <f>'raw2'!G26</f>
        <v>0</v>
      </c>
      <c r="E26" s="96">
        <f>'raw2'!J26</f>
        <v>5.8439539944047256E-2</v>
      </c>
      <c r="F26" s="134">
        <f>'raw2'!M26</f>
        <v>0</v>
      </c>
      <c r="G26" s="134">
        <f>'raw2'!Q26</f>
        <v>20.291134799999998</v>
      </c>
      <c r="H26" s="135">
        <f>'raw2'!T26</f>
        <v>0</v>
      </c>
      <c r="I26" s="148">
        <f>'raw2'!U26</f>
        <v>5.0000000000000001E-3</v>
      </c>
      <c r="J26" s="149">
        <f>'raw2'!Z26</f>
        <v>0.13407755581668623</v>
      </c>
      <c r="K26" s="149">
        <f>'raw2'!AA26</f>
        <v>-5.5212922173274559E-2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45876</v>
      </c>
      <c r="I1" s="32">
        <f>'raw1'!A14</f>
        <v>45875</v>
      </c>
      <c r="J1" s="32">
        <f>'raw1'!A15</f>
        <v>45873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45875</v>
      </c>
      <c r="I2" s="32">
        <f t="shared" ref="I2:K2" si="0">I1-1</f>
        <v>45874</v>
      </c>
      <c r="J2" s="32">
        <f t="shared" si="0"/>
        <v>45872</v>
      </c>
      <c r="K2" s="32">
        <f t="shared" si="0"/>
        <v>45656</v>
      </c>
      <c r="L2" s="2"/>
      <c r="M2" s="2"/>
      <c r="N2" s="2"/>
      <c r="O2" s="48">
        <f>SUM(O4:O47)</f>
        <v>0.1226021116380405</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1913824.7398999999</v>
      </c>
      <c r="E4" s="43">
        <f t="shared" ref="E4:E47" si="1">G4*H4</f>
        <v>2.439400010042287</v>
      </c>
      <c r="F4" s="44">
        <f>VLOOKUP(B:B,weight!G:H,2,FALSE)</f>
        <v>7.35</v>
      </c>
      <c r="G4" s="257">
        <f>VLOOKUP(A4,CHOOSE({1,2},shares!$F$2:$F$45,shares!$K$2:$K$45),2,FALSE)</f>
        <v>3.2020267120516218E-3</v>
      </c>
      <c r="H4" s="45">
        <f>IF(_xll.ciqfunctions.udf.CIQ($A4,"IQ_CLOSEPRICE",H$1,"USD")=0,_xll.ciqfunctions.udf.CIQ($A4,"IQ_CLOSEPRICE",H$2,"USD"),_xll.ciqfunctions.udf.CIQ($A4,"IQ_CLOSEPRICE",H$1,"USD"))</f>
        <v>761.83</v>
      </c>
      <c r="I4" s="45">
        <f>IF(_xll.ciqfunctions.udf.CIQ($A4,"IQ_CLOSEPRICE",I$1,"USD")=0,_xll.ciqfunctions.udf.CIQ($A4,"IQ_CLOSEPRICE",I$2,"USD"),_xll.ciqfunctions.udf.CIQ($A4,"IQ_CLOSEPRICE",I$1,"USD"))</f>
        <v>771.99</v>
      </c>
      <c r="J4" s="45">
        <f>IF(_xll.ciqfunctions.udf.CIQ($A4,"IQ_CLOSEPRICE",J$1,"USD")=0,_xll.ciqfunctions.udf.CIQ($A4,"IQ_CLOSEPRICE",J$2,"USD"),_xll.ciqfunctions.udf.CIQ($A4,"IQ_CLOSEPRICE",J$1,"USD"))</f>
        <v>776.37</v>
      </c>
      <c r="K4" s="45">
        <f>IF(_xll.ciqfunctions.udf.CIQ($A4,"IQ_CLOSEPRICE",K$1,"USD")=0,_xll.ciqfunctions.udf.CIQ($A4,"IQ_CLOSEPRICE",K$2,"USD"),_xll.ciqfunctions.udf.CIQ($A4,"IQ_CLOSEPRICE",K$1,"USD"))</f>
        <v>585.51</v>
      </c>
      <c r="L4" s="49">
        <f t="shared" ref="L4:L47" si="2">$H4/I4-1</f>
        <v>-1.3160792238241403E-2</v>
      </c>
      <c r="M4" s="49">
        <f t="shared" ref="M4:M47" si="3">$H4/J4-1</f>
        <v>-1.8728183726831271E-2</v>
      </c>
      <c r="N4" s="49">
        <f t="shared" ref="N4:N47" si="4">$H4/K4-1</f>
        <v>0.30113917781079746</v>
      </c>
      <c r="O4" s="50">
        <f t="shared" ref="O4:O47" si="5">G4*(H4-I4)</f>
        <v>-3.2532591394444373E-2</v>
      </c>
      <c r="P4" s="51">
        <f>O4/O$2</f>
        <v>-0.26535098751390745</v>
      </c>
      <c r="Q4" s="49"/>
      <c r="R4" s="62" t="str">
        <f>A4</f>
        <v>META</v>
      </c>
      <c r="S4" s="63" t="str">
        <f>C4</f>
        <v>Application</v>
      </c>
      <c r="T4" s="64">
        <f>D4/1000</f>
        <v>1913.8247398999999</v>
      </c>
      <c r="U4" s="65">
        <f>D4/$D$48*100</f>
        <v>7.3427526712494444</v>
      </c>
      <c r="V4" s="66">
        <f>L4</f>
        <v>-1.3160792238241403E-2</v>
      </c>
      <c r="W4" s="66">
        <f t="shared" ref="W4:X4" si="6">M4</f>
        <v>-1.8728183726831271E-2</v>
      </c>
      <c r="X4" s="66">
        <f t="shared" si="6"/>
        <v>0.30113917781079746</v>
      </c>
      <c r="Y4" s="258">
        <f>O48*SUM(P4:P16)</f>
        <v>-1.3965285685991749E-3</v>
      </c>
    </row>
    <row r="5" spans="1:25">
      <c r="A5" s="28" t="s">
        <v>144</v>
      </c>
      <c r="B5" s="28" t="s">
        <v>196</v>
      </c>
      <c r="C5" s="28" t="s">
        <v>132</v>
      </c>
      <c r="D5" s="43">
        <f>_xll.ciqfunctions.udf.CIQ($A5,"IQ_MARKETCAP",H$1,"USD")</f>
        <v>230281.28</v>
      </c>
      <c r="E5" s="43">
        <f t="shared" si="1"/>
        <v>0.72705042549634846</v>
      </c>
      <c r="F5" s="44">
        <f>VLOOKUP(B:B,weight!G:H,2,FALSE)</f>
        <v>3.26</v>
      </c>
      <c r="G5" s="257">
        <f>VLOOKUP(A5,CHOOSE({1,2},shares!$F$2:$F$45,shares!$K$2:$K$45),2,FALSE)</f>
        <v>3.0183096375637182E-3</v>
      </c>
      <c r="H5" s="45">
        <f>IF(_xll.ciqfunctions.udf.CIQ($A5,"IQ_CLOSEPRICE",H$1,"USD")=0,_xll.ciqfunctions.udf.CIQ($A5,"IQ_CLOSEPRICE",H$2,"USD"),_xll.ciqfunctions.udf.CIQ($A5,"IQ_CLOSEPRICE",H$1,"USD"))</f>
        <v>240.88</v>
      </c>
      <c r="I5" s="45">
        <f>IF(_xll.ciqfunctions.udf.CIQ($A5,"IQ_CLOSEPRICE",I$1,"USD")=0,_xll.ciqfunctions.udf.CIQ($A5,"IQ_CLOSEPRICE",I$2,"USD"),_xll.ciqfunctions.udf.CIQ($A5,"IQ_CLOSEPRICE",I$1,"USD"))</f>
        <v>249.17</v>
      </c>
      <c r="J5" s="45">
        <f>IF(_xll.ciqfunctions.udf.CIQ($A5,"IQ_CLOSEPRICE",J$1,"USD")=0,_xll.ciqfunctions.udf.CIQ($A5,"IQ_CLOSEPRICE",J$2,"USD"),_xll.ciqfunctions.udf.CIQ($A5,"IQ_CLOSEPRICE",J$1,"USD"))</f>
        <v>252.32</v>
      </c>
      <c r="K5" s="45">
        <f>IF(_xll.ciqfunctions.udf.CIQ($A5,"IQ_CLOSEPRICE",K$1,"USD")=0,_xll.ciqfunctions.udf.CIQ($A5,"IQ_CLOSEPRICE",K$2,"USD"),_xll.ciqfunctions.udf.CIQ($A5,"IQ_CLOSEPRICE",K$1,"USD"))</f>
        <v>334.33</v>
      </c>
      <c r="L5" s="49">
        <f t="shared" si="2"/>
        <v>-3.3270457920295371E-2</v>
      </c>
      <c r="M5" s="49">
        <f t="shared" si="3"/>
        <v>-4.5339251743817366E-2</v>
      </c>
      <c r="N5" s="49">
        <f t="shared" si="4"/>
        <v>-0.27951425238536776</v>
      </c>
      <c r="O5" s="50">
        <f t="shared" si="5"/>
        <v>-2.50217868954032E-2</v>
      </c>
      <c r="P5" s="51">
        <f t="shared" ref="P5:P47" si="7">O5/O$2</f>
        <v>-0.20408936323442198</v>
      </c>
      <c r="Q5" s="49"/>
      <c r="R5" s="67" t="str">
        <f t="shared" ref="R5:R47" si="8">A5</f>
        <v>CRM</v>
      </c>
      <c r="S5" s="68" t="str">
        <f t="shared" ref="S5:S47" si="9">C5</f>
        <v>Application</v>
      </c>
      <c r="T5" s="69">
        <f t="shared" ref="T5:T47" si="10">D5/1000</f>
        <v>230.28128000000001</v>
      </c>
      <c r="U5" s="70">
        <f t="shared" ref="U5:U47" si="11">D5/$D$48*100</f>
        <v>0.88351793589369798</v>
      </c>
      <c r="V5" s="71">
        <f t="shared" ref="V5:V47" si="12">L5</f>
        <v>-3.3270457920295371E-2</v>
      </c>
      <c r="W5" s="71">
        <f t="shared" ref="W5:W47" si="13">M5</f>
        <v>-4.5339251743817366E-2</v>
      </c>
      <c r="X5" s="71">
        <f t="shared" ref="X5:X47" si="14">N5</f>
        <v>-0.27951425238536776</v>
      </c>
      <c r="Y5" s="259"/>
    </row>
    <row r="6" spans="1:25">
      <c r="A6" s="28" t="s">
        <v>159</v>
      </c>
      <c r="B6" s="28" t="s">
        <v>197</v>
      </c>
      <c r="C6" s="28" t="s">
        <v>132</v>
      </c>
      <c r="D6" s="43">
        <f>_xll.ciqfunctions.udf.CIQ($A6,"IQ_MARKETCAP",H$1,"USD")</f>
        <v>181396.50828000001</v>
      </c>
      <c r="E6" s="43">
        <f t="shared" si="1"/>
        <v>0.70327681662839714</v>
      </c>
      <c r="F6" s="44">
        <f>VLOOKUP(B:B,weight!G:H,2,FALSE)</f>
        <v>3.05</v>
      </c>
      <c r="G6" s="257">
        <f>VLOOKUP(A6,CHOOSE({1,2},shares!$F$2:$F$45,shares!$K$2:$K$45),2,FALSE)</f>
        <v>8.0455408482633635E-4</v>
      </c>
      <c r="H6" s="45">
        <f>IF(_xll.ciqfunctions.udf.CIQ($A6,"IQ_CLOSEPRICE",H$1,"USD")=0,_xll.ciqfunctions.udf.CIQ($A6,"IQ_CLOSEPRICE",H$2,"USD"),_xll.ciqfunctions.udf.CIQ($A6,"IQ_CLOSEPRICE",H$1,"USD"))</f>
        <v>874.12</v>
      </c>
      <c r="I6" s="45">
        <f>IF(_xll.ciqfunctions.udf.CIQ($A6,"IQ_CLOSEPRICE",I$1,"USD")=0,_xll.ciqfunctions.udf.CIQ($A6,"IQ_CLOSEPRICE",I$2,"USD"),_xll.ciqfunctions.udf.CIQ($A6,"IQ_CLOSEPRICE",I$1,"USD"))</f>
        <v>912.31</v>
      </c>
      <c r="J6" s="45">
        <f>IF(_xll.ciqfunctions.udf.CIQ($A6,"IQ_CLOSEPRICE",J$1,"USD")=0,_xll.ciqfunctions.udf.CIQ($A6,"IQ_CLOSEPRICE",J$2,"USD"),_xll.ciqfunctions.udf.CIQ($A6,"IQ_CLOSEPRICE",J$1,"USD"))</f>
        <v>923</v>
      </c>
      <c r="K6" s="45">
        <f>IF(_xll.ciqfunctions.udf.CIQ($A6,"IQ_CLOSEPRICE",K$1,"USD")=0,_xll.ciqfunctions.udf.CIQ($A6,"IQ_CLOSEPRICE",K$2,"USD"),_xll.ciqfunctions.udf.CIQ($A6,"IQ_CLOSEPRICE",K$1,"USD"))</f>
        <v>1060.1199999999999</v>
      </c>
      <c r="L6" s="49">
        <f t="shared" si="2"/>
        <v>-4.1860771009854081E-2</v>
      </c>
      <c r="M6" s="49">
        <f t="shared" si="3"/>
        <v>-5.2957746478873191E-2</v>
      </c>
      <c r="N6" s="49">
        <f t="shared" si="4"/>
        <v>-0.17545183564124811</v>
      </c>
      <c r="O6" s="50">
        <f t="shared" si="5"/>
        <v>-3.0725920499517737E-2</v>
      </c>
      <c r="P6" s="51">
        <f t="shared" si="7"/>
        <v>-0.25061493712465732</v>
      </c>
      <c r="Q6" s="49"/>
      <c r="R6" s="67" t="str">
        <f t="shared" si="8"/>
        <v>NOW</v>
      </c>
      <c r="S6" s="68" t="str">
        <f t="shared" si="9"/>
        <v>Application</v>
      </c>
      <c r="T6" s="69">
        <f t="shared" si="10"/>
        <v>181.39650828000001</v>
      </c>
      <c r="U6" s="70">
        <f t="shared" si="11"/>
        <v>0.69596221010179249</v>
      </c>
      <c r="V6" s="71">
        <f t="shared" si="12"/>
        <v>-4.1860771009854081E-2</v>
      </c>
      <c r="W6" s="71">
        <f t="shared" si="13"/>
        <v>-5.2957746478873191E-2</v>
      </c>
      <c r="X6" s="71">
        <f t="shared" si="14"/>
        <v>-0.17545183564124811</v>
      </c>
      <c r="Y6" s="259"/>
    </row>
    <row r="7" spans="1:25">
      <c r="A7" s="28" t="s">
        <v>147</v>
      </c>
      <c r="B7" s="28" t="s">
        <v>198</v>
      </c>
      <c r="C7" s="28" t="s">
        <v>132</v>
      </c>
      <c r="D7" s="43">
        <f>_xll.ciqfunctions.udf.CIQ($A7,"IQ_MARKETCAP",H$1,"USD")</f>
        <v>17900.472000000002</v>
      </c>
      <c r="E7" s="43">
        <f t="shared" si="1"/>
        <v>0.54361941468304986</v>
      </c>
      <c r="F7" s="44">
        <f>VLOOKUP(B:B,weight!G:H,2,FALSE)</f>
        <v>2.59</v>
      </c>
      <c r="G7" s="257">
        <f>VLOOKUP(A7,CHOOSE({1,2},shares!$F$2:$F$45,shares!$K$2:$K$45),2,FALSE)</f>
        <v>1.3909001501459673E-3</v>
      </c>
      <c r="H7" s="45">
        <f>IF(_xll.ciqfunctions.udf.CIQ($A7,"IQ_CLOSEPRICE",H$1,"USD")=0,_xll.ciqfunctions.udf.CIQ($A7,"IQ_CLOSEPRICE",H$2,"USD"),_xll.ciqfunctions.udf.CIQ($A7,"IQ_CLOSEPRICE",H$1,"USD"))</f>
        <v>390.84</v>
      </c>
      <c r="I7" s="45">
        <f>IF(_xll.ciqfunctions.udf.CIQ($A7,"IQ_CLOSEPRICE",I$1,"USD")=0,_xll.ciqfunctions.udf.CIQ($A7,"IQ_CLOSEPRICE",I$2,"USD"),_xll.ciqfunctions.udf.CIQ($A7,"IQ_CLOSEPRICE",I$1,"USD"))</f>
        <v>343.61</v>
      </c>
      <c r="J7" s="45">
        <f>IF(_xll.ciqfunctions.udf.CIQ($A7,"IQ_CLOSEPRICE",J$1,"USD")=0,_xll.ciqfunctions.udf.CIQ($A7,"IQ_CLOSEPRICE",J$2,"USD"),_xll.ciqfunctions.udf.CIQ($A7,"IQ_CLOSEPRICE",J$1,"USD"))</f>
        <v>352.36</v>
      </c>
      <c r="K7" s="45">
        <f>IF(_xll.ciqfunctions.udf.CIQ($A7,"IQ_CLOSEPRICE",K$1,"USD")=0,_xll.ciqfunctions.udf.CIQ($A7,"IQ_CLOSEPRICE",K$2,"USD"),_xll.ciqfunctions.udf.CIQ($A7,"IQ_CLOSEPRICE",K$1,"USD"))</f>
        <v>324.23</v>
      </c>
      <c r="L7" s="49">
        <f t="shared" si="2"/>
        <v>0.1374523442274671</v>
      </c>
      <c r="M7" s="49">
        <f t="shared" si="3"/>
        <v>0.1092064933590644</v>
      </c>
      <c r="N7" s="49">
        <f t="shared" si="4"/>
        <v>0.20544058230268614</v>
      </c>
      <c r="O7" s="50">
        <f t="shared" si="5"/>
        <v>6.5692214091393988E-2</v>
      </c>
      <c r="P7" s="51">
        <f t="shared" si="7"/>
        <v>0.53581633475724955</v>
      </c>
      <c r="Q7" s="49"/>
      <c r="R7" s="67" t="str">
        <f t="shared" si="8"/>
        <v>DUOL</v>
      </c>
      <c r="S7" s="68" t="str">
        <f t="shared" si="9"/>
        <v>Application</v>
      </c>
      <c r="T7" s="69">
        <f t="shared" si="10"/>
        <v>17.900472000000001</v>
      </c>
      <c r="U7" s="70">
        <f t="shared" si="11"/>
        <v>6.8678565938850675E-2</v>
      </c>
      <c r="V7" s="71">
        <f t="shared" si="12"/>
        <v>0.1374523442274671</v>
      </c>
      <c r="W7" s="71">
        <f t="shared" si="13"/>
        <v>0.1092064933590644</v>
      </c>
      <c r="X7" s="71">
        <f t="shared" si="14"/>
        <v>0.20544058230268614</v>
      </c>
      <c r="Y7" s="259"/>
    </row>
    <row r="8" spans="1:25">
      <c r="A8" s="28" t="s">
        <v>167</v>
      </c>
      <c r="B8" s="28" t="s">
        <v>199</v>
      </c>
      <c r="C8" s="28" t="s">
        <v>132</v>
      </c>
      <c r="D8" s="43">
        <f>_xll.ciqfunctions.udf.CIQ($A8,"IQ_MARKETCAP",H$1,"USD")</f>
        <v>345059.14166000002</v>
      </c>
      <c r="E8" s="43">
        <f t="shared" si="1"/>
        <v>0.67343208421553236</v>
      </c>
      <c r="F8" s="44">
        <f>VLOOKUP(B:B,weight!G:H,2,FALSE)</f>
        <v>2.57</v>
      </c>
      <c r="G8" s="257">
        <f>VLOOKUP(A8,CHOOSE({1,2},shares!$F$2:$F$45,shares!$K$2:$K$45),2,FALSE)</f>
        <v>2.272882887055328E-3</v>
      </c>
      <c r="H8" s="45">
        <f>IF(_xll.ciqfunctions.udf.CIQ($A8,"IQ_CLOSEPRICE",H$1,"USD")=0,_xll.ciqfunctions.udf.CIQ($A8,"IQ_CLOSEPRICE",H$2,"USD"),_xll.ciqfunctions.udf.CIQ($A8,"IQ_CLOSEPRICE",H$1,"USD"))</f>
        <v>296.28982999999999</v>
      </c>
      <c r="I8" s="45">
        <f>IF(_xll.ciqfunctions.udf.CIQ($A8,"IQ_CLOSEPRICE",I$1,"USD")=0,_xll.ciqfunctions.udf.CIQ($A8,"IQ_CLOSEPRICE",I$2,"USD"),_xll.ciqfunctions.udf.CIQ($A8,"IQ_CLOSEPRICE",I$1,"USD"))</f>
        <v>289.59618</v>
      </c>
      <c r="J8" s="45">
        <f>IF(_xll.ciqfunctions.udf.CIQ($A8,"IQ_CLOSEPRICE",J$1,"USD")=0,_xll.ciqfunctions.udf.CIQ($A8,"IQ_CLOSEPRICE",J$2,"USD"),_xll.ciqfunctions.udf.CIQ($A8,"IQ_CLOSEPRICE",J$1,"USD"))</f>
        <v>283.11162999999999</v>
      </c>
      <c r="K8" s="45">
        <f>IF(_xll.ciqfunctions.udf.CIQ($A8,"IQ_CLOSEPRICE",K$1,"USD")=0,_xll.ciqfunctions.udf.CIQ($A8,"IQ_CLOSEPRICE",K$2,"USD"),_xll.ciqfunctions.udf.CIQ($A8,"IQ_CLOSEPRICE",K$1,"USD"))</f>
        <v>245.17535000000001</v>
      </c>
      <c r="L8" s="49">
        <f t="shared" si="2"/>
        <v>2.3113737204682794E-2</v>
      </c>
      <c r="M8" s="49">
        <f t="shared" si="3"/>
        <v>4.6547716884679069E-2</v>
      </c>
      <c r="N8" s="49">
        <f t="shared" si="4"/>
        <v>0.20848131755496624</v>
      </c>
      <c r="O8" s="50">
        <f t="shared" si="5"/>
        <v>1.5213882536937876E-2</v>
      </c>
      <c r="P8" s="51">
        <f t="shared" si="7"/>
        <v>0.12409152121175515</v>
      </c>
      <c r="Q8" s="49"/>
      <c r="R8" s="67" t="str">
        <f t="shared" si="8"/>
        <v>SAP</v>
      </c>
      <c r="S8" s="68" t="str">
        <f t="shared" si="9"/>
        <v>Application</v>
      </c>
      <c r="T8" s="69">
        <f t="shared" si="10"/>
        <v>345.05914166000002</v>
      </c>
      <c r="U8" s="70">
        <f t="shared" si="11"/>
        <v>1.3238850357297576</v>
      </c>
      <c r="V8" s="71">
        <f t="shared" si="12"/>
        <v>2.3113737204682794E-2</v>
      </c>
      <c r="W8" s="71">
        <f t="shared" si="13"/>
        <v>4.6547716884679069E-2</v>
      </c>
      <c r="X8" s="71">
        <f t="shared" si="14"/>
        <v>0.20848131755496624</v>
      </c>
      <c r="Y8" s="259"/>
    </row>
    <row r="9" spans="1:25">
      <c r="A9" s="28" t="s">
        <v>172</v>
      </c>
      <c r="B9" s="28" t="s">
        <v>200</v>
      </c>
      <c r="C9" s="28" t="s">
        <v>132</v>
      </c>
      <c r="D9" s="43">
        <f>_xll.ciqfunctions.udf.CIQ($A9,"IQ_MARKETCAP",H$1,"USD")</f>
        <v>10168.84823</v>
      </c>
      <c r="E9" s="43">
        <f t="shared" si="1"/>
        <v>0.48632224029748522</v>
      </c>
      <c r="F9" s="44">
        <f>VLOOKUP(B:B,weight!G:H,2,FALSE)</f>
        <v>2.39</v>
      </c>
      <c r="G9" s="257">
        <f>VLOOKUP(A9,CHOOSE({1,2},shares!$F$2:$F$45,shares!$K$2:$K$45),2,FALSE)</f>
        <v>8.2792345981866737E-3</v>
      </c>
      <c r="H9" s="45">
        <f>IF(_xll.ciqfunctions.udf.CIQ($A9,"IQ_CLOSEPRICE",H$1,"USD")=0,_xll.ciqfunctions.udf.CIQ($A9,"IQ_CLOSEPRICE",H$2,"USD"),_xll.ciqfunctions.udf.CIQ($A9,"IQ_CLOSEPRICE",H$1,"USD"))</f>
        <v>58.74</v>
      </c>
      <c r="I9" s="45">
        <f>IF(_xll.ciqfunctions.udf.CIQ($A9,"IQ_CLOSEPRICE",I$1,"USD")=0,_xll.ciqfunctions.udf.CIQ($A9,"IQ_CLOSEPRICE",I$2,"USD"),_xll.ciqfunctions.udf.CIQ($A9,"IQ_CLOSEPRICE",I$1,"USD"))</f>
        <v>55.53</v>
      </c>
      <c r="J9" s="45">
        <f>IF(_xll.ciqfunctions.udf.CIQ($A9,"IQ_CLOSEPRICE",J$1,"USD")=0,_xll.ciqfunctions.udf.CIQ($A9,"IQ_CLOSEPRICE",J$2,"USD"),_xll.ciqfunctions.udf.CIQ($A9,"IQ_CLOSEPRICE",J$1,"USD"))</f>
        <v>57.52</v>
      </c>
      <c r="K9" s="45">
        <f>IF(_xll.ciqfunctions.udf.CIQ($A9,"IQ_CLOSEPRICE",K$1,"USD")=0,_xll.ciqfunctions.udf.CIQ($A9,"IQ_CLOSEPRICE",K$2,"USD"),_xll.ciqfunctions.udf.CIQ($A9,"IQ_CLOSEPRICE",K$1,"USD"))</f>
        <v>33.76</v>
      </c>
      <c r="L9" s="49">
        <f t="shared" si="2"/>
        <v>5.7806591031874577E-2</v>
      </c>
      <c r="M9" s="49">
        <f t="shared" si="3"/>
        <v>2.1210013908205871E-2</v>
      </c>
      <c r="N9" s="49">
        <f t="shared" si="4"/>
        <v>0.73992890995260674</v>
      </c>
      <c r="O9" s="50">
        <f t="shared" si="5"/>
        <v>2.6576343060179228E-2</v>
      </c>
      <c r="P9" s="51">
        <f t="shared" si="7"/>
        <v>0.21676904830677668</v>
      </c>
      <c r="Q9" s="49"/>
      <c r="R9" s="67" t="str">
        <f t="shared" si="8"/>
        <v>TEM</v>
      </c>
      <c r="S9" s="68" t="str">
        <f t="shared" si="9"/>
        <v>Application</v>
      </c>
      <c r="T9" s="69">
        <f t="shared" si="10"/>
        <v>10.16884823</v>
      </c>
      <c r="U9" s="70">
        <f t="shared" si="11"/>
        <v>3.9014720599893672E-2</v>
      </c>
      <c r="V9" s="71">
        <f t="shared" si="12"/>
        <v>5.7806591031874577E-2</v>
      </c>
      <c r="W9" s="71">
        <f t="shared" si="13"/>
        <v>2.1210013908205871E-2</v>
      </c>
      <c r="X9" s="71">
        <f t="shared" si="14"/>
        <v>0.73992890995260674</v>
      </c>
      <c r="Y9" s="259"/>
    </row>
    <row r="10" spans="1:25">
      <c r="A10" s="28" t="s">
        <v>137</v>
      </c>
      <c r="B10" s="28" t="s">
        <v>201</v>
      </c>
      <c r="C10" s="28" t="s">
        <v>132</v>
      </c>
      <c r="D10" s="43">
        <f>_xll.ciqfunctions.udf.CIQ($A10,"IQ_MARKETCAP",H$1,"USD")</f>
        <v>143494.13399999999</v>
      </c>
      <c r="E10" s="43">
        <f t="shared" si="1"/>
        <v>0.51693069449282469</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338.27</v>
      </c>
      <c r="I10" s="45">
        <f>IF(_xll.ciqfunctions.udf.CIQ($A10,"IQ_CLOSEPRICE",I$1,"USD")=0,_xll.ciqfunctions.udf.CIQ($A10,"IQ_CLOSEPRICE",I$2,"USD"),_xll.ciqfunctions.udf.CIQ($A10,"IQ_CLOSEPRICE",I$1,"USD"))</f>
        <v>345.62</v>
      </c>
      <c r="J10" s="45">
        <f>IF(_xll.ciqfunctions.udf.CIQ($A10,"IQ_CLOSEPRICE",J$1,"USD")=0,_xll.ciqfunctions.udf.CIQ($A10,"IQ_CLOSEPRICE",J$2,"USD"),_xll.ciqfunctions.udf.CIQ($A10,"IQ_CLOSEPRICE",J$1,"USD"))</f>
        <v>338.85</v>
      </c>
      <c r="K10" s="45">
        <f>IF(_xll.ciqfunctions.udf.CIQ($A10,"IQ_CLOSEPRICE",K$1,"USD")=0,_xll.ciqfunctions.udf.CIQ($A10,"IQ_CLOSEPRICE",K$2,"USD"),_xll.ciqfunctions.udf.CIQ($A10,"IQ_CLOSEPRICE",K$1,"USD"))</f>
        <v>444.68</v>
      </c>
      <c r="L10" s="49">
        <f t="shared" si="2"/>
        <v>-2.1266130432266772E-2</v>
      </c>
      <c r="M10" s="49">
        <f t="shared" si="3"/>
        <v>-1.7116718311939172E-3</v>
      </c>
      <c r="N10" s="49">
        <f t="shared" si="4"/>
        <v>-0.23929567329315471</v>
      </c>
      <c r="O10" s="50">
        <f t="shared" si="5"/>
        <v>-1.1231976245372846E-2</v>
      </c>
      <c r="P10" s="51">
        <f t="shared" si="7"/>
        <v>-9.1613236471269996E-2</v>
      </c>
      <c r="Q10" s="49"/>
      <c r="R10" s="67" t="str">
        <f t="shared" si="8"/>
        <v>ADBE</v>
      </c>
      <c r="S10" s="68" t="str">
        <f t="shared" si="9"/>
        <v>Application</v>
      </c>
      <c r="T10" s="69">
        <f t="shared" si="10"/>
        <v>143.494134</v>
      </c>
      <c r="U10" s="70">
        <f t="shared" si="11"/>
        <v>0.55054254121105151</v>
      </c>
      <c r="V10" s="71">
        <f t="shared" si="12"/>
        <v>-2.1266130432266772E-2</v>
      </c>
      <c r="W10" s="71">
        <f t="shared" si="13"/>
        <v>-1.7116718311939172E-3</v>
      </c>
      <c r="X10" s="71">
        <f t="shared" si="14"/>
        <v>-0.23929567329315471</v>
      </c>
      <c r="Y10" s="259"/>
    </row>
    <row r="11" spans="1:25">
      <c r="A11" s="28" t="s">
        <v>151</v>
      </c>
      <c r="B11" s="28" t="s">
        <v>202</v>
      </c>
      <c r="C11" s="28" t="s">
        <v>132</v>
      </c>
      <c r="D11" s="43">
        <f>_xll.ciqfunctions.udf.CIQ($A11,"IQ_MARKETCAP",H$1,"USD")</f>
        <v>19687.637149999999</v>
      </c>
      <c r="E11" s="43">
        <f t="shared" si="1"/>
        <v>0.42219035432493146</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34.58</v>
      </c>
      <c r="I11" s="45">
        <f>IF(_xll.ciqfunctions.udf.CIQ($A11,"IQ_CLOSEPRICE",I$1,"USD")=0,_xll.ciqfunctions.udf.CIQ($A11,"IQ_CLOSEPRICE",I$2,"USD"),_xll.ciqfunctions.udf.CIQ($A11,"IQ_CLOSEPRICE",I$1,"USD"))</f>
        <v>36.770000000000003</v>
      </c>
      <c r="J11" s="45">
        <f>IF(_xll.ciqfunctions.udf.CIQ($A11,"IQ_CLOSEPRICE",J$1,"USD")=0,_xll.ciqfunctions.udf.CIQ($A11,"IQ_CLOSEPRICE",J$2,"USD"),_xll.ciqfunctions.udf.CIQ($A11,"IQ_CLOSEPRICE",J$1,"USD"))</f>
        <v>37.6</v>
      </c>
      <c r="K11" s="45">
        <f>IF(_xll.ciqfunctions.udf.CIQ($A11,"IQ_CLOSEPRICE",K$1,"USD")=0,_xll.ciqfunctions.udf.CIQ($A11,"IQ_CLOSEPRICE",K$2,"USD"),_xll.ciqfunctions.udf.CIQ($A11,"IQ_CLOSEPRICE",K$1,"USD"))</f>
        <v>43.69</v>
      </c>
      <c r="L11" s="49">
        <f t="shared" si="2"/>
        <v>-5.955942344302434E-2</v>
      </c>
      <c r="M11" s="49">
        <f t="shared" si="3"/>
        <v>-8.0319148936170315E-2</v>
      </c>
      <c r="N11" s="49">
        <f t="shared" si="4"/>
        <v>-0.20851453421835664</v>
      </c>
      <c r="O11" s="50">
        <f t="shared" si="5"/>
        <v>-2.6737908501203066E-2</v>
      </c>
      <c r="P11" s="51">
        <f t="shared" si="7"/>
        <v>-0.21808685139242687</v>
      </c>
      <c r="Q11" s="49"/>
      <c r="R11" s="67" t="str">
        <f t="shared" si="8"/>
        <v>IOT</v>
      </c>
      <c r="S11" s="68" t="str">
        <f t="shared" si="9"/>
        <v>Application</v>
      </c>
      <c r="T11" s="69">
        <f t="shared" si="10"/>
        <v>19.687637149999997</v>
      </c>
      <c r="U11" s="70">
        <f t="shared" si="11"/>
        <v>7.553536499967381E-2</v>
      </c>
      <c r="V11" s="71">
        <f t="shared" si="12"/>
        <v>-5.955942344302434E-2</v>
      </c>
      <c r="W11" s="71">
        <f t="shared" si="13"/>
        <v>-8.0319148936170315E-2</v>
      </c>
      <c r="X11" s="71">
        <f t="shared" si="14"/>
        <v>-0.20851453421835664</v>
      </c>
      <c r="Y11" s="259"/>
    </row>
    <row r="12" spans="1:25">
      <c r="A12" s="28" t="s">
        <v>175</v>
      </c>
      <c r="B12" s="28" t="s">
        <v>203</v>
      </c>
      <c r="C12" s="28" t="s">
        <v>132</v>
      </c>
      <c r="D12" s="43">
        <f>_xll.ciqfunctions.udf.CIQ($A12,"IQ_MARKETCAP",H$1,"USD")</f>
        <v>58967.834589999999</v>
      </c>
      <c r="E12" s="43">
        <f t="shared" si="1"/>
        <v>0.38420139397406983</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220.98</v>
      </c>
      <c r="I12" s="45">
        <f>IF(_xll.ciqfunctions.udf.CIQ($A12,"IQ_CLOSEPRICE",I$1,"USD")=0,_xll.ciqfunctions.udf.CIQ($A12,"IQ_CLOSEPRICE",I$2,"USD"),_xll.ciqfunctions.udf.CIQ($A12,"IQ_CLOSEPRICE",I$1,"USD"))</f>
        <v>229.08</v>
      </c>
      <c r="J12" s="45">
        <f>IF(_xll.ciqfunctions.udf.CIQ($A12,"IQ_CLOSEPRICE",J$1,"USD")=0,_xll.ciqfunctions.udf.CIQ($A12,"IQ_CLOSEPRICE",J$2,"USD"),_xll.ciqfunctions.udf.CIQ($A12,"IQ_CLOSEPRICE",J$1,"USD"))</f>
        <v>225.12</v>
      </c>
      <c r="K12" s="45">
        <f>IF(_xll.ciqfunctions.udf.CIQ($A12,"IQ_CLOSEPRICE",K$1,"USD")=0,_xll.ciqfunctions.udf.CIQ($A12,"IQ_CLOSEPRICE",K$2,"USD"),_xll.ciqfunctions.udf.CIQ($A12,"IQ_CLOSEPRICE",K$1,"USD"))</f>
        <v>258.02999999999997</v>
      </c>
      <c r="L12" s="49">
        <f t="shared" si="2"/>
        <v>-3.5358826610791039E-2</v>
      </c>
      <c r="M12" s="49">
        <f t="shared" si="3"/>
        <v>-1.8390191897654673E-2</v>
      </c>
      <c r="N12" s="49">
        <f t="shared" si="4"/>
        <v>-0.14358795488896636</v>
      </c>
      <c r="O12" s="50">
        <f t="shared" si="5"/>
        <v>-1.4082864020227959E-2</v>
      </c>
      <c r="P12" s="51">
        <f t="shared" si="7"/>
        <v>-0.11486640672066846</v>
      </c>
      <c r="Q12" s="49"/>
      <c r="R12" s="67" t="str">
        <f t="shared" si="8"/>
        <v>WDAY</v>
      </c>
      <c r="S12" s="68" t="str">
        <f t="shared" si="9"/>
        <v>Application</v>
      </c>
      <c r="T12" s="69">
        <f t="shared" si="10"/>
        <v>58.967834589999995</v>
      </c>
      <c r="U12" s="70">
        <f t="shared" si="11"/>
        <v>0.22624131453966995</v>
      </c>
      <c r="V12" s="71">
        <f t="shared" si="12"/>
        <v>-3.5358826610791039E-2</v>
      </c>
      <c r="W12" s="71">
        <f t="shared" si="13"/>
        <v>-1.8390191897654673E-2</v>
      </c>
      <c r="X12" s="71">
        <f t="shared" si="14"/>
        <v>-0.14358795488896636</v>
      </c>
      <c r="Y12" s="259"/>
    </row>
    <row r="13" spans="1:25">
      <c r="A13" s="28" t="s">
        <v>166</v>
      </c>
      <c r="B13" s="28" t="s">
        <v>204</v>
      </c>
      <c r="C13" s="28" t="s">
        <v>132</v>
      </c>
      <c r="D13" s="43">
        <f>_xll.ciqfunctions.udf.CIQ($A13,"IQ_MARKETCAP",H$1,"USD")</f>
        <v>89865.563110000003</v>
      </c>
      <c r="E13" s="43">
        <f t="shared" si="1"/>
        <v>0.8057947241186626</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129.63</v>
      </c>
      <c r="I13" s="45">
        <f>IF(_xll.ciqfunctions.udf.CIQ($A13,"IQ_CLOSEPRICE",I$1,"USD")=0,_xll.ciqfunctions.udf.CIQ($A13,"IQ_CLOSEPRICE",I$2,"USD"),_xll.ciqfunctions.udf.CIQ($A13,"IQ_CLOSEPRICE",I$1,"USD"))</f>
        <v>134.13999999999999</v>
      </c>
      <c r="J13" s="45">
        <f>IF(_xll.ciqfunctions.udf.CIQ($A13,"IQ_CLOSEPRICE",J$1,"USD")=0,_xll.ciqfunctions.udf.CIQ($A13,"IQ_CLOSEPRICE",J$2,"USD"),_xll.ciqfunctions.udf.CIQ($A13,"IQ_CLOSEPRICE",J$1,"USD"))</f>
        <v>130.69999999999999</v>
      </c>
      <c r="K13" s="45">
        <f>IF(_xll.ciqfunctions.udf.CIQ($A13,"IQ_CLOSEPRICE",K$1,"USD")=0,_xll.ciqfunctions.udf.CIQ($A13,"IQ_CLOSEPRICE",K$2,"USD"),_xll.ciqfunctions.udf.CIQ($A13,"IQ_CLOSEPRICE",K$1,"USD"))</f>
        <v>57.86</v>
      </c>
      <c r="L13" s="49">
        <f t="shared" si="2"/>
        <v>-3.3621589384225326E-2</v>
      </c>
      <c r="M13" s="49">
        <f t="shared" si="3"/>
        <v>-8.1866870696249983E-3</v>
      </c>
      <c r="N13" s="49">
        <f t="shared" si="4"/>
        <v>1.2404078810922918</v>
      </c>
      <c r="O13" s="50">
        <f t="shared" si="5"/>
        <v>-2.8034669488352704E-2</v>
      </c>
      <c r="P13" s="51">
        <f t="shared" si="7"/>
        <v>-0.22866383876910501</v>
      </c>
      <c r="Q13" s="49"/>
      <c r="R13" s="67" t="str">
        <f t="shared" si="8"/>
        <v>RBLX</v>
      </c>
      <c r="S13" s="68" t="str">
        <f t="shared" si="9"/>
        <v>Application</v>
      </c>
      <c r="T13" s="69">
        <f t="shared" si="10"/>
        <v>89.865563109999997</v>
      </c>
      <c r="U13" s="70">
        <f t="shared" si="11"/>
        <v>0.3447863275159494</v>
      </c>
      <c r="V13" s="71">
        <f t="shared" si="12"/>
        <v>-3.3621589384225326E-2</v>
      </c>
      <c r="W13" s="71">
        <f t="shared" si="13"/>
        <v>-8.1866870696249983E-3</v>
      </c>
      <c r="X13" s="71">
        <f t="shared" si="14"/>
        <v>1.2404078810922918</v>
      </c>
      <c r="Y13" s="259"/>
    </row>
    <row r="14" spans="1:25">
      <c r="A14" s="28" t="s">
        <v>146</v>
      </c>
      <c r="B14" s="29" t="s">
        <v>205</v>
      </c>
      <c r="C14" s="28" t="s">
        <v>132</v>
      </c>
      <c r="D14" s="43">
        <f>_xll.ciqfunctions.udf.CIQ($A14,"IQ_MARKETCAP",H$1,"USD")</f>
        <v>147930.21739000001</v>
      </c>
      <c r="E14" s="43">
        <f t="shared" si="1"/>
        <v>0.55257682572792655</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437.34</v>
      </c>
      <c r="I14" s="45">
        <f>IF(_xll.ciqfunctions.udf.CIQ($A14,"IQ_CLOSEPRICE",I$1,"USD")=0,_xll.ciqfunctions.udf.CIQ($A14,"IQ_CLOSEPRICE",I$2,"USD"),_xll.ciqfunctions.udf.CIQ($A14,"IQ_CLOSEPRICE",I$1,"USD"))</f>
        <v>390.57</v>
      </c>
      <c r="J14" s="45">
        <f>IF(_xll.ciqfunctions.udf.CIQ($A14,"IQ_CLOSEPRICE",J$1,"USD")=0,_xll.ciqfunctions.udf.CIQ($A14,"IQ_CLOSEPRICE",J$2,"USD"),_xll.ciqfunctions.udf.CIQ($A14,"IQ_CLOSEPRICE",J$1,"USD"))</f>
        <v>395.01</v>
      </c>
      <c r="K14" s="45">
        <f>IF(_xll.ciqfunctions.udf.CIQ($A14,"IQ_CLOSEPRICE",K$1,"USD")=0,_xll.ciqfunctions.udf.CIQ($A14,"IQ_CLOSEPRICE",K$2,"USD"),_xll.ciqfunctions.udf.CIQ($A14,"IQ_CLOSEPRICE",K$1,"USD"))</f>
        <v>323.83</v>
      </c>
      <c r="L14" s="49">
        <f t="shared" si="2"/>
        <v>0.11974806052692211</v>
      </c>
      <c r="M14" s="49">
        <f t="shared" si="3"/>
        <v>0.10716184400394924</v>
      </c>
      <c r="N14" s="49">
        <f t="shared" si="4"/>
        <v>0.35052342278355919</v>
      </c>
      <c r="O14" s="50">
        <f t="shared" si="5"/>
        <v>5.9093652854289837E-2</v>
      </c>
      <c r="P14" s="51">
        <f t="shared" si="7"/>
        <v>0.48199539196154018</v>
      </c>
      <c r="Q14" s="49"/>
      <c r="R14" s="67" t="str">
        <f t="shared" si="8"/>
        <v>APP</v>
      </c>
      <c r="S14" s="68" t="str">
        <f t="shared" si="9"/>
        <v>Application</v>
      </c>
      <c r="T14" s="69">
        <f t="shared" si="10"/>
        <v>147.93021739</v>
      </c>
      <c r="U14" s="70">
        <f t="shared" si="11"/>
        <v>0.5675624189891546</v>
      </c>
      <c r="V14" s="71">
        <f t="shared" si="12"/>
        <v>0.11974806052692211</v>
      </c>
      <c r="W14" s="71">
        <f t="shared" si="13"/>
        <v>0.10716184400394924</v>
      </c>
      <c r="X14" s="71">
        <f t="shared" si="14"/>
        <v>0.35052342278355919</v>
      </c>
      <c r="Y14" s="259"/>
    </row>
    <row r="15" spans="1:25">
      <c r="A15" s="28" t="s">
        <v>168</v>
      </c>
      <c r="B15" s="28" t="s">
        <v>206</v>
      </c>
      <c r="C15" s="28" t="s">
        <v>132</v>
      </c>
      <c r="D15" s="43">
        <f>_xll.ciqfunctions.udf.CIQ($A15,"IQ_MARKETCAP",H$1,"USD")</f>
        <v>196339.74950000001</v>
      </c>
      <c r="E15" s="43">
        <f t="shared" si="1"/>
        <v>0.65418950076875271</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151.07</v>
      </c>
      <c r="I15" s="45">
        <f>IF(_xll.ciqfunctions.udf.CIQ($A15,"IQ_CLOSEPRICE",I$1,"USD")=0,_xll.ciqfunctions.udf.CIQ($A15,"IQ_CLOSEPRICE",I$2,"USD"),_xll.ciqfunctions.udf.CIQ($A15,"IQ_CLOSEPRICE",I$1,"USD"))</f>
        <v>154.9</v>
      </c>
      <c r="J15" s="45">
        <f>IF(_xll.ciqfunctions.udf.CIQ($A15,"IQ_CLOSEPRICE",J$1,"USD")=0,_xll.ciqfunctions.udf.CIQ($A15,"IQ_CLOSEPRICE",J$2,"USD"),_xll.ciqfunctions.udf.CIQ($A15,"IQ_CLOSEPRICE",J$1,"USD"))</f>
        <v>125.21</v>
      </c>
      <c r="K15" s="45">
        <f>IF(_xll.ciqfunctions.udf.CIQ($A15,"IQ_CLOSEPRICE",K$1,"USD")=0,_xll.ciqfunctions.udf.CIQ($A15,"IQ_CLOSEPRICE",K$2,"USD"),_xll.ciqfunctions.udf.CIQ($A15,"IQ_CLOSEPRICE",K$1,"USD"))</f>
        <v>106.33</v>
      </c>
      <c r="L15" s="49">
        <f t="shared" si="2"/>
        <v>-2.4725629438347441E-2</v>
      </c>
      <c r="M15" s="49">
        <f t="shared" si="3"/>
        <v>0.20653302451880839</v>
      </c>
      <c r="N15" s="49">
        <f t="shared" si="4"/>
        <v>0.42076554123953724</v>
      </c>
      <c r="O15" s="50">
        <f t="shared" si="5"/>
        <v>-1.6585329899677839E-2</v>
      </c>
      <c r="P15" s="51">
        <f t="shared" si="7"/>
        <v>-0.1352776854989487</v>
      </c>
      <c r="Q15" s="49"/>
      <c r="R15" s="67" t="str">
        <f t="shared" si="8"/>
        <v>SHOP</v>
      </c>
      <c r="S15" s="68" t="str">
        <f t="shared" si="9"/>
        <v>Application</v>
      </c>
      <c r="T15" s="69">
        <f t="shared" si="10"/>
        <v>196.33974950000001</v>
      </c>
      <c r="U15" s="70">
        <f t="shared" si="11"/>
        <v>0.75329479761501117</v>
      </c>
      <c r="V15" s="71">
        <f t="shared" si="12"/>
        <v>-2.4725629438347441E-2</v>
      </c>
      <c r="W15" s="71">
        <f t="shared" si="13"/>
        <v>0.20653302451880839</v>
      </c>
      <c r="X15" s="71">
        <f t="shared" si="14"/>
        <v>0.42076554123953724</v>
      </c>
      <c r="Y15" s="259"/>
    </row>
    <row r="16" spans="1:25" s="33" customFormat="1">
      <c r="A16" s="28" t="s">
        <v>171</v>
      </c>
      <c r="B16" s="28" t="s">
        <v>207</v>
      </c>
      <c r="C16" s="28" t="s">
        <v>132</v>
      </c>
      <c r="D16" s="43">
        <f>_xll.ciqfunctions.udf.CIQ($A16,"IQ_MARKETCAP",H$1,"USD")</f>
        <v>44888.49813</v>
      </c>
      <c r="E16" s="43">
        <f t="shared" si="1"/>
        <v>0.34665511434407181</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171</v>
      </c>
      <c r="I16" s="45">
        <f>IF(_xll.ciqfunctions.udf.CIQ($A16,"IQ_CLOSEPRICE",I$1,"USD")=0,_xll.ciqfunctions.udf.CIQ($A16,"IQ_CLOSEPRICE",I$2,"USD"),_xll.ciqfunctions.udf.CIQ($A16,"IQ_CLOSEPRICE",I$1,"USD"))</f>
        <v>185.5</v>
      </c>
      <c r="J16" s="45">
        <f>IF(_xll.ciqfunctions.udf.CIQ($A16,"IQ_CLOSEPRICE",J$1,"USD")=0,_xll.ciqfunctions.udf.CIQ($A16,"IQ_CLOSEPRICE",J$2,"USD"),_xll.ciqfunctions.udf.CIQ($A16,"IQ_CLOSEPRICE",J$1,"USD"))</f>
        <v>185.69</v>
      </c>
      <c r="K16" s="45">
        <f>IF(_xll.ciqfunctions.udf.CIQ($A16,"IQ_CLOSEPRICE",K$1,"USD")=0,_xll.ciqfunctions.udf.CIQ($A16,"IQ_CLOSEPRICE",K$2,"USD"),_xll.ciqfunctions.udf.CIQ($A16,"IQ_CLOSEPRICE",K$1,"USD"))</f>
        <v>243.38</v>
      </c>
      <c r="L16" s="49">
        <f t="shared" si="2"/>
        <v>-7.816711590296499E-2</v>
      </c>
      <c r="M16" s="49">
        <f t="shared" si="3"/>
        <v>-7.9110345198987519E-2</v>
      </c>
      <c r="N16" s="49">
        <f t="shared" si="4"/>
        <v>-0.29739502013312513</v>
      </c>
      <c r="O16" s="50">
        <f t="shared" si="5"/>
        <v>-2.9394731918064569E-2</v>
      </c>
      <c r="P16" s="51">
        <f t="shared" si="7"/>
        <v>-0.23975714223297348</v>
      </c>
      <c r="Q16" s="52"/>
      <c r="R16" s="72" t="str">
        <f t="shared" si="8"/>
        <v>TEAM</v>
      </c>
      <c r="S16" s="73" t="str">
        <f t="shared" si="9"/>
        <v>Application</v>
      </c>
      <c r="T16" s="74">
        <f t="shared" si="10"/>
        <v>44.888498130000002</v>
      </c>
      <c r="U16" s="256">
        <f t="shared" si="11"/>
        <v>0.1722232619741636</v>
      </c>
      <c r="V16" s="75">
        <f t="shared" si="12"/>
        <v>-7.816711590296499E-2</v>
      </c>
      <c r="W16" s="75">
        <f t="shared" si="13"/>
        <v>-7.9110345198987519E-2</v>
      </c>
      <c r="X16" s="75">
        <f t="shared" si="14"/>
        <v>-0.29739502013312513</v>
      </c>
      <c r="Y16" s="260"/>
    </row>
    <row r="17" spans="1:25">
      <c r="A17" s="31" t="s">
        <v>155</v>
      </c>
      <c r="B17" s="31" t="s">
        <v>208</v>
      </c>
      <c r="C17" s="31" t="s">
        <v>134</v>
      </c>
      <c r="D17" s="46">
        <f>_xll.ciqfunctions.udf.CIQ($A17,"IQ_MARKETCAP",H$1,"USD")</f>
        <v>3871490.37684</v>
      </c>
      <c r="E17" s="46">
        <f t="shared" si="1"/>
        <v>1.6860744741372045</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520.84</v>
      </c>
      <c r="I17" s="47">
        <f>IF(_xll.ciqfunctions.udf.CIQ($A17,"IQ_CLOSEPRICE",I$1,"USD")=0,_xll.ciqfunctions.udf.CIQ($A17,"IQ_CLOSEPRICE",I$2,"USD"),_xll.ciqfunctions.udf.CIQ($A17,"IQ_CLOSEPRICE",I$1,"USD"))</f>
        <v>524.94000000000005</v>
      </c>
      <c r="J17" s="47">
        <f>IF(_xll.ciqfunctions.udf.CIQ($A17,"IQ_CLOSEPRICE",J$1,"USD")=0,_xll.ciqfunctions.udf.CIQ($A17,"IQ_CLOSEPRICE",J$2,"USD"),_xll.ciqfunctions.udf.CIQ($A17,"IQ_CLOSEPRICE",J$1,"USD"))</f>
        <v>535.64</v>
      </c>
      <c r="K17" s="47">
        <f>IF(_xll.ciqfunctions.udf.CIQ($A17,"IQ_CLOSEPRICE",K$1,"USD")=0,_xll.ciqfunctions.udf.CIQ($A17,"IQ_CLOSEPRICE",K$2,"USD"),_xll.ciqfunctions.udf.CIQ($A17,"IQ_CLOSEPRICE",K$1,"USD"))</f>
        <v>421.5</v>
      </c>
      <c r="L17" s="52">
        <f t="shared" si="2"/>
        <v>-7.8104164285442979E-3</v>
      </c>
      <c r="M17" s="52">
        <f t="shared" si="3"/>
        <v>-2.7630498095735812E-2</v>
      </c>
      <c r="N17" s="52">
        <f t="shared" si="4"/>
        <v>0.23568208778173205</v>
      </c>
      <c r="O17" s="53">
        <f t="shared" si="5"/>
        <v>-1.3272608371020997E-2</v>
      </c>
      <c r="P17" s="54">
        <f t="shared" si="7"/>
        <v>-0.10825758376989345</v>
      </c>
      <c r="Q17" s="49"/>
      <c r="R17" s="76" t="str">
        <f t="shared" si="8"/>
        <v>MSFT</v>
      </c>
      <c r="S17" s="77" t="str">
        <f t="shared" si="9"/>
        <v>Infrastructure</v>
      </c>
      <c r="T17" s="78">
        <f t="shared" si="10"/>
        <v>3871.49037684</v>
      </c>
      <c r="U17" s="79">
        <f t="shared" si="11"/>
        <v>14.853709283611726</v>
      </c>
      <c r="V17" s="80">
        <f t="shared" si="12"/>
        <v>-7.8104164285442979E-3</v>
      </c>
      <c r="W17" s="80">
        <f t="shared" si="13"/>
        <v>-2.7630498095735812E-2</v>
      </c>
      <c r="X17" s="80">
        <f t="shared" si="14"/>
        <v>0.23568208778173205</v>
      </c>
      <c r="Y17" s="261">
        <f>O48*SUM(P17:P33)</f>
        <v>1.4176741222381539E-3</v>
      </c>
    </row>
    <row r="18" spans="1:25">
      <c r="A18" s="28" t="s">
        <v>138</v>
      </c>
      <c r="B18" s="28" t="s">
        <v>209</v>
      </c>
      <c r="C18" s="28" t="s">
        <v>134</v>
      </c>
      <c r="D18" s="34">
        <f>_xll.ciqfunctions.udf.CIQ($A18,"IQ_MARKETCAP",H$1,"USD")</f>
        <v>2379661.8361999998</v>
      </c>
      <c r="E18" s="34">
        <f t="shared" si="1"/>
        <v>1.5489306634875561</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223.13</v>
      </c>
      <c r="I18" s="45">
        <f>IF(_xll.ciqfunctions.udf.CIQ($A18,"IQ_CLOSEPRICE",I$1,"USD")=0,_xll.ciqfunctions.udf.CIQ($A18,"IQ_CLOSEPRICE",I$2,"USD"),_xll.ciqfunctions.udf.CIQ($A18,"IQ_CLOSEPRICE",I$1,"USD"))</f>
        <v>222.31</v>
      </c>
      <c r="J18" s="45">
        <f>IF(_xll.ciqfunctions.udf.CIQ($A18,"IQ_CLOSEPRICE",J$1,"USD")=0,_xll.ciqfunctions.udf.CIQ($A18,"IQ_CLOSEPRICE",J$2,"USD"),_xll.ciqfunctions.udf.CIQ($A18,"IQ_CLOSEPRICE",J$1,"USD"))</f>
        <v>211.65</v>
      </c>
      <c r="K18" s="45">
        <f>IF(_xll.ciqfunctions.udf.CIQ($A18,"IQ_CLOSEPRICE",K$1,"USD")=0,_xll.ciqfunctions.udf.CIQ($A18,"IQ_CLOSEPRICE",K$2,"USD"),_xll.ciqfunctions.udf.CIQ($A18,"IQ_CLOSEPRICE",K$1,"USD"))</f>
        <v>219.39</v>
      </c>
      <c r="L18" s="55">
        <f t="shared" si="2"/>
        <v>3.6885430255049201E-3</v>
      </c>
      <c r="M18" s="55">
        <f t="shared" si="3"/>
        <v>5.4240491377273825E-2</v>
      </c>
      <c r="N18" s="55">
        <f t="shared" si="4"/>
        <v>1.7047267423310197E-2</v>
      </c>
      <c r="O18" s="20">
        <f t="shared" si="5"/>
        <v>5.6923010982825508E-3</v>
      </c>
      <c r="P18" s="36">
        <f t="shared" si="7"/>
        <v>4.6429062454388971E-2</v>
      </c>
      <c r="Q18" s="55"/>
      <c r="R18" s="67" t="str">
        <f t="shared" si="8"/>
        <v>AMZN</v>
      </c>
      <c r="S18" s="68" t="str">
        <f t="shared" si="9"/>
        <v>Infrastructure</v>
      </c>
      <c r="T18" s="69">
        <f t="shared" si="10"/>
        <v>2379.6618361999999</v>
      </c>
      <c r="U18" s="70">
        <f t="shared" si="11"/>
        <v>9.1300253048985613</v>
      </c>
      <c r="V18" s="71">
        <f t="shared" si="12"/>
        <v>3.6885430255049201E-3</v>
      </c>
      <c r="W18" s="71">
        <f t="shared" si="13"/>
        <v>5.4240491377273825E-2</v>
      </c>
      <c r="X18" s="71">
        <f t="shared" si="14"/>
        <v>1.7047267423310197E-2</v>
      </c>
      <c r="Y18" s="259"/>
    </row>
    <row r="19" spans="1:25">
      <c r="A19" s="28" t="s">
        <v>149</v>
      </c>
      <c r="B19" s="28" t="s">
        <v>210</v>
      </c>
      <c r="C19" s="28" t="s">
        <v>134</v>
      </c>
      <c r="D19" s="34">
        <f>_xll.ciqfunctions.udf.CIQ($A19,"IQ_MARKETCAP",H$1,"USD")</f>
        <v>2380839.6800000002</v>
      </c>
      <c r="E19" s="34">
        <f t="shared" si="1"/>
        <v>1.1242063368607456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196.52</v>
      </c>
      <c r="I19" s="45">
        <f>IF(_xll.ciqfunctions.udf.CIQ($A19,"IQ_CLOSEPRICE",I$1,"USD")=0,_xll.ciqfunctions.udf.CIQ($A19,"IQ_CLOSEPRICE",I$2,"USD"),_xll.ciqfunctions.udf.CIQ($A19,"IQ_CLOSEPRICE",I$1,"USD"))</f>
        <v>196.09</v>
      </c>
      <c r="J19" s="45">
        <f>IF(_xll.ciqfunctions.udf.CIQ($A19,"IQ_CLOSEPRICE",J$1,"USD")=0,_xll.ciqfunctions.udf.CIQ($A19,"IQ_CLOSEPRICE",J$2,"USD"),_xll.ciqfunctions.udf.CIQ($A19,"IQ_CLOSEPRICE",J$1,"USD"))</f>
        <v>195.04</v>
      </c>
      <c r="K19" s="45">
        <f>IF(_xll.ciqfunctions.udf.CIQ($A19,"IQ_CLOSEPRICE",K$1,"USD")=0,_xll.ciqfunctions.udf.CIQ($A19,"IQ_CLOSEPRICE",K$2,"USD"),_xll.ciqfunctions.udf.CIQ($A19,"IQ_CLOSEPRICE",K$1,"USD"))</f>
        <v>189.3</v>
      </c>
      <c r="L19" s="55">
        <f t="shared" si="2"/>
        <v>2.1928706206333359E-3</v>
      </c>
      <c r="M19" s="55">
        <f t="shared" si="3"/>
        <v>7.5881870385563488E-3</v>
      </c>
      <c r="N19" s="55">
        <f t="shared" si="4"/>
        <v>3.8140517696777509E-2</v>
      </c>
      <c r="O19" s="20">
        <f t="shared" si="5"/>
        <v>2.4598449259623867E-3</v>
      </c>
      <c r="P19" s="36">
        <f t="shared" si="7"/>
        <v>2.0063642404664388E-2</v>
      </c>
      <c r="Q19" s="55"/>
      <c r="R19" s="67" t="str">
        <f t="shared" si="8"/>
        <v>NasdaqGS:GOOGL</v>
      </c>
      <c r="S19" s="68" t="str">
        <f t="shared" si="9"/>
        <v>Infrastructure</v>
      </c>
      <c r="T19" s="69">
        <f t="shared" si="10"/>
        <v>2380.83968</v>
      </c>
      <c r="U19" s="70">
        <f t="shared" si="11"/>
        <v>9.1345443266921755</v>
      </c>
      <c r="V19" s="71">
        <f t="shared" si="12"/>
        <v>2.1928706206333359E-3</v>
      </c>
      <c r="W19" s="71">
        <f t="shared" si="13"/>
        <v>7.5881870385563488E-3</v>
      </c>
      <c r="X19" s="71">
        <f t="shared" si="14"/>
        <v>3.8140517696777509E-2</v>
      </c>
      <c r="Y19" s="259"/>
    </row>
    <row r="20" spans="1:25">
      <c r="A20" s="28" t="s">
        <v>173</v>
      </c>
      <c r="B20" s="28" t="s">
        <v>211</v>
      </c>
      <c r="C20" s="28" t="s">
        <v>134</v>
      </c>
      <c r="D20" s="34">
        <f>_xll.ciqfunctions.udf.CIQ($A20,"IQ_MARKETCAP",H$1,"USD")</f>
        <v>1039465.41346</v>
      </c>
      <c r="E20" s="34">
        <f t="shared" si="1"/>
        <v>0.81709509098072985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322.27</v>
      </c>
      <c r="I20" s="45">
        <f>IF(_xll.ciqfunctions.udf.CIQ($A20,"IQ_CLOSEPRICE",I$1,"USD")=0,_xll.ciqfunctions.udf.CIQ($A20,"IQ_CLOSEPRICE",I$2,"USD"),_xll.ciqfunctions.udf.CIQ($A20,"IQ_CLOSEPRICE",I$1,"USD"))</f>
        <v>319.91000000000003</v>
      </c>
      <c r="J20" s="45">
        <f>IF(_xll.ciqfunctions.udf.CIQ($A20,"IQ_CLOSEPRICE",J$1,"USD")=0,_xll.ciqfunctions.udf.CIQ($A20,"IQ_CLOSEPRICE",J$2,"USD"),_xll.ciqfunctions.udf.CIQ($A20,"IQ_CLOSEPRICE",J$1,"USD"))</f>
        <v>309.26</v>
      </c>
      <c r="K20" s="45">
        <f>IF(_xll.ciqfunctions.udf.CIQ($A20,"IQ_CLOSEPRICE",K$1,"USD")=0,_xll.ciqfunctions.udf.CIQ($A20,"IQ_CLOSEPRICE",K$2,"USD"),_xll.ciqfunctions.udf.CIQ($A20,"IQ_CLOSEPRICE",K$1,"USD"))</f>
        <v>403.84</v>
      </c>
      <c r="L20" s="55">
        <f t="shared" si="2"/>
        <v>7.3770748022881083E-3</v>
      </c>
      <c r="M20" s="55">
        <f t="shared" si="3"/>
        <v>4.2068162710987567E-2</v>
      </c>
      <c r="N20" s="55">
        <f t="shared" si="4"/>
        <v>-0.20198593502377182</v>
      </c>
      <c r="O20" s="20">
        <f t="shared" si="5"/>
        <v>5.9836299212290538E-3</v>
      </c>
      <c r="P20" s="36">
        <f t="shared" si="7"/>
        <v>4.8805276200254911E-2</v>
      </c>
      <c r="Q20" s="55"/>
      <c r="R20" s="67" t="str">
        <f t="shared" si="8"/>
        <v>TSLA</v>
      </c>
      <c r="S20" s="68" t="str">
        <f t="shared" si="9"/>
        <v>Infrastructure</v>
      </c>
      <c r="T20" s="69">
        <f t="shared" si="10"/>
        <v>1039.46541346</v>
      </c>
      <c r="U20" s="70">
        <f t="shared" si="11"/>
        <v>3.9881067906738594</v>
      </c>
      <c r="V20" s="71">
        <f t="shared" si="12"/>
        <v>7.3770748022881083E-3</v>
      </c>
      <c r="W20" s="71">
        <f t="shared" si="13"/>
        <v>4.2068162710987567E-2</v>
      </c>
      <c r="X20" s="71">
        <f t="shared" si="14"/>
        <v>-0.20198593502377182</v>
      </c>
      <c r="Y20" s="259"/>
    </row>
    <row r="21" spans="1:25">
      <c r="A21" s="28" t="s">
        <v>163</v>
      </c>
      <c r="B21" s="28" t="s">
        <v>212</v>
      </c>
      <c r="C21" s="28" t="s">
        <v>134</v>
      </c>
      <c r="D21" s="34">
        <f>_xll.ciqfunctions.udf.CIQ($A21,"IQ_MARKETCAP",H$1,"USD")</f>
        <v>432240.78911000001</v>
      </c>
      <c r="E21" s="34">
        <f t="shared" si="1"/>
        <v>1.0295910298880295</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182.2</v>
      </c>
      <c r="I21" s="45">
        <f>IF(_xll.ciqfunctions.udf.CIQ($A21,"IQ_CLOSEPRICE",I$1,"USD")=0,_xll.ciqfunctions.udf.CIQ($A21,"IQ_CLOSEPRICE",I$2,"USD"),_xll.ciqfunctions.udf.CIQ($A21,"IQ_CLOSEPRICE",I$1,"USD"))</f>
        <v>179.54</v>
      </c>
      <c r="J21" s="45">
        <f>IF(_xll.ciqfunctions.udf.CIQ($A21,"IQ_CLOSEPRICE",J$1,"USD")=0,_xll.ciqfunctions.udf.CIQ($A21,"IQ_CLOSEPRICE",J$2,"USD"),_xll.ciqfunctions.udf.CIQ($A21,"IQ_CLOSEPRICE",J$1,"USD"))</f>
        <v>160.66</v>
      </c>
      <c r="K21" s="45">
        <f>IF(_xll.ciqfunctions.udf.CIQ($A21,"IQ_CLOSEPRICE",K$1,"USD")=0,_xll.ciqfunctions.udf.CIQ($A21,"IQ_CLOSEPRICE",K$2,"USD"),_xll.ciqfunctions.udf.CIQ($A21,"IQ_CLOSEPRICE",K$1,"USD"))</f>
        <v>75.63</v>
      </c>
      <c r="L21" s="55">
        <f t="shared" si="2"/>
        <v>1.481563996880908E-2</v>
      </c>
      <c r="M21" s="55">
        <f t="shared" si="3"/>
        <v>0.13407195319307852</v>
      </c>
      <c r="N21" s="55">
        <f t="shared" si="4"/>
        <v>1.4090969192119531</v>
      </c>
      <c r="O21" s="20">
        <f t="shared" si="5"/>
        <v>1.5031350930308206E-2</v>
      </c>
      <c r="P21" s="36">
        <f t="shared" si="7"/>
        <v>0.12260270830151296</v>
      </c>
      <c r="Q21" s="55"/>
      <c r="R21" s="67" t="str">
        <f t="shared" si="8"/>
        <v>PLTR</v>
      </c>
      <c r="S21" s="68" t="str">
        <f t="shared" si="9"/>
        <v>Infrastructure</v>
      </c>
      <c r="T21" s="69">
        <f t="shared" si="10"/>
        <v>432.24078911000004</v>
      </c>
      <c r="U21" s="70">
        <f t="shared" si="11"/>
        <v>1.6583740102692253</v>
      </c>
      <c r="V21" s="71">
        <f t="shared" si="12"/>
        <v>1.481563996880908E-2</v>
      </c>
      <c r="W21" s="71">
        <f t="shared" si="13"/>
        <v>0.13407195319307852</v>
      </c>
      <c r="X21" s="71">
        <f t="shared" si="14"/>
        <v>1.4090969192119531</v>
      </c>
      <c r="Y21" s="259"/>
    </row>
    <row r="22" spans="1:25">
      <c r="A22" s="28" t="s">
        <v>161</v>
      </c>
      <c r="B22" s="28" t="s">
        <v>213</v>
      </c>
      <c r="C22" s="28" t="s">
        <v>134</v>
      </c>
      <c r="D22" s="34">
        <f>_xll.ciqfunctions.udf.CIQ($A22,"IQ_MARKETCAP",H$1,"USD")</f>
        <v>700494.86187000002</v>
      </c>
      <c r="E22" s="34">
        <f t="shared" si="1"/>
        <v>0.9112532239967055</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249.39</v>
      </c>
      <c r="I22" s="45">
        <f>IF(_xll.ciqfunctions.udf.CIQ($A22,"IQ_CLOSEPRICE",I$1,"USD")=0,_xll.ciqfunctions.udf.CIQ($A22,"IQ_CLOSEPRICE",I$2,"USD"),_xll.ciqfunctions.udf.CIQ($A22,"IQ_CLOSEPRICE",I$1,"USD"))</f>
        <v>256.43</v>
      </c>
      <c r="J22" s="45">
        <f>IF(_xll.ciqfunctions.udf.CIQ($A22,"IQ_CLOSEPRICE",J$1,"USD")=0,_xll.ciqfunctions.udf.CIQ($A22,"IQ_CLOSEPRICE",J$2,"USD"),_xll.ciqfunctions.udf.CIQ($A22,"IQ_CLOSEPRICE",J$1,"USD"))</f>
        <v>252.53</v>
      </c>
      <c r="K22" s="45">
        <f>IF(_xll.ciqfunctions.udf.CIQ($A22,"IQ_CLOSEPRICE",K$1,"USD")=0,_xll.ciqfunctions.udf.CIQ($A22,"IQ_CLOSEPRICE",K$2,"USD"),_xll.ciqfunctions.udf.CIQ($A22,"IQ_CLOSEPRICE",K$1,"USD"))</f>
        <v>166.64</v>
      </c>
      <c r="L22" s="55">
        <f t="shared" si="2"/>
        <v>-2.7453886050774146E-2</v>
      </c>
      <c r="M22" s="55">
        <f t="shared" si="3"/>
        <v>-1.2434166237674793E-2</v>
      </c>
      <c r="N22" s="55">
        <f t="shared" si="4"/>
        <v>0.49657945271243409</v>
      </c>
      <c r="O22" s="20">
        <f t="shared" si="5"/>
        <v>-2.5723656509630804E-2</v>
      </c>
      <c r="P22" s="36">
        <f t="shared" si="7"/>
        <v>-0.20981413913632277</v>
      </c>
      <c r="Q22" s="55"/>
      <c r="R22" s="67" t="str">
        <f t="shared" si="8"/>
        <v>ORCL</v>
      </c>
      <c r="S22" s="68" t="str">
        <f t="shared" si="9"/>
        <v>Infrastructure</v>
      </c>
      <c r="T22" s="69">
        <f t="shared" si="10"/>
        <v>700.49486187000002</v>
      </c>
      <c r="U22" s="70">
        <f t="shared" si="11"/>
        <v>2.6875817889475142</v>
      </c>
      <c r="V22" s="71">
        <f t="shared" si="12"/>
        <v>-2.7453886050774146E-2</v>
      </c>
      <c r="W22" s="71">
        <f t="shared" si="13"/>
        <v>-1.2434166237674793E-2</v>
      </c>
      <c r="X22" s="71">
        <f t="shared" si="14"/>
        <v>0.49657945271243409</v>
      </c>
      <c r="Y22" s="259"/>
    </row>
    <row r="23" spans="1:25">
      <c r="A23" s="28" t="s">
        <v>157</v>
      </c>
      <c r="B23" s="28" t="s">
        <v>214</v>
      </c>
      <c r="C23" s="28" t="s">
        <v>134</v>
      </c>
      <c r="D23" s="43">
        <f>_xll.ciqfunctions.udf.CIQ($A23,"IQ_MARKETCAP",H$1,"USD")</f>
        <v>15590.05481</v>
      </c>
      <c r="E23" s="43">
        <f t="shared" si="1"/>
        <v>1.1774680917960152</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65.31</v>
      </c>
      <c r="I23" s="45">
        <f>IF(_xll.ciqfunctions.udf.CIQ($A23,"IQ_CLOSEPRICE",I$1,"USD")=0,_xll.ciqfunctions.udf.CIQ($A23,"IQ_CLOSEPRICE",I$2,"USD"),_xll.ciqfunctions.udf.CIQ($A23,"IQ_CLOSEPRICE",I$1,"USD"))</f>
        <v>55.09</v>
      </c>
      <c r="J23" s="45">
        <f>IF(_xll.ciqfunctions.udf.CIQ($A23,"IQ_CLOSEPRICE",J$1,"USD")=0,_xll.ciqfunctions.udf.CIQ($A23,"IQ_CLOSEPRICE",J$2,"USD"),_xll.ciqfunctions.udf.CIQ($A23,"IQ_CLOSEPRICE",J$1,"USD"))</f>
        <v>54.17</v>
      </c>
      <c r="K23" s="45">
        <f>IF(_xll.ciqfunctions.udf.CIQ($A23,"IQ_CLOSEPRICE",K$1,"USD")=0,_xll.ciqfunctions.udf.CIQ($A23,"IQ_CLOSEPRICE",K$2,"USD"),_xll.ciqfunctions.udf.CIQ($A23,"IQ_CLOSEPRICE",K$1,"USD"))</f>
        <v>27.7</v>
      </c>
      <c r="L23" s="49">
        <f t="shared" si="2"/>
        <v>0.18551461245235057</v>
      </c>
      <c r="M23" s="49">
        <f t="shared" si="3"/>
        <v>0.20564888314565266</v>
      </c>
      <c r="N23" s="49">
        <f t="shared" si="4"/>
        <v>1.3577617328519858</v>
      </c>
      <c r="O23" s="50">
        <f t="shared" si="5"/>
        <v>0.1842554570227419</v>
      </c>
      <c r="P23" s="51">
        <f t="shared" si="7"/>
        <v>1.5028734379936393</v>
      </c>
      <c r="Q23" s="55"/>
      <c r="R23" s="67" t="str">
        <f t="shared" si="8"/>
        <v>NBIS</v>
      </c>
      <c r="S23" s="68" t="str">
        <f t="shared" si="9"/>
        <v>Infrastructure</v>
      </c>
      <c r="T23" s="69">
        <f t="shared" si="10"/>
        <v>15.59005481</v>
      </c>
      <c r="U23" s="70">
        <f t="shared" si="11"/>
        <v>5.9814210891136338E-2</v>
      </c>
      <c r="V23" s="71">
        <f t="shared" si="12"/>
        <v>0.18551461245235057</v>
      </c>
      <c r="W23" s="71">
        <f t="shared" si="13"/>
        <v>0.20564888314565266</v>
      </c>
      <c r="X23" s="71">
        <f t="shared" si="14"/>
        <v>1.3577617328519858</v>
      </c>
      <c r="Y23" s="259"/>
    </row>
    <row r="24" spans="1:25">
      <c r="A24" s="28" t="s">
        <v>148</v>
      </c>
      <c r="B24" s="28" t="s">
        <v>215</v>
      </c>
      <c r="C24" s="28" t="s">
        <v>134</v>
      </c>
      <c r="D24" s="34">
        <f>_xll.ciqfunctions.udf.CIQ($A24,"IQ_MARKETCAP",H$1,"USD")</f>
        <v>8064.1571899999999</v>
      </c>
      <c r="E24" s="34">
        <f t="shared" si="1"/>
        <v>0.4681662420344298</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76.37</v>
      </c>
      <c r="I24" s="45">
        <f>IF(_xll.ciqfunctions.udf.CIQ($A24,"IQ_CLOSEPRICE",I$1,"USD")=0,_xll.ciqfunctions.udf.CIQ($A24,"IQ_CLOSEPRICE",I$2,"USD"),_xll.ciqfunctions.udf.CIQ($A24,"IQ_CLOSEPRICE",I$1,"USD"))</f>
        <v>80.64</v>
      </c>
      <c r="J24" s="45">
        <f>IF(_xll.ciqfunctions.udf.CIQ($A24,"IQ_CLOSEPRICE",J$1,"USD")=0,_xll.ciqfunctions.udf.CIQ($A24,"IQ_CLOSEPRICE",J$2,"USD"),_xll.ciqfunctions.udf.CIQ($A24,"IQ_CLOSEPRICE",J$1,"USD"))</f>
        <v>80.53</v>
      </c>
      <c r="K24" s="45">
        <f>IF(_xll.ciqfunctions.udf.CIQ($A24,"IQ_CLOSEPRICE",K$1,"USD")=0,_xll.ciqfunctions.udf.CIQ($A24,"IQ_CLOSEPRICE",K$2,"USD"),_xll.ciqfunctions.udf.CIQ($A24,"IQ_CLOSEPRICE",K$1,"USD"))</f>
        <v>99.08</v>
      </c>
      <c r="L24" s="55">
        <f t="shared" si="2"/>
        <v>-5.295138888888884E-2</v>
      </c>
      <c r="M24" s="55">
        <f t="shared" si="3"/>
        <v>-5.1657767291692469E-2</v>
      </c>
      <c r="N24" s="55">
        <f t="shared" si="4"/>
        <v>-0.22920872022607985</v>
      </c>
      <c r="O24" s="20">
        <f t="shared" si="5"/>
        <v>-2.6176114357562046E-2</v>
      </c>
      <c r="P24" s="36">
        <f t="shared" si="7"/>
        <v>-0.21350459635509431</v>
      </c>
      <c r="Q24" s="55"/>
      <c r="R24" s="67" t="str">
        <f t="shared" si="8"/>
        <v>ESTC</v>
      </c>
      <c r="S24" s="68" t="str">
        <f t="shared" si="9"/>
        <v>Infrastructure</v>
      </c>
      <c r="T24" s="69">
        <f t="shared" si="10"/>
        <v>8.0641571899999995</v>
      </c>
      <c r="U24" s="70">
        <f t="shared" si="11"/>
        <v>3.0939673060837267E-2</v>
      </c>
      <c r="V24" s="71">
        <f t="shared" si="12"/>
        <v>-5.295138888888884E-2</v>
      </c>
      <c r="W24" s="71">
        <f t="shared" si="13"/>
        <v>-5.1657767291692469E-2</v>
      </c>
      <c r="X24" s="71">
        <f t="shared" si="14"/>
        <v>-0.22920872022607985</v>
      </c>
      <c r="Y24" s="259"/>
    </row>
    <row r="25" spans="1:25">
      <c r="A25" s="28" t="s">
        <v>169</v>
      </c>
      <c r="B25" s="28" t="s">
        <v>216</v>
      </c>
      <c r="C25" s="28" t="s">
        <v>134</v>
      </c>
      <c r="D25" s="34">
        <f>_xll.ciqfunctions.udf.CIQ($A25,"IQ_MARKETCAP",H$1,"USD")</f>
        <v>68867.009760000001</v>
      </c>
      <c r="E25" s="34">
        <f t="shared" si="1"/>
        <v>0.57852211119569252</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206.4</v>
      </c>
      <c r="I25" s="45">
        <f>IF(_xll.ciqfunctions.udf.CIQ($A25,"IQ_CLOSEPRICE",I$1,"USD")=0,_xll.ciqfunctions.udf.CIQ($A25,"IQ_CLOSEPRICE",I$2,"USD"),_xll.ciqfunctions.udf.CIQ($A25,"IQ_CLOSEPRICE",I$1,"USD"))</f>
        <v>210.54</v>
      </c>
      <c r="J25" s="45">
        <f>IF(_xll.ciqfunctions.udf.CIQ($A25,"IQ_CLOSEPRICE",J$1,"USD")=0,_xll.ciqfunctions.udf.CIQ($A25,"IQ_CLOSEPRICE",J$2,"USD"),_xll.ciqfunctions.udf.CIQ($A25,"IQ_CLOSEPRICE",J$1,"USD"))</f>
        <v>208.48</v>
      </c>
      <c r="K25" s="45">
        <f>IF(_xll.ciqfunctions.udf.CIQ($A25,"IQ_CLOSEPRICE",K$1,"USD")=0,_xll.ciqfunctions.udf.CIQ($A25,"IQ_CLOSEPRICE",K$2,"USD"),_xll.ciqfunctions.udf.CIQ($A25,"IQ_CLOSEPRICE",K$1,"USD"))</f>
        <v>154.41</v>
      </c>
      <c r="L25" s="55">
        <f t="shared" si="2"/>
        <v>-1.9663721858079186E-2</v>
      </c>
      <c r="M25" s="55">
        <f t="shared" si="3"/>
        <v>-9.9769762087489333E-3</v>
      </c>
      <c r="N25" s="55">
        <f t="shared" si="4"/>
        <v>0.33670099086846705</v>
      </c>
      <c r="O25" s="20">
        <f t="shared" si="5"/>
        <v>-1.1604077230378677E-2</v>
      </c>
      <c r="P25" s="36">
        <f t="shared" si="7"/>
        <v>-9.4648265640297588E-2</v>
      </c>
      <c r="Q25" s="55"/>
      <c r="R25" s="67" t="str">
        <f t="shared" si="8"/>
        <v>SNOW</v>
      </c>
      <c r="S25" s="68" t="str">
        <f t="shared" si="9"/>
        <v>Infrastructure</v>
      </c>
      <c r="T25" s="69">
        <f t="shared" si="10"/>
        <v>68.867009760000002</v>
      </c>
      <c r="U25" s="70">
        <f t="shared" si="11"/>
        <v>0.26422138314641269</v>
      </c>
      <c r="V25" s="71">
        <f t="shared" si="12"/>
        <v>-1.9663721858079186E-2</v>
      </c>
      <c r="W25" s="71">
        <f t="shared" si="13"/>
        <v>-9.9769762087489333E-3</v>
      </c>
      <c r="X25" s="71">
        <f t="shared" si="14"/>
        <v>0.33670099086846705</v>
      </c>
      <c r="Y25" s="259"/>
    </row>
    <row r="26" spans="1:25">
      <c r="A26" s="28" t="s">
        <v>145</v>
      </c>
      <c r="B26" s="28" t="s">
        <v>217</v>
      </c>
      <c r="C26" s="28" t="s">
        <v>134</v>
      </c>
      <c r="D26" s="34">
        <f>_xll.ciqfunctions.udf.CIQ($A26,"IQ_MARKETCAP",H$1,"USD")</f>
        <v>47099.273639999999</v>
      </c>
      <c r="E26" s="34">
        <f t="shared" si="1"/>
        <v>0.56811291292425903</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136.38</v>
      </c>
      <c r="I26" s="45">
        <f>IF(_xll.ciqfunctions.udf.CIQ($A26,"IQ_CLOSEPRICE",I$1,"USD")=0,_xll.ciqfunctions.udf.CIQ($A26,"IQ_CLOSEPRICE",I$2,"USD"),_xll.ciqfunctions.udf.CIQ($A26,"IQ_CLOSEPRICE",I$1,"USD"))</f>
        <v>136.96</v>
      </c>
      <c r="J26" s="45">
        <f>IF(_xll.ciqfunctions.udf.CIQ($A26,"IQ_CLOSEPRICE",J$1,"USD")=0,_xll.ciqfunctions.udf.CIQ($A26,"IQ_CLOSEPRICE",J$2,"USD"),_xll.ciqfunctions.udf.CIQ($A26,"IQ_CLOSEPRICE",J$1,"USD"))</f>
        <v>139.13</v>
      </c>
      <c r="K26" s="45">
        <f>IF(_xll.ciqfunctions.udf.CIQ($A26,"IQ_CLOSEPRICE",K$1,"USD")=0,_xll.ciqfunctions.udf.CIQ($A26,"IQ_CLOSEPRICE",K$2,"USD"),_xll.ciqfunctions.udf.CIQ($A26,"IQ_CLOSEPRICE",K$1,"USD"))</f>
        <v>142.88999999999999</v>
      </c>
      <c r="L26" s="55">
        <f t="shared" si="2"/>
        <v>-4.2348130841122211E-3</v>
      </c>
      <c r="M26" s="55">
        <f t="shared" si="3"/>
        <v>-1.9765686767771129E-2</v>
      </c>
      <c r="N26" s="55">
        <f t="shared" si="4"/>
        <v>-4.5559521310098661E-2</v>
      </c>
      <c r="O26" s="20">
        <f t="shared" si="5"/>
        <v>-2.4160836595987487E-3</v>
      </c>
      <c r="P26" s="36">
        <f t="shared" si="7"/>
        <v>-1.9706705107427332E-2</v>
      </c>
      <c r="Q26" s="55"/>
      <c r="R26" s="67" t="str">
        <f t="shared" si="8"/>
        <v>DDOG</v>
      </c>
      <c r="S26" s="68" t="str">
        <f t="shared" si="9"/>
        <v>Infrastructure</v>
      </c>
      <c r="T26" s="69">
        <f t="shared" si="10"/>
        <v>47.09927364</v>
      </c>
      <c r="U26" s="70">
        <f t="shared" si="11"/>
        <v>0.18070532276225518</v>
      </c>
      <c r="V26" s="71">
        <f t="shared" si="12"/>
        <v>-4.2348130841122211E-3</v>
      </c>
      <c r="W26" s="71">
        <f t="shared" si="13"/>
        <v>-1.9765686767771129E-2</v>
      </c>
      <c r="X26" s="71">
        <f t="shared" si="14"/>
        <v>-4.5559521310098661E-2</v>
      </c>
      <c r="Y26" s="259"/>
    </row>
    <row r="27" spans="1:25">
      <c r="A27" s="28" t="s">
        <v>158</v>
      </c>
      <c r="B27" s="28" t="s">
        <v>218</v>
      </c>
      <c r="C27" s="28" t="s">
        <v>134</v>
      </c>
      <c r="D27" s="34">
        <f>_xll.ciqfunctions.udf.CIQ($A27,"IQ_MARKETCAP",H$1,"USD")</f>
        <v>73334.465169999996</v>
      </c>
      <c r="E27" s="34">
        <f t="shared" si="1"/>
        <v>0.75782310586275603</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210.44</v>
      </c>
      <c r="I27" s="45">
        <f>IF(_xll.ciqfunctions.udf.CIQ($A27,"IQ_CLOSEPRICE",I$1,"USD")=0,_xll.ciqfunctions.udf.CIQ($A27,"IQ_CLOSEPRICE",I$2,"USD"),_xll.ciqfunctions.udf.CIQ($A27,"IQ_CLOSEPRICE",I$1,"USD"))</f>
        <v>215.53</v>
      </c>
      <c r="J27" s="45">
        <f>IF(_xll.ciqfunctions.udf.CIQ($A27,"IQ_CLOSEPRICE",J$1,"USD")=0,_xll.ciqfunctions.udf.CIQ($A27,"IQ_CLOSEPRICE",J$2,"USD"),_xll.ciqfunctions.udf.CIQ($A27,"IQ_CLOSEPRICE",J$1,"USD"))</f>
        <v>208.8</v>
      </c>
      <c r="K27" s="45">
        <f>IF(_xll.ciqfunctions.udf.CIQ($A27,"IQ_CLOSEPRICE",K$1,"USD")=0,_xll.ciqfunctions.udf.CIQ($A27,"IQ_CLOSEPRICE",K$2,"USD"),_xll.ciqfunctions.udf.CIQ($A27,"IQ_CLOSEPRICE",K$1,"USD"))</f>
        <v>107.68</v>
      </c>
      <c r="L27" s="55">
        <f t="shared" si="2"/>
        <v>-2.3616201920846347E-2</v>
      </c>
      <c r="M27" s="55">
        <f t="shared" si="3"/>
        <v>7.8544061302681101E-3</v>
      </c>
      <c r="N27" s="55">
        <f t="shared" si="4"/>
        <v>0.95430906389301629</v>
      </c>
      <c r="O27" s="20">
        <f t="shared" si="5"/>
        <v>-1.8329783353171598E-2</v>
      </c>
      <c r="P27" s="36">
        <f t="shared" si="7"/>
        <v>-0.14950626141976095</v>
      </c>
      <c r="Q27" s="55"/>
      <c r="R27" s="67" t="str">
        <f t="shared" si="8"/>
        <v>NET</v>
      </c>
      <c r="S27" s="68" t="str">
        <f t="shared" si="9"/>
        <v>Infrastructure</v>
      </c>
      <c r="T27" s="69">
        <f t="shared" si="10"/>
        <v>73.334465170000001</v>
      </c>
      <c r="U27" s="70">
        <f t="shared" si="11"/>
        <v>0.28136162564697698</v>
      </c>
      <c r="V27" s="71">
        <f t="shared" si="12"/>
        <v>-2.3616201920846347E-2</v>
      </c>
      <c r="W27" s="71">
        <f t="shared" si="13"/>
        <v>7.8544061302681101E-3</v>
      </c>
      <c r="X27" s="71">
        <f t="shared" si="14"/>
        <v>0.95430906389301629</v>
      </c>
      <c r="Y27" s="259"/>
    </row>
    <row r="28" spans="1:25">
      <c r="A28" s="28" t="s">
        <v>150</v>
      </c>
      <c r="B28" s="28" t="s">
        <v>219</v>
      </c>
      <c r="C28" s="28" t="s">
        <v>134</v>
      </c>
      <c r="D28" s="43">
        <f>_xll.ciqfunctions.udf.CIQ($A28,"IQ_MARKETCAP",H$1,"USD")</f>
        <v>6872.32</v>
      </c>
      <c r="E28" s="43">
        <f t="shared" si="1"/>
        <v>0.32781320380808637</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41.6</v>
      </c>
      <c r="I28" s="45">
        <f>IF(_xll.ciqfunctions.udf.CIQ($A28,"IQ_CLOSEPRICE",I$1,"USD")=0,_xll.ciqfunctions.udf.CIQ($A28,"IQ_CLOSEPRICE",I$2,"USD"),_xll.ciqfunctions.udf.CIQ($A28,"IQ_CLOSEPRICE",I$1,"USD"))</f>
        <v>43.76</v>
      </c>
      <c r="J28" s="45">
        <f>IF(_xll.ciqfunctions.udf.CIQ($A28,"IQ_CLOSEPRICE",J$1,"USD")=0,_xll.ciqfunctions.udf.CIQ($A28,"IQ_CLOSEPRICE",J$2,"USD"),_xll.ciqfunctions.udf.CIQ($A28,"IQ_CLOSEPRICE",J$1,"USD"))</f>
        <v>44.15</v>
      </c>
      <c r="K28" s="45">
        <f>IF(_xll.ciqfunctions.udf.CIQ($A28,"IQ_CLOSEPRICE",K$1,"USD")=0,_xll.ciqfunctions.udf.CIQ($A28,"IQ_CLOSEPRICE",K$2,"USD"),_xll.ciqfunctions.udf.CIQ($A28,"IQ_CLOSEPRICE",K$1,"USD"))</f>
        <v>56.35</v>
      </c>
      <c r="L28" s="49">
        <f t="shared" si="2"/>
        <v>-4.9360146252285131E-2</v>
      </c>
      <c r="M28" s="49">
        <f t="shared" si="3"/>
        <v>-5.7757644394110907E-2</v>
      </c>
      <c r="N28" s="49">
        <f t="shared" si="4"/>
        <v>-0.26175687666370895</v>
      </c>
      <c r="O28" s="50">
        <f t="shared" si="5"/>
        <v>-1.7021070197727535E-2</v>
      </c>
      <c r="P28" s="51">
        <f t="shared" si="7"/>
        <v>-0.13883178658438625</v>
      </c>
      <c r="Q28" s="55"/>
      <c r="R28" s="67" t="str">
        <f t="shared" si="8"/>
        <v>GTLB</v>
      </c>
      <c r="S28" s="68" t="str">
        <f t="shared" si="9"/>
        <v>Infrastructure</v>
      </c>
      <c r="T28" s="69">
        <f t="shared" si="10"/>
        <v>6.8723199999999993</v>
      </c>
      <c r="U28" s="70">
        <f t="shared" si="11"/>
        <v>2.6366962964601282E-2</v>
      </c>
      <c r="V28" s="71">
        <f t="shared" si="12"/>
        <v>-4.9360146252285131E-2</v>
      </c>
      <c r="W28" s="71">
        <f t="shared" si="13"/>
        <v>-5.7757644394110907E-2</v>
      </c>
      <c r="X28" s="71">
        <f t="shared" si="14"/>
        <v>-0.26175687666370895</v>
      </c>
      <c r="Y28" s="259"/>
    </row>
    <row r="29" spans="1:25">
      <c r="A29" s="28" t="s">
        <v>162</v>
      </c>
      <c r="B29" s="28" t="s">
        <v>220</v>
      </c>
      <c r="C29" s="28" t="s">
        <v>134</v>
      </c>
      <c r="D29" s="34">
        <f>_xll.ciqfunctions.udf.CIQ($A29,"IQ_MARKETCAP",H$1,"USD")</f>
        <v>112279.99823</v>
      </c>
      <c r="E29" s="34">
        <f t="shared" si="1"/>
        <v>0.33982956749390208</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168.1</v>
      </c>
      <c r="I29" s="45">
        <f>IF(_xll.ciqfunctions.udf.CIQ($A29,"IQ_CLOSEPRICE",I$1,"USD")=0,_xll.ciqfunctions.udf.CIQ($A29,"IQ_CLOSEPRICE",I$2,"USD"),_xll.ciqfunctions.udf.CIQ($A29,"IQ_CLOSEPRICE",I$1,"USD"))</f>
        <v>172.89</v>
      </c>
      <c r="J29" s="45">
        <f>IF(_xll.ciqfunctions.udf.CIQ($A29,"IQ_CLOSEPRICE",J$1,"USD")=0,_xll.ciqfunctions.udf.CIQ($A29,"IQ_CLOSEPRICE",J$2,"USD"),_xll.ciqfunctions.udf.CIQ($A29,"IQ_CLOSEPRICE",J$1,"USD"))</f>
        <v>171</v>
      </c>
      <c r="K29" s="45">
        <f>IF(_xll.ciqfunctions.udf.CIQ($A29,"IQ_CLOSEPRICE",K$1,"USD")=0,_xll.ciqfunctions.udf.CIQ($A29,"IQ_CLOSEPRICE",K$2,"USD"),_xll.ciqfunctions.udf.CIQ($A29,"IQ_CLOSEPRICE",K$1,"USD"))</f>
        <v>181.96</v>
      </c>
      <c r="L29" s="55">
        <f t="shared" si="2"/>
        <v>-2.7705477471224427E-2</v>
      </c>
      <c r="M29" s="55">
        <f t="shared" si="3"/>
        <v>-1.6959064327485396E-2</v>
      </c>
      <c r="N29" s="55">
        <f t="shared" si="4"/>
        <v>-7.6170586942185148E-2</v>
      </c>
      <c r="O29" s="20">
        <f t="shared" si="5"/>
        <v>-9.6834243206174193E-3</v>
      </c>
      <c r="P29" s="36">
        <f t="shared" si="7"/>
        <v>-7.8982524780697866E-2</v>
      </c>
      <c r="Q29" s="55"/>
      <c r="R29" s="67" t="str">
        <f t="shared" si="8"/>
        <v>PANW</v>
      </c>
      <c r="S29" s="68" t="str">
        <f t="shared" si="9"/>
        <v>Infrastructure</v>
      </c>
      <c r="T29" s="69">
        <f t="shared" si="10"/>
        <v>112.27999823</v>
      </c>
      <c r="U29" s="70">
        <f t="shared" si="11"/>
        <v>0.43078357163169168</v>
      </c>
      <c r="V29" s="71">
        <f t="shared" si="12"/>
        <v>-2.7705477471224427E-2</v>
      </c>
      <c r="W29" s="71">
        <f t="shared" si="13"/>
        <v>-1.6959064327485396E-2</v>
      </c>
      <c r="X29" s="71">
        <f t="shared" si="14"/>
        <v>-7.6170586942185148E-2</v>
      </c>
      <c r="Y29" s="259"/>
    </row>
    <row r="30" spans="1:25">
      <c r="A30" s="28" t="s">
        <v>152</v>
      </c>
      <c r="B30" s="28" t="s">
        <v>221</v>
      </c>
      <c r="C30" s="28" t="s">
        <v>134</v>
      </c>
      <c r="D30" s="34">
        <f>_xll.ciqfunctions.udf.CIQ($A30,"IQ_MARKETCAP",H$1,"USD")</f>
        <v>18619.423360000001</v>
      </c>
      <c r="E30" s="34">
        <f t="shared" si="1"/>
        <v>0.44748791392318105</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227.86</v>
      </c>
      <c r="I30" s="45">
        <f>IF(_xll.ciqfunctions.udf.CIQ($A30,"IQ_CLOSEPRICE",I$1,"USD")=0,_xll.ciqfunctions.udf.CIQ($A30,"IQ_CLOSEPRICE",I$2,"USD"),_xll.ciqfunctions.udf.CIQ($A30,"IQ_CLOSEPRICE",I$1,"USD"))</f>
        <v>235.82</v>
      </c>
      <c r="J30" s="45">
        <f>IF(_xll.ciqfunctions.udf.CIQ($A30,"IQ_CLOSEPRICE",J$1,"USD")=0,_xll.ciqfunctions.udf.CIQ($A30,"IQ_CLOSEPRICE",J$2,"USD"),_xll.ciqfunctions.udf.CIQ($A30,"IQ_CLOSEPRICE",J$1,"USD"))</f>
        <v>226.56</v>
      </c>
      <c r="K30" s="45">
        <f>IF(_xll.ciqfunctions.udf.CIQ($A30,"IQ_CLOSEPRICE",K$1,"USD")=0,_xll.ciqfunctions.udf.CIQ($A30,"IQ_CLOSEPRICE",K$2,"USD"),_xll.ciqfunctions.udf.CIQ($A30,"IQ_CLOSEPRICE",K$1,"USD"))</f>
        <v>232.81</v>
      </c>
      <c r="L30" s="55">
        <f t="shared" si="2"/>
        <v>-3.3754558561614689E-2</v>
      </c>
      <c r="M30" s="55">
        <f t="shared" si="3"/>
        <v>5.7379943502824382E-3</v>
      </c>
      <c r="N30" s="55">
        <f t="shared" si="4"/>
        <v>-2.1261973282934554E-2</v>
      </c>
      <c r="O30" s="20">
        <f t="shared" si="5"/>
        <v>-1.5632422517460335E-2</v>
      </c>
      <c r="P30" s="36">
        <f t="shared" si="7"/>
        <v>-0.12750532848579396</v>
      </c>
      <c r="Q30" s="55"/>
      <c r="R30" s="67" t="str">
        <f t="shared" si="8"/>
        <v>MDB</v>
      </c>
      <c r="S30" s="68" t="str">
        <f t="shared" si="9"/>
        <v>Infrastructure</v>
      </c>
      <c r="T30" s="69">
        <f t="shared" si="10"/>
        <v>18.619423359999999</v>
      </c>
      <c r="U30" s="70">
        <f t="shared" si="11"/>
        <v>7.1436959593754651E-2</v>
      </c>
      <c r="V30" s="71">
        <f t="shared" si="12"/>
        <v>-3.3754558561614689E-2</v>
      </c>
      <c r="W30" s="71">
        <f t="shared" si="13"/>
        <v>5.7379943502824382E-3</v>
      </c>
      <c r="X30" s="71">
        <f t="shared" si="14"/>
        <v>-2.1261973282934554E-2</v>
      </c>
      <c r="Y30" s="259"/>
    </row>
    <row r="31" spans="1:25">
      <c r="A31" s="28" t="s">
        <v>164</v>
      </c>
      <c r="B31" s="28" t="s">
        <v>222</v>
      </c>
      <c r="C31" s="28" t="s">
        <v>134</v>
      </c>
      <c r="D31" s="34">
        <f>_xll.ciqfunctions.udf.CIQ($A31,"IQ_MARKETCAP",H$1,"USD")</f>
        <v>18894.139309999999</v>
      </c>
      <c r="E31" s="34">
        <f t="shared" si="1"/>
        <v>0.38010655155278555</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57.81</v>
      </c>
      <c r="I31" s="45">
        <f>IF(_xll.ciqfunctions.udf.CIQ($A31,"IQ_CLOSEPRICE",I$1,"USD")=0,_xll.ciqfunctions.udf.CIQ($A31,"IQ_CLOSEPRICE",I$2,"USD"),_xll.ciqfunctions.udf.CIQ($A31,"IQ_CLOSEPRICE",I$1,"USD"))</f>
        <v>57.43</v>
      </c>
      <c r="J31" s="45">
        <f>IF(_xll.ciqfunctions.udf.CIQ($A31,"IQ_CLOSEPRICE",J$1,"USD")=0,_xll.ciqfunctions.udf.CIQ($A31,"IQ_CLOSEPRICE",J$2,"USD"),_xll.ciqfunctions.udf.CIQ($A31,"IQ_CLOSEPRICE",J$1,"USD"))</f>
        <v>56.25</v>
      </c>
      <c r="K31" s="45">
        <f>IF(_xll.ciqfunctions.udf.CIQ($A31,"IQ_CLOSEPRICE",K$1,"USD")=0,_xll.ciqfunctions.udf.CIQ($A31,"IQ_CLOSEPRICE",K$2,"USD"),_xll.ciqfunctions.udf.CIQ($A31,"IQ_CLOSEPRICE",K$1,"USD"))</f>
        <v>61.43</v>
      </c>
      <c r="L31" s="55">
        <f t="shared" si="2"/>
        <v>6.616750827094009E-3</v>
      </c>
      <c r="M31" s="55">
        <f t="shared" si="3"/>
        <v>2.7733333333333388E-2</v>
      </c>
      <c r="N31" s="55">
        <f t="shared" si="4"/>
        <v>-5.8928862119485559E-2</v>
      </c>
      <c r="O31" s="20">
        <f t="shared" si="5"/>
        <v>2.4985381350987627E-3</v>
      </c>
      <c r="P31" s="36">
        <f t="shared" si="7"/>
        <v>2.0379242263585336E-2</v>
      </c>
      <c r="Q31" s="55"/>
      <c r="R31" s="67" t="str">
        <f t="shared" si="8"/>
        <v>PSTG</v>
      </c>
      <c r="S31" s="68" t="str">
        <f t="shared" si="9"/>
        <v>Infrastructure</v>
      </c>
      <c r="T31" s="69">
        <f t="shared" si="10"/>
        <v>18.89413931</v>
      </c>
      <c r="U31" s="70">
        <f t="shared" si="11"/>
        <v>7.2490959593672466E-2</v>
      </c>
      <c r="V31" s="71">
        <f t="shared" si="12"/>
        <v>6.616750827094009E-3</v>
      </c>
      <c r="W31" s="71">
        <f t="shared" si="13"/>
        <v>2.7733333333333388E-2</v>
      </c>
      <c r="X31" s="71">
        <f t="shared" si="14"/>
        <v>-5.8928862119485559E-2</v>
      </c>
      <c r="Y31" s="259"/>
    </row>
    <row r="32" spans="1:25">
      <c r="A32" s="28" t="s">
        <v>176</v>
      </c>
      <c r="B32" s="28" t="s">
        <v>223</v>
      </c>
      <c r="C32" s="28" t="s">
        <v>134</v>
      </c>
      <c r="D32" s="34">
        <f>_xll.ciqfunctions.udf.CIQ($A32,"IQ_MARKETCAP",H$1,"USD")</f>
        <v>42427.070619999999</v>
      </c>
      <c r="E32" s="34">
        <f t="shared" si="1"/>
        <v>0.37902029091477607</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272.5</v>
      </c>
      <c r="I32" s="45">
        <f>IF(_xll.ciqfunctions.udf.CIQ($A32,"IQ_CLOSEPRICE",I$1,"USD")=0,_xll.ciqfunctions.udf.CIQ($A32,"IQ_CLOSEPRICE",I$2,"USD"),_xll.ciqfunctions.udf.CIQ($A32,"IQ_CLOSEPRICE",I$1,"USD"))</f>
        <v>289.32</v>
      </c>
      <c r="J32" s="45">
        <f>IF(_xll.ciqfunctions.udf.CIQ($A32,"IQ_CLOSEPRICE",J$1,"USD")=0,_xll.ciqfunctions.udf.CIQ($A32,"IQ_CLOSEPRICE",J$2,"USD"),_xll.ciqfunctions.udf.CIQ($A32,"IQ_CLOSEPRICE",J$1,"USD"))</f>
        <v>285.86</v>
      </c>
      <c r="K32" s="45">
        <f>IF(_xll.ciqfunctions.udf.CIQ($A32,"IQ_CLOSEPRICE",K$1,"USD")=0,_xll.ciqfunctions.udf.CIQ($A32,"IQ_CLOSEPRICE",K$2,"USD"),_xll.ciqfunctions.udf.CIQ($A32,"IQ_CLOSEPRICE",K$1,"USD"))</f>
        <v>180.41</v>
      </c>
      <c r="L32" s="55">
        <f t="shared" si="2"/>
        <v>-5.8136319646066581E-2</v>
      </c>
      <c r="M32" s="55">
        <f t="shared" si="3"/>
        <v>-4.6736164556076432E-2</v>
      </c>
      <c r="N32" s="55">
        <f t="shared" si="4"/>
        <v>0.51044842303641702</v>
      </c>
      <c r="O32" s="20">
        <f t="shared" si="5"/>
        <v>-2.3394940525455162E-2</v>
      </c>
      <c r="P32" s="36">
        <f t="shared" si="7"/>
        <v>-0.19082004553497653</v>
      </c>
      <c r="Q32" s="55"/>
      <c r="R32" s="67" t="str">
        <f t="shared" si="8"/>
        <v>ZS</v>
      </c>
      <c r="S32" s="68" t="str">
        <f t="shared" si="9"/>
        <v>Infrastructure</v>
      </c>
      <c r="T32" s="69">
        <f t="shared" si="10"/>
        <v>42.427070620000002</v>
      </c>
      <c r="U32" s="70">
        <f t="shared" si="11"/>
        <v>0.16277952710788543</v>
      </c>
      <c r="V32" s="71">
        <f t="shared" si="12"/>
        <v>-5.8136319646066581E-2</v>
      </c>
      <c r="W32" s="71">
        <f t="shared" si="13"/>
        <v>-4.6736164556076432E-2</v>
      </c>
      <c r="X32" s="71">
        <f t="shared" si="14"/>
        <v>0.51044842303641702</v>
      </c>
      <c r="Y32" s="259"/>
    </row>
    <row r="33" spans="1:25" s="33" customFormat="1">
      <c r="A33" s="28" t="s">
        <v>143</v>
      </c>
      <c r="B33" s="28" t="s">
        <v>224</v>
      </c>
      <c r="C33" s="28" t="s">
        <v>134</v>
      </c>
      <c r="D33" s="34">
        <f>_xll.ciqfunctions.udf.CIQ($A33,"IQ_MARKETCAP",H$1,"USD")</f>
        <v>5836.5179900000003</v>
      </c>
      <c r="E33" s="34">
        <f t="shared" si="1"/>
        <v>0.22784061543671449</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16.93</v>
      </c>
      <c r="I33" s="45">
        <f>IF(_xll.ciqfunctions.udf.CIQ($A33,"IQ_CLOSEPRICE",I$1,"USD")=0,_xll.ciqfunctions.udf.CIQ($A33,"IQ_CLOSEPRICE",I$2,"USD"),_xll.ciqfunctions.udf.CIQ($A33,"IQ_CLOSEPRICE",I$1,"USD"))</f>
        <v>17.239999999999998</v>
      </c>
      <c r="J33" s="45">
        <f>IF(_xll.ciqfunctions.udf.CIQ($A33,"IQ_CLOSEPRICE",J$1,"USD")=0,_xll.ciqfunctions.udf.CIQ($A33,"IQ_CLOSEPRICE",J$2,"USD"),_xll.ciqfunctions.udf.CIQ($A33,"IQ_CLOSEPRICE",J$1,"USD"))</f>
        <v>17.12</v>
      </c>
      <c r="K33" s="45">
        <f>IF(_xll.ciqfunctions.udf.CIQ($A33,"IQ_CLOSEPRICE",K$1,"USD")=0,_xll.ciqfunctions.udf.CIQ($A33,"IQ_CLOSEPRICE",K$2,"USD"),_xll.ciqfunctions.udf.CIQ($A33,"IQ_CLOSEPRICE",K$1,"USD"))</f>
        <v>27.96</v>
      </c>
      <c r="L33" s="55">
        <f t="shared" si="2"/>
        <v>-1.7981438515081161E-2</v>
      </c>
      <c r="M33" s="55">
        <f t="shared" si="3"/>
        <v>-1.1098130841121545E-2</v>
      </c>
      <c r="N33" s="55">
        <f t="shared" si="4"/>
        <v>-0.39449213161659513</v>
      </c>
      <c r="O33" s="20">
        <f t="shared" si="5"/>
        <v>-4.171919124948683E-3</v>
      </c>
      <c r="P33" s="36">
        <f t="shared" si="7"/>
        <v>-3.40281180251241E-2</v>
      </c>
      <c r="Q33" s="52"/>
      <c r="R33" s="72" t="str">
        <f t="shared" si="8"/>
        <v>CFLT</v>
      </c>
      <c r="S33" s="73" t="str">
        <f t="shared" si="9"/>
        <v>Infrastructure</v>
      </c>
      <c r="T33" s="74">
        <f t="shared" si="10"/>
        <v>5.8365179899999999</v>
      </c>
      <c r="U33" s="256">
        <f t="shared" si="11"/>
        <v>2.239291151817132E-2</v>
      </c>
      <c r="V33" s="75">
        <f t="shared" si="12"/>
        <v>-1.7981438515081161E-2</v>
      </c>
      <c r="W33" s="75">
        <f t="shared" si="13"/>
        <v>-1.1098130841121545E-2</v>
      </c>
      <c r="X33" s="75">
        <f t="shared" si="14"/>
        <v>-0.39449213161659513</v>
      </c>
      <c r="Y33" s="260"/>
    </row>
    <row r="34" spans="1:25">
      <c r="A34" s="31" t="s">
        <v>160</v>
      </c>
      <c r="B34" s="28" t="s">
        <v>225</v>
      </c>
      <c r="C34" s="31" t="s">
        <v>131</v>
      </c>
      <c r="D34" s="46">
        <f>_xll.ciqfunctions.udf.CIQ($A34,"IQ_MARKETCAP",H$1,"USD")</f>
        <v>4410788</v>
      </c>
      <c r="E34" s="46">
        <f t="shared" si="1"/>
        <v>1.5446080118939072</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180.77</v>
      </c>
      <c r="I34" s="47">
        <f>IF(_xll.ciqfunctions.udf.CIQ($A34,"IQ_CLOSEPRICE",I$1,"USD")=0,_xll.ciqfunctions.udf.CIQ($A34,"IQ_CLOSEPRICE",I$2,"USD"),_xll.ciqfunctions.udf.CIQ($A34,"IQ_CLOSEPRICE",I$1,"USD"))</f>
        <v>179.42</v>
      </c>
      <c r="J34" s="47">
        <f>IF(_xll.ciqfunctions.udf.CIQ($A34,"IQ_CLOSEPRICE",J$1,"USD")=0,_xll.ciqfunctions.udf.CIQ($A34,"IQ_CLOSEPRICE",J$2,"USD"),_xll.ciqfunctions.udf.CIQ($A34,"IQ_CLOSEPRICE",J$1,"USD"))</f>
        <v>180</v>
      </c>
      <c r="K34" s="47">
        <f>IF(_xll.ciqfunctions.udf.CIQ($A34,"IQ_CLOSEPRICE",K$1,"USD")=0,_xll.ciqfunctions.udf.CIQ($A34,"IQ_CLOSEPRICE",K$2,"USD"),_xll.ciqfunctions.udf.CIQ($A34,"IQ_CLOSEPRICE",K$1,"USD"))</f>
        <v>134.29</v>
      </c>
      <c r="L34" s="52">
        <f t="shared" si="2"/>
        <v>7.5242447887640118E-3</v>
      </c>
      <c r="M34" s="52">
        <f t="shared" si="3"/>
        <v>4.2777777777778248E-3</v>
      </c>
      <c r="N34" s="52">
        <f t="shared" si="4"/>
        <v>0.34611661329957566</v>
      </c>
      <c r="O34" s="53">
        <f t="shared" si="5"/>
        <v>1.1535215002803616E-2</v>
      </c>
      <c r="P34" s="54">
        <f t="shared" si="7"/>
        <v>9.4086593197180435E-2</v>
      </c>
      <c r="Q34" s="49"/>
      <c r="R34" s="67" t="str">
        <f t="shared" si="8"/>
        <v>NVDA</v>
      </c>
      <c r="S34" s="68" t="str">
        <f t="shared" si="9"/>
        <v>Semi</v>
      </c>
      <c r="T34" s="69">
        <f t="shared" si="10"/>
        <v>4410.7879999999996</v>
      </c>
      <c r="U34" s="79">
        <f t="shared" si="11"/>
        <v>16.922827202561546</v>
      </c>
      <c r="V34" s="71">
        <f t="shared" si="12"/>
        <v>7.5242447887640118E-3</v>
      </c>
      <c r="W34" s="71">
        <f t="shared" si="13"/>
        <v>4.2777777777778248E-3</v>
      </c>
      <c r="X34" s="71">
        <f t="shared" si="14"/>
        <v>0.34611661329957566</v>
      </c>
      <c r="Y34" s="259">
        <f>O48*SUM(P34:P47)</f>
        <v>3.5629303847343908E-3</v>
      </c>
    </row>
    <row r="35" spans="1:25">
      <c r="A35" s="28" t="s">
        <v>136</v>
      </c>
      <c r="B35" s="28" t="s">
        <v>226</v>
      </c>
      <c r="C35" s="28" t="s">
        <v>131</v>
      </c>
      <c r="D35" s="43">
        <f>_xll.ciqfunctions.udf.CIQ($A35,"IQ_MARKETCAP",H$1,"USD")</f>
        <v>3265331.0117000001</v>
      </c>
      <c r="E35" s="34">
        <f t="shared" si="1"/>
        <v>1.0304061353864442</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220.03</v>
      </c>
      <c r="I35" s="45">
        <f>IF(_xll.ciqfunctions.udf.CIQ($A35,"IQ_CLOSEPRICE",I$1,"USD")=0,_xll.ciqfunctions.udf.CIQ($A35,"IQ_CLOSEPRICE",I$2,"USD"),_xll.ciqfunctions.udf.CIQ($A35,"IQ_CLOSEPRICE",I$1,"USD"))</f>
        <v>213.25</v>
      </c>
      <c r="J35" s="45">
        <f>IF(_xll.ciqfunctions.udf.CIQ($A35,"IQ_CLOSEPRICE",J$1,"USD")=0,_xll.ciqfunctions.udf.CIQ($A35,"IQ_CLOSEPRICE",J$2,"USD"),_xll.ciqfunctions.udf.CIQ($A35,"IQ_CLOSEPRICE",J$1,"USD"))</f>
        <v>203.35</v>
      </c>
      <c r="K35" s="45">
        <f>IF(_xll.ciqfunctions.udf.CIQ($A35,"IQ_CLOSEPRICE",K$1,"USD")=0,_xll.ciqfunctions.udf.CIQ($A35,"IQ_CLOSEPRICE",K$2,"USD"),_xll.ciqfunctions.udf.CIQ($A35,"IQ_CLOSEPRICE",K$1,"USD"))</f>
        <v>250.42</v>
      </c>
      <c r="L35" s="49">
        <f t="shared" si="2"/>
        <v>3.1793669402110147E-2</v>
      </c>
      <c r="M35" s="49">
        <f t="shared" si="3"/>
        <v>8.2026063437423247E-2</v>
      </c>
      <c r="N35" s="49">
        <f t="shared" si="4"/>
        <v>-0.12135612171551791</v>
      </c>
      <c r="O35" s="50">
        <f t="shared" si="5"/>
        <v>3.1750913956824493E-2</v>
      </c>
      <c r="P35" s="51">
        <f t="shared" si="7"/>
        <v>0.25897526178474845</v>
      </c>
      <c r="Q35" s="55"/>
      <c r="R35" s="67" t="str">
        <f t="shared" si="8"/>
        <v>AAPL</v>
      </c>
      <c r="S35" s="68" t="str">
        <f t="shared" si="9"/>
        <v>Semi</v>
      </c>
      <c r="T35" s="69">
        <f t="shared" si="10"/>
        <v>3265.3310117000001</v>
      </c>
      <c r="U35" s="70">
        <f t="shared" si="11"/>
        <v>12.528063572804809</v>
      </c>
      <c r="V35" s="71">
        <f t="shared" si="12"/>
        <v>3.1793669402110147E-2</v>
      </c>
      <c r="W35" s="71">
        <f t="shared" si="13"/>
        <v>8.2026063437423247E-2</v>
      </c>
      <c r="X35" s="71">
        <f t="shared" si="14"/>
        <v>-0.12135612171551791</v>
      </c>
      <c r="Y35" s="259"/>
    </row>
    <row r="36" spans="1:25">
      <c r="A36" s="28" t="s">
        <v>142</v>
      </c>
      <c r="B36" s="28" t="s">
        <v>227</v>
      </c>
      <c r="C36" s="28" t="s">
        <v>131</v>
      </c>
      <c r="D36" s="43">
        <f>_xll.ciqfunctions.udf.CIQ($A36,"IQ_MARKETCAP",H$1,"USD")</f>
        <v>1428726.34458</v>
      </c>
      <c r="E36" s="43">
        <f t="shared" si="1"/>
        <v>0.90978581729933305</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303.76</v>
      </c>
      <c r="I36" s="45">
        <f>IF(_xll.ciqfunctions.udf.CIQ($A36,"IQ_CLOSEPRICE",I$1,"USD")=0,_xll.ciqfunctions.udf.CIQ($A36,"IQ_CLOSEPRICE",I$2,"USD"),_xll.ciqfunctions.udf.CIQ($A36,"IQ_CLOSEPRICE",I$1,"USD"))</f>
        <v>301.67</v>
      </c>
      <c r="J36" s="45">
        <f>IF(_xll.ciqfunctions.udf.CIQ($A36,"IQ_CLOSEPRICE",J$1,"USD")=0,_xll.ciqfunctions.udf.CIQ($A36,"IQ_CLOSEPRICE",J$2,"USD"),_xll.ciqfunctions.udf.CIQ($A36,"IQ_CLOSEPRICE",J$1,"USD"))</f>
        <v>297.72000000000003</v>
      </c>
      <c r="K36" s="45">
        <f>IF(_xll.ciqfunctions.udf.CIQ($A36,"IQ_CLOSEPRICE",K$1,"USD")=0,_xll.ciqfunctions.udf.CIQ($A36,"IQ_CLOSEPRICE",K$2,"USD"),_xll.ciqfunctions.udf.CIQ($A36,"IQ_CLOSEPRICE",K$1,"USD"))</f>
        <v>231.84</v>
      </c>
      <c r="L36" s="49">
        <f t="shared" si="2"/>
        <v>6.9281002419860904E-3</v>
      </c>
      <c r="M36" s="49">
        <f t="shared" si="3"/>
        <v>2.0287518473733668E-2</v>
      </c>
      <c r="N36" s="49">
        <f t="shared" si="4"/>
        <v>0.31021394064872321</v>
      </c>
      <c r="O36" s="50">
        <f t="shared" si="5"/>
        <v>6.2597193776520394E-3</v>
      </c>
      <c r="P36" s="51">
        <f t="shared" si="7"/>
        <v>5.1057190565629691E-2</v>
      </c>
      <c r="Q36" s="55"/>
      <c r="R36" s="67" t="str">
        <f t="shared" si="8"/>
        <v>AVGO</v>
      </c>
      <c r="S36" s="68" t="str">
        <f t="shared" si="9"/>
        <v>Semi</v>
      </c>
      <c r="T36" s="69">
        <f t="shared" si="10"/>
        <v>1428.7263445799999</v>
      </c>
      <c r="U36" s="70">
        <f t="shared" si="11"/>
        <v>5.4815803999364165</v>
      </c>
      <c r="V36" s="71">
        <f t="shared" si="12"/>
        <v>6.9281002419860904E-3</v>
      </c>
      <c r="W36" s="71">
        <f t="shared" si="13"/>
        <v>2.0287518473733668E-2</v>
      </c>
      <c r="X36" s="71">
        <f t="shared" si="14"/>
        <v>0.31021394064872321</v>
      </c>
      <c r="Y36" s="259"/>
    </row>
    <row r="37" spans="1:25">
      <c r="A37" s="28" t="s">
        <v>133</v>
      </c>
      <c r="B37" s="28" t="s">
        <v>228</v>
      </c>
      <c r="C37" s="28" t="s">
        <v>131</v>
      </c>
      <c r="D37" s="34">
        <f>_xll.ciqfunctions.udf.CIQ($A37,"IQ_MARKETCAP",H$1,"USD")</f>
        <v>1024798.5973</v>
      </c>
      <c r="E37" s="34">
        <f t="shared" si="1"/>
        <v>0.75104331934596735</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39.517749999999999</v>
      </c>
      <c r="I37" s="45">
        <f>IF(_xll.ciqfunctions.udf.CIQ($A37,"IQ_CLOSEPRICE",I$1,"USD")=0,_xll.ciqfunctions.udf.CIQ($A37,"IQ_CLOSEPRICE",I$2,"USD"),_xll.ciqfunctions.udf.CIQ($A37,"IQ_CLOSEPRICE",I$1,"USD"))</f>
        <v>37.573900000000002</v>
      </c>
      <c r="J37" s="45">
        <f>IF(_xll.ciqfunctions.udf.CIQ($A37,"IQ_CLOSEPRICE",J$1,"USD")=0,_xll.ciqfunctions.udf.CIQ($A37,"IQ_CLOSEPRICE",J$2,"USD"),_xll.ciqfunctions.udf.CIQ($A37,"IQ_CLOSEPRICE",J$1,"USD"))</f>
        <v>37.967489999999998</v>
      </c>
      <c r="K37" s="45">
        <f>IF(_xll.ciqfunctions.udf.CIQ($A37,"IQ_CLOSEPRICE",K$1,"USD")=0,_xll.ciqfunctions.udf.CIQ($A37,"IQ_CLOSEPRICE",K$2,"USD"),_xll.ciqfunctions.udf.CIQ($A37,"IQ_CLOSEPRICE",K$1,"USD"))</f>
        <v>32.79439</v>
      </c>
      <c r="L37" s="55">
        <f t="shared" si="2"/>
        <v>5.1734049433250107E-2</v>
      </c>
      <c r="M37" s="55">
        <f t="shared" si="3"/>
        <v>4.0831247996641284E-2</v>
      </c>
      <c r="N37" s="55">
        <f t="shared" si="4"/>
        <v>0.20501555296500396</v>
      </c>
      <c r="O37" s="20">
        <f t="shared" si="5"/>
        <v>3.6943286404480441E-2</v>
      </c>
      <c r="P37" s="36">
        <f t="shared" si="7"/>
        <v>0.30132667301480492</v>
      </c>
      <c r="Q37" s="55"/>
      <c r="R37" s="67" t="str">
        <f t="shared" si="8"/>
        <v>TWSE:2330</v>
      </c>
      <c r="S37" s="68" t="str">
        <f t="shared" si="9"/>
        <v>Semi</v>
      </c>
      <c r="T37" s="69">
        <f t="shared" si="10"/>
        <v>1024.7985973</v>
      </c>
      <c r="U37" s="70">
        <f t="shared" si="11"/>
        <v>3.9318347604861885</v>
      </c>
      <c r="V37" s="71">
        <f t="shared" si="12"/>
        <v>5.1734049433250107E-2</v>
      </c>
      <c r="W37" s="71">
        <f t="shared" si="13"/>
        <v>4.0831247996641284E-2</v>
      </c>
      <c r="X37" s="71">
        <f t="shared" si="14"/>
        <v>0.20501555296500396</v>
      </c>
      <c r="Y37" s="259"/>
    </row>
    <row r="38" spans="1:25">
      <c r="A38" s="28" t="s">
        <v>130</v>
      </c>
      <c r="B38" s="28" t="s">
        <v>229</v>
      </c>
      <c r="C38" s="28" t="s">
        <v>131</v>
      </c>
      <c r="D38" s="34">
        <f>_xll.ciqfunctions.udf.CIQ($A38,"IQ_MARKETCAP",H$1,"USD")</f>
        <v>130499.88711</v>
      </c>
      <c r="E38" s="34">
        <f t="shared" si="1"/>
        <v>0.59571749071774449</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189.03587999999999</v>
      </c>
      <c r="I38" s="45">
        <f>IF(_xll.ciqfunctions.udf.CIQ($A38,"IQ_CLOSEPRICE",I$1,"USD")=0,_xll.ciqfunctions.udf.CIQ($A38,"IQ_CLOSEPRICE",I$2,"USD"),_xll.ciqfunctions.udf.CIQ($A38,"IQ_CLOSEPRICE",I$1,"USD"))</f>
        <v>186.58194</v>
      </c>
      <c r="J38" s="45">
        <f>IF(_xll.ciqfunctions.udf.CIQ($A38,"IQ_CLOSEPRICE",J$1,"USD")=0,_xll.ciqfunctions.udf.CIQ($A38,"IQ_CLOSEPRICE",J$2,"USD"),_xll.ciqfunctions.udf.CIQ($A38,"IQ_CLOSEPRICE",J$1,"USD"))</f>
        <v>186.34360000000001</v>
      </c>
      <c r="K38" s="45">
        <f>IF(_xll.ciqfunctions.udf.CIQ($A38,"IQ_CLOSEPRICE",K$1,"USD")=0,_xll.ciqfunctions.udf.CIQ($A38,"IQ_CLOSEPRICE",K$2,"USD"),_xll.ciqfunctions.udf.CIQ($A38,"IQ_CLOSEPRICE",K$1,"USD"))</f>
        <v>117.97427999999999</v>
      </c>
      <c r="L38" s="55">
        <f t="shared" si="2"/>
        <v>1.3152076776562494E-2</v>
      </c>
      <c r="M38" s="55">
        <f t="shared" si="3"/>
        <v>1.4447933816884362E-2</v>
      </c>
      <c r="N38" s="55">
        <f t="shared" si="4"/>
        <v>0.6023482406504197</v>
      </c>
      <c r="O38" s="20">
        <f t="shared" si="5"/>
        <v>7.73321434624948E-3</v>
      </c>
      <c r="P38" s="36">
        <f t="shared" si="7"/>
        <v>6.3075702717750329E-2</v>
      </c>
      <c r="Q38" s="55"/>
      <c r="R38" s="67" t="str">
        <f t="shared" si="8"/>
        <v>KOSE:A000660</v>
      </c>
      <c r="S38" s="68" t="str">
        <f t="shared" si="9"/>
        <v>Semi</v>
      </c>
      <c r="T38" s="69">
        <f t="shared" si="10"/>
        <v>130.49988711</v>
      </c>
      <c r="U38" s="70">
        <f t="shared" si="11"/>
        <v>0.50068764119162346</v>
      </c>
      <c r="V38" s="71">
        <f t="shared" si="12"/>
        <v>1.3152076776562494E-2</v>
      </c>
      <c r="W38" s="71">
        <f t="shared" si="13"/>
        <v>1.4447933816884362E-2</v>
      </c>
      <c r="X38" s="71">
        <f t="shared" si="14"/>
        <v>0.6023482406504197</v>
      </c>
      <c r="Y38" s="259"/>
    </row>
    <row r="39" spans="1:25">
      <c r="A39" s="28" t="s">
        <v>141</v>
      </c>
      <c r="B39" s="28" t="s">
        <v>230</v>
      </c>
      <c r="C39" s="28" t="s">
        <v>131</v>
      </c>
      <c r="D39" s="34">
        <f>_xll.ciqfunctions.udf.CIQ($A39,"IQ_MARKETCAP",H$1,"USD")</f>
        <v>275097.85538000002</v>
      </c>
      <c r="E39" s="34">
        <f t="shared" si="1"/>
        <v>0.38952322008904022</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713.12</v>
      </c>
      <c r="I39" s="45">
        <f>IF(_xll.ciqfunctions.udf.CIQ($A39,"IQ_CLOSEPRICE",I$1,"USD")=0,_xll.ciqfunctions.udf.CIQ($A39,"IQ_CLOSEPRICE",I$2,"USD"),_xll.ciqfunctions.udf.CIQ($A39,"IQ_CLOSEPRICE",I$1,"USD"))</f>
        <v>690.96</v>
      </c>
      <c r="J39" s="45">
        <f>IF(_xll.ciqfunctions.udf.CIQ($A39,"IQ_CLOSEPRICE",J$1,"USD")=0,_xll.ciqfunctions.udf.CIQ($A39,"IQ_CLOSEPRICE",J$2,"USD"),_xll.ciqfunctions.udf.CIQ($A39,"IQ_CLOSEPRICE",J$1,"USD"))</f>
        <v>699.36</v>
      </c>
      <c r="K39" s="45">
        <f>IF(_xll.ciqfunctions.udf.CIQ($A39,"IQ_CLOSEPRICE",K$1,"USD")=0,_xll.ciqfunctions.udf.CIQ($A39,"IQ_CLOSEPRICE",K$2,"USD"),_xll.ciqfunctions.udf.CIQ($A39,"IQ_CLOSEPRICE",K$1,"USD"))</f>
        <v>693.08</v>
      </c>
      <c r="L39" s="55">
        <f t="shared" si="2"/>
        <v>3.2071321060553437E-2</v>
      </c>
      <c r="M39" s="55">
        <f t="shared" si="3"/>
        <v>1.9675131548844593E-2</v>
      </c>
      <c r="N39" s="55">
        <f t="shared" si="4"/>
        <v>2.8914411034801191E-2</v>
      </c>
      <c r="O39" s="20">
        <f t="shared" si="5"/>
        <v>1.2104322634582004E-2</v>
      </c>
      <c r="P39" s="36">
        <f t="shared" si="7"/>
        <v>9.8728500454524984E-2</v>
      </c>
      <c r="Q39" s="55"/>
      <c r="R39" s="67" t="str">
        <f t="shared" si="8"/>
        <v>NasdaqGS:ASML</v>
      </c>
      <c r="S39" s="68" t="str">
        <f t="shared" si="9"/>
        <v>Semi</v>
      </c>
      <c r="T39" s="69">
        <f t="shared" si="10"/>
        <v>275.09785538</v>
      </c>
      <c r="U39" s="70">
        <f t="shared" si="11"/>
        <v>1.0554652525560073</v>
      </c>
      <c r="V39" s="71">
        <f t="shared" si="12"/>
        <v>3.2071321060553437E-2</v>
      </c>
      <c r="W39" s="71">
        <f t="shared" si="13"/>
        <v>1.9675131548844593E-2</v>
      </c>
      <c r="X39" s="71">
        <f t="shared" si="14"/>
        <v>2.8914411034801191E-2</v>
      </c>
      <c r="Y39" s="259"/>
    </row>
    <row r="40" spans="1:25">
      <c r="A40" s="28" t="s">
        <v>154</v>
      </c>
      <c r="B40" s="28" t="s">
        <v>231</v>
      </c>
      <c r="C40" s="28" t="s">
        <v>131</v>
      </c>
      <c r="D40" s="34">
        <f>_xll.ciqfunctions.udf.CIQ($A40,"IQ_MARKETCAP",H$1,"USD")</f>
        <v>65397.87</v>
      </c>
      <c r="E40" s="34">
        <f t="shared" si="1"/>
        <v>0.48494659359179954</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75.849999999999994</v>
      </c>
      <c r="I40" s="45">
        <f>IF(_xll.ciqfunctions.udf.CIQ($A40,"IQ_CLOSEPRICE",I$1,"USD")=0,_xll.ciqfunctions.udf.CIQ($A40,"IQ_CLOSEPRICE",I$2,"USD"),_xll.ciqfunctions.udf.CIQ($A40,"IQ_CLOSEPRICE",I$1,"USD"))</f>
        <v>75.319999999999993</v>
      </c>
      <c r="J40" s="45">
        <f>IF(_xll.ciqfunctions.udf.CIQ($A40,"IQ_CLOSEPRICE",J$1,"USD")=0,_xll.ciqfunctions.udf.CIQ($A40,"IQ_CLOSEPRICE",J$2,"USD"),_xll.ciqfunctions.udf.CIQ($A40,"IQ_CLOSEPRICE",J$1,"USD"))</f>
        <v>76.53</v>
      </c>
      <c r="K40" s="45">
        <f>IF(_xll.ciqfunctions.udf.CIQ($A40,"IQ_CLOSEPRICE",K$1,"USD")=0,_xll.ciqfunctions.udf.CIQ($A40,"IQ_CLOSEPRICE",K$2,"USD"),_xll.ciqfunctions.udf.CIQ($A40,"IQ_CLOSEPRICE",K$1,"USD"))</f>
        <v>110.45</v>
      </c>
      <c r="L40" s="55">
        <f t="shared" si="2"/>
        <v>7.0366436537441235E-3</v>
      </c>
      <c r="M40" s="55">
        <f t="shared" si="3"/>
        <v>-8.8854044165687096E-3</v>
      </c>
      <c r="N40" s="55">
        <f t="shared" si="4"/>
        <v>-0.31326392032593942</v>
      </c>
      <c r="O40" s="20">
        <f t="shared" si="5"/>
        <v>3.3885523349196354E-3</v>
      </c>
      <c r="P40" s="36">
        <f t="shared" si="7"/>
        <v>2.7638613149859066E-2</v>
      </c>
      <c r="Q40" s="55"/>
      <c r="R40" s="67" t="str">
        <f t="shared" si="8"/>
        <v>MRVL</v>
      </c>
      <c r="S40" s="68" t="str">
        <f t="shared" si="9"/>
        <v>Semi</v>
      </c>
      <c r="T40" s="69">
        <f t="shared" si="10"/>
        <v>65.397869999999998</v>
      </c>
      <c r="U40" s="70">
        <f t="shared" si="11"/>
        <v>0.25091136854130913</v>
      </c>
      <c r="V40" s="71">
        <f t="shared" si="12"/>
        <v>7.0366436537441235E-3</v>
      </c>
      <c r="W40" s="71">
        <f t="shared" si="13"/>
        <v>-8.8854044165687096E-3</v>
      </c>
      <c r="X40" s="71">
        <f t="shared" si="14"/>
        <v>-0.31326392032593942</v>
      </c>
      <c r="Y40" s="259"/>
    </row>
    <row r="41" spans="1:25">
      <c r="A41" s="28" t="s">
        <v>174</v>
      </c>
      <c r="B41" s="28" t="s">
        <v>232</v>
      </c>
      <c r="C41" s="28" t="s">
        <v>131</v>
      </c>
      <c r="D41" s="34">
        <f>_xll.ciqfunctions.udf.CIQ($A41,"IQ_MARKETCAP",H$1,"USD")</f>
        <v>53228.3943</v>
      </c>
      <c r="E41" s="34">
        <f t="shared" si="1"/>
        <v>0.47213505876599626</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139.38999999999999</v>
      </c>
      <c r="I41" s="45">
        <f>IF(_xll.ciqfunctions.udf.CIQ($A41,"IQ_CLOSEPRICE",I$1,"USD")=0,_xll.ciqfunctions.udf.CIQ($A41,"IQ_CLOSEPRICE",I$2,"USD"),_xll.ciqfunctions.udf.CIQ($A41,"IQ_CLOSEPRICE",I$1,"USD"))</f>
        <v>139.75</v>
      </c>
      <c r="J41" s="45">
        <f>IF(_xll.ciqfunctions.udf.CIQ($A41,"IQ_CLOSEPRICE",J$1,"USD")=0,_xll.ciqfunctions.udf.CIQ($A41,"IQ_CLOSEPRICE",J$2,"USD"),_xll.ciqfunctions.udf.CIQ($A41,"IQ_CLOSEPRICE",J$1,"USD"))</f>
        <v>140.19999999999999</v>
      </c>
      <c r="K41" s="45">
        <f>IF(_xll.ciqfunctions.udf.CIQ($A41,"IQ_CLOSEPRICE",K$1,"USD")=0,_xll.ciqfunctions.udf.CIQ($A41,"IQ_CLOSEPRICE",K$2,"USD"),_xll.ciqfunctions.udf.CIQ($A41,"IQ_CLOSEPRICE",K$1,"USD"))</f>
        <v>113.61</v>
      </c>
      <c r="L41" s="55">
        <f t="shared" si="2"/>
        <v>-2.5760286225403606E-3</v>
      </c>
      <c r="M41" s="55">
        <f t="shared" si="3"/>
        <v>-5.7774607703281466E-3</v>
      </c>
      <c r="N41" s="55">
        <f t="shared" si="4"/>
        <v>0.22691664466156136</v>
      </c>
      <c r="O41" s="20">
        <f t="shared" si="5"/>
        <v>-1.2193745688770007E-3</v>
      </c>
      <c r="P41" s="36">
        <f t="shared" si="7"/>
        <v>-9.9457876588371751E-3</v>
      </c>
      <c r="Q41" s="55"/>
      <c r="R41" s="67" t="str">
        <f t="shared" si="8"/>
        <v>VRT</v>
      </c>
      <c r="S41" s="68" t="str">
        <f t="shared" si="9"/>
        <v>Semi</v>
      </c>
      <c r="T41" s="69">
        <f t="shared" si="10"/>
        <v>53.228394299999998</v>
      </c>
      <c r="U41" s="70">
        <f t="shared" si="11"/>
        <v>0.20422086008411922</v>
      </c>
      <c r="V41" s="71">
        <f t="shared" si="12"/>
        <v>-2.5760286225403606E-3</v>
      </c>
      <c r="W41" s="71">
        <f t="shared" si="13"/>
        <v>-5.7774607703281466E-3</v>
      </c>
      <c r="X41" s="71">
        <f t="shared" si="14"/>
        <v>0.22691664466156136</v>
      </c>
      <c r="Y41" s="259"/>
    </row>
    <row r="42" spans="1:25">
      <c r="A42" s="28" t="s">
        <v>139</v>
      </c>
      <c r="B42" s="28" t="s">
        <v>233</v>
      </c>
      <c r="C42" s="28" t="s">
        <v>131</v>
      </c>
      <c r="D42" s="34">
        <f>_xll.ciqfunctions.udf.CIQ($A42,"IQ_MARKETCAP",H$1,"USD")</f>
        <v>175056.21027000001</v>
      </c>
      <c r="E42" s="34">
        <f t="shared" si="1"/>
        <v>0.49842901249306043</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139.28</v>
      </c>
      <c r="I42" s="45">
        <f>IF(_xll.ciqfunctions.udf.CIQ($A42,"IQ_CLOSEPRICE",I$1,"USD")=0,_xll.ciqfunctions.udf.CIQ($A42,"IQ_CLOSEPRICE",I$2,"USD"),_xll.ciqfunctions.udf.CIQ($A42,"IQ_CLOSEPRICE",I$1,"USD"))</f>
        <v>138.78</v>
      </c>
      <c r="J42" s="45">
        <f>IF(_xll.ciqfunctions.udf.CIQ($A42,"IQ_CLOSEPRICE",J$1,"USD")=0,_xll.ciqfunctions.udf.CIQ($A42,"IQ_CLOSEPRICE",J$2,"USD"),_xll.ciqfunctions.udf.CIQ($A42,"IQ_CLOSEPRICE",J$1,"USD"))</f>
        <v>120.35</v>
      </c>
      <c r="K42" s="45">
        <f>IF(_xll.ciqfunctions.udf.CIQ($A42,"IQ_CLOSEPRICE",K$1,"USD")=0,_xll.ciqfunctions.udf.CIQ($A42,"IQ_CLOSEPRICE",K$2,"USD"),_xll.ciqfunctions.udf.CIQ($A42,"IQ_CLOSEPRICE",K$1,"USD"))</f>
        <v>110.53</v>
      </c>
      <c r="L42" s="55">
        <f t="shared" si="2"/>
        <v>3.6028246144976794E-3</v>
      </c>
      <c r="M42" s="55">
        <f t="shared" si="3"/>
        <v>0.15729123390112187</v>
      </c>
      <c r="N42" s="55">
        <f t="shared" si="4"/>
        <v>0.26011037727313857</v>
      </c>
      <c r="O42" s="20">
        <f t="shared" si="5"/>
        <v>1.7893057599549843E-3</v>
      </c>
      <c r="P42" s="36">
        <f t="shared" si="7"/>
        <v>1.4594412249909452E-2</v>
      </c>
      <c r="Q42" s="55"/>
      <c r="R42" s="67" t="str">
        <f t="shared" si="8"/>
        <v>ANET</v>
      </c>
      <c r="S42" s="68" t="str">
        <f t="shared" si="9"/>
        <v>Semi</v>
      </c>
      <c r="T42" s="69">
        <f t="shared" si="10"/>
        <v>175.05621027000001</v>
      </c>
      <c r="U42" s="70">
        <f t="shared" si="11"/>
        <v>0.67163645070551792</v>
      </c>
      <c r="V42" s="71">
        <f t="shared" si="12"/>
        <v>3.6028246144976794E-3</v>
      </c>
      <c r="W42" s="71">
        <f t="shared" si="13"/>
        <v>0.15729123390112187</v>
      </c>
      <c r="X42" s="71">
        <f t="shared" si="14"/>
        <v>0.26011037727313857</v>
      </c>
      <c r="Y42" s="259"/>
    </row>
    <row r="43" spans="1:25">
      <c r="A43" s="28" t="s">
        <v>135</v>
      </c>
      <c r="B43" s="28" t="s">
        <v>234</v>
      </c>
      <c r="C43" s="28" t="s">
        <v>131</v>
      </c>
      <c r="D43" s="34">
        <f>_xll.ciqfunctions.udf.CIQ($A43,"IQ_MARKETCAP",H$1,"USD")</f>
        <v>72327.046000000002</v>
      </c>
      <c r="E43" s="34">
        <f t="shared" si="1"/>
        <v>0.19165040010239351</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45.378430000000002</v>
      </c>
      <c r="I43" s="45">
        <f>IF(_xll.ciqfunctions.udf.CIQ($A43,"IQ_CLOSEPRICE",I$1,"USD")=0,_xll.ciqfunctions.udf.CIQ($A43,"IQ_CLOSEPRICE",I$2,"USD"),_xll.ciqfunctions.udf.CIQ($A43,"IQ_CLOSEPRICE",I$1,"USD"))</f>
        <v>44.0867</v>
      </c>
      <c r="J43" s="45">
        <f>IF(_xll.ciqfunctions.udf.CIQ($A43,"IQ_CLOSEPRICE",J$1,"USD")=0,_xll.ciqfunctions.udf.CIQ($A43,"IQ_CLOSEPRICE",J$2,"USD"),_xll.ciqfunctions.udf.CIQ($A43,"IQ_CLOSEPRICE",J$1,"USD"))</f>
        <v>44.49053</v>
      </c>
      <c r="K43" s="45">
        <f>IF(_xll.ciqfunctions.udf.CIQ($A43,"IQ_CLOSEPRICE",K$1,"USD")=0,_xll.ciqfunctions.udf.CIQ($A43,"IQ_CLOSEPRICE",K$2,"USD"),_xll.ciqfunctions.udf.CIQ($A43,"IQ_CLOSEPRICE",K$1,"USD"))</f>
        <v>43.166559999999997</v>
      </c>
      <c r="L43" s="55">
        <f t="shared" si="2"/>
        <v>2.9299766142623529E-2</v>
      </c>
      <c r="M43" s="55">
        <f t="shared" si="3"/>
        <v>1.9957056029676457E-2</v>
      </c>
      <c r="N43" s="55">
        <f t="shared" si="4"/>
        <v>5.1240358277333309E-2</v>
      </c>
      <c r="O43" s="20">
        <f t="shared" si="5"/>
        <v>5.4554679684657437E-3</v>
      </c>
      <c r="P43" s="36">
        <f t="shared" si="7"/>
        <v>4.4497340996637803E-2</v>
      </c>
      <c r="Q43" s="55"/>
      <c r="R43" s="67" t="str">
        <f t="shared" si="8"/>
        <v>TWSE:2454</v>
      </c>
      <c r="S43" s="68" t="str">
        <f t="shared" si="9"/>
        <v>Semi</v>
      </c>
      <c r="T43" s="69">
        <f t="shared" si="10"/>
        <v>72.327045999999996</v>
      </c>
      <c r="U43" s="70">
        <f t="shared" si="11"/>
        <v>0.27749647036532255</v>
      </c>
      <c r="V43" s="71">
        <f t="shared" si="12"/>
        <v>2.9299766142623529E-2</v>
      </c>
      <c r="W43" s="71">
        <f t="shared" si="13"/>
        <v>1.9957056029676457E-2</v>
      </c>
      <c r="X43" s="71">
        <f t="shared" si="14"/>
        <v>5.1240358277333309E-2</v>
      </c>
      <c r="Y43" s="259"/>
    </row>
    <row r="44" spans="1:25">
      <c r="A44" s="28" t="s">
        <v>156</v>
      </c>
      <c r="B44" s="28" t="s">
        <v>235</v>
      </c>
      <c r="C44" s="28" t="s">
        <v>131</v>
      </c>
      <c r="D44" s="34">
        <f>_xll.ciqfunctions.udf.CIQ($A44,"IQ_MARKETCAP",H$1,"USD")</f>
        <v>125196.52505</v>
      </c>
      <c r="E44" s="34">
        <f t="shared" si="1"/>
        <v>0.36584898737655325</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111.87</v>
      </c>
      <c r="I44" s="45">
        <f>IF(_xll.ciqfunctions.udf.CIQ($A44,"IQ_CLOSEPRICE",I$1,"USD")=0,_xll.ciqfunctions.udf.CIQ($A44,"IQ_CLOSEPRICE",I$2,"USD"),_xll.ciqfunctions.udf.CIQ($A44,"IQ_CLOSEPRICE",I$1,"USD"))</f>
        <v>108.78</v>
      </c>
      <c r="J44" s="45">
        <f>IF(_xll.ciqfunctions.udf.CIQ($A44,"IQ_CLOSEPRICE",J$1,"USD")=0,_xll.ciqfunctions.udf.CIQ($A44,"IQ_CLOSEPRICE",J$2,"USD"),_xll.ciqfunctions.udf.CIQ($A44,"IQ_CLOSEPRICE",J$1,"USD"))</f>
        <v>107.77</v>
      </c>
      <c r="K44" s="45">
        <f>IF(_xll.ciqfunctions.udf.CIQ($A44,"IQ_CLOSEPRICE",K$1,"USD")=0,_xll.ciqfunctions.udf.CIQ($A44,"IQ_CLOSEPRICE",K$2,"USD"),_xll.ciqfunctions.udf.CIQ($A44,"IQ_CLOSEPRICE",K$1,"USD"))</f>
        <v>84.16</v>
      </c>
      <c r="L44" s="55">
        <f t="shared" si="2"/>
        <v>2.8405956977385571E-2</v>
      </c>
      <c r="M44" s="55">
        <f t="shared" si="3"/>
        <v>3.8043982555442168E-2</v>
      </c>
      <c r="N44" s="55">
        <f t="shared" si="4"/>
        <v>0.32925380228136891</v>
      </c>
      <c r="O44" s="20">
        <f t="shared" si="5"/>
        <v>1.0105241539229022E-2</v>
      </c>
      <c r="P44" s="36">
        <f t="shared" si="7"/>
        <v>8.242306273698477E-2</v>
      </c>
      <c r="R44" s="67" t="str">
        <f t="shared" si="8"/>
        <v>MU</v>
      </c>
      <c r="S44" s="68" t="str">
        <f t="shared" si="9"/>
        <v>Semi</v>
      </c>
      <c r="T44" s="69">
        <f t="shared" si="10"/>
        <v>125.19652504999999</v>
      </c>
      <c r="U44" s="70">
        <f t="shared" si="11"/>
        <v>0.4803402838182923</v>
      </c>
      <c r="V44" s="71">
        <f t="shared" si="12"/>
        <v>2.8405956977385571E-2</v>
      </c>
      <c r="W44" s="71">
        <f t="shared" si="13"/>
        <v>3.8043982555442168E-2</v>
      </c>
      <c r="X44" s="71">
        <f t="shared" si="14"/>
        <v>0.32925380228136891</v>
      </c>
      <c r="Y44" s="259"/>
    </row>
    <row r="45" spans="1:25">
      <c r="A45" s="28" t="s">
        <v>165</v>
      </c>
      <c r="B45" s="28" t="s">
        <v>236</v>
      </c>
      <c r="C45" s="28" t="s">
        <v>131</v>
      </c>
      <c r="D45" s="34">
        <f>_xll.ciqfunctions.udf.CIQ($A45,"IQ_MARKETCAP",H$1,"USD")</f>
        <v>157446.30452000001</v>
      </c>
      <c r="E45" s="34">
        <f t="shared" si="1"/>
        <v>0.25890304085818511</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145.9</v>
      </c>
      <c r="I45" s="45">
        <f>IF(_xll.ciqfunctions.udf.CIQ($A45,"IQ_CLOSEPRICE",I$1,"USD")=0,_xll.ciqfunctions.udf.CIQ($A45,"IQ_CLOSEPRICE",I$2,"USD"),_xll.ciqfunctions.udf.CIQ($A45,"IQ_CLOSEPRICE",I$1,"USD"))</f>
        <v>145.84</v>
      </c>
      <c r="J45" s="45">
        <f>IF(_xll.ciqfunctions.udf.CIQ($A45,"IQ_CLOSEPRICE",J$1,"USD")=0,_xll.ciqfunctions.udf.CIQ($A45,"IQ_CLOSEPRICE",J$2,"USD"),_xll.ciqfunctions.udf.CIQ($A45,"IQ_CLOSEPRICE",J$1,"USD"))</f>
        <v>147.51</v>
      </c>
      <c r="K45" s="45">
        <f>IF(_xll.ciqfunctions.udf.CIQ($A45,"IQ_CLOSEPRICE",K$1,"USD")=0,_xll.ciqfunctions.udf.CIQ($A45,"IQ_CLOSEPRICE",K$2,"USD"),_xll.ciqfunctions.udf.CIQ($A45,"IQ_CLOSEPRICE",K$1,"USD"))</f>
        <v>153.62</v>
      </c>
      <c r="L45" s="55">
        <f t="shared" si="2"/>
        <v>4.1140976412501473E-4</v>
      </c>
      <c r="M45" s="55">
        <f t="shared" si="3"/>
        <v>-1.0914514270218834E-2</v>
      </c>
      <c r="N45" s="55">
        <f t="shared" si="4"/>
        <v>-5.0253873193594534E-2</v>
      </c>
      <c r="O45" s="20">
        <f t="shared" si="5"/>
        <v>1.0647143558253389E-4</v>
      </c>
      <c r="P45" s="36">
        <f t="shared" si="7"/>
        <v>8.6843068328929462E-4</v>
      </c>
      <c r="R45" s="67" t="str">
        <f t="shared" si="8"/>
        <v>QCOM</v>
      </c>
      <c r="S45" s="68" t="str">
        <f t="shared" si="9"/>
        <v>Semi</v>
      </c>
      <c r="T45" s="69">
        <f t="shared" si="10"/>
        <v>157.44630452000001</v>
      </c>
      <c r="U45" s="70">
        <f t="shared" si="11"/>
        <v>0.60407269745765269</v>
      </c>
      <c r="V45" s="71">
        <f t="shared" si="12"/>
        <v>4.1140976412501473E-4</v>
      </c>
      <c r="W45" s="71">
        <f t="shared" si="13"/>
        <v>-1.0914514270218834E-2</v>
      </c>
      <c r="X45" s="71">
        <f t="shared" si="14"/>
        <v>-5.0253873193594534E-2</v>
      </c>
      <c r="Y45" s="259"/>
    </row>
    <row r="46" spans="1:25">
      <c r="A46" s="28" t="s">
        <v>170</v>
      </c>
      <c r="B46" s="28" t="s">
        <v>237</v>
      </c>
      <c r="C46" s="28" t="s">
        <v>131</v>
      </c>
      <c r="D46" s="34">
        <f>_xll.ciqfunctions.udf.CIQ($A46,"IQ_MARKETCAP",H$1,"USD")</f>
        <v>114787.19288</v>
      </c>
      <c r="E46" s="34">
        <f t="shared" si="1"/>
        <v>0.33665314502930066</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620.32500000000005</v>
      </c>
      <c r="I46" s="45">
        <f>IF(_xll.ciqfunctions.udf.CIQ($A46,"IQ_CLOSEPRICE",I$1,"USD")=0,_xll.ciqfunctions.udf.CIQ($A46,"IQ_CLOSEPRICE",I$2,"USD"),_xll.ciqfunctions.udf.CIQ($A46,"IQ_CLOSEPRICE",I$1,"USD"))</f>
        <v>625.88</v>
      </c>
      <c r="J46" s="45">
        <f>IF(_xll.ciqfunctions.udf.CIQ($A46,"IQ_CLOSEPRICE",J$1,"USD")=0,_xll.ciqfunctions.udf.CIQ($A46,"IQ_CLOSEPRICE",J$2,"USD"),_xll.ciqfunctions.udf.CIQ($A46,"IQ_CLOSEPRICE",J$1,"USD"))</f>
        <v>636.02</v>
      </c>
      <c r="K46" s="45">
        <f>IF(_xll.ciqfunctions.udf.CIQ($A46,"IQ_CLOSEPRICE",K$1,"USD")=0,_xll.ciqfunctions.udf.CIQ($A46,"IQ_CLOSEPRICE",K$2,"USD"),_xll.ciqfunctions.udf.CIQ($A46,"IQ_CLOSEPRICE",K$1,"USD"))</f>
        <v>485.36</v>
      </c>
      <c r="L46" s="55">
        <f t="shared" si="2"/>
        <v>-8.8755032913656606E-3</v>
      </c>
      <c r="M46" s="55">
        <f t="shared" si="3"/>
        <v>-2.4676896952925964E-2</v>
      </c>
      <c r="N46" s="55">
        <f t="shared" si="4"/>
        <v>0.27807194659634082</v>
      </c>
      <c r="O46" s="20">
        <f t="shared" si="5"/>
        <v>-3.014723283178573E-3</v>
      </c>
      <c r="P46" s="36">
        <f t="shared" si="7"/>
        <v>-2.4589489062627014E-2</v>
      </c>
      <c r="R46" s="67" t="str">
        <f t="shared" si="8"/>
        <v>SNPS</v>
      </c>
      <c r="S46" s="68" t="str">
        <f t="shared" si="9"/>
        <v>Semi</v>
      </c>
      <c r="T46" s="69">
        <f t="shared" si="10"/>
        <v>114.78719288000001</v>
      </c>
      <c r="U46" s="70">
        <f t="shared" si="11"/>
        <v>0.44040290083661759</v>
      </c>
      <c r="V46" s="71">
        <f t="shared" si="12"/>
        <v>-8.8755032913656606E-3</v>
      </c>
      <c r="W46" s="71">
        <f t="shared" si="13"/>
        <v>-2.4676896952925964E-2</v>
      </c>
      <c r="X46" s="71">
        <f t="shared" si="14"/>
        <v>0.27807194659634082</v>
      </c>
      <c r="Y46" s="259"/>
    </row>
    <row r="47" spans="1:25" ht="14.5" thickBot="1">
      <c r="A47" s="28" t="s">
        <v>140</v>
      </c>
      <c r="B47" s="28" t="s">
        <v>238</v>
      </c>
      <c r="C47" s="28" t="s">
        <v>131</v>
      </c>
      <c r="D47" s="34">
        <f>_xll.ciqfunctions.udf.CIQ($A47,"IQ_MARKETCAP",H$1,"USD")</f>
        <v>143568.63</v>
      </c>
      <c r="E47" s="34">
        <f t="shared" si="1"/>
        <v>0.26099364965926858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135.57</v>
      </c>
      <c r="I47" s="45">
        <f>IF(_xll.ciqfunctions.udf.CIQ($A47,"IQ_CLOSEPRICE",I$1,"USD")=0,_xll.ciqfunctions.udf.CIQ($A47,"IQ_CLOSEPRICE",I$2,"USD"),_xll.ciqfunctions.udf.CIQ($A47,"IQ_CLOSEPRICE",I$1,"USD"))</f>
        <v>136.12</v>
      </c>
      <c r="J47" s="45">
        <f>IF(_xll.ciqfunctions.udf.CIQ($A47,"IQ_CLOSEPRICE",J$1,"USD")=0,_xll.ciqfunctions.udf.CIQ($A47,"IQ_CLOSEPRICE",J$2,"USD"),_xll.ciqfunctions.udf.CIQ($A47,"IQ_CLOSEPRICE",J$1,"USD"))</f>
        <v>140.05000000000001</v>
      </c>
      <c r="K47" s="45">
        <f>IF(_xll.ciqfunctions.udf.CIQ($A47,"IQ_CLOSEPRICE",K$1,"USD")=0,_xll.ciqfunctions.udf.CIQ($A47,"IQ_CLOSEPRICE",K$2,"USD"),_xll.ciqfunctions.udf.CIQ($A47,"IQ_CLOSEPRICE",K$1,"USD"))</f>
        <v>123.36</v>
      </c>
      <c r="L47" s="55">
        <f t="shared" si="2"/>
        <v>-4.040552453717372E-3</v>
      </c>
      <c r="M47" s="55">
        <f t="shared" si="3"/>
        <v>-3.1988575508747008E-2</v>
      </c>
      <c r="N47" s="55">
        <f t="shared" si="4"/>
        <v>9.8978599221789754E-2</v>
      </c>
      <c r="O47" s="20">
        <f t="shared" si="5"/>
        <v>-1.0588368172353816E-3</v>
      </c>
      <c r="P47" s="36">
        <f t="shared" si="7"/>
        <v>-8.636366887067955E-3</v>
      </c>
      <c r="R47" s="81" t="str">
        <f t="shared" si="8"/>
        <v>ARM</v>
      </c>
      <c r="S47" s="82" t="str">
        <f t="shared" si="9"/>
        <v>Semi</v>
      </c>
      <c r="T47" s="83">
        <f t="shared" si="10"/>
        <v>143.56863000000001</v>
      </c>
      <c r="U47" s="84">
        <f t="shared" si="11"/>
        <v>0.55082835928602636</v>
      </c>
      <c r="V47" s="85">
        <f t="shared" si="12"/>
        <v>-4.040552453717372E-3</v>
      </c>
      <c r="W47" s="85">
        <f t="shared" si="13"/>
        <v>-3.1988575508747008E-2</v>
      </c>
      <c r="X47" s="85">
        <f t="shared" si="14"/>
        <v>9.8978599221789754E-2</v>
      </c>
      <c r="Y47" s="262"/>
    </row>
    <row r="48" spans="1:25">
      <c r="A48" s="30"/>
      <c r="B48" s="30"/>
      <c r="C48" s="30"/>
      <c r="D48" s="34">
        <f>SUM(D4:D47)</f>
        <v>26064131.880589996</v>
      </c>
      <c r="E48" s="34">
        <f>SUM(E49:E92)</f>
        <v>0</v>
      </c>
      <c r="F48" s="235">
        <f>SUM(F4:F47)</f>
        <v>95.690000000000012</v>
      </c>
      <c r="H48" s="32"/>
      <c r="I48" s="32"/>
      <c r="J48" s="32"/>
      <c r="K48" s="32"/>
      <c r="L48" s="2" t="s">
        <v>3</v>
      </c>
      <c r="M48" s="2" t="s">
        <v>4</v>
      </c>
      <c r="N48" s="2" t="s">
        <v>6</v>
      </c>
      <c r="O48" s="56">
        <f>'raw1'!E2</f>
        <v>3.5840759383733694E-3</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0.15432289834681678</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1.9166774222376129E-2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6.7990029133395491E-3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-1.1490065323624653E-3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2.481677060335321E-2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0.15432289834681678</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0.11347143164524764</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7.7932522641075419E-2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3.3480849600421303E-2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45876</v>
      </c>
      <c r="Q3" s="225">
        <f>_xll.ciqfunctions.udf.CIQ(B3,"IQ_YEARLOW",$A$9,"USD")</f>
        <v>28.960899999999999</v>
      </c>
      <c r="R3" s="230" cm="1">
        <f t="array" ref="R3">_xll.ciqfunctions.udf.CIQ(B3,"IQ_YEARLOW_DATE")</f>
        <v>45754</v>
      </c>
      <c r="S3" s="225">
        <f>_xll.ciqfunctions.udf.CIQ(B3,"IQ_CLOSEPRICE",$A$14,"USD")</f>
        <v>40.46</v>
      </c>
      <c r="T3" s="231">
        <f t="shared" ref="T3:T8" si="4">P3-R3</f>
        <v>122</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0.15588132028038557</v>
      </c>
      <c r="C2" s="206">
        <f>SUM('Yearly-App'!C23:C35)</f>
        <v>0.26720521236955208</v>
      </c>
      <c r="D2" s="206">
        <f>SUM('Yearly-App'!D23:D35)</f>
        <v>3.3776783745817931</v>
      </c>
      <c r="E2" s="206">
        <f>SUM('Yearly-App'!E23:E35)</f>
        <v>2.9759472291105817</v>
      </c>
      <c r="F2" s="206">
        <f>SUM('Yearly-App'!F23:F35)</f>
        <v>0.65559042875881546</v>
      </c>
      <c r="G2" s="206">
        <f>SUM('Yearly-App'!G23:G35)</f>
        <v>0.21478624248354511</v>
      </c>
      <c r="H2" s="206">
        <f>'Yearly-App'!H15</f>
        <v>4.7762903680518366E-2</v>
      </c>
    </row>
    <row r="3" spans="1:8">
      <c r="A3" s="208" t="s">
        <v>313</v>
      </c>
      <c r="B3" s="206">
        <f>SUM('Yearly-Infra'!B23:B35)</f>
        <v>0.28943313363918693</v>
      </c>
      <c r="C3" s="206">
        <f>SUM('Yearly-Infra'!C23:C35)</f>
        <v>0.38107955652392372</v>
      </c>
      <c r="D3" s="206">
        <f>SUM('Yearly-Infra'!D23:D35)</f>
        <v>2.0281323883890572</v>
      </c>
      <c r="E3" s="206">
        <f>SUM('Yearly-Infra'!E23:E35)</f>
        <v>1.9545780705933509</v>
      </c>
      <c r="F3" s="206">
        <f>SUM('Yearly-Infra'!F23:F35)</f>
        <v>0.51782883975634109</v>
      </c>
      <c r="G3" s="206">
        <f>SUM('Yearly-Infra'!G23:G35)</f>
        <v>0.22369877726534151</v>
      </c>
      <c r="H3" s="206">
        <f>'Yearly-Infra'!H19</f>
        <v>6.4074253114423815E-2</v>
      </c>
    </row>
    <row r="4" spans="1:8" ht="22" customHeight="1">
      <c r="A4" s="208" t="s">
        <v>314</v>
      </c>
      <c r="B4" s="206">
        <f>SUM('Yearly-Semi'!B23:B35)</f>
        <v>0.13269906034937723</v>
      </c>
      <c r="C4" s="206">
        <f>SUM('Yearly-Semi'!C23:C35)</f>
        <v>0.36981671548137141</v>
      </c>
      <c r="D4" s="206">
        <f>SUM('Yearly-Semi'!D23:D35)</f>
        <v>1.6442446449910024</v>
      </c>
      <c r="E4" s="206">
        <f>SUM('Yearly-Semi'!E23:E35)</f>
        <v>1.5859974595984396</v>
      </c>
      <c r="F4" s="206">
        <f>SUM('Yearly-Semi'!F23:F35)</f>
        <v>0.14062999224585332</v>
      </c>
      <c r="G4" s="206">
        <f>SUM('Yearly-Semi'!G23:G35)</f>
        <v>6.1391907999305356E-2</v>
      </c>
      <c r="H4" s="206">
        <f>'Yearly-Semi'!H16</f>
        <v>4.2485741551874609E-2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0.30113917781079746</v>
      </c>
      <c r="E2" s="206">
        <f>'Yearly-App'!C2</f>
        <v>0.39867990747387716</v>
      </c>
      <c r="F2" s="206">
        <f>'Yearly-App'!D2</f>
        <v>4.9391193903471633</v>
      </c>
      <c r="G2" s="206">
        <f>'Yearly-App'!E2</f>
        <v>2.6151427687867228</v>
      </c>
      <c r="H2" s="206">
        <f>'Yearly-App'!F2</f>
        <v>0.47665263157894722</v>
      </c>
      <c r="I2" s="206">
        <f>'Yearly-App'!G2</f>
        <v>0.40814279983955076</v>
      </c>
      <c r="J2" s="206">
        <f>'Yearly-App'!H2</f>
        <v>1.4321226408279909E-2</v>
      </c>
      <c r="K2" s="1"/>
      <c r="L2" s="1"/>
      <c r="M2" s="1"/>
      <c r="N2" s="1"/>
      <c r="O2" s="1"/>
      <c r="P2" s="1"/>
      <c r="Q2" s="1"/>
      <c r="R2" s="1"/>
    </row>
    <row r="3" spans="1:18">
      <c r="A3" s="233" t="str">
        <f>VLOOKUP(B3,weight!$A$4:$B$47,2,FALSE)</f>
        <v>SALESFORCE INC</v>
      </c>
      <c r="B3" s="208" t="s">
        <v>144</v>
      </c>
      <c r="C3" s="208" t="s">
        <v>312</v>
      </c>
      <c r="D3" s="206">
        <f>'Yearly-App'!B3</f>
        <v>-0.27951425238536776</v>
      </c>
      <c r="E3" s="206">
        <f>'Yearly-App'!C3</f>
        <v>5.1039391733397999E-2</v>
      </c>
      <c r="F3" s="206">
        <f>'Yearly-App'!D3</f>
        <v>0.62171606864274565</v>
      </c>
      <c r="G3" s="206">
        <f>'Yearly-App'!E3</f>
        <v>0.42096342063535475</v>
      </c>
      <c r="H3" s="206">
        <f>'Yearly-App'!F3</f>
        <v>3.0697231696676486E-2</v>
      </c>
      <c r="I3" s="206">
        <f>'Yearly-App'!G3</f>
        <v>-0.37669376693766937</v>
      </c>
      <c r="J3" s="206">
        <f>'Yearly-App'!H3</f>
        <v>-8.6716215636457317E-3</v>
      </c>
      <c r="K3" s="1"/>
      <c r="L3" s="1"/>
      <c r="M3" s="1"/>
      <c r="N3" s="1"/>
      <c r="O3" s="1"/>
      <c r="P3" s="1"/>
      <c r="Q3" s="1"/>
      <c r="R3" s="1"/>
    </row>
    <row r="4" spans="1:18">
      <c r="A4" s="233" t="str">
        <f>VLOOKUP(B4,weight!$A$4:$B$47,2,FALSE)</f>
        <v>SERVICENOW INC</v>
      </c>
      <c r="B4" s="208" t="s">
        <v>159</v>
      </c>
      <c r="C4" s="208" t="s">
        <v>312</v>
      </c>
      <c r="D4" s="206">
        <f>'Yearly-App'!B4</f>
        <v>-0.17545183564124811</v>
      </c>
      <c r="E4" s="206">
        <f>'Yearly-App'!C4</f>
        <v>0.24216483630335683</v>
      </c>
      <c r="F4" s="206">
        <f>'Yearly-App'!D4</f>
        <v>1.3039875090079267</v>
      </c>
      <c r="G4" s="206">
        <f>'Yearly-App'!E4</f>
        <v>1.2592688557026426</v>
      </c>
      <c r="H4" s="206">
        <f>'Yearly-App'!F4</f>
        <v>0.29906276241298047</v>
      </c>
      <c r="I4" s="206">
        <f>'Yearly-App'!G4</f>
        <v>-0.43354939946080839</v>
      </c>
      <c r="J4" s="206">
        <f>'Yearly-App'!H4</f>
        <v>-3.1348691970862702E-3</v>
      </c>
      <c r="K4" s="1"/>
      <c r="L4" s="1"/>
      <c r="M4" s="1"/>
      <c r="N4" s="1"/>
      <c r="O4" s="1"/>
      <c r="P4" s="1"/>
      <c r="Q4" s="1"/>
      <c r="R4" s="1"/>
    </row>
    <row r="5" spans="1:18">
      <c r="A5" s="233" t="str">
        <f>VLOOKUP(B5,weight!$A$4:$B$47,2,FALSE)</f>
        <v>DUOLINGO</v>
      </c>
      <c r="B5" s="208" t="s">
        <v>147</v>
      </c>
      <c r="C5" s="208" t="s">
        <v>312</v>
      </c>
      <c r="D5" s="206">
        <f>'Yearly-App'!B5</f>
        <v>0.20544058230268614</v>
      </c>
      <c r="E5" s="206">
        <f>'Yearly-App'!C5</f>
        <v>0.10857580398162314</v>
      </c>
      <c r="F5" s="206">
        <f>'Yearly-App'!D5</f>
        <v>4.195205971006172</v>
      </c>
      <c r="G5" s="206">
        <f>'Yearly-App'!E5</f>
        <v>1.9255577109602329</v>
      </c>
      <c r="H5" s="206">
        <f>'Yearly-App'!F5</f>
        <v>0.98753500631486446</v>
      </c>
      <c r="I5" s="206">
        <f>'Yearly-App'!G5</f>
        <v>0.73381902262675935</v>
      </c>
      <c r="J5" s="206">
        <f>'Yearly-App'!H5</f>
        <v>2.0246010707636363E-3</v>
      </c>
      <c r="K5" s="1"/>
      <c r="L5" s="1"/>
      <c r="M5" s="1"/>
      <c r="N5" s="1"/>
      <c r="O5" s="1"/>
      <c r="P5" s="1"/>
      <c r="Q5" s="1"/>
      <c r="R5" s="1"/>
    </row>
    <row r="6" spans="1:18">
      <c r="A6" s="233" t="str">
        <f>VLOOKUP(B6,weight!$A$4:$B$47,2,FALSE)</f>
        <v>SAP SE</v>
      </c>
      <c r="B6" s="208" t="s">
        <v>167</v>
      </c>
      <c r="C6" s="208" t="s">
        <v>312</v>
      </c>
      <c r="D6" s="206">
        <f>'Yearly-App'!B6</f>
        <v>0.20848131755496624</v>
      </c>
      <c r="E6" s="206">
        <f>'Yearly-App'!C6</f>
        <v>0.19859521684214454</v>
      </c>
      <c r="F6" s="206">
        <f>'Yearly-App'!D6</f>
        <v>1.8594458581390003</v>
      </c>
      <c r="G6" s="206">
        <f>'Yearly-App'!E6</f>
        <v>1.6112390979044715</v>
      </c>
      <c r="H6" s="206">
        <f>'Yearly-App'!F6</f>
        <v>0.53898021165938759</v>
      </c>
      <c r="I6" s="206">
        <f>'Yearly-App'!G6</f>
        <v>0.37664903692445018</v>
      </c>
      <c r="J6" s="206">
        <f>'Yearly-App'!H6</f>
        <v>2.7017390082065058E-2</v>
      </c>
      <c r="K6" s="1"/>
      <c r="L6" s="1"/>
      <c r="M6" s="1"/>
      <c r="N6" s="1"/>
      <c r="O6" s="1"/>
      <c r="P6" s="1"/>
      <c r="Q6" s="1"/>
      <c r="R6" s="1"/>
    </row>
    <row r="7" spans="1:18">
      <c r="A7" s="233" t="str">
        <f>VLOOKUP(B7,weight!$A$4:$B$47,2,FALSE)</f>
        <v>TEMPUS AI INC</v>
      </c>
      <c r="B7" s="208" t="s">
        <v>172</v>
      </c>
      <c r="C7" s="208" t="s">
        <v>312</v>
      </c>
      <c r="D7" s="206">
        <f>'Yearly-App'!B7</f>
        <v>0.73992890995260674</v>
      </c>
      <c r="E7" s="206">
        <f>'Yearly-App'!C7</f>
        <v>0.49938195302843003</v>
      </c>
      <c r="F7" s="206" t="e">
        <f>'Yearly-App'!D7</f>
        <v>#DIV/0!</v>
      </c>
      <c r="G7" s="206" t="e">
        <f>'Yearly-App'!E7</f>
        <v>#DIV/0!</v>
      </c>
      <c r="H7" s="206">
        <f>'Yearly-App'!F7</f>
        <v>0.45933589990375356</v>
      </c>
      <c r="I7" s="206">
        <f>'Yearly-App'!G7</f>
        <v>0.65708037178786227</v>
      </c>
      <c r="J7" s="206">
        <f>'Yearly-App'!H7</f>
        <v>8.5911799372066621E-3</v>
      </c>
      <c r="K7" s="1"/>
      <c r="L7" s="1"/>
      <c r="M7" s="1"/>
      <c r="N7" s="1"/>
      <c r="O7" s="1"/>
      <c r="P7" s="1"/>
      <c r="Q7" s="1"/>
      <c r="R7" s="1"/>
    </row>
    <row r="8" spans="1:18">
      <c r="A8" s="233" t="str">
        <f>VLOOKUP(B8,weight!$A$4:$B$47,2,FALSE)</f>
        <v>ADOBE INC</v>
      </c>
      <c r="B8" s="208" t="s">
        <v>137</v>
      </c>
      <c r="C8" s="208" t="s">
        <v>312</v>
      </c>
      <c r="D8" s="206">
        <f>'Yearly-App'!B8</f>
        <v>-0.23929567329315471</v>
      </c>
      <c r="E8" s="206">
        <f>'Yearly-App'!C8</f>
        <v>5.0602064220183429E-2</v>
      </c>
      <c r="F8" s="206">
        <f>'Yearly-App'!D8</f>
        <v>6.2389470327312679E-2</v>
      </c>
      <c r="G8" s="206">
        <f>'Yearly-App'!E8</f>
        <v>9.9360993609936221E-2</v>
      </c>
      <c r="H8" s="206">
        <f>'Yearly-App'!F8</f>
        <v>-0.35047325321705836</v>
      </c>
      <c r="I8" s="206">
        <f>'Yearly-App'!G8</f>
        <v>-0.43511697150148876</v>
      </c>
      <c r="J8" s="206">
        <f>'Yearly-App'!H8</f>
        <v>-4.6133243698190237E-3</v>
      </c>
      <c r="K8" s="1"/>
      <c r="L8" s="1"/>
      <c r="M8" s="1"/>
      <c r="N8" s="1"/>
      <c r="O8" s="1"/>
      <c r="P8" s="1"/>
      <c r="Q8" s="1"/>
      <c r="R8" s="1"/>
    </row>
    <row r="9" spans="1:18">
      <c r="A9" s="233" t="str">
        <f>VLOOKUP(B9,weight!$A$4:$B$47,2,FALSE)</f>
        <v>SAMSARA INC-CL A</v>
      </c>
      <c r="B9" s="208" t="s">
        <v>151</v>
      </c>
      <c r="C9" s="208" t="s">
        <v>312</v>
      </c>
      <c r="D9" s="206">
        <f>'Yearly-App'!B9</f>
        <v>-0.20851453421835664</v>
      </c>
      <c r="E9" s="206">
        <f>'Yearly-App'!C9</f>
        <v>1.6791044776119257E-2</v>
      </c>
      <c r="F9" s="206">
        <f>'Yearly-App'!D9</f>
        <v>3.0031479538300108</v>
      </c>
      <c r="G9" s="206">
        <f>'Yearly-App'!E9</f>
        <v>0.93753174200101563</v>
      </c>
      <c r="H9" s="206">
        <f>'Yearly-App'!F9</f>
        <v>2.4711254364759627E-2</v>
      </c>
      <c r="I9" s="206">
        <f>'Yearly-App'!G9</f>
        <v>-0.49272939051597825</v>
      </c>
      <c r="J9" s="206">
        <f>'Yearly-App'!H9</f>
        <v>-2.6101466386547084E-3</v>
      </c>
      <c r="K9" s="1"/>
      <c r="L9" s="1"/>
      <c r="M9" s="1"/>
      <c r="N9" s="1"/>
      <c r="O9" s="1"/>
      <c r="P9" s="1"/>
      <c r="Q9" s="1"/>
      <c r="R9" s="1"/>
    </row>
    <row r="10" spans="1:18">
      <c r="A10" s="233" t="str">
        <f>VLOOKUP(B10,weight!$A$4:$B$47,2,FALSE)</f>
        <v>WORKDAY INC-CLASS A</v>
      </c>
      <c r="B10" s="208" t="s">
        <v>175</v>
      </c>
      <c r="C10" s="208" t="s">
        <v>312</v>
      </c>
      <c r="D10" s="206">
        <f>'Yearly-App'!B10</f>
        <v>-0.14358795488896636</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-1.8209064508392465E-3</v>
      </c>
      <c r="K10" s="1"/>
      <c r="L10" s="1"/>
      <c r="M10" s="1"/>
      <c r="N10" s="1"/>
      <c r="O10" s="1"/>
      <c r="P10" s="1"/>
      <c r="Q10" s="1"/>
      <c r="R10" s="1"/>
    </row>
    <row r="11" spans="1:18">
      <c r="A11" s="233" t="str">
        <f>VLOOKUP(B11,weight!$A$4:$B$47,2,FALSE)</f>
        <v>ROBLOX CORP -CLASS A</v>
      </c>
      <c r="B11" s="208" t="s">
        <v>166</v>
      </c>
      <c r="C11" s="208" t="s">
        <v>312</v>
      </c>
      <c r="D11" s="206">
        <f>'Yearly-App'!B11</f>
        <v>1.2404078810922918</v>
      </c>
      <c r="E11" s="206">
        <f>'Yearly-App'!C11</f>
        <v>1.0460559370289735</v>
      </c>
      <c r="F11" s="206">
        <f>'Yearly-App'!D11</f>
        <v>2.8454516839785962</v>
      </c>
      <c r="G11" s="206">
        <f>'Yearly-App'!E11</f>
        <v>1.8286640426024543</v>
      </c>
      <c r="H11" s="206">
        <f>'Yearly-App'!F11</f>
        <v>2.0489143998003496</v>
      </c>
      <c r="I11" s="206">
        <f>'Yearly-App'!G11</f>
        <v>0.71377604800129735</v>
      </c>
      <c r="J11" s="206">
        <f>'Yearly-App'!H11</f>
        <v>1.5426564958127021E-2</v>
      </c>
      <c r="K11" s="1"/>
      <c r="L11" s="1"/>
      <c r="M11" s="1"/>
      <c r="N11" s="1"/>
      <c r="O11" s="1"/>
      <c r="P11" s="1"/>
      <c r="Q11" s="1"/>
      <c r="R11" s="1"/>
    </row>
    <row r="12" spans="1:18">
      <c r="A12" s="233" t="str">
        <f>VLOOKUP(B12,weight!$A$4:$B$47,2,FALSE)</f>
        <v>APPLOVIN CORP-CLASS A</v>
      </c>
      <c r="B12" s="208" t="s">
        <v>146</v>
      </c>
      <c r="C12" s="208" t="s">
        <v>312</v>
      </c>
      <c r="D12" s="206">
        <f>'Yearly-App'!B12</f>
        <v>0.35052342278355919</v>
      </c>
      <c r="E12" s="206">
        <f>'Yearly-App'!C12</f>
        <v>0.52707581227436817</v>
      </c>
      <c r="F12" s="206">
        <f>'Yearly-App'!D12</f>
        <v>24.244968771686327</v>
      </c>
      <c r="G12" s="206">
        <f>'Yearly-App'!E12</f>
        <v>27.487079091620984</v>
      </c>
      <c r="H12" s="206">
        <f>'Yearly-App'!F12</f>
        <v>3.436882546652031</v>
      </c>
      <c r="I12" s="206">
        <f>'Yearly-App'!G12</f>
        <v>0.88447110349423974</v>
      </c>
      <c r="J12" s="206">
        <f>'Yearly-App'!H12</f>
        <v>1.9478794437643035E-3</v>
      </c>
      <c r="K12" s="1"/>
      <c r="L12" s="1"/>
      <c r="M12" s="1"/>
      <c r="N12" s="1"/>
      <c r="O12" s="1"/>
      <c r="P12" s="1"/>
      <c r="Q12" s="1"/>
      <c r="R12" s="1"/>
    </row>
    <row r="13" spans="1:18">
      <c r="A13" s="233" t="str">
        <f>VLOOKUP(B13,weight!$A$4:$B$47,2,FALSE)</f>
        <v>SHOPIFY INC - CLASS A</v>
      </c>
      <c r="B13" s="208" t="s">
        <v>168</v>
      </c>
      <c r="C13" s="208" t="s">
        <v>312</v>
      </c>
      <c r="D13" s="206">
        <f>'Yearly-App'!B13</f>
        <v>0.42076554123953724</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3.4123447566106091E-3</v>
      </c>
      <c r="K13" s="1"/>
      <c r="L13" s="1"/>
      <c r="M13" s="1"/>
      <c r="N13" s="1"/>
      <c r="O13" s="1"/>
      <c r="P13" s="1"/>
      <c r="Q13" s="1"/>
      <c r="R13" s="1"/>
    </row>
    <row r="14" spans="1:18">
      <c r="A14" s="233" t="str">
        <f>VLOOKUP(B14,weight!$A$4:$B$47,2,FALSE)</f>
        <v>ATLASSIAN CORP-CL A</v>
      </c>
      <c r="B14" s="208" t="s">
        <v>171</v>
      </c>
      <c r="C14" s="208" t="s">
        <v>312</v>
      </c>
      <c r="D14" s="206">
        <f>'Yearly-App'!B14</f>
        <v>-0.29739502013312513</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-4.127414756253861E-3</v>
      </c>
      <c r="K14" s="1"/>
      <c r="L14" s="1"/>
      <c r="M14" s="1"/>
      <c r="N14" s="1"/>
      <c r="O14" s="1"/>
      <c r="P14" s="1"/>
      <c r="Q14" s="1"/>
      <c r="R14" s="1"/>
    </row>
    <row r="15" spans="1:18">
      <c r="A15" s="233" t="str">
        <f>VLOOKUP(B15,weight!$A$4:$B$47,2,FALSE)</f>
        <v>MICROSOFT CORP</v>
      </c>
      <c r="B15" s="208" t="s">
        <v>155</v>
      </c>
      <c r="C15" s="208" t="s">
        <v>313</v>
      </c>
      <c r="D15" s="206">
        <f>'Yearly-Infra'!B2</f>
        <v>0.23568208778173205</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1.1268102399320287E-2</v>
      </c>
      <c r="K15" s="1"/>
      <c r="L15" s="1"/>
      <c r="M15" s="1"/>
      <c r="N15" s="1"/>
      <c r="O15" s="1"/>
      <c r="P15" s="1"/>
      <c r="Q15" s="1"/>
      <c r="R15" s="1"/>
    </row>
    <row r="16" spans="1:18">
      <c r="A16" s="233" t="str">
        <f>VLOOKUP(B16,weight!$A$4:$B$47,2,FALSE)</f>
        <v>AMAZON.COM INC</v>
      </c>
      <c r="B16" s="208" t="s">
        <v>138</v>
      </c>
      <c r="C16" s="208" t="s">
        <v>313</v>
      </c>
      <c r="D16" s="206">
        <f>'Yearly-Infra'!B3</f>
        <v>1.7047267423310197E-2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1.2027965592655472E-3</v>
      </c>
      <c r="K16" s="1"/>
      <c r="L16" s="1"/>
      <c r="M16" s="1"/>
      <c r="N16" s="1"/>
      <c r="O16" s="1"/>
      <c r="P16" s="1"/>
      <c r="Q16" s="1"/>
      <c r="R16" s="1"/>
    </row>
    <row r="17" spans="1:18" ht="28">
      <c r="A17" s="233" t="str">
        <f>VLOOKUP(B17,weight!$A$4:$B$47,2,FALSE)</f>
        <v>ALPHABET INC-CL A</v>
      </c>
      <c r="B17" s="208" t="s">
        <v>149</v>
      </c>
      <c r="C17" s="208" t="s">
        <v>313</v>
      </c>
      <c r="D17" s="206">
        <f>'Yearly-Infra'!B4</f>
        <v>3.8140517696777509E-2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-1.2627201953665298E-3</v>
      </c>
      <c r="K17" s="1"/>
      <c r="L17" s="1"/>
      <c r="M17" s="1"/>
      <c r="N17" s="1"/>
      <c r="O17" s="1"/>
      <c r="P17" s="1"/>
      <c r="Q17" s="1"/>
      <c r="R17" s="1"/>
    </row>
    <row r="18" spans="1:18">
      <c r="A18" s="233" t="str">
        <f>VLOOKUP(B18,weight!$A$4:$B$47,2,FALSE)</f>
        <v>TESLA INC</v>
      </c>
      <c r="B18" s="208" t="s">
        <v>173</v>
      </c>
      <c r="C18" s="208" t="s">
        <v>313</v>
      </c>
      <c r="D18" s="206">
        <f>'Yearly-Infra'!B5</f>
        <v>-0.20198593502377182</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-8.2607853144584832E-3</v>
      </c>
      <c r="K18" s="1"/>
      <c r="L18" s="1"/>
      <c r="M18" s="1"/>
      <c r="N18" s="1"/>
      <c r="O18" s="1"/>
      <c r="P18" s="1"/>
      <c r="Q18" s="1"/>
      <c r="R18" s="1"/>
    </row>
    <row r="19" spans="1:18">
      <c r="A19" s="233" t="str">
        <f>VLOOKUP(B19,weight!$A$4:$B$47,2,FALSE)</f>
        <v>PALANTIR TECHN-A</v>
      </c>
      <c r="B19" s="208" t="s">
        <v>163</v>
      </c>
      <c r="C19" s="208" t="s">
        <v>313</v>
      </c>
      <c r="D19" s="206">
        <f>'Yearly-Infra'!B6</f>
        <v>1.4090969192119531</v>
      </c>
      <c r="E19" s="206">
        <f>'Yearly-Infra'!C6</f>
        <v>0.64203454894433798</v>
      </c>
      <c r="F19" s="206">
        <f>'Yearly-Infra'!D6</f>
        <v>19.532</v>
      </c>
      <c r="G19" s="206">
        <f>'Yearly-Infra'!E6</f>
        <v>18.517110266159698</v>
      </c>
      <c r="H19" s="206">
        <f>'Yearly-Infra'!F6</f>
        <v>4.4183673469387754</v>
      </c>
      <c r="I19" s="206">
        <f>'Yearly-Infra'!G6</f>
        <v>0.86363052415210695</v>
      </c>
      <c r="J19" s="206">
        <f>'Yearly-Infra'!H6</f>
        <v>1.708766137388925E-2</v>
      </c>
      <c r="K19" s="1"/>
      <c r="L19" s="1"/>
      <c r="M19" s="1"/>
      <c r="N19" s="1"/>
      <c r="O19" s="1"/>
      <c r="P19" s="1"/>
      <c r="Q19" s="1"/>
      <c r="R19" s="1"/>
    </row>
    <row r="20" spans="1:18">
      <c r="A20" s="233" t="str">
        <f>VLOOKUP(B20,weight!$A$4:$B$47,2,FALSE)</f>
        <v>ORACLE CORP</v>
      </c>
      <c r="B20" s="208" t="s">
        <v>161</v>
      </c>
      <c r="C20" s="208" t="s">
        <v>313</v>
      </c>
      <c r="D20" s="206">
        <f>'Yearly-Infra'!B7</f>
        <v>0.49657945271243409</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1.1577850006558133E-2</v>
      </c>
      <c r="K20" s="1"/>
      <c r="L20" s="1"/>
      <c r="M20" s="1"/>
      <c r="N20" s="1"/>
      <c r="O20" s="1"/>
      <c r="P20" s="1"/>
      <c r="Q20" s="1"/>
      <c r="R20" s="1"/>
    </row>
    <row r="21" spans="1:18">
      <c r="A21" s="233" t="str">
        <f>VLOOKUP(B21,weight!$A$4:$B$47,2,FALSE)</f>
        <v>NEBIUS GROUP NV</v>
      </c>
      <c r="B21" s="208" t="s">
        <v>157</v>
      </c>
      <c r="C21" s="208" t="s">
        <v>313</v>
      </c>
      <c r="D21" s="206">
        <f>'Yearly-Infra'!B8</f>
        <v>1.3577617328519858</v>
      </c>
      <c r="E21" s="206">
        <f>'Yearly-Infra'!C8</f>
        <v>1.493729679516953</v>
      </c>
      <c r="F21" s="206" t="e">
        <f>'Yearly-Infra'!D8</f>
        <v>#DIV/0!</v>
      </c>
      <c r="G21" s="206" t="e">
        <f>'Yearly-Infra'!E8</f>
        <v>#DIV/0!</v>
      </c>
      <c r="H21" s="206" t="e">
        <f>'Yearly-Infra'!F8</f>
        <v>#DIV/0!</v>
      </c>
      <c r="I21" s="206">
        <f>'Yearly-Infra'!G8</f>
        <v>0.74910968660968658</v>
      </c>
      <c r="J21" s="206">
        <f>'Yearly-Infra'!H8</f>
        <v>1.8082045881301231E-2</v>
      </c>
      <c r="K21" s="1"/>
      <c r="L21" s="1"/>
      <c r="M21" s="1"/>
      <c r="N21" s="1"/>
      <c r="O21" s="1"/>
      <c r="P21" s="1"/>
      <c r="Q21" s="1"/>
      <c r="R21" s="1"/>
    </row>
    <row r="22" spans="1:18">
      <c r="A22" s="233" t="str">
        <f>VLOOKUP(B22,weight!$A$4:$B$47,2,FALSE)</f>
        <v>ELASTIC NV</v>
      </c>
      <c r="B22" s="208" t="s">
        <v>148</v>
      </c>
      <c r="C22" s="208" t="s">
        <v>313</v>
      </c>
      <c r="D22" s="206">
        <f>'Yearly-Infra'!B9</f>
        <v>-0.22920872022607985</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-3.0232912160813789E-3</v>
      </c>
      <c r="K22" s="1"/>
      <c r="L22" s="1"/>
      <c r="M22" s="1"/>
      <c r="N22" s="1"/>
      <c r="O22" s="1"/>
      <c r="P22" s="1"/>
      <c r="Q22" s="1"/>
      <c r="R22" s="1"/>
    </row>
    <row r="23" spans="1:18">
      <c r="A23" s="233" t="str">
        <f>VLOOKUP(B23,weight!$A$4:$B$47,2,FALSE)</f>
        <v>SNOWFLAKE INC-CLASS A</v>
      </c>
      <c r="B23" s="208" t="s">
        <v>169</v>
      </c>
      <c r="C23" s="208" t="s">
        <v>313</v>
      </c>
      <c r="D23" s="206">
        <f>'Yearly-Infra'!B10</f>
        <v>0.33670099086846705</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6.1837266831397337E-3</v>
      </c>
      <c r="K23" s="1"/>
      <c r="L23" s="1"/>
      <c r="M23" s="1"/>
      <c r="N23" s="1"/>
      <c r="O23" s="1"/>
      <c r="P23" s="1"/>
      <c r="Q23" s="1"/>
      <c r="R23" s="1"/>
    </row>
    <row r="24" spans="1:18">
      <c r="A24" s="233" t="str">
        <f>VLOOKUP(B24,weight!$A$4:$B$47,2,FALSE)</f>
        <v>DATADOG INC - CLASS A</v>
      </c>
      <c r="B24" s="208" t="s">
        <v>145</v>
      </c>
      <c r="C24" s="208" t="s">
        <v>313</v>
      </c>
      <c r="D24" s="206">
        <f>'Yearly-Infra'!B11</f>
        <v>-4.5559521310098661E-2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4.1795463584794124E-5</v>
      </c>
      <c r="K24" s="1"/>
      <c r="L24" s="1"/>
      <c r="M24" s="1"/>
      <c r="N24" s="1"/>
      <c r="O24" s="1"/>
      <c r="P24" s="1"/>
      <c r="Q24" s="1"/>
      <c r="R24" s="1"/>
    </row>
    <row r="25" spans="1:18" ht="28">
      <c r="A25" s="233" t="str">
        <f>VLOOKUP(B25,weight!$A$4:$B$47,2,FALSE)</f>
        <v>CLOUDFLARE INC - CLASS A</v>
      </c>
      <c r="B25" s="208" t="s">
        <v>158</v>
      </c>
      <c r="C25" s="208" t="s">
        <v>313</v>
      </c>
      <c r="D25" s="206">
        <f>'Yearly-Infra'!B12</f>
        <v>0.95430906389301629</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1.1613463942048716E-2</v>
      </c>
      <c r="K25" s="1"/>
      <c r="L25" s="1"/>
      <c r="M25" s="1"/>
      <c r="N25" s="1"/>
      <c r="O25" s="1"/>
      <c r="P25" s="1"/>
      <c r="Q25" s="1"/>
      <c r="R25" s="1"/>
    </row>
    <row r="26" spans="1:18">
      <c r="A26" s="233" t="str">
        <f>VLOOKUP(B26,weight!$A$4:$B$47,2,FALSE)</f>
        <v>GITLAB INC-CL A</v>
      </c>
      <c r="B26" s="208" t="s">
        <v>150</v>
      </c>
      <c r="C26" s="208" t="s">
        <v>313</v>
      </c>
      <c r="D26" s="206">
        <f>'Yearly-Infra'!B13</f>
        <v>-0.26175687666370895</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-3.7798630451805894E-3</v>
      </c>
      <c r="K26" s="1"/>
      <c r="L26" s="1"/>
      <c r="M26" s="1"/>
      <c r="N26" s="1"/>
      <c r="O26" s="1"/>
      <c r="P26" s="1"/>
      <c r="Q26" s="1"/>
      <c r="R26" s="1"/>
    </row>
    <row r="27" spans="1:18" ht="28">
      <c r="A27" s="233" t="str">
        <f>VLOOKUP(B27,weight!$A$4:$B$47,2,FALSE)</f>
        <v>PALO ALTO NETWORKS INC</v>
      </c>
      <c r="B27" s="208" t="s">
        <v>162</v>
      </c>
      <c r="C27" s="208" t="s">
        <v>313</v>
      </c>
      <c r="D27" s="206">
        <f>'Yearly-Infra'!B14</f>
        <v>-7.6170586942185148E-2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1.1171417726039477E-3</v>
      </c>
      <c r="K27" s="1"/>
      <c r="L27" s="1"/>
      <c r="M27" s="1"/>
      <c r="N27" s="1"/>
      <c r="O27" s="1"/>
      <c r="P27" s="1"/>
      <c r="Q27" s="1"/>
      <c r="R27" s="1"/>
    </row>
    <row r="28" spans="1:18">
      <c r="A28" s="233" t="str">
        <f>VLOOKUP(B28,weight!$A$4:$B$47,2,FALSE)</f>
        <v>MONGODB INC</v>
      </c>
      <c r="B28" s="208" t="s">
        <v>152</v>
      </c>
      <c r="C28" s="208" t="s">
        <v>313</v>
      </c>
      <c r="D28" s="206">
        <f>'Yearly-Infra'!B15</f>
        <v>-2.1261973282934554E-2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-1.0822142510296981E-3</v>
      </c>
      <c r="K28" s="1"/>
      <c r="L28" s="1"/>
      <c r="M28" s="1"/>
      <c r="N28" s="1"/>
      <c r="O28" s="1"/>
      <c r="P28" s="1"/>
      <c r="Q28" s="1"/>
      <c r="R28" s="1"/>
    </row>
    <row r="29" spans="1:18">
      <c r="A29" s="233" t="str">
        <f>VLOOKUP(B29,weight!$A$4:$B$47,2,FALSE)</f>
        <v>PURE STORAGE-A</v>
      </c>
      <c r="B29" s="208" t="s">
        <v>164</v>
      </c>
      <c r="C29" s="208" t="s">
        <v>313</v>
      </c>
      <c r="D29" s="206">
        <f>'Yearly-Infra'!B16</f>
        <v>-5.8928862119485559E-2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-1.0605972378560371E-3</v>
      </c>
      <c r="K29" s="1"/>
      <c r="L29" s="1"/>
      <c r="M29" s="1"/>
      <c r="N29" s="1"/>
      <c r="O29" s="1"/>
      <c r="P29" s="1"/>
      <c r="Q29" s="1"/>
      <c r="R29" s="1"/>
    </row>
    <row r="30" spans="1:18">
      <c r="A30" s="233" t="str">
        <f>VLOOKUP(B30,weight!$A$4:$B$47,2,FALSE)</f>
        <v>ZSCALER INC</v>
      </c>
      <c r="B30" s="208" t="s">
        <v>176</v>
      </c>
      <c r="C30" s="208" t="s">
        <v>313</v>
      </c>
      <c r="D30" s="206">
        <f>'Yearly-Infra'!B17</f>
        <v>0.51044842303641702</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5.6830530586546666E-3</v>
      </c>
      <c r="K30" s="1"/>
      <c r="L30" s="1"/>
      <c r="M30" s="1"/>
      <c r="N30" s="1"/>
      <c r="O30" s="1"/>
      <c r="P30" s="1"/>
      <c r="Q30" s="1"/>
      <c r="R30" s="1"/>
    </row>
    <row r="31" spans="1:18">
      <c r="A31" s="233" t="str">
        <f>VLOOKUP(B31,weight!$A$4:$B$47,2,FALSE)</f>
        <v>CONFLUENT INC-CLASS A</v>
      </c>
      <c r="B31" s="208" t="s">
        <v>143</v>
      </c>
      <c r="C31" s="208" t="s">
        <v>313</v>
      </c>
      <c r="D31" s="206">
        <f>'Yearly-Infra'!B18</f>
        <v>-0.39449213161659513</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-1.313912765969778E-3</v>
      </c>
      <c r="K31" s="1"/>
      <c r="L31" s="1"/>
      <c r="M31" s="1"/>
      <c r="N31" s="1"/>
      <c r="O31" s="1"/>
      <c r="P31" s="1"/>
      <c r="Q31" s="1"/>
      <c r="R31" s="1"/>
    </row>
    <row r="32" spans="1:18" ht="17" customHeight="1">
      <c r="A32" s="233" t="str">
        <f>VLOOKUP(B32,weight!$A$4:$B$47,2,FALSE)</f>
        <v>NVIDIA CORP</v>
      </c>
      <c r="B32" s="208" t="s">
        <v>160</v>
      </c>
      <c r="C32" s="208" t="s">
        <v>314</v>
      </c>
      <c r="D32" s="206">
        <f>'Yearly-Semi'!B2</f>
        <v>0.34611661329957566</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1.2764003676763962E-2</v>
      </c>
      <c r="K32" s="1"/>
      <c r="L32" s="1"/>
      <c r="M32" s="1"/>
      <c r="N32" s="1"/>
      <c r="O32" s="1"/>
      <c r="P32" s="1"/>
      <c r="Q32" s="1"/>
      <c r="R32" s="1"/>
    </row>
    <row r="33" spans="1:18">
      <c r="A33" s="233" t="str">
        <f>VLOOKUP(B33,weight!$A$4:$B$47,2,FALSE)</f>
        <v>APPLE INC</v>
      </c>
      <c r="B33" s="208" t="s">
        <v>136</v>
      </c>
      <c r="C33" s="208" t="s">
        <v>314</v>
      </c>
      <c r="D33" s="206">
        <f>'Yearly-Semi'!B3</f>
        <v>-0.12135612171551791</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-7.3009559212288602E-3</v>
      </c>
      <c r="K33" s="1"/>
      <c r="L33" s="1"/>
      <c r="M33" s="1"/>
      <c r="N33" s="1"/>
      <c r="O33" s="1"/>
      <c r="P33" s="1"/>
      <c r="Q33" s="1"/>
      <c r="R33" s="1"/>
    </row>
    <row r="34" spans="1:18">
      <c r="A34" s="233" t="str">
        <f>VLOOKUP(B34,weight!$A$4:$B$47,2,FALSE)</f>
        <v>BROADCOM INC</v>
      </c>
      <c r="B34" s="208" t="s">
        <v>142</v>
      </c>
      <c r="C34" s="208" t="s">
        <v>314</v>
      </c>
      <c r="D34" s="206">
        <f>'Yearly-Semi'!B4</f>
        <v>0.31021394064872321</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6.311790549942113E-3</v>
      </c>
      <c r="K34" s="1"/>
      <c r="L34" s="1"/>
      <c r="M34" s="1"/>
      <c r="N34" s="1"/>
      <c r="O34" s="1"/>
      <c r="P34" s="1"/>
      <c r="Q34" s="1"/>
      <c r="R34" s="1"/>
    </row>
    <row r="35" spans="1:18" ht="28">
      <c r="A35" s="233" t="str">
        <f>VLOOKUP(B35,weight!$A$4:$B$47,2,FALSE)</f>
        <v>TSMC</v>
      </c>
      <c r="B35" s="208" t="s">
        <v>133</v>
      </c>
      <c r="C35" s="208" t="s">
        <v>314</v>
      </c>
      <c r="D35" s="206">
        <f>'Yearly-Semi'!B5</f>
        <v>0.20501555296500396</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4.1064882314756626E-3</v>
      </c>
      <c r="K35" s="1"/>
      <c r="L35" s="1"/>
      <c r="M35" s="1"/>
      <c r="N35" s="1"/>
      <c r="O35" s="1"/>
      <c r="P35" s="1"/>
      <c r="Q35" s="1"/>
      <c r="R35" s="1"/>
    </row>
    <row r="36" spans="1:18" ht="28">
      <c r="A36" s="233" t="str">
        <f>VLOOKUP(B36,weight!$A$4:$B$47,2,FALSE)</f>
        <v>SK HYNIX INC</v>
      </c>
      <c r="B36" s="208" t="s">
        <v>130</v>
      </c>
      <c r="C36" s="208" t="s">
        <v>314</v>
      </c>
      <c r="D36" s="206">
        <f>'Yearly-Semi'!B6</f>
        <v>0.6023482406504197</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2.355862180880107E-2</v>
      </c>
      <c r="K36" s="1"/>
      <c r="L36" s="1"/>
      <c r="M36" s="1"/>
      <c r="N36" s="1"/>
      <c r="O36" s="1"/>
      <c r="P36" s="1"/>
      <c r="Q36" s="1"/>
      <c r="R36" s="1"/>
    </row>
    <row r="37" spans="1:18" ht="28">
      <c r="A37" s="233" t="str">
        <f>VLOOKUP(B37,weight!$A$4:$B$47,2,FALSE)</f>
        <v>ASML HOLDING NV</v>
      </c>
      <c r="B37" s="208" t="s">
        <v>141</v>
      </c>
      <c r="C37" s="208" t="s">
        <v>314</v>
      </c>
      <c r="D37" s="206">
        <f>'Yearly-Semi'!B7</f>
        <v>2.8914411034801191E-2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1.0925058420317277E-3</v>
      </c>
      <c r="K37" s="1"/>
      <c r="L37" s="1"/>
      <c r="M37" s="1"/>
      <c r="N37" s="1"/>
      <c r="O37" s="1"/>
      <c r="P37" s="1"/>
      <c r="Q37" s="1"/>
      <c r="R37" s="1"/>
    </row>
    <row r="38" spans="1:18" ht="28">
      <c r="A38" s="233" t="str">
        <f>VLOOKUP(B38,weight!$A$4:$B$47,2,FALSE)</f>
        <v>MARVELL TECHNOLOGY INC</v>
      </c>
      <c r="B38" s="208" t="s">
        <v>154</v>
      </c>
      <c r="C38" s="208" t="s">
        <v>314</v>
      </c>
      <c r="D38" s="206">
        <f>'Yearly-Semi'!B8</f>
        <v>-0.31326392032593942</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-9.4840433646182741E-3</v>
      </c>
      <c r="K38" s="1"/>
      <c r="L38" s="1"/>
      <c r="M38" s="1"/>
      <c r="N38" s="1"/>
      <c r="O38" s="1"/>
      <c r="P38" s="1"/>
      <c r="Q38" s="1"/>
      <c r="R38" s="1"/>
    </row>
    <row r="39" spans="1:18">
      <c r="A39" s="233" t="str">
        <f>VLOOKUP(B39,weight!$A$4:$B$47,2,FALSE)</f>
        <v>VERTIV HOLDINGS CO-A</v>
      </c>
      <c r="B39" s="208" t="s">
        <v>174</v>
      </c>
      <c r="C39" s="208" t="s">
        <v>314</v>
      </c>
      <c r="D39" s="206">
        <f>'Yearly-Semi'!B9</f>
        <v>0.22691664466156136</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2.2887196728253777E-3</v>
      </c>
      <c r="K39" s="1"/>
      <c r="L39" s="1"/>
      <c r="M39" s="1"/>
      <c r="N39" s="1"/>
      <c r="O39" s="1"/>
      <c r="P39" s="1"/>
      <c r="Q39" s="1"/>
      <c r="R39" s="1"/>
    </row>
    <row r="40" spans="1:18">
      <c r="A40" s="233" t="str">
        <f>VLOOKUP(B40,weight!$A$4:$B$47,2,FALSE)</f>
        <v>ARISTA NETWORKS INC</v>
      </c>
      <c r="B40" s="208" t="s">
        <v>139</v>
      </c>
      <c r="C40" s="208" t="s">
        <v>314</v>
      </c>
      <c r="D40" s="206">
        <f>'Yearly-Semi'!B10</f>
        <v>0.26011037727313857</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2.0024163468321094E-4</v>
      </c>
      <c r="K40" s="1"/>
      <c r="L40" s="1"/>
      <c r="M40" s="1"/>
      <c r="N40" s="1"/>
      <c r="O40" s="1"/>
      <c r="P40" s="1"/>
      <c r="Q40" s="1"/>
      <c r="R40" s="1"/>
    </row>
    <row r="41" spans="1:18" ht="28">
      <c r="A41" s="233" t="str">
        <f>VLOOKUP(B41,weight!$A$4:$B$47,2,FALSE)</f>
        <v>MEDIATEK INC</v>
      </c>
      <c r="B41" s="208" t="s">
        <v>135</v>
      </c>
      <c r="C41" s="208" t="s">
        <v>314</v>
      </c>
      <c r="D41" s="206">
        <f>'Yearly-Semi'!B11</f>
        <v>5.1240358277333309E-2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6.618502398601032E-4</v>
      </c>
      <c r="K41" s="1"/>
      <c r="L41" s="1"/>
      <c r="M41" s="1"/>
      <c r="N41" s="1"/>
      <c r="O41" s="1"/>
      <c r="P41" s="1"/>
      <c r="Q41" s="1"/>
      <c r="R41" s="1"/>
    </row>
    <row r="42" spans="1:18" ht="28">
      <c r="A42" s="233" t="str">
        <f>VLOOKUP(B42,weight!$A$4:$B$47,2,FALSE)</f>
        <v>MICRON TECHNOLOGY INC</v>
      </c>
      <c r="B42" s="208" t="s">
        <v>156</v>
      </c>
      <c r="C42" s="208" t="s">
        <v>314</v>
      </c>
      <c r="D42" s="206">
        <f>'Yearly-Semi'!B12</f>
        <v>0.32925380228136891</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3.6724258214929201E-3</v>
      </c>
      <c r="K42" s="1"/>
      <c r="L42" s="1"/>
      <c r="M42" s="1"/>
      <c r="N42" s="1"/>
      <c r="O42" s="1"/>
      <c r="P42" s="1"/>
      <c r="Q42" s="1"/>
      <c r="R42" s="1"/>
    </row>
    <row r="43" spans="1:18">
      <c r="A43" s="233" t="str">
        <f>VLOOKUP(B43,weight!$A$4:$B$47,2,FALSE)</f>
        <v>QUALCOMM INC</v>
      </c>
      <c r="B43" s="208" t="s">
        <v>165</v>
      </c>
      <c r="C43" s="208" t="s">
        <v>314</v>
      </c>
      <c r="D43" s="206">
        <f>'Yearly-Semi'!B13</f>
        <v>-5.0253873193594534E-2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-6.9163196593333086E-5</v>
      </c>
      <c r="K43" s="1"/>
      <c r="L43" s="1"/>
      <c r="M43" s="1"/>
      <c r="N43" s="1"/>
      <c r="O43" s="1"/>
      <c r="P43" s="1"/>
      <c r="Q43" s="1"/>
      <c r="R43" s="1"/>
    </row>
    <row r="44" spans="1:18">
      <c r="A44" s="233" t="str">
        <f>VLOOKUP(B44,weight!$A$4:$B$47,2,FALSE)</f>
        <v>SYNOPSYS INC</v>
      </c>
      <c r="B44" s="208" t="s">
        <v>170</v>
      </c>
      <c r="C44" s="208" t="s">
        <v>314</v>
      </c>
      <c r="D44" s="206">
        <f>'Yearly-Semi'!B14</f>
        <v>0.27807194659634082</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2.1707235723051744E-3</v>
      </c>
      <c r="K44" s="1"/>
      <c r="L44" s="1"/>
      <c r="M44" s="1"/>
      <c r="N44" s="1"/>
      <c r="O44" s="1"/>
      <c r="P44" s="1"/>
      <c r="Q44" s="1"/>
      <c r="R44" s="1"/>
    </row>
    <row r="45" spans="1:18">
      <c r="A45" s="233" t="str">
        <f>VLOOKUP(B45,weight!$A$4:$B$47,2,FALSE)</f>
        <v>ARM HOLDINGS PLC-ADR</v>
      </c>
      <c r="B45" s="208" t="s">
        <v>140</v>
      </c>
      <c r="C45" s="208" t="s">
        <v>314</v>
      </c>
      <c r="D45" s="206">
        <f>'Yearly-Semi'!B15</f>
        <v>9.8978599221789754E-2</v>
      </c>
      <c r="E45" s="206">
        <f>'Yearly-Semi'!C15</f>
        <v>0.56040901419636646</v>
      </c>
      <c r="F45" s="206" t="e">
        <f>'Yearly-Semi'!D15</f>
        <v>#DIV/0!</v>
      </c>
      <c r="G45" s="206" t="e">
        <f>'Yearly-Semi'!E15</f>
        <v>#DIV/0!</v>
      </c>
      <c r="H45" s="206">
        <f>'Yearly-Semi'!F15</f>
        <v>-5.2276153150437099E-2</v>
      </c>
      <c r="I45" s="206">
        <f>'Yearly-Semi'!G15</f>
        <v>-0.56255468066491687</v>
      </c>
      <c r="J45" s="206">
        <f>'Yearly-Semi'!H15</f>
        <v>2.5125329841337533E-3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0.30113917781079746</v>
      </c>
      <c r="C2" s="206">
        <f>J2/K2-1</f>
        <v>0.39867990747387716</v>
      </c>
      <c r="D2" s="206">
        <f>J2/L2-1</f>
        <v>4.9391193903471633</v>
      </c>
      <c r="E2" s="206">
        <f>J2/M2-1</f>
        <v>2.6151427687867228</v>
      </c>
      <c r="F2" s="206">
        <f>J2/N2-1</f>
        <v>0.47665263157894722</v>
      </c>
      <c r="G2" s="206">
        <f>((O2-Q2)/O2)*((P2-R2)/ABS(P2-R2))</f>
        <v>0.40814279983955076</v>
      </c>
      <c r="H2" s="206">
        <f>'Yearly-Sector-Raw-Contribute'!G2</f>
        <v>1.4321226408279909E-2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45768</v>
      </c>
      <c r="S2" s="225">
        <f>_xll.ciqfunctions.udf.CIQ(A2,"IQ_CLOSEPRICE",$A$20,"USD")</f>
        <v>585.51</v>
      </c>
      <c r="T2" s="231">
        <f>P2-R2</f>
        <v>101</v>
      </c>
    </row>
    <row r="3" spans="1:20">
      <c r="A3" s="208" t="s">
        <v>144</v>
      </c>
      <c r="B3" s="206">
        <f>holdings!X5</f>
        <v>-0.27951425238536776</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-8.6716215636457317E-3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-0.17545183564124811</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-3.1348691970862702E-3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0.20544058230268614</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2.0246010707636363E-3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45512</v>
      </c>
      <c r="S5" s="225">
        <f>_xll.ciqfunctions.udf.CIQ(A5,"IQ_CLOSEPRICE",$A$20,"USD")</f>
        <v>324.23</v>
      </c>
      <c r="T5" s="231">
        <f t="shared" si="5"/>
        <v>279</v>
      </c>
    </row>
    <row r="6" spans="1:20">
      <c r="A6" s="208" t="s">
        <v>167</v>
      </c>
      <c r="B6" s="206">
        <f>holdings!X8</f>
        <v>0.20848131755496624</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2.7017390082065058E-2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45512</v>
      </c>
      <c r="S6" s="225">
        <f>_xll.ciqfunctions.udf.CIQ(A6,"IQ_CLOSEPRICE",$A$20,"USD")</f>
        <v>0</v>
      </c>
      <c r="T6" s="231">
        <f t="shared" si="5"/>
        <v>195</v>
      </c>
    </row>
    <row r="7" spans="1:20">
      <c r="A7" s="208" t="s">
        <v>172</v>
      </c>
      <c r="B7" s="206">
        <f>holdings!X9</f>
        <v>0.73992890995260674</v>
      </c>
      <c r="C7" s="206">
        <f t="shared" si="0"/>
        <v>0.49938195302843003</v>
      </c>
      <c r="D7" s="206" t="e">
        <f t="shared" si="1"/>
        <v>#DIV/0!</v>
      </c>
      <c r="E7" s="206" t="e">
        <f t="shared" si="2"/>
        <v>#DIV/0!</v>
      </c>
      <c r="F7" s="206">
        <f t="shared" si="3"/>
        <v>0.45933589990375356</v>
      </c>
      <c r="G7" s="206">
        <f t="shared" si="4"/>
        <v>0.65708037178786227</v>
      </c>
      <c r="H7" s="206">
        <f>'Yearly-Sector-Raw-Contribute'!G7</f>
        <v>8.5911799372066621E-3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-0.23929567329315471</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-4.6133243698190237E-3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-0.20851453421835664</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-2.6101466386547084E-3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-0.14358795488896636</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-1.8209064508392465E-3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1.2404078810922918</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1.5426564958127021E-2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45512</v>
      </c>
      <c r="S11" s="225">
        <f>_xll.ciqfunctions.udf.CIQ(A11,"IQ_CLOSEPRICE",$A$20,"USD")</f>
        <v>57.86</v>
      </c>
      <c r="T11" s="231">
        <f t="shared" si="5"/>
        <v>357</v>
      </c>
    </row>
    <row r="12" spans="1:20">
      <c r="A12" s="208" t="s">
        <v>146</v>
      </c>
      <c r="B12" s="206">
        <f>holdings!X14</f>
        <v>0.35052342278355919</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1.9478794437643035E-3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45512</v>
      </c>
      <c r="S12" s="225">
        <f>_xll.ciqfunctions.udf.CIQ(A12,"IQ_CLOSEPRICE",$A$20,"USD")</f>
        <v>323.83</v>
      </c>
      <c r="T12" s="231">
        <f t="shared" si="5"/>
        <v>189</v>
      </c>
    </row>
    <row r="13" spans="1:20">
      <c r="A13" s="208" t="s">
        <v>168</v>
      </c>
      <c r="B13" s="206">
        <f>holdings!X15</f>
        <v>0.42076554123953724</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3.4123447566106091E-3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45512</v>
      </c>
      <c r="S13" s="225">
        <f>_xll.ciqfunctions.udf.CIQ(A13,"IQ_CLOSEPRICE",$A$20,"USD")</f>
        <v>106.33</v>
      </c>
      <c r="T13" s="231">
        <f t="shared" si="5"/>
        <v>364</v>
      </c>
    </row>
    <row r="14" spans="1:20">
      <c r="A14" s="208" t="s">
        <v>171</v>
      </c>
      <c r="B14" s="206">
        <f>holdings!X16</f>
        <v>-0.29739502013312513</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-4.127414756253861E-3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45512</v>
      </c>
      <c r="S14" s="225">
        <f>_xll.ciqfunctions.udf.CIQ(A14,"IQ_CLOSEPRICE",$A$20,"USD")</f>
        <v>243.38</v>
      </c>
      <c r="T14" s="231">
        <f t="shared" si="5"/>
        <v>186</v>
      </c>
    </row>
    <row r="15" spans="1:20">
      <c r="A15" s="19" t="s">
        <v>268</v>
      </c>
      <c r="C15" s="1"/>
      <c r="D15" s="1"/>
      <c r="E15" s="1"/>
      <c r="F15" s="1"/>
      <c r="G15" s="1"/>
      <c r="H15" s="225">
        <f>SUM(H2:H14)</f>
        <v>4.7762903680518366E-2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2.2111905022880945E-2</v>
      </c>
      <c r="C23" s="1">
        <f>C2*holdings!$U$4*0.01</f>
        <v>2.9274079555772929E-2</v>
      </c>
      <c r="D23" s="1">
        <f>D2*holdings!$U$4*0.01</f>
        <v>0.36266732097091564</v>
      </c>
      <c r="E23" s="1">
        <f>E2*holdings!$U$4*0.01</f>
        <v>0.19202346551207378</v>
      </c>
      <c r="F23" s="1">
        <f>F2*holdings!$U$4*0.01</f>
        <v>3.4999423837843921E-2</v>
      </c>
      <c r="G23" s="1">
        <f>G2*holdings!$U$4*0.01</f>
        <v>2.996891633773089E-2</v>
      </c>
      <c r="H23" s="263">
        <f>SUM(H2:H14)</f>
        <v>4.7762903680518366E-2</v>
      </c>
    </row>
    <row r="24" spans="1:8">
      <c r="A24" s="208" t="s">
        <v>144</v>
      </c>
      <c r="B24" s="1">
        <f>B3*holdings!$U$4*0.01</f>
        <v>-2.0524040233549506E-2</v>
      </c>
      <c r="C24" s="1">
        <f>C3*holdings!$U$4*0.01</f>
        <v>3.7476962998935497E-3</v>
      </c>
      <c r="D24" s="1">
        <f>D3*holdings!$U$4*0.01</f>
        <v>4.5651073237852238E-2</v>
      </c>
      <c r="E24" s="1">
        <f>E3*holdings!$U$4*0.01</f>
        <v>3.0910302813685547E-2</v>
      </c>
      <c r="F24" s="1">
        <f>F3*holdings!$U$4*0.01</f>
        <v>2.2540218004073439E-3</v>
      </c>
      <c r="G24" s="1">
        <f>G3*holdings!$U$4*0.01</f>
        <v>-2.7659691634245875E-2</v>
      </c>
      <c r="H24" s="264"/>
    </row>
    <row r="25" spans="1:8">
      <c r="A25" s="208" t="s">
        <v>159</v>
      </c>
      <c r="B25" s="1">
        <f>B4*holdings!$U$4*0.01</f>
        <v>-1.2882994348303931E-2</v>
      </c>
      <c r="C25" s="1">
        <f>C4*holdings!$U$4*0.01</f>
        <v>1.7781564986491579E-2</v>
      </c>
      <c r="D25" s="1">
        <f>D4*holdings!$U$4*0.01</f>
        <v>9.5748577650438635E-2</v>
      </c>
      <c r="E25" s="1">
        <f>E4*holdings!$U$4*0.01</f>
        <v>9.2464997540318103E-2</v>
      </c>
      <c r="F25" s="1">
        <f>F4*holdings!$U$4*0.01</f>
        <v>2.1959438975791504E-2</v>
      </c>
      <c r="G25" s="1">
        <f>G4*holdings!$U$4*0.01</f>
        <v>-3.1834460110094429E-2</v>
      </c>
      <c r="H25" s="264"/>
    </row>
    <row r="26" spans="1:8">
      <c r="A26" s="208" t="s">
        <v>147</v>
      </c>
      <c r="B26" s="1">
        <f>B5*holdings!$U$4*0.01</f>
        <v>1.50849938448609E-2</v>
      </c>
      <c r="C26" s="1">
        <f>C5*holdings!$U$4*0.01</f>
        <v>7.972452747191194E-3</v>
      </c>
      <c r="D26" s="1">
        <f>D5*holdings!$U$4*0.01</f>
        <v>0.30804359850047186</v>
      </c>
      <c r="E26" s="1">
        <f>E5*holdings!$U$4*0.01</f>
        <v>0.14138894025798215</v>
      </c>
      <c r="F26" s="1">
        <f>F5*holdings!$U$4*0.01</f>
        <v>7.2512253055708076E-2</v>
      </c>
      <c r="G26" s="1">
        <f>G5*holdings!$U$4*0.01</f>
        <v>5.3882515886062937E-2</v>
      </c>
      <c r="H26" s="264"/>
    </row>
    <row r="27" spans="1:8">
      <c r="A27" s="208" t="s">
        <v>167</v>
      </c>
      <c r="B27" s="1">
        <f>B6*holdings!$U$4*0.01</f>
        <v>1.5308267513823321E-2</v>
      </c>
      <c r="C27" s="1">
        <f>C6*holdings!$U$4*0.01</f>
        <v>1.4582355589650195E-2</v>
      </c>
      <c r="D27" s="1">
        <f>D6*holdings!$U$4*0.01</f>
        <v>0.1365345104189386</v>
      </c>
      <c r="E27" s="1">
        <f>E6*holdings!$U$4*0.01</f>
        <v>0.11830930190159604</v>
      </c>
      <c r="F27" s="1">
        <f>F6*holdings!$U$4*0.01</f>
        <v>3.9575983889125588E-2</v>
      </c>
      <c r="G27" s="1">
        <f>G6*holdings!$U$4*0.01</f>
        <v>2.7656407220005369E-2</v>
      </c>
      <c r="H27" s="264"/>
    </row>
    <row r="28" spans="1:8">
      <c r="A28" s="208" t="s">
        <v>172</v>
      </c>
      <c r="B28" s="1">
        <f>B7*holdings!$U$4*0.01</f>
        <v>5.4331149800891931E-2</v>
      </c>
      <c r="C28" s="1">
        <f>C7*holdings!$U$4*0.01</f>
        <v>3.6668381695732694E-2</v>
      </c>
      <c r="D28" s="1"/>
      <c r="E28" s="1"/>
      <c r="F28" s="1">
        <f>F7*holdings!$U$4*0.01</f>
        <v>3.3727899060190539E-2</v>
      </c>
      <c r="G28" s="1">
        <f>G7*holdings!$U$4*0.01</f>
        <v>4.8247786551709033E-2</v>
      </c>
      <c r="H28" s="264"/>
    </row>
    <row r="29" spans="1:8">
      <c r="A29" s="208" t="s">
        <v>137</v>
      </c>
      <c r="B29" s="1">
        <f>B8*holdings!$U$4*0.01</f>
        <v>-1.7570889442917462E-2</v>
      </c>
      <c r="C29" s="1">
        <f>C8*holdings!$U$4*0.01</f>
        <v>3.7155844222348782E-3</v>
      </c>
      <c r="D29" s="1">
        <f>D8*holdings!$U$4*0.01</f>
        <v>4.5811044990371318E-3</v>
      </c>
      <c r="E29" s="1">
        <f>E8*holdings!$U$4*0.01</f>
        <v>7.2958320124735824E-3</v>
      </c>
      <c r="F29" s="1">
        <f>F8*holdings!$U$4*0.01</f>
        <v>-2.5734384162610379E-2</v>
      </c>
      <c r="G29" s="1">
        <f>G8*holdings!$U$4*0.01</f>
        <v>-3.1949563047985248E-2</v>
      </c>
      <c r="H29" s="264"/>
    </row>
    <row r="30" spans="1:8">
      <c r="A30" s="208" t="s">
        <v>151</v>
      </c>
      <c r="B30" s="1">
        <f>B9*holdings!$U$4*0.01</f>
        <v>-1.5310706531261721E-2</v>
      </c>
      <c r="C30" s="1">
        <f>C9*holdings!$U$4*0.01</f>
        <v>1.2329248888291869E-3</v>
      </c>
      <c r="D30" s="1">
        <f>D9*holdings!$U$4*0.01</f>
        <v>0.22051372660142615</v>
      </c>
      <c r="E30" s="1">
        <f>E9*holdings!$U$4*0.01</f>
        <v>6.8840637029591034E-2</v>
      </c>
      <c r="F30" s="1">
        <f>F9*holdings!$U$4*0.01</f>
        <v>1.8144862899676325E-3</v>
      </c>
      <c r="G30" s="1">
        <f>G9*holdings!$U$4*0.01</f>
        <v>-3.6179900484143102E-2</v>
      </c>
      <c r="H30" s="264"/>
    </row>
    <row r="31" spans="1:8">
      <c r="A31" s="208" t="s">
        <v>175</v>
      </c>
      <c r="B31" s="1">
        <f>B10*holdings!$U$4*0.01</f>
        <v>-1.0543308393202024E-2</v>
      </c>
      <c r="C31" s="1">
        <f>C10*holdings!$U$4*0.01</f>
        <v>3.2790231139820814E-3</v>
      </c>
      <c r="D31" s="1">
        <f>D10*holdings!$U$4*0.01</f>
        <v>2.7547349062656483E-2</v>
      </c>
      <c r="E31" s="1">
        <f>E10*holdings!$U$4*0.01</f>
        <v>1.9008445386343362E-2</v>
      </c>
      <c r="F31" s="1">
        <f>F10*holdings!$U$4*0.01</f>
        <v>-5.8991869286975846E-4</v>
      </c>
      <c r="G31" s="1">
        <f>G10*holdings!$U$4*0.01</f>
        <v>-2.3524281432142354E-2</v>
      </c>
      <c r="H31" s="264"/>
    </row>
    <row r="32" spans="1:8">
      <c r="A32" s="208" t="s">
        <v>166</v>
      </c>
      <c r="B32" s="1">
        <f>B11*holdings!$U$4*0.01</f>
        <v>9.1080082823292885E-2</v>
      </c>
      <c r="C32" s="1">
        <f>C11*holdings!$U$4*0.01</f>
        <v>7.6809300258958366E-2</v>
      </c>
      <c r="D32" s="1">
        <f>D11*holdings!$U$4*0.01</f>
        <v>0.20893447953445066</v>
      </c>
      <c r="E32" s="1">
        <f>E11*holdings!$U$4*0.01</f>
        <v>0.1342742778363698</v>
      </c>
      <c r="F32" s="1">
        <f>F11*holdings!$U$4*0.01</f>
        <v>0.15044671682295468</v>
      </c>
      <c r="G32" s="1">
        <f>G11*holdings!$U$4*0.01</f>
        <v>5.2410809831353981E-2</v>
      </c>
      <c r="H32" s="264"/>
    </row>
    <row r="33" spans="1:8">
      <c r="A33" s="208" t="s">
        <v>146</v>
      </c>
      <c r="B33" s="1">
        <f>B12*holdings!$U$4*0.01</f>
        <v>2.5738067989794777E-2</v>
      </c>
      <c r="C33" s="1">
        <f>C12*holdings!$U$4*0.01</f>
        <v>3.8701873285285876E-2</v>
      </c>
      <c r="D33" s="1">
        <f>D12*holdings!$U$4*0.01</f>
        <v>1.7802480921265913</v>
      </c>
      <c r="E33" s="1">
        <f>E12*holdings!$U$4*0.01</f>
        <v>2.0183082342484475</v>
      </c>
      <c r="F33" s="1">
        <f>F12*holdings!$U$4*0.01</f>
        <v>0.25236178500199796</v>
      </c>
      <c r="G33" s="1">
        <f>G12*holdings!$U$4*0.01</f>
        <v>6.4944525578252726E-2</v>
      </c>
      <c r="H33" s="264"/>
    </row>
    <row r="34" spans="1:8">
      <c r="A34" s="208" t="s">
        <v>168</v>
      </c>
      <c r="B34" s="1">
        <f>B13*holdings!$U$4*0.01</f>
        <v>3.0895773019063304E-2</v>
      </c>
      <c r="C34" s="1">
        <f>C13*holdings!$U$4*0.01</f>
        <v>3.7832951599623556E-2</v>
      </c>
      <c r="D34" s="1">
        <f>D13*holdings!$U$4*0.01</f>
        <v>0.15423732188850042</v>
      </c>
      <c r="E34" s="1">
        <f>E13*holdings!$U$4*0.01</f>
        <v>0.13905966531510081</v>
      </c>
      <c r="F34" s="1">
        <f>F13*holdings!$U$4*0.01</f>
        <v>6.7800682859716022E-2</v>
      </c>
      <c r="G34" s="1">
        <f>G13*holdings!$U$4*0.01</f>
        <v>4.5868084007603969E-2</v>
      </c>
      <c r="H34" s="264"/>
    </row>
    <row r="35" spans="1:8">
      <c r="A35" s="208" t="s">
        <v>171</v>
      </c>
      <c r="B35" s="1">
        <f>B14*holdings!$U$4*0.01</f>
        <v>-2.1836980784987869E-2</v>
      </c>
      <c r="C35" s="1">
        <f>C14*holdings!$U$4*0.01</f>
        <v>-4.3929760740939938E-3</v>
      </c>
      <c r="D35" s="1">
        <f>D14*holdings!$U$4*0.01</f>
        <v>3.2971220090513467E-2</v>
      </c>
      <c r="E35" s="1">
        <f>E14*holdings!$U$4*0.01</f>
        <v>1.4063129256599772E-2</v>
      </c>
      <c r="F35" s="1">
        <f>F14*holdings!$U$4*0.01</f>
        <v>4.4620400205923182E-3</v>
      </c>
      <c r="G35" s="1">
        <f>G14*holdings!$U$4*0.01</f>
        <v>4.2955093779437188E-2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0.23568208778173205</v>
      </c>
      <c r="C2" s="206">
        <f>J2/K2-1</f>
        <v>0.39132089836315198</v>
      </c>
      <c r="D2" s="206">
        <f>J2/L2-1</f>
        <v>1.0055655718429097</v>
      </c>
      <c r="E2" s="206">
        <f>J2/M2-1</f>
        <v>0.96211511177575804</v>
      </c>
      <c r="F2" s="206">
        <f>J2/N2-1</f>
        <v>0.1515956249718684</v>
      </c>
      <c r="G2" s="206">
        <f>((O2-Q2)/O2)*((P2-R2)/ABS(P2-R2))</f>
        <v>0.32837914174961524</v>
      </c>
      <c r="H2" s="206">
        <f>'Yearly-Sector-Raw-Contribute'!G15</f>
        <v>1.1268102399320287E-2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1.7047267423310197E-2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1.2027965592655472E-3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3.8140517696777509E-2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-1.2627201953665298E-3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-0.20198593502377182</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-8.2607853144584832E-3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45512</v>
      </c>
      <c r="S5" s="225">
        <f>_xll.ciqfunctions.udf.CIQ(A5,"IQ_CLOSEPRICE",$A$24,"USD")</f>
        <v>403.84</v>
      </c>
      <c r="T5" s="231">
        <f t="shared" si="5"/>
        <v>132</v>
      </c>
    </row>
    <row r="6" spans="1:20">
      <c r="A6" s="208" t="s">
        <v>163</v>
      </c>
      <c r="B6" s="229">
        <f>holdings!X21</f>
        <v>1.4090969192119531</v>
      </c>
      <c r="C6" s="206">
        <f t="shared" si="0"/>
        <v>0.64203454894433798</v>
      </c>
      <c r="D6" s="206">
        <f t="shared" si="1"/>
        <v>19.532</v>
      </c>
      <c r="E6" s="206">
        <f t="shared" si="2"/>
        <v>18.517110266159698</v>
      </c>
      <c r="F6" s="206">
        <f t="shared" si="3"/>
        <v>4.4183673469387754</v>
      </c>
      <c r="G6" s="206">
        <f t="shared" si="4"/>
        <v>0.86363052415210695</v>
      </c>
      <c r="H6" s="206">
        <f>'Yearly-Sector-Raw-Contribute'!G19</f>
        <v>1.708766137388925E-2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45876</v>
      </c>
      <c r="Q6" s="225">
        <f>_xll.ciqfunctions.udf.CIQ(A6,"IQ_YEARLOW",$A$19,"USD")</f>
        <v>21.23</v>
      </c>
      <c r="R6" s="230" cm="1">
        <f t="array" ref="R6">_xll.ciqfunctions.udf.CIQ(A6,"IQ_YEARLOW_DATE")</f>
        <v>45512</v>
      </c>
      <c r="S6" s="225">
        <f>_xll.ciqfunctions.udf.CIQ(A6,"IQ_CLOSEPRICE",$A$24,"USD")</f>
        <v>75.63</v>
      </c>
      <c r="T6" s="231">
        <f t="shared" si="5"/>
        <v>364</v>
      </c>
    </row>
    <row r="7" spans="1:20">
      <c r="A7" s="208" t="s">
        <v>161</v>
      </c>
      <c r="B7" s="229">
        <f>holdings!X22</f>
        <v>0.49657945271243409</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1.1577850006558133E-2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1.3577617328519858</v>
      </c>
      <c r="C8" s="206">
        <f t="shared" si="0"/>
        <v>1.493729679516953</v>
      </c>
      <c r="D8" s="206" t="e">
        <f t="shared" si="1"/>
        <v>#DIV/0!</v>
      </c>
      <c r="E8" s="206" t="e">
        <f t="shared" si="2"/>
        <v>#DIV/0!</v>
      </c>
      <c r="F8" s="206" t="e">
        <f t="shared" si="3"/>
        <v>#DIV/0!</v>
      </c>
      <c r="G8" s="206">
        <f t="shared" si="4"/>
        <v>0.74910968660968658</v>
      </c>
      <c r="H8" s="206">
        <f>'Yearly-Sector-Raw-Contribute'!G21</f>
        <v>1.8082045881301231E-2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45876</v>
      </c>
      <c r="Q8" s="225">
        <f>_xll.ciqfunctions.udf.CIQ(A8,"IQ_YEARLOW",$A$19,"USD")</f>
        <v>14.09</v>
      </c>
      <c r="R8" s="230" cm="1">
        <f t="array" ref="R8">_xll.ciqfunctions.udf.CIQ(A8,"IQ_YEARLOW_DATE")</f>
        <v>45586</v>
      </c>
      <c r="S8" s="225">
        <f>_xll.ciqfunctions.udf.CIQ(A8,"IQ_CLOSEPRICE",$A$24,"USD")</f>
        <v>27.7</v>
      </c>
      <c r="T8" s="231">
        <f t="shared" si="5"/>
        <v>290</v>
      </c>
    </row>
    <row r="9" spans="1:20">
      <c r="A9" s="208" t="s">
        <v>148</v>
      </c>
      <c r="B9" s="229">
        <f>holdings!X24</f>
        <v>-0.22920872022607985</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-3.0232912160813789E-3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0.33670099086846705</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6.1837266831397337E-3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-4.5559521310098661E-2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4.1795463584794124E-5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0.95430906389301629</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1.1613463942048716E-2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-0.26175687666370895</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-3.7798630451805894E-3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-7.6170586942185148E-2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1.1171417726039477E-3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-2.1261973282934554E-2</v>
      </c>
      <c r="C15" s="206">
        <f>J15/K15-1</f>
        <v>0.37215873414542266</v>
      </c>
      <c r="D15" s="206">
        <f>J15/L15-1</f>
        <v>0.4312004715436506</v>
      </c>
      <c r="E15" s="206">
        <f>J15/M15-1</f>
        <v>6.7666601524330572E-2</v>
      </c>
      <c r="F15" s="206">
        <f>J15/N15-1</f>
        <v>-0.16908745247148294</v>
      </c>
      <c r="G15" s="206">
        <f t="shared" si="4"/>
        <v>-0.61951351351351347</v>
      </c>
      <c r="H15" s="206">
        <f>'Yearly-Sector-Raw-Contribute'!G28</f>
        <v>-1.0822142510296981E-3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-5.8928862119485559E-2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-1.0605972378560371E-3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0.51044842303641702</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5.6830530586546666E-3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-0.39449213161659513</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-1.313912765969778E-3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45876</v>
      </c>
      <c r="S18" s="225">
        <f>_xll.ciqfunctions.udf.CIQ(A18,"IQ_CLOSEPRICE",$A$24,"USD")</f>
        <v>27.96</v>
      </c>
      <c r="T18" s="231">
        <f t="shared" si="5"/>
        <v>-176</v>
      </c>
    </row>
    <row r="19" spans="1:20">
      <c r="A19" s="19" t="s">
        <v>268</v>
      </c>
      <c r="C19" s="206"/>
      <c r="D19" s="206"/>
      <c r="E19" s="206"/>
      <c r="F19" s="206"/>
      <c r="G19" s="206"/>
      <c r="H19" s="55">
        <f>SUM(H2:H18)</f>
        <v>6.4074253114423815E-2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0.10346650167592931</v>
      </c>
      <c r="C27" s="1">
        <f>C6*holdings!$U$4*0.01</f>
        <v>4.7143008992954698E-2</v>
      </c>
      <c r="D27" s="1">
        <f>D6*holdings!$U$4*0.01</f>
        <v>1.4341864517484415</v>
      </c>
      <c r="E27" s="1">
        <f>E6*holdings!$U$4*0.01</f>
        <v>1.3596656087066463</v>
      </c>
      <c r="F27" s="1">
        <f>F6*holdings!$U$4*0.01</f>
        <v>0.32442978639296016</v>
      </c>
      <c r="G27" s="1">
        <f>G6*holdings!$U$4*0.01</f>
        <v>6.3414253381904415E-2</v>
      </c>
      <c r="H27" s="263"/>
    </row>
    <row r="28" spans="1:20">
      <c r="A28" s="208" t="s">
        <v>144</v>
      </c>
      <c r="B28" s="1">
        <f>B7*holdings!$U$4*0.01</f>
        <v>3.6462601028918129E-2</v>
      </c>
      <c r="C28" s="1">
        <f>C7*holdings!$U$4*0.01</f>
        <v>6.8580693391167444E-2</v>
      </c>
      <c r="D28" s="1">
        <f>D7*holdings!$U$4*0.01</f>
        <v>0.14655437464524362</v>
      </c>
      <c r="E28" s="1">
        <f>E7*holdings!$U$4*0.01</f>
        <v>0.14257409662871881</v>
      </c>
      <c r="F28" s="1">
        <f>F7*holdings!$U$4*0.01</f>
        <v>5.7636604097874321E-2</v>
      </c>
      <c r="G28" s="1">
        <f>G7*holdings!$U$4*0.01</f>
        <v>3.8739135242358363E-2</v>
      </c>
      <c r="H28" s="264"/>
    </row>
    <row r="29" spans="1:20">
      <c r="A29" s="208" t="s">
        <v>159</v>
      </c>
      <c r="B29" s="1">
        <f>B8*holdings!$U$4*0.01</f>
        <v>9.9697085908191929E-2</v>
      </c>
      <c r="C29" s="1">
        <f>C8*holdings!$U$4*0.01</f>
        <v>0.10968087594397684</v>
      </c>
      <c r="D29" s="1"/>
      <c r="E29" s="1"/>
      <c r="F29" s="1"/>
      <c r="G29" s="1">
        <f>G8*holdings!$U$4*0.01</f>
        <v>5.5005271524121102E-2</v>
      </c>
      <c r="H29" s="264"/>
    </row>
    <row r="30" spans="1:20">
      <c r="A30" s="208" t="s">
        <v>147</v>
      </c>
      <c r="B30" s="1">
        <f>B9*holdings!$U$4*0.01</f>
        <v>-1.6830229427137144E-2</v>
      </c>
      <c r="C30" s="1">
        <f>C9*holdings!$U$4*0.01</f>
        <v>7.9490696055776015E-3</v>
      </c>
      <c r="D30" s="1">
        <f>D9*holdings!$U$4*0.01</f>
        <v>3.0131805781185416E-2</v>
      </c>
      <c r="E30" s="1">
        <f>E9*holdings!$U$4*0.01</f>
        <v>4.1536108180253564E-2</v>
      </c>
      <c r="F30" s="1">
        <f>F9*holdings!$U$4*0.01</f>
        <v>-1.8587236316230743E-2</v>
      </c>
      <c r="G30" s="1">
        <f>G9*holdings!$U$4*0.01</f>
        <v>3.0794580371513995E-2</v>
      </c>
      <c r="H30" s="264"/>
    </row>
    <row r="31" spans="1:20">
      <c r="A31" s="208" t="s">
        <v>167</v>
      </c>
      <c r="B31" s="1">
        <f>B10*holdings!$U$4*0.01</f>
        <v>2.4723121001117714E-2</v>
      </c>
      <c r="C31" s="1">
        <f>C10*holdings!$U$4*0.01</f>
        <v>3.4888697939458244E-2</v>
      </c>
      <c r="D31" s="1">
        <f>D10*holdings!$U$4*0.01</f>
        <v>3.5290430613114897E-2</v>
      </c>
      <c r="E31" s="1">
        <f>E10*holdings!$U$4*0.01</f>
        <v>3.7685304798230609E-2</v>
      </c>
      <c r="F31" s="1">
        <f>F10*holdings!$U$4*0.01</f>
        <v>4.1626876766951426E-2</v>
      </c>
      <c r="G31" s="1">
        <f>G10*holdings!$U$4*0.01</f>
        <v>3.8713091863820437E-2</v>
      </c>
      <c r="H31" s="264"/>
    </row>
    <row r="32" spans="1:20">
      <c r="A32" s="208" t="s">
        <v>172</v>
      </c>
      <c r="B32" s="1">
        <f>B11*holdings!$U$4*0.01</f>
        <v>-3.3453229680057294E-3</v>
      </c>
      <c r="C32" s="1">
        <f>C11*holdings!$U$4*0.01</f>
        <v>4.185159643834542E-2</v>
      </c>
      <c r="D32" s="1">
        <f>D11*holdings!$U$4*0.01</f>
        <v>6.5278602198743083E-2</v>
      </c>
      <c r="E32" s="1">
        <f>E11*holdings!$U$4*0.01</f>
        <v>8.5928908231313647E-2</v>
      </c>
      <c r="F32" s="1">
        <f>F11*holdings!$U$4*0.01</f>
        <v>1.2941827838808593E-2</v>
      </c>
      <c r="G32" s="1">
        <f>G11*holdings!$U$4*0.01</f>
        <v>-3.8185940367592514E-2</v>
      </c>
      <c r="H32" s="264"/>
    </row>
    <row r="33" spans="1:8">
      <c r="A33" s="208" t="s">
        <v>137</v>
      </c>
      <c r="B33" s="1">
        <f>B12*holdings!$U$4*0.01</f>
        <v>7.0072554280980026E-2</v>
      </c>
      <c r="C33" s="1">
        <f>C12*holdings!$U$4*0.01</f>
        <v>5.6720892970216978E-2</v>
      </c>
      <c r="D33" s="1">
        <f>D12*holdings!$U$4*0.01</f>
        <v>0.21234810380774491</v>
      </c>
      <c r="E33" s="1">
        <f>E12*holdings!$U$4*0.01</f>
        <v>0.18283186167736987</v>
      </c>
      <c r="F33" s="1">
        <f>F12*holdings!$U$4*0.01</f>
        <v>9.9921621340394853E-2</v>
      </c>
      <c r="G33" s="1">
        <f>G12*holdings!$U$4*0.01</f>
        <v>4.7744023353535989E-2</v>
      </c>
      <c r="H33" s="264"/>
    </row>
    <row r="34" spans="1:8">
      <c r="A34" s="208" t="s">
        <v>151</v>
      </c>
      <c r="B34" s="1">
        <f>B13*holdings!$U$4*0.01</f>
        <v>-1.9220160053403604E-2</v>
      </c>
      <c r="C34" s="1">
        <f>C13*holdings!$U$4*0.01</f>
        <v>1.7458293064509182E-3</v>
      </c>
      <c r="D34" s="1">
        <f>D13*holdings!$U$4*0.01</f>
        <v>8.113231143706736E-3</v>
      </c>
      <c r="E34" s="1">
        <f>E13*holdings!$U$4*0.01</f>
        <v>2.153528168599661E-2</v>
      </c>
      <c r="F34" s="1">
        <f>F13*holdings!$U$4*0.01</f>
        <v>-1.4254371240700753E-2</v>
      </c>
      <c r="G34" s="1">
        <f>G13*holdings!$U$4*0.01</f>
        <v>-3.5915048455946445E-2</v>
      </c>
      <c r="H34" s="264"/>
    </row>
    <row r="35" spans="1:8">
      <c r="A35" s="208" t="s">
        <v>175</v>
      </c>
      <c r="B35" s="1">
        <f>B14*holdings!$U$4*0.01</f>
        <v>-5.5930178074036808E-3</v>
      </c>
      <c r="C35" s="1">
        <f>C14*holdings!$U$4*0.01</f>
        <v>1.2518891935775637E-2</v>
      </c>
      <c r="D35" s="1">
        <f>D14*holdings!$U$4*0.01</f>
        <v>9.6229388450877085E-2</v>
      </c>
      <c r="E35" s="1">
        <f>E14*holdings!$U$4*0.01</f>
        <v>8.2820900684821383E-2</v>
      </c>
      <c r="F35" s="1">
        <f>F14*holdings!$U$4*0.01</f>
        <v>1.4113730876283219E-2</v>
      </c>
      <c r="G35" s="1">
        <f>G14*holdings!$U$4*0.01</f>
        <v>2.3389410351626189E-2</v>
      </c>
      <c r="H35" s="264"/>
    </row>
    <row r="36" spans="1:8">
      <c r="A36" s="208" t="s">
        <v>166</v>
      </c>
      <c r="B36" s="1">
        <f>B15*holdings!$U$4*0.01</f>
        <v>-1.5612141111930203E-3</v>
      </c>
      <c r="C36" s="1">
        <f>C15*holdings!$U$4*0.01</f>
        <v>2.7326695392751139E-2</v>
      </c>
      <c r="D36" s="1">
        <f>D15*holdings!$U$4*0.01</f>
        <v>3.1661984142711604E-2</v>
      </c>
      <c r="E36" s="1">
        <f>E15*holdings!$U$4*0.01</f>
        <v>4.9685911909715004E-3</v>
      </c>
      <c r="F36" s="1">
        <f>F15*holdings!$U$4*0.01</f>
        <v>-1.2415673433097447E-2</v>
      </c>
      <c r="G36" s="1">
        <f>G15*holdings!$U$4*0.01</f>
        <v>-4.5489345062264798E-2</v>
      </c>
      <c r="H36" s="264"/>
    </row>
    <row r="37" spans="1:8">
      <c r="A37" s="208" t="s">
        <v>146</v>
      </c>
      <c r="B37" s="1">
        <f>B16*holdings!$U$4*0.01</f>
        <v>-4.327000597415428E-3</v>
      </c>
      <c r="C37" s="1">
        <f>C16*holdings!$U$4*0.01</f>
        <v>2.7260518899249436E-2</v>
      </c>
      <c r="D37" s="1">
        <f>D16*holdings!$U$4*0.01</f>
        <v>7.0585008549249539E-2</v>
      </c>
      <c r="E37" s="1">
        <f>E16*holdings!$U$4*0.01</f>
        <v>0.10575942572954761</v>
      </c>
      <c r="F37" s="1">
        <f>F16*holdings!$U$4*0.01</f>
        <v>-5.0631438162461644E-3</v>
      </c>
      <c r="G37" s="1">
        <f>G16*holdings!$U$4*0.01</f>
        <v>-3.9031110982235412E-2</v>
      </c>
      <c r="H37" s="264"/>
    </row>
    <row r="38" spans="1:8">
      <c r="A38" s="208" t="s">
        <v>168</v>
      </c>
      <c r="B38" s="1">
        <f>B17*holdings!$U$4*0.01</f>
        <v>3.7480965217857175E-2</v>
      </c>
      <c r="C38" s="1">
        <f>C17*holdings!$U$4*0.01</f>
        <v>3.1110573752571119E-2</v>
      </c>
      <c r="D38" s="1">
        <f>D17*holdings!$U$4*0.01</f>
        <v>8.4096389529693935E-2</v>
      </c>
      <c r="E38" s="1">
        <f>E17*holdings!$U$4*0.01</f>
        <v>0.12127069151960741</v>
      </c>
      <c r="F38" s="1">
        <f>F17*holdings!$U$4*0.01</f>
        <v>3.439749699760012E-2</v>
      </c>
      <c r="G38" s="1">
        <f>G17*holdings!$U$4*0.01</f>
        <v>3.8046450558064097E-2</v>
      </c>
      <c r="H38" s="264"/>
    </row>
    <row r="39" spans="1:8">
      <c r="A39" s="208" t="s">
        <v>171</v>
      </c>
      <c r="B39" s="1">
        <f>B18*holdings!$U$4*0.01</f>
        <v>-2.8966581532146415E-2</v>
      </c>
      <c r="C39" s="1">
        <f>C18*holdings!$U$4*0.01</f>
        <v>1.4859092876098172E-2</v>
      </c>
      <c r="D39" s="1">
        <f>D18*holdings!$U$4*0.01</f>
        <v>7.6520218892742698E-3</v>
      </c>
      <c r="E39" s="1">
        <f>E18*holdings!$U$4*0.01</f>
        <v>9.1946858670955318E-3</v>
      </c>
      <c r="F39" s="1">
        <f>F18*holdings!$U$4*0.01</f>
        <v>-1.7751090494578421E-3</v>
      </c>
      <c r="G39" s="1">
        <f>G18*holdings!$U$4*0.01</f>
        <v>-3.8961149398107214E-2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0.34611661329957566</v>
      </c>
      <c r="C2" s="206">
        <f>J2/K2-1</f>
        <v>0.70460143856537605</v>
      </c>
      <c r="D2" s="206">
        <f>J2/L2-1</f>
        <v>9.2227737398806369</v>
      </c>
      <c r="E2" s="206">
        <f>J2/M2-1</f>
        <v>6.1894609982130246</v>
      </c>
      <c r="F2" s="206">
        <f>J2/N2-1</f>
        <v>0.41977841608535083</v>
      </c>
      <c r="G2" s="206">
        <f>((O2-Q2)/O2)*((P2-R2)/ABS(P2-R2))</f>
        <v>0.50264124942581534</v>
      </c>
      <c r="H2" s="206">
        <f>'Yearly-Sector-Raw-Contribute'!G32</f>
        <v>1.2764003676763962E-2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45876</v>
      </c>
      <c r="Q2" s="225">
        <f>_xll.ciqfunctions.udf.CIQ(A2,"IQ_YEARLOW",$A$16,"USD")</f>
        <v>86.62</v>
      </c>
      <c r="R2" s="230" cm="1">
        <f t="array" ref="R2">_xll.ciqfunctions.udf.CIQ(A2,"IQ_YEARLOW_DATE")</f>
        <v>45754</v>
      </c>
      <c r="S2" s="225">
        <f>_xll.ciqfunctions.udf.CIQ(A2,"IQ_CLOSEPRICE",$A$21,"USD")</f>
        <v>134.29</v>
      </c>
      <c r="T2" s="230">
        <f>P2-R2</f>
        <v>122</v>
      </c>
    </row>
    <row r="3" spans="1:20">
      <c r="A3" s="208" t="s">
        <v>136</v>
      </c>
      <c r="B3" s="206">
        <f>holdings!X35</f>
        <v>-0.12135612171551791</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-7.3009559212288602E-3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0.31021394064872321</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6.311790549942113E-3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45876</v>
      </c>
      <c r="Q4" s="225">
        <f>_xll.ciqfunctions.udf.CIQ(A4,"IQ_YEARLOW",$A$16,"USD")</f>
        <v>128.5</v>
      </c>
      <c r="R4" s="230" cm="1">
        <f t="array" ref="R4">_xll.ciqfunctions.udf.CIQ(A4,"IQ_YEARLOW_DATE")</f>
        <v>45544</v>
      </c>
      <c r="S4" s="225">
        <f>_xll.ciqfunctions.udf.CIQ(A4,"IQ_CLOSEPRICE",$A$21,"USD")</f>
        <v>231.84</v>
      </c>
      <c r="T4" s="230">
        <f t="shared" si="5"/>
        <v>332</v>
      </c>
    </row>
    <row r="5" spans="1:20" ht="28">
      <c r="A5" s="208" t="s">
        <v>133</v>
      </c>
      <c r="B5" s="206">
        <f>holdings!X37</f>
        <v>0.20501555296500396</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4.1064882314756626E-3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45876</v>
      </c>
      <c r="Q5" s="225">
        <f>_xll.ciqfunctions.udf.CIQ(A5,"IQ_YEARLOW",$A$16,"USD")</f>
        <v>26.50177</v>
      </c>
      <c r="R5" s="230" cm="1">
        <f t="array" ref="R5">_xll.ciqfunctions.udf.CIQ(A5,"IQ_YEARLOW_DATE")</f>
        <v>45756</v>
      </c>
      <c r="S5" s="225">
        <f>_xll.ciqfunctions.udf.CIQ(A5,"IQ_CLOSEPRICE",$A$21,"USD")</f>
        <v>32.79439</v>
      </c>
      <c r="T5" s="230">
        <f t="shared" si="5"/>
        <v>120</v>
      </c>
    </row>
    <row r="6" spans="1:20" ht="28">
      <c r="A6" s="208" t="s">
        <v>130</v>
      </c>
      <c r="B6" s="206">
        <f>holdings!X38</f>
        <v>0.6023482406504197</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2.355862180880107E-2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2.8914411034801191E-2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1.0925058420317277E-3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-0.31326392032593942</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-9.4840433646182741E-3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0.22691664466156136</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2.2887196728253777E-3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0.26011037727313857</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2.0024163468321094E-4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45876</v>
      </c>
      <c r="Q10" s="225">
        <f>_xll.ciqfunctions.udf.CIQ(A10,"IQ_YEARLOW",$A$16,"USD")</f>
        <v>59.43</v>
      </c>
      <c r="R10" s="230" cm="1">
        <f t="array" ref="R10">_xll.ciqfunctions.udf.CIQ(A10,"IQ_YEARLOW_DATE")</f>
        <v>45754</v>
      </c>
      <c r="S10" s="225">
        <f>_xll.ciqfunctions.udf.CIQ(A10,"IQ_CLOSEPRICE",$A$21,"USD")</f>
        <v>110.53</v>
      </c>
      <c r="T10" s="230">
        <f t="shared" si="5"/>
        <v>122</v>
      </c>
    </row>
    <row r="11" spans="1:20" ht="28">
      <c r="A11" s="208" t="s">
        <v>135</v>
      </c>
      <c r="B11" s="206">
        <f>holdings!X43</f>
        <v>5.1240358277333309E-2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6.618502398601032E-4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0.32925380228136891</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3.6724258214929201E-3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-5.0253873193594534E-2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-6.9163196593333086E-5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0.27807194659634082</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2.1707235723051744E-3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9.8978599221789754E-2</v>
      </c>
      <c r="C15" s="206">
        <f>J15/K15-1</f>
        <v>0.56040901419636646</v>
      </c>
      <c r="D15" s="206" t="e">
        <f>J15/L15-1</f>
        <v>#DIV/0!</v>
      </c>
      <c r="E15" s="206" t="e">
        <f>J15/M15-1</f>
        <v>#DIV/0!</v>
      </c>
      <c r="F15" s="206">
        <f>J15/N15-1</f>
        <v>-5.2276153150437099E-2</v>
      </c>
      <c r="G15" s="206">
        <f t="shared" si="4"/>
        <v>-0.56255468066491687</v>
      </c>
      <c r="H15" s="206">
        <f>'Yearly-Sector-Raw-Contribute'!G45</f>
        <v>2.5125329841337533E-3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4.2485741551874609E-2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-8.9108798689909192E-3</v>
      </c>
      <c r="C24" s="1">
        <f>C3*holdings!$U$4*0.01</f>
        <v>4.8608739381202646E-3</v>
      </c>
      <c r="D24" s="1">
        <f>D3*holdings!$U$4*0.01</f>
        <v>3.0748985887371023E-2</v>
      </c>
      <c r="E24" s="1">
        <f>E3*holdings!$U$4*0.01</f>
        <v>2.7635774684439066E-2</v>
      </c>
      <c r="F24" s="1">
        <f>F3*holdings!$U$4*0.01</f>
        <v>-6.4601428313146485E-3</v>
      </c>
      <c r="G24" s="1">
        <f>G3*holdings!$U$4*0.01</f>
        <v>-2.5658671895985963E-2</v>
      </c>
      <c r="H24" s="263"/>
    </row>
    <row r="25" spans="1:19">
      <c r="A25" s="208" t="s">
        <v>144</v>
      </c>
      <c r="B25" s="1">
        <f>B4*holdings!$U$4*0.01</f>
        <v>2.2778242413572292E-2</v>
      </c>
      <c r="C25" s="1">
        <f>C4*holdings!$U$4*0.01</f>
        <v>4.9581509060322868E-2</v>
      </c>
      <c r="D25" s="1">
        <f>D4*holdings!$U$4*0.01</f>
        <v>0.30828154587509665</v>
      </c>
      <c r="E25" s="1">
        <f>E4*holdings!$U$4*0.01</f>
        <v>0.25913603504309529</v>
      </c>
      <c r="F25" s="1">
        <f>F4*holdings!$U$4*0.01</f>
        <v>5.8949054738786526E-2</v>
      </c>
      <c r="G25" s="1">
        <f>G4*holdings!$U$4*0.01</f>
        <v>4.0697412994735539E-2</v>
      </c>
      <c r="H25" s="264"/>
    </row>
    <row r="26" spans="1:19">
      <c r="A26" s="208" t="s">
        <v>159</v>
      </c>
      <c r="B26" s="1">
        <f>B5*holdings!$U$4*0.01</f>
        <v>1.5053784991814647E-2</v>
      </c>
      <c r="C26" s="1">
        <f>C5*holdings!$U$4*0.01</f>
        <v>3.4808394433862189E-2</v>
      </c>
      <c r="D26" s="1">
        <f>D5*holdings!$U$4*0.01</f>
        <v>0.10439732933276746</v>
      </c>
      <c r="E26" s="1">
        <f>E5*holdings!$U$4*0.01</f>
        <v>9.5527800756367326E-2</v>
      </c>
      <c r="F26" s="1">
        <f>F5*holdings!$U$4*0.01</f>
        <v>1.9866825857436616E-2</v>
      </c>
      <c r="G26" s="1">
        <f>G5*holdings!$U$4*0.01</f>
        <v>2.4053834036308796E-2</v>
      </c>
      <c r="H26" s="264"/>
    </row>
    <row r="27" spans="1:19">
      <c r="A27" s="208" t="s">
        <v>147</v>
      </c>
      <c r="B27" s="1">
        <f>B6*holdings!$U$4*0.01</f>
        <v>4.4228941530582724E-2</v>
      </c>
      <c r="C27" s="1">
        <f>C6*holdings!$U$4*0.01</f>
        <v>4.1606602103917936E-2</v>
      </c>
      <c r="D27" s="1">
        <f>D6*holdings!$U$4*0.01</f>
        <v>0.14692707806370525</v>
      </c>
      <c r="E27" s="1">
        <f>E6*holdings!$U$4*0.01</f>
        <v>0.15546277301832742</v>
      </c>
      <c r="F27" s="1">
        <f>F6*holdings!$U$4*0.01</f>
        <v>1.9103459934354847E-2</v>
      </c>
      <c r="G27" s="1">
        <f>G6*holdings!$U$4*0.01</f>
        <v>3.8762066708467283E-2</v>
      </c>
      <c r="H27" s="264"/>
    </row>
    <row r="28" spans="1:19">
      <c r="A28" s="208" t="s">
        <v>167</v>
      </c>
      <c r="B28" s="1">
        <f>B7*holdings!$U$4*0.01</f>
        <v>2.1231136886339088E-3</v>
      </c>
      <c r="C28" s="1">
        <f>C7*holdings!$U$4*0.01</f>
        <v>1.2015017219341719E-2</v>
      </c>
      <c r="D28" s="1">
        <f>D7*holdings!$U$4*0.01</f>
        <v>1.65167259406073E-2</v>
      </c>
      <c r="E28" s="1">
        <f>E7*holdings!$U$4*0.01</f>
        <v>1.4750611161766776E-2</v>
      </c>
      <c r="F28" s="1">
        <f>F7*holdings!$U$4*0.01</f>
        <v>-1.6063185943323774E-2</v>
      </c>
      <c r="G28" s="1">
        <f>G7*holdings!$U$4*0.01</f>
        <v>-2.9050056273985488E-2</v>
      </c>
      <c r="H28" s="264"/>
    </row>
    <row r="29" spans="1:19">
      <c r="A29" s="208" t="s">
        <v>172</v>
      </c>
      <c r="B29" s="1">
        <f>B8*holdings!$U$4*0.01</f>
        <v>-2.3002194877793647E-2</v>
      </c>
      <c r="C29" s="1">
        <f>C8*holdings!$U$4*0.01</f>
        <v>2.8845513878738155E-2</v>
      </c>
      <c r="D29" s="1">
        <f>D8*holdings!$U$4*0.01</f>
        <v>4.0233612551622597E-2</v>
      </c>
      <c r="E29" s="1">
        <f>E8*holdings!$U$4*0.01</f>
        <v>6.3519279777190241E-2</v>
      </c>
      <c r="F29" s="1">
        <f>F8*holdings!$U$4*0.01</f>
        <v>2.3900270381038528E-3</v>
      </c>
      <c r="G29" s="1">
        <f>G8*holdings!$U$4*0.01</f>
        <v>-4.6306918811193844E-2</v>
      </c>
      <c r="H29" s="264"/>
    </row>
    <row r="30" spans="1:19">
      <c r="A30" s="208" t="s">
        <v>137</v>
      </c>
      <c r="B30" s="1">
        <f>B9*holdings!$U$4*0.01</f>
        <v>1.6661927987396408E-2</v>
      </c>
      <c r="C30" s="1">
        <f>C9*holdings!$U$4*0.01</f>
        <v>5.8082066274013855E-2</v>
      </c>
      <c r="D30" s="1">
        <f>D9*holdings!$U$4*0.01</f>
        <v>0.62172173700896927</v>
      </c>
      <c r="E30" s="1">
        <f>E9*holdings!$U$4*0.01</f>
        <v>0.61673858816508775</v>
      </c>
      <c r="F30" s="1">
        <f>F9*holdings!$U$4*0.01</f>
        <v>4.1696439597947652E-2</v>
      </c>
      <c r="G30" s="1">
        <f>G9*holdings!$U$4*0.01</f>
        <v>-4.8172679229244314E-2</v>
      </c>
      <c r="H30" s="264"/>
    </row>
    <row r="31" spans="1:19">
      <c r="A31" s="208" t="s">
        <v>151</v>
      </c>
      <c r="B31" s="1">
        <f>B10*holdings!$U$4*0.01</f>
        <v>1.9099261675420389E-2</v>
      </c>
      <c r="C31" s="1">
        <f>C10*holdings!$U$4*0.01</f>
        <v>4.2055822181678713E-2</v>
      </c>
      <c r="D31" s="1">
        <f>D10*holdings!$U$4*0.01</f>
        <v>0.16267913348176624</v>
      </c>
      <c r="E31" s="1">
        <f>E10*holdings!$U$4*0.01</f>
        <v>0.14132701305283701</v>
      </c>
      <c r="F31" s="1">
        <f>F10*holdings!$U$4*0.01</f>
        <v>2.3689516236364314E-2</v>
      </c>
      <c r="G31" s="1">
        <f>G10*holdings!$U$4*0.01</f>
        <v>4.0758255422780457E-2</v>
      </c>
      <c r="H31" s="264"/>
    </row>
    <row r="32" spans="1:19">
      <c r="A32" s="208" t="s">
        <v>175</v>
      </c>
      <c r="B32" s="1">
        <f>B11*holdings!$U$4*0.01</f>
        <v>3.7624527761666773E-3</v>
      </c>
      <c r="C32" s="1">
        <f>C11*holdings!$U$4*0.01</f>
        <v>1.0728713297368006E-2</v>
      </c>
      <c r="D32" s="1">
        <f>D11*holdings!$U$4*0.01</f>
        <v>7.2797237812774584E-2</v>
      </c>
      <c r="E32" s="1">
        <f>E11*holdings!$U$4*0.01</f>
        <v>6.5854049304368042E-2</v>
      </c>
      <c r="F32" s="1">
        <f>F11*holdings!$U$4*0.01</f>
        <v>1.5850559785925943E-2</v>
      </c>
      <c r="G32" s="1">
        <f>G11*holdings!$U$4*0.01</f>
        <v>2.7692662277582856E-2</v>
      </c>
      <c r="H32" s="264"/>
    </row>
    <row r="33" spans="1:8">
      <c r="A33" s="208" t="s">
        <v>166</v>
      </c>
      <c r="B33" s="1">
        <f>B12*holdings!$U$4*0.01</f>
        <v>2.417629236220558E-2</v>
      </c>
      <c r="C33" s="1">
        <f>C12*holdings!$U$4*0.01</f>
        <v>4.7450404616824191E-2</v>
      </c>
      <c r="D33" s="1">
        <f>D12*holdings!$U$4*0.01</f>
        <v>7.0829223945911818E-2</v>
      </c>
      <c r="E33" s="1">
        <f>E12*holdings!$U$4*0.01</f>
        <v>7.9813705560531564E-2</v>
      </c>
      <c r="F33" s="1">
        <f>F12*holdings!$U$4*0.01</f>
        <v>-4.4117451734311955E-3</v>
      </c>
      <c r="G33" s="1">
        <f>G12*holdings!$U$4*0.01</f>
        <v>3.8627911819256802E-2</v>
      </c>
      <c r="H33" s="264"/>
    </row>
    <row r="34" spans="1:8">
      <c r="A34" s="208" t="s">
        <v>146</v>
      </c>
      <c r="B34" s="1">
        <f>B13*holdings!$U$4*0.01</f>
        <v>-3.6900176163289712E-3</v>
      </c>
      <c r="C34" s="1">
        <f>C13*holdings!$U$4*0.01</f>
        <v>8.569947688162511E-3</v>
      </c>
      <c r="D34" s="1">
        <f>D13*holdings!$U$4*0.01</f>
        <v>1.5162676873510599E-2</v>
      </c>
      <c r="E34" s="1">
        <f>E13*holdings!$U$4*0.01</f>
        <v>2.2718117659824545E-2</v>
      </c>
      <c r="F34" s="1">
        <f>F13*holdings!$U$4*0.01</f>
        <v>-1.5600223318987486E-2</v>
      </c>
      <c r="G34" s="1">
        <f>G13*holdings!$U$4*0.01</f>
        <v>-2.8226829916886603E-2</v>
      </c>
      <c r="H34" s="264"/>
    </row>
    <row r="35" spans="1:8">
      <c r="A35" s="208" t="s">
        <v>168</v>
      </c>
      <c r="B35" s="1">
        <f>B14*holdings!$U$4*0.01</f>
        <v>2.0418135286698145E-2</v>
      </c>
      <c r="C35" s="1">
        <f>C14*holdings!$U$4*0.01</f>
        <v>3.1211850789020983E-2</v>
      </c>
      <c r="D35" s="1">
        <f>D14*holdings!$U$4*0.01</f>
        <v>5.3949358216899286E-2</v>
      </c>
      <c r="E35" s="1">
        <f>E14*holdings!$U$4*0.01</f>
        <v>4.3513711414604729E-2</v>
      </c>
      <c r="F35" s="1">
        <f>F14*holdings!$U$4*0.01</f>
        <v>1.6194063239906504E-3</v>
      </c>
      <c r="G35" s="1">
        <f>G14*holdings!$U$4*0.01</f>
        <v>2.8214920867469837E-2</v>
      </c>
      <c r="H35" s="264"/>
    </row>
    <row r="36" spans="1:8">
      <c r="A36" s="208" t="s">
        <v>171</v>
      </c>
      <c r="B36" s="1">
        <f>B15*holdings!$U$4*0.01</f>
        <v>7.2677537383232498E-3</v>
      </c>
      <c r="C36" s="1">
        <f>C15*holdings!$U$4*0.01</f>
        <v>4.1149447859826375E-2</v>
      </c>
      <c r="D36" s="1" t="e">
        <f>D15*holdings!$U$4*0.01</f>
        <v>#DIV/0!</v>
      </c>
      <c r="E36" s="1" t="e">
        <f>E15*holdings!$U$4*0.01</f>
        <v>#DIV/0!</v>
      </c>
      <c r="F36" s="1">
        <f>F15*holdings!$U$4*0.01</f>
        <v>-3.838508631880171E-3</v>
      </c>
      <c r="G36" s="1">
        <f>G15*holdings!$U$4*0.01</f>
        <v>-4.1306998841761963E-2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1.4321226408279909E-2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-8.6716215636457317E-3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-3.1348691970862702E-3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2.0246010707636363E-3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2.7017390082065058E-2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8.5911799372066621E-3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-4.6133243698190237E-3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-2.6101466386547084E-3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-1.8209064508392465E-3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1.5426564958127021E-2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1.9478794437643035E-3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3.4123447566106091E-3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-4.127414756253861E-3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1.1268102399320287E-2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1.2027965592655472E-3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-1.2627201953665298E-3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-8.2607853144584832E-3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1.708766137388925E-2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1.1577850006558133E-2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1.8082045881301231E-2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-3.0232912160813789E-3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6.1837266831397337E-3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4.1795463584794124E-5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1.1613463942048716E-2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-3.7798630451805894E-3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1.1171417726039477E-3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-1.0822142510296981E-3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-1.0605972378560371E-3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5.6830530586546666E-3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-1.313912765969778E-3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1.2764003676763962E-2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-7.3009559212288602E-3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6.311790549942113E-3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4.1064882314756626E-3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2.355862180880107E-2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1.0925058420317277E-3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-9.4840433646182741E-3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2.2887196728253777E-3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2.0024163468321094E-4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6.618502398601032E-4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3.6724258214929201E-3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-6.9163196593333086E-5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2.1707235723051744E-3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2.5125329841337533E-3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2025-08-08T00:43:17Z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