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08F41FBD-0EF6-4BB0-8379-2E083C1BC08C}" xr6:coauthVersionLast="47" xr6:coauthVersionMax="47" xr10:uidLastSave="{00000000-0000-0000-0000-000000000000}"/>
  <bookViews>
    <workbookView xWindow="-110" yWindow="-110" windowWidth="25820" windowHeight="15500" firstSheet="2" activeTab="2" xr2:uid="{00000000-000D-0000-FFFF-FFFF00000000}"/>
  </bookViews>
  <sheets>
    <sheet name="__snloffice" sheetId="8" state="veryHidden" r:id="rId1"/>
    <sheet name="_CIQHiddenCacheSheet" sheetId="131" state="veryHidden" r:id="rId2"/>
    <sheet name="raw1" sheetId="12"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localSheetId="12" hidden="1">"244e8b9b-9555-43d4-a766-55f71f6305a6"</definedName>
    <definedName name="CIQWBGuid" hidden="1">"54ed65a5-f236-4f1a-9429-88184efb955b"</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2"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9" i="2" l="1"/>
  <c r="AB17" i="2"/>
  <c r="G9" i="2"/>
  <c r="E7" i="2"/>
  <c r="D13" i="2"/>
  <c r="D18" i="2"/>
  <c r="N22" i="2"/>
  <c r="D9" i="2"/>
  <c r="N26" i="2"/>
  <c r="N9" i="2"/>
  <c r="G12" i="2"/>
  <c r="AB4" i="2"/>
  <c r="D16" i="20"/>
  <c r="R9" i="2"/>
  <c r="E15" i="2"/>
  <c r="K15" i="2"/>
  <c r="AB22" i="2"/>
  <c r="G20" i="2"/>
  <c r="E19" i="2"/>
  <c r="E8" i="2"/>
  <c r="AB5" i="2"/>
  <c r="R24" i="2"/>
  <c r="E22" i="2"/>
  <c r="R14" i="2"/>
  <c r="D18" i="20"/>
  <c r="N4" i="2"/>
  <c r="R7" i="2"/>
  <c r="N19" i="2"/>
  <c r="G18" i="2"/>
  <c r="E5" i="2"/>
  <c r="D27" i="20"/>
  <c r="R5" i="2"/>
  <c r="N17" i="2"/>
  <c r="G17" i="2"/>
  <c r="D25" i="2"/>
  <c r="D24" i="20"/>
  <c r="N15" i="2"/>
  <c r="G16" i="2"/>
  <c r="D23" i="2"/>
  <c r="D12" i="2"/>
  <c r="D32" i="20"/>
  <c r="K4" i="2"/>
  <c r="R18" i="2"/>
  <c r="N11" i="2"/>
  <c r="G15" i="2"/>
  <c r="E17" i="2"/>
  <c r="D11" i="2"/>
  <c r="D31" i="20"/>
  <c r="K11" i="2"/>
  <c r="AB9" i="2"/>
  <c r="R16" i="2"/>
  <c r="G14" i="2"/>
  <c r="E16" i="2"/>
  <c r="D10" i="2"/>
  <c r="D43" i="20"/>
  <c r="D30" i="20"/>
  <c r="R12" i="2"/>
  <c r="N25" i="2"/>
  <c r="E13" i="2"/>
  <c r="D5" i="2"/>
  <c r="D36" i="20"/>
  <c r="G21" i="2"/>
  <c r="E10" i="2"/>
  <c r="D19" i="2"/>
  <c r="R4" i="2"/>
  <c r="R11" i="2"/>
  <c r="N24" i="2"/>
  <c r="G26" i="2"/>
  <c r="E11" i="2"/>
  <c r="D20" i="2"/>
  <c r="AB16" i="2"/>
  <c r="R21" i="2"/>
  <c r="N21" i="2"/>
  <c r="N8" i="2"/>
  <c r="E25" i="2"/>
  <c r="D16" i="2"/>
  <c r="K12" i="2"/>
  <c r="AB19" i="2"/>
  <c r="N23" i="2"/>
  <c r="D4" i="20"/>
  <c r="AB11" i="2"/>
  <c r="R20" i="2"/>
  <c r="N7" i="2"/>
  <c r="G10" i="2"/>
  <c r="E23" i="2"/>
  <c r="D14" i="2"/>
  <c r="D8" i="20"/>
  <c r="AB25" i="2"/>
  <c r="N5" i="2"/>
  <c r="G6" i="2"/>
  <c r="E21" i="2"/>
  <c r="E9" i="2"/>
  <c r="AB26" i="2"/>
  <c r="N6" i="2"/>
  <c r="D19" i="20"/>
  <c r="K24" i="2"/>
  <c r="D47" i="20"/>
  <c r="D22" i="20"/>
  <c r="K17" i="2"/>
  <c r="K8" i="2"/>
  <c r="AB24" i="2"/>
  <c r="AB7" i="2"/>
  <c r="N13" i="2"/>
  <c r="G25" i="2"/>
  <c r="G8" i="2"/>
  <c r="D46" i="20"/>
  <c r="D20" i="20"/>
  <c r="D11" i="20"/>
  <c r="AB23" i="2"/>
  <c r="AB6" i="2"/>
  <c r="R19" i="2"/>
  <c r="N12" i="2"/>
  <c r="G23" i="2"/>
  <c r="G7" i="2"/>
  <c r="E14" i="2"/>
  <c r="D17" i="2"/>
  <c r="D44" i="20"/>
  <c r="D34" i="20"/>
  <c r="D45" i="20"/>
  <c r="D35" i="20"/>
  <c r="D10" i="20"/>
  <c r="K21" i="2"/>
  <c r="K10" i="2"/>
  <c r="AB21" i="2"/>
  <c r="R17" i="2"/>
  <c r="N10" i="2"/>
  <c r="E12" i="2"/>
  <c r="D15" i="2"/>
  <c r="D33" i="20"/>
  <c r="D6" i="20"/>
  <c r="K25" i="2"/>
  <c r="K23" i="2"/>
  <c r="K16" i="2"/>
  <c r="K14" i="2"/>
  <c r="D28" i="20"/>
  <c r="D17" i="20"/>
  <c r="AB15" i="2"/>
  <c r="R10" i="2"/>
  <c r="D42" i="20"/>
  <c r="D15" i="20"/>
  <c r="K18" i="2"/>
  <c r="K9" i="2"/>
  <c r="AB14" i="2"/>
  <c r="R26" i="2"/>
  <c r="D40" i="20"/>
  <c r="D14" i="20"/>
  <c r="D24" i="2"/>
  <c r="D7" i="2"/>
  <c r="K20" i="2"/>
  <c r="K6" i="2"/>
  <c r="AB13" i="2"/>
  <c r="R25" i="2"/>
  <c r="R8" i="2"/>
  <c r="N20" i="2"/>
  <c r="K5" i="2"/>
  <c r="G13" i="2"/>
  <c r="E20" i="2"/>
  <c r="D38" i="20"/>
  <c r="D12" i="20"/>
  <c r="D4" i="2"/>
  <c r="R22" i="2"/>
  <c r="R6" i="2"/>
  <c r="N18" i="2"/>
  <c r="G11" i="2"/>
  <c r="E18" i="2"/>
  <c r="D22" i="2"/>
  <c r="D26" i="20"/>
  <c r="AB20" i="2"/>
  <c r="AB18" i="2"/>
  <c r="R23" i="2"/>
  <c r="D41" i="20"/>
  <c r="D25" i="20"/>
  <c r="D9" i="20"/>
  <c r="D29" i="20"/>
  <c r="D13" i="20"/>
  <c r="D8" i="2"/>
  <c r="K19" i="2"/>
  <c r="AB12" i="2"/>
  <c r="AB10" i="2"/>
  <c r="R15" i="2"/>
  <c r="N16" i="2"/>
  <c r="G24" i="2"/>
  <c r="G5" i="2"/>
  <c r="E26" i="2"/>
  <c r="E6" i="2"/>
  <c r="D39" i="20"/>
  <c r="D23" i="20"/>
  <c r="D7" i="20"/>
  <c r="D6" i="2"/>
  <c r="K13" i="2"/>
  <c r="G4" i="2"/>
  <c r="E4" i="2"/>
  <c r="AB8" i="2"/>
  <c r="R13" i="2"/>
  <c r="N14" i="2"/>
  <c r="G22" i="2"/>
  <c r="E24" i="2"/>
  <c r="D26" i="2"/>
  <c r="D37" i="20"/>
  <c r="D21" i="20"/>
  <c r="D5" i="20"/>
  <c r="A2" i="79"/>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L9" i="19" s="1"/>
  <c r="M12" i="19"/>
  <c r="D10" i="19"/>
  <c r="J10" i="19"/>
  <c r="M10" i="19"/>
  <c r="L10" i="19"/>
  <c r="D11" i="19"/>
  <c r="J11" i="19"/>
  <c r="M11" i="19"/>
  <c r="L11" i="19" s="1"/>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H2" i="17"/>
  <c r="A11" i="17"/>
  <c r="A10" i="17"/>
  <c r="P5" i="17"/>
  <c r="O6" i="17"/>
  <c r="H1" i="20"/>
  <c r="H2" i="20" s="1"/>
  <c r="I1" i="20"/>
  <c r="I2" i="20" s="1"/>
  <c r="J1" i="20"/>
  <c r="J2" i="20" s="1"/>
  <c r="K1" i="20"/>
  <c r="K2"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F48" i="20" s="1"/>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I2" i="4" s="1"/>
  <c r="X5" i="2"/>
  <c r="Z5" i="2" s="1"/>
  <c r="AD2" i="2"/>
  <c r="M2" i="4" s="1"/>
  <c r="I2" i="12"/>
  <c r="E6" i="12"/>
  <c r="F6" i="12"/>
  <c r="G6" i="12"/>
  <c r="I15" i="1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O9" i="43"/>
  <c r="S7" i="43"/>
  <c r="P6" i="43" a="1"/>
  <c r="J5" i="43"/>
  <c r="P3" i="43" a="1"/>
  <c r="K2" i="43"/>
  <c r="Q7" i="36"/>
  <c r="K6" i="36"/>
  <c r="S6" i="36"/>
  <c r="Q4" i="36"/>
  <c r="K3" i="36"/>
  <c r="O5" i="30"/>
  <c r="O2" i="30"/>
  <c r="G42" i="110" a="1"/>
  <c r="G41" i="110" a="1"/>
  <c r="G34" i="110" a="1"/>
  <c r="G33" i="110" a="1"/>
  <c r="G26" i="110" a="1"/>
  <c r="G25" i="110" a="1"/>
  <c r="G18" i="110" a="1"/>
  <c r="G17" i="110" a="1"/>
  <c r="G10" i="110" a="1"/>
  <c r="D42" i="49"/>
  <c r="D35" i="49"/>
  <c r="D28" i="49"/>
  <c r="D21" i="49"/>
  <c r="D14" i="49"/>
  <c r="D2" i="49"/>
  <c r="N13" i="45"/>
  <c r="R11" i="45" a="1"/>
  <c r="N10" i="45"/>
  <c r="L10" i="45"/>
  <c r="N7" i="45"/>
  <c r="O4" i="45"/>
  <c r="K18" i="44"/>
  <c r="J18" i="44"/>
  <c r="Q16" i="44"/>
  <c r="J15" i="44"/>
  <c r="K12" i="44"/>
  <c r="L9" i="44"/>
  <c r="N6" i="44"/>
  <c r="R4" i="44" a="1"/>
  <c r="N3" i="44"/>
  <c r="L3" i="44"/>
  <c r="J14" i="43"/>
  <c r="Q12" i="43"/>
  <c r="K11" i="43"/>
  <c r="J11" i="43"/>
  <c r="Q9" i="43"/>
  <c r="J8" i="43"/>
  <c r="K5" i="43"/>
  <c r="L2" i="43"/>
  <c r="P7" i="36" a="1"/>
  <c r="L6" i="36"/>
  <c r="P4" i="36" a="1"/>
  <c r="O3" i="36"/>
  <c r="N3" i="36"/>
  <c r="Q5" i="30"/>
  <c r="R3" i="30" a="1"/>
  <c r="Q2" i="30"/>
  <c r="Q3" i="17"/>
  <c r="K47" i="20"/>
  <c r="I44" i="20"/>
  <c r="I40" i="20"/>
  <c r="I36" i="20"/>
  <c r="I32" i="20"/>
  <c r="I28" i="20"/>
  <c r="I24" i="20"/>
  <c r="I20" i="20"/>
  <c r="I16" i="20"/>
  <c r="I12" i="20"/>
  <c r="I8" i="20"/>
  <c r="I25" i="2"/>
  <c r="X24" i="2"/>
  <c r="H22" i="2"/>
  <c r="H19" i="2"/>
  <c r="I16" i="2"/>
  <c r="H13" i="2"/>
  <c r="I10" i="2"/>
  <c r="I7" i="2"/>
  <c r="S11" i="2"/>
  <c r="P14" i="2"/>
  <c r="P12" i="2"/>
  <c r="O12" i="2"/>
  <c r="F25" i="2"/>
  <c r="F23" i="2"/>
  <c r="E42" i="49"/>
  <c r="E35" i="49"/>
  <c r="E28" i="49"/>
  <c r="E21" i="49"/>
  <c r="E9" i="49"/>
  <c r="E2" i="49"/>
  <c r="R14" i="45" a="1"/>
  <c r="D43" i="49"/>
  <c r="D36" i="49"/>
  <c r="D29" i="49"/>
  <c r="D17" i="49"/>
  <c r="D10" i="49"/>
  <c r="D3" i="49"/>
  <c r="Q13" i="45"/>
  <c r="S11" i="45"/>
  <c r="Q10" i="45"/>
  <c r="J9" i="45"/>
  <c r="Q7" i="45"/>
  <c r="L6" i="45"/>
  <c r="J6" i="45"/>
  <c r="P4" i="45" a="1"/>
  <c r="J3" i="45"/>
  <c r="M18" i="44"/>
  <c r="N15" i="44"/>
  <c r="L15" i="44"/>
  <c r="M12" i="44"/>
  <c r="N9" i="44"/>
  <c r="Q6" i="44"/>
  <c r="S4" i="44"/>
  <c r="Q3" i="44"/>
  <c r="J2" i="44"/>
  <c r="L14" i="43"/>
  <c r="M11" i="43"/>
  <c r="N8" i="43"/>
  <c r="L8" i="43"/>
  <c r="M5" i="43"/>
  <c r="N2" i="43"/>
  <c r="R7" i="36" a="1"/>
  <c r="N6" i="36"/>
  <c r="R4" i="36" a="1"/>
  <c r="P3" i="36" a="1"/>
  <c r="S2" i="36"/>
  <c r="J4" i="30"/>
  <c r="N3" i="17"/>
  <c r="K46" i="20"/>
  <c r="K42" i="20"/>
  <c r="K38" i="20"/>
  <c r="K34" i="20"/>
  <c r="K30" i="20"/>
  <c r="K26" i="20"/>
  <c r="K22" i="20"/>
  <c r="K18" i="20"/>
  <c r="K14" i="20"/>
  <c r="K10" i="20"/>
  <c r="K6" i="20"/>
  <c r="L25" i="2"/>
  <c r="V22" i="2"/>
  <c r="K22" i="2"/>
  <c r="L16" i="2"/>
  <c r="V13" i="2"/>
  <c r="W10" i="2"/>
  <c r="L10" i="2"/>
  <c r="V7" i="2"/>
  <c r="I4" i="2"/>
  <c r="S13" i="2"/>
  <c r="P16" i="2"/>
  <c r="O16" i="2"/>
  <c r="O14" i="2"/>
  <c r="F6" i="2"/>
  <c r="J8" i="12"/>
  <c r="J4" i="12"/>
  <c r="E43" i="49"/>
  <c r="E36" i="49"/>
  <c r="E24" i="49"/>
  <c r="E17" i="49"/>
  <c r="E10" i="49"/>
  <c r="E3" i="49"/>
  <c r="S14" i="45"/>
  <c r="P13" i="45" a="1"/>
  <c r="J12" i="45"/>
  <c r="P10" i="45" a="1"/>
  <c r="K9" i="45"/>
  <c r="P7" i="45" a="1"/>
  <c r="M6" i="45"/>
  <c r="K6" i="45"/>
  <c r="K3" i="45"/>
  <c r="N18" i="44"/>
  <c r="R16" i="44" a="1"/>
  <c r="O15" i="44"/>
  <c r="S13" i="44"/>
  <c r="O12" i="44"/>
  <c r="N12" i="44"/>
  <c r="S10" i="44"/>
  <c r="O9" i="44"/>
  <c r="S7" i="44"/>
  <c r="P6" i="44" a="1"/>
  <c r="J5" i="44"/>
  <c r="P3" i="44" a="1"/>
  <c r="K2" i="44"/>
  <c r="M14" i="43"/>
  <c r="R12" i="43" a="1"/>
  <c r="N11" i="43"/>
  <c r="R9" i="43" a="1"/>
  <c r="O8" i="43"/>
  <c r="S6" i="43"/>
  <c r="O5" i="43"/>
  <c r="N5" i="43"/>
  <c r="S3" i="43"/>
  <c r="O2" i="43"/>
  <c r="O6" i="36"/>
  <c r="K2" i="36"/>
  <c r="M4" i="30"/>
  <c r="K4" i="30"/>
  <c r="R2" i="30" a="1"/>
  <c r="G43" i="110" a="1"/>
  <c r="L36" i="110" a="1"/>
  <c r="G35" i="110" a="1"/>
  <c r="L28" i="110" a="1"/>
  <c r="G27" i="110" a="1"/>
  <c r="L20" i="110" a="1"/>
  <c r="G19" i="110" a="1"/>
  <c r="L12" i="110" a="1"/>
  <c r="G11" i="110" a="1"/>
  <c r="G4" i="110" a="1"/>
  <c r="L2" i="110" a="1"/>
  <c r="P3" i="17"/>
  <c r="H47" i="20"/>
  <c r="H43" i="20"/>
  <c r="H39" i="20"/>
  <c r="H35" i="20"/>
  <c r="H31" i="20"/>
  <c r="H27" i="20"/>
  <c r="H23" i="20"/>
  <c r="H19" i="20"/>
  <c r="H15" i="20"/>
  <c r="H11" i="20"/>
  <c r="H7" i="20"/>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L4" i="30"/>
  <c r="J3" i="17"/>
  <c r="I47" i="20"/>
  <c r="I43" i="20"/>
  <c r="I39" i="20"/>
  <c r="I35" i="20"/>
  <c r="I31" i="20"/>
  <c r="I27" i="20"/>
  <c r="I23" i="20"/>
  <c r="I19" i="20"/>
  <c r="I15" i="20"/>
  <c r="I11" i="20"/>
  <c r="I7" i="20"/>
  <c r="W25" i="2"/>
  <c r="X22" i="2"/>
  <c r="X19" i="2"/>
  <c r="V19" i="2"/>
  <c r="W16" i="2"/>
  <c r="X13" i="2"/>
  <c r="H11" i="2"/>
  <c r="E39" i="49"/>
  <c r="E32" i="49"/>
  <c r="E25" i="49"/>
  <c r="E18" i="49"/>
  <c r="E11" i="49"/>
  <c r="M15" i="45"/>
  <c r="K15" i="45"/>
  <c r="R13" i="45" a="1"/>
  <c r="L12" i="45"/>
  <c r="R10" i="45" a="1"/>
  <c r="M9" i="45"/>
  <c r="R7" i="45" a="1"/>
  <c r="O6" i="45"/>
  <c r="O3" i="45"/>
  <c r="M3" i="45"/>
  <c r="Q18" i="44"/>
  <c r="S16" i="44"/>
  <c r="P15" i="44" a="1"/>
  <c r="K14" i="44"/>
  <c r="P12" i="44" a="1"/>
  <c r="L11" i="44"/>
  <c r="P9" i="44" a="1"/>
  <c r="M8" i="44"/>
  <c r="K8" i="44"/>
  <c r="R6" i="44" a="1"/>
  <c r="L5" i="44"/>
  <c r="R3" i="44" a="1"/>
  <c r="M2" i="44"/>
  <c r="O14" i="43"/>
  <c r="D40" i="49"/>
  <c r="D33" i="49"/>
  <c r="D26" i="49"/>
  <c r="D19" i="49"/>
  <c r="D7" i="49"/>
  <c r="N15" i="45"/>
  <c r="L15" i="45"/>
  <c r="M12" i="45"/>
  <c r="N9" i="45"/>
  <c r="Q6" i="45"/>
  <c r="S4" i="45"/>
  <c r="Q3" i="45"/>
  <c r="J2" i="45"/>
  <c r="P18" i="44" a="1"/>
  <c r="J17" i="44"/>
  <c r="L14" i="44"/>
  <c r="E40" i="49"/>
  <c r="E33" i="49"/>
  <c r="E26" i="49"/>
  <c r="E14" i="49"/>
  <c r="E7" i="49"/>
  <c r="O15" i="45"/>
  <c r="S13" i="45"/>
  <c r="O12" i="45"/>
  <c r="N12" i="45"/>
  <c r="S10" i="45"/>
  <c r="O9" i="45"/>
  <c r="S7" i="45"/>
  <c r="P6" i="45" a="1"/>
  <c r="J5" i="45"/>
  <c r="P3" i="45" a="1"/>
  <c r="K2" i="45"/>
  <c r="K17" i="44"/>
  <c r="R15" i="44" a="1"/>
  <c r="M14" i="44"/>
  <c r="R12" i="44" a="1"/>
  <c r="N11" i="44"/>
  <c r="R9" i="44" a="1"/>
  <c r="O8" i="44"/>
  <c r="S6" i="44"/>
  <c r="O5" i="44"/>
  <c r="N5" i="44"/>
  <c r="S3" i="44"/>
  <c r="O2" i="44"/>
  <c r="M13" i="43"/>
  <c r="K13" i="43"/>
  <c r="K10" i="43"/>
  <c r="R8" i="43" a="1"/>
  <c r="M7" i="43"/>
  <c r="R5" i="43" a="1"/>
  <c r="N4" i="43"/>
  <c r="R2" i="43" a="1"/>
  <c r="N8" i="36"/>
  <c r="D41" i="49"/>
  <c r="D34" i="49"/>
  <c r="D22" i="49"/>
  <c r="D15" i="49"/>
  <c r="D8" i="49"/>
  <c r="Q15" i="45"/>
  <c r="J14" i="45"/>
  <c r="Q12" i="45"/>
  <c r="K11" i="45"/>
  <c r="J11" i="45"/>
  <c r="Q9" i="45"/>
  <c r="J8" i="45"/>
  <c r="K5" i="45"/>
  <c r="L2" i="45"/>
  <c r="N17" i="44"/>
  <c r="L17" i="44"/>
  <c r="N14" i="44"/>
  <c r="O11" i="44"/>
  <c r="Q8" i="44"/>
  <c r="J7" i="44"/>
  <c r="Q5" i="44"/>
  <c r="K4" i="44"/>
  <c r="J4" i="44"/>
  <c r="Q2" i="44"/>
  <c r="N13" i="43"/>
  <c r="R11" i="43" a="1"/>
  <c r="N10" i="43"/>
  <c r="L10" i="43"/>
  <c r="N7" i="43"/>
  <c r="O4" i="43"/>
  <c r="O8" i="36"/>
  <c r="O5" i="36"/>
  <c r="M5" i="36"/>
  <c r="J4" i="36"/>
  <c r="K3" i="30"/>
  <c r="K2" i="17"/>
  <c r="I46" i="20"/>
  <c r="I42" i="20"/>
  <c r="I38" i="20"/>
  <c r="I34" i="20"/>
  <c r="I30" i="20"/>
  <c r="I26" i="20"/>
  <c r="I22" i="20"/>
  <c r="I18" i="20"/>
  <c r="I14" i="20"/>
  <c r="I10" i="20"/>
  <c r="I6" i="20"/>
  <c r="I4" i="20"/>
  <c r="W23" i="2"/>
  <c r="L23" i="2"/>
  <c r="L20" i="2"/>
  <c r="V17" i="2"/>
  <c r="W14" i="2"/>
  <c r="L14" i="2"/>
  <c r="V11" i="2"/>
  <c r="W8" i="2"/>
  <c r="V4" i="2"/>
  <c r="S22" i="2"/>
  <c r="P25" i="2"/>
  <c r="P23" i="2"/>
  <c r="E41" i="49"/>
  <c r="E29" i="49"/>
  <c r="E22" i="49"/>
  <c r="E15" i="49"/>
  <c r="E8" i="49"/>
  <c r="P15" i="45" a="1"/>
  <c r="K14" i="45"/>
  <c r="P12" i="45" a="1"/>
  <c r="L11" i="45"/>
  <c r="P9" i="45" a="1"/>
  <c r="M8" i="45"/>
  <c r="K8" i="45"/>
  <c r="R6" i="45" a="1"/>
  <c r="L5" i="45"/>
  <c r="R3" i="45" a="1"/>
  <c r="M2" i="45"/>
  <c r="O17" i="44"/>
  <c r="M17" i="44"/>
  <c r="S15" i="44"/>
  <c r="O14" i="44"/>
  <c r="S12" i="44"/>
  <c r="Q11" i="44"/>
  <c r="S9" i="44"/>
  <c r="P8" i="44" a="1"/>
  <c r="K7" i="44"/>
  <c r="P5" i="44" a="1"/>
  <c r="L4" i="44"/>
  <c r="P2" i="44" a="1"/>
  <c r="Q14" i="43"/>
  <c r="O13" i="43"/>
  <c r="O10" i="43"/>
  <c r="M10" i="43"/>
  <c r="S8" i="43"/>
  <c r="O7" i="43"/>
  <c r="S5" i="43"/>
  <c r="Q4" i="43"/>
  <c r="S2" i="43"/>
  <c r="Q8" i="36"/>
  <c r="J7" i="36"/>
  <c r="Q5" i="36"/>
  <c r="S4" i="36"/>
  <c r="R2" i="36" a="1"/>
  <c r="R5" i="30" a="1"/>
  <c r="R4" i="30" a="1"/>
  <c r="L3" i="30"/>
  <c r="G45" i="110" a="1"/>
  <c r="L39" i="110" a="1"/>
  <c r="G38" i="110" a="1"/>
  <c r="L31" i="110" a="1"/>
  <c r="G30" i="110" a="1"/>
  <c r="L23" i="110" a="1"/>
  <c r="G22" i="110" a="1"/>
  <c r="L15" i="110" a="1"/>
  <c r="G14" i="110" a="1"/>
  <c r="L7" i="110" a="1"/>
  <c r="L5" i="110" a="1"/>
  <c r="L3" i="110" a="1"/>
  <c r="L2" i="17"/>
  <c r="J44" i="20"/>
  <c r="D37" i="49"/>
  <c r="D30" i="49"/>
  <c r="D23" i="49"/>
  <c r="D16" i="49"/>
  <c r="D9" i="49"/>
  <c r="L14" i="45"/>
  <c r="M11" i="45"/>
  <c r="N8" i="45"/>
  <c r="L8" i="45"/>
  <c r="M5" i="45"/>
  <c r="N2" i="45"/>
  <c r="Q17" i="44"/>
  <c r="J16" i="44"/>
  <c r="Q14" i="44"/>
  <c r="L13" i="44"/>
  <c r="J13" i="44"/>
  <c r="P11" i="44" a="1"/>
  <c r="J10" i="44"/>
  <c r="L7" i="44"/>
  <c r="M4" i="44"/>
  <c r="P14" i="43" a="1"/>
  <c r="Q13" i="43"/>
  <c r="S11" i="43"/>
  <c r="Q10" i="43"/>
  <c r="J9" i="43"/>
  <c r="Q7" i="43"/>
  <c r="L6" i="43"/>
  <c r="J6" i="43"/>
  <c r="P4" i="43" a="1"/>
  <c r="J3" i="43"/>
  <c r="P8" i="36" a="1"/>
  <c r="S7" i="36"/>
  <c r="P5" i="36" a="1"/>
  <c r="K4" i="36"/>
  <c r="M3" i="30"/>
  <c r="N2" i="17"/>
  <c r="K44" i="20"/>
  <c r="K40" i="20"/>
  <c r="K36" i="20"/>
  <c r="K32" i="20"/>
  <c r="K28" i="20"/>
  <c r="K24" i="20"/>
  <c r="K20" i="20"/>
  <c r="E37" i="49"/>
  <c r="E30" i="49"/>
  <c r="E23" i="49"/>
  <c r="E16" i="49"/>
  <c r="D38" i="49"/>
  <c r="O10" i="45"/>
  <c r="S3" i="45"/>
  <c r="N13" i="44"/>
  <c r="R2" i="44" a="1"/>
  <c r="J12" i="43"/>
  <c r="P8" i="43" a="1"/>
  <c r="O2" i="36"/>
  <c r="J3" i="30"/>
  <c r="G39" i="110" a="1"/>
  <c r="G31" i="110" a="1"/>
  <c r="G23" i="110" a="1"/>
  <c r="G15" i="110" a="1"/>
  <c r="G7" i="110" a="1"/>
  <c r="P2" i="110" a="1"/>
  <c r="J47" i="20"/>
  <c r="I41" i="20"/>
  <c r="K33" i="20"/>
  <c r="K27" i="20"/>
  <c r="J20" i="20"/>
  <c r="H16" i="20"/>
  <c r="J8" i="20"/>
  <c r="I5" i="20"/>
  <c r="J4" i="20"/>
  <c r="V24" i="2"/>
  <c r="H20" i="2"/>
  <c r="X17" i="2"/>
  <c r="V15" i="2"/>
  <c r="I11" i="2"/>
  <c r="X8" i="2"/>
  <c r="H6" i="2"/>
  <c r="S17" i="2"/>
  <c r="P10" i="2"/>
  <c r="O13" i="2"/>
  <c r="H5" i="2"/>
  <c r="F14" i="2"/>
  <c r="O7" i="12"/>
  <c r="M4" i="12"/>
  <c r="D31" i="49"/>
  <c r="R9" i="45" a="1"/>
  <c r="J4" i="45"/>
  <c r="R13" i="44" a="1"/>
  <c r="R7" i="44" a="1"/>
  <c r="K12" i="43"/>
  <c r="L5" i="43"/>
  <c r="R8" i="36" a="1"/>
  <c r="Q2" i="36"/>
  <c r="N3" i="30"/>
  <c r="G40" i="110" a="1"/>
  <c r="G32" i="110" a="1"/>
  <c r="G24" i="110" a="1"/>
  <c r="G16" i="110" a="1"/>
  <c r="R7" i="110" a="1"/>
  <c r="J46" i="20"/>
  <c r="J39" i="20"/>
  <c r="H34" i="20"/>
  <c r="H28" i="20"/>
  <c r="D24" i="49"/>
  <c r="S2" i="45"/>
  <c r="L8" i="44"/>
  <c r="S2" i="44"/>
  <c r="L12" i="43"/>
  <c r="P7" i="43" a="1"/>
  <c r="L4" i="43"/>
  <c r="S5" i="36"/>
  <c r="P2" i="36" a="1"/>
  <c r="J2" i="30"/>
  <c r="G3" i="110" a="1"/>
  <c r="J45" i="20"/>
  <c r="K39" i="20"/>
  <c r="J32" i="20"/>
  <c r="J26" i="20"/>
  <c r="I21" i="20"/>
  <c r="J13" i="20"/>
  <c r="H9" i="20"/>
  <c r="V26" i="2"/>
  <c r="L22" i="2"/>
  <c r="I18" i="2"/>
  <c r="L13" i="2"/>
  <c r="L11" i="2"/>
  <c r="I9" i="2"/>
  <c r="S19" i="2"/>
  <c r="P13" i="2"/>
  <c r="F16" i="2"/>
  <c r="K8" i="12"/>
  <c r="L4" i="12"/>
  <c r="D12" i="49"/>
  <c r="M10" i="45"/>
  <c r="O2" i="45"/>
  <c r="K13" i="44"/>
  <c r="M7" i="44"/>
  <c r="M3" i="44"/>
  <c r="L11" i="43"/>
  <c r="M4" i="43"/>
  <c r="K5" i="36"/>
  <c r="K5" i="30"/>
  <c r="K2" i="30"/>
  <c r="L40" i="110" a="1"/>
  <c r="L32" i="110" a="1"/>
  <c r="L24" i="110" a="1"/>
  <c r="L16" i="110" a="1"/>
  <c r="G8" i="110" a="1"/>
  <c r="Q4" i="17"/>
  <c r="K45" i="20"/>
  <c r="H40" i="20"/>
  <c r="H33" i="20"/>
  <c r="J25" i="20"/>
  <c r="J19" i="20"/>
  <c r="K13" i="20"/>
  <c r="I9" i="20"/>
  <c r="W26" i="2"/>
  <c r="W22" i="2"/>
  <c r="V20" i="2"/>
  <c r="W13" i="2"/>
  <c r="W11" i="2"/>
  <c r="F4" i="2"/>
  <c r="S20" i="2"/>
  <c r="E4" i="49"/>
  <c r="O8" i="45"/>
  <c r="Q2" i="45"/>
  <c r="R11" i="44" a="1"/>
  <c r="N7" i="44"/>
  <c r="N2" i="44"/>
  <c r="Q11" i="43"/>
  <c r="R7" i="43" a="1"/>
  <c r="S8" i="36"/>
  <c r="L5" i="36"/>
  <c r="L5" i="30"/>
  <c r="N2" i="30"/>
  <c r="L4" i="17"/>
  <c r="H46" i="20"/>
  <c r="J38" i="20"/>
  <c r="I33" i="20"/>
  <c r="K25" i="20"/>
  <c r="K19" i="20"/>
  <c r="H14" i="20"/>
  <c r="J7" i="20"/>
  <c r="X26" i="2"/>
  <c r="H23" i="2"/>
  <c r="W20" i="2"/>
  <c r="X15" i="2"/>
  <c r="H14" i="2"/>
  <c r="X11" i="2"/>
  <c r="L6" i="2"/>
  <c r="H4" i="2"/>
  <c r="S23" i="2"/>
  <c r="S5" i="2"/>
  <c r="D5" i="49"/>
  <c r="Q8" i="45"/>
  <c r="L18" i="44"/>
  <c r="L12" i="44"/>
  <c r="O6" i="44"/>
  <c r="P11" i="43" a="1"/>
  <c r="K8" i="43"/>
  <c r="N3" i="43"/>
  <c r="K8" i="36"/>
  <c r="L4" i="36"/>
  <c r="M5" i="30"/>
  <c r="P2" i="30" a="1"/>
  <c r="G36" i="110" a="1"/>
  <c r="G28" i="110" a="1"/>
  <c r="G20" i="110" a="1"/>
  <c r="G12" i="110" a="1"/>
  <c r="L8" i="110" a="1"/>
  <c r="N4" i="17"/>
  <c r="H45" i="20"/>
  <c r="J37" i="20"/>
  <c r="J31" i="20"/>
  <c r="H26" i="20"/>
  <c r="H20" i="20"/>
  <c r="J12" i="20"/>
  <c r="R15" i="45" a="1"/>
  <c r="S8" i="45"/>
  <c r="P17" i="44" a="1"/>
  <c r="M11" i="44"/>
  <c r="R14" i="43" a="1"/>
  <c r="P10" i="43" a="1"/>
  <c r="K7" i="43"/>
  <c r="O3" i="43"/>
  <c r="R6" i="36" a="1"/>
  <c r="M4" i="36"/>
  <c r="P5" i="30" a="1"/>
  <c r="G44" i="110" a="1"/>
  <c r="G37" i="110" a="1"/>
  <c r="G29" i="110" a="1"/>
  <c r="G21" i="110" a="1"/>
  <c r="G13" i="110" a="1"/>
  <c r="G9" i="110" a="1"/>
  <c r="P4" i="17"/>
  <c r="I45" i="20"/>
  <c r="K37" i="20"/>
  <c r="K31" i="20"/>
  <c r="J24" i="20"/>
  <c r="J18" i="20"/>
  <c r="K12" i="20"/>
  <c r="H8" i="20"/>
  <c r="L18" i="2"/>
  <c r="V9" i="2"/>
  <c r="H7" i="2"/>
  <c r="S6" i="45"/>
  <c r="R5" i="44" a="1"/>
  <c r="L7" i="43"/>
  <c r="R3" i="43" a="1"/>
  <c r="K7" i="36"/>
  <c r="N4" i="36"/>
  <c r="O4" i="30"/>
  <c r="L4" i="110" a="1"/>
  <c r="M14" i="45"/>
  <c r="J7" i="45"/>
  <c r="P16" i="44" a="1"/>
  <c r="N10" i="44"/>
  <c r="K14" i="43"/>
  <c r="R10" i="43" a="1"/>
  <c r="M6" i="43"/>
  <c r="P2" i="43" a="1"/>
  <c r="L7" i="36"/>
  <c r="Q3" i="36"/>
  <c r="Q4" i="30"/>
  <c r="L44" i="110" a="1"/>
  <c r="L37" i="110" a="1"/>
  <c r="L29" i="110" a="1"/>
  <c r="N14" i="45"/>
  <c r="O7" i="45"/>
  <c r="K16" i="44"/>
  <c r="R10" i="44" a="1"/>
  <c r="L13" i="43"/>
  <c r="P9" i="43" a="1"/>
  <c r="N6" i="43"/>
  <c r="M7" i="36"/>
  <c r="P4" i="30" a="1"/>
  <c r="L45" i="110" a="1"/>
  <c r="L38" i="110" a="1"/>
  <c r="L30" i="110" a="1"/>
  <c r="L22" i="110" a="1"/>
  <c r="L14" i="110" a="1"/>
  <c r="G5" i="110" a="1"/>
  <c r="M4" i="17"/>
  <c r="H44" i="20"/>
  <c r="O13" i="45"/>
  <c r="O5" i="45"/>
  <c r="L16" i="44"/>
  <c r="M5" i="44"/>
  <c r="P13" i="43" a="1"/>
  <c r="S9" i="43"/>
  <c r="O6" i="43"/>
  <c r="K3" i="43"/>
  <c r="M6" i="36"/>
  <c r="L3" i="36"/>
  <c r="J5" i="30"/>
  <c r="G6" i="110" a="1"/>
  <c r="K4" i="17"/>
  <c r="J42" i="20"/>
  <c r="I37" i="20"/>
  <c r="K29" i="20"/>
  <c r="K23" i="20"/>
  <c r="J16" i="20"/>
  <c r="K11" i="20"/>
  <c r="H6" i="20"/>
  <c r="K26" i="2"/>
  <c r="I19" i="2"/>
  <c r="V14" i="2"/>
  <c r="L12" i="2"/>
  <c r="H8" i="2"/>
  <c r="V6" i="2"/>
  <c r="S10" i="2"/>
  <c r="P22" i="2"/>
  <c r="O25" i="2"/>
  <c r="O6" i="2"/>
  <c r="F26" i="2"/>
  <c r="F8" i="2"/>
  <c r="K9" i="12"/>
  <c r="P6" i="12"/>
  <c r="Q2" i="12"/>
  <c r="R12" i="45" a="1"/>
  <c r="Q5" i="45"/>
  <c r="M15" i="44"/>
  <c r="K10" i="44"/>
  <c r="N4" i="44"/>
  <c r="J10" i="43"/>
  <c r="R6" i="43" a="1"/>
  <c r="L3" i="43"/>
  <c r="P6" i="36" a="1"/>
  <c r="M3" i="36"/>
  <c r="O3" i="30"/>
  <c r="L41" i="110" a="1"/>
  <c r="L33" i="110" a="1"/>
  <c r="L25" i="110" a="1"/>
  <c r="L17" i="110" a="1"/>
  <c r="L9" i="110" a="1"/>
  <c r="M2" i="17"/>
  <c r="J41" i="20"/>
  <c r="J35" i="20"/>
  <c r="H30" i="20"/>
  <c r="H24" i="20"/>
  <c r="K16" i="20"/>
  <c r="H12" i="20"/>
  <c r="S5" i="45"/>
  <c r="P14" i="44" a="1"/>
  <c r="L10" i="44"/>
  <c r="O4" i="44"/>
  <c r="R13" i="43" a="1"/>
  <c r="K9" i="43"/>
  <c r="P5" i="43" a="1"/>
  <c r="M3" i="43"/>
  <c r="L2" i="36"/>
  <c r="Q3" i="30"/>
  <c r="L6" i="110" a="1"/>
  <c r="J2" i="17"/>
  <c r="K41" i="20"/>
  <c r="K35" i="20"/>
  <c r="J28" i="20"/>
  <c r="J22" i="20"/>
  <c r="H17" i="20"/>
  <c r="J10" i="20"/>
  <c r="H24" i="2"/>
  <c r="W21" i="2"/>
  <c r="I17" i="2"/>
  <c r="H15" i="2"/>
  <c r="W12" i="2"/>
  <c r="I8" i="2"/>
  <c r="S4" i="2"/>
  <c r="S14" i="2"/>
  <c r="P6" i="2"/>
  <c r="O8" i="2"/>
  <c r="F10" i="2"/>
  <c r="P9" i="12"/>
  <c r="M7" i="12"/>
  <c r="J3" i="12"/>
  <c r="N5" i="45"/>
  <c r="M9" i="44"/>
  <c r="Q4" i="44"/>
  <c r="P12" i="43" a="1"/>
  <c r="L9" i="43"/>
  <c r="M2" i="43"/>
  <c r="N5" i="36"/>
  <c r="M2" i="36"/>
  <c r="L42" i="110" a="1"/>
  <c r="L34" i="110" a="1"/>
  <c r="L26" i="110" a="1"/>
  <c r="L18" i="110" a="1"/>
  <c r="L10" i="110" a="1"/>
  <c r="N5" i="17"/>
  <c r="H42" i="20"/>
  <c r="H36" i="20"/>
  <c r="H29" i="20"/>
  <c r="J21" i="20"/>
  <c r="I17" i="20"/>
  <c r="J9" i="20"/>
  <c r="I24" i="2"/>
  <c r="X21" i="2"/>
  <c r="I15" i="2"/>
  <c r="X12" i="2"/>
  <c r="W4" i="2"/>
  <c r="S15" i="2"/>
  <c r="P24" i="2"/>
  <c r="P7" i="2"/>
  <c r="O9" i="2"/>
  <c r="N11" i="45"/>
  <c r="K4" i="45"/>
  <c r="K15" i="44"/>
  <c r="N8" i="44"/>
  <c r="O3" i="44"/>
  <c r="S12" i="43"/>
  <c r="M9" i="43"/>
  <c r="K6" i="43"/>
  <c r="L8" i="36"/>
  <c r="J3" i="36"/>
  <c r="L2" i="30"/>
  <c r="L43" i="110" a="1"/>
  <c r="L35" i="110" a="1"/>
  <c r="L27" i="110" a="1"/>
  <c r="L19" i="110" a="1"/>
  <c r="L11" i="110" a="1"/>
  <c r="G2" i="110" a="1"/>
  <c r="M3" i="17"/>
  <c r="J40" i="20"/>
  <c r="J34" i="20"/>
  <c r="I29" i="20"/>
  <c r="K21" i="20"/>
  <c r="J15" i="20"/>
  <c r="K9" i="20"/>
  <c r="H4" i="20"/>
  <c r="I22" i="2"/>
  <c r="L17" i="2"/>
  <c r="O11" i="45"/>
  <c r="J30" i="20"/>
  <c r="H10" i="20"/>
  <c r="V21" i="2"/>
  <c r="L15" i="2"/>
  <c r="V8" i="2"/>
  <c r="S9" i="2"/>
  <c r="P17" i="2"/>
  <c r="O10" i="2"/>
  <c r="K7" i="12"/>
  <c r="P4" i="12"/>
  <c r="Q4" i="45"/>
  <c r="L13" i="110" a="1"/>
  <c r="J29" i="20"/>
  <c r="K8" i="20"/>
  <c r="K4" i="20"/>
  <c r="W19" i="2"/>
  <c r="W15" i="2"/>
  <c r="H9" i="2"/>
  <c r="S12" i="2"/>
  <c r="P18" i="2"/>
  <c r="O11" i="2"/>
  <c r="M13" i="44"/>
  <c r="J27" i="20"/>
  <c r="K7" i="20"/>
  <c r="I20" i="2"/>
  <c r="I14" i="2"/>
  <c r="W6" i="2"/>
  <c r="P19" i="2"/>
  <c r="O15" i="2"/>
  <c r="P7" i="12"/>
  <c r="M5" i="12"/>
  <c r="R8" i="44" a="1"/>
  <c r="H25" i="20"/>
  <c r="J6" i="20"/>
  <c r="X20" i="2"/>
  <c r="H12" i="2"/>
  <c r="L7" i="2"/>
  <c r="P20" i="2"/>
  <c r="F15" i="2"/>
  <c r="M8" i="12"/>
  <c r="M2" i="12"/>
  <c r="P7" i="110" a="1"/>
  <c r="J13" i="43"/>
  <c r="J4" i="17"/>
  <c r="J23" i="20"/>
  <c r="K5" i="20"/>
  <c r="H25" i="2"/>
  <c r="W18" i="2"/>
  <c r="X7" i="2"/>
  <c r="S6" i="2"/>
  <c r="P8" i="2"/>
  <c r="F18" i="2"/>
  <c r="P8" i="12"/>
  <c r="K2" i="12"/>
  <c r="M8" i="43"/>
  <c r="L3" i="17"/>
  <c r="H22" i="20"/>
  <c r="H5" i="20"/>
  <c r="V25" i="2"/>
  <c r="X18" i="2"/>
  <c r="V12" i="2"/>
  <c r="S26" i="2"/>
  <c r="P9" i="2"/>
  <c r="F19" i="2"/>
  <c r="J5" i="12"/>
  <c r="L2" i="12"/>
  <c r="R4" i="43" a="1"/>
  <c r="K3" i="17"/>
  <c r="H21" i="20"/>
  <c r="X25" i="2"/>
  <c r="L19" i="2"/>
  <c r="I13" i="2"/>
  <c r="X4" i="2"/>
  <c r="X6" i="2"/>
  <c r="P11" i="2"/>
  <c r="I5" i="2"/>
  <c r="F20" i="2"/>
  <c r="K5" i="12"/>
  <c r="M3" i="12"/>
  <c r="M8" i="36"/>
  <c r="J43" i="20"/>
  <c r="J17" i="20"/>
  <c r="H26" i="2"/>
  <c r="W17" i="2"/>
  <c r="X10" i="2"/>
  <c r="R5" i="36" a="1"/>
  <c r="K43" i="20"/>
  <c r="K17" i="20"/>
  <c r="X23" i="2"/>
  <c r="H18" i="2"/>
  <c r="I6" i="2"/>
  <c r="O18" i="2"/>
  <c r="O5" i="2"/>
  <c r="F24" i="2"/>
  <c r="P5" i="12"/>
  <c r="L3" i="12"/>
  <c r="J2" i="36"/>
  <c r="H41" i="20"/>
  <c r="H18" i="20"/>
  <c r="L24" i="2"/>
  <c r="H16" i="2"/>
  <c r="L9" i="2"/>
  <c r="S16" i="2"/>
  <c r="O19" i="2"/>
  <c r="F7" i="2"/>
  <c r="O5" i="12"/>
  <c r="M2" i="30"/>
  <c r="H38" i="20"/>
  <c r="K15" i="20"/>
  <c r="W24" i="2"/>
  <c r="V16" i="2"/>
  <c r="W9" i="2"/>
  <c r="L4" i="2"/>
  <c r="S18" i="2"/>
  <c r="P26" i="2"/>
  <c r="O20" i="2"/>
  <c r="F9" i="2"/>
  <c r="J36" i="20"/>
  <c r="J14" i="20"/>
  <c r="I23" i="2"/>
  <c r="X16" i="2"/>
  <c r="X9" i="2"/>
  <c r="P4" i="2"/>
  <c r="S24" i="2"/>
  <c r="O22" i="2"/>
  <c r="F11" i="2"/>
  <c r="O8" i="12"/>
  <c r="J7" i="12"/>
  <c r="H37" i="20"/>
  <c r="H13" i="20"/>
  <c r="V23" i="2"/>
  <c r="H17" i="2"/>
  <c r="H10" i="2"/>
  <c r="S25" i="2"/>
  <c r="O23" i="2"/>
  <c r="F12" i="2"/>
  <c r="L21" i="110" a="1"/>
  <c r="H32" i="20"/>
  <c r="J11" i="20"/>
  <c r="I21" i="2"/>
  <c r="L8" i="2"/>
  <c r="S8" i="2"/>
  <c r="P15" i="2"/>
  <c r="O7" i="2"/>
  <c r="L5" i="2"/>
  <c r="L9" i="12"/>
  <c r="F22" i="2"/>
  <c r="O3" i="12"/>
  <c r="J33" i="20"/>
  <c r="S7" i="2"/>
  <c r="F13" i="2"/>
  <c r="K4" i="12"/>
  <c r="I25" i="20"/>
  <c r="O4" i="12"/>
  <c r="I13" i="20"/>
  <c r="F5" i="2"/>
  <c r="J2" i="12"/>
  <c r="J5" i="20"/>
  <c r="K3" i="12"/>
  <c r="O26" i="2"/>
  <c r="L26" i="2"/>
  <c r="O17" i="2"/>
  <c r="H21" i="2"/>
  <c r="O24" i="2"/>
  <c r="V18" i="2"/>
  <c r="X14" i="2"/>
  <c r="M9" i="12"/>
  <c r="I12" i="2"/>
  <c r="P5" i="2"/>
  <c r="J9" i="12"/>
  <c r="V10" i="2"/>
  <c r="L7" i="12"/>
  <c r="W7" i="2"/>
  <c r="L8" i="12"/>
  <c r="L5" i="12"/>
  <c r="F17" i="2"/>
  <c r="P3" i="12"/>
  <c r="O4" i="2"/>
  <c r="O6" i="12"/>
  <c r="I6" i="12" l="1"/>
  <c r="D9" i="4"/>
  <c r="AC17" i="2"/>
  <c r="L17" i="4" s="1"/>
  <c r="D19" i="4"/>
  <c r="AC4" i="2"/>
  <c r="L4" i="4" s="1"/>
  <c r="D12" i="4"/>
  <c r="T5" i="2"/>
  <c r="P3" i="2"/>
  <c r="Q5" i="2"/>
  <c r="P2" i="2"/>
  <c r="J12" i="2"/>
  <c r="E12" i="4" s="1"/>
  <c r="F9" i="12"/>
  <c r="H9" i="12"/>
  <c r="G9" i="12"/>
  <c r="I9" i="12"/>
  <c r="E9" i="12"/>
  <c r="Y14" i="2"/>
  <c r="Z14" i="2"/>
  <c r="J14" i="4" s="1"/>
  <c r="AA14" i="2"/>
  <c r="K14" i="4" s="1"/>
  <c r="C9" i="4"/>
  <c r="C18" i="4"/>
  <c r="C13" i="4"/>
  <c r="T16" i="20"/>
  <c r="F2" i="2"/>
  <c r="F3" i="2"/>
  <c r="AC5" i="2"/>
  <c r="AB2" i="2"/>
  <c r="D20" i="4"/>
  <c r="Q15" i="2"/>
  <c r="G15" i="4" s="1"/>
  <c r="T15" i="2"/>
  <c r="H15" i="4" s="1"/>
  <c r="AC22" i="2"/>
  <c r="L22" i="4" s="1"/>
  <c r="M15" i="2"/>
  <c r="F15" i="4" s="1"/>
  <c r="J21" i="2"/>
  <c r="E21" i="4" s="1"/>
  <c r="T18" i="20"/>
  <c r="M32" i="20"/>
  <c r="W32" i="20" s="1"/>
  <c r="N32" i="20"/>
  <c r="X32" i="20" s="1"/>
  <c r="B17" i="44" s="1"/>
  <c r="L32" i="20"/>
  <c r="V32" i="20" s="1"/>
  <c r="L21" i="110"/>
  <c r="M21" i="110" s="1"/>
  <c r="E2" i="2"/>
  <c r="E3" i="2"/>
  <c r="D18" i="4"/>
  <c r="T27" i="20"/>
  <c r="L13" i="20"/>
  <c r="V13" i="20" s="1"/>
  <c r="N13" i="20"/>
  <c r="X13" i="20" s="1"/>
  <c r="B11" i="43" s="1"/>
  <c r="M13" i="20"/>
  <c r="W13" i="20" s="1"/>
  <c r="L37" i="20"/>
  <c r="V37" i="20" s="1"/>
  <c r="M37" i="20"/>
  <c r="W37" i="20" s="1"/>
  <c r="N37" i="20"/>
  <c r="X37" i="20" s="1"/>
  <c r="B5" i="45" s="1"/>
  <c r="C25" i="4"/>
  <c r="D17" i="4"/>
  <c r="R2" i="2"/>
  <c r="R3" i="2"/>
  <c r="Q4" i="2"/>
  <c r="G4" i="4" s="1"/>
  <c r="T4" i="2"/>
  <c r="H4" i="4" s="1"/>
  <c r="Y9" i="2"/>
  <c r="AA9" i="2"/>
  <c r="K9" i="4" s="1"/>
  <c r="Z9" i="2"/>
  <c r="J9" i="4" s="1"/>
  <c r="Y16" i="2"/>
  <c r="AA16" i="2"/>
  <c r="K16" i="4" s="1"/>
  <c r="Z16" i="2"/>
  <c r="J16" i="4" s="1"/>
  <c r="J23" i="2"/>
  <c r="E23" i="4" s="1"/>
  <c r="T24" i="20"/>
  <c r="U24" i="20"/>
  <c r="C12" i="4"/>
  <c r="C23" i="4"/>
  <c r="D16" i="4"/>
  <c r="Q26" i="2"/>
  <c r="G26" i="4" s="1"/>
  <c r="T26" i="2"/>
  <c r="H26" i="4" s="1"/>
  <c r="T32" i="20"/>
  <c r="M38" i="20"/>
  <c r="W38" i="20" s="1"/>
  <c r="N38" i="20"/>
  <c r="X38" i="20" s="1"/>
  <c r="B6" i="45" s="1"/>
  <c r="L38" i="20"/>
  <c r="V38" i="20" s="1"/>
  <c r="C11" i="4"/>
  <c r="D15" i="4"/>
  <c r="M4" i="2"/>
  <c r="F4" i="4" s="1"/>
  <c r="T31" i="20"/>
  <c r="L18" i="20"/>
  <c r="V18" i="20" s="1"/>
  <c r="M18" i="20"/>
  <c r="W18" i="20" s="1"/>
  <c r="N18" i="20"/>
  <c r="X18" i="20" s="1"/>
  <c r="B3" i="44" s="1"/>
  <c r="D16" i="79" s="1"/>
  <c r="N41" i="20"/>
  <c r="X41" i="20" s="1"/>
  <c r="B9" i="45" s="1"/>
  <c r="L41" i="20"/>
  <c r="V41" i="20" s="1"/>
  <c r="M41" i="20"/>
  <c r="W41" i="20" s="1"/>
  <c r="D2" i="36"/>
  <c r="G2" i="36"/>
  <c r="C2" i="36"/>
  <c r="C10" i="4"/>
  <c r="D14" i="4"/>
  <c r="O2" i="2"/>
  <c r="O3" i="2"/>
  <c r="AC9" i="2"/>
  <c r="L9" i="4" s="1"/>
  <c r="J6" i="2"/>
  <c r="E6" i="4" s="1"/>
  <c r="M11" i="2"/>
  <c r="F11" i="4" s="1"/>
  <c r="Y23" i="2"/>
  <c r="AA23" i="2"/>
  <c r="K23" i="4" s="1"/>
  <c r="Z23" i="2"/>
  <c r="J23" i="4" s="1"/>
  <c r="T30" i="20"/>
  <c r="R5" i="36"/>
  <c r="Z10" i="2"/>
  <c r="J10" i="4" s="1"/>
  <c r="Y10" i="2"/>
  <c r="AA10" i="2"/>
  <c r="K10" i="4" s="1"/>
  <c r="J26" i="2"/>
  <c r="E26" i="4" s="1"/>
  <c r="T43" i="20"/>
  <c r="U43" i="20"/>
  <c r="F3" i="12"/>
  <c r="F16" i="12" s="1"/>
  <c r="E3" i="12"/>
  <c r="E16" i="12" s="1"/>
  <c r="G3" i="12"/>
  <c r="G16" i="12" s="1"/>
  <c r="I3" i="12"/>
  <c r="I16" i="12" s="1"/>
  <c r="H3" i="12"/>
  <c r="H16" i="12" s="1"/>
  <c r="C4" i="30" s="1"/>
  <c r="D2" i="2"/>
  <c r="C2" i="4" s="1"/>
  <c r="D3" i="2"/>
  <c r="C3" i="4" s="1"/>
  <c r="C5" i="4"/>
  <c r="AA5" i="2"/>
  <c r="J5" i="2"/>
  <c r="T11" i="2"/>
  <c r="H11" i="4" s="1"/>
  <c r="Q11" i="2"/>
  <c r="G11" i="4" s="1"/>
  <c r="Y6" i="2"/>
  <c r="Z6" i="2"/>
  <c r="J6" i="4" s="1"/>
  <c r="AA6" i="2"/>
  <c r="K6" i="4" s="1"/>
  <c r="Y4" i="2"/>
  <c r="Z4" i="2"/>
  <c r="J4" i="4" s="1"/>
  <c r="AA4" i="2"/>
  <c r="K4" i="4" s="1"/>
  <c r="J13" i="2"/>
  <c r="E13" i="4" s="1"/>
  <c r="Y25" i="2"/>
  <c r="AA25" i="2"/>
  <c r="K25" i="4" s="1"/>
  <c r="Z25" i="2"/>
  <c r="J25" i="4" s="1"/>
  <c r="T36" i="20"/>
  <c r="M21" i="20"/>
  <c r="W21" i="20" s="1"/>
  <c r="L21" i="20"/>
  <c r="V21" i="20" s="1"/>
  <c r="N21" i="20"/>
  <c r="X21" i="20" s="1"/>
  <c r="B6" i="44" s="1"/>
  <c r="R4" i="43"/>
  <c r="C20" i="4"/>
  <c r="D26" i="4"/>
  <c r="T9" i="2"/>
  <c r="H9" i="4" s="1"/>
  <c r="Q9" i="2"/>
  <c r="G9" i="4" s="1"/>
  <c r="Y18" i="2"/>
  <c r="AA18" i="2"/>
  <c r="K18" i="4" s="1"/>
  <c r="Z18" i="2"/>
  <c r="J18" i="4" s="1"/>
  <c r="N5" i="20"/>
  <c r="X5" i="20" s="1"/>
  <c r="B3" i="43" s="1"/>
  <c r="L5" i="20"/>
  <c r="V5" i="20" s="1"/>
  <c r="M5" i="20"/>
  <c r="W5" i="20" s="1"/>
  <c r="N22" i="20"/>
  <c r="X22" i="20" s="1"/>
  <c r="B7" i="44" s="1"/>
  <c r="L22" i="20"/>
  <c r="V22" i="20" s="1"/>
  <c r="M22" i="20"/>
  <c r="W22" i="20" s="1"/>
  <c r="G3" i="17"/>
  <c r="C19" i="4"/>
  <c r="D21" i="4"/>
  <c r="Q8" i="2"/>
  <c r="G8" i="4" s="1"/>
  <c r="T8" i="2"/>
  <c r="H8" i="4" s="1"/>
  <c r="AC19" i="2"/>
  <c r="L19" i="4" s="1"/>
  <c r="Y7" i="2"/>
  <c r="AA7" i="2"/>
  <c r="K7" i="4" s="1"/>
  <c r="Z7" i="2"/>
  <c r="J7" i="4" s="1"/>
  <c r="M12" i="2"/>
  <c r="F12" i="4" s="1"/>
  <c r="C13" i="43"/>
  <c r="D13" i="43"/>
  <c r="E13" i="43"/>
  <c r="F13" i="43"/>
  <c r="P7" i="110"/>
  <c r="H2" i="12"/>
  <c r="F2" i="12"/>
  <c r="E2" i="12"/>
  <c r="G2" i="12"/>
  <c r="G15" i="12" s="1"/>
  <c r="E8" i="12"/>
  <c r="F8" i="12"/>
  <c r="I8" i="12"/>
  <c r="G8" i="12"/>
  <c r="H8" i="12"/>
  <c r="C16" i="4"/>
  <c r="Q21" i="2"/>
  <c r="G21" i="4" s="1"/>
  <c r="T20" i="2"/>
  <c r="H20" i="4" s="1"/>
  <c r="Q20" i="2"/>
  <c r="G20" i="4" s="1"/>
  <c r="T21" i="2"/>
  <c r="H21" i="4" s="1"/>
  <c r="AC16" i="2"/>
  <c r="L16" i="4" s="1"/>
  <c r="Z20" i="2"/>
  <c r="J20" i="4" s="1"/>
  <c r="AA20" i="2"/>
  <c r="K20" i="4" s="1"/>
  <c r="Y20" i="2"/>
  <c r="D48" i="20"/>
  <c r="U31" i="20" s="1"/>
  <c r="T4" i="20"/>
  <c r="U4" i="20"/>
  <c r="M25" i="20"/>
  <c r="W25" i="20" s="1"/>
  <c r="N25" i="20"/>
  <c r="X25" i="20" s="1"/>
  <c r="B10" i="44" s="1"/>
  <c r="L25" i="20"/>
  <c r="V25" i="20" s="1"/>
  <c r="R8" i="44"/>
  <c r="H5" i="12"/>
  <c r="H18" i="12" s="1"/>
  <c r="C5" i="30" s="1"/>
  <c r="E5" i="12"/>
  <c r="E18" i="12" s="1"/>
  <c r="F5" i="12"/>
  <c r="F18" i="12" s="1"/>
  <c r="G5" i="12"/>
  <c r="G18" i="12" s="1"/>
  <c r="I5" i="12"/>
  <c r="I18" i="12" s="1"/>
  <c r="C14" i="4"/>
  <c r="D10" i="4"/>
  <c r="T19" i="2"/>
  <c r="H19" i="4" s="1"/>
  <c r="Q19" i="2"/>
  <c r="G19" i="4" s="1"/>
  <c r="AC11" i="2"/>
  <c r="L11" i="4" s="1"/>
  <c r="J14" i="2"/>
  <c r="E14" i="4" s="1"/>
  <c r="J20" i="2"/>
  <c r="E20" i="4" s="1"/>
  <c r="T8" i="20"/>
  <c r="U8" i="20"/>
  <c r="T18" i="2"/>
  <c r="H18" i="4" s="1"/>
  <c r="Q18" i="2"/>
  <c r="G18" i="4" s="1"/>
  <c r="AC26" i="2"/>
  <c r="L26" i="4" s="1"/>
  <c r="L13" i="110"/>
  <c r="M13" i="110" s="1"/>
  <c r="D6" i="4"/>
  <c r="N3" i="2"/>
  <c r="N2" i="2"/>
  <c r="T17" i="2"/>
  <c r="H17" i="4" s="1"/>
  <c r="Q17" i="2"/>
  <c r="G17" i="4" s="1"/>
  <c r="AC25" i="2"/>
  <c r="L25" i="4" s="1"/>
  <c r="T19" i="20"/>
  <c r="U19" i="20"/>
  <c r="L10" i="20"/>
  <c r="V10" i="20" s="1"/>
  <c r="M10" i="20"/>
  <c r="W10" i="20" s="1"/>
  <c r="N10" i="20"/>
  <c r="X10" i="20" s="1"/>
  <c r="B8" i="43" s="1"/>
  <c r="J22" i="2"/>
  <c r="E22" i="4" s="1"/>
  <c r="M24" i="2"/>
  <c r="F24" i="4" s="1"/>
  <c r="L4" i="20"/>
  <c r="V4" i="20" s="1"/>
  <c r="M4" i="20"/>
  <c r="W4" i="20" s="1"/>
  <c r="N4" i="20"/>
  <c r="X4" i="20" s="1"/>
  <c r="B2" i="43" s="1"/>
  <c r="U22" i="20"/>
  <c r="T22" i="20"/>
  <c r="U47" i="20"/>
  <c r="T47" i="20"/>
  <c r="E3" i="17"/>
  <c r="F3" i="17"/>
  <c r="H3" i="17"/>
  <c r="I3" i="17"/>
  <c r="G2" i="110"/>
  <c r="I2" i="110" s="1"/>
  <c r="L11" i="110"/>
  <c r="M11" i="110" s="1"/>
  <c r="L19" i="110"/>
  <c r="M19" i="110" s="1"/>
  <c r="L27" i="110"/>
  <c r="M27" i="110" s="1"/>
  <c r="L35" i="110"/>
  <c r="M35" i="110" s="1"/>
  <c r="L43" i="110"/>
  <c r="M43" i="110" s="1"/>
  <c r="C3" i="36"/>
  <c r="D3" i="36"/>
  <c r="G3" i="36"/>
  <c r="D8" i="4"/>
  <c r="D25" i="4"/>
  <c r="Q7" i="2"/>
  <c r="G7" i="4" s="1"/>
  <c r="M7" i="2"/>
  <c r="F7" i="4" s="1"/>
  <c r="T7" i="2"/>
  <c r="H7" i="4" s="1"/>
  <c r="T24" i="2"/>
  <c r="H24" i="4" s="1"/>
  <c r="Q24" i="2"/>
  <c r="G24" i="4" s="1"/>
  <c r="AC7" i="2"/>
  <c r="L7" i="4" s="1"/>
  <c r="AC24" i="2"/>
  <c r="L24" i="4" s="1"/>
  <c r="M8" i="2"/>
  <c r="F8" i="4" s="1"/>
  <c r="Z12" i="2"/>
  <c r="J12" i="4" s="1"/>
  <c r="AA12" i="2"/>
  <c r="K12" i="4" s="1"/>
  <c r="Y12" i="2"/>
  <c r="J15" i="2"/>
  <c r="E15" i="4" s="1"/>
  <c r="M17" i="2"/>
  <c r="F17" i="4" s="1"/>
  <c r="Y21" i="2"/>
  <c r="AA21" i="2"/>
  <c r="K21" i="4" s="1"/>
  <c r="Z21" i="2"/>
  <c r="J21" i="4" s="1"/>
  <c r="J24" i="2"/>
  <c r="E24" i="4" s="1"/>
  <c r="U11" i="20"/>
  <c r="T11" i="20"/>
  <c r="T20" i="20"/>
  <c r="U20" i="20"/>
  <c r="T46" i="20"/>
  <c r="U46" i="20"/>
  <c r="L29" i="20"/>
  <c r="V29" i="20" s="1"/>
  <c r="M29" i="20"/>
  <c r="W29" i="20" s="1"/>
  <c r="N29" i="20"/>
  <c r="X29" i="20" s="1"/>
  <c r="B14" i="44" s="1"/>
  <c r="L36" i="20"/>
  <c r="V36" i="20" s="1"/>
  <c r="M36" i="20"/>
  <c r="W36" i="20" s="1"/>
  <c r="N36" i="20"/>
  <c r="X36" i="20" s="1"/>
  <c r="B4" i="45" s="1"/>
  <c r="M42" i="20"/>
  <c r="W42" i="20" s="1"/>
  <c r="L42" i="20"/>
  <c r="V42" i="20" s="1"/>
  <c r="N42" i="20"/>
  <c r="X42" i="20" s="1"/>
  <c r="B10" i="45" s="1"/>
  <c r="R2" i="17"/>
  <c r="L10" i="110"/>
  <c r="M10" i="110" s="1"/>
  <c r="L18" i="110"/>
  <c r="M18" i="110" s="1"/>
  <c r="L26" i="110"/>
  <c r="M26" i="110" s="1"/>
  <c r="L34" i="110"/>
  <c r="M34" i="110" s="1"/>
  <c r="L42" i="110"/>
  <c r="M42" i="110" s="1"/>
  <c r="P12" i="43"/>
  <c r="H7" i="12"/>
  <c r="E7" i="12"/>
  <c r="F7" i="12"/>
  <c r="I7" i="12"/>
  <c r="G7" i="12"/>
  <c r="C17" i="4"/>
  <c r="D7" i="4"/>
  <c r="D23" i="4"/>
  <c r="T6" i="2"/>
  <c r="H6" i="4" s="1"/>
  <c r="Q6" i="2"/>
  <c r="G6" i="4" s="1"/>
  <c r="AC6" i="2"/>
  <c r="L6" i="4" s="1"/>
  <c r="AC23" i="2"/>
  <c r="L23" i="4" s="1"/>
  <c r="J8" i="2"/>
  <c r="E8" i="4" s="1"/>
  <c r="J17" i="2"/>
  <c r="E17" i="4" s="1"/>
  <c r="T10" i="20"/>
  <c r="U10" i="20"/>
  <c r="T35" i="20"/>
  <c r="U35" i="20"/>
  <c r="U45" i="20"/>
  <c r="T45" i="20"/>
  <c r="L17" i="20"/>
  <c r="V17" i="20" s="1"/>
  <c r="M17" i="20"/>
  <c r="W17" i="20" s="1"/>
  <c r="N17" i="20"/>
  <c r="X17" i="20" s="1"/>
  <c r="B2" i="44" s="1"/>
  <c r="D15" i="79" s="1"/>
  <c r="L6" i="110"/>
  <c r="M6" i="110" s="1"/>
  <c r="P5" i="43"/>
  <c r="R13" i="43"/>
  <c r="P14" i="44"/>
  <c r="T34" i="20"/>
  <c r="U34" i="20"/>
  <c r="T44" i="20"/>
  <c r="U44" i="20"/>
  <c r="L12" i="20"/>
  <c r="V12" i="20" s="1"/>
  <c r="M12" i="20"/>
  <c r="W12" i="20" s="1"/>
  <c r="N12" i="20"/>
  <c r="X12" i="20" s="1"/>
  <c r="B10" i="43" s="1"/>
  <c r="L24" i="20"/>
  <c r="V24" i="20" s="1"/>
  <c r="M24" i="20"/>
  <c r="W24" i="20" s="1"/>
  <c r="N24" i="20"/>
  <c r="X24" i="20" s="1"/>
  <c r="B9" i="44" s="1"/>
  <c r="L30" i="20"/>
  <c r="V30" i="20" s="1"/>
  <c r="M30" i="20"/>
  <c r="W30" i="20" s="1"/>
  <c r="N30" i="20"/>
  <c r="X30" i="20" s="1"/>
  <c r="B15" i="44" s="1"/>
  <c r="E2" i="17"/>
  <c r="E5" i="17"/>
  <c r="I2" i="17"/>
  <c r="L9" i="110"/>
  <c r="M9" i="110" s="1"/>
  <c r="L17" i="110"/>
  <c r="M17" i="110" s="1"/>
  <c r="L25" i="110"/>
  <c r="M25" i="110" s="1"/>
  <c r="L33" i="110"/>
  <c r="M33" i="110" s="1"/>
  <c r="L41" i="110"/>
  <c r="M41" i="110" s="1"/>
  <c r="P6" i="36"/>
  <c r="T6" i="36" s="1"/>
  <c r="R6" i="43"/>
  <c r="E10" i="43"/>
  <c r="C10" i="43"/>
  <c r="D10" i="43"/>
  <c r="F10" i="43"/>
  <c r="R12" i="45"/>
  <c r="H6" i="12"/>
  <c r="C15" i="4"/>
  <c r="Q22" i="2"/>
  <c r="G22" i="4" s="1"/>
  <c r="T22" i="2"/>
  <c r="H22" i="4" s="1"/>
  <c r="AC21" i="2"/>
  <c r="L21" i="4" s="1"/>
  <c r="M10" i="2"/>
  <c r="F10" i="4" s="1"/>
  <c r="J19" i="2"/>
  <c r="E19" i="4" s="1"/>
  <c r="M21" i="2"/>
  <c r="F21" i="4" s="1"/>
  <c r="M26" i="2"/>
  <c r="F26" i="4" s="1"/>
  <c r="T6" i="20"/>
  <c r="U6" i="20"/>
  <c r="T33" i="20"/>
  <c r="U33" i="20"/>
  <c r="L6" i="20"/>
  <c r="V6" i="20" s="1"/>
  <c r="M6" i="20"/>
  <c r="W6" i="20" s="1"/>
  <c r="N6" i="20"/>
  <c r="X6" i="20" s="1"/>
  <c r="B4" i="43" s="1"/>
  <c r="G6" i="110"/>
  <c r="I6" i="110" s="1"/>
  <c r="D5" i="30"/>
  <c r="E5" i="30"/>
  <c r="G5" i="30"/>
  <c r="F5" i="30"/>
  <c r="P13" i="43"/>
  <c r="T13" i="43" s="1"/>
  <c r="L44" i="20"/>
  <c r="V44" i="20" s="1"/>
  <c r="M44" i="20"/>
  <c r="W44" i="20" s="1"/>
  <c r="N44" i="20"/>
  <c r="X44" i="20" s="1"/>
  <c r="B12" i="45" s="1"/>
  <c r="F4" i="17"/>
  <c r="H4" i="17"/>
  <c r="E4" i="17"/>
  <c r="I4" i="17"/>
  <c r="G5" i="110"/>
  <c r="I5" i="110" s="1"/>
  <c r="L14" i="110"/>
  <c r="M14" i="110" s="1"/>
  <c r="L22" i="110"/>
  <c r="M22" i="110" s="1"/>
  <c r="L30" i="110"/>
  <c r="M30" i="110" s="1"/>
  <c r="L38" i="110"/>
  <c r="M38" i="110" s="1"/>
  <c r="L45" i="110"/>
  <c r="M45" i="110" s="1"/>
  <c r="P4" i="30"/>
  <c r="P9" i="43"/>
  <c r="R10" i="44"/>
  <c r="G7" i="45"/>
  <c r="L29" i="110"/>
  <c r="M29" i="110" s="1"/>
  <c r="L37" i="110"/>
  <c r="M37" i="110" s="1"/>
  <c r="L44" i="110"/>
  <c r="M44" i="110" s="1"/>
  <c r="P2" i="43"/>
  <c r="R10" i="43"/>
  <c r="P16" i="44"/>
  <c r="D7" i="45"/>
  <c r="C7" i="45"/>
  <c r="E7" i="45"/>
  <c r="F7" i="45"/>
  <c r="L4" i="110"/>
  <c r="M4" i="110" s="1"/>
  <c r="R3" i="43"/>
  <c r="R5" i="44"/>
  <c r="M14" i="2"/>
  <c r="F14" i="4" s="1"/>
  <c r="M16" i="2"/>
  <c r="F16" i="4" s="1"/>
  <c r="M23" i="2"/>
  <c r="F23" i="4" s="1"/>
  <c r="M25" i="2"/>
  <c r="F25" i="4" s="1"/>
  <c r="T17" i="20"/>
  <c r="U17" i="20"/>
  <c r="U28" i="20"/>
  <c r="T28" i="20"/>
  <c r="M8" i="20"/>
  <c r="W8" i="20" s="1"/>
  <c r="N8" i="20"/>
  <c r="X8" i="20" s="1"/>
  <c r="B6" i="43" s="1"/>
  <c r="L8" i="20"/>
  <c r="V8" i="20" s="1"/>
  <c r="G9" i="110"/>
  <c r="I9" i="110" s="1"/>
  <c r="G13" i="110"/>
  <c r="I13" i="110" s="1"/>
  <c r="G21" i="110"/>
  <c r="I21" i="110" s="1"/>
  <c r="G29" i="110"/>
  <c r="I29" i="110" s="1"/>
  <c r="G37" i="110"/>
  <c r="I37" i="110" s="1"/>
  <c r="G44" i="110"/>
  <c r="I44" i="110" s="1"/>
  <c r="P5" i="30"/>
  <c r="S5" i="30" s="1"/>
  <c r="R6" i="36"/>
  <c r="P10" i="43"/>
  <c r="T10" i="43" s="1"/>
  <c r="R14" i="43"/>
  <c r="P17" i="44"/>
  <c r="R15" i="45"/>
  <c r="L20" i="20"/>
  <c r="V20" i="20" s="1"/>
  <c r="M20" i="20"/>
  <c r="W20" i="20" s="1"/>
  <c r="N20" i="20"/>
  <c r="X20" i="20" s="1"/>
  <c r="B5" i="44" s="1"/>
  <c r="D18" i="79" s="1"/>
  <c r="N26" i="20"/>
  <c r="X26" i="20" s="1"/>
  <c r="B11" i="44" s="1"/>
  <c r="L26" i="20"/>
  <c r="V26" i="20" s="1"/>
  <c r="M26" i="20"/>
  <c r="W26" i="20" s="1"/>
  <c r="L45" i="20"/>
  <c r="V45" i="20" s="1"/>
  <c r="M45" i="20"/>
  <c r="W45" i="20" s="1"/>
  <c r="N45" i="20"/>
  <c r="X45" i="20" s="1"/>
  <c r="B13" i="45" s="1"/>
  <c r="L8" i="110"/>
  <c r="M8" i="110" s="1"/>
  <c r="G12" i="110"/>
  <c r="I12" i="110" s="1"/>
  <c r="G20" i="110"/>
  <c r="I20" i="110" s="1"/>
  <c r="G28" i="110"/>
  <c r="I28" i="110" s="1"/>
  <c r="G36" i="110"/>
  <c r="I36" i="110" s="1"/>
  <c r="P2" i="30"/>
  <c r="P11" i="43"/>
  <c r="B5" i="49"/>
  <c r="S3" i="2"/>
  <c r="S2" i="2"/>
  <c r="AC15" i="2"/>
  <c r="L15" i="4" s="1"/>
  <c r="Y11" i="2"/>
  <c r="AA11" i="2"/>
  <c r="K11" i="4" s="1"/>
  <c r="Z11" i="2"/>
  <c r="J11" i="4" s="1"/>
  <c r="Y15" i="2"/>
  <c r="AA15" i="2"/>
  <c r="K15" i="4" s="1"/>
  <c r="Z15" i="2"/>
  <c r="J15" i="4" s="1"/>
  <c r="Y26" i="2"/>
  <c r="AA26" i="2"/>
  <c r="K26" i="4" s="1"/>
  <c r="Z26" i="2"/>
  <c r="J26" i="4" s="1"/>
  <c r="U15" i="20"/>
  <c r="T15" i="20"/>
  <c r="T42" i="20"/>
  <c r="U42" i="20"/>
  <c r="M14" i="20"/>
  <c r="W14" i="20" s="1"/>
  <c r="L14" i="20"/>
  <c r="V14" i="20" s="1"/>
  <c r="N14" i="20"/>
  <c r="X14" i="20" s="1"/>
  <c r="B12" i="43" s="1"/>
  <c r="L46" i="20"/>
  <c r="V46" i="20" s="1"/>
  <c r="M46" i="20"/>
  <c r="W46" i="20" s="1"/>
  <c r="N46" i="20"/>
  <c r="X46" i="20" s="1"/>
  <c r="B14" i="45" s="1"/>
  <c r="G4" i="17"/>
  <c r="R7" i="43"/>
  <c r="R11" i="44"/>
  <c r="AC14" i="2"/>
  <c r="L14" i="4" s="1"/>
  <c r="M9" i="2"/>
  <c r="F9" i="4" s="1"/>
  <c r="M18" i="2"/>
  <c r="F18" i="4" s="1"/>
  <c r="T14" i="20"/>
  <c r="U14" i="20"/>
  <c r="U40" i="20"/>
  <c r="T40" i="20"/>
  <c r="N33" i="20"/>
  <c r="X33" i="20" s="1"/>
  <c r="B18" i="44" s="1"/>
  <c r="L33" i="20"/>
  <c r="V33" i="20" s="1"/>
  <c r="M33" i="20"/>
  <c r="W33" i="20" s="1"/>
  <c r="M40" i="20"/>
  <c r="W40" i="20" s="1"/>
  <c r="L40" i="20"/>
  <c r="V40" i="20" s="1"/>
  <c r="N40" i="20"/>
  <c r="X40" i="20" s="1"/>
  <c r="B8" i="45" s="1"/>
  <c r="P6" i="17"/>
  <c r="R4" i="17"/>
  <c r="G8" i="110"/>
  <c r="I8" i="110" s="1"/>
  <c r="L16" i="110"/>
  <c r="M16" i="110" s="1"/>
  <c r="L24" i="110"/>
  <c r="M24" i="110" s="1"/>
  <c r="L32" i="110"/>
  <c r="M32" i="110" s="1"/>
  <c r="L40" i="110"/>
  <c r="M40" i="110" s="1"/>
  <c r="B12" i="49"/>
  <c r="C7" i="4"/>
  <c r="C24" i="4"/>
  <c r="D13" i="4"/>
  <c r="M5" i="2"/>
  <c r="Q13" i="2"/>
  <c r="G13" i="4" s="1"/>
  <c r="T13" i="2"/>
  <c r="H13" i="4" s="1"/>
  <c r="AC13" i="2"/>
  <c r="L13" i="4" s="1"/>
  <c r="M6" i="2"/>
  <c r="F6" i="4" s="1"/>
  <c r="J9" i="2"/>
  <c r="E9" i="4" s="1"/>
  <c r="J18" i="2"/>
  <c r="E18" i="4" s="1"/>
  <c r="M20" i="2"/>
  <c r="F20" i="4" s="1"/>
  <c r="T12" i="20"/>
  <c r="U12" i="20"/>
  <c r="T38" i="20"/>
  <c r="U38" i="20"/>
  <c r="L9" i="20"/>
  <c r="V9" i="20" s="1"/>
  <c r="M9" i="20"/>
  <c r="W9" i="20" s="1"/>
  <c r="N9" i="20"/>
  <c r="X9" i="20" s="1"/>
  <c r="B7" i="43" s="1"/>
  <c r="G3" i="110"/>
  <c r="I3" i="110" s="1"/>
  <c r="D2" i="30"/>
  <c r="G2" i="30"/>
  <c r="P2" i="36"/>
  <c r="P7" i="43"/>
  <c r="B24" i="49"/>
  <c r="L28" i="20"/>
  <c r="V28" i="20" s="1"/>
  <c r="M28" i="20"/>
  <c r="W28" i="20" s="1"/>
  <c r="N28" i="20"/>
  <c r="X28" i="20" s="1"/>
  <c r="B13" i="44" s="1"/>
  <c r="L34" i="20"/>
  <c r="V34" i="20" s="1"/>
  <c r="M34" i="20"/>
  <c r="W34" i="20" s="1"/>
  <c r="N34" i="20"/>
  <c r="X34" i="20" s="1"/>
  <c r="B2" i="45" s="1"/>
  <c r="D32" i="79" s="1"/>
  <c r="R7" i="110"/>
  <c r="G16" i="110"/>
  <c r="I16" i="110" s="1"/>
  <c r="G24" i="110"/>
  <c r="I24" i="110" s="1"/>
  <c r="G32" i="110"/>
  <c r="I32" i="110" s="1"/>
  <c r="G40" i="110"/>
  <c r="I40" i="110" s="1"/>
  <c r="R8" i="36"/>
  <c r="R7" i="44"/>
  <c r="R13" i="44"/>
  <c r="C4" i="45"/>
  <c r="D4" i="45"/>
  <c r="F4" i="45"/>
  <c r="E4" i="45"/>
  <c r="R9" i="45"/>
  <c r="B31" i="49"/>
  <c r="G4" i="12"/>
  <c r="G17" i="12" s="1"/>
  <c r="I4" i="12"/>
  <c r="I17" i="12" s="1"/>
  <c r="H4" i="12"/>
  <c r="H17" i="12" s="1"/>
  <c r="C3" i="30" s="1"/>
  <c r="E4" i="12"/>
  <c r="E17" i="12" s="1"/>
  <c r="F4" i="12"/>
  <c r="F17" i="12" s="1"/>
  <c r="C22" i="4"/>
  <c r="D11" i="4"/>
  <c r="Q10" i="2"/>
  <c r="G10" i="4" s="1"/>
  <c r="T10" i="2"/>
  <c r="H10" i="4" s="1"/>
  <c r="C4" i="4"/>
  <c r="Y8" i="2"/>
  <c r="Z8" i="2"/>
  <c r="J8" i="4" s="1"/>
  <c r="AA8" i="2"/>
  <c r="K8" i="4" s="1"/>
  <c r="J11" i="2"/>
  <c r="E11" i="4" s="1"/>
  <c r="Y17" i="2"/>
  <c r="AA17" i="2"/>
  <c r="K17" i="4" s="1"/>
  <c r="Z17" i="2"/>
  <c r="J17" i="4" s="1"/>
  <c r="T26" i="20"/>
  <c r="U26" i="20"/>
  <c r="L16" i="20"/>
  <c r="V16" i="20" s="1"/>
  <c r="M16" i="20"/>
  <c r="W16" i="20" s="1"/>
  <c r="N16" i="20"/>
  <c r="X16" i="20" s="1"/>
  <c r="B14" i="43" s="1"/>
  <c r="P2" i="110"/>
  <c r="G7" i="110"/>
  <c r="I7" i="110" s="1"/>
  <c r="G15" i="110"/>
  <c r="I15" i="110" s="1"/>
  <c r="G23" i="110"/>
  <c r="I23" i="110" s="1"/>
  <c r="G31" i="110"/>
  <c r="I31" i="110" s="1"/>
  <c r="G39" i="110"/>
  <c r="I39" i="110" s="1"/>
  <c r="D3" i="30"/>
  <c r="E3" i="30"/>
  <c r="F3" i="30"/>
  <c r="G3" i="30"/>
  <c r="P8" i="43"/>
  <c r="T8" i="43" s="1"/>
  <c r="E12" i="43"/>
  <c r="D12" i="43"/>
  <c r="F12" i="43"/>
  <c r="C12" i="43"/>
  <c r="R2" i="44"/>
  <c r="B38" i="49"/>
  <c r="P5" i="36"/>
  <c r="T5" i="36" s="1"/>
  <c r="P8" i="36"/>
  <c r="T8" i="36" s="1"/>
  <c r="D3" i="43"/>
  <c r="E3" i="43"/>
  <c r="F3" i="43"/>
  <c r="C3" i="43"/>
  <c r="P4" i="43"/>
  <c r="T4" i="43" s="1"/>
  <c r="E6" i="43"/>
  <c r="D6" i="43"/>
  <c r="F6" i="43"/>
  <c r="C6" i="43"/>
  <c r="E9" i="43"/>
  <c r="C9" i="43"/>
  <c r="D9" i="43"/>
  <c r="F9" i="43"/>
  <c r="P14" i="43"/>
  <c r="C10" i="44"/>
  <c r="E10" i="44"/>
  <c r="F10" i="44"/>
  <c r="D10" i="44"/>
  <c r="P11" i="44"/>
  <c r="T11" i="44" s="1"/>
  <c r="C13" i="44"/>
  <c r="D13" i="44"/>
  <c r="F13" i="44"/>
  <c r="E13" i="44"/>
  <c r="D16" i="44"/>
  <c r="E16" i="44"/>
  <c r="C16" i="44"/>
  <c r="F16" i="44"/>
  <c r="B9" i="49"/>
  <c r="B16" i="49"/>
  <c r="B23" i="49"/>
  <c r="B30" i="49"/>
  <c r="B37" i="49"/>
  <c r="G2" i="17"/>
  <c r="L3" i="110"/>
  <c r="M3" i="110" s="1"/>
  <c r="L5" i="110"/>
  <c r="M5" i="110" s="1"/>
  <c r="L7" i="110"/>
  <c r="M7" i="110" s="1"/>
  <c r="G14" i="110"/>
  <c r="I14" i="110" s="1"/>
  <c r="L15" i="110"/>
  <c r="M15" i="110" s="1"/>
  <c r="G22" i="110"/>
  <c r="I22" i="110" s="1"/>
  <c r="L23" i="110"/>
  <c r="M23" i="110" s="1"/>
  <c r="G30" i="110"/>
  <c r="I30" i="110" s="1"/>
  <c r="L31" i="110"/>
  <c r="M31" i="110" s="1"/>
  <c r="G38" i="110"/>
  <c r="I38" i="110" s="1"/>
  <c r="L39" i="110"/>
  <c r="M39" i="110" s="1"/>
  <c r="G45" i="110"/>
  <c r="I45" i="110" s="1"/>
  <c r="R4" i="30"/>
  <c r="H4" i="30" s="1"/>
  <c r="R5" i="30"/>
  <c r="R2" i="36"/>
  <c r="E7" i="36"/>
  <c r="F7" i="36"/>
  <c r="C7" i="36"/>
  <c r="D7" i="36"/>
  <c r="G7" i="36"/>
  <c r="G10" i="43"/>
  <c r="G13" i="43"/>
  <c r="P2" i="44"/>
  <c r="P5" i="44"/>
  <c r="T5" i="44" s="1"/>
  <c r="P8" i="44"/>
  <c r="T8" i="44" s="1"/>
  <c r="R3" i="45"/>
  <c r="R6" i="45"/>
  <c r="P9" i="45"/>
  <c r="G9" i="45" s="1"/>
  <c r="P12" i="45"/>
  <c r="T12" i="45" s="1"/>
  <c r="P15" i="45"/>
  <c r="T15" i="45" s="1"/>
  <c r="Q23" i="2"/>
  <c r="G23" i="4" s="1"/>
  <c r="T23" i="2"/>
  <c r="H23" i="4" s="1"/>
  <c r="Q25" i="2"/>
  <c r="G25" i="4" s="1"/>
  <c r="T25" i="2"/>
  <c r="H25" i="4" s="1"/>
  <c r="AC18" i="2"/>
  <c r="L18" i="4" s="1"/>
  <c r="AC20" i="2"/>
  <c r="L20" i="4" s="1"/>
  <c r="T13" i="20"/>
  <c r="U13" i="20"/>
  <c r="T29" i="20"/>
  <c r="U29" i="20"/>
  <c r="C4" i="36"/>
  <c r="E4" i="36"/>
  <c r="F4" i="36"/>
  <c r="G4" i="36"/>
  <c r="D4" i="36"/>
  <c r="H5" i="36"/>
  <c r="G4" i="43"/>
  <c r="R11" i="43"/>
  <c r="G11" i="43" s="1"/>
  <c r="F4" i="44"/>
  <c r="H17" i="79" s="1"/>
  <c r="C4" i="44"/>
  <c r="E17" i="79" s="1"/>
  <c r="D4" i="44"/>
  <c r="F17" i="79" s="1"/>
  <c r="E4" i="44"/>
  <c r="G17" i="79" s="1"/>
  <c r="C7" i="44"/>
  <c r="D7" i="44"/>
  <c r="E7" i="44"/>
  <c r="F7" i="44"/>
  <c r="C8" i="45"/>
  <c r="D8" i="45"/>
  <c r="E8" i="45"/>
  <c r="F8" i="45"/>
  <c r="C11" i="45"/>
  <c r="E11" i="45"/>
  <c r="F11" i="45"/>
  <c r="D11" i="45"/>
  <c r="C14" i="45"/>
  <c r="D14" i="45"/>
  <c r="E14" i="45"/>
  <c r="F14" i="45"/>
  <c r="B8" i="49"/>
  <c r="B15" i="49"/>
  <c r="B22" i="49"/>
  <c r="B34" i="49"/>
  <c r="B41" i="49"/>
  <c r="R2" i="43"/>
  <c r="R5" i="43"/>
  <c r="G5" i="43" s="1"/>
  <c r="R8" i="43"/>
  <c r="G2" i="44"/>
  <c r="I15" i="79" s="1"/>
  <c r="G5" i="44"/>
  <c r="I18" i="79" s="1"/>
  <c r="G8" i="44"/>
  <c r="R9" i="44"/>
  <c r="R12" i="44"/>
  <c r="R15" i="44"/>
  <c r="P3" i="45"/>
  <c r="T3" i="45" s="1"/>
  <c r="F5" i="45"/>
  <c r="C5" i="45"/>
  <c r="D5" i="45"/>
  <c r="E5" i="45"/>
  <c r="P6" i="45"/>
  <c r="G15" i="45"/>
  <c r="D17" i="44"/>
  <c r="E17" i="44"/>
  <c r="C17" i="44"/>
  <c r="F17" i="44"/>
  <c r="P18" i="44"/>
  <c r="G18" i="44" s="1"/>
  <c r="D2" i="45"/>
  <c r="F32" i="79" s="1"/>
  <c r="E2" i="45"/>
  <c r="G32" i="79" s="1"/>
  <c r="C2" i="45"/>
  <c r="E32" i="79" s="1"/>
  <c r="F2" i="45"/>
  <c r="H32" i="79" s="1"/>
  <c r="B7" i="49"/>
  <c r="B19" i="49"/>
  <c r="B26" i="49"/>
  <c r="B33" i="49"/>
  <c r="B40" i="49"/>
  <c r="G14" i="43"/>
  <c r="R3" i="44"/>
  <c r="R6" i="44"/>
  <c r="P9" i="44"/>
  <c r="T9" i="44" s="1"/>
  <c r="P12" i="44"/>
  <c r="T12" i="44" s="1"/>
  <c r="P15" i="44"/>
  <c r="T15" i="44" s="1"/>
  <c r="G3" i="45"/>
  <c r="G6" i="45"/>
  <c r="R7" i="45"/>
  <c r="R10" i="45"/>
  <c r="R13" i="45"/>
  <c r="Y13" i="2"/>
  <c r="AA13" i="2"/>
  <c r="K13" i="4" s="1"/>
  <c r="Z13" i="2"/>
  <c r="J13" i="4" s="1"/>
  <c r="Y19" i="2"/>
  <c r="AA19" i="2"/>
  <c r="K19" i="4" s="1"/>
  <c r="Z19" i="2"/>
  <c r="J19" i="4" s="1"/>
  <c r="Z22" i="2"/>
  <c r="J22" i="4" s="1"/>
  <c r="Y22" i="2"/>
  <c r="AA22" i="2"/>
  <c r="K22" i="4" s="1"/>
  <c r="T9" i="20"/>
  <c r="U9" i="20"/>
  <c r="T25" i="20"/>
  <c r="U25" i="20"/>
  <c r="U41" i="20"/>
  <c r="T41" i="20"/>
  <c r="R3" i="36"/>
  <c r="C5" i="36"/>
  <c r="D5" i="36"/>
  <c r="E5" i="36"/>
  <c r="F5" i="36"/>
  <c r="G5" i="36"/>
  <c r="C8" i="36"/>
  <c r="D8" i="36"/>
  <c r="E8" i="36"/>
  <c r="F8" i="36"/>
  <c r="G8" i="36"/>
  <c r="E4" i="43"/>
  <c r="C4" i="43"/>
  <c r="D4" i="43"/>
  <c r="F4" i="43"/>
  <c r="D7" i="43"/>
  <c r="F7" i="79" s="1"/>
  <c r="F7" i="43"/>
  <c r="C7" i="43"/>
  <c r="E7" i="43"/>
  <c r="G7" i="79" s="1"/>
  <c r="C8" i="44"/>
  <c r="D8" i="44"/>
  <c r="F21" i="79" s="1"/>
  <c r="E8" i="44"/>
  <c r="G21" i="79" s="1"/>
  <c r="F8" i="44"/>
  <c r="H21" i="79" s="1"/>
  <c r="E11" i="44"/>
  <c r="C11" i="44"/>
  <c r="D11" i="44"/>
  <c r="F11" i="44"/>
  <c r="C14" i="44"/>
  <c r="F14" i="44"/>
  <c r="D14" i="44"/>
  <c r="E14" i="44"/>
  <c r="R4" i="45"/>
  <c r="C15" i="45"/>
  <c r="F15" i="45"/>
  <c r="D15" i="45"/>
  <c r="E15" i="45"/>
  <c r="B4" i="49"/>
  <c r="B11" i="49"/>
  <c r="B18" i="49"/>
  <c r="B25" i="49"/>
  <c r="B32" i="49"/>
  <c r="B44" i="49"/>
  <c r="L7" i="20"/>
  <c r="V7" i="20" s="1"/>
  <c r="M7" i="20"/>
  <c r="W7" i="20" s="1"/>
  <c r="N7" i="20"/>
  <c r="X7" i="20" s="1"/>
  <c r="B5" i="43" s="1"/>
  <c r="L11" i="20"/>
  <c r="V11" i="20" s="1"/>
  <c r="M11" i="20"/>
  <c r="W11" i="20" s="1"/>
  <c r="N11" i="20"/>
  <c r="X11" i="20" s="1"/>
  <c r="B9" i="43" s="1"/>
  <c r="N15" i="20"/>
  <c r="X15" i="20" s="1"/>
  <c r="B13" i="43" s="1"/>
  <c r="L15" i="20"/>
  <c r="V15" i="20" s="1"/>
  <c r="M15" i="20"/>
  <c r="W15" i="20" s="1"/>
  <c r="N19" i="20"/>
  <c r="X19" i="20" s="1"/>
  <c r="B4" i="44" s="1"/>
  <c r="D17" i="79" s="1"/>
  <c r="M19" i="20"/>
  <c r="W19" i="20" s="1"/>
  <c r="L19" i="20"/>
  <c r="V19" i="20" s="1"/>
  <c r="L23" i="20"/>
  <c r="V23" i="20" s="1"/>
  <c r="M23" i="20"/>
  <c r="W23" i="20" s="1"/>
  <c r="N23" i="20"/>
  <c r="X23" i="20" s="1"/>
  <c r="B8" i="44" s="1"/>
  <c r="L27" i="20"/>
  <c r="V27" i="20" s="1"/>
  <c r="M27" i="20"/>
  <c r="W27" i="20" s="1"/>
  <c r="N27" i="20"/>
  <c r="X27" i="20" s="1"/>
  <c r="B12" i="44" s="1"/>
  <c r="L31" i="20"/>
  <c r="V31" i="20" s="1"/>
  <c r="M31" i="20"/>
  <c r="W31" i="20" s="1"/>
  <c r="N31" i="20"/>
  <c r="X31" i="20" s="1"/>
  <c r="B16" i="44" s="1"/>
  <c r="L35" i="20"/>
  <c r="V35" i="20" s="1"/>
  <c r="M35" i="20"/>
  <c r="W35" i="20" s="1"/>
  <c r="N35" i="20"/>
  <c r="X35" i="20" s="1"/>
  <c r="B3" i="45" s="1"/>
  <c r="L39" i="20"/>
  <c r="V39" i="20" s="1"/>
  <c r="N39" i="20"/>
  <c r="X39" i="20" s="1"/>
  <c r="B7" i="45" s="1"/>
  <c r="M39" i="20"/>
  <c r="W39" i="20" s="1"/>
  <c r="L43" i="20"/>
  <c r="V43" i="20" s="1"/>
  <c r="M43" i="20"/>
  <c r="W43" i="20" s="1"/>
  <c r="N43" i="20"/>
  <c r="X43" i="20" s="1"/>
  <c r="B11" i="45" s="1"/>
  <c r="L47" i="20"/>
  <c r="V47" i="20" s="1"/>
  <c r="M47" i="20"/>
  <c r="W47" i="20" s="1"/>
  <c r="N47" i="20"/>
  <c r="X47" i="20" s="1"/>
  <c r="B15" i="45" s="1"/>
  <c r="L2" i="110"/>
  <c r="M2" i="110" s="1"/>
  <c r="G4" i="110"/>
  <c r="I4" i="110" s="1"/>
  <c r="G11" i="110"/>
  <c r="I11" i="110" s="1"/>
  <c r="L12" i="110"/>
  <c r="M12" i="110" s="1"/>
  <c r="G19" i="110"/>
  <c r="I19" i="110" s="1"/>
  <c r="L20" i="110"/>
  <c r="M20" i="110" s="1"/>
  <c r="G27" i="110"/>
  <c r="I27" i="110" s="1"/>
  <c r="L28" i="110"/>
  <c r="M28" i="110" s="1"/>
  <c r="G35" i="110"/>
  <c r="I35" i="110" s="1"/>
  <c r="L36" i="110"/>
  <c r="M36" i="110" s="1"/>
  <c r="G43" i="110"/>
  <c r="I43" i="110" s="1"/>
  <c r="R2" i="30"/>
  <c r="G2" i="43"/>
  <c r="R9" i="43"/>
  <c r="G9" i="43" s="1"/>
  <c r="R12" i="43"/>
  <c r="P3" i="44"/>
  <c r="E5" i="44"/>
  <c r="G18" i="79" s="1"/>
  <c r="F5" i="44"/>
  <c r="H18" i="79" s="1"/>
  <c r="C5" i="44"/>
  <c r="E18" i="79" s="1"/>
  <c r="D5" i="44"/>
  <c r="F18" i="79" s="1"/>
  <c r="P6" i="44"/>
  <c r="T6" i="44" s="1"/>
  <c r="G15" i="44"/>
  <c r="R16" i="44"/>
  <c r="P7" i="45"/>
  <c r="T7" i="45" s="1"/>
  <c r="P10" i="45"/>
  <c r="T10" i="45" s="1"/>
  <c r="E12" i="45"/>
  <c r="F12" i="45"/>
  <c r="D12" i="45"/>
  <c r="C12" i="45"/>
  <c r="P13" i="45"/>
  <c r="T13" i="45" s="1"/>
  <c r="C8" i="4"/>
  <c r="D5" i="4"/>
  <c r="G2" i="2"/>
  <c r="D2" i="4" s="1"/>
  <c r="G3" i="2"/>
  <c r="D3" i="4" s="1"/>
  <c r="D24" i="4"/>
  <c r="T16" i="2"/>
  <c r="H16" i="4" s="1"/>
  <c r="Q16" i="2"/>
  <c r="G16" i="4" s="1"/>
  <c r="AC10" i="2"/>
  <c r="L10" i="4" s="1"/>
  <c r="AC12" i="2"/>
  <c r="L12" i="4" s="1"/>
  <c r="J4" i="2"/>
  <c r="E4" i="4" s="1"/>
  <c r="M19" i="2"/>
  <c r="F19" i="4" s="1"/>
  <c r="M22" i="2"/>
  <c r="F22" i="4" s="1"/>
  <c r="U7" i="20"/>
  <c r="T7" i="20"/>
  <c r="T23" i="20"/>
  <c r="U23" i="20"/>
  <c r="U39" i="20"/>
  <c r="T39" i="20"/>
  <c r="D4" i="30"/>
  <c r="E4" i="30"/>
  <c r="F4" i="30"/>
  <c r="G4" i="30"/>
  <c r="P3" i="36"/>
  <c r="T3" i="36" s="1"/>
  <c r="R4" i="36"/>
  <c r="H4" i="36" s="1"/>
  <c r="R7" i="36"/>
  <c r="D2" i="44"/>
  <c r="F15" i="79" s="1"/>
  <c r="F2" i="44"/>
  <c r="H15" i="79" s="1"/>
  <c r="C2" i="44"/>
  <c r="E15" i="79" s="1"/>
  <c r="E2" i="44"/>
  <c r="G15" i="79" s="1"/>
  <c r="D3" i="45"/>
  <c r="F3" i="45"/>
  <c r="E3" i="45"/>
  <c r="C3" i="45"/>
  <c r="P4" i="45"/>
  <c r="T4" i="45" s="1"/>
  <c r="E6" i="45"/>
  <c r="F6" i="45"/>
  <c r="C6" i="45"/>
  <c r="D6" i="45"/>
  <c r="C9" i="45"/>
  <c r="D9" i="45"/>
  <c r="F9" i="45"/>
  <c r="E9" i="45"/>
  <c r="B3" i="49"/>
  <c r="B10" i="49"/>
  <c r="B17" i="49"/>
  <c r="B29" i="49"/>
  <c r="B36" i="49"/>
  <c r="B43" i="49"/>
  <c r="R14" i="45"/>
  <c r="C6" i="4"/>
  <c r="C26" i="4"/>
  <c r="D22" i="4"/>
  <c r="Q12" i="2"/>
  <c r="G12" i="4" s="1"/>
  <c r="T12" i="2"/>
  <c r="H12" i="4" s="1"/>
  <c r="Q14" i="2"/>
  <c r="G14" i="4" s="1"/>
  <c r="T14" i="2"/>
  <c r="H14" i="4" s="1"/>
  <c r="AC8" i="2"/>
  <c r="L8" i="4" s="1"/>
  <c r="D4" i="4"/>
  <c r="J7" i="2"/>
  <c r="E7" i="4" s="1"/>
  <c r="J10" i="2"/>
  <c r="E10" i="4" s="1"/>
  <c r="M13" i="2"/>
  <c r="F13" i="4" s="1"/>
  <c r="J16" i="2"/>
  <c r="E16" i="4" s="1"/>
  <c r="Y24" i="2"/>
  <c r="Z24" i="2"/>
  <c r="J24" i="4" s="1"/>
  <c r="AA24" i="2"/>
  <c r="K24" i="4" s="1"/>
  <c r="J25" i="2"/>
  <c r="E25" i="4" s="1"/>
  <c r="U5" i="20"/>
  <c r="T5" i="20"/>
  <c r="T21" i="20"/>
  <c r="U21" i="20"/>
  <c r="T37" i="20"/>
  <c r="U37" i="20"/>
  <c r="R3" i="17"/>
  <c r="I7" i="17"/>
  <c r="R3" i="30"/>
  <c r="H3" i="36"/>
  <c r="P4" i="36"/>
  <c r="P7" i="36"/>
  <c r="T7" i="36" s="1"/>
  <c r="E8" i="43"/>
  <c r="C8" i="43"/>
  <c r="F8" i="43"/>
  <c r="D8" i="43"/>
  <c r="F11" i="43"/>
  <c r="C11" i="43"/>
  <c r="D11" i="43"/>
  <c r="E11" i="43"/>
  <c r="E14" i="43"/>
  <c r="F14" i="43"/>
  <c r="C14" i="43"/>
  <c r="D14" i="43"/>
  <c r="R4" i="44"/>
  <c r="C15" i="44"/>
  <c r="D15" i="44"/>
  <c r="E15" i="44"/>
  <c r="F15" i="44"/>
  <c r="D18" i="44"/>
  <c r="F18" i="44"/>
  <c r="C18" i="44"/>
  <c r="E18" i="44"/>
  <c r="G4" i="45"/>
  <c r="R11" i="45"/>
  <c r="B2" i="49"/>
  <c r="B14" i="49"/>
  <c r="B21" i="49"/>
  <c r="B28" i="49"/>
  <c r="B35" i="49"/>
  <c r="B42" i="49"/>
  <c r="G10" i="110"/>
  <c r="I10" i="110" s="1"/>
  <c r="G17" i="110"/>
  <c r="I17" i="110" s="1"/>
  <c r="G18" i="110"/>
  <c r="I18" i="110" s="1"/>
  <c r="G25" i="110"/>
  <c r="I25" i="110" s="1"/>
  <c r="G26" i="110"/>
  <c r="I26" i="110" s="1"/>
  <c r="G33" i="110"/>
  <c r="I33" i="110" s="1"/>
  <c r="G34" i="110"/>
  <c r="I34" i="110" s="1"/>
  <c r="G41" i="110"/>
  <c r="I41" i="110" s="1"/>
  <c r="G42" i="110"/>
  <c r="I42" i="110" s="1"/>
  <c r="H2" i="30"/>
  <c r="P3" i="43"/>
  <c r="T3" i="43" s="1"/>
  <c r="C5" i="43"/>
  <c r="E5" i="43"/>
  <c r="F5" i="43"/>
  <c r="D5" i="43"/>
  <c r="P6" i="43"/>
  <c r="T6" i="43" s="1"/>
  <c r="G12" i="43"/>
  <c r="P7" i="44"/>
  <c r="T7" i="44" s="1"/>
  <c r="P10" i="44"/>
  <c r="T10" i="44" s="1"/>
  <c r="D12" i="44"/>
  <c r="E12" i="44"/>
  <c r="C12" i="44"/>
  <c r="F12" i="44"/>
  <c r="P13" i="44"/>
  <c r="T13" i="44" s="1"/>
  <c r="G16" i="44"/>
  <c r="R2" i="45"/>
  <c r="R5" i="45"/>
  <c r="R8" i="45"/>
  <c r="P14" i="45"/>
  <c r="T14" i="45" s="1"/>
  <c r="P3" i="30"/>
  <c r="S3" i="30" s="1"/>
  <c r="F6" i="36"/>
  <c r="G6" i="36"/>
  <c r="C6" i="36"/>
  <c r="E6" i="36"/>
  <c r="D6" i="36"/>
  <c r="E2" i="43"/>
  <c r="C2" i="43"/>
  <c r="D2" i="43"/>
  <c r="F2" i="43"/>
  <c r="C3" i="44"/>
  <c r="E16" i="79" s="1"/>
  <c r="D3" i="44"/>
  <c r="F16" i="79" s="1"/>
  <c r="F3" i="44"/>
  <c r="H16" i="79" s="1"/>
  <c r="E3" i="44"/>
  <c r="G16" i="79" s="1"/>
  <c r="P4" i="44"/>
  <c r="T4" i="44" s="1"/>
  <c r="C6" i="44"/>
  <c r="D6" i="44"/>
  <c r="E6" i="44"/>
  <c r="F6" i="44"/>
  <c r="C9" i="44"/>
  <c r="E9" i="44"/>
  <c r="F9" i="44"/>
  <c r="D9" i="44"/>
  <c r="C10" i="45"/>
  <c r="E10" i="45"/>
  <c r="F10" i="45"/>
  <c r="D10" i="45"/>
  <c r="P11" i="45"/>
  <c r="T11" i="45" s="1"/>
  <c r="D13" i="45"/>
  <c r="E13" i="45"/>
  <c r="C13" i="45"/>
  <c r="F13" i="45"/>
  <c r="B6" i="49"/>
  <c r="B13" i="49"/>
  <c r="B20" i="49"/>
  <c r="B27" i="49"/>
  <c r="B39" i="49"/>
  <c r="B45" i="49"/>
  <c r="G13" i="44"/>
  <c r="R14" i="44"/>
  <c r="G14" i="44" s="1"/>
  <c r="R17" i="44"/>
  <c r="G17" i="44" s="1"/>
  <c r="R18" i="44"/>
  <c r="P2" i="45"/>
  <c r="P5" i="45"/>
  <c r="G5" i="45" s="1"/>
  <c r="P8" i="45"/>
  <c r="T8" i="45" s="1"/>
  <c r="G14" i="45"/>
  <c r="J5" i="4"/>
  <c r="Y5" i="2"/>
  <c r="Z2" i="2" l="1"/>
  <c r="J2" i="4" s="1"/>
  <c r="Y2" i="2"/>
  <c r="G35" i="44"/>
  <c r="I27" i="79"/>
  <c r="G38" i="44"/>
  <c r="I30" i="79"/>
  <c r="G32" i="43"/>
  <c r="I11" i="79"/>
  <c r="G26" i="45"/>
  <c r="I35" i="79"/>
  <c r="G39" i="44"/>
  <c r="I31" i="79"/>
  <c r="I39" i="79"/>
  <c r="G30" i="45"/>
  <c r="G26" i="43"/>
  <c r="I5" i="79"/>
  <c r="G30" i="43"/>
  <c r="I9" i="79"/>
  <c r="F39" i="79"/>
  <c r="D30" i="45"/>
  <c r="E22" i="79"/>
  <c r="C30" i="44"/>
  <c r="C29" i="43"/>
  <c r="E8" i="79"/>
  <c r="F27" i="44"/>
  <c r="H19" i="79"/>
  <c r="C27" i="44"/>
  <c r="E19" i="79"/>
  <c r="E33" i="45"/>
  <c r="G42" i="79"/>
  <c r="C34" i="45"/>
  <c r="E43" i="79"/>
  <c r="F5" i="79"/>
  <c r="D26" i="43"/>
  <c r="G23" i="43"/>
  <c r="I2" i="79"/>
  <c r="D21" i="79"/>
  <c r="B29" i="44"/>
  <c r="D32" i="44"/>
  <c r="F24" i="79"/>
  <c r="E32" i="45"/>
  <c r="G41" i="79"/>
  <c r="C34" i="44"/>
  <c r="E26" i="79"/>
  <c r="C24" i="43"/>
  <c r="E3" i="79"/>
  <c r="B34" i="44"/>
  <c r="D26" i="79"/>
  <c r="C31" i="43"/>
  <c r="E10" i="79"/>
  <c r="B30" i="44"/>
  <c r="D22" i="79"/>
  <c r="H5" i="79"/>
  <c r="F26" i="43"/>
  <c r="D35" i="43"/>
  <c r="F14" i="79"/>
  <c r="G39" i="79"/>
  <c r="E30" i="45"/>
  <c r="B32" i="45"/>
  <c r="D41" i="79"/>
  <c r="C32" i="44"/>
  <c r="E24" i="79"/>
  <c r="H8" i="36"/>
  <c r="H3" i="79"/>
  <c r="F24" i="43"/>
  <c r="E25" i="45"/>
  <c r="G34" i="79"/>
  <c r="G8" i="45"/>
  <c r="G3" i="43"/>
  <c r="T2" i="45"/>
  <c r="D34" i="45"/>
  <c r="F43" i="79"/>
  <c r="E26" i="43"/>
  <c r="G5" i="79"/>
  <c r="C35" i="43"/>
  <c r="E14" i="79"/>
  <c r="H39" i="79"/>
  <c r="F30" i="45"/>
  <c r="E32" i="44"/>
  <c r="G24" i="79"/>
  <c r="D38" i="44"/>
  <c r="F30" i="79"/>
  <c r="H38" i="79"/>
  <c r="F29" i="45"/>
  <c r="D31" i="44"/>
  <c r="F23" i="79"/>
  <c r="E24" i="43"/>
  <c r="G3" i="79"/>
  <c r="F25" i="45"/>
  <c r="H34" i="79"/>
  <c r="E29" i="45"/>
  <c r="G38" i="79"/>
  <c r="D27" i="79"/>
  <c r="B35" i="44"/>
  <c r="F3" i="79"/>
  <c r="D24" i="43"/>
  <c r="G28" i="45"/>
  <c r="I37" i="79"/>
  <c r="G13" i="45"/>
  <c r="H3" i="30"/>
  <c r="E5" i="79"/>
  <c r="C26" i="43"/>
  <c r="D25" i="45"/>
  <c r="F34" i="79"/>
  <c r="D11" i="79"/>
  <c r="B32" i="43"/>
  <c r="E35" i="43"/>
  <c r="G14" i="79"/>
  <c r="G12" i="45"/>
  <c r="C25" i="45"/>
  <c r="E34" i="79"/>
  <c r="B29" i="45"/>
  <c r="D38" i="79"/>
  <c r="D43" i="79"/>
  <c r="B34" i="45"/>
  <c r="F23" i="43"/>
  <c r="H2" i="79"/>
  <c r="G37" i="44"/>
  <c r="I29" i="79"/>
  <c r="D27" i="45"/>
  <c r="F36" i="79"/>
  <c r="G9" i="44"/>
  <c r="B28" i="45"/>
  <c r="D37" i="79"/>
  <c r="E36" i="45"/>
  <c r="G45" i="79"/>
  <c r="E38" i="79"/>
  <c r="C29" i="45"/>
  <c r="C31" i="44"/>
  <c r="E23" i="79"/>
  <c r="T2" i="36"/>
  <c r="D44" i="79"/>
  <c r="B35" i="45"/>
  <c r="T9" i="43"/>
  <c r="U27" i="20"/>
  <c r="G23" i="79"/>
  <c r="E31" i="44"/>
  <c r="T7" i="43"/>
  <c r="F31" i="45"/>
  <c r="H40" i="79"/>
  <c r="H5" i="30"/>
  <c r="E32" i="43"/>
  <c r="G11" i="79"/>
  <c r="I26" i="79"/>
  <c r="G34" i="44"/>
  <c r="E31" i="45"/>
  <c r="G40" i="79"/>
  <c r="F2" i="79"/>
  <c r="D23" i="43"/>
  <c r="F11" i="79"/>
  <c r="D32" i="43"/>
  <c r="C27" i="45"/>
  <c r="E36" i="79"/>
  <c r="F45" i="79"/>
  <c r="D36" i="45"/>
  <c r="C29" i="44"/>
  <c r="E21" i="79"/>
  <c r="T6" i="45"/>
  <c r="G11" i="44"/>
  <c r="T14" i="43"/>
  <c r="S4" i="30"/>
  <c r="T12" i="43"/>
  <c r="G11" i="45"/>
  <c r="B31" i="44"/>
  <c r="D23" i="79"/>
  <c r="F31" i="44"/>
  <c r="H23" i="79"/>
  <c r="B24" i="45"/>
  <c r="D33" i="79"/>
  <c r="F36" i="45"/>
  <c r="H45" i="79"/>
  <c r="E26" i="45"/>
  <c r="G35" i="79"/>
  <c r="H20" i="79"/>
  <c r="F28" i="44"/>
  <c r="H9" i="79"/>
  <c r="F30" i="43"/>
  <c r="G10" i="45"/>
  <c r="F5" i="4"/>
  <c r="M2" i="2"/>
  <c r="F2" i="4" s="1"/>
  <c r="M3" i="2"/>
  <c r="F3" i="4" s="1"/>
  <c r="G6" i="43"/>
  <c r="B29" i="43"/>
  <c r="D8" i="79"/>
  <c r="B27" i="45"/>
  <c r="D36" i="79"/>
  <c r="AC2" i="2"/>
  <c r="L2" i="4" s="1"/>
  <c r="L5" i="4"/>
  <c r="D29" i="45"/>
  <c r="F38" i="79"/>
  <c r="B33" i="43"/>
  <c r="D12" i="79"/>
  <c r="G36" i="45"/>
  <c r="I45" i="79"/>
  <c r="B31" i="43"/>
  <c r="D10" i="79"/>
  <c r="D31" i="45"/>
  <c r="F40" i="79"/>
  <c r="T9" i="45"/>
  <c r="G10" i="44"/>
  <c r="C31" i="45"/>
  <c r="E40" i="79"/>
  <c r="F33" i="44"/>
  <c r="H25" i="79"/>
  <c r="E11" i="79"/>
  <c r="C32" i="43"/>
  <c r="B34" i="43"/>
  <c r="D13" i="79"/>
  <c r="C36" i="45"/>
  <c r="E45" i="79"/>
  <c r="D30" i="43"/>
  <c r="F9" i="79"/>
  <c r="E33" i="44"/>
  <c r="G25" i="79"/>
  <c r="D29" i="43"/>
  <c r="F8" i="79"/>
  <c r="B30" i="43"/>
  <c r="D9" i="79"/>
  <c r="C28" i="43"/>
  <c r="E7" i="79"/>
  <c r="C26" i="45"/>
  <c r="E35" i="79"/>
  <c r="F20" i="79"/>
  <c r="D28" i="44"/>
  <c r="F37" i="44"/>
  <c r="H29" i="79"/>
  <c r="C30" i="43"/>
  <c r="E9" i="79"/>
  <c r="C33" i="43"/>
  <c r="E12" i="79"/>
  <c r="B35" i="43"/>
  <c r="D14" i="79"/>
  <c r="B28" i="43"/>
  <c r="D7" i="79"/>
  <c r="B39" i="44"/>
  <c r="D31" i="79"/>
  <c r="B32" i="44"/>
  <c r="D24" i="79"/>
  <c r="F28" i="45"/>
  <c r="H37" i="79"/>
  <c r="U32" i="20"/>
  <c r="G5" i="4"/>
  <c r="Q3" i="2"/>
  <c r="G3" i="4" s="1"/>
  <c r="Q2" i="2"/>
  <c r="G2" i="4" s="1"/>
  <c r="F35" i="43"/>
  <c r="H14" i="79"/>
  <c r="I28" i="79"/>
  <c r="G36" i="44"/>
  <c r="C30" i="45"/>
  <c r="E39" i="79"/>
  <c r="G12" i="44"/>
  <c r="G35" i="43"/>
  <c r="I14" i="79"/>
  <c r="C23" i="43"/>
  <c r="E2" i="79"/>
  <c r="I34" i="79"/>
  <c r="G25" i="45"/>
  <c r="F27" i="45"/>
  <c r="H36" i="79"/>
  <c r="G7" i="44"/>
  <c r="F22" i="79"/>
  <c r="D30" i="44"/>
  <c r="G2" i="79"/>
  <c r="E23" i="43"/>
  <c r="E25" i="79"/>
  <c r="C33" i="44"/>
  <c r="E39" i="44"/>
  <c r="G31" i="79"/>
  <c r="F32" i="43"/>
  <c r="H11" i="79"/>
  <c r="E27" i="45"/>
  <c r="G36" i="79"/>
  <c r="D26" i="45"/>
  <c r="F35" i="79"/>
  <c r="G20" i="79"/>
  <c r="E28" i="44"/>
  <c r="F30" i="44"/>
  <c r="H22" i="79"/>
  <c r="H7" i="36"/>
  <c r="C39" i="44"/>
  <c r="E31" i="79"/>
  <c r="E30" i="44"/>
  <c r="G22" i="79"/>
  <c r="F25" i="79"/>
  <c r="D33" i="44"/>
  <c r="F39" i="44"/>
  <c r="H31" i="79"/>
  <c r="F29" i="43"/>
  <c r="H8" i="79"/>
  <c r="C24" i="45"/>
  <c r="E33" i="79"/>
  <c r="B37" i="44"/>
  <c r="D29" i="79"/>
  <c r="H7" i="79"/>
  <c r="F28" i="43"/>
  <c r="F26" i="45"/>
  <c r="H35" i="79"/>
  <c r="F35" i="45"/>
  <c r="H44" i="79"/>
  <c r="E20" i="79"/>
  <c r="C28" i="44"/>
  <c r="C37" i="44"/>
  <c r="E29" i="79"/>
  <c r="G9" i="79"/>
  <c r="E30" i="43"/>
  <c r="F33" i="43"/>
  <c r="H12" i="79"/>
  <c r="E28" i="45"/>
  <c r="G37" i="79"/>
  <c r="T14" i="44"/>
  <c r="O48" i="20"/>
  <c r="E15" i="12"/>
  <c r="B27" i="44"/>
  <c r="D19" i="79"/>
  <c r="U16" i="20"/>
  <c r="E24" i="45"/>
  <c r="G33" i="79"/>
  <c r="T3" i="44"/>
  <c r="E35" i="44"/>
  <c r="G27" i="79"/>
  <c r="E35" i="45"/>
  <c r="G44" i="79"/>
  <c r="T2" i="44"/>
  <c r="E37" i="44"/>
  <c r="G29" i="79"/>
  <c r="C27" i="43"/>
  <c r="E6" i="79"/>
  <c r="D33" i="43"/>
  <c r="F12" i="79"/>
  <c r="B27" i="43"/>
  <c r="D6" i="79"/>
  <c r="C28" i="45"/>
  <c r="E37" i="79"/>
  <c r="G4" i="44"/>
  <c r="I17" i="79" s="1"/>
  <c r="K13" i="19"/>
  <c r="F15" i="12"/>
  <c r="E5" i="4"/>
  <c r="J2" i="2"/>
  <c r="E2" i="4" s="1"/>
  <c r="T2" i="2"/>
  <c r="H2" i="4" s="1"/>
  <c r="H5" i="4"/>
  <c r="T3" i="2"/>
  <c r="H3" i="4" s="1"/>
  <c r="G8" i="79"/>
  <c r="E29" i="43"/>
  <c r="H33" i="79"/>
  <c r="F24" i="45"/>
  <c r="C33" i="45"/>
  <c r="E42" i="79"/>
  <c r="D5" i="79"/>
  <c r="B26" i="43"/>
  <c r="F27" i="79"/>
  <c r="D35" i="44"/>
  <c r="H4" i="79"/>
  <c r="F25" i="43"/>
  <c r="D35" i="45"/>
  <c r="F44" i="79"/>
  <c r="I13" i="79"/>
  <c r="G34" i="43"/>
  <c r="D37" i="44"/>
  <c r="F29" i="79"/>
  <c r="F27" i="43"/>
  <c r="H6" i="79"/>
  <c r="E33" i="43"/>
  <c r="G12" i="79"/>
  <c r="G2" i="45"/>
  <c r="I32" i="79" s="1"/>
  <c r="G6" i="44"/>
  <c r="D28" i="45"/>
  <c r="F37" i="79"/>
  <c r="F2" i="17"/>
  <c r="H15" i="12"/>
  <c r="C2" i="30" s="1"/>
  <c r="K5" i="4"/>
  <c r="AA2" i="2"/>
  <c r="K2" i="4" s="1"/>
  <c r="U30" i="20"/>
  <c r="B38" i="44"/>
  <c r="D30" i="79"/>
  <c r="D39" i="44"/>
  <c r="F31" i="79"/>
  <c r="E27" i="44"/>
  <c r="G19" i="79"/>
  <c r="I12" i="79"/>
  <c r="G33" i="43"/>
  <c r="D33" i="45"/>
  <c r="F42" i="79"/>
  <c r="P4" i="110"/>
  <c r="B33" i="44"/>
  <c r="D25" i="79"/>
  <c r="D25" i="43"/>
  <c r="F4" i="79"/>
  <c r="I36" i="79"/>
  <c r="G27" i="45"/>
  <c r="E44" i="79"/>
  <c r="C35" i="45"/>
  <c r="I10" i="79"/>
  <c r="G31" i="43"/>
  <c r="E34" i="44"/>
  <c r="G26" i="79"/>
  <c r="F6" i="79"/>
  <c r="D27" i="43"/>
  <c r="T11" i="43"/>
  <c r="T16" i="44"/>
  <c r="B25" i="43"/>
  <c r="D4" i="79"/>
  <c r="B36" i="44"/>
  <c r="D28" i="79"/>
  <c r="T5" i="43"/>
  <c r="B31" i="45"/>
  <c r="D40" i="79"/>
  <c r="Q7" i="110"/>
  <c r="U36" i="20"/>
  <c r="B30" i="45"/>
  <c r="D39" i="79"/>
  <c r="E36" i="44"/>
  <c r="G28" i="79"/>
  <c r="D24" i="45"/>
  <c r="F33" i="79"/>
  <c r="H27" i="79"/>
  <c r="F35" i="44"/>
  <c r="D27" i="44"/>
  <c r="F19" i="79"/>
  <c r="F28" i="79"/>
  <c r="D36" i="44"/>
  <c r="T4" i="36"/>
  <c r="F33" i="45"/>
  <c r="H42" i="79"/>
  <c r="G8" i="43"/>
  <c r="B36" i="45"/>
  <c r="D45" i="79"/>
  <c r="C35" i="44"/>
  <c r="E27" i="79"/>
  <c r="E4" i="79"/>
  <c r="C25" i="43"/>
  <c r="G24" i="45"/>
  <c r="I33" i="79"/>
  <c r="T18" i="44"/>
  <c r="D32" i="45"/>
  <c r="F41" i="79"/>
  <c r="G7" i="43"/>
  <c r="F34" i="44"/>
  <c r="H26" i="79"/>
  <c r="E27" i="43"/>
  <c r="G6" i="79"/>
  <c r="H2" i="36"/>
  <c r="S2" i="30"/>
  <c r="T17" i="44"/>
  <c r="F31" i="43"/>
  <c r="H10" i="79"/>
  <c r="H13" i="79"/>
  <c r="F34" i="43"/>
  <c r="B28" i="44"/>
  <c r="D20" i="79"/>
  <c r="U18" i="20"/>
  <c r="F36" i="44"/>
  <c r="H28" i="79"/>
  <c r="F34" i="45"/>
  <c r="H43" i="79"/>
  <c r="E28" i="79"/>
  <c r="C36" i="44"/>
  <c r="H24" i="79"/>
  <c r="F32" i="44"/>
  <c r="G4" i="79"/>
  <c r="E25" i="43"/>
  <c r="F38" i="44"/>
  <c r="H30" i="79"/>
  <c r="G29" i="44"/>
  <c r="I21" i="79"/>
  <c r="F32" i="45"/>
  <c r="H41" i="79"/>
  <c r="D34" i="44"/>
  <c r="F26" i="79"/>
  <c r="T2" i="43"/>
  <c r="D31" i="43"/>
  <c r="F10" i="79"/>
  <c r="G3" i="44"/>
  <c r="I16" i="79" s="1"/>
  <c r="G13" i="79"/>
  <c r="E34" i="43"/>
  <c r="B26" i="45"/>
  <c r="D35" i="79"/>
  <c r="C38" i="44"/>
  <c r="E30" i="79"/>
  <c r="I4" i="79"/>
  <c r="G25" i="43"/>
  <c r="D34" i="43"/>
  <c r="F13" i="79"/>
  <c r="I44" i="79"/>
  <c r="G35" i="45"/>
  <c r="D34" i="79"/>
  <c r="B25" i="45"/>
  <c r="T5" i="45"/>
  <c r="G43" i="79"/>
  <c r="E34" i="45"/>
  <c r="H6" i="36"/>
  <c r="E38" i="44"/>
  <c r="G30" i="79"/>
  <c r="C32" i="45"/>
  <c r="E41" i="79"/>
  <c r="B33" i="45"/>
  <c r="D42" i="79"/>
  <c r="E31" i="43"/>
  <c r="G10" i="79"/>
  <c r="B23" i="43"/>
  <c r="D2" i="79"/>
  <c r="C34" i="43"/>
  <c r="E13" i="79"/>
  <c r="B24" i="43"/>
  <c r="D3" i="79"/>
  <c r="E4" i="78" l="1"/>
  <c r="K6" i="110"/>
  <c r="K15" i="110"/>
  <c r="K23" i="110"/>
  <c r="K31" i="110"/>
  <c r="K39" i="110"/>
  <c r="K7" i="110"/>
  <c r="K10" i="110"/>
  <c r="K13" i="110"/>
  <c r="K21" i="110"/>
  <c r="K29" i="110"/>
  <c r="K37" i="110"/>
  <c r="K45" i="110"/>
  <c r="K16" i="110"/>
  <c r="K24" i="110"/>
  <c r="K32" i="110"/>
  <c r="K40" i="110"/>
  <c r="K19" i="110"/>
  <c r="K27" i="110"/>
  <c r="K35" i="110"/>
  <c r="K43" i="110"/>
  <c r="K2" i="110"/>
  <c r="K5" i="110"/>
  <c r="K8" i="110"/>
  <c r="K11" i="110"/>
  <c r="K14" i="110"/>
  <c r="K22" i="110"/>
  <c r="K30" i="110"/>
  <c r="K38" i="110"/>
  <c r="K17" i="110"/>
  <c r="K25" i="110"/>
  <c r="K33" i="110"/>
  <c r="K41" i="110"/>
  <c r="K3" i="110"/>
  <c r="K28" i="110"/>
  <c r="K44" i="110"/>
  <c r="K34" i="110"/>
  <c r="K18" i="110"/>
  <c r="K12" i="110"/>
  <c r="K4" i="110"/>
  <c r="K20" i="110"/>
  <c r="K36" i="110"/>
  <c r="K26" i="110"/>
  <c r="K42" i="110"/>
  <c r="K9" i="110"/>
  <c r="K11" i="19"/>
  <c r="K9" i="19"/>
  <c r="K10" i="19"/>
  <c r="C4" i="78"/>
  <c r="G31" i="44"/>
  <c r="I23" i="79"/>
  <c r="I8" i="79"/>
  <c r="G29" i="43"/>
  <c r="F2" i="78"/>
  <c r="G32" i="44"/>
  <c r="I24" i="79"/>
  <c r="B2" i="78"/>
  <c r="G27" i="44"/>
  <c r="I19" i="79"/>
  <c r="G28" i="44"/>
  <c r="I20" i="79"/>
  <c r="G27" i="43"/>
  <c r="G2" i="78" s="1"/>
  <c r="I6" i="79"/>
  <c r="B4" i="78"/>
  <c r="G34" i="45"/>
  <c r="I43" i="79"/>
  <c r="C3" i="78"/>
  <c r="C2" i="78"/>
  <c r="I3" i="79"/>
  <c r="G24" i="43"/>
  <c r="I38" i="79"/>
  <c r="G29" i="45"/>
  <c r="F3" i="78"/>
  <c r="B3" i="78"/>
  <c r="G31" i="45"/>
  <c r="I40" i="79"/>
  <c r="I42" i="79"/>
  <c r="G33" i="45"/>
  <c r="D3" i="78"/>
  <c r="G33" i="44"/>
  <c r="I25" i="79"/>
  <c r="E3" i="78"/>
  <c r="G32" i="45"/>
  <c r="I41" i="79"/>
  <c r="I22" i="79"/>
  <c r="G30" i="44"/>
  <c r="F4" i="78"/>
  <c r="G28" i="43"/>
  <c r="I7" i="79"/>
  <c r="E2" i="78"/>
  <c r="D2" i="78"/>
  <c r="D4" i="78"/>
  <c r="G4" i="78" l="1"/>
  <c r="G3" i="78"/>
  <c r="N41" i="110"/>
  <c r="C41" i="110"/>
  <c r="C40" i="110"/>
  <c r="N40" i="110"/>
  <c r="C24" i="110"/>
  <c r="N24" i="110"/>
  <c r="N17" i="110"/>
  <c r="C17" i="110"/>
  <c r="C16" i="110"/>
  <c r="N16" i="110"/>
  <c r="N45" i="110"/>
  <c r="C45" i="110"/>
  <c r="N25" i="110"/>
  <c r="C25" i="110"/>
  <c r="C9" i="110"/>
  <c r="N9" i="110"/>
  <c r="C42" i="110"/>
  <c r="N42" i="110"/>
  <c r="C30" i="110"/>
  <c r="N30" i="110"/>
  <c r="N37" i="110"/>
  <c r="C37" i="110"/>
  <c r="C32" i="110"/>
  <c r="N32" i="110"/>
  <c r="C26" i="110"/>
  <c r="N26" i="110"/>
  <c r="N22" i="110"/>
  <c r="C22" i="110"/>
  <c r="N29" i="110"/>
  <c r="C29" i="110"/>
  <c r="C36" i="110"/>
  <c r="N36" i="110"/>
  <c r="C14" i="110"/>
  <c r="N14" i="110"/>
  <c r="N21" i="110"/>
  <c r="C21" i="110"/>
  <c r="C20" i="110"/>
  <c r="N20" i="110"/>
  <c r="C11" i="110"/>
  <c r="N11" i="110"/>
  <c r="C13" i="110"/>
  <c r="N13" i="110"/>
  <c r="C10" i="110"/>
  <c r="N10" i="110"/>
  <c r="C12" i="110"/>
  <c r="N12" i="110"/>
  <c r="C5" i="110"/>
  <c r="N5" i="110"/>
  <c r="C7" i="110"/>
  <c r="N7" i="110"/>
  <c r="N38" i="110"/>
  <c r="C38" i="110"/>
  <c r="C39" i="110"/>
  <c r="N39" i="110"/>
  <c r="N33" i="110"/>
  <c r="C33" i="110"/>
  <c r="N43" i="110"/>
  <c r="C43" i="110"/>
  <c r="C31" i="110"/>
  <c r="N31" i="110"/>
  <c r="N8" i="110"/>
  <c r="C8" i="110"/>
  <c r="C18" i="110"/>
  <c r="N18" i="110"/>
  <c r="C44" i="110"/>
  <c r="N44" i="110"/>
  <c r="N35" i="110"/>
  <c r="C35" i="110"/>
  <c r="C23" i="110"/>
  <c r="N23" i="110"/>
  <c r="C4" i="110"/>
  <c r="N4" i="110"/>
  <c r="G16" i="20"/>
  <c r="G33" i="20"/>
  <c r="G12" i="20"/>
  <c r="G10" i="20"/>
  <c r="G27" i="20"/>
  <c r="G4" i="20"/>
  <c r="G8" i="20"/>
  <c r="N2" i="110"/>
  <c r="G17" i="20"/>
  <c r="G44" i="20"/>
  <c r="G7" i="20"/>
  <c r="G30" i="20"/>
  <c r="G43" i="20"/>
  <c r="G11" i="20"/>
  <c r="G23" i="20"/>
  <c r="G42" i="20"/>
  <c r="G29" i="20"/>
  <c r="G41" i="20"/>
  <c r="G40" i="20"/>
  <c r="G15" i="20"/>
  <c r="G22" i="20"/>
  <c r="G39" i="20"/>
  <c r="G6" i="20"/>
  <c r="G28" i="20"/>
  <c r="G38" i="20"/>
  <c r="C2" i="110"/>
  <c r="G37" i="20"/>
  <c r="G14" i="20"/>
  <c r="G21" i="20"/>
  <c r="G36" i="20"/>
  <c r="G9" i="20"/>
  <c r="G34" i="20"/>
  <c r="G35" i="20"/>
  <c r="G5" i="20"/>
  <c r="G20" i="20"/>
  <c r="G26" i="20"/>
  <c r="G19" i="20"/>
  <c r="G13" i="20"/>
  <c r="G24" i="20"/>
  <c r="G45" i="20"/>
  <c r="G31" i="20"/>
  <c r="G18" i="20"/>
  <c r="G25" i="20"/>
  <c r="G32" i="20"/>
  <c r="G46" i="20"/>
  <c r="G47" i="20"/>
  <c r="N27" i="110"/>
  <c r="C27" i="110"/>
  <c r="C15" i="110"/>
  <c r="N15" i="110"/>
  <c r="C34" i="110"/>
  <c r="N34" i="110"/>
  <c r="C28" i="110"/>
  <c r="N28" i="110"/>
  <c r="N3" i="110"/>
  <c r="C3" i="110"/>
  <c r="C19" i="110"/>
  <c r="N19" i="110"/>
  <c r="C6" i="110"/>
  <c r="N6" i="110"/>
  <c r="E24" i="20" l="1"/>
  <c r="O24" i="20"/>
  <c r="C22" i="49"/>
  <c r="O32" i="20"/>
  <c r="E32" i="20"/>
  <c r="C30" i="49"/>
  <c r="O25" i="20"/>
  <c r="E25" i="20"/>
  <c r="C23" i="49"/>
  <c r="O31" i="20"/>
  <c r="E31" i="20"/>
  <c r="C29" i="49"/>
  <c r="E45" i="20"/>
  <c r="O45" i="20"/>
  <c r="C43" i="49"/>
  <c r="E28" i="20"/>
  <c r="O28" i="20"/>
  <c r="C26" i="49"/>
  <c r="P3" i="110"/>
  <c r="O8" i="20"/>
  <c r="E8" i="20"/>
  <c r="C6" i="49"/>
  <c r="O4" i="20"/>
  <c r="E4" i="20"/>
  <c r="C2" i="49"/>
  <c r="E22" i="20"/>
  <c r="O22" i="20"/>
  <c r="C20" i="49"/>
  <c r="E27" i="20"/>
  <c r="O27" i="20"/>
  <c r="C25" i="49"/>
  <c r="E15" i="20"/>
  <c r="O15" i="20"/>
  <c r="C13" i="49"/>
  <c r="E10" i="20"/>
  <c r="O10" i="20"/>
  <c r="C8" i="49"/>
  <c r="O12" i="20"/>
  <c r="E12" i="20"/>
  <c r="C10" i="49"/>
  <c r="E41" i="20"/>
  <c r="O41" i="20"/>
  <c r="C39" i="49"/>
  <c r="O33" i="20"/>
  <c r="E33" i="20"/>
  <c r="C31" i="49"/>
  <c r="E13" i="20"/>
  <c r="O13" i="20"/>
  <c r="C11" i="49"/>
  <c r="O26" i="20"/>
  <c r="E26" i="20"/>
  <c r="C24" i="49"/>
  <c r="E40" i="20"/>
  <c r="O40" i="20"/>
  <c r="C38" i="49"/>
  <c r="E29" i="20"/>
  <c r="O29" i="20"/>
  <c r="C27" i="49"/>
  <c r="O16" i="20"/>
  <c r="E16" i="20"/>
  <c r="C14" i="49"/>
  <c r="O19" i="20"/>
  <c r="E19" i="20"/>
  <c r="C17" i="49"/>
  <c r="E20" i="20"/>
  <c r="O20" i="20"/>
  <c r="C18" i="49"/>
  <c r="E35" i="20"/>
  <c r="O35" i="20"/>
  <c r="C33" i="49"/>
  <c r="E34" i="20"/>
  <c r="O34" i="20"/>
  <c r="C32" i="49"/>
  <c r="E42" i="20"/>
  <c r="O42" i="20"/>
  <c r="C40" i="49"/>
  <c r="O6" i="20"/>
  <c r="E6" i="20"/>
  <c r="C4" i="49"/>
  <c r="E5" i="20"/>
  <c r="O5" i="20"/>
  <c r="C3" i="49"/>
  <c r="E9" i="20"/>
  <c r="O9" i="20"/>
  <c r="C7" i="49"/>
  <c r="O23" i="20"/>
  <c r="E23" i="20"/>
  <c r="C21" i="49"/>
  <c r="O39" i="20"/>
  <c r="E39" i="20"/>
  <c r="C37" i="49"/>
  <c r="O47" i="20"/>
  <c r="E47" i="20"/>
  <c r="C45" i="49"/>
  <c r="E36" i="20"/>
  <c r="O36" i="20"/>
  <c r="C34" i="49"/>
  <c r="E11" i="20"/>
  <c r="O11" i="20"/>
  <c r="C9" i="49"/>
  <c r="E43" i="20"/>
  <c r="O43" i="20"/>
  <c r="C41" i="49"/>
  <c r="E30" i="20"/>
  <c r="O30" i="20"/>
  <c r="C28" i="49"/>
  <c r="O46" i="20"/>
  <c r="E46" i="20"/>
  <c r="C44" i="49"/>
  <c r="E37" i="20"/>
  <c r="O37" i="20"/>
  <c r="C35" i="49"/>
  <c r="E7" i="20"/>
  <c r="O7" i="20"/>
  <c r="C5" i="49"/>
  <c r="E14" i="20"/>
  <c r="O14" i="20"/>
  <c r="C12" i="49"/>
  <c r="E44" i="20"/>
  <c r="O44" i="20"/>
  <c r="C42" i="49"/>
  <c r="E21" i="20"/>
  <c r="O21" i="20"/>
  <c r="C19" i="49"/>
  <c r="E18" i="20"/>
  <c r="O18" i="20"/>
  <c r="C16" i="49"/>
  <c r="E38" i="20"/>
  <c r="O38" i="20"/>
  <c r="C36" i="49"/>
  <c r="E17" i="20"/>
  <c r="O17" i="20"/>
  <c r="C15" i="49"/>
  <c r="F44" i="49" l="1"/>
  <c r="G44" i="49" s="1"/>
  <c r="H14" i="45" s="1"/>
  <c r="J44" i="79" s="1"/>
  <c r="F27" i="49"/>
  <c r="G27" i="49" s="1"/>
  <c r="H14" i="44" s="1"/>
  <c r="J27" i="79" s="1"/>
  <c r="F42" i="49"/>
  <c r="G42" i="49" s="1"/>
  <c r="H12" i="45" s="1"/>
  <c r="J42" i="79" s="1"/>
  <c r="C46" i="49"/>
  <c r="F41" i="49" s="1"/>
  <c r="G41" i="49" s="1"/>
  <c r="H11" i="45" s="1"/>
  <c r="J41" i="79" s="1"/>
  <c r="F25" i="49"/>
  <c r="G25" i="49" s="1"/>
  <c r="H12" i="44" s="1"/>
  <c r="J25" i="79" s="1"/>
  <c r="F20" i="49"/>
  <c r="G20" i="49" s="1"/>
  <c r="H7" i="44" s="1"/>
  <c r="J20" i="79" s="1"/>
  <c r="F21" i="49"/>
  <c r="G21" i="49" s="1"/>
  <c r="H8" i="44" s="1"/>
  <c r="J21" i="79" s="1"/>
  <c r="F10" i="49"/>
  <c r="G10" i="49" s="1"/>
  <c r="H10" i="43" s="1"/>
  <c r="J10" i="79" s="1"/>
  <c r="F40" i="49"/>
  <c r="G40" i="49" s="1"/>
  <c r="H10" i="45" s="1"/>
  <c r="J40" i="79" s="1"/>
  <c r="F28" i="49"/>
  <c r="G28" i="49" s="1"/>
  <c r="H15" i="44" s="1"/>
  <c r="J28" i="79" s="1"/>
  <c r="O2" i="20"/>
  <c r="P36" i="20" s="1"/>
  <c r="F31" i="49"/>
  <c r="G31" i="49" s="1"/>
  <c r="H18" i="44" s="1"/>
  <c r="J31" i="79" s="1"/>
  <c r="F19" i="49"/>
  <c r="G19" i="49" s="1"/>
  <c r="H6" i="44" s="1"/>
  <c r="J19" i="79" s="1"/>
  <c r="F12" i="49"/>
  <c r="G12" i="49" s="1"/>
  <c r="H12" i="43" s="1"/>
  <c r="J12" i="79" s="1"/>
  <c r="F33" i="49"/>
  <c r="G33" i="49" s="1"/>
  <c r="H3" i="45" s="1"/>
  <c r="J33" i="79" s="1"/>
  <c r="F6" i="49"/>
  <c r="G6" i="49" s="1"/>
  <c r="H6" i="43" s="1"/>
  <c r="J6" i="79" s="1"/>
  <c r="F30" i="49"/>
  <c r="G30" i="49" s="1"/>
  <c r="H17" i="44" s="1"/>
  <c r="J30" i="79" s="1"/>
  <c r="F45" i="49"/>
  <c r="G45" i="49" s="1"/>
  <c r="H15" i="45" s="1"/>
  <c r="J45" i="79" s="1"/>
  <c r="F43" i="49"/>
  <c r="G43" i="49" s="1"/>
  <c r="H13" i="45" s="1"/>
  <c r="J43" i="79" s="1"/>
  <c r="F14" i="49"/>
  <c r="G14" i="49" s="1"/>
  <c r="H14" i="43" s="1"/>
  <c r="J14" i="79" s="1"/>
  <c r="F39" i="49"/>
  <c r="G39" i="49" s="1"/>
  <c r="H9" i="45" s="1"/>
  <c r="J39" i="79" s="1"/>
  <c r="F15" i="49"/>
  <c r="G15" i="49" s="1"/>
  <c r="H2" i="44" s="1"/>
  <c r="F22" i="49"/>
  <c r="G22" i="49" s="1"/>
  <c r="H9" i="44" s="1"/>
  <c r="J22" i="79" s="1"/>
  <c r="F16" i="49"/>
  <c r="G16" i="49" s="1"/>
  <c r="H3" i="44" s="1"/>
  <c r="J16" i="79" s="1"/>
  <c r="F5" i="49"/>
  <c r="G5" i="49" s="1"/>
  <c r="H5" i="43" s="1"/>
  <c r="J5" i="79" s="1"/>
  <c r="F18" i="49"/>
  <c r="G18" i="49" s="1"/>
  <c r="H5" i="44" s="1"/>
  <c r="J18" i="79" s="1"/>
  <c r="F36" i="49"/>
  <c r="G36" i="49" s="1"/>
  <c r="H6" i="45" s="1"/>
  <c r="J36" i="79" s="1"/>
  <c r="F11" i="49"/>
  <c r="G11" i="49" s="1"/>
  <c r="H11" i="43" s="1"/>
  <c r="J11" i="79" s="1"/>
  <c r="P28" i="20" l="1"/>
  <c r="P38" i="20"/>
  <c r="P15" i="20"/>
  <c r="P5" i="20"/>
  <c r="P8" i="20"/>
  <c r="P6" i="20"/>
  <c r="P43" i="20"/>
  <c r="P17" i="20"/>
  <c r="P25" i="20"/>
  <c r="P7" i="20"/>
  <c r="P12" i="20"/>
  <c r="P40" i="20"/>
  <c r="P19" i="20"/>
  <c r="P24" i="20"/>
  <c r="P23" i="20"/>
  <c r="P42" i="20"/>
  <c r="P34" i="20"/>
  <c r="P41" i="20"/>
  <c r="P9" i="20"/>
  <c r="P4" i="20"/>
  <c r="P33" i="20"/>
  <c r="P44" i="20"/>
  <c r="P22" i="20"/>
  <c r="P46" i="20"/>
  <c r="P37" i="20"/>
  <c r="P21" i="20"/>
  <c r="P11" i="20"/>
  <c r="P32" i="20"/>
  <c r="P10" i="20"/>
  <c r="P18" i="20"/>
  <c r="P47" i="20"/>
  <c r="P27" i="20"/>
  <c r="P31" i="20"/>
  <c r="J15" i="79"/>
  <c r="F8" i="49"/>
  <c r="G8" i="49" s="1"/>
  <c r="H8" i="43" s="1"/>
  <c r="J8" i="79" s="1"/>
  <c r="F23" i="49"/>
  <c r="G23" i="49" s="1"/>
  <c r="H10" i="44" s="1"/>
  <c r="J23" i="79" s="1"/>
  <c r="F4" i="49"/>
  <c r="G4" i="49" s="1"/>
  <c r="H4" i="43" s="1"/>
  <c r="J4" i="79" s="1"/>
  <c r="F2" i="49"/>
  <c r="G2" i="49" s="1"/>
  <c r="H2" i="43" s="1"/>
  <c r="F24" i="49"/>
  <c r="G24" i="49" s="1"/>
  <c r="H11" i="44" s="1"/>
  <c r="J24" i="79" s="1"/>
  <c r="F13" i="49"/>
  <c r="G13" i="49" s="1"/>
  <c r="H13" i="43" s="1"/>
  <c r="J13" i="79" s="1"/>
  <c r="P39" i="20"/>
  <c r="F34" i="49"/>
  <c r="G34" i="49" s="1"/>
  <c r="H4" i="45" s="1"/>
  <c r="J34" i="79" s="1"/>
  <c r="F29" i="49"/>
  <c r="G29" i="49" s="1"/>
  <c r="H16" i="44" s="1"/>
  <c r="J29" i="79" s="1"/>
  <c r="F35" i="49"/>
  <c r="G35" i="49" s="1"/>
  <c r="H5" i="45" s="1"/>
  <c r="J35" i="79" s="1"/>
  <c r="F26" i="49"/>
  <c r="G26" i="49" s="1"/>
  <c r="H13" i="44" s="1"/>
  <c r="J26" i="79" s="1"/>
  <c r="P29" i="20"/>
  <c r="P45" i="20"/>
  <c r="P26" i="20"/>
  <c r="F9" i="49"/>
  <c r="G9" i="49" s="1"/>
  <c r="H9" i="43" s="1"/>
  <c r="J9" i="79" s="1"/>
  <c r="P35" i="20"/>
  <c r="F32" i="49"/>
  <c r="G32" i="49" s="1"/>
  <c r="H2" i="45" s="1"/>
  <c r="P13" i="20"/>
  <c r="P20" i="20"/>
  <c r="P14" i="20"/>
  <c r="F7" i="49"/>
  <c r="G7" i="49" s="1"/>
  <c r="H7" i="43" s="1"/>
  <c r="J7" i="79" s="1"/>
  <c r="F38" i="49"/>
  <c r="G38" i="49" s="1"/>
  <c r="H8" i="45" s="1"/>
  <c r="J38" i="79" s="1"/>
  <c r="F17" i="49"/>
  <c r="G17" i="49" s="1"/>
  <c r="H4" i="44" s="1"/>
  <c r="J17" i="79" s="1"/>
  <c r="F3" i="49"/>
  <c r="G3" i="49" s="1"/>
  <c r="H3" i="43" s="1"/>
  <c r="J3" i="79" s="1"/>
  <c r="P16" i="20"/>
  <c r="F37" i="49"/>
  <c r="G37" i="49" s="1"/>
  <c r="H7" i="45" s="1"/>
  <c r="J37" i="79" s="1"/>
  <c r="P30" i="20"/>
  <c r="Y34" i="20" l="1"/>
  <c r="Y17" i="20"/>
  <c r="Y4" i="20"/>
  <c r="H15" i="43"/>
  <c r="H2" i="78" s="1"/>
  <c r="J2" i="79"/>
  <c r="H23" i="43"/>
  <c r="J32" i="79"/>
  <c r="H16" i="45"/>
  <c r="H4" i="78" s="1"/>
  <c r="H19" i="44"/>
  <c r="H3" i="7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<sst xmlns="http://schemas.openxmlformats.org/spreadsheetml/2006/main" count="1695" uniqueCount="614">
  <si>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</si>
  <si>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</si>
  <si>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</si>
  <si>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</si>
  <si>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</si>
  <si>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</si>
  <si>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</si>
  <si>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</si>
  <si>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</si>
  <si>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</si>
  <si>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</si>
  <si>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</si>
  <si>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</si>
  <si>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</si>
  <si>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</si>
  <si>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</si>
  <si>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</si>
  <si>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</si>
  <si>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</si>
  <si>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</si>
  <si>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</si>
  <si>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</si>
  <si>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</si>
  <si>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</si>
  <si>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</si>
  <si>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</si>
  <si>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</si>
  <si>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</si>
  <si>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</si>
  <si>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</si>
  <si>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</si>
  <si>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</si>
  <si>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</si>
  <si>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</si>
  <si>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</si>
  <si>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</si>
  <si>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</si>
  <si>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</si>
  <si>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</si>
  <si>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</si>
  <si>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</si>
  <si>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</si>
  <si>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</si>
  <si>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</si>
  <si>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</si>
  <si>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</si>
  <si>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</si>
  <si>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</si>
  <si>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</si>
  <si>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</si>
  <si>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</si>
  <si>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</si>
  <si>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</si>
  <si>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</si>
  <si>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</si>
  <si>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</si>
  <si>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</si>
  <si>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</si>
  <si>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</si>
  <si>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</si>
  <si>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</si>
  <si>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</si>
  <si>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</si>
  <si>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</si>
  <si>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</si>
  <si>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</si>
  <si>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</si>
  <si>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</si>
  <si>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</si>
  <si>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</si>
  <si>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</si>
  <si>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</si>
  <si>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</si>
  <si>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</si>
  <si>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</si>
  <si>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</si>
  <si>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</si>
  <si>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</si>
  <si>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</si>
  <si>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</si>
  <si>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</si>
  <si>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</si>
  <si>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</si>
  <si>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</si>
  <si>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</si>
  <si>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</si>
  <si>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</si>
  <si>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</si>
  <si>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</si>
  <si>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</si>
  <si>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</si>
  <si>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</si>
  <si>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</si>
  <si>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</si>
  <si>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</si>
  <si>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</si>
  <si>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</si>
  <si>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</si>
  <si>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</si>
  <si>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</si>
  <si>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</si>
  <si>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</si>
  <si>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</si>
  <si>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</si>
  <si>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</si>
  <si>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</si>
  <si>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</si>
  <si>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</si>
  <si>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</si>
  <si>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</si>
  <si>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</si>
  <si>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</si>
  <si>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</si>
  <si>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</si>
  <si>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</si>
  <si>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</si>
  <si>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</si>
  <si>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</si>
  <si>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</si>
  <si>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</si>
  <si>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</si>
  <si>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</si>
  <si>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</si>
  <si>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</si>
  <si>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</si>
  <si>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</si>
  <si>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</si>
  <si>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</si>
  <si>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</si>
  <si>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</si>
  <si>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</si>
  <si>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</si>
  <si>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</si>
  <si>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</si>
  <si>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</si>
  <si>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</si>
  <si>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</si>
  <si>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</si>
  <si>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</si>
  <si>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</si>
  <si>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</si>
  <si>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</si>
  <si>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</si>
  <si>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</si>
  <si>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</si>
  <si>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</si>
  <si>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</si>
  <si>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</si>
  <si>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</si>
  <si>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</si>
  <si>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</si>
  <si>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</si>
  <si>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</si>
  <si>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</si>
  <si>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</si>
  <si>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</si>
  <si>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</si>
  <si>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</si>
  <si>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</si>
  <si>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</si>
  <si>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</si>
  <si>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</si>
  <si>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</si>
  <si>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</si>
  <si>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</si>
  <si>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</si>
  <si>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</si>
  <si>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</si>
  <si>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</si>
  <si>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</si>
  <si>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</si>
  <si>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</si>
  <si>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</si>
  <si>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</si>
  <si>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</si>
  <si>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</si>
  <si>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</si>
  <si>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</si>
  <si>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</si>
  <si>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</si>
  <si>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</si>
  <si>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</si>
  <si>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</si>
  <si>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</si>
  <si>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</si>
  <si>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</si>
  <si>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</si>
  <si>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</si>
  <si>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</si>
  <si>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</si>
  <si>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</si>
  <si>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</si>
  <si>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</si>
  <si>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</si>
  <si>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</si>
  <si>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</si>
  <si>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</si>
  <si>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</si>
  <si>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</si>
  <si>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</si>
  <si>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</si>
  <si>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</si>
  <si>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</si>
  <si>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</si>
  <si>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</si>
  <si>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</si>
  <si>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</si>
  <si>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</si>
  <si>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</si>
  <si>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</si>
  <si>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</si>
  <si>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</si>
  <si>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</si>
  <si>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</si>
  <si>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</si>
  <si>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</si>
  <si>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</si>
  <si>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</si>
  <si>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</si>
  <si>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</si>
  <si>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</si>
  <si>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</si>
  <si>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</si>
  <si>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</si>
  <si>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</si>
  <si>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</si>
  <si>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</si>
  <si>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</si>
  <si>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</si>
  <si>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</si>
  <si>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</si>
  <si>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</si>
  <si>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</si>
  <si>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</si>
  <si>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</si>
  <si>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</si>
  <si>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</si>
  <si>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</si>
  <si>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</si>
  <si>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</si>
  <si>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</si>
  <si>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</si>
  <si>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</si>
  <si>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</si>
  <si>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</si>
  <si>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</si>
  <si>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</si>
  <si>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</si>
  <si>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</si>
  <si>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</si>
  <si>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</si>
  <si>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</si>
  <si>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</si>
  <si>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</si>
  <si>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</si>
  <si>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</si>
  <si>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</si>
  <si>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</si>
  <si>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</si>
  <si>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</si>
  <si>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</si>
  <si>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</si>
  <si>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</si>
  <si>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</si>
  <si>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</si>
  <si>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</si>
  <si>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</si>
  <si>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</si>
  <si>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</si>
  <si>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</si>
  <si>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</si>
  <si>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</si>
  <si>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</si>
  <si>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</si>
  <si>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</si>
  <si>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</si>
  <si>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</si>
  <si>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</si>
  <si>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</si>
  <si>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</si>
  <si>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</si>
  <si>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</si>
  <si>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</si>
  <si>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</si>
  <si>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</si>
  <si>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</si>
  <si>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</si>
  <si>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</si>
  <si>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</si>
  <si>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</si>
  <si>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</si>
  <si>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</si>
  <si>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</si>
  <si>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</si>
  <si>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</si>
  <si>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</si>
  <si>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</si>
  <si>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</si>
  <si>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</si>
  <si>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</si>
  <si>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</si>
  <si>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</si>
  <si>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</si>
  <si>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</si>
  <si>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</si>
  <si>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</si>
  <si>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</si>
  <si>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</si>
  <si>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</si>
  <si>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</si>
  <si>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</si>
  <si>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</si>
  <si>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</si>
  <si>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</si>
  <si>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</si>
  <si>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</si>
  <si>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</si>
  <si>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</si>
  <si>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</si>
  <si>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</si>
  <si>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</si>
  <si>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</si>
  <si>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</si>
  <si>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</si>
  <si>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</si>
  <si>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</si>
  <si>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</si>
  <si>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</si>
  <si>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</si>
  <si>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</si>
  <si>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</si>
  <si>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</si>
  <si>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</si>
  <si>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</si>
  <si>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</si>
  <si>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</si>
  <si>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</si>
  <si>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</si>
  <si>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</si>
  <si>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</si>
  <si>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</si>
  <si>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</si>
  <si>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</si>
  <si>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</si>
  <si>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</si>
  <si>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</si>
  <si>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</si>
  <si>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</si>
  <si>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</si>
  <si>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</si>
  <si>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</si>
  <si>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</si>
  <si>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</si>
  <si>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</si>
  <si>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</si>
  <si>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</si>
  <si>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</si>
  <si>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</si>
  <si>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</si>
  <si>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</si>
  <si>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</si>
  <si>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</si>
  <si>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</si>
  <si>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</si>
  <si>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X0FTU0VUUy4yMDI1LzgvNQEAAABuH2khAgAAAAcxMDkwLjUxAAP0r8kW1N0IZlVbyhbU3Qg0Q0lRLk5BU0RBUUdNOkJPVFouSVFfSE9MRElOR1NfRVFVSVRZX0FTU0VUUy4yMDI1LzgvNQEAAAD3/QgWAgAAAAcyNzU2LjA1AAP0r8kW1N0IRC1gyhbU3QgwQ0lRLkFSQ0E6SUdQVC5JUV9IT0xESU5HU19FUVVJVFlfQVNTRVRTLjIwMjUvOC81AQAAAMwCXgECAAAABjQ4MS42NQAD9K/JFtTdCLbSYcoW1N0IL0NJUS5MU0U6UkJPVC5JUV9IT0xESU5HU19FUVVJVFlfQVNTRVRTLjIwMjUvOC81AQAAAI57JBQCAAAABzMyNTguNjYAA/SvyRbU3QhELWDKFtTdCDBDSVEuQVJDQTpUSE5RLklRX0hPTERJTkdTX0VRVUlUWV9BU1NFVFMuMjAyNS84LzUBAAAArsN+JAIAAAAGMTk5LjQxAAP0r8kW1N0IoVlXyhbU3Qg0Q0lRLk5BU0RBUUdNOkZEVFguSVFfSE9MRElOR1NfRVFVSVRZX0FTU0VUUy4yMDI1LzgvNQEAAAC9pZ0mAgAAAAYxNzguODQAA/SvyRbU3Qh3i13KFtTdCDBDSVEuQVJDQTpDSEFULklRX0hPTERJTkdTX0VRVUlUWV9BU1NFVFMuMjAyNS84LzUBAAAAADA1bQIAAAAGMzQ3LjAxAAP0r8kW1N0IiuxYyhbU3QgvQ0lRLkFSQ0E6QUlTLklRX0hPTERJTkdTX0VRVUlUWV9BU1NFVFMuMjAyNS84LzUBAAAAmJefcAIAAAAENS42OAAD9K/JFtTdCEQtYMoW1N0IMENJUS5BUkNBOkxPVVAuSVFfSE9MRElOR1Nf</t>
  </si>
  <si>
    <t>RVFVSVRZX0FTU0VUUy4yMDI1LzgvNQEAAABZXA8iAgAAAAU5OS4xNwAD9K/JFtTdCLbSYcoW1N0INENJUS5OQVNEQVFHTTpXSVNFLklRX0hPTERJTkdTX0VRVUlUWV9BU1NFVFMuMjAyNS84LzUBAAAA6bBDbgIAAAAFMzAuMTcAA/SvyRbU3QggxVXKFtTdCDBDSVEuQVJDQTpMUk5aLklRX0hPTERJTkdTX0VRVUlUWV9BU1NFVFMuMjAyNS84LzUBAAAAtXbDJgIAAAAFMzMuMzEAA/SvyRbU3QggxVXKFtTdCC9DSVEuQkFUUzpJR1YuSVFfSE9MRElOR1NfRVFVSVRZX0FTU0VUUy4yMDI1LzgvNQEAAADNOoYAAgAAAAgxMTk3MC4wMQAD9K/JFtTdCMB6T8oW1N0IM0NJUS5OQVNEQVFHTTpBSVEuSVFfSE9MRElOR1NfRVFVSVRZX0FTU0VUUy4yMDI1LzgvNQEAAADp3GIhAgAAAAczNzA3LjY3AAP0r8kW1N0Iky5hyhbU3QguQ0lRLkRCOlhCMFQuSVFfSE9MRElOR1NfRVFVSVRZX0FTU0VUUy4yMDI1LzgvNQEAAADTM94pAgAAAAU5NC45NgAD9K/JFtTdCMmXYcoW1N0IMENJUS5YVFJBOlhBSVguSVFfSE9MRElOR1NfRVFVSVRZX0FTU0VUUy4yMDI1LzgvNQEAAAA17OIiAgAAAAc0Nzk0LjY2AAP0r8kW1N0Ico5ayhbU3Qg0Q0lRLk5BU0RBUUdNOlJPQlQuSVFfSE9MRElOR1NfRVFVSVRZX0FTU0VUUy4yMDI1LzgvNQEAAABcY9kgAgAAAAY1MDAuNDYAA/SvyRbU3QijhlzKFtTdCDBDSVEuQkFUUzpXVEFJLklRX0hP</t>
  </si>
  <si>
    <t>TERJTkdTX0VRVUlUWV9BU1NFVFMuMjAyNS84LzUBAAAAYE5vZAIAAAAGMjE3LjA0AAP0r8kW1N0IaPxcyhbU3QgzQ0lRLk5BU0RBUUdNOlNNSC5JUV9IT0xESU5HU19FUVVJVFlfQVNTRVRTLjIwMjUvOC81AQAAAGDCNgACAAAACDI2ODAyLjczAAP0r8kW1N0IRC1gyhbU3QgvQ0lRLkJJVDpXVEFJLklRX0hPTERJTkdTX0VRVUlUWV9BU1NFVFMuMjAyNS84LzUBAAAATbpbIwIAAAAGODc3LjE1AAP0r8kW1N0Iky5hyhbU3QgzQ0lRLk5BU0RBUUdNOlFRUS5JUV9IT0xESU5HU19FUVVJVFlfQVNTRVRTLjIwMjUvOC81AQAAAA66ewACAAAACTM1MzE2MC4xOAAD9K/JFtTdCEQtYMoW1N0IL0NJUS5MU0U6QUlBRy5JUV9IT0xESU5HU19FUVVJVFlfQVNTRVRTLjIwMjUvOC81AQAAAPCdgiQCAAAABjc5Ny4zNAAD9K/JFtTdCLbSYcoW1N0IL0NJUS5BU1g6UkJUWi5JUV9IT0xESU5HU19FUVVJVFlfQVNTRVRTLjIwMjUvOC81AQAAACntdiICAAAABjE5Mi44MwAD9K/JFtTdCLbSYcoW1N0INENJUS5OQVNEQVFHTTpBR0lYLklRX0hPTERJTkdTX0VRVUlUWV9BU1NFVFMuMjAyNS84LzUBAAAAI/cAcAIAAAAFMjYuOTkAA/SvyRbU3QhFaV/KFtTdCCdDSVEuTkFTREFRR006QUdJWC5JUV9TSEFSRVNPVVRTVEFORElORy4BAAAAI/cAcAIAAAAIMC45MDAwMDIABib17gjU3QgbrNsXCdTdCC9DSVEuTkFTREFRR006QUdJ</t>
  </si>
  <si>
    <t>WC5JUV9TSEFSRVNPVVRTVEFORElORy4yMDI1LzgvNQEAAAAj9wBwAgAAAAgwLjkwMDAwMgDfubDJFtTdCHKOWsoW1N0IIkNJUS5DUk0uSVFfQ0xPU0VQUklDRS4yMDI1LzgvNS5VU0QBAAAAJeABAAIAAAAGMjUyLjMyAFAIsckW1N0IMGpJyhbU3QgiQ0lRLk5WREEuSVFfTUFSS0VUQ0FQLjIwMjUvOC81LlVTRAEAAAAzfgAAAgAAAAc0MzkyMDAwAQYAAAAFAAAAATEBAAAACy0xOTQwNTcyMjQ5AwAAAAMxNjACAAAABjEwMDA1NAQAAAABMAcAAAAIOC80LzIwMjVQCLHJFtTdCDBqScoW1N0IIkNJUS5BTVpOLklRX01BUktFVENBUC4yMDI1LzgvNS5VU0QBAAAAPUkAAAIAAAANMjI1NzIyOC42NDUzMwEGAAAABQAAAAExAQAAAAstMTkzMzcwMzI4MAMAAAADMTYwAgAAAAYxMDAwNTQEAAAAATAHAAAACDgvNC8yMDI1UAixyRbU3QgwaknKFtTdCB5DSVEuQVJDQTpMUk5aLklRX1ZXQVAuMjAyNS84LzUBAAAAtXbDJgIAAAAFNDMuNTcAUAixyRbU3QgjcmPKFtTdCCdDSVEuTkFTREFRR006U01ILklRX0NMT1NFUFJJQ0UuMjAyNS84LzUBAAAAYMI2AAIAAAAGMjkwLjE5AN+5sMkW1N0IGlxhyhbU3QguQ0lRLk5BU0RBUUdNOkFJUS5JUV9TSEFSRVNPVVRTVEFORElORy4yMDI1LzgvNQEAAADp3GIhAgAAAAk4OS4yNTAwMDIA37mwyRbU3QiK7FjKFtTdCCBDSVEuQVJDQTpMUk5aLklRX1ZPTFVNRS4yMDI1LzgvNQEA</t>
  </si>
  <si>
    <t>AAC1dsMmAgAAAAgwLjAwNTE3OADfubDJFtTdCHeLXcoW1N0IIkNJUS5CSVQ6V1RBSS5JUV9NQVJLRVRDQVAuMjAyNS84LzUBAAAATbpbIwIAAAAKNzg4LjUwMjY2MwAD9K/JFtTdCMTPXcoW1N0IJ0NJUS5OQVNEQVFHTTpXSVNFLklRX01BUktFVENBUC4yMDI1LzgvNQEAAADpsENuAgAAAAkzMi42NjI1NDIAA/SvyRbU3QiK7FjKFtTdCCtDSVEuTkFTREFRR006QUlRLklRX0NMT1NFUFJJQ0UuMjAyNS84LzUuVVNEAQAAAOncYiECAAAABTQ0LjMzAAP0r8kW1N0IRWlfyhbU3QgjQ0lRLl5TUFguSVFfQ0xPU0VQUklDRS4yMDI1LzgvNS5VU0QBAAAAm7goAAIAAAAQNjMyOS45Mzk0OTk3ODkyNwAD9K/JFtTdCMTPXcoW1N0IIkNJUS5BQVBMLklRX01BUktFVENBUC4yMDI1LzgvNS5VU0QBAAAAaWEAAAIAAAAMMzAxNzc5My4zMDY1AQYAAAAFAAAAATEBAAAACy0xOTMzNzAzMzAzAwAAAAMxNjACAAAABjEwMDA1NAQAAAABMAcAAAAIOC80LzIwMjVQCLHJFtTdCOu1SsoW1N0ILENJUS5OQVNEQVFHUzpHT09HTC5JUV9NQVJLRVRDQVAuMjAyNS84LzUuVVNEAQAAAKhxAAACAAAACjIzNjI2NjkuMDYBBgAAAAUAAAABMQEAAAALLTE5MzQ5Mjg1NTEDAAAAAzE2MAIAAAAGMTAwMDU0BAAAAAEwBwAAAAg4LzQvMjAyNVAIsckW1N0I67VKyhbU3QgiQ0lRLkRCOlhCMFQuSVFfQ0xPU0VQUklDRS4yMDI1LzgvNQEAAADT</t>
  </si>
  <si>
    <t>M94pAgAAAAUxOS4wOQBQCLHJFtTdCEQtYMoW1N0IKENJUS5OQVNEQVFHTTpGRFRYLklRX0NMT1NFUFJJQ0UuMjAyNS84LzUBAAAAvaWdJgIAAAAGMzkuMjY1AFAIsckW1N0IxM9dyhbU3QghQ0lRLk1VLklRX0NMT1NFUFJJQ0UuMjAyNS84LzUuVVNEAQAAAAZpBAACAAAABjEwNy43NwC4VrHJFtTdCG+IS8oW1N0II0NJUS5NUlZMLklRX0NMT1NFUFJJQ0UuMjAyNS84LzUuVVNEAQAAALZ5AAACAAAABTc2LjUzALhWsckW1N0Ib4hLyhbU3QgjQ0lRLkFWR08uSVFfQ0xPU0VQUklDRS4yMDI1LzgvNS5VU0QBAAAA8LZ9AQIAAAAGMjk3LjcyALhWsckW1N0Ib4hLyhbU3QghQ0lRLlpTLklRX0NMT1NFUFJJQ0UuMjAyNS84LzUuVVNEAQAAANTMgQMCAAAABjI4NS44NgC4VrHJFtTdCG+IS8oW1N0II0NJUS5HVExCLklRX0NMT1NFUFJJQ0UuMjAyNS84LzUuVVNEAQAAAM2EFxECAAAABTQ0LjE1ALhWsckW1N0Ib4hLyhbU3QgjQ0lRLkVTVEMuSVFfQ0xPU0VQUklDRS4yMDI1LzgvNS5VU0QBAAAAgIRbDQIAAAAFODAuNTMAuFaxyRbU3QhviEvKFtTdCCNDSVEuVFNMQS5JUV9DTE9TRVBSSUNFLjIwMjUvOC81LlVTRAEAAAAQxqIBAgAAAAYzMDkuMjYAUAixyRbU3QhviEvKFtTdCCNDSVEuVEVBTS5JUV9DTE9TRVBSSUNFLjIwMjUvOC81LlVTRAEAAABSEyIPAgAAAAYxODUuNjkAUAixyRbU3QhviEvKFtTdCCNDSVEu</t>
  </si>
  <si>
    <t>V0RBWS5JUV9DTE9TRVBSSUNFLjIwMjUvOC81LlVTRAEAAACHY2sBAgAAAAYyMjUuMTIAUAixyRbU3QhviEvKFtTdCCJDSVEuU0FQLklRX0NMT1NFUFJJQ0UuMjAyNS84LzUuVVNEAQAAAAvuAQACAAAADzI4My4xMTE2MjUyNTUyNQBQCLHJFtTdCG+IS8oW1N0IIkNJUS5BVkdPLklRX01BUktFVENBUC4yMDI1LzgvNS5VU0QBAAAA8LZ9AQIAAAAOMTQwMDMxNy4zNzk4NjgBBgAAAAUAAAABMQEAAAALLTE5Mzg1NTcyNjADAAAAAzE2MAIAAAAGMTAwMDU0BAAAAAEwBwAAAAg4LzQvMjAyNVAIsckW1N0Ib4hLyhbU3QgiQ0lRLlRTTEEuSVFfTUFSS0VUQ0FQLjIwMjUvOC81LlVTRAEAAAAQxqIBAgAAAA05OTc1MDIuMzIzNDEyAQYAAAAFAAAAATEBAAAACy0xOTM0ODQxOTc4AwAAAAMxNjACAAAABjEwMDA1NAQAAAABMAcAAAAIOC80LzIwMjVQCLHJFtTdCG+IS8oW1N0II0NJUS5MU0U6UkJPVC5JUV9DTE9TRVBSSUNFLjIwMjUvOC81AQAAAI57JBQCAAAABjE1LjEzNQBQCLHJFtTdCN6dXsoW1N0IJENJUS5BUkNBOkxSTlouSVFfQ0xPU0VQUklDRS4yMDI1LzgvNQEAAAC1dsMmAgAAAAU0My42MgBQCLHJFtTdCBpcYcoW1N0IJENJUS5BUkNBOklHUFQuSVFfQ0xPU0VQUklDRS4yMDI1LzgvNQEAAADMAl4BAgAAAAU1MC42NADfubDJFtTdCLbSYcoW1N0IJkNJUS5OQVNEQVFHTTpRUVEuSVFfTUFSS0VUQ0FQLjIw</t>
  </si>
  <si>
    <t>MjUvOC81AQAAAA66ewACAAAACjM2MDU0NC41MTUBBgAAAAUAAAABMQEAAAALLTE5NjM3MTQ2MzYDAAAAAzE2MAIAAAAGMTAwMDU0BAAAAAEwBwAAAAg4LzQvMjAyNd+5sMkW1N0IoVlXyhbU3QgvQ0lRLk5BU0RBUUdNOlJPQlQuSVFfU0hBUkVTT1VUU1RBTkRJTkcuMjAyNS84LzUBAAAAXGPZIAIAAAAJMTAuMzAwMDAyAN+5sMkW1N0IiuxYyhbU3QgfQ0lRLkxTRTpSQk9ULklRX1ZPTFVNRS4yMDI1LzgvNQEAAACOeyQUAgAAAAgwLjE0ODc5NgDfubDJFtTdCEQtYMoW1N0IJENJUS5OQVNEQVFHTTpXSVNFLklRX1ZPTFVNRS4yMDI1LzgvNQEAAADpsENuAgAAAAgwLjAwMzkwMQDfubDJFtTdCMTPXcoW1N0IIkNJUS5BU1g6UkJUWi5JUV9NQVJLRVRDQVAuMjAyNS84LzUBAAAAKe12IgIAAAAKMzAwLjM1ODMwNAAD9K/JFtTdCLbSYcoW1N0IJ0NJUS5OQVNEQVFHTTpBR0lYLklRX01BUktFVENBUC4yMDI1LzgvNQEAAAAj9wBwAgAAAAkyOC44MjA0OTQAA/SvyRbU3Qho/FzKFtTdCCdDSVEuVFdTRToyMzMwLklRX01BUktFVENBUC4yMDI1LzgvNS5VU0QBAAAAq8wFAAIAAAAPOTg0NTk2LjIwMTU2NjM3AQYAAAAFAAAAATEBAAAACy0xOTM1NDk3MzQxAwAAAAMxNjACAAAABjEwMDA1NAQAAAABMAcAAAAIOC80LzIwMjVQCLHJFtTdCMTPXcoW1N0IIkNJUS5QTFRSLklRX01BUktFVENBUC4yMDI1LzgvNS5VU0QB</t>
  </si>
  <si>
    <t>AAAAZfqYAgIAAAANMzc5MTQzLjUyNTcwMgEGAAAABQAAAAExAQAAAAstMTk0NTk1NzU1NQMAAAADMTYwAgAAAAYxMDAwNTQEAAAAATAHAAAACDgvNC8yMDI1UAixyRbU3QhELWDKFtTdCCFDSVEuQ1JNLklRX01BUktFVENBUC4yMDI1LzgvNS5VU0QBAAAAJeABAAIAAAAJMjQxMjE3LjkyAQYAAAAFAAAAATEBAAAACy0xOTQwMzYwMzIwAwAAAAMxNjACAAAABjEwMDA1NAQAAAABMAcAAAAIOC80LzIwMjVQCLHJFtTdCLbSYcoW1N0II0NJUS5BU1g6UkJUWi5JUV9DTE9TRVBSSUNFLjIwMjUvOC81AQAAACntdiICAAAABTE0LjUzAFAIsckW1N0I3p1eyhbU3QgjQ0lRLkxTRTpBSUFHLklRX0NMT1NFUFJJQ0UuMjAyNS84LzUBAAAA8J2CJAIAAAAGMTguMzc2AFAIsckW1N0I/adiyhbU3QgkQ0lRLkFSQ0E6Q0hBVC5JUV9DTE9TRVBSSUNFLjIwMjUvOC81AQAAAAAwNW0CAAAABTUxLjExAFAIsckW1N0IRWlfyhbU3QgeQ0lRLkJBVFM6V1RBSS5JUV9WV0FQLjIwMjUvOC81AQAAAGBOb2QCAAAABTI1LjIyAN+5sMkW1N0IiuxYyhbU3QgkQ0lRLkFSQ0E6QVJUWS5JUV9DTE9TRVBSSUNFLjIwMjUvOC81AQAAAG4faSECAAAABTQzLjEzAN+5sMkW1N0I3lhWyhbU3QgjQ0lRLkJBVFM6SUdWLklRX0NMT1NFUFJJQ0UuMjAyNS84LzUBAAAAzTqGAAIAAAAGMTEwLjk4AN+5sMkW1N0I3N5iyhbU3QgjQ0lRLk5BU0RBUUdN</t>
  </si>
  <si>
    <t>OlFRUS5JUV9WT0xVTUUuMjAyNS84LzUBAAAADrp7AAIAAAAJNDcuNjY5NzUxAN+5sMkW1N0IiuxYyhbU3QgrQ0lRLkFSQ0E6VEhOUS5JUV9TSEFSRVNPVVRTVEFORElORy4yMDI1LzgvNQEAAACuw34kAgAAAAUzLjcyNQDfubDJFtTdCHKOWsoW1N0IK0NJUS5BUkNBOklHUFQuSVFfU0hBUkVTT1VUU1RBTkRJTkcuMjAyNS84LzUBAAAAzAJeAQIAAAADOS45AN+5sMkW1N0IRWlfyhbU3QggQ0lRLlhUUkE6WEFJWC5JUV9WT0xVTUUuMjAyNS84LzUBAAAANeziIgIAAAAIMC4wNjI5MjEA37mwyRbU3Qg5AGHKFtTdCCFDSVEuREI6WEIwVC5JUV9NQVJLRVRDQVAuMjAyNS84LzUBAAAA0zPeKQIAAAAHNzYuOTMyNwAD9K/JFtTdCHKOWsoW1N0IJkNJUS5OQVNEQVFHTTpTTUguSVFfTUFSS0VUQ0FQLjIwMjUvOC81AQAAAGDCNgACAAAADDI3NDIwLjU5NjkxNgAD9K/JFtTdCHeLXcoW1N0IKkNJUS5LT1NFOkEwMDA2NjAuSVFfTUFSS0VUQ0FQLjIwMjUvOC81LlVTRAEAAACdeg0AAgAAAA8xMjg2NDEuMjgyMTk5MTMBBgAAAAUAAAABMQEAAAALLTE5MzQ3NTUzMzADAAAAAzE2MAIAAAAGMTAwMDU0BAAAAAEwBwAAAAg4LzQvMjAyNVAIsckW1N0IMBZfyhbU3QgiQ0lRLk9SQ0wuSVFfTUFSS0VUQ0FQLjIwMjUvOC81LlVTRAEAAADnVgAAAgAAAAw3MDkzMTQuNTk3NDkBBgAAAAUAAAABMQEAAAALLTE5Mzc4ODg3NDAD</t>
  </si>
  <si>
    <t>AAAAAzE2MAIAAAAGMTAwMDU0BAAAAAEwBwAAAAg4LzQvMjAyNVAIsckW1N0IIxtayhbU3QghQ0lRLk5PVy5JUV9NQVJLRVRDQVAuMjAyNS84LzUuVVNEAQAAAL90XgECAAAACjE5MTU0MC4wMzcBBgAAAAUAAAABMQEAAAALLTE5MzQ5MzI3MzEDAAAAAzE2MAIAAAAGMTAwMDU0BAAAAAEwBwAAAAg4LzQvMjAyNVAIsckW1N0IoVlXyhbU3QgdQ0lRLkFTWDpSQlRaLklRX1ZXQVAuMjAyNS84LzUBAAAAKe12IgIAAAAGMTQuNTQxAFAIsckW1N0IMBZfyhbU3QgkQ0lRLlhUUkE6WEFJWC5JUV9DTE9TRVBSSUNFLjIwMjUvOC81AQAAADXs4iICAAAABjEzOS4wMgBQCLHJFtTdCDAWX8oW1N0II0NJUS5BUkNBOkFJUy5JUV9DTE9TRVBSSUNFLjIwMjUvOC81AQAAAJiXn3ACAAAABzI5LjQ4MzkAUAixyRbU3QhmVVvKFtTdCB5DSVEuQVJDQTpDSEFULklRX1ZXQVAuMjAyNS84LzUBAAAAADA1bQIAAAAFNTEuMDYAUAixyRbU3QgwFl/KFtTdCCRDSVEuQkFUUzpXVEFJLklRX0NMT1NFUFJJQ0UuMjAyNS84LzUBAAAAYE5vZAIAAAAFMjUuMzEA37mwyRbU3QhFaV/KFtTdCB5DSVEuQVJDQTpBUlRZLklRX1ZXQVAuMjAyNS84LzUBAAAAbh9pIQIAAAAFNDMuMDMA37mwyRbU3QhzJ1zKFtTdCC9DSVEuTkFTREFRR006RkRUWC5JUV9TSEFSRVNPVVRTVEFORElORy4yMDI1LzgvNQEAAAC9pZ0mAgAAAAg0LjY4ODQ2OQDfubDJ</t>
  </si>
  <si>
    <t>FtTdCBpcYcoW1N0IK0NJUS5CQVRTOldUQUkuSVFfU0hBUkVTT1VUU1RBTkRJTkcuMjAyNS84LzUBAAAAYE5vZAIAAAADOC42AN+5sMkW1N0IRC1gyhbU3QgfQ0lRLkJJVDpXVEFJLklRX1ZPTFVNRS4yMDI1LzgvNQEAAABNulsjAgAAAAgwLjAwOTY5NQDfubDJFtTdCKFZV8oW1N0IIkNJUS5CQVRTOklHVi5JUV9NQVJLRVRDQVAuMjAyNS84LzUBAAAAzTqGAAIAAAAIMTE5ODUuODQBBgAAAAUAAAABMQEAAAALLTE5Mzg3MDczMjYDAAAAAzE2MAIAAAAGMTAwMDU0BAAAAAEwBwAAAAg4LzQvMjAyNQP0r8kW1N0I3N5iyhbU3QgrQ0lRLk5BU0RBUUdNOlNNSC5JUV9DTE9TRVBSSUNFLjIwMjUvOC81LlVTRAEAAABgwjYAAgAAAAYyOTAuMTkAA/SvyRbU3QhmVVvKFtTdCCtDSVEuTkFTREFRR006UVFRLklRX0NMT1NFUFJJQ0UuMjAyNS84LzUuVVNEAQAAAA66ewACAAAABTU2NC4xAAP0r8kW1N0IiuxYyhbU3QgrQ0lRLk5BU0RBUUdTOkFTTUwuSVFfTUFSS0VUQ0FQLjIwMjUvOC81LlVTRAEAAAAo7wUAAgAAABAyNjk4ODMuNzIyMTMyNTc4AQYAAAAFAAAAATEBAAAACy0xOTM1MzA3NDQwAwAAAAMxNjACAAAABjEwMDA1NAQAAAABMAcAAAAIOC80LzIwMjVQCLHJFtTdCDAWX8oW1N0IIkNJUS5OQklTLklRX01BUktFVENBUC4yMDI1LzgvNS5VU0QBAAAAv/sZAwIAAAAMMTI5MzAuODQxNjY2AQYAAAAFAAAAATEB</t>
  </si>
  <si>
    <t>AAAACy0xOTQyMjk5Njg0AwAAAAMxNjACAAAABjEwMDA1NAQAAAABMAcAAAAIOC80LzIwMjVQCLHJFtTdCHwPW8oW1N0IIkNJUS5EVU9MLklRX01BUktFVENBUC4yMDI1LzgvNS5VU0QBAAAAsPCHDAIAAAAMMTYwMTYuMjU3NzY4AQYAAAAFAAAAATEBAAAACy0xOTQ2ODI2NzQwAwAAAAMxNjACAAAABjEwMDA1NAQAAAABMAcAAAAIOC80LzIwMjVQCLHJFtTdCNYoWMoW1N0IHUNJUS5BUkNBOkFJUy5JUV9WV0FQLjIwMjUvOC81AQAAAJiXn3ACAAAABTI5LjQzAFAIsckW1N0IcydcyhbU3QgnQ0lRLk5BU0RBUUdNOlFRUS5JUV9DTE9TRVBSSUNFLjIwMjUvOC81AQAAAA66ewACAAAABTU2NC4xAN+5sMkW1N0I3N5iyhbU3QgrQ0lRLkFSQ0E6Q0hBVC5JUV9TSEFSRVNPVVRTVEFORElORy4yMDI1LzgvNQEAAAAAMDVtAgAAAAU3LjUyNQDfubDJFtTdCGZVW8oW1N0IIUNJUS5WUlQuSVFfTUFSS0VUQ0FQLjIwMjUvOC81LlVTRAEAAABEm4ciAgAAAAw1MzUzNy43MDYyOTMBBgAAAAUAAAABMQEAAAALLTE5MzQxOTU0MzUDAAAAAzE2MAIAAAAGMTAwMDU0BAAAAAEwBwAAAAg4LzQvMjAyNVAIsckW1N0I9kFRyhbU3QgiQ0lRLlNOT1cuSVFfTUFSS0VUQ0FQLjIwMjUvOC81LlVTRAEAAACwPGQQAgAAAAw2OTU2MS4wMTgzODEBBgAAAAUAAAABMQEAAAALLTE5MzkyMDc4MTADAAAAAzE2MAIAAAAGMTAwMDU0BAAAAAEw</t>
  </si>
  <si>
    <t>BwAAAAg4LzQvMjAyNVAIsckW1N0I9kFRyhbU3QghQ0lRLlRFTS5JUV9NQVJLRVRDQVAuMjAyNS84LzUuVVNEAQAAAADTJBkCAAAACzk5NTcuNjQ2NDEyAQYAAAAFAAAAATEBAAAACy0xOTQ1ODY3ODg3AwAAAAMxNjACAAAABjEwMDA1NAQAAAABMAcAAAAIOC80LzIwMjVQCLHJFtTdCPZBUcoW1N0IKENJUS5OQVNEQVFHTTpCT1RaLklRX0NMT1NFUFJJQ0UuMjAyNS84LzUBAAAA9/0IFgIAAAAFMzMuOTcA37mwyRbU3QiK7FjKFtTdCCtDSVEuQVJDQTpMUk5aLklRX1NIQVJFU09VVFNUQU5ESU5HLjIwMjUvOC81AQAAALV2wyYCAAAABDAuNzgA37mwyRbU3QhzJ1zKFtTdCB5DSVEuREI6WEIwVC5JUV9WT0xVTUUuMjAyNS84LzUBAAAA0zPeKQMAAAAAAN+5sMkW1N0IiuxYyhbU3QgfQ0lRLkJBVFM6SUdWLklRX1ZPTFVNRS4yMDI1LzgvNQEAAADNOoYAAgAAAAg0Ljg3ODM3MwDfubDJFtTdCKFZV8oW1N0II0NJUS5BUkNBOkFSVFkuSVFfTUFSS0VUQ0FQLjIwMjUvOC81AQAAAG4faSECAAAACTEyMTQuMTA5NQAD9K/JFtTdCMTPXcoW1N0IJ0NJUS5UV1NFOjI0NTQuSVFfTUFSS0VUQ0FQLjIwMjUvOC81LlVTRAEAAAA9N1wAAgAAABA3MDkxMS44NTYxMDUzMDAyAQYAAAAFAAAAATEBAAAACy0xOTM0MzU1NDkxAwAAAAMxNjACAAAABjEwMDA1NAQAAAABMAcAAAAIOC80LzIwMjVQCLHJFtTdCNYoWMoW1N0IIUNJ</t>
  </si>
  <si>
    <t>US5ORVQuSVFfTUFSS0VUQ0FQLjIwMjUvOC81LlVTRAEAAAA09eAEAgAAAAw3Mjc2Mi45NTUzNjYBBgAAAAUAAAABMQEAAAALLTE5MzQwMTg1NzADAAAAAzE2MAIAAAAGMTAwMDU0BAAAAAEwBwAAAAg4LzQvMjAyNVAIsckW1N0IttJhyhbU3QghQ0lRLklPVC5JUV9NQVJLRVRDQVAuMjAyNS84LzUuVVNEAQAAALo+/BECAAAACzIxNDA3LjAzMTcyAQYAAAAFAAAAATEBAAAACy0xOTM4NzM4MzA0AwAAAAMxNjACAAAABjEwMDA1NAQAAAABMAcAAAAIOC80LzIwMjVQCLHJFtTdCKOGXMoW1N0II0NJUS5CSVQ6V1RBSS5JUV9DTE9TRVBSSUNFLjIwMjUvOC81AQAAAE26WyMCAAAABTY0LjkxAFAIsckW1N0IOQBhyhbU3QgoQ0lRLk5BU0RBUUdNOldJU0UuSVFfQ0xPU0VQUklDRS4yMDI1LzgvNQEAAADpsENuAgAAAAczNy45Nzk3AFAIsckW1N0IOQBhyhbU3QgeQ0lRLkFSQ0E6TE9VUC5JUV9WV0FQLjIwMjUvOC81AQAAAFlcDyICAAAABTYzLjI5AFAIsckW1N0IoVlXyhbU3QgkQ0lRLkFSQ0E6VEhOUS5JUV9DTE9TRVBSSUNFLjIwMjUvOC81AQAAAK7DfiQCAAAABzU1LjUxMzkAUAixyRbU3Qi20mHKFtTdCCJDSVEuTkFTREFRR006Uk9CVC5JUV9WV0FQLjIwMjUvOC81AQAAAFxj2SACAAAABDQ5LjgA37mwyRbU3QiK7FjKFtTdCC9DSVEuTkFTREFRR006V0lTRS5JUV9TSEFSRVNPVVRTVEFORElORy4yMDI1Lzgv</t>
  </si>
  <si>
    <t>NQEAAADpsENuAgAAAAQwLjg2AN+5sMkW1N0IaPxcyhbU3QgiQ0lRLk5BU0RBUUdNOkFHSVguSVFfVldBUC4yMDI1LzgvNQEAAAAj9wBwAgAAAAUzMS44OADfubDJFtTdCHeLXcoW1N0II0NJUS5OQVNEQVFHTTpBSVEuSVFfVk9MVU1FLjIwMjUvOC81AQAAAOncYiECAAAACDAuODg1MDk3AN+5sMkW1N0IiuxYyhbU3QgjQ0lRLkJBVFM6V1RBSS5JUV9NQVJLRVRDQVAuMjAyNS84LzUBAAAAYE5vZAIAAAAHMjE3LjY2NgAD9K/JFtTdCP2nYsoW1N0II0NJUS5BUkNBOklHUFQuSVFfTUFSS0VUQ0FQLjIwMjUvOC81AQAAAMwCXgECAAAABzUwMS4zMzYBBgAAAAUAAAABMQEAAAALLTE5MzY1MTExOTUDAAAAAzE2MAIAAAAGMTAwMDU0BAAAAAEwBwAAAAg4LzQvMjAyNQP0r8kW1N0I3N5iyhbU3QgjQ0lRLlNOUFMuSVFfQ0xPU0VQUklDRS4yMDI1LzgvNS5VU0QBAAAA1IgAAAIAAAAGNjM2LjAyALhWsckW1N0IcydcyhbU3QgiQ0lRLlBBTlcuSVFfTUFSS0VUQ0FQLjIwMjUvOC81LlVTRAEAAACDfYQBAgAAAA0xMTQyMTcuMDExODgyAQYAAAAFAAAAATEBAAAACy0xOTQyMTAyODQzAwAAAAMxNjACAAAABjEwMDA1NAQAAAABMAcAAAAIOC80LzIwMjVQCLHJFtTdCNBMVMoW1N0IIkNJUS5SQkxYLklRX01BUktFVENBUC4yMDI1LzgvNS5VU0QBAAAAaVX0AQIAAAAMOTA2MDcuMzM3MDI0AQYAAAAFAAAAATEBAAAACy0x</t>
  </si>
  <si>
    <t>OTM0MTI1NDU1AwAAAAMxNjACAAAABjEwMDA1NAQAAAABMAcAAAAIOC80LzIwMjVQCLHJFtTdCNBMVMoW1N0IKkNJUS5BU1g6UkJUWi5JUV9TSEFSRVNPVVRTVEFORElORy4yMDI1LzgvNQEAAAAp7XYiAgAAAAkyMC42NzE1OTcA37mwyRbU3QihWVfKFtTdCCpDSVEuQklUOldUQUkuSVFfU0hBUkVTT1VUU1RBTkRJTkcuMjAyNS84LzUBAAAATbpbIwIAAAAIMTIuMTQ3NjMA37mwyRbU3Qjc3mLKFtTdCCBDSVEuQkFUUzpXVEFJLklRX1ZPTFVNRS4yMDI1LzgvNQEAAABgTm9kAgAAAAgwLjA4MzMxOADfubDJFtTdCKOGXMoW1N0IJENJUS5OQVNEQVFHTTpST0JULklRX1ZPTFVNRS4yMDI1LzgvNQEAAABcY9kgAgAAAAgwLjA1MTcwMgDfubDJFtTdCJMuYcoW1N0IJ0NJUS5OQVNEQVFHTTpGRFRYLklRX01BUktFVENBUC4yMDI1LzgvNQEAAAC9pZ0mAgAAAAoxODQuMDkyNzM1AAP0r8kW1N0IyZdhyhbU3QgsQ0lRLk5BU0RBUUdNOkJPVFouSVFfQ0xPU0VQUklDRS4yMDI1LzgvNS5VU0QBAAAA9/0IFgIAAAAFMzMuOTcAA/SvyRbU3QhELWDKFtTdCCNDSVEuQUdJWC5JUV9DTE9TRVBSSUNFLjIwMjUvOC81LlVTRAEAAAAj9wBwAgAAAAczMi4wMjI3AAP0r8kW1N0IZlVbyhbU3QggQ0lRLk1VLklRX01BUktFVENBUC4yMDI1LzgvNS5VU0QBAAAABmkEAAIAAAANMTIwNjA4LjExMjEzNQEGAAAABQAAAAExAQAAAAst</t>
  </si>
  <si>
    <t>MTkzNzE3NjA4MgMAAAADMTYwAgAAAAYxMDAwNTQEAAAAATAHAAAACDgvNC8yMDI1UAixyRbU3Qi20mHKFtTdCCFDSVEuTURCLklRX01BUktFVENBUC4yMDI1LzgvNS5VU0QBAAAA4m7MAgIAAAAMMTg1MTMuMTk0NzUzAQYAAAAFAAAAATEBAAAACy0xOTM5MzcwMjE2AwAAAAMxNjACAAAABjEwMDA1NAQAAAABMAcAAAAIOC80LzIwMjVQCLHJFtTdCEVpX8oW1N0IIUNJUS5BUFAuSVFfTUFSS0VUQ0FQLjIwMjUvOC81LlVTRAEAAADauc4NAgAAAA0xMzM2NjYuMTkzNTY5AQYAAAAFAAAAATEBAAAACy0xOTQ1NDUwNTYxAwAAAAMxNjACAAAABjEwMDA1NAQAAAABMAcAAAAIOC80LzIwMjVQCLHJFtTdCN5YVsoW1N0IIkNJUS5NRVRBLklRX01BUktFVENBUC4yMDI1LzgvNS5VU0QBAAAAF9s8AQIAAAAOMTk1MDM1MS4yNzY5NDYBBgAAAAUAAAABMQEAAAALLTE5MzQwNjU0MzcDAAAAAzE2MAIAAAAGMTAwMDU0BAAAAAEwBwAAAAg4LzQvMjAyNVAIsckW1N0ImkxdyhbU3QgpQ0lRLkRCOlhCMFQuSVFfU0hBUkVTT1VUU1RBTkRJTkcuMjAyNS84LzUBAAAA0zPeKQIAAAAENC4wMwDfubDJFtTdCEQtYMoW1N0IIENJUS5BUkNBOlRITlEuSVFfVk9MVU1FLjIwMjUvOC81AQAAAK7DfiQCAAAACDAuMDIzMTU2AN+5sMkW1N0Ico5ayhbU3QgjQ0lRLkFSQ0E6Q0hBVC5JUV9NQVJLRVRDQVAuMjAyNS84LzUBAAAAADA1bQIA</t>
  </si>
  <si>
    <t>AAAJMzg0LjYwMjc1AAP0r8kW1N0IZlVbyhbU3QgiQ0lRLlFDT00uSVFfTUFSS0VUQ0FQLjIwMjUvOC81LlVTRAEAAADVggAAAgAAAA0xNTkwOTMuMTMxNDQxAQYAAAAFAAAAATEBAAAACy0xOTM0MjU0MjUxAwAAAAMxNjACAAAABjEwMDA1NAQAAAABMAcAAAAIOC80LzIwMjVQCLHJFtTdCMTPXcoW1N0IIkNJUS5QU1RHLklRX01BUktFVENBUC4yMDI1LzgvNS5VU0QBAAAAuMqlBgIAAAAMMTgzODQuMjgxODg4AQYAAAAFAAAAATEBAAAACy0xOTM4NjE0OTAyAwAAAAMxNjACAAAABjEwMDA1NAQAAAABMAcAAAAIOC80LzIwMjVQCLHJFtTdCIrsWMoW1N0IIkNJUS5TSE9QLklRX01BUktFVENBUC4yMDI1LzgvNS5VU0QBAAAABisEBQIAAAANMTYyNDQ1LjA1ODg1OAEGAAAABQAAAAExAQAAAAstMTk0NTQxOTI2OAMAAAADMTYwAgAAAAYxMDAwNTQEAAAAATAHAAAACDgvNC8yMDI1UAixyRbU3QhmVVvKFtTdCCRDSVEuQVJDQTpMT1VQLklRX0NMT1NFUFJJQ0UuMjAyNS84LzUBAAAAWVwPIgIAAAAHNjMuNDUxMwBQCLHJFtTdCACdY8oW1N0IKENJUS5OQVNEQVFHTTpST0JULklRX0NMT1NFUFJJQ0UuMjAyNS84LzUBAAAAXGPZIAIAAAAFNTAuMTEA37mwyRbU3QhFaV/KFtTdCC5DSVEuTkFTREFRR006U01ILklRX1NIQVJFU09VVFNUQU5ESU5HLjIwMjUvOC81AQAAAGDCNgACAAAACTk0LjQ5MTg3NADfubDJFtTd</t>
  </si>
  <si>
    <t>CKFZV8oW1N0IJENJUS5OQVNEQVFHTTpGRFRYLklRX1ZPTFVNRS4yMDI1LzgvNQEAAAC9pZ0mAgAAAAgwLjAyMTQyOQDfubDJFtTdCNzeYsoW1N0II0NJUS5BUkNBOkxPVVAuSVFfTUFSS0VUQ0FQLjIwMjUvOC81AQAAAFlcDyICAAAACjEwMS41MjIxNDMAA/SvyRbU3QihWVfKFtTdCCNDSVEuUUNPTS5JUV9DTE9TRVBSSUNFLjIwMjUvOC81LlVTRAEAAADVggAAAgAAAAYxNDcuNTEAuFaxyRbU3QijhlzKFtTdCCJDSVEuVlJULklRX0NMT1NFUFJJQ0UuMjAyNS84LzUuVVNEAQAAAESbhyICAAAABTE0MC4yALhWsckW1N0IIMVVyhbU3QgoQ0lRLlRXU0U6MjMzMC5JUV9DTE9TRVBSSUNFLjIwMjUvOC81LlVTRAEAAACrzAUAAgAAAAwzNy45Njc0ODU0MTUAuFaxyRbU3QjWKFjKFtTdCCNDSVEuQ0ZMVC5JUV9DTE9TRVBSSUNFLjIwMjUvOC81LlVTRAEAAAAmAXoQAgAAAAUxNy4xMgC4VrHJFtTdCHwPW8oW1N0II0NJUS5QQU5XLklRX0NMT1NFUFJJQ0UuMjAyNS84LzUuVVNEAQAAAIN9hAECAAAAAzE3MQC4VrHJFtTdCJMuYcoW1N0II0NJUS5TTk9XLklRX0NMT1NFUFJJQ0UuMjAyNS84LzUuVVNEAQAAALA8ZBACAAAABjIwOC40OAC4VrHJFtTdCACdY8oW1N0II0NJUS5QTFRSLklRX0NMT1NFUFJJQ0UuMjAyNS84LzUuVVNEAQAAAGX6mAICAAAABjE2MC42NgC4VrHJFtTdCLuVVsoW1N0II0NJUS5NU0ZULklR</t>
  </si>
  <si>
    <t>X0NMT1NFUFJJQ0UuMjAyNS84LzUuVVNEAQAAAEtVAAACAAAABjUzNS42NABQCLHJFtTdCIrsWMoW1N0II0NJUS5SQkxYLklRX0NMT1NFUFJJQ0UuMjAyNS84LzUuVVNEAQAAAGlV9AECAAAABTEzMC43AFAIsckW1N0IIMVVyhbU3QgiQ0lRLlRFTS5JUV9DTE9TRVBSSUNFLjIwMjUvOC81LlVTRAEAAAAA0yQZAgAAAAU1Ny41MgBQCLHJFtTdCIrsWMoW1N0IIkNJUS5TTlBTLklRX01BUktFVENBUC4yMDI1LzgvNS5VU0QBAAAA1IgAAAIAAAANMTE3NjkxLjQ1MjczMwEGAAAABQAAAAExAQAAAAstMTk0MDU3MjI0NwMAAAADMTYwAgAAAAYxMDAwNTQEAAAAATAHAAAACDgvNC8yMDI1UAixyRbU3QjeWFbKFtTdCCBDSVEuWlMuSVFfTUFSS0VUQ0FQLjIwMjUvOC81LlVTRAEAAADUzIEDAgAAAAw0NDUwNy4xNjQ3OTgBBgAAAAUAAAABMQEAAAALLTE5Mzk1MzgzOTIDAAAAAzE2MAIAAAAGMTAwMDU0BAAAAAEwBwAAAAg4LzQvMjAyNVAIsckW1N0IRC1gyhbU3QgiQ0lRLlRFQU0uSVFfTUFSS0VUQ0FQLjIwMjUvOC81LlVTRAEAAABSEyIPAgAAAAw0ODc0NC43MDg4NzMBBgAAAAUAAAABMQEAAAALLTE5NDY2NTQ0MzIDAAAAAzE2MAIAAAAGMTAwMDU0BAAAAAEwBwAAAAg4LzQvMjAyNVAIsckW1N0IcydcyhbU3QgeQ0lRLkFSQ0E6SUdQVC5JUV9WV0FQLjIwMjUvOC81AQAAAMwCXgECAAAABTUwLjQxAN+5sMkW1N0I</t>
  </si>
  <si>
    <t>3lhWyhbU3QgnQ0lRLk5BU0RBUUdNOkFJUS5JUV9DTE9TRVBSSUNFLjIwMjUvOC81AQAAAOncYiECAAAABTQ0LjMzAN+5sMkW1N0IGlxhyhbU3QgqQ0lRLkJBVFM6SUdWLklRX1NIQVJFU09VVFNUQU5ESU5HLjIwMjUvOC81AQAAAM06hgACAAAAAzEwOADfubDJFtTdCATLXsoW1N0IIENJUS5BUkNBOkNIQVQuSVFfVk9MVU1FLjIwMjUvOC81AQAAAAAwNW0CAAAACDAuMTk1ODU3AN+5sMkW1N0IaPxcyhbU3QgjQ0lRLkFSQ0E6TFJOWi5JUV9NQVJLRVRDQVAuMjAyNS84LzUBAAAAtXbDJgIAAAAHMzQuMDIzNgAD9K/JFtTdCKOGXMoW1N0IIUNJUS5BUk0uSVFfTUFSS0VUQ0FQLjIwMjUvOC81LlVTRAEAAAAs58UnAgAAAAkxNDgzMTIuOTUBBgAAAAUAAAABMQEAAAALLTE5MzQyNTQ0MDcDAAAAAzE2MAIAAAAGMTAwMDU0BAAAAAEwBwAAAAg4LzQvMjAyNVAIsckW1N0I/ftUyhbU3QgiQ0lRLkNGTFQuSVFfTUFSS0VUQ0FQLjIwMjUvOC81LlVTRAEAAAAmAXoQAgAAAAs1OTAyLjAxOTM2OQEGAAAABQAAAAExAQAAAAstMTkzNDE3MDU1NQMAAAADMTYwAgAAAAYxMDAwNTQEAAAAATAHAAAACDgvNC8yMDI1UAixyRbU3Qj9+1TKFtTdCCJDSVEuTVNGVC5JUV9NQVJLRVRDQVAuMjAyNS84LzUuVVNEAQAAAEtVAAACAAAADjM5ODE1MDEuMjM5MjQ4AQYAAAAFAAAAATEBAAAACy0xOTM0MjQ3NzkzAwAAAAMxNjACAAAA</t>
  </si>
  <si>
    <t>BjEwMDA1NAQAAAABMAcAAAAIOC80LzIwMjVQCLHJFtTdCP37VMoW1N0IHUNJUS5MU0U6QUlBRy5JUV9WV0FQLjIwMjUvOC81AQAAAPCdgiQCAAAACTE4LjIzMDk4OABQCLHJFtTdCP37VMoW1N0IHUNJUS5MU0U6UkJPVC5JUV9WV0FQLjIwMjUvOC81AQAAAI57JBQCAAAACTE1LjA3NTQ4NQBQCLHJFtTdCP37VMoW1N0IIkNJUS5OQVNEQVFHTTpGRFRYLklRX1ZXQVAuMjAyNS84LzUBAAAAvaWdJgIAAAAFMzkuMTUAUAixyRbU3Qj9+1TKFtTdCCFDSVEuTkFTREFRR006QUlRLklRX1ZXQVAuMjAyNS84LzUBAAAA6dxiIQIAAAAFNDQuMTgA37mwyRbU3QggxVXKFtTdCC9DSVEuTkFTREFRR006Qk9UWi5JUV9TSEFSRVNPVVRTVEFORElORy4yMDI1LzgvNQEAAAD3/QgWAgAAAAU4My42NgDfubDJFtTdCCDFVcoW1N0IIENJUS5BUkNBOkxPVVAuSVFfVk9MVU1FLjIwMjUvOC81AQAAAFlcDyICAAAACDAuMDA2NjMzAN+5sMkW1N0IIMVVyhbU3QgiQ0lRLkFSQ0E6QUlTLklRX01BUktFVENBUC4yMDI1LzgvNQEAAACYl59wAgAAAAgyMy41ODcxMgAD9K/JFtTdCCDFVcoW1N0II0NJUS5OQklTLklRX0NMT1NFUFJJQ0UuMjAyNS84LzUuVVNEAQAAAL/7GQMCAAAABTU0LjE3ALhWsckW1N0IwHpPyhbU3QgiQ0lRLkFORVQuSVFfTUFSS0VUQ0FQLjIwMjUvOC81LlVTRAEAAADD2/wBAgAAAA0xNTExNTAuMTQ0MjIxAQYA</t>
  </si>
  <si>
    <t>AAAFAAAAATEBAAAACy0xOTQ1NzU4ODkwAwAAAAMxNjACAAAABjEwMDA1NAQAAAABMAcAAAAIOC80LzIwMjVQCLHJFtTdCKFZV8oW1N0IIkNJUS5OQVNEQVFHTTpXSVNFLklRX1ZXQVAuMjAyNS84LzUBAAAA6bBDbgIAAAAFMzcuNzYAUAixyRbU3QhFaV/KFtTdCCRDSVEuTkFTREFRR006QUdJWC5JUV9WT0xVTUUuMjAyNS84LzUBAAAAI/cAcAIAAAAIMC4wMzcwNjMA37mwyRbU3QhFaV/KFtTdCChDSVEuVFdTRToyNDU0LklRX0NMT1NFUFJJQ0UuMjAyNS84LzUuVVNEAQAAAD03XAACAAAACzQ0LjQ5MDUzMzU3ALhWsckW1N0IwHpPyhbU3QgiQ0lRLkdUTEIuSVFfTUFSS0VUQ0FQLjIwMjUvOC81LlVTRAEAAADNhBcRAgAAAAc3MjkzLjU4AQYAAAAFAAAAATEBAAAACy0xOTM4NjczODE4AwAAAAMxNjACAAAABjEwMDA1NAQAAAABMAcAAAAIOC80LzIwMjVQCLHJFtTdCNYoWMoW1N0II0NJUS5OQVNEQVFHTTpTTUguSVFfVk9MVU1FLjIwMjUvOC81AQAAAGDCNgACAAAACDUuMzIzMTc5AN+5sMkW1N0IwHpPyhbU3QgjQ0lRLl5ESkkuSVFfQ0xPU0VQUklDRS4yMDI1LzgvNS5VU0QBAAAA+LQoAAIAAAAQNDQxNzMuNjM4NDc2MzIzMwAD9K/JFtTdCHKOWsoW1N0II0NJUS5PUkNMLklRX0NMT1NFUFJJQ0UuMjAyNS84LzUuVVNEAQAAAOdWAAACAAAABjI1Mi41MwC4VrHJFtTdCJpMXcoW1N0IIkNJUS5FU1RDLklR</t>
  </si>
  <si>
    <t>X01BUktFVENBUC4yMDI1LzgvNS5VU0QBAAAAgIRbDQIAAAALODUwMy40MjUxNDcBBgAAAAUAAAABMQEAAAALLTE5Mzg4MDA4MzQDAAAAAzE2MAIAAAAGMTAwMDU0BAAAAAEwBwAAAAg4LzQvMjAyNVAIsckW1N0IwHpPyhbU3QgkQ0lRLk5BU0RBUUdNOkJPVFouSVFfVk9MVU1FLjIwMjUvOC81AQAAAPf9CBYCAAAABzAuNzMzMjMA37mwyRbU3QhELWDKFtTdCCNDSVEuQVJDQTpUSE5RLklRX01BUktFVENBUC4yMDI1LzgvNQEAAACuw34kAgAAAAoyMDYuNzg5Mjc4AAP0r8kW1N0I/adiyhbU3QgjQ0lRLkFORVQuSVFfQ0xPU0VQUklDRS4yMDI1LzgvNS5VU0QBAAAAw9v8AQIAAAAGMTIwLjM1ALhWsckW1N0ImkxdyhbU3QgtQ0lRLk5BU0RBUUdTOkdPT0dMLklRX0NMT1NFUFJJQ0UuMjAyNS84LzUuVVNEAQAAAKhxAAACAAAABjE5NS4wNABQCLHJFtTdCMB6T8oW1N0IIkNJUS5ERE9HLklRX01BUktFVENBUC4yMDI1LzgvNS5VU0QBAAAAu6EECAIAAAAMNDgwNDguOTk1MDI5AQYAAAAFAAAAATEBAAAACy0xOTQ1MjQ3ODcyAwAAAAMxNjACAAAABjEwMDA1NAQAAAABMAcAAAAIOC80LzIwMjVQCLHJFtTdCLbSYcoW1N0IIENJUS5BUkNBOkFSVFkuSVFfVk9MVU1FLjIwMjUvOC81AQAAAG4faSECAAAACDAuNDU4NzAyAN+5sMkW1N0IRC1gyhbU3QgjQ0lRLlhUUkE6WEFJWC5JUV9NQVJLRVRDQVAuMjAyNS84LzUB</t>
  </si>
  <si>
    <t>AAAANeziIgIAAAAKNDg5OS43NTU1OQAD9K/JFtTdCNzeYsoW1N0ILENJUS5OQVNEQVFHUzpBU01MLklRX0NMT1NFUFJJQ0UuMjAyNS84LzUuVVNEAQAAACjvBQACAAAABjY5OS4zNgC4VrHJFtTdCMB6T8oW1N0IIkNJUS5XREFZLklRX01BUktFVENBUC4yMDI1LzgvNS5VU0QBAAAAh2NrAQIAAAAMNjAwNzIuNTgwODgyAQYAAAAFAAAAATEBAAAACy0xOTQxMzY1NDEzAwAAAAMxNjACAAAABjEwMDA1NAQAAAABMAcAAAAIOC80LzIwMjVQCLHJFtTdCBpcYcoW1N0IJ0NJUS5OQVNEQVFHTTpCT1RaLklRX01BUktFVENBUC4yMDI1LzgvNQEAAAD3/QgWAgAAAAkyODQxLjkzMDIAA/SvyRbU3QhyjlrKFtTdCCNDSVEuQU1aTi5JUV9DTE9TRVBSSUNFLjIwMjUvOC81LlVTRAEAAAA9SQAAAgAAAAYyMTEuNjUAUAixyRbU3QjWKFjKFtTdCCFDSVEuU0FQLklRX01BUktFVENBUC4yMDI1LzgvNS5VU0QBAAAAC+4BAAIAAAAQMzI5NzExLjc5ODc3MjI2NAEGAAAABQAAAAExAQAAAAstMTkzNTA1NzU2NQMAAAADMTYwAgAAAAYxMDAwNTQEAAAAATAHAAAACDgvNC8yMDI1UAixyRbU3QjAek/KFtTdCCFDSVEuTkFTREFRR006U01ILklRX1ZXQVAuMjAyNS84LzUBAAAAYMI2AAIAAAAGMjg4Ljg1AN+5sMkW1N0IiuxYyhbU3QgmQ0lRLk5BU0RBUUdNOkFJUS5JUV9NQVJLRVRDQVAuMjAyNS84LzUBAAAA6dxiIQIAAAALMzk1</t>
  </si>
  <si>
    <t>Ni40NTI1ODkAA/SvyRbU3Qg7T1DKFtTdCCtDSVEuS09TRTpBMDAwNjYwLklRX0NMT1NFUFJJQ0UuMjAyNS84LzUuVVNEAQAAAJ16DQACAAAACjE4Ni4zNDM1OTYAuFaxyRbU3QjEz13KFtTdCCNDSVEuU0hPUC5JUV9DTE9TRVBSSUNFLjIwMjUvOC81LlVTRAEAAAAGKwQFAgAAAAYxMjUuMjEAUAixyRbU3QjAek/KFtTdCCJDSVEuQURCRS5JUV9NQVJLRVRDQVAuMjAyNS84LzUuVVNEAQAAAAFfAAACAAAACTE0Mzc0MC4xNwEGAAAABQAAAAExAQAAAAstMTkzNzIzODM5MwMAAAADMTYwAgAAAAYxMDAwNTQEAAAAATAHAAAACDgvNC8yMDI1UAixyRbU3QjWKFjKFtTdCCNDSVEuQUFQTC5JUV9DTE9TRVBSSUNFLjIwMjUvOC81LlVTRAEAAABpYQAAAgAAAAYyMDMuMzUAuFaxyRbU3QjAek/KFtTdCCNDSVEuTUVUQS5JUV9DTE9TRVBSSUNFLjIwMjUvOC81LlVTRAEAAAAX2zwBAgAAAAY3NzYuMzcAUAixyRbU3QiK7FjKFtTdCC5DSVEuTkFTREFRR006UVFRLklRX1NIQVJFU09VVFNUQU5ESU5HLjIwMjUvOC81AQAAAA66ewACAAAABjYzOS4xNQDfubDJFtTdCNlmWsoW1N0IIkNJUS5BUFAuSVFfQ0xPU0VQUklDRS4yMDI1LzgvNS5VU0QBAAAA2rnODQIAAAAGMzk1LjAxAFAIsckW1N0IRC1gyhbU3QgqQ0lRLkxTRTpBSUFHLklRX1NIQVJFU09VVFNUQU5ESU5HLjIwMjUvOC81AQAAAPCdgiQCAAAACTQxLjQ3MzM2</t>
  </si>
  <si>
    <t>MgDfubDJFtTdCEQtYMoW1N0II0NJUS5QU1RHLklRX0NMT1NFUFJJQ0UuMjAyNS84LzUuVVNEAQAAALjKpQYCAAAABTU2LjI1ALhWsckW1N0IwHpPyhbU3QgrQ0lRLkFSQ0E6TE9VUC5JUV9TSEFSRVNPVVRTVEFORElORy4yMDI1LzgvNQEAAABZXA8iAgAAAAgxLjYwMDAwMQDfubDJFtTdCMB6T8oW1N0II0NJUS5BREJFLklRX0NMT1NFUFJJQ0UuMjAyNS84LzUuVVNEAQAAAAFfAAACAAAABjMzOC44NQBQCLHJFtTdCNYoWMoW1N0IKkNJUS5BUkNBOkFJUy5JUV9TSEFSRVNPVVRTVEFORElORy4yMDI1LzgvNQEAAACYl59wAgAAAAMwLjgA37mwyRbU3Qjc3mLKFtTdCB9DSVEuTFNFOkFJQUcuSVFfVk9MVU1FLjIwMjUvOC81AQAAAPCdgiQCAAAACDAuMTIyMDQ5AN+5sMkW1N0I/adiyhbU3QgiQ0lRLk1EQi5JUV9DTE9TRVBSSUNFLjIwMjUvOC81LlVTRAEAAADibswCAgAAAAYyMjYuNTYAuFaxyRbU3QggxVXKFtTdCCNDSVEuRFVPTC5JUV9DTE9TRVBSSUNFLjIwMjUvOC81LlVTRAEAAACw8IcMAgAAAAYzNTIuMzYAUAixyRbU3QjAek/KFtTdCCJDSVEuTk9XLklRX0NMT1NFUFJJQ0UuMjAyNS84LzUuVVNEAQAAAL90XgECAAAAAzkyMwBQCLHJFtTdCJpMXcoW1N0IIENJUS5BUkNBOklHUFQuSVFfVk9MVU1FLjIwMjUvOC81AQAAAMwCXgECAAAACDAuMDMyNDQ0AN+5sMkW1N0IZlVbyhbU3QgiQ0lRLkxTRTpB</t>
  </si>
  <si>
    <t>SUFHLklRX01BUktFVENBUC4yMDI1LzgvNQEAAADwnYIkAgAAAAg3NjIuMTE0NQAD9K/JFtTdCATLXsoW1N0IHkNJUS5BUkNBOlRITlEuSVFfVldBUC4yMDI1LzgvNQEAAACuw34kAgAAAAU1NS4zNADfubDJFtTdCGj8XMoW1N0IH0NJUS5BU1g6UkJUWi5JUV9WT0xVTUUuMjAyNS84LzUBAAAAKe12IgIAAAAIMC4wMzY5NzMA37mwyRbU3QjAek/KFtTdCChDSVEuTkFTREFRR006QUdJWC5JUV9DTE9TRVBSSUNFLjIwMjUvOC81AQAAACP3AHACAAAABzMyLjAyMjcA37mwyRbU3Qjc3mLKFtTdCB9DSVEuQVJDQTpBSVMuSVFfVk9MVU1FLjIwMjUvOC81AQAAAJiXn3ACAAAABzAuMDE4NjkA37mwyRbU3Qjc3mLKFtTdCCJDSVEuTkFTREFRR006Qk9UWi5JUV9WV0FQLjIwMjUvOC81AQAAAPf9CBYCAAAABTMzLjgxAN+5sMkW1N0IaPxcyhbU3QghQ0lRLk5BU0RBUUdNOlFRUS5JUV9WV0FQLjIwMjUvOC81AQAAAA66ewACAAAABjU2Mi4xOADfubDJFtTdCMB6T8oW1N0IIkNJUS5BUk0uSVFfQ0xPU0VQUklDRS4yMDI1LzgvNS5VU0QBAAAALOfFJwIAAAAGMTQwLjA1ALhWsckW1N0IwHpPyhbU3QgjQ0lRLk5WREEuSVFfQ0xPU0VQUklDRS4yMDI1LzgvNS5VU0QBAAAAM34AAAIAAAADMTgwALhWsckW1N0IMBZfyhbU3QgiQ0lRLk5FVC5JUV9DTE9TRVBSSUNFLjIwMjUvOC81LlVTRAEAAAA09eAEAgAAAAUyMDguOAC4</t>
  </si>
  <si>
    <t>VrHJFtTdCMB6T8oW1N0II0NJUS5ERE9HLklRX0NMT1NFUFJJQ0UuMjAyNS84LzUuVVNEAQAAALuhBAgCAAAABjEzOS4xMwC4VrHJFtTdCGZVW8oW1N0IJ0NJUS5OQVNEQVFHTTpST0JULklRX01BUktFVENBUC4yMDI1LzgvNQEAAABcY9kgAgAAAAg1MTYuMTMzMQAD9K/JFtTdCATLXsoW1N0IIkNJUS5JT1QuSVFfQ0xPU0VQUklDRS4yMDI1LzgvNS5VU0QBAAAAuj78EQIAAAAEMzcuNgBQCLHJFtTdCMB6T8oW1N0IIkNJUS5NUlZMLklRX01BUktFVENBUC4yMDI1LzgvNS5VU0QBAAAAtnkAAAIAAAAJNjU5ODQuMTY2AQYAAAAFAAAAATEBAAAACy0xOTQwMDAyOTMxAwAAAAMxNjACAAAABjEwMDA1NAQAAAABMAcAAAAIOC80LzIwMjVQCLHJFtTdCMB6T8oW1N0IK0NJUS5YVFJBOlhBSVguSVFfU0hBUkVTT1VUU1RBTkRJTkcuMjAyNS84LzUBAAAANeziIgIAAAAJMzUuMjQ0OTY5AN+5sMkW1N0Id4tdyhbU3QgrQ0lRLkFSQ0E6QVJUWS5JUV9TSEFSRVNPVVRTVEFORElORy4yMDI1LzgvNQEAAABuH2khAgAAAAUyOC4xNQDfubDJFtTdCACdY8oW1N0IHUNJUS5CSVQ6V1RBSS5JUV9WV0FQLjIwMjUvOC81AQAAAE26WyMCAAAACTY0LjU1Njc5NQBQCLHJFtTdCNzeYsoW1N0IJ0NJUUFWRy5BU1g6UkJUWi5JUV9WT0xVTUUuLTMwRC4yMDI1LzgvNQEAAAAp7XYiAgAAABIwLjA0NjQ5NzE5MDQ3NjE5MDUAA/SvyRbU</t>
  </si>
  <si>
    <t>3QgAnWPKFtTdCCxDSVFBVkcuTkFTREFRR006QUdJWC5JUV9WT0xVTUUuLTMwRC4yMDI1LzgvNQEAAAAj9wBwAgAAABIwLjAyMjc4OTE0Mjg1NzE0MjkAA/SvyRbU3QhzJ1zKFtTdCDRDSVFBVkcuTkFTREFRR006Qk9UWi5JUV9WV0FQLjIwMjMvMTIvMjkuMjAyNS84LzUuVVNEAQAAAPf9CBYCAAAAEDMxLjEyMjI4MDcwMTc1NDQAA/SvyRbU3QiK7FjKFtTdCDRDSVFBVkcuTkFTREFRR006Uk9CVC5JUV9WV0FQLjIwMjQvMTIvMzEuMjAyNS84LzUuVVNEAQAAAFxj2SACAAAAEDQ1LjAxNTc4MjMxMjkyNTIAA/SvyRbU3Qi20mHKFtTdCDNDSVFBVkcuTkFTREFRR006QUlRLklRX1ZXQVAuMjAyNC8xMi8zMS4yMDI1LzgvNS5VU0QBAAAA6dxiIQIAAAAQMzkuODk4NTcxNDI4NTcxNAAD9K/JFtTdCEVpX8oW1N0IJ0NJUUFWRy5CQVRTOklHVi5JUV9WT0xVTUUuLTMwRC4yMDI1LzgvNQEAAADNOoYAAgAAABA0LjM4ODUyNjE0Mjg1NzE0AAP0r8kW1N0IyZdhyhbU3QgwQ0lRQVZHLkFSQ0E6SUdQVC5JUV9WV0FQLjIwMjMvMTIvMjkuMjAyNS84LzUuVVNEAQAAAMwCXgECAAAAEDQ0Ljg0NTMyNzc4MTk1NDkAA/SvyRbU3Qh3i13KFtTdCDBDSVFBVkcuQVJDQTpBUlRZLklRX1ZXQVAuMjAyMy8xMi8yOS4yMDI1LzgvNS5VU0QBAAAAbh9pIQIAAAAQMzUuMTc1NTg4OTcyNDMxMQAD9K/JFtTdCNzeYsoW1N0IMENJUUFW</t>
  </si>
  <si>
    <t>Ry5CQVRTOldUQUkuSVFfVldBUC4yMDI0LzEyLzMxLjIwMjUvOC81LlVTRAEAAABgTm9kAgAAABAyMi4wNzE0OTY1OTg2Mzk1AAP0r8kW1N0IoVlXyhbU3QgsQ0lRQVZHLk5BU0RBUUdNOkJPVFouSVFfVk9MVU1FLi0zMEQuMjAyNS84LzUBAAAA9/0IFgIAAAAQMC42NjU4NzI4MDk1MjM4MQAD9K/JFtTdCGj8XMoW1N0IMENJUUFWRy5CQVRTOldUQUkuSVFfVldBUC4yMDIzLzEyLzI5LjIwMjUvOC81LlVTRAEAAABgTm9kAgAAABAyMS4wNTMzODM0NTg2NDY2AAP0r8kW1N0I/adiyhbU3QgwQ0lRQVZHLkFSQ0E6VEhOUS5JUV9WV0FQLjIwMjQvMTIvMzEuMjAyNS84LzUuVVNEAQAAAK7DfiQCAAAAEDUwLjE4NjMyNjUzMDYxMjIAA/SvyRbU3QhmVVvKFtTdCCxDSVFBVkcuTkFTREFRR006Uk9CVC5JUV9WT0xVTUUuLTMwRC4yMDI1LzgvNQEAAABcY9kgAgAAABIwLjA2NzM5Mjk1MjM4MDk1MjQAA/SvyRbU3QiK7FjKFtTdCCtDSVFBVkcuTkFTREFRR006QUlRLklRX1ZPTFVNRS4tMzBELjIwMjUvOC81AQAAAOncYiECAAAAEDEuMDQ1NjgxOTUyMzgwOTUAA/SvyRbU3Qh3i13KFtTdCDBDSVFBVkcuQVJDQTpUSE5RLklRX1ZXQVAuMjAyMy8xMi8yOS4yMDI1LzgvNS5VU0QBAAAArsN+JAIAAAAQNDYuNjk1MTYyOTA3MjY4MgAD9K/JFtTdCMTPXcoW1N0INENJUUFWRy5OQVNEQVFHTTpGRFRYLklRX1ZXQVAuMjAy</t>
  </si>
  <si>
    <t>NC8xMi8zMS4yMDI1LzgvNS5VU0QBAAAAvaWdJgIAAAAQMzUuNDkxNDI4NTcxNDI4NgAD9K/JFtTdCIrsWMoW1N0IKENJUUFWRy5BUkNBOklHUFQuSVFfVk9MVU1FLi0zMEQuMjAyNS84LzUBAAAAzAJeAQIAAAARMC4wNDAxMzAzODA5NTIzODEAA/SvyRbU3QhELWDKFtTdCChDSVFBVkcuQVJDQTpBUlRZLklRX1ZPTFVNRS4tMzBELjIwMjUvOC81AQAAAG4faSECAAAAETAuNDQ4MDMyNDI4NTcxNDI5AAP0r8kW1N0IoVlXyhbU3Qg0Q0lRQVZHLk5BU0RBUUdNOkZEVFguSVFfVldBUC4yMDIzLzEyLzI5LjIwMjUvOC81LlVTRAEAAAC9pZ0mAgAAABAzMy41MjY0OTEyMjgwNzAyAAP0r8kW1N0I3p1eyhbU3QgoQ0lRQVZHLkFSQ0E6VEhOUS5JUV9WT0xVTUUuLTMwRC4yMDI1LzgvNQEAAACuw34kAgAAABIwLjAyNjk5ODgwOTUyMzgwOTUAA/SvyRbU3Qj2y1HKFtTdCDBDSVFBVkcuQVJDQTpMT1VQLklRX1ZXQVAuMjAyMy8xMi8yOS4yMDI1LzgvNS5VU0QBAAAAWVwPIgIAAAAQNTAuMDk5MzIzMzA4MjcwNwAD9K/JFtTdCN5YVsoW1N0INENJUUFWRy5OQVNEQVFHTTpXSVNFLklRX1ZXQVAuMjAyNC8xMi8zMS4yMDI1LzgvNS5VU0QBAAAA6bBDbgIAAAAQMzQuNDg3OTU5MTgzNjczNQAD9K/JFtTdCATLXsoW1N0IMENJUUFWRy5BUkNBOkxSTlouSVFfVldBUC4yMDI0LzEyLzMxLjIwMjUvOC81LlVTRAEAAAC1dsMm</t>
  </si>
  <si>
    <t>AgAAAA80MC4xNTcwNzQ4Mjk5MzIAA/SvyRbU3Qi20mHKFtTdCDNDSVFBVkcuTkFTREFRR006UVFRLklRX1ZXQVAuMjAyMy8xMi8yOS4yMDI1LzgvNS5VU0QBAAAADrp7AAIAAAAQNDgxLjgzMTU4NDQ3MTE3OAAD9K/JFtTdCN5YVsoW1N0IM0NJUUFWRy5OQVNEQVFHTTpRUVEuSVFfVldBUC4yMDI0LzEyLzMxLjIwMjUvOC81LlVTRAEAAAAOunsAAgAAABA1MTEuNzc2NTk4NjM5NDU2AAP0r8kW1N0IaPxcyhbU3QgoQ0lRQVZHLkFSQ0E6Q0hBVC5JUV9WT0xVTUUuLTMwRC4yMDI1LzgvNQEAAAAAMDVtAgAAABEwLjE2MzAxOTA5NTIzODA5NQAD9K/JFtTdCDkAYcoW1N0IL0NJUUFWRy5MU0U6UkJPVC5JUV9WV0FQLjIwMjMvMTIvMjkuMjAyNS84LzUuVVNEAQAAAI57JBQCAAAAEDEzLjU5MTYzNzg0MjM2NDUAA/SvyRbU3QihWVfKFtTdCC9DSVFBVkcuQVJDQTpBSVMuSVFfVldBUC4yMDIzLzEyLzI5LjIwMjUvOC81LlVTRAEAAACYl59wAgAAABAyNC42NTYzODU1NDIxNjg3AAP0r8kW1N0IRWlfyhbU3QgvQ0lRQVZHLlhUUkE6WEFJWC5JUV9WV0FQLjIwMjMvNi8zMC4yMDI1LzgvNS5VU0QBAAAANeziIgIAAAAQOTQuMTYyMzM2MjY0NTAzOQAD9K/JFtTdCLbSYcoW1N0ILENJUUFWRy5OQVNEQVFHTTpXSVNFLklRX1ZPTFVNRS4tMzBELjIwMjUvOC81AQAAAOmwQ24CAAAAEjAuMDExNjQxMDQ3NjE5MDQ3NgAD</t>
  </si>
  <si>
    <t>9K/JFtTdCACdY8oW1N0IKENJUUFWRy5BUkNBOkxSTlouSVFfVk9MVU1FLi0zMEQuMjAyNS84LzUBAAAAtXbDJgIAAAATMC4wMDQ0MTYxNDI4NTcxNDI4NgAD9K/JFtTdCHKOWsoW1N0IL0NJUUFWRy5CSVQ6V1RBSS5JUV9WV0FQLjIwMjMvMTIvMjkuMjAyNS84LzUuVVNEAQAAAE26WyMCAAAAEDY0LjYwODk5NDExNjg0NDkAA/SvyRbU3QiK7FjKFtTdCC9DSVFBVkcuTFNFOkFJQUcuSVFfVldBUC4yMDI0LzEyLzMxLjIwMjUvOC81LlVTRAEAAADwnYIkAgAAABAyMi4xODA2NzM0NzUzOTE0AAP0r8kW1N0IRC1gyhbU3QgnQ0lRQVZHLkxTRTpSQk9ULklRX1ZPTFVNRS4tMzBELjIwMjUvOC81AQAAAI57JBQCAAAAETAuMTQ4NjI0ODU3MTQyODU3AAP0r8kW1N0IxM9dyhbU3QgnQ0lRQVZHLkFSQ0E6QUlTLklRX1ZPTFVNRS4tMzBELjIwMjUvOC81AQAAAJiXn3ACAAAAEjAuMDI5NjE2MjM4MDk1MjM4MQAD9K/JFtTdCMmXYcoW1N0IL0NJUUFWRy5MU0U6QUlBRy5JUV9WV0FQLjIwMjMvMTIvMjkuMjAyNS84LzUuVVNEAQAAAPCdgiQCAAAAEDIwLjU5ODczMzczMjAxOTcAA/SvyRbU3QhzJ1zKFtTdCC9DSVFBVkcuQVNYOlJCVFouSVFfVldBUC4yMDI0LzEyLzMxLjIwMjUvOC81LlVTRAEAAAAp7XYiAgAAABA5LjAwNDY2MTcyOTQwMDEyAAP0r8kW1N0IRC1gyhbU3Qg0Q0lRQVZHLk5BU0RBUUdNOkFHSVguSVFf</t>
  </si>
  <si>
    <t>VldBUC4yMDI0LzEyLzMxLjIwMjUvOC81LlVTRAEAAAAj9wBwAgAAABAyOC41ODE0OTY1OTg2Mzk1AAP0r8kW1N0IxM9dyhbU3QgoQ0lRQVZHLlhUUkE6WEFJWC5JUV9WT0xVTUUuLTMwRC4yMDI1LzgvNQEAAAA17OIiAgAAABIwLjA2NDkwNDQ3NjE5MDQ3NjIAA/SvyRbU3QjeWFbKFtTdCC9DSVFBVkcuQVNYOlJCVFouSVFfVldBUC4yMDIzLzEyLzI5LjIwMjUvOC81LlVTRAEAAAAp7XYiAgAAAA85LjEwNDY3NTk3MDMyNTcAA/SvyRbU3QiK7FjKFtTdCDRDSVFBVkcuTkFTREFRR006QUdJWC5JUV9WV0FQLjIwMjMvMTIvMjkuMjAyNS84LzUuVVNEAQAAACP3AHACAAAAEDI3LjQ5OTY5NDY1NjQ4ODYAA/SvyRbU3QiK7FjKFtTdCC1DSVFBVkcuREI6WEIwVC5JUV9WV0FQLjIwMjMvNi8zMC4yMDI1LzgvNS5VU0QBAAAA0zPeKQIAAAAPMTguNjE1NzIwNTI3OTY0AAP0r8kW1N0IOQBhyhbU3QgzQ0lRQVZHLk5BU0RBUUdNOlNNSC5JUV9WV0FQLjIwMjQvMTIvMzEuMjAyNS84LzUuVVNEAQAAAGDCNgACAAAAEDI0NC4wNjcyNzg5MTE1NjUAA/SvyRbU3QgEy17KFtTdCCtDSVFBVkcuTkFTREFRR006UVFRLklRX1ZPTFVNRS4tMzBELjIwMjUvOC81AQAAAA66ewACAAAADzQzLjgwNDcyNzA0NzYxOQAD9K/JFtTdCKFZV8oW1N0IJ0NJUUFWRy5CSVQ6V1RBSS5JUV9WT0xVTUUuLTMwRC4yMDI1LzgvNQEAAABNulsj</t>
  </si>
  <si>
    <t>AgAAAAgwLjAxMzUzMgAD9K/JFtTdCN6dXsoW1N0ILkNJUUFWRy5EQjpYQjBULklRX1ZXQVAuMjAyMy8xMi8yOS4yMDI1LzgvNS5VU0QBAAAA0zPeKQMAAAAAAAP0r8kW1N0IttJhyhbU3QgzQ0lRQVZHLk5BU0RBUUdNOlNNSC5JUV9WV0FQLjIwMjMvMTIvMjkuMjAyNS84LzUuVVNEAQAAAGDCNgACAAAAEDIzNi4yODUwODc3MTkyOTgAA/SvyRbU3Qg5AGHKFtTdCC9DSVFBVkcuQkFUUzpJR1YuSVFfVldBUC4yMDI0LzEyLzMxLjIwMjUvOC81LlVTRAEAAADNOoYAAgAAABAxMDAuNzQ4NTcxNDI4NTcxAAP0r8kW1N0I/adiyhbU3QgnQ0lRQVZHLkxTRTpBSUFHLklRX1ZPTFVNRS4tMzBELjIwMjUvOC81AQAAAPCdgiQCAAAAEjAuMDYzNzU1OTA0NzYxOTA0OAAD9K/JFtTdCCDFVcoW1N0IL0NJUUFWRy5CQVRTOklHVi5JUV9WV0FQLjIwMjMvMTIvMjkuMjAyNS84LzUuVVNEAQAAAM06hgACAAAAEDkyLjU4MTc4NzQ3MzY4NDIAA/SvyRbU3QggxVXKFtTdCDRDSVFBVkcuTkFTREFRR006Qk9UWi5JUV9WV0FQLjIwMjQvMTIvMzEuMjAyNS84LzUuVVNEAQAAAPf9CBYCAAAAEDMxLjI3OTg2Mzk0NTU3ODIAA/SvyRbU3QggxVXKFtTdCDRDSVFBVkcuTkFTREFRR006V0lTRS5JUV9WV0FQLjIwMjMvMTIvMjkuMjAyNS84LzUuVVNEAQAAAOmwQ24CAAAAEDMxLjQxMjczMTgyOTU3MzkAA/SvyRbU3QgaXGHKFtTdCC9D</t>
  </si>
  <si>
    <t>SVFBVkcuTFNFOlJCT1QuSVFfVldBUC4yMDI0LzEyLzMxLjIwMjUvOC81LlVTRAEAAACOeyQUAgAAABAxNC4xMDE1ODE4MDkyMTA1AAP0r8kW1N0Ico5ayhbU3QgwQ0lRQVZHLlhUUkE6WEFJWC5JUV9WV0FQLjIwMjMvMTIvMjkuMjAyNS84LzUuVVNEAQAAADXs4iIDAAAAAAAD9K/JFtTdCGZVW8oW1N0IL0NJUUFWRy5CSVQ6V1RBSS5JUV9WV0FQLjIwMjQvMTIvMzEuMjAyNS84LzUuVVNEAQAAAE26WyMCAAAAEDY2LjcxMjc1ODEzNzg5MDkAA/SvyRbU3QhFaV/KFtTdCDRDSVFBVkcuTkFTREFRR006Uk9CVC5JUV9WV0FQLjIwMjMvMTIvMjkuMjAyNS84LzUuVVNEAQAAAFxj2SACAAAADjQ0LjIxMzM1ODM5NTk5AAP0r8kW1N0Ico5ayhbU3QgwQ0lRQVZHLkFSQ0E6SUdQVC5JUV9WV0FQLjIwMjQvMTIvMzEuMjAyNS84LzUuVVNEAQAAAMwCXgECAAAAEDQ1LjIyNDA4ODU3ODIzMTMAA/SvyRbU3QgaXGHKFtTdCDBDSVFBVkcuQVJDQTpMUk5aLklRX1ZXQVAuMjAyMy8xMi8yOS4yMDI1LzgvNS5VU0QBAAAAtXbDJgIAAAAQMzkuMTE3NTY4OTIyMzA1OAAD9K/JFtTdCP2nYsoW1N0IMENJUUFWRy5BUkNBOkxPVVAuSVFfVldBUC4yMDI0LzEyLzMxLjIwMjUvOC81LlVTRAEAAABZXA8iAgAAABA1NC43MDA3NDgyOTkzMTk3AAP0r8kW1N0IwHpPyhbU3QgvQ0lRQVZHLkFSQ0E6QUlTLklRX1ZXQVAuMjAyNC8xMi8z</t>
  </si>
  <si>
    <t>MS4yMDI1LzgvNS5VU0QBAAAAmJefcAIAAAAQMjQuNjM4Nzc1NTEwMjA0MQAD9K/JFtTdCGj8XMoW1N0IKENJUUFWRy5CQVRTOldUQUkuSVFfVk9MVU1FLi0zMEQuMjAyNS84LzUBAAAAYE5vZAIAAAASMC4wODc1NjYxNDI4NTcxNDI5AAP0r8kW1N0IwHpPyhbU3QgwQ0lRQVZHLkFSQ0E6QVJUWS5JUV9WV0FQLjIwMjQvMTIvMzEuMjAyNS84LzUuVVNEAQAAAG4faSECAAAAEDM2Ljk4MjEwODg0MzUzNzQAA/SvyRbU3QhELWDKFtTdCCxDSVFBVkcuTkFTREFRR006RkRUWC5JUV9WT0xVTUUuLTMwRC4yMDI1LzgvNQEAAAC9pZ0mAgAAABIwLjAxODQxNDIzODA5NTIzODEAA/SvyRbU3QiK7FjKFtTdCCZDSVFBVkcuREI6WEIwVC5JUV9WT0xVTUUuLTMwRC4yMDI1LzgvNQEAAADTM94pAwAAAAAAA/SvyRbU3QhFaV/KFtTdCChDSVFBVkcuQVJDQTpMT1VQLklRX1ZPTFVNRS4tMzBELjIwMjUvOC81AQAAAFlcDyICAAAACDAuMDA3MDgyAAP0r8kW1N0II3JjyhbU3QgrQ0lRQVZHLk5BU0RBUUdNOlNNSC5JUV9WT0xVTUUuLTMwRC4yMDI1LzgvNQEAAABgwjYAAgAAABA3LjYzMjIyNDU3MTQyODU3AAP0r8kW1N0I3lhWyhbU3QgwQ0lRQVZHLkFSQ0E6Q0hBVC5JUV9WV0FQLjIwMjMvMTIvMjkuMjAyNS84LzUuVVNEAQAAAAAwNW0CAAAAEDM4LjA5MDU1MTM3ODQ0NjEAA/SvyRbU3QjAek/KFtTdCDNDSVFBVkcuTkFT</t>
  </si>
  <si>
    <t>QklUOldUQUkuSVFfQ0xPU0VQUklDRS4BAAAATbpbIwIAAAAFNjQuOTEA1MKeEQnU3QijKtsXCdTdCCBDSVEuTkFTREFRR006V0lTRS5JUV9DTE9TRVBSSUNFLgEAAADpsENuAgAAAAczNy45Nzk3AP/YnhEJ1N0IoyrbFwnU3QgrQ0lRLk5BU0RBUUdNOlNNSC5JUV9DTE9TRVBSSUNFLjIwMjUvOC8zLlVTRAEAAABgwjYAAwAAAAAA/9ieEQnU3Qh3idMRCdTdCCtDSVEuTkFTREFRR006QUlRLklRX0NMT1NFUFJJQ0UuMjAyNS84LzMuVVNEAQAAAOncYiEDAAAAAAD/2J4RCdTdCHeJ0xEJ1N0IJ0NJUS5OQVNEQVFHTTpST0JULklRX1NIQVJFU09VVFNUQU5ESU5HLgEAAABcY9kgAgAAAAkxMC4zMDAwMDIA/9ieEQnU3QijKtsXCdTdCCtDSVEuTkFTREFRR006UVFRLklRX0NMT1NFUFJJQ0UuMjAyNS84LzMuVVNEAQAAAA66ewADAAAAAAD/2J4RCdTdCHeJ0xEJ1N0II0NJUS5BUkNBOkxPVVAuSVFfU0hBUkVTT1VUU1RBTkRJTkcuAQAAAFlcDyICAAAACDEuNjAwMDAxAP/YnhEJ1N0IoyrbFwnU3QggQ0lRLk5BU0RBUUdNOkJPVFouSVFfQ0xPU0VQUklDRS4BAAAA9/0IFgIAAAAFMzMuOTcA/9ieEQnU3QijKtsXCdTdCBxDSVEuQVJDQTpUSE5RLklRX0NMT1NFUFJJQ0UuAQAAAK7DfiQCAAAABzU1LjUxMzkA/9ieEQnU3Qj7XdsXCdTdCCNDSVEuXlNQWC5JUV9DTE9TRVBSSUNFLjIwMjUvOC8zLlVTRAEAAACbuCgA</t>
  </si>
  <si>
    <t>AwAAAAAA/9ieEQnU3Qh3idMRCdTdCCNDSVEuQVJDQTpMUk5aLklRX1NIQVJFU09VVFNUQU5ESU5HLgEAAAC1dsMmAgAAAAQwLjc4AP/YnhEJ1N0I0QPbFwnU3QgjQ0lRLkFSQ0E6SUdQVC5JUV9TSEFSRVNPVVRTVEFORElORy4BAAAAzAJeAQIAAAADOS45AP/YnhEJ1N0I0QPbFwnU3QgfQ0lRLk5BU0RBUUdNOlNNSC5JUV9DTE9TRVBSSUNFLgEAAABgwjYAAgAAAAYyOTAuMTkA/9ieEQnU3QjRA9sXCdTdCCJDSVEuQVJDQTpBSVMuSVFfU0hBUkVTT1VUU1RBTkRJTkcuAQAAAJiXn3ACAAAAAzAuOAD/2J4RCdTdCNED2xcJ1N0IG0NJUS5SQkxYLklRX0NMT1NFUFJJQ0UuLlVTRAEAAABpVfQBAgAAAAUxMzAuNwD/2J4RCdTdCLlOpe8W1N0IGkNJUS5URU0uSVFfQ0xPU0VQUklDRS4uVVNEAQAAAADTJBkCAAAABTU3LjUyAP/YnhEJ1N0IuU6l7xbU3QgbQ0lRLlBBTlcuSVFfQ0xPU0VQUklDRS4uVVNEAQAAAIN9hAECAAAAAzE3MQD/2J4RCdTdCLlOpe8W1N0IG0NJUS5TTk9XLklRX0NMT1NFUFJJQ0UuLlVTRAEAAACwPGQQAgAAAAYyMDguNDgA/9ieEQnU3Qi5TqXvFtTdCBtDSVEuUExUUi5JUV9DTE9TRVBSSUNFLi5VU0QBAAAAZfqYAgIAAAAGMTYwLjY2AP/YnhEJ1N0IuU6l7xbU3QgbQ0lRLk1TRlQuSVFfQ0xPU0VQUklDRS4uVVNEAQAAAEtVAAACAAAABjUzNS42NAD/2J4RCdTdCLlOpe8W1N0IG0NJUS5R</t>
  </si>
  <si>
    <t>Q09NLklRX0NMT1NFUFJJQ0UuLlVTRAEAAADVggAAAgAAAAYxNDcuNTEA/9ieEQnU3Qi5TqXvFtTdCBpDSVEuVlJULklRX0NMT1NFUFJJQ0UuLlVTRAEAAABEm4ciAgAAAAUxNDAuMgD/2J4RCdTdCLlOpe8W1N0IIENJUS5UV1NFOjIzMzAuSVFfQ0xPU0VQUklDRS4uVVNEAQAAAKvMBQACAAAADDM3Ljk2NzQ4NTQxNQD/2J4RCdTdCNwipu8W1N0IG0NJUS5DRkxULklRX0NMT1NFUFJJQ0UuLlVTRAEAAAAmAXoQAgAAAAUxNy4xMgD/2J4RCdTdCLlOpe8W1N0IG0NJUS5MU0U6QUlBRy5JUV9DTE9TRVBSSUNFLgEAAADwnYIkAgAAAAYxOC4zNzYA/9ieEQnU3QjRA9sXCdTdCBtDSVEuTFNFOlJCT1QuSVFfQ0xPU0VQUklDRS4BAAAAjnskFAIAAAAGMTUuMTM1AP/YnhEJ1N0I0QPbFwnU3QggQ0lRLk5BU0RBUUdNOkZEVFguSVFfQ0xPU0VQUklDRS4BAAAAvaWdJgIAAAAGMzkuMjY1AP/YnhEJ1N0I+13bFwnU3QgfQ0lRLk5BU0RBUUdNOkFJUS5JUV9DTE9TRVBSSUNFLgEAAADp3GIhAgAAAAU0NC4zMwD/2J4RCdTdCPtd2xcJ1N0IIUNJUS5EQjpYQjBULklRX1NIQVJFU09VVFNUQU5ESU5HLgEAAADTM94pAgAAAAQ0LjAzAP/YnhEJ1N0I5ITbFwnU3QgcQ0lRLkFSQ0E6TFJOWi5JUV9DTE9TRVBSSUNFLgEAAAC1dsMmAgAAAAU0My42MgD/2J4RCdTdCKMq2xcJ1N0IJkNJUS5OQVNEQVFHTTpBSVEuSVFfU0hBUkVT</t>
  </si>
  <si>
    <t>T1VUU1RBTkRJTkcuAQAAAOncYiECAAAACTg5LjI1MDAwMgD/2J4RCdTdCKMq2xcJ1N0ILENJUS5OQVNEQVFHTTpCT1RaLklRX0NMT1NFUFJJQ0UuMjAyNS84LzMuVVNEAQAAAPf9CBYDAAAAAAD/2J4RCdTdCHti0xEJ1N0II0NJUS5BR0lYLklRX0NMT1NFUFJJQ0UuMjAyNS84LzMuVVNEAQAAACP3AHADAAAAAAD/2J4RCdTdCHeJ0xEJ1N0IIkNJUS5CSVQ6V1RBSS5JUV9TSEFSRVNPVVRTVEFORElORy4BAAAATbpbIwIAAAAIMTIuMTQ3NjMA/9ieEQnU3QijKtsXCdTdCCdDSVEuTkFTREFRR006V0lTRS5JUV9TSEFSRVNPVVRTVEFORElORy4BAAAA6bBDbgIAAAAEMC44NgD/2J4RCdTdCKMq2xcJ1N0II0NJUS5BUkNBOlRITlEuSVFfU0hBUkVTT1VUU1RBTkRJTkcuAQAAAK7DfiQCAAAABTMuNzI1AP/YnhEJ1N0IoyrbFwnU3QgcQ0lRLkFSQ0E6SUdQVC5JUV9DTE9TRVBSSUNFLgEAAADMAl4BAgAAAAU1MC42NAD/2J4RCdTdCKMq2xcJ1N0IGkNJUS5BUFAuSVFfQ0xPU0VQUklDRS4uVVNEAQAAANq5zg0CAAAABjM5NS4wMQD/2J4RCdTdCLlOpe8W1N0IG0NJUS5BREJFLklRX0NMT1NFUFJJQ0UuLlVTRAEAAAABXwAAAgAAAAYzMzguODUA/9ieEQnU3Qi5TqXvFtTdCBpDSVEuTk9XLklRX0NMT1NFUFJJQ0UuLlVTRAEAAAC/dF4BAgAAAAM5MjMA/9ieEQnU3Qi5TqXvFtTdCBtDSVEuTUVUQS5JUV9DTE9TRVBS</t>
  </si>
  <si>
    <t>SUNFLi5VU0QBAAAAF9s8AQIAAAAGNzc2LjM3AP/YnhEJ1N0IuU6l7xbU3QgaQ0lRLk1EQi5JUV9DTE9TRVBSSUNFLi5VU0QBAAAA4m7MAgIAAAAGMjI2LjU2AP/YnhEJ1N0I3CKm7xbU3QgbQ0lRLkRET0cuSVFfQ0xPU0VQUklDRS4uVVNEAQAAALuhBAgCAAAABjEzOS4xMwD/2J4RCdTdCLlOpe8W1N0IG0NJUS5PUkNMLklRX0NMT1NFUFJJQ0UuLlVTRAEAAADnVgAAAgAAAAYyNTIuNTMA/9ieEQnU3Qi5TqXvFtTdCBtDSVEuQU1aTi5JUV9DTE9TRVBSSUNFLi5VU0QBAAAAPUkAAAIAAAAGMjExLjY1AP/YnhEJ1N0I3CKm7xbU3QgbQ0lRLlNOUFMuSVFfQ0xPU0VQUklDRS4uVVNEAQAAANSIAAACAAAABjYzNi4wMgD/2J4RCdTdCNwipu8W1N0IG0NJUS5BTkVULklRX0NMT1NFUFJJQ0UuLlVTRAEAAADD2/wBAgAAAAYxMjAuMzUA/9ieEQnU3QjcIqbvFtTdCCNDSVEuS09TRTpBMDAwNjYwLklRX0NMT1NFUFJJQ0UuLlVTRAEAAACdeg0AAgAAAAoxODYuMzQzNTk2AP/YnhEJ1N0I3CKm7xbU3QgbQ0lRLk5WREEuSVFfQ0xPU0VQUklDRS4uVVNEAQAAADN+AAACAAAAAzE4MAD/2J4RCdTdCNwipu8W1N0II0NJUS5eREpJLklRX0NMT1NFUFJJQ0UuMjAyNS84LzMuVVNEAQAAAPi0KAADAAAAAAD/2J4RCdTdCHti0xEJ1N0IIENJUS5OQVNEQVFHTTpST0JULklRX0NMT1NFUFJJQ0UuAQAAAFxj2SACAAAABTUwLjEx</t>
  </si>
  <si>
    <t>AP/YnhEJ1N0I5ITbFwnU3QgmQ0lRLk5BU0RBUUdNOlFRUS5JUV9TSEFSRVNPVVRTVEFORElORy4BAAAADrp7AAIAAAAGNjM5LjE1AP/YnhEJ1N0IG6zbFwnU3QgaQ0lRLkRCOlhCMFQuSVFfQ0xPU0VQUklDRS4BAAAA0zPeKQIAAAAGMTkuMjIyAP/YnhEJ1N0IG6zbFwnU3QgcQ0lRLkFSQ0E6TE9VUC5JUV9DTE9TRVBSSUNFLgEAAABZXA8iAgAAAAc2My40NTEzAP/YnhEJ1N0I+13bFwnU3QgnQ0lRLk5BU0RBUUdNOkJPVFouSVFfU0hBUkVTT1VUU1RBTkRJTkcuAQAAAPf9CBYCAAAABTgzLjY2AP/YnhEJ1N0I+13bFwnU3QgbQ0lRLlNIT1AuSVFfQ0xPU0VQUklDRS4uVVNEAQAAAAYrBAUCAAAABjEyNS4yMQD/2J4RCdTdCNwipu8W1N0IGkNJUS5JT1QuSVFfQ0xPU0VQUklDRS4uVVNEAQAAALo+/BECAAAABDM3LjYA/9ieEQnU3QjcIqbvFtTdCBtDSVEuRFVPTC5JUV9DTE9TRVBSSUNFLi5VU0QBAAAAsPCHDAIAAAAGMzUyLjM2AP/YnhEJ1N0I3CKm7xbU3QgbQ0lRLlBTVEcuSVFfQ0xPU0VQUklDRS4uVVNEAQAAALjKpQYCAAAABTU2LjI1AP/YnhEJ1N0I3CKm7xbU3QgaQ0lRLk5FVC5JUV9DTE9TRVBSSUNFLi5VU0QBAAAANPXgBAIAAAAFMjA4LjgA/9ieEQnU3QjcIqbvFtTdCBtDSVEuTkJJUy5JUV9DTE9TRVBSSUNFLi5VU0QBAAAAv/sZAwIAAAAFNTQuMTcA/9ieEQnU3QjcIqbvFtTdCCVDSVEuTkFT</t>
  </si>
  <si>
    <t>REFRR1M6R09PR0wuSVFfQ0xPU0VQUklDRS4uVVNEAQAAAKhxAAACAAAABjE5NS4wNAD/2J4RCdTdCNwipu8W1N0IGkNJUS5BUk0uSVFfQ0xPU0VQUklDRS4uVVNEAQAAACznxScCAAAABjE0MC4wNQD/2J4RCdTdCNwipu8W1N0IIENJUS5UV1NFOjI0NTQuSVFfQ0xPU0VQUklDRS4uVVNEAQAAAD03XAACAAAACzQ0LjQ5MDUzMzU3AP/YnhEJ1N0I3CKm7xbU3QgkQ0lRLk5BU0RBUUdTOkFTTUwuSVFfQ0xPU0VQUklDRS4uVVNEAQAAACjvBQACAAAABjY5OS4zNgD/2J4RCdTdCNwipu8W1N0IG0NJUS5BQVBMLklRX0NMT1NFUFJJQ0UuLlVTRAEAAABpYQAAAgAAAAYyMDMuMzUA/9ieEQnU3QjcIqbvFtTdCCNDSVEuQVJDQTpBUlRZLklRX1NIQVJFU09VVFNUQU5ESU5HLgEAAABuH2khAgAAAAUyOC4xNQD/2J4RCdTdCPtd2xcJ1N0IHENJUS5YVFJBOlhBSVguSVFfQ0xPU0VQUklDRS4BAAAANeziIgIAAAAGMTM5LjAyAP/YnhEJ1N0I+13bFwnU3QgbQ0lRLkFSQ0E6QUlTLklRX0NMT1NFUFJJQ0UuAQAAAJiXn3ACAAAABzI5LjQ4MzkA/9ieEQnU3Qj7XdsXCdTdCBxDSVEuQkFUUzpXVEFJLklRX0NMT1NFUFJJQ0UuAQAAAGBOb2QCAAAABTI1LjMxAP/YnhEJ1N0IG6zbFwnU3QgjQ0lRLlhUUkE6WEFJWC5JUV9TSEFSRVNPVVRTVEFORElORy4BAAAANeziIgIAAAAJMzUuMjQ0OTY5AP/YnhEJ1N0IJ9PbFwnU3Qgj</t>
  </si>
  <si>
    <t>Q0lRLkJBVFM6V1RBSS5JUV9TSEFSRVNPVVRTVEFORElORy4BAAAAYE5vZAIAAAADOC42AP/YnhEJ1N0IJ9PbFwnU3QgiQ0lRLkJBVFM6SUdWLklRX1NIQVJFU09VVFNUQU5ESU5HLgEAAADNOoYAAgAAAAMxMDgA/9ieEQnU3QjkhNsXCdTdCB9DSVEuTkFTREFRR006UVFRLklRX0NMT1NFUFJJQ0UuAQAAAA66ewACAAAABTU2NC4xAP/YnhEJ1N0I5ITbFwnU3QgiQ0lRLkFTWDpSQlRaLklRX1NIQVJFU09VVFNUQU5ESU5HLgEAAAAp7XYiAgAAAAkyMC42NzE1OTcA/9ieEQnU3QjkhNsXCdTdCCNDSVEuQVJDQTpDSEFULklRX1NIQVJFU09VVFNUQU5ESU5HLgEAAAAAMDVtAgAAAAU3LjUyNQD/2J4RCdTdCOSE2xcJ1N0IG0NJUS5XREFZLklRX0NMT1NFUFJJQ0UuLlVTRAEAAACHY2sBAgAAAAYyMjUuMTIA/9ieEQnU3Qi5TqXvFtTdCBpDSVEuU0FQLklRX0NMT1NFUFJJQ0UuLlVTRAEAAAAL7gEAAgAAAA8yODMuMTExNjI1MjU1MjUA/9ieEQnU3Qi5TqXvFtTdCBtDSVEuR1RMQi5JUV9DTE9TRVBSSUNFLi5VU0QBAAAAzYQXEQIAAAAFNDQuMTUA/9ieEQnU3Qi5TqXvFtTdCBtDSVEuRVNUQy5JUV9DTE9TRVBSSUNFLi5VU0QBAAAAgIRbDQIAAAAFODAuNTMA/9ieEQnU3Qi5TqXvFtTdCBtDSVEuVFNMQS5JUV9DTE9TRVBSSUNFLi5VU0QBAAAAEMaiAQIAAAAGMzA5LjI2AP/YnhEJ1N0IuU6l7xbU3QgbQ0lRLlRF</t>
  </si>
  <si>
    <t>QU0uSVFfQ0xPU0VQUklDRS4uVVNEAQAAAFITIg8CAAAABjE4NS42OQD/2J4RCdTdCLlOpe8W1N0IGUNJUS5NVS5JUV9DTE9TRVBSSUNFLi5VU0QBAAAABmkEAAIAAAAGMTA3Ljc3AP/YnhEJ1N0IuU6l7xbU3QgbQ0lRLk1SVkwuSVFfQ0xPU0VQUklDRS4uVVNEAQAAALZ5AAACAAAABTc2LjUzAP/YnhEJ1N0IuU6l7xbU3QgbQ0lRLkFWR08uSVFfQ0xPU0VQUklDRS4uVVNEAQAAAPC2fQECAAAABjI5Ny43MgD/2J4RCdTdCLlOpe8W1N0IGUNJUS5aUy5JUV9DTE9TRVBSSUNFLi5VU0QBAAAA1MyBAwIAAAAGMjg1Ljg2AP/YnhEJ1N0IuU6l7xbU3QgbQ0lRLkFTWDpSQlRaLklRX0NMT1NFUFJJQ0UuAQAAACntdiICAAAABTE0LjUzAP/YnhEJ1N0I5ITbFwnU3QgcQ0lRLkFSQ0E6Q0hBVC5JUV9DTE9TRVBSSUNFLgEAAAAAMDVtAgAAAAU1MS4xMQD/2J4RCdTdCOSE2xcJ1N0IHENJUS5BUkNBOkFSVFkuSVFfQ0xPU0VQUklDRS4BAAAAbh9pIQIAAAAFNDMuMTMA/9ieEQnU3QgbrNsXCdTdCBtDSVEuQkFUUzpJR1YuSVFfQ0xPU0VQUklDRS4BAAAAzTqGAAIAAAAGMTEwLjk4AP/YnhEJ1N0IG6zbFwnU3QgaQ0lRLkNSTS5JUV9DTE9TRVBSSUNFLi5VU0QBAAAAJeABAAIAAAAGMjUyLjMyAP/YnhEJ1N0IuU6l7xbU3QgiQ0lRLkxTRTpBSUFHLklRX1NIQVJFU09VVFNUQU5ESU5HLgEAAADwnYIkAgAAAAk0MS40NzMz</t>
  </si>
  <si>
    <t>NjIA/9ieEQnU3QgbrNsXCdTdCCdDSVEuTkFTREFRR006RkRUWC5JUV9TSEFSRVNPVVRTVEFORElORy4BAAAAvaWdJgIAAAAINC42ODg0NjkA/9ieEQnU3QgbrNsXCdTdCCZDSVEuTkFTREFRR006U01ILklRX1NIQVJFU09VVFNUQU5ESU5HLgEAAABgwjYAAgAAAAk5NC40OTE4NzQA/9ieEQnU3QgbrNsXCdTdCC5DSVEuTkFTREFRR006U01ILklRX1NIQVJFU09VVFNUQU5ESU5HLjIwMjUvOC8zAQAAAGDCNgACAAAACTk0LjQ5MTg3NAD/2J4RCdTdCHti0xEJ1N0IL0NJUS5OQVNEQVFHTTpGRFRYLklRX1NIQVJFU09VVFNUQU5ESU5HLjIwMjUvOC8zAQAAAL2lnSYCAAAACDQuNjg4NDY5AP/YnhEJ1N0Ie2LTEQnU3QgqQ0lRLkxTRTpBSUFHLklRX1NIQVJFU09VVFNUQU5ESU5HLjIwMjUvOC8zAQAAAPCdgiQCAAAACTQxLjQxMzM2MgD/2J4RCdTdCHti0xEJ1N0IL0NJUS5OQVNEQVFHTTpBR0lYLklRX1NIQVJFU09VVFNUQU5ESU5HLjIwMjUvOC8zAQAAACP3AHACAAAACDAuOTAwMDAyAP/YnhEJ1N0Ie2LTEQnU3QgjQ0lRLkJBVFM6SUdWLklRX0NMT1NFUFJJQ0UuMjAyNS84LzMBAAAAzTqGAAMAAAAAAP/YnhEJ1N0Ie2LTEQnU3QgkQ0lRLkFSQ0E6QVJUWS5JUV9DTE9TRVBSSUNFLjIwMjUvOC8zAQAAAG4faSEDAAAAAAD/2J4RCdTdCHti0xEJ1N0IJENJUS5BUkNBOkNIQVQuSVFfQ0xPU0VQUklDRS4yMDI1</t>
  </si>
  <si>
    <t>LzgvMwEAAAAAMDVtAwAAAAAA/9ieEQnU3QhYO9MRCdTdCCNDSVEuQVNYOlJCVFouSVFfQ0xPU0VQUklDRS4yMDI1LzgvMwEAAAAp7XYiAwAAAAAAxPCeEQnU3QhYO9MRCdTdCCtDSVEuQVJDQTpDSEFULklRX1NIQVJFU09VVFNUQU5ESU5HLjIwMjUvOC8zAQAAAAAwNW0CAAAABTcuNTI1AMTwnhEJ1N0IWDvTEQnU3QgqQ0lRLkFTWDpSQlRaLklRX1NIQVJFU09VVFNUQU5ESU5HLjIwMjUvOC8zAQAAACntdiICAAAACTIwLjY3MTU5NwDE8J4RCdTdCFg70xEJ1N0IJ0NJUS5OQVNEQVFHTTpRUVEuSVFfQ0xPU0VQUklDRS4yMDI1LzgvMwEAAAAOunsAAwAAAAAAxPCeEQnU3QhYO9MRCdTdCCpDSVEuQkFUUzpJR1YuSVFfU0hBUkVTT1VUU1RBTkRJTkcuMjAyNS84LzMBAAAAzTqGAAIAAAADMTA4AMTwnhEJ1N0Ie2LTEQnU3QgrQ0lRLkJBVFM6V1RBSS5JUV9TSEFSRVNPVVRTVEFORElORy4yMDI1LzgvMwEAAABgTm9kAgAAAAM4LjYAxPCeEQnU3Qh7YtMRCdTdCCtDSVEuWFRSQTpYQUlYLklRX1NIQVJFU09VVFNUQU5ESU5HLjIwMjUvOC8zAQAAADXs4iICAAAACTM0Ljg5OTg2OQDE8J4RCdTdCHti0xEJ1N0IJENJUS5CQVRTOldUQUkuSVFfQ0xPU0VQUklDRS4yMDI1LzgvMwEAAABgTm9kAwAAAAAAxPCeEQnU3Qh7YtMRCdTdCCNDSVEuQVJDQTpBSVMuSVFfQ0xPU0VQUklDRS4yMDI1LzgvMwEAAACYl59wAwAA</t>
  </si>
  <si>
    <t>AAAAxPCeEQnU3QhRFNMRCdTdCCRDSVEuWFRSQTpYQUlYLklRX0NMT1NFUFJJQ0UuMjAyNS84LzMBAAAANeziIgMAAAAAAMTwnhEJ1N0IURTTEQnU3QgrQ0lRLkFSQ0E6QVJUWS5JUV9TSEFSRVNPVVRTVEFORElORy4yMDI1LzgvMwEAAABuH2khAgAAAAUyOC4xNQDE8J4RCdTdCFEU0xEJ1N0IKENJUS5OQVNEQVFHTTpBR0lYLklRX0NMT1NFUFJJQ0UuMjAyNS84LzMBAAAAI/cAcAMAAAAAAMTwnhEJ1N0IURTTEQnU3QgvQ0lRLk5BU0RBUUdNOkJPVFouSVFfU0hBUkVTT1VUU1RBTkRJTkcuMjAyNS84LzMBAAAA9/0IFgIAAAAFODMuNjYAxPCeEQnU3QhYO9MRCdTdCCRDSVEuQVJDQTpMT1VQLklRX0NMT1NFUFJJQ0UuMjAyNS84LzMBAAAAWVwPIgMAAAAAAMTwnhEJ1N0IWDvTEQnU3QgiQ0lRLkRCOlhCMFQuSVFfQ0xPU0VQUklDRS4yMDI1LzgvMwEAAADTM94pAwAAAAAAxPCeEQnU3QhYO9MRCdTdCC5DSVEuTkFTREFRR006UVFRLklRX1NIQVJFU09VVFNUQU5ESU5HLjIwMjUvOC8zAQAAAA66ewACAAAABjYzOS4xNQDE8J4RCdTdCFg70xEJ1N0IKENJUS5OQVNEQVFHTTpST0JULklRX0NMT1NFUFJJQ0UuMjAyNS84LzMBAAAAXGPZIAMAAAAAAMTwnhEJ1N0IWDvTEQnU3QgkQ0lRLkFSQ0E6SUdQVC5JUV9DTE9TRVBSSUNFLjIwMjUvOC8zAQAAAMwCXgEDAAAAAADE8J4RCdTdCEPt0hEJ1N0IK0NJUS5BUkNB</t>
  </si>
  <si>
    <t>OlRITlEuSVFfU0hBUkVTT1VUU1RBTkRJTkcuMjAyNS84LzMBAAAArsN+JAIAAAAFMy43MjUAxPCeEQnU3QhRFNMRCdTdCC9DSVEuTkFTREFRR006V0lTRS5JUV9TSEFSRVNPVVRTVEFORElORy4yMDI1LzgvMwEAAADpsENuAgAAAAQwLjg2AMTwnhEJ1N0IURTTEQnU3QgqQ0lRLkJJVDpXVEFJLklRX1NIQVJFU09VVFNUQU5ESU5HLjIwMjUvOC8zAQAAAE26WyMCAAAACDEyLjA2NjYzAMTwnhEJ1N0IURTTEQnU3QguQ0lRLk5BU0RBUUdNOkFJUS5JUV9TSEFSRVNPVVRTVEFORElORy4yMDI1LzgvMwEAAADp3GIhAgAAAAk4OS4yNTAwMDIAxPCeEQnU3QhRFNMRCdTdCCRDSVEuQVJDQTpMUk5aLklRX0NMT1NFUFJJQ0UuMjAyNS84LzMBAAAAtXbDJgMAAAAAAMTwnhEJ1N0IURTTEQnU3QgpQ0lRLkRCOlhCMFQuSVFfU0hBUkVTT1VUU1RBTkRJTkcuMjAyNS84LzMBAAAA0zPeKQIAAAAENC4wMwDE8J4RCdTdCFEU0xEJ1N0IJ0NJUS5OQVNEQVFHTTpBSVEuSVFfQ0xPU0VQUklDRS4yMDI1LzgvMwEAAADp3GIhAwAAAAAAxPCeEQnU3QhRFNMRCdTdCChDSVEuTkFTREFRR006RkRUWC5JUV9DTE9TRVBSSUNFLjIwMjUvOC8zAQAAAL2lnSYDAAAAAADE8J4RCdTdCFEU0xEJ1N0II0NJUS5MU0U6UkJPVC5JUV9DTE9TRVBSSUNFLjIwMjUvOC8zAQAAAI57JBQDAAAAAADE8J4RCdTdCEPt0hEJ1N0II0NJUS5MU0U6QUlB</t>
  </si>
  <si>
    <t>Ry5JUV9DTE9TRVBSSUNFLjIwMjUvOC8zAQAAAPCdgiQDAAAAAADE8J4RCdTdCEPt0hEJ1N0IKkNJUS5BUkNBOkFJUy5JUV9TSEFSRVNPVVRTVEFORElORy4yMDI1LzgvMwEAAACYl59wAgAAAAMwLjgAxPCeEQnU3QhD7dIRCdTdCCdDSVEuTkFTREFRR006U01ILklRX0NMT1NFUFJJQ0UuMjAyNS84LzMBAAAAYMI2AAMAAAAAAMTwnhEJ1N0IQ+3SEQnU3QgrQ0lRLkFSQ0E6SUdQVC5JUV9TSEFSRVNPVVRTVEFORElORy4yMDI1LzgvMwEAAADMAl4BAgAAAAM5LjkAxPCeEQnU3QhD7dIRCdTdCCtDSVEuQVJDQTpMUk5aLklRX1NIQVJFU09VVFNUQU5ESU5HLjIwMjUvOC8zAQAAALV2wyYCAAAABDAuNzgAxPCeEQnU3QhD7dIRCdTdCCRDSVEuQVJDQTpUSE5RLklRX0NMT1NFUFJJQ0UuMjAyNS84LzMBAAAArsN+JAMAAAAAAMTwnhEJ1N0IQ+3SEQnU3QgoQ0lRLk5BU0RBUUdNOkJPVFouSVFfQ0xPU0VQUklDRS4yMDI1LzgvMwEAAAD3/QgWAwAAAAAAxPCeEQnU3QhD7dIRCdTdCCtDSVEuQVJDQTpMT1VQLklRX1NIQVJFU09VVFNUQU5ESU5HLjIwMjUvOC8zAQAAAFlcDyICAAAACDEuNjAwMDAxAMTwnhEJ1N0IQ+3SEQnU3QgvQ0lRLk5BU0RBUUdNOlJPQlQuSVFfU0hBUkVTT1VUU1RBTkRJTkcuMjAyNS84LzMBAAAAXGPZIAIAAAAJMTAuMzAwMDAyAMTwnhEJ1N0IGcbSEQnU3QgoQ0lRLk5BU0RBUUdNOldJU0Uu</t>
  </si>
  <si>
    <t>SVFfQ0xPU0VQUklDRS4yMDI1LzgvMwEAAADpsENuAwAAAAAAxPCeEQnU3QgZxtIRCdTdCCNDSVEuQklUOldUQUkuSVFfQ0xPU0VQUklDRS4yMDI1LzgvMwEAAABNulsjAwAAAAAAxPCeEQnU3QhD7dIRCdTdCCJDSVEuQ1JNLklRX0NMT1NFUFJJQ0UuMjAyNS84LzMuVVNEAQAAACXgAQADAAAAAADE8J4RCdTdCKrhLxIJ1N0IIUNJUS5aUy5JUV9DTE9TRVBSSUNFLjIwMjUvOC8zLlVTRAEAAADUzIEDAwAAAAAAxPCeEQnU3QjnCDASCdTdCCNDSVEuQVZHTy5JUV9DTE9TRVBSSUNFLjIwMjUvOC8zLlVTRAEAAADwtn0BAwAAAAAAxPCeEQnU3QjnCDASCdTdCCNDSVEuTVJWTC5JUV9DTE9TRVBSSUNFLjIwMjUvOC8zLlVTRAEAAAC2eQAAAwAAAAAAxPCeEQnU3QjnCDASCdTdCCFDSVEuTVUuSVFfQ0xPU0VQUklDRS4yMDI1LzgvMy5VU0QBAAAABmkEAAMAAAAAAMTwnhEJ1N0I6y8wEgnU3QgjQ0lRLlRFQU0uSVFfQ0xPU0VQUklDRS4yMDI1LzgvMy5VU0QBAAAAUhMiDwMAAAAAAMTwnhEJ1N0IxFYwEgnU3QgjQ0lRLlRTTEEuSVFfQ0xPU0VQUklDRS4yMDI1LzgvMy5VU0QBAAAAEMaiAQMAAAAAAMTwnhEJ1N0IxFYwEgnU3QgjQ0lRLkVTVEMuSVFfQ0xPU0VQUklDRS4yMDI1LzgvMy5VU0QBAAAAgIRbDQMAAAAAAMTwnhEJ1N0IxFYwEgnU3QgjQ0lRLkdUTEIuSVFfQ0xPU0VQUklDRS4yMDI1LzgvMy5VU0QBAAAA</t>
  </si>
  <si>
    <t>zYQXEQMAAAAAAMTwnhEJ1N0I6y8wEgnU3QgiQ0lRLlNBUC5JUV9DTE9TRVBSSUNFLjIwMjUvOC8zLlVTRAEAAAAL7gEAAwAAAAAAxPCeEQnU3QjrLzASCdTdCCNDSVEuV0RBWS5JUV9DTE9TRVBSSUNFLjIwMjUvOC8zLlVTRAEAAACHY2sBAwAAAAAAxPCeEQnU3QjrLzASCdTdCCNDSVEuQUFQTC5JUV9DTE9TRVBSSUNFLjIwMjUvOC8zLlVTRAEAAABpYQAAAwAAAAAAxPCeEQnU3QjrLzASCdTdCCxDSVEuTkFTREFRR1M6QVNNTC5JUV9DTE9TRVBSSUNFLjIwMjUvOC8zLlVTRAEAAAAo7wUAAwAAAAAAxPCeEQnU3QjRfTASCdTdCChDSVEuVFdTRToyNDU0LklRX0NMT1NFUFJJQ0UuMjAyNS84LzMuVVNEAQAAAD03XAADAAAAAADE8J4RCdTdCNF9MBIJ1N0IIkNJUS5BUk0uSVFfQ0xPU0VQUklDRS4yMDI1LzgvMy5VU0QBAAAALOfFJwMAAAAAAMTwnhEJ1N0I0X0wEgnU3QgtQ0lRLk5BU0RBUUdTOkdPT0dMLklRX0NMT1NFUFJJQ0UuMjAyNS84LzMuVVNEAQAAAKhxAAADAAAAAADE8J4RCdTdCNF9MBIJ1N0II0NJUS5OQklTLklRX0NMT1NFUFJJQ0UuMjAyNS84LzMuVVNEAQAAAL/7GQMDAAAAAADE8J4RCdTdCMRWMBIJ1N0IIkNJUS5ORVQuSVFfQ0xPU0VQUklDRS4yMDI1LzgvMy5VU0QBAAAANPXgBAMAAAAAAMTwnhEJ1N0IxFYwEgnU3QgjQ0lRLlBTVEcuSVFfQ0xPU0VQUklDRS4yMDI1LzgvMy5VU0QBAAAA</t>
  </si>
  <si>
    <t>uMqlBgMAAAAAAMTwnhEJ1N0IxFYwEgnU3QgjQ0lRLkRVT0wuSVFfQ0xPU0VQUklDRS4yMDI1LzgvMy5VU0QBAAAAsPCHDAMAAAAAAMTwnhEJ1N0I0X0wEgnU3QgiQ0lRLklPVC5JUV9DTE9TRVBSSUNFLjIwMjUvOC8zLlVTRAEAAAC6PvwRAwAAAAAAxPCeEQnU3QjdpDASCdTdCCNDSVEuU0hPUC5JUV9DTE9TRVBSSUNFLjIwMjUvOC8zLlVTRAEAAAAGKwQFAwAAAAAAxPCeEQnU3QjdpDASCdTdCCNDSVEuTlZEQS5JUV9DTE9TRVBSSUNFLjIwMjUvOC8zLlVTRAEAAAAzfgAAAwAAAAAAxPCeEQnU3QjuyzASCdTdCCtDSVEuS09TRTpBMDAwNjYwLklRX0NMT1NFUFJJQ0UuMjAyNS84LzMuVVNEAQAAAJ16DQADAAAAAADE8J4RCdTdCO7LMBIJ1N0II0NJUS5BTkVULklRX0NMT1NFUFJJQ0UuMjAyNS84LzMuVVNEAQAAAMPb/AEDAAAAAADE8J4RCdTdCNF9MBIJ1N0II0NJUS5TTlBTLklRX0NMT1NFUFJJQ0UuMjAyNS84LzMuVVNEAQAAANSIAAADAAAAAADE8J4RCdTdCN2kMBIJ1N0II0NJUS5BTVpOLklRX0NMT1NFUFJJQ0UuMjAyNS84LzMuVVNEAQAAAD1JAAADAAAAAADE8J4RCdTdCN2kMBIJ1N0II0NJUS5PUkNMLklRX0NMT1NFUFJJQ0UuMjAyNS84LzMuVVNEAQAAAOdWAAADAAAAAADE8J4RCdTdCN2kMBIJ1N0II0NJUS5ERE9HLklRX0NMT1NFUFJJQ0UuMjAyNS84LzMuVVNEAQAAALuhBAgDAAAAAADE8J4R</t>
  </si>
  <si>
    <t>CdTdCP7yMBIJ1N0IIkNJUS5NREIuSVFfQ0xPU0VQUklDRS4yMDI1LzgvMy5VU0QBAAAA4m7MAgMAAAAAAMTwnhEJ1N0I/vIwEgnU3QgjQ0lRLk1FVEEuSVFfQ0xPU0VQUklDRS4yMDI1LzgvMy5VU0QBAAAAF9s8AQMAAAAAAMTwnhEJ1N0I/vIwEgnU3QgiQ0lRLk5PVy5JUV9DTE9TRVBSSUNFLjIwMjUvOC8zLlVTRAEAAAC/dF4BAwAAAAAAxPCeEQnU3Qj+8jASCdTdCCNDSVEuQURCRS5JUV9DTE9TRVBSSUNFLjIwMjUvOC8zLlVTRAEAAAABXwAAAwAAAAAAxPCeEQnU3QjuyzASCdTdCCJDSVEuQVBQLklRX0NMT1NFUFJJQ0UuMjAyNS84LzMuVVNEAQAAANq5zg0DAAAAAADE8J4RCdTdCO7LMBIJ1N0II0NJUS5DRkxULklRX0NMT1NFUFJJQ0UuMjAyNS84LzMuVVNEAQAAACYBehADAAAAAADE8J4RCdTdCO7LMBIJ1N0IKENJUS5UV1NFOjIzMzAuSVFfQ0xPU0VQUklDRS4yMDI1LzgvMy5VU0QBAAAAq8wFAAMAAAAAAMTwnhEJ1N0I7sswEgnU3QgiQ0lRLlZSVC5JUV9DTE9TRVBSSUNFLjIwMjUvOC8zLlVTRAEAAABEm4ciAwAAAAAALwWfEQnU3QgOGjESCdTdCCNDSVEuUUNPTS5JUV9DTE9TRVBSSUNFLjIwMjUvOC8zLlVTRAEAAADVggAAAwAAAAAALwWfEQnU3QgOGjESCdTdCCNDSVEuTVNGVC5JUV9DTE9TRVBSSUNFLjIwMjUvOC8zLlVTRAEAAABLVQAAAwAAAAAALwWfEQnU3QgOGjESCdTdCCNDSVEuUExU</t>
  </si>
  <si>
    <t>Ui5JUV9DTE9TRVBSSUNFLjIwMjUvOC8zLlVTRAEAAABl+pgCAwAAAAAALwWfEQnU3QgOGjESCdTdCCNDSVEuU05PVy5JUV9DTE9TRVBSSUNFLjIwMjUvOC8zLlVTRAEAAACwPGQQAwAAAAAALwWfEQnU3Qj+8jASCdTdCCNDSVEuUEFOVy5JUV9DTE9TRVBSSUNFLjIwMjUvOC8zLlVTRAEAAACDfYQBAwAAAAAALwWfEQnU3Qj+8jASCdTdCCJDSVEuVEVNLklRX0NMT1NFUFJJQ0UuMjAyNS84LzMuVVNEAQAAAADTJBkDAAAAAAAvBZ8RCdTdCA4aMRIJ1N0II0NJUS5SQkxYLklRX0NMT1NFUFJJQ0UuMjAyNS84LzMuVVNEAQAAAGlV9AEDAAAAAAAvBZ8RCdTdCA4aMRIJ1N0II0NJUS5TTk9XLklRX0NMT1NFUFJJQ0UuMjAyNS84LzIuVVNEAQAAALA8ZBADAAAAAACCOBgSCdTdCDlqxhMJ1N0II0NJUS5QQU5XLklRX0NMT1NFUFJJQ0UuMjAyNS84LzIuVVNEAQAAAIN9hAEDAAAAAACCOBgSCdTdCDlqxhMJ1N0IIkNJUS5URU0uSVFfQ0xPU0VQUklDRS4yMDI1LzgvMi5VU0QBAAAAANMkGQMAAAAAAII4GBIJ1N0IgZHGEwnU3QgjQ0lRLlJCTFguSVFfQ0xPU0VQUklDRS4yMDI1LzgvMi5VU0QBAAAAaVX0AQMAAAAAAII4GBIJ1N0IgZHGEwnU3QgiQ0lRLlZSVC5JUV9DTE9TRVBSSUNFLjIwMjUvOC8yLlVTRAEAAABEm4ciAwAAAAAAgjgYEgnU3QiBkcYTCdTdCCNDSVEuUUNPTS5JUV9DTE9TRVBSSUNFLjIwMjUvOC8y</t>
  </si>
  <si>
    <t>LlVTRAEAAADVggAAAwAAAAAAgjgYEgnU3QiBkcYTCdTdCCNDSVEuTVNGVC5JUV9DTE9TRVBSSUNFLjIwMjUvOC8yLlVTRAEAAABLVQAAAwAAAAAAgjgYEgnU3QiBkcYTCdTdCCNDSVEuUExUUi5JUV9DTE9TRVBSSUNFLjIwMjUvOC8yLlVTRAEAAABl+pgCAwAAAAAAgjgYEgnU3QhduMYTCdTdCCNDSVEuQURCRS5JUV9DTE9TRVBSSUNFLjIwMjUvOC8yLlVTRAEAAAABXwAAAwAAAAAAgjgYEgnU3QgcHMYTCdTdCCJDSVEuQVBQLklRX0NMT1NFUFJJQ0UuMjAyNS84LzIuVVNEAQAAANq5zg0DAAAAAACCOBgSCdTdCBwcxhMJ1N0II0NJUS5DRkxULklRX0NMT1NFUFJJQ0UuMjAyNS84LzIuVVNEAQAAACYBehADAAAAAACCOBgSCdTdCChDxhMJ1N0IKENJUS5UV1NFOjIzMzAuSVFfQ0xPU0VQUklDRS4yMDI1LzgvMi5VU0QBAAAAq8wFAAMAAAAAAII4GBIJ1N0IKEPGEwnU3QgjQ0lRLkRET0cuSVFfQ0xPU0VQUklDRS4yMDI1LzgvMi5VU0QBAAAAu6EECAMAAAAAAII4GBIJ1N0IKEPGEwnU3QgiQ0lRLk1EQi5JUV9DTE9TRVBSSUNFLjIwMjUvOC8yLlVTRAEAAADibswCAwAAAAAAgjgYEgnU3QgoQ8YTCdTdCCNDSVEuTUVUQS5JUV9DTE9TRVBSSUNFLjIwMjUvOC8yLlVTRAEAAAAX2zwBAwAAAAAAgjgYEgnU3Qg5asYTCdTdCCJDSVEuTk9XLklRX0NMT1NFUFJJQ0UuMjAyNS84LzIuVVNEAQAAAL90XgEDAAAAAACC</t>
  </si>
  <si>
    <t>OBgSCdTdCDlqxhMJ1N0II0NJUS5BTkVULklRX0NMT1NFUFJJQ0UuMjAyNS84LzIuVVNEAQAAAMPb/AEDAAAAAACCOBgSCdTdCAb1xRMJ1N0II0NJUS5TTlBTLklRX0NMT1NFUFJJQ0UuMjAyNS84LzIuVVNEAQAAANSIAAADAAAAAACCOBgSCdTdCAb1xRMJ1N0II0NJUS5BTVpOLklRX0NMT1NFUFJJQ0UuMjAyNS84LzIuVVNEAQAAAD1JAAADAAAAAACCOBgSCdTdCAb1xRMJ1N0II0NJUS5PUkNMLklRX0NMT1NFUFJJQ0UuMjAyNS84LzIuVVNEAQAAAOdWAAADAAAAAACCOBgSCdTdCAb1xRMJ1N0IIkNJUS5JT1QuSVFfQ0xPU0VQUklDRS4yMDI1LzgvMi5VU0QBAAAAuj78EQMAAAAAAII4GBIJ1N0IBvXFEwnU3QgjQ0lRLlNIT1AuSVFfQ0xPU0VQUklDRS4yMDI1LzgvMi5VU0QBAAAABisEBQMAAAAAAII4GBIJ1N0IHBzGEwnU3QgjQ0lRLk5WREEuSVFfQ0xPU0VQUklDRS4yMDI1LzgvMi5VU0QBAAAAM34AAAMAAAAAAII4GBIJ1N0IHBzGEwnU3QgrQ0lRLktPU0U6QTAwMDY2MC5JUV9DTE9TRVBSSUNFLjIwMjUvOC8yLlVTRAEAAACdeg0AAwAAAAAAgjgYEgnU3QgcHMYTCdTdCCNDSVEuTkJJUy5JUV9DTE9TRVBSSUNFLjIwMjUvOC8yLlVTRAEAAAC/+xkDAwAAAAAAgjgYEgnU3QjnpsUTCdTdCCJDSVEuTkVULklRX0NMT1NFUFJJQ0UuMjAyNS84LzIuVVNEAQAAADT14AQDAAAAAACCOBgSCdTdCOemxRMJ1N0I</t>
  </si>
  <si>
    <t>I0NJUS5QU1RHLklRX0NMT1NFUFJJQ0UuMjAyNS84LzIuVVNEAQAAALjKpQYDAAAAAACCOBgSCdTdCOemxRMJ1N0II0NJUS5EVU9MLklRX0NMT1NFUFJJQ0UuMjAyNS84LzIuVVNEAQAAALDwhwwDAAAAAACCOBgSCdTdCPfNxRMJ1N0ILENJUS5OQVNEQVFHUzpBU01MLklRX0NMT1NFUFJJQ0UuMjAyNS84LzIuVVNEAQAAACjvBQADAAAAAADLTRgSCdTdCPfNxRMJ1N0IKENJUS5UV1NFOjI0NTQuSVFfQ0xPU0VQUklDRS4yMDI1LzgvMi5VU0QBAAAAPTdcAAMAAAAAAMtNGBIJ1N0I983FEwnU3QgiQ0lRLkFSTS5JUV9DTE9TRVBSSUNFLjIwMjUvOC8yLlVTRAEAAAAs58UnAwAAAAAAy00YEgnU3Qj3zcUTCdTdCC1DSVEuTkFTREFRR1M6R09PR0wuSVFfQ0xPU0VQUklDRS4yMDI1LzgvMi5VU0QBAAAAqHEAAAMAAAAAAMtNGBIJ1N0I983FEwnU3QgjQ0lRLkdUTEIuSVFfQ0xPU0VQUklDRS4yMDI1LzgvMi5VU0QBAAAAzYQXEQMAAAAAAMtNGBIJ1N0IQljFEwnU3QgiQ0lRLlNBUC5JUV9DTE9TRVBSSUNFLjIwMjUvOC8yLlVTRAEAAAAL7gEAAwAAAAAAy00YEgnU3QhCWMUTCdTdCCNDSVEuV0RBWS5JUV9DTE9TRVBSSUNFLjIwMjUvOC8yLlVTRAEAAACHY2sBAwAAAAAAy00YEgnU3QjLf8UTCdTdCCNDSVEuQUFQTC5JUV9DTE9TRVBSSUNFLjIwMjUvOC8yLlVTRAEAAABpYQAAAwAAAAAAy00YEgnU3QjLf8UTCdTd</t>
  </si>
  <si>
    <t>CCFDSVEuTVUuSVFfQ0xPU0VQUklDRS4yMDI1LzgvMi5VU0QBAAAABmkEAAMAAAAAAMtNGBIJ1N0Iy3/FEwnU3QgjQ0lRLlRFQU0uSVFfQ0xPU0VQUklDRS4yMDI1LzgvMi5VU0QBAAAAUhMiDwMAAAAAAMtNGBIJ1N0Iy3/FEwnU3QgjQ0lRLlRTTEEuSVFfQ0xPU0VQUklDRS4yMDI1LzgvMi5VU0QBAAAAEMaiAQMAAAAAAMtNGBIJ1N0Iy3/FEwnU3QgjQ0lRLkVTVEMuSVFfQ0xPU0VQUklDRS4yMDI1LzgvMi5VU0QBAAAAgIRbDQMAAAAAAMtNGBIJ1N0I56bFEwnU3QgiQ0lRLkNSTS5JUV9DTE9TRVBSSUNFLjIwMjUvOC8yLlVTRAEAAAAl4AEAAwAAAAAAy00YEgnU3QgMMcUTCdTdCCFDSVEuWlMuSVFfQ0xPU0VQUklDRS4yMDI1LzgvMi5VU0QBAAAA1MyBAwMAAAAAAMtNGBIJ1N0IDDHFEwnU3QgjQ0lRLkFWR08uSVFfQ0xPU0VQUklDRS4yMDI1LzgvMi5VU0QBAAAA8LZ9AQMAAAAAAMtNGBIJ1N0IQljFEwnU3QgjQ0lRLk1SVkwuSVFfQ0xPU0VQUklDRS4yMDI1LzgvMi5VU0QBAAAAtnkAAAMAAAAAAMtNGBIJ1N0IQljFEwnU3QgjQ0lRLl5ESkkuSVFfQ0xPU0VQUklDRS4yMDI1LzgvMi5VU0QBAAAA+LQoAAMAAAAAAGxLHBQJ1N0IH5Y0FAnU3QgsQ0lRLk5BU0RBUUdNOkJPVFouSVFfQ0xPU0VQUklDRS4yMDI1LzgvMi5VU0QBAAAA9/0IFgMAAAAAAGxLHBQJ1N0IH5Y0FAnU3QgjQ0lRLkFHSVguSVFfQ0xP</t>
  </si>
  <si>
    <t>U0VQUklDRS4yMDI1LzgvMi5VU0QBAAAAI/cAcAMAAAAAAGxLHBQJ1N0IH5Y0FAnU3QgjQ0lRLl5TUFguSVFfQ0xPU0VQUklDRS4yMDI1LzgvMi5VU0QBAAAAm7goAAMAAAAAAGxLHBQJ1N0IH5Y0FAnU3QgrQ0lRLk5BU0RBUUdNOlFRUS5JUV9DTE9TRVBSSUNFLjIwMjUvOC8yLlVTRAEAAAAOunsAAwAAAAAAbEscFAnU3QgfljQUCdTdCCtDSVEuTkFTREFRR006U01ILklRX0NMT1NFUFJJQ0UuMjAyNS84LzIuVVNEAQAAAGDCNgADAAAAAABsSxwUCdTdCB+WNBQJ1N0IK0NJUS5OQVNEQVFHTTpBSVEuSVFfQ0xPU0VQUklDRS4yMDI1LzgvMi5VU0QBAAAA6dxiIQMAAAAAAGxLHBQJ1N0I49A0FAnU3QgkQ0lRLkFSQ0E6QVJUWS5JUV9DTE9TRVBSSUNFLjIwMjUvOC8yAQAAAG4faSEDAAAAAABsSxwUCdTdCB+WNBQJ1N0II0NJUS5CQVRTOklHVi5JUV9DTE9TRVBSSUNFLjIwMjUvOC8yAQAAAM06hgADAAAAAABsSxwUCdTdCB+WNBQJ1N0IL0NJUS5OQVNEQVFHTTpBR0lYLklRX1NIQVJFU09VVFNUQU5ESU5HLjIwMjUvOC8yAQAAACP3AHACAAAACDAuOTAwMDAyAGxLHBQJ1N0IH5Y0FAnU3QgqQ0lRLkxTRTpBSUFHLklRX1NIQVJFU09VVFNUQU5ESU5HLjIwMjUvOC8yAQAAAPCdgiQCAAAACTQxLjQxMzM2MgBsSxwUCdTdCB+WNBQJ1N0IL0NJUS5OQVNEQVFHTTpGRFRYLklRX1NIQVJFU09VVFNUQU5ESU5HLjIw</t>
  </si>
  <si>
    <t>MjUvOC8yAQAAAL2lnSYCAAAACDQuNjg4NDY5AGxLHBQJ1N0IH5Y0FAnU3QguQ0lRLk5BU0RBUUdNOlNNSC5JUV9TSEFSRVNPVVRTVEFORElORy4yMDI1LzgvMgEAAABgwjYAAgAAAAk5NC40OTE4NzQAbEscFAnU3QgfljQUCdTdCCRDSVEuQkFUUzpXVEFJLklRX0NMT1NFUFJJQ0UuMjAyNS84LzIBAAAAYE5vZAMAAAAAAGxLHBQJ1N0IH5Y0FAnU3QgrQ0lRLlhUUkE6WEFJWC5JUV9TSEFSRVNPVVRTVEFORElORy4yMDI1LzgvMgEAAAA17OIiAgAAAAkzNC44OTk4NjkAbEscFAnU3QgfljQUCdTdCCtDSVEuQkFUUzpXVEFJLklRX1NIQVJFU09VVFNUQU5ESU5HLjIwMjUvOC8yAQAAAGBOb2QCAAAAAzguNgBsSxwUCdTdCB+WNBQJ1N0IKkNJUS5CQVRTOklHVi5JUV9TSEFSRVNPVVRTVEFORElORy4yMDI1LzgvMgEAAADNOoYAAgAAAAMxMDgAbEscFAnU3QgQbzQUCdTdCCdDSVEuTkFTREFRR006UVFRLklRX0NMT1NFUFJJQ0UuMjAyNS84LzIBAAAADrp7AAMAAAAAAGxLHBQJ1N0IEG80FAnU3QgqQ0lRLkFTWDpSQlRaLklRX1NIQVJFU09VVFNUQU5ESU5HLjIwMjUvOC8yAQAAACntdiICAAAACTIwLjY3MTU5NwBsSxwUCdTdCBBvNBQJ1N0IK0NJUS5BUkNBOkNIQVQuSVFfU0hBUkVTT1VUU1RBTkRJTkcuMjAyNS84LzIBAAAAADA1bQIAAAAFNy41MjUAbEscFAnU3QgQbzQUCdTdCCNDSVEuQVNYOlJCVFouSVFf</t>
  </si>
  <si>
    <t>Q0xPU0VQUklDRS4yMDI1LzgvMgEAAAAp7XYiAwAAAAAAbEscFAnU3QgQbzQUCdTdCCRDSVEuQVJDQTpDSEFULklRX0NMT1NFUFJJQ0UuMjAyNS84LzIBAAAAADA1bQMAAAAAAGxLHBQJ1N0IEG80FAnU3QgoQ0lRLk5BU0RBUUdNOlJPQlQuSVFfQ0xPU0VQUklDRS4yMDI1LzgvMgEAAABcY9kgAwAAAAAAbEscFAnU3QgfljQUCdTdCC5DSVEuTkFTREFRR006UVFRLklRX1NIQVJFU09VVFNUQU5ESU5HLjIwMjUvOC8yAQAAAA66ewACAAAABjYzOS4xNQBsSxwUCdTdCB+WNBQJ1N0IIkNJUS5EQjpYQjBULklRX0NMT1NFUFJJQ0UuMjAyNS84LzIBAAAA0zPeKQMAAAAAAGxLHBQJ1N0IH5Y0FAnU3QgkQ0lRLkFSQ0E6TE9VUC5JUV9DTE9TRVBSSUNFLjIwMjUvOC8yAQAAAFlcDyIDAAAAAABsSxwUCdTdCAdINBQJ1N0IL0NJUS5OQVNEQVFHTTpCT1RaLklRX1NIQVJFU09VVFNUQU5ESU5HLjIwMjUvOC8yAQAAAPf9CBYCAAAABTgzLjY2AGxLHBQJ1N0IB0g0FAnU3QgoQ0lRLk5BU0RBUUdNOkFHSVguSVFfQ0xPU0VQUklDRS4yMDI1LzgvMgEAAAAj9wBwAwAAAAAAbEscFAnU3QgHSDQUCdTdCCtDSVEuQVJDQTpBUlRZLklRX1NIQVJFU09VVFNUQU5ESU5HLjIwMjUvOC8yAQAAAG4faSECAAAABTI4LjE1AGxLHBQJ1N0IEG80FAnU3QgkQ0lRLlhUUkE6WEFJWC5JUV9DTE9TRVBSSUNFLjIwMjUvOC8yAQAAADXs4iID</t>
  </si>
  <si>
    <t>AAAAAABsSxwUCdTdCBBvNBQJ1N0II0NJUS5BUkNBOkFJUy5JUV9DTE9TRVBSSUNFLjIwMjUvOC8yAQAAAJiXn3ADAAAAAABsSxwUCdTdCBBvNBQJ1N0IKENJUS5OQVNEQVFHTTpGRFRYLklRX0NMT1NFUFJJQ0UuMjAyNS84LzIBAAAAvaWdJgMAAAAAAGxLHBQJ1N0IEG80FAnU3QgnQ0lRLk5BU0RBUUdNOkFJUS5JUV9DTE9TRVBSSUNFLjIwMjUvOC8yAQAAAOncYiEDAAAAAABsSxwUCdTdCBBvNBQJ1N0IKUNJUS5EQjpYQjBULklRX1NIQVJFU09VVFNUQU5ESU5HLjIwMjUvOC8yAQAAANMz3ikCAAAABDQuMDMAbEscFAnU3QgQbzQUCdTdCCRDSVEuQVJDQTpMUk5aLklRX0NMT1NFUFJJQ0UuMjAyNS84LzIBAAAAtXbDJgMAAAAAAGxLHBQJ1N0IICE0FAnU3QguQ0lRLk5BU0RBUUdNOkFJUS5JUV9TSEFSRVNPVVRTVEFORElORy4yMDI1LzgvMgEAAADp3GIhAgAAAAk4OS4yNTAwMDIAbEscFAnU3QgHSDQUCdTdCCpDSVEuQklUOldUQUkuSVFfU0hBUkVTT1VUU1RBTkRJTkcuMjAyNS84LzIBAAAATbpbIwIAAAAIMTIuMDY2NjMAbEscFAnU3QgHSDQUCdTdCC9DSVEuTkFTREFRR006V0lTRS5JUV9TSEFSRVNPVVRTVEFORElORy4yMDI1LzgvMgEAAADpsENuAgAAAAQwLjg2AGxLHBQJ1N0IB0g0FAnU3QgrQ0lRLkFSQ0E6VEhOUS5JUV9TSEFSRVNPVVRTVEFORElORy4yMDI1LzgvMgEAAACuw34kAgAAAAUzLjcy</t>
  </si>
  <si>
    <t>NQBsSxwUCdTdCAdINBQJ1N0IJENJUS5BUkNBOklHUFQuSVFfQ0xPU0VQUklDRS4yMDI1LzgvMgEAAADMAl4BAwAAAAAAbEscFAnU3QgHSDQUCdTdCCtDSVEuQVJDQTpMT1VQLklRX1NIQVJFU09VVFNUQU5ESU5HLjIwMjUvOC8yAQAAAFlcDyICAAAACDEuNjAwMDAxAGxLHBQJ1N0IB0g0FAnU3QgoQ0lRLk5BU0RBUUdNOkJPVFouSVFfQ0xPU0VQUklDRS4yMDI1LzgvMgEAAAD3/QgWAwAAAAAAbEscFAnU3QgHSDQUCdTdCCRDSVEuQVJDQTpUSE5RLklRX0NMT1NFUFJJQ0UuMjAyNS84LzIBAAAArsN+JAMAAAAAAGxLHBQJ1N0IB0g0FAnU3QgrQ0lRLkFSQ0E6TFJOWi5JUV9TSEFSRVNPVVRTVEFORElORy4yMDI1LzgvMgEAAAC1dsMmAgAAAAQwLjc4AGxLHBQJ1N0IICE0FAnU3QgrQ0lRLkFSQ0E6SUdQVC5JUV9TSEFSRVNPVVRTVEFORElORy4yMDI1LzgvMgEAAADMAl4BAgAAAAM5LjkAbEscFAnU3QggITQUCdTdCCdDSVEuTkFTREFRR006U01ILklRX0NMT1NFUFJJQ0UuMjAyNS84LzIBAAAAYMI2AAMAAAAAAGxLHBQJ1N0IICE0FAnU3QgqQ0lRLkFSQ0E6QUlTLklRX1NIQVJFU09VVFNUQU5ESU5HLjIwMjUvOC8yAQAAAJiXn3ACAAAAAzAuOABsSxwUCdTdCCAhNBQJ1N0II0NJUS5MU0U6QUlBRy5JUV9DTE9TRVBSSUNFLjIwMjUvOC8yAQAAAPCdgiQDAAAAAABsSxwUCdTdCCAhNBQJ1N0II0NJUS5MU0U6</t>
  </si>
  <si>
    <t>UkJPVC5JUV9DTE9TRVBSSUNFLjIwMjUvOC8yAQAAAI57JBQDAAAAAABsSxwUCdTdCCAhNBQJ1N0II0NJUS5CSVQ6V1RBSS5JUV9DTE9TRVBSSUNFLjIwMjUvOC8yAQAAAE26WyMDAAAAAABsSxwUCdTdCCAhNBQJ1N0IKENJUS5OQVNEQVFHTTpXSVNFLklRX0NMT1NFUFJJQ0UuMjAyNS84LzIBAAAA6bBDbgMAAAAAAGxLHBQJ1N0IICE0FAnU3QgvQ0lRLk5BU0RBUUdNOlJPQlQuSVFfU0hBUkVTT1VUU1RBTkRJTkcuMjAyNS84LzIBAAAAXGPZIAIAAAAJMTAuMzAwMDAyAGxLHBQJ1N0IICE0FAnU3QgoQ0lRLlRXU0U6MjQ1NC5JUV9DTE9TRVBSSUNFLjIwMjUvNy8xLlVTRAEAAAA9N1wAAgAAAAw0My40Njc4ODUyMjUAIC0u1RbU3QgOS0rVFtTdCCxDSVEuTkFTREFRR1M6QVNNTC5JUV9DTE9TRVBSSUNFLjIwMjUvNy8xLlVTRAEAAAAo7wUAAgAAAAY3OTAuNDcAIC0u1RbU3QgOS0rVFtTdCCNDSVEuQUFQTC5JUV9DTE9TRVBSSUNFLjIwMjUvNy8xLlVTRAEAAABpYQAAAgAAAAYyMDcuODIAIC0u1RbU3QgOS0rVFtTdCCNDSVEuUFNURy5JUV9DTE9TRVBSSUNFLjIwMjUvNy8xLlVTRAEAAAC4yqUGAgAAAAU1NS4yMgAgLS7VFtTdCA5LStUW1N0IIkNJUS5ORVQuSVFfQ0xPU0VQUklDRS4yMDI1LzcvMS5VU0QBAAAANPXgBAIAAAAGMTg0Ljk1ACAtLtUW1N0IDktK1RbU3QgjQ0lRLk5CSVMuSVFfQ0xPU0VQUklD</t>
  </si>
  <si>
    <t>RS4yMDI1LzcvMS5VU0QBAAAAv/sZAwIAAAAFNTAuMzEAIC0u1RbU3QgOS0rVFtTdCC1DSVEuTkFTREFRR1M6R09PR0wuSVFfQ0xPU0VQUklDRS4yMDI1LzcvMS5VU0QBAAAAqHEAAAIAAAAGMTc1Ljg0ACAtLtUW1N0IDktK1RbU3QgjQ0lRLlNIT1AuSVFfQ0xPU0VQUklDRS4yMDI1LzcvMS5VU0QBAAAABisEBQIAAAAGMTEyLjY3ACAtLtUW1N0IDktK1RbU3QgiQ0lRLklPVC5JUV9DTE9TRVBSSUNFLjIwMjUvNy8xLlVTRAEAAAC6PvwRAgAAAAUzOS4xNgAgLS7VFtTdCA5LStUW1N0II0NJUS5EVU9MLklRX0NMT1NFUFJJQ0UuMjAyNS83LzEuVVNEAQAAALDwhwwCAAAABjQwMy4wNgAgLS7VFtTdCA5LStUW1N0IIkNJUS5BUk0uSVFfQ0xPU0VQUklDRS4yMDI1LzcvMS5VU0QBAAAALOfFJwIAAAAGMTU2LjMzACAtLtUW1N0IDktK1RbU3QgjQ0lRLlNOUFMuSVFfQ0xPU0VQUklDRS4yMDI1LzcvMS5VU0QBAAAA1IgAAAIAAAAGNTIxLjc4ACAtLtUW1N0IDktK1RbU3QgjQ0lRLkFORVQuSVFfQ0xPU0VQUklDRS4yMDI1LzcvMS5VU0QBAAAAw9v8AQIAAAAFOTguOTEAIC0u1RbU3QgQh0nVFtTdCCtDSVEuS09TRTpBMDAwNjYwLklRX0NMT1NFUFJJQ0UuMjAyNS83LzEuVVNEAQAAAJ16DQACAAAACjIxMC4xNjkxMTIAIC0u1RbU3QgQh0nVFtTdCCNDSVEuTlZEQS5JUV9DTE9TRVBSSUNFLjIwMjUvNy8xLlVTRAEA</t>
  </si>
  <si>
    <t>AAAzfgAAAgAAAAUxNTMuMwAgLS7VFtTdCBCHSdUW1N0IIkNJUS5NREIuSVFfQ0xPU0VQUklDRS4yMDI1LzcvMS5VU0QBAAAA4m7MAgIAAAAGMjA2LjA0ACAtLtUW1N0IEIdJ1RbU3QgjQ0lRLkRET0cuSVFfQ0xPU0VQUklDRS4yMDI1LzcvMS5VU0QBAAAAu6EECAIAAAAGMTMyLjMzACAtLtUW1N0IEIdJ1RbU3QgjQ0lRLk9SQ0wuSVFfQ0xPU0VQUklDRS4yMDI1LzcvMS5VU0QBAAAA51YAAAIAAAAGMjE4Ljk2ACAtLtUW1N0IEIdJ1RbU3QgjQ0lRLkFNWk4uSVFfQ0xPU0VQUklDRS4yMDI1LzcvMS5VU0QBAAAAPUkAAAIAAAAGMjIwLjQ2ACAtLtUW1N0IEIdJ1RbU3QgoQ0lRLlRXU0U6MjMzMC5JUV9DTE9TRVBSSUNFLjIwMjUvNy8xLlVTRAEAAACrzAUAAgAAAAwzNi45OTAzMTgwMTUAIC0u1RbU3QgQh0nVFtTdCCNDSVEuR1RMQi5JUV9DTE9TRVBSSUNFLjIwMjUvNy8xLlVTRAEAAADNhBcRAgAAAAU0NS41MQAgLS7VFtTdCBCHSdUW1N0II0NJUS5BVkdPLklRX0NMT1NFUFJJQ0UuMjAyNS83LzEuVVNEAQAAAPC2fQECAAAABjI2NC43NAAgLS7VFtTdCBCHSdUW1N0II0NJUS5RQ09NLklRX0NMT1NFUFJJQ0UuMjAyNS83LzEuVVNEAQAAANWCAAACAAAABTE1OS40ACAtLtUW1N0IEIdJ1RbU3QgjQ0lRLlNOT1cuSVFfQ0xPU0VQUklDRS4yMDI1LzcvMS5VU0QBAAAAsDxkEAIAAAAGMjE1Ljk3ACAtLtUW1N0I</t>
  </si>
  <si>
    <t>EIdJ1RbU3QgjQ0lRLlRFQU0uSVFfQ0xPU0VQUklDRS4yMDI1LzcvMS5VU0QBAAAAUhMiDwIAAAAGMjA3LjcxACAtLtUW1N0IEIdJ1RbU3QgiQ0lRLlNBUC5JUV9DTE9TRVBSSUNFLjIwMjUvNy8xLlVTRAEAAAAL7gEAAgAAAA4zMDAuODgyODcyMjU3MgAgLS7VFtTdCBCHSdUW1N0IIUNJUS5NVS5JUV9DTE9TRVBSSUNFLjIwMjUvNy8xLlVTRAEAAAAGaQQAAgAAAAYxMjAuODkAIC0u1RbU3QgQh0nVFtTdCCNDSVEuRVNUQy5JUV9DTE9TRVBSSUNFLjIwMjUvNy8xLlVTRAEAAACAhFsNAgAAAAU4My43MQAgLS7VFtTdCBCHSdUW1N0IIkNJUS5WUlQuSVFfQ0xPU0VQUklDRS4yMDI1LzcvMS5VU0QBAAAARJuHIgIAAAAGMTIyLjU0ACAtLtUW1N0IEIdJ1RbU3QgjQ0lRLlJCTFguSVFfQ0xPU0VQUklDRS4yMDI1LzcvMS5VU0QBAAAAaVX0AQIAAAAGMTAwLjY1ACAtLtUW1N0IEIdJ1RbU3QgiQ0lRLkNSTS5JUV9DTE9TRVBSSUNFLjIwMjUvNy8xLlVTRAEAAAAl4AEAAgAAAAYyNzEuOTEAIC0u1RbU3QgQh0nVFtTdCCNDSVEuUExUUi5JUV9DTE9TRVBSSUNFLjIwMjUvNy8xLlVTRAEAAABl+pgCAgAAAAYxMzAuNjgAIC0u1RbU3QgQh0nVFtTdCCJDSVEuVEVNLklRX0NMT1NFUFJJQ0UuMjAyNS83LzEuVVNEAQAAAADTJBkCAAAABjU5LjQ0NQAgLS7VFtTdCDZCSdUW1N0IIkNJUS5OT1cuSVFfQ0xPU0VQUklDRS4y</t>
  </si>
  <si>
    <t>MDI1LzcvMS5VU0QBAAAAv3ReAQIAAAAHMTAxMS44OQAgLS7VFtTdCBCHSdUW1N0II0NJUS5NU0ZULklRX0NMT1NFUFJJQ0UuMjAyNS83LzEuVVNEAQAAAEtVAAACAAAABjQ5Mi4wNQAgLS7VFtTdCBCHSdUW1N0II0NJUS5DRkxULklRX0NMT1NFUFJJQ0UuMjAyNS83LzEuVVNEAQAAACYBehACAAAABTI0Ljk1ACAtLtUW1N0IEIdJ1RbU3QghQ0lRLlpTLklRX0NMT1NFUFJJQ0UuMjAyNS83LzEuVVNEAQAAANTMgQMCAAAABjMwNy4zMgAgLS7VFtTdCDZCSdUW1N0IIkNJUS5BUFAuSVFfQ0xPU0VQUklDRS4yMDI1LzcvMS5VU0QBAAAA2rnODQIAAAAGMzM2LjY5ACAtLtUW1N0INkJJ1RbU3QgjQ0lRLlBBTlcuSVFfQ0xPU0VQUklDRS4yMDI1LzcvMS5VU0QBAAAAg32EAQIAAAAGMTk3LjU4ACAtLtUW1N0INkJJ1RbU3QgjQ0lRLldEQVkuSVFfQ0xPU0VQUklDRS4yMDI1LzcvMS5VU0QBAAAAh2NrAQIAAAAGMjM5LjIzACAtLtUW1N0INkJJ1RbU3QgjQ0lRLkFEQkUuSVFfQ0xPU0VQUklDRS4yMDI1LzcvMS5VU0QBAAAAAV8AAAIAAAAFMzkyLjEAIC0u1RbU3QgvvUjVFtTdCCNDSVEuTUVUQS5JUV9DTE9TRVBSSUNFLjIwMjUvNy8xLlVTRAEAAAAX2zwBAgAAAAY3MTkuMjIAIC0u1RbU3QgvvUjVFtTdCCNDSVEuTVJWTC5JUV9DTE9TRVBSSUNFLjIwMjUvNy8xLlVTRAEAAAC2eQAAAgAAAAU3Ni4yNAAgLS7VFtTd</t>
  </si>
  <si>
    <t>DowJones Index</t>
    <phoneticPr fontId="24" type="noConversion"/>
  </si>
  <si>
    <t>249</t>
  </si>
  <si>
    <t>BAABTAVMT0NBTAFI/////wFQNQgAACNDSVEuXlNQWC5JUV9PUEVOUFJJQ0UuMjAyNC83LzE4LlVTRAEAAACbuCgAAgAAAAc1NjA4LjU2AOkiZLUy1N0I5MyytjLU3QgiQ0lRLl5TUFguSVFfWUVBUkhJR0guMjAyNS83LzE3LlVTRAEAAACbuCgAAgAAABA2Mjk3LjM2MTkwOTQ0MDQ1AOkiZLUy1N0IpM67tjLU3QghQ0lRLl5TUFguSVFfWUVBUkxPVy4yMDI1LzcvMTcuVVNEAQAAAJu4KAACAAAAEDQ5ODIuNzcwMzEzMjY5NDIA6SJktTLU3Qjc9bu2MtTdCBlDSVEuXlNQWC5JUV9ZRUFSSElHSF9EQVRFAQAAAJu4KAAFAAAACTIwMjUvNy8yOADpImS1MtTdCMIcvLYy1N0IGENJUS5eU1BYLklRX1lFQVJMT1dfREFURQEAAACbuCgABQAAAAgyMDI1LzQvOADpImS1MtTdCHJPtrYy1N0IJENJUS5eREpJLklRX0NMT1NFUFJJQ0UuMjAyNS83LzE3LlVTRAEAAAD4tCgAAgAAABA0NDQ4NC40ODYyNDk5MTQ2AOkiZLUy1N0I6mq8tjLU3QgkQ0lRLl5ESkkuSVFfQ0xPU0VQUklDRS4yMDI1LzQvMTcuVVNEAQAAAPi0KAACAAAAEDM5MTQyLjIzMTk0ODM4ODQA6SJktTLU3QiycLm2MtTdCCVDSVEuXkRKSS5JUV9DTE9TRVBSSUNFLjIwMjIvMTEvMzAuVVNEAQAAAPi0KAACAAAAEDM0NTg5Ljc2ODUxNDM2MDgA6SJktTLU3QgODbq2MtTdCCRDSVEuXkRKSS5JUV9DTE9TRVBSSUNFLjIwMjMvMy8xNC5VU0QBAAAA+LQoAAIA</t>
  </si>
  <si>
    <t>AAAQMzIxNTUuNDA0NjkyMjUyNwDpImS1MtTdCCKCurYy1N0II0NJUS5eREpJLklRX09QRU5QUklDRS4yMDI0LzcvMTguVVNEAQAAAPi0KAACAAAACDQxMTU2LjU2AOkiZLUy1N0Ia6SttjLU3QgiQ0lRLl5ESkkuSVFfWUVBUkhJR0guMjAyNS83LzE3LlVTRAEAAAD4tCgAAgAAABA0NTAxNC4wNDAwNTA0ODU4AOkiZLUy1N0IEEqutjLU3QghQ0lRLl5ESkkuSVFfWUVBUkxPVy4yMDI1LzcvMTcuVVNEAQAAAPi0KAACAAAAEDM3NjQ1LjU4OTM1NTY2NTQA6SJktTLU3QhgDa+2MtTdCBlDSVEuXkRKSS5JUV9ZRUFSSElHSF9EQVRFAQAAAPi0KAAFAAAACTIwMjQvMTIvNADpImS1MtTdCGMeu7Yy1N0IGENJUS5eREpJLklRX1lFQVJMT1dfREFURQEAAAD4tCgABQAAAAgyMDI1LzQvOADpImS1MtTdCHJPtrYy1N0IJENJUS5BR0lYLklRX0NMT1NFUFJJQ0UuMjAyNS83LzE3LlVTRAEAAAAj9wBwAgAAAAYzMS45NTUAqSVWtjLU3QgP18G2MtTdCCVDSVEuQUdJWC5JUV9DTE9TRVBSSUNFLjIwMjQvMTIvMzEuVVNEAQAAACP3AHACAAAABTI4LjQzAKklVrYy1N0Iq3q+tjLU3QgkQ0lRLkFHSVguSVFfQ0xPU0VQUklDRS4yMDI1LzQvMTcuVVNEAQAAACP3AHACAAAABzIzLjIxMjMAqSVWtjLU3QiycLm2MtTdCCNDSVEuQUdJWC5JUV9PUEVOUFJJQ0UuMjAyNC83LzE4LlVTRAEAAAAj9wBwAgAAAAUyNS4zNgCpJVa2MtTd</t>
  </si>
  <si>
    <t>CA4NurYy1N0IIkNJUS5BR0lYLklRX1lFQVJISUdILjIwMjUvNy8xNy5VU0QBAAAAI/cAcAIAAAAFMzEuOTkAqSVWtjLU3QjjYLe2MtTdCCFDSVEuQUdJWC5JUV9ZRUFSTE9XLjIwMjUvNy8xNy5VU0QBAAAAI/cAcAIAAAAGMjAuODE1AKklVrYy1N0IMiS4tjLU3QgZQ0lRLkFHSVguSVFfWUVBUkhJR0hfREFURQEAAAAj9wBwBQAAAAkyMDI1LzcvMzEAqSVWtjLU3Qgigrq2MtTdCBhDSVEuQUdJWC5JUV9ZRUFSTE9XX0RBVEUBAAAAI/cAcAUAAAAIMjAyNS80LzcAqSVWtjLU3QhiKLa2MtTdCCVDSVEuQUdJWC5JUV9DTE9TRVBSSUNFLjIwMjIvMTEvMzAuVVNEAQAAACP3AHADAAAAAACpJVa2MtTdCOcWv7Yy1N0IJENJUS5BR0lYLklRX0NMT1NFUFJJQ0UuMjAyMy8zLzE0LlVTRAEAAAAj9wBwAwAAAAAAqSVWtjLU3QgmJcK2MtTdCClDSVEuQVJDQTpDSEFULklRX0NMT1NFUFJJQ0UuMjAyNS83LzE3LlVTRAEAAAAAMDVtAgAAAAU0OS44NQDpImS1MtTdCOcWv7Yy1N0IKkNJUS5BUkNBOkNIQVQuSVFfQ0xPU0VQUklDRS4yMDI0LzEyLzMxLlVTRAEAAAAAMDVtAgAAAAU0MC40NgDpImS1MtTdCGukrbYy1N0IKUNJUS5BUkNBOkNIQVQuSVFfQ0xPU0VQUklDRS4yMDI1LzQvMTcuVVNEAQAAAAAwNW0CAAAABTMyLjYzAOkiZLUy1N0IEEqutjLU3QgoQ0lRLkFSQ0E6Q0hBVC5JUV9PUEVOUFJJQ0UuMjAyNC83LzE4</t>
  </si>
  <si>
    <t>LlVTRAEAAAAAMDVtAgAAAAUzNi45OADpImS1MtTdCGANr7Yy1N0IJ0NJUS5BUkNBOkNIQVQuSVFfWUVBUkhJR0guMjAyNS83LzE3LlVTRAEAAAAAMDVtAgAAAAc0OS45Mzk1AOkiZLUy1N0IYA2vtjLU3QgmQ0lRLkFSQ0E6Q0hBVC5JUV9ZRUFSTE9XLjIwMjUvNy8xNy5VU0QBAAAAADA1bQIAAAAHMjguOTYwOQDpImS1MtTdCNz1u7Yy1N0IHkNJUS5BUkNBOkNIQVQuSVFfWUVBUkhJR0hfREFURQEAAAAAMDVtBQAAAAkyMDI1LzcvMzEA6SJktTLU3Qj6RbC2MtTdCB1DSVEuQVJDQTpDSEFULklRX1lFQVJMT1dfREFURQEAAAAAMDVtBQAAAAgyMDI1LzQvNwDpImS1MtTdCOTMsrYy1N0IKkNJUS5BUkNBOkNIQVQuSVFfQ0xPU0VQUklDRS4yMDIyLzExLzMwLlVTRAEAAAAAMDVtAwAAAAAA6SJktTLU3Qjqary2MtTdCClDSVEuQVJDQTpDSEFULklRX0NMT1NFUFJJQ0UuMjAyMy8zLzE0LlVTRAEAAAAAMDVtAwAAAAAA6SJktTLU3QgwLr22MtTdCCxDSVEuTkFTREFRR006QUlRLklRX0NMT1NFUFJJQ0UuMjAyNS83LzE3LlVTRAEAAADp3GIhAgAAAAU0NC40MwDpImS1MtTdCMMWtbYy1N0ILUNJUS5OQVNEQVFHTTpBSVEuSVFfQ0xPU0VQUklDRS4yMDI0LzEyLzMxLlVTRAEAAADp3GIhAgAAAAUzOC42NAAlHVS2MtTdCGtPwLYy1N0ILENJUS5OQVNEQVFHTTpBSVEuSVFfQ0xPU0VQUklDRS4yMDI1LzQvMTcuVVNE</t>
  </si>
  <si>
    <t>AQAAAOncYiECAAAABDMzLjkA6SJktTLU3Qiy67a2MtTdCC1DSVEuTkFTREFRR006QUlRLklRX0NMT1NFUFJJQ0UuMjAyMi8xMS8zMC5VU0QBAAAA6dxiIQIAAAAFMjEuNzQA6SJktTLU3Qgigrq2MtTdCCxDSVEuTkFTREFRR006QUlRLklRX0NMT1NFUFJJQ0UuMjAyMy8zLzE0LlVTRAEAAADp3GIhAgAAAAUyMi4zOADpImS1MtTdCGMeu7Yy1N0IK0NJUS5OQVNEQVFHTTpBSVEuSVFfT1BFTlBSSUNFLjIwMjQvNy8xOC5VU0QBAAAA6dxiIQIAAAAFMzUuOTMA6SJktTLU3Qikzru2MtTdCCpDSVEuTkFTREFRR006QUlRLklRX1lFQVJISUdILjIwMjUvNy8xNy5VU0QBAAAA6dxiIQIAAAAENDQuNQDpImS1MtTdCGukrbYy1N0IKUNJUS5OQVNEQVFHTTpBSVEuSVFfWUVBUkxPVy4yMDI1LzcvMTcuVVNEAQAAAOncYiECAAAABDMwLjYA6SJktTLU3QgQSq62MtTdCCFDSVEuTkFTREFRR006QUlRLklRX1lFQVJISUdIX0RBVEUBAAAA6dxiIQUAAAAJMjAyNS83LzI5AOkiZLUy1N0IYA2vtjLU3QggQ0lRLk5BU0RBUUdNOkFJUS5JUV9ZRUFSTE9XX0RBVEUBAAAA6dxiIQUAAAAIMjAyNS80LzcA6SJktTLU3Qj6RbC2MtTdCC1DSVEuTkFTREFRR006Qk9UWi5JUV9DTE9TRVBSSUNFLjIwMjUvNy8xNy5VU0QBAAAA9/0IFgIAAAAFMzMuMjIA6SJktTLU3QjkzLK2MtTdCC5DSVEuTkFTREFRR006Qk9UWi5JUV9DTE9TRVBS</t>
  </si>
  <si>
    <t>SUNFLjIwMjQvMTIvMzEuVVNEAQAAAPf9CBYCAAAABTMxLjk1ACUdVLYy1N0IV1O+tjLU3QgtQ0lRLk5BU0RBUUdNOkJPVFouSVFfQ0xPU0VQUklDRS4yMDI1LzQvMTcuVVNEAQAAAPf9CBYCAAAABTI2LjYyAOkiZLUy1N0IsnC5tjLU3QguQ0lRLk5BU0RBUUdNOkJPVFouSVFfQ0xPU0VQUklDRS4yMDIyLzExLzMwLlVTRAEAAAD3/QgWAgAAAAUyMS40MwDpImS1MtTdCA4NurYy1N0ILUNJUS5OQVNEQVFHTTpCT1RaLklRX0NMT1NFUFJJQ0UuMjAyMy8zLzE0LlVTRAEAAAD3/QgWAgAAAAUyMy43MQDpImS1MtTdCMMWtbYy1N0ILENJUS5OQVNEQVFHTTpCT1RaLklRX09QRU5QUklDRS4yMDI0LzcvMTguVVNEAQAAAPf9CBYCAAAABDMxLjQA6SJktTLU3Qirer62MtTdCCtDSVEuTkFTREFRR006Qk9UWi5JUV9ZRUFSSElHSC4yMDI1LzcvMTcuVVNEAQAAAPf9CBYCAAAACTM0Ljg1NTkwMgDpImS1MtTdCMMWtbYy1N0IKkNJUS5OQVNEQVFHTTpCT1RaLklRX1lFQVJMT1cuMjAyNS83LzE3LlVTRAEAAAD3/QgWAgAAAAYyMy44MTUA6SJktTLU3QhiKLa2MtTdCCJDSVEuTkFTREFRR006Qk9UWi5JUV9ZRUFSSElHSF9EQVRFAQAAAPf9CBYFAAAACTIwMjUvMS8yNADpImS1MtTdCLLrtrYy1N0IIUNJUS5OQVNEQVFHTTpCT1RaLklRX1lFQVJMT1dfREFURQEAAAD3/QgWBQAAAAgyMDI1LzQvNwDpImS1MtTdCOeHwbYy</t>
  </si>
  <si>
    <t>1N0IKUNJUS5CQVRTOldUQUkuSVFfQ0xPU0VQUklDRS4yMDI1LzcvMTcuVVNEAQAAAGBOb2QCAAAABTI0Ljk5AOkiZLUy1N0Ia6SttjLU3QgqQ0lRLkJBVFM6V1RBSS5JUV9DTE9TRVBSSUNFLjIwMjQvMTIvMzEuVVNEAQAAAGBOb2QCAAAAAjIyAOkiZLUy1N0IEEqutjLU3QgpQ0lRLkJBVFM6V1RBSS5JUV9DTE9TRVBSSUNFLjIwMjUvNC8xNy5VU0QBAAAAYE5vZAIAAAAFMTcuOTQA6SJktTLU3QgQSq62MtTdCCpDSVEuQkFUUzpXVEFJLklRX0NMT1NFUFJJQ0UuMjAyMi8xMS8zMC5VU0QBAAAAYE5vZAIAAAAFMTUuNjQA6SJktTLU3QhV5q62MtTdCClDSVEuQkFUUzpXVEFJLklRX0NMT1NFUFJJQ0UuMjAyMy8zLzE0LlVTRAEAAABgTm9kAgAAAAcxNi4zNjE3AOkiZLUy1N0I6mq8tjLU3QgoQ0lRLkJBVFM6V1RBSS5JUV9PUEVOUFJJQ0UuMjAyNC83LzE4LlVTRAEAAABgTm9kAgAAAAQyMS4xAOkiZLUy1N0I+kWwtjLU3QgnQ0lRLkJBVFM6V1RBSS5JUV9ZRUFSSElHSC4yMDI1LzcvMTcuVVNEAQAAAGBOb2QCAAAABjI1LjAyNQDpImS1MtTdCESUsbYy1N0IJkNJUS5CQVRTOldUQUkuSVFfWUVBUkxPVy4yMDI1LzcvMTcuVVNEAQAAAGBOb2QCAAAABzE1Ljc2MDcA6SJktTLU3QjkzLK2MtTdCB5DSVEuQkFUUzpXVEFJLklRX1lFQVJISUdIX0RBVEUBAAAAYE5vZAUAAAAJMjAyNS83LzMxAOkiZLUy1N0IMC69</t>
  </si>
  <si>
    <t>tjLU3QgdQ0lRLkJBVFM6V1RBSS5JUV9ZRUFSTE9XX0RBVEUBAAAAYE5vZAUAAAAIMjAyNS80LzcA6SJktTLU3QhjHru2MtTdCClDSVEuQVJDQTpBUlRZLklRX0NMT1NFUFJJQ0UuMjAyNS83LzE3LlVTRAEAAABuH2khAgAAAAQ0Mi4zAOkiZLUy1N0IYii2tjLU3QgqQ0lRLkFSQ0E6QVJUWS5JUV9DTE9TRVBSSUNFLjIwMjQvMTIvMzEuVVNEAQAAAG4faSECAAAABTM3LjA3AOkiZLUy1N0Isuu2tjLU3QgpQ0lRLkFSQ0E6QVJUWS5JUV9DTE9TRVBSSUNFLjIwMjUvNC8xNy5VU0QBAAAAbh9pIQIAAAAEMjkuOADpImS1MtTdCKTOu7Yy1N0IKkNJUS5BUkNBOkFSVFkuSVFfQ0xPU0VQUklDRS4yMDIyLzExLzMwLlVTRAEAAABuH2khAgAAAAUyNi43NgDpImS1MtTdCNz1u7Yy1N0IKUNJUS5BUkNBOkFSVFkuSVFfQ0xPU0VQUklDRS4yMDIzLzMvMTQuVVNEAQAAAG4faSECAAAABTI5LjEzAOkiZLUy1N0Iwhy8tjLU3QgoQ0lRLkFSQ0E6QVJUWS5JUV9PUEVOUFJJQ0UuMjAyNC83LzE4LlVTRAEAAABuH2khAgAAAAUzNC4yOQDpImS1MtTdCGukrbYy1N0IJ0NJUS5BUkNBOkFSVFkuSVFfWUVBUkhJR0guMjAyNS83LzE3LlVTRAEAAABuH2khAgAAAAc0Mi4zNDk5AOkiZLUy1N0Ia6SttjLU3QgmQ0lRLkFSQ0E6QVJUWS5JUV9ZRUFSTE9XLjIwMjUvNy8xNy5VU0QBAAAAbh9pIQIAAAAHMjYuMzEyOADpImS1MtTdCBBK</t>
  </si>
  <si>
    <t>rrYy1N0IHkNJUS5BUkNBOkFSVFkuSVFfWUVBUkhJR0hfREFURQEAAABuH2khBQAAAAkyMDI1LzcvMzEA6SJktTLU3QhV5q62MtTdCB1DSVEuQVJDQTpBUlRZLklRX1lFQVJMT1dfREFURQEAAABuH2khBQAAAAgyMDI1LzQvNwDpImS1MtTdCPpFsLYy1N0IKENJUS5MU0U6UkJPVC5JUV9DTE9TRVBSSUNFLjIwMjUvNy8xNy5VU0QBAAAAjnskFAIAAAAFMTUuNDIA6SJktTLU3QjkzLK2MtTdCClDSVEuTFNFOlJCT1QuSVFfQ0xPU0VQUklDRS4yMDI0LzEyLzMxLlVTRAEAAACOeyQUAgAAAAYxMy44NzUA6SJktTLU3QgODbq2MtTdCChDSVEuTFNFOlJCT1QuSVFfQ0xPU0VQUklDRS4yMDI1LzQvMTcuVVNEAQAAAI57JBQCAAAABDEyLjIA6SJktTLU3Qgigrq2MtTdCClDSVEuTFNFOlJCT1QuSVFfQ0xPU0VQUklDRS4yMDIyLzExLzMwLlVTRAEAAACOeyQUAgAAAAU5LjU3NQDpImS1MtTdCOcWv7Yy1N0IKENJUS5MU0U6UkJPVC5JUV9DTE9TRVBSSUNFLjIwMjMvMy8xNC5VU0QBAAAAjnskFAIAAAAGMTAuNTQ1AOkiZLUy1N0I54fBtjLU3QgnQ0lRLkxTRTpSQk9ULklRX09QRU5QUklDRS4yMDI0LzcvMTguVVNEAQAAAI57JBQCAAAABTEzLjQyAOkiZLUy1N0IdHq0tjLU3QgmQ0lRLkxTRTpSQk9ULklRX1lFQVJISUdILjIwMjUvNy8xNy5VU0QBAAAAjnskFAIAAAAHMTUuNDQyNgDpImS1MtTdCMMWtbYy1N0IJUNJ</t>
  </si>
  <si>
    <t>US5MU0U6UkJPVC5JUV9ZRUFSTE9XLjIwMjUvNy8xNy5VU0QBAAAAjnskFAIAAAAFMTAuNzMA6SJktTLU3QhiKLa2MtTdCB1DSVEuTFNFOlJCT1QuSVFfWUVBUkhJR0hfREFURQEAAACOeyQUBQAAAAkyMDI1LzcvMjQA6SJktTLU3Qiy67a2MtTdCBxDSVEuTFNFOlJCT1QuSVFfWUVBUkxPV19EQVRFAQAAAI57JBQFAAAACDIwMjUvNC83AOkiZLUy1N0IMiS4tjLU3QgkQ0lRLk1FVEEuSVFfQ0xPU0VQUklDRS4yMDI1LzcvMTcuVVNEAQAAABfbPAECAAAABjcwMS40MQBinWS1MtTdCDGYrrYy1N0IJENJUS5NRVRBLklRX0NMT1NFUFJJQ0UuMjAyNS80LzE3LlVTRAEAAAAX2zwBAgAAAAY1MDEuNDgA6SJktTLU3QgQSq62MtTdCCVDSVEuTUVUQS5JUV9DTE9TRVBSSUNFLjIwMjIvMTEvMzAuVVNEAQAAABfbPAECAAAABTExOC4xAOkiZLUy1N0IVeautjLU3QgkQ0lRLk1FVEEuSVFfQ0xPU0VQUklDRS4yMDIzLzMvMTQuVVNEAQAAABfbPAECAAAABjE5NC4wMgDpImS1MtTdCFdTvrYy1N0II0NJUS5NRVRBLklRX09QRU5QUklDRS4yMDI0LzcvMTguVVNEAQAAABfbPAECAAAAAzQ3NQDpImS1MtTdCPpFsLYy1N0IIkNJUS5NRVRBLklRX1lFQVJISUdILjIwMjUvNy8xNy5VU0QBAAAAF9s8AQIAAAAFNzQ3LjkA6SJktTLU3QhElLG2MtTdCCFDSVEuTUVUQS5JUV9ZRUFSTE9XLjIwMjUvNy8xNy5VU0QBAAAAF9s8AQIA</t>
  </si>
  <si>
    <t>AAAGNDQyLjY1AExPZLUy1N0I5MyytjLU3QgZQ0lRLk1FVEEuSVFfWUVBUkhJR0hfREFURQEAAAAX2zwBBQAAAAkyMDI1LzcvMzEATE9ktTLU3Qjc9bu2MtTdCBhDSVEuTUVUQS5JUV9ZRUFSTE9XX0RBVEUBAAAAF9s8AQUAAAAIMjAyNC84LzUATE9ktTLU3Qh0erS2MtTdCCVDSVEuTUVUQS5JUV9DTE9TRVBSSUNFLjIwMjQvMTIvMzEuVVNEAQAAABfbPAECAAAABjU4NS41MQBab1S2MtTdCDfav7Yy1N0II0NJUS5DUk0uSVFfQ0xPU0VQUklDRS4yMDI1LzcvMTcuVVNEAQAAACXgAQACAAAABjI1OS44OABinWS1MtTdCLLrtrYy1N0II0NJUS5DUk0uSVFfQ0xPU0VQUklDRS4yMDI1LzQvMTcuVVNEAQAAACXgAQACAAAABjI0Ny4yNgBMT2S1MtTdCOpqvLYy1N0IJENJUS5DUk0uSVFfQ0xPU0VQUklDRS4yMDIyLzExLzMwLlVTRAEAAAAl4AEAAgAAAAYxNjAuMjUATE9ktTLU3QgwLr22MtTdCCNDSVEuQ1JNLklRX0NMT1NFUFJJQ0UuMjAyMy8zLzE0LlVTRAEAAAAl4AEAAgAAAAYxODIuODkATE9ktTLU3Qhko722MtTdCCJDSVEuQ1JNLklRX09QRU5QUklDRS4yMDI0LzcvMTguVVNEAQAAACXgAQACAAAABjI1Mi4xNABMT2S1MtTdCCKCurYy1N0IIUNJUS5DUk0uSVFfWUVBUkhJR0guMjAyNS83LzE3LlVTRAEAAAAl4AEAAgAAAAMzNjkATE9ktTLU3QhjHru2MtTdCCBDSVEuQ1JNLklRX1lFQVJMT1cuMjAyNS83</t>
  </si>
  <si>
    <t>LzE3LlVTRAEAAAAl4AEAAgAAAAMyMzAATE9ktTLU3QhrpK22MtTdCBhDSVEuQ1JNLklRX1lFQVJISUdIX0RBVEUBAAAAJeABAAUAAAAJMjAyNC8xMi80AExPZLUy1N0IAyOutjLU3QgXQ0lRLkNSTS5JUV9ZRUFSTE9XX0RBVEUBAAAAJeABAAUAAAAIMjAyNS80LzcATE9ktTLU3Qikzru2MtTdCCRDSVEuQ1JNLklRX0NMT1NFUFJJQ0UuMjAyNC8xMi8zMS5VU0QBAAAAJeABAAIAAAAGMzM0LjMzAFpvVLYy1N0ImcTAtjLU3QgjQ0lRLk5PVy5JUV9DTE9TRVBSSUNFLjIwMjUvNy8xNy5VU0QBAAAAv3ReAQIAAAAGOTU5LjE1AGKdZLUy1N0I5MyytjLU3QgjQ0lRLk5PVy5JUV9DTE9TRVBSSUNFLjIwMjUvNC8xNy5VU0QBAAAAv3ReAQIAAAAGNzcyLjE2AExPZLUy1N0I5MyytjLU3QgkQ0lRLk5PVy5JUV9DTE9TRVBSSUNFLjIwMjIvMTEvMzAuVVNEAQAAAL90XgECAAAABTQxNi4zAExPZLUy1N0IV4a4tjLU3QgjQ0lRLk5PVy5JUV9DTE9TRVBSSUNFLjIwMjMvMy8xNC5VU0QBAAAAv3ReAQIAAAAGNDI0LjU0AExPZLUy1N0Io0m5tjLU3QgiQ0lRLk5PVy5JUV9PUEVOUFJJQ0UuMjAyNC83LzE4LlVTRAEAAAC/dF4BAgAAAAY3MzguMzQATE9ktTLU3Qh0erS2MtTdCCFDSVEuTk9XLklRX1lFQVJISUdILjIwMjUvNy8xNy5VU0QBAAAAv3ReAQIAAAAHMTE5OC4wOQBMT2S1MtTdCKPvtLYy1N0IIENJUS5OT1cuSVFf</t>
  </si>
  <si>
    <t>WUVBUkxPVy4yMDI1LzcvMTcuVVNEAQAAAL90XgECAAAACDY3OC42NTg4AExPZLUy1N0IYii2tjLU3QgYQ0lRLk5PVy5JUV9ZRUFSSElHSF9EQVRFAQAAAL90XgEFAAAACTIwMjUvMS8yOABMT2S1MtTdCLLrtrYy1N0IF0NJUS5OT1cuSVFfWUVBUkxPV19EQVRFAQAAAL90XgEFAAAACDIwMjUvNC83AExPZLUy1N0IxznBtjLU3QgkQ0lRLk5PVy5JUV9DTE9TRVBSSUNFLjIwMjQvMTIvMzEuVVNEAQAAAL90XgECAAAABzEwNjAuMTIAWm9UtjLU3Qgf5rm2MtTdCCRDSVEuRFVPTC5JUV9DTE9TRVBSSUNFLjIwMjUvNy8xNy5VU0QBAAAAsPCHDAIAAAAGMzYxLjk1AGKdZLUy1N0IFFu6tjLU3QgkQ0lRLkRVT0wuSVFfQ0xPU0VQUklDRS4yMDI1LzQvMTcuVVNEAQAAALDwhwwCAAAABTMyNi41AExPZLUy1N0IVeautjLU3QglQ0lRLkRVT0wuSVFfQ0xPU0VQUklDRS4yMDIyLzExLzMwLlVTRAEAAACw8IcMAgAAAAU2OS42NwBMT2S1MtTdCDIkuLYy1N0IJENJUS5EVU9MLklRX0NMT1NFUFJJQ0UuMjAyMy8zLzE0LlVTRAEAAACw8IcMAgAAAAYxMjMuNzIATE9ktTLU3Qj6RbC2MtTdCCNDSVEuRFVPTC5JUV9PUEVOUFJJQ0UuMjAyNC83LzE4LlVTRAEAAACw8IcMAgAAAAYxODIuMTEATE9ktTLU3QhElLG2MtTdCCJDSVEuRFVPTC5JUV9ZRUFSSElHSC4yMDI1LzcvMTcuVVNEAQAAALDwhwwCAAAABjU0NC45MwBMT2S1</t>
  </si>
  <si>
    <t>MtTdCESUsbYy1N0IIUNJUS5EVU9MLklRX1lFQVJMT1cuMjAyNS83LzE3LlVTRAEAAACw8IcMAgAAAAYxNDUuMDUATE9ktTLU3QjkzLK2MtTdCBlDSVEuRFVPTC5JUV9ZRUFSSElHSF9EQVRFAQAAALDwhwwFAAAACTIwMjUvNS8xNABMT2S1MtTdCGSjvbYy1N0IGENJUS5EVU9MLklRX1lFQVJMT1dfREFURQEAAACw8IcMBQAAAAgyMDI0LzgvNQBMT2S1MtTdCHR6tLYy1N0IJUNJUS5EVU9MLklRX0NMT1NFUFJJQ0UuMjAyNC8xMi8zMS5VU0QBAAAAsPCHDAIAAAAGMzI0LjIzAFpvVLYy1N0ITAHAtjLU3QgjQ0lRLlNBUC5JUV9DTE9TRVBSSUNFLjIwMjUvNy8xNy5VU0QBAAAAC+4BAAIAAAAOMzA4LjAzMTA1ODA3NDYAYp1ktTLU3Qiy67a2MtTdCCNDSVEuU0FQLklRX0NMT1NFUFJJQ0UuMjAyNS80LzE3LlVTRAEAAAAL7gEAAgAAAA0yNTYuOTkzNDA0NTA4AExPZLUy1N0I5xa/tjLU3QgkQ0lRLlNBUC5JUV9DTE9TRVBSSUNFLjIwMjIvMTEvMzAuVVNEAQAAAAvuAQACAAAADzEwNy43MjQwMzgzMjU0MgBMT2S1MtTdCLLrtrYy1N0II0NJUS5TQVAuSVFfQ0xPU0VQUklDRS4yMDIzLzMvMTQuVVNEAQAAAAvuAQACAAAADzExNy45NjM1NTgzOTE2NgBMT2S1MtTdCNz1u7Yy1N0IIkNJUS5TQVAuSVFfT1BFTlBSSUNFLjIwMjQvNy8xOC5VU0QBAAAAC+4BAAIAAAANMjAwLjE1MjcwNTAwNgBMT2S1MtTdCMIcvLYy</t>
  </si>
  <si>
    <t>1N0IIUNJUS5TQVAuSVFfWUVBUkhJR0guMjAyNS83LzE3LlVTRAEAAAAL7gEAAgAAAA4zMjguNTQzMjg0Mjg5NQBMT2S1MtTdCOpqvLYy1N0IIENJUS5TQVAuSVFfWUVBUkxPVy4yMDI1LzcvMTcuVVNEAQAAAAvuAQACAAAADzIwNC43OTc3NzQ5NTQ2NABMT2S1MtTdCGukrbYy1N0IGENJUS5TQVAuSVFfWUVBUkhJR0hfREFURQEAAAAL7gEABQAAAAkyMDI1LzIvMTkATE9ktTLU3QgDI662MtTdCBdDSVEuU0FQLklRX1lFQVJMT1dfREFURQEAAAAL7gEABQAAAAgyMDI0LzgvNQBMT2S1MtTdCDAuvbYy1N0IJENJUS5TQVAuSVFfQ0xPU0VQUklDRS4yMDI0LzEyLzMxLlVTRAEAAAAL7gEAAwAAAAAAWm9UtjLU3Qg32r+2MtTdCCNDSVEuVEVNLklRX0NMT1NFUFJJQ0UuMjAyNS83LzE3LlVTRAEAAAAA0yQZAgAAAAU2MC42NQBinWS1MtTdCDPes7Yy1N0II0NJUS5URU0uSVFfQ0xPU0VQUklDRS4yMDI1LzQvMTcuVVNEAQAAAADTJBkCAAAABTQwLjQ1AExPZLUy1N0IYx67tjLU3QgkQ0lRLlRFTS5JUV9DTE9TRVBSSUNFLjIwMjIvMTEvMzAuVVNEAQAAAADTJBkDAAAAAABMT2S1MtTdCKTOu7Yy1N0II0NJUS5URU0uSVFfQ0xPU0VQUklDRS4yMDIzLzMvMTQuVVNEAQAAAADTJBkDAAAAAABMT2S1MtTdCHR6tLYy1N0IIkNJUS5URU0uSVFfT1BFTlBSSUNFLjIwMjQvNy8xOC5VU0QBAAAAANMkGQIAAAAFNDEuNTYA</t>
  </si>
  <si>
    <t>TE9ktTLU3Qij77S2MtTdCCFDSVEuVEVNLklRX1lFQVJISUdILjIwMjUvNy8xNy5VU0QBAAAAANMkGQIAAAAFOTEuNDUATE9ktTLU3QhiKLa2MtTdCCBDSVEuVEVNLklRX1lFQVJMT1cuMjAyNS83LzE3LlVTRAEAAAAA0yQZAgAAAAUzMS4zNgBMT2S1MtTdCLLrtrYy1N0IGENJUS5URU0uSVFfWUVBUkhJR0hfREFURQEAAAAA0yQZBQAAAAkyMDI1LzIvMTQATE9ktTLU3QhXhri2MtTdCBdDSVEuVEVNLklRX1lFQVJMT1dfREFURQEAAAAA0yQZBQAAAAkyMDI1LzEvMTMATE9ktTLU3Qgf5rm2MtTdCCRDSVEuVEVNLklRX0NMT1NFUFJJQ0UuMjAyNC8xMi8zMS5VU0QBAAAAANMkGQIAAAAFMzMuNzYAWm9UtjLU3QgIZb+2MtTdCCRDSVEuQURCRS5JUV9DTE9TRVBSSUNFLjIwMjUvNy8xNy5VU0QBAAAAAV8AAAIAAAAGMzY2LjQ1AGKdZLUy1N0IiKG0tjLU3QgkQ0lRLkFEQkUuSVFfQ0xPU0VQUklDRS4yMDI1LzQvMTcuVVNEAQAAAAFfAAACAAAABTM0OC44AExPZLUy1N0IIoK6tjLU3QglQ0lRLkFEQkUuSVFfQ0xPU0VQUklDRS4yMDIyLzExLzMwLlVTRAEAAAABXwAAAgAAAAYzNDQuOTMATE9ktTLU3QjRHrC2MtTdCCRDSVEuQURCRS5JUV9DTE9TRVBSSUNFLjIwMjMvMy8xNC5VU0QBAAAAAV8AAAIAAAAGMzMzLjMzAExPZLUy1N0IwOvAtjLU3QgjQ0lRLkFEQkUuSVFfT1BFTlBSSUNFLjIwMjQvNy8xOC5VU0QB</t>
  </si>
  <si>
    <t>AAAAAV8AAAIAAAAGNTY0LjE4AExPZLUy1N0I0R6wtjLU3QgiQ0lRLkFEQkUuSVFfWUVBUkhJR0guMjAyNS83LzE3LlVTRAEAAAABXwAAAgAAAAY1ODcuNzUATE9ktTLU3QhElLG2MtTdCCFDSVEuQURCRS5JUV9ZRUFSTE9XLjIwMjUvNy8xNy5VU0QBAAAAAV8AAAIAAAAGMzMyLjAxAExPZLUy1N0I5qWytjLU3QgZQ0lRLkFEQkUuSVFfWUVBUkhJR0hfREFURQEAAAABXwAABQAAAAkyMDI0LzkvMTIATE9ktTLU3QjjYLe2MtTdCBhDSVEuQURCRS5JUV9ZRUFSTE9XX0RBVEUBAAAAAV8AAAUAAAAIMjAyNS80LzcATE9ktTLU3Qh0erS2MtTdCCVDSVEuQURCRS5JUV9DTE9TRVBSSUNFLjIwMjQvMTIvMzEuVVNEAQAAAAFfAAACAAAABjQ0NC42OABab1S2MtTdCGIotrYy1N0II0NJUS5JT1QuSVFfQ0xPU0VQUklDRS4yMDI1LzcvMTcuVVNEAQAAALo+/BECAAAABTM4LjE1AGKdZLUy1N0Isuu2tjLU3QgjQ0lRLklPVC5JUV9DTE9TRVBSSUNFLjIwMjUvNC8xNy5VU0QBAAAAuj78EQIAAAAFMzcuNTIATE9ktTLU3Qhko722MtTdCCRDSVEuSU9ULklRX0NMT1NFUFJJQ0UuMjAyMi8xMS8zMC5VU0QBAAAAuj78EQIAAAAEOS41MwBMT2S1MtTdCFdTvrYy1N0II0NJUS5JT1QuSVFfQ0xPU0VQUklDRS4yMDIzLzMvMTQuVVNEAQAAALo+/BECAAAABTE5LjY5AExPZLUy1N0I5xa/tjLU3QgiQ0lRLklPVC5JUV9PUEVOUFJJ</t>
  </si>
  <si>
    <t>Q0UuMjAyNC83LzE4LlVTRAEAAAC6PvwRAgAAAAUzNy4yMwBMT2S1MtTdCF19rbYy1N0IIUNJUS5JT1QuSVFfWUVBUkhJR0guMjAyNS83LzE3LlVTRAEAAAC6PvwRAgAAAAc2MS44OTk5AExPZLUy1N0IAyOutjLU3QggQ0lRLklPVC5JUV9ZRUFSTE9XLjIwMjUvNy8xNy5VU0QBAAAAuj78EQIAAAAEMzEuNABMT2S1MtTdCFXmrrYy1N0IGENJUS5JT1QuSVFfWUVBUkhJR0hfREFURQEAAAC6PvwRBQAAAAkyMDI1LzIvMTkATE9ktTLU3QjCHLy2MtTdCBdDSVEuSU9ULklRX1lFQVJMT1dfREFURQEAAAC6PvwRBQAAAAgyMDI1LzQvNwBMT2S1MtTdCESUsbYy1N0IJENJUS5JT1QuSVFfQ0xPU0VQUklDRS4yMDI0LzEyLzMxLlVTRAEAAAC6PvwRAgAAAAU0My42OQBab1S2MtTdCB65vLYy1N0IJENJUS5XREFZLklRX0NMT1NFUFJJQ0UuMjAyNS83LzE3LlVTRAEAAACHY2sBAgAAAAYyMzAuODkAYp1ktTLU3QgwLr22MtTdCCRDSVEuV0RBWS5JUV9DTE9TRVBSSUNFLjIwMjUvNC8xNy5VU0QBAAAAh2NrAQIAAAAGMjIxLjAyAExPZLUy1N0IdHq0tjLU3QglQ0lRLldEQVkuSVFfQ0xPU0VQUklDRS4yMDIyLzExLzMwLlVTRAEAAACHY2sBAgAAAAUxNjcuOQBMT2S1MtTdCKPvtLYy1N0IJENJUS5XREFZLklRX0NMT1NFUFJJQ0UuMjAyMy8zLzE0LlVTRAEAAACHY2sBAgAAAAYxODMuNDEATE9ktTLU3QhiKLa2MtTdCCND</t>
  </si>
  <si>
    <t>SVEuV0RBWS5JUV9PUEVOUFJJQ0UuMjAyNC83LzE4LlVTRAEAAACHY2sBAgAAAAYyMzIuNzYATE9ktTLU3Qij77S2MtTdCCJDSVEuV0RBWS5JUV9ZRUFSSElHSC4yMDI1LzcvMTcuVVNEAQAAAIdjawECAAAAAzI5NABMT2S1MtTdCCABtrYy1N0IIUNJUS5XREFZLklRX1lFQVJMT1cuMjAyNS83LzE3LlVTRAEAAACHY2sBAgAAAAYxOTkuODEATE9ktTLU3Qiy67a2MtTdCBlDSVEuV0RBWS5JUV9ZRUFSSElHSF9EQVRFAQAAAIdjawEFAAAACTIwMjQvMTIvOQBMT2S1MtTdCGMeu7Yy1N0IGENJUS5XREFZLklRX1lFQVJMT1dfREFURQEAAACHY2sBBQAAAAgyMDI0LzgvNQBMT2S1MtTdCNz1u7Yy1N0IJUNJUS5XREFZLklRX0NMT1NFUFJJQ0UuMjAyNC8xMi8zMS5VU0QBAAAAh2NrAQIAAAAGMjU4LjAzAFpvVLYy1N0ITqe7tjLU3QgkQ0lRLlJCTFguSVFfQ0xPU0VQUklDRS4yMDI1LzcvMTcuVVNEAQAAAGlV9AECAAAABjEyMi4xNwBinWS1MtTdCJhXsrYy1N0IJENJUS5SQkxYLklRX0NMT1NFUFJJQ0UuMjAyNS80LzE3LlVTRAEAAABpVfQBAgAAAAU1OS43MQBMT2S1MtTdCFXmrrYy1N0IJUNJUS5SQkxYLklRX0NMT1NFUFJJQ0UuMjAyMi8xMS8zMC5VU0QBAAAAaVX0AQIAAAAFMzEuNzcATE9ktTLU3QijSbm2MtTdCCRDSVEuUkJMWC5JUV9DTE9TRVBSSUNFLjIwMjMvMy8xNC5VU0QBAAAAaVX0AQIAAAAFNDMu</t>
  </si>
  <si>
    <t>MTkATE9ktTLU3QjRHrC2MtTdCCNDSVEuUkJMWC5JUV9PUEVOUFJJQ0UuMjAyNC83LzE4LlVTRAEAAABpVfQBAgAAAAU0MC4wNwBMT2S1MtTdCESUsbYy1N0IIkNJUS5SQkxYLklRX1lFQVJISUdILjIwMjUvNy8xNy5VU0QBAAAAaVX0AQIAAAAGMTIzLjMzAExPZLUy1N0I5qWytjLU3QghQ0lRLlJCTFguSVFfWUVBUkxPVy4yMDI1LzcvMTcuVVNEAQAAAGlV9AECAAAABDM1LjMATE9ktTLU3Qgf5rm2MtTdCBlDSVEuUkJMWC5JUV9ZRUFSSElHSF9EQVRFAQAAAGlV9AEFAAAACTIwMjUvNy8zMQBMT2S1MtTdCCKCurYy1N0IGENJUS5SQkxYLklRX1lFQVJMT1dfREFURQEAAABpVfQBBQAAAAgyMDI0LzgvNQBMT2S1MtTdCKPvtLYy1N0IJUNJUS5SQkxYLklRX0NMT1NFUFJJQ0UuMjAyNC8xMi8zMS5VU0QBAAAAaVX0AQIAAAAFNTcuODYAWm9UtjLU3QjDl7m2MtTdCCNDSVEuQVBQLklRX0NMT1NFUFJJQ0UuMjAyNS83LzE3LlVTRAEAAADauc4NAgAAAAYzNjMuNzgAYp1ktTLU3QijSbm2MtTdCCNDSVEuQVBQLklRX0NMT1NFUFJJQ0UuMjAyNS80LzE3LlVTRAEAAADauc4NAgAAAAYyMzguMjIATE9ktTLU3QgyJLi2MtTdCCRDSVEuQVBQLklRX0NMT1NFUFJJQ0UuMjAyMi8xMS8zMC5VU0QBAAAA2rnODQIAAAAFMTQuNDEATE9ktTLU3QhXhri2MtTdCCNDSVEuQVBQLklRX0NMT1NFUFJJQ0UuMjAyMy8zLzE0LlVT</t>
  </si>
  <si>
    <t>RAEAAADauc4NAgAAAAUxMi43NwBMT2S1MtTdCF19rbYy1N0IIkNJUS5BUFAuSVFfT1BFTlBSSUNFLjIwMjQvNy8xOC5VU0QBAAAA2rnODQIAAAAFODEuOTkATE9ktTLU3QgDI662MtTdCCFDSVEuQVBQLklRX1lFQVJISUdILjIwMjUvNy8xNy5VU0QBAAAA2rnODQIAAAAGNTI1LjE1AExPZLUy1N0IAyOutjLU3QggQ0lRLkFQUC5JUV9ZRUFSTE9XLjIwMjUvNy8xNy5VU0QBAAAA2rnODQIAAAAFNjAuNjcATE9ktTLU3QhV5q62MtTdCBhDSVEuQVBQLklRX1lFQVJISUdIX0RBVEUBAAAA2rnODQUAAAAJMjAyNS8yLzEzAExPZLUy1N0IV1O+tjLU3QgXQ0lRLkFQUC5JUV9ZRUFSTE9XX0RBVEUBAAAA2rnODQUAAAAIMjAyNC84LzUATE9ktTLU3Qg0bbG2MtTdCCRDSVEuQVBQLklRX0NMT1NFUFJJQ0UuMjAyNC8xMi8zMS5VU0QBAAAA2rnODQIAAAAGMzIzLjgzAFpvVLYy1N0I5xa/tjLU3QgkQ0lRLlNIT1AuSVFfQ0xPU0VQUklDRS4yMDI1LzcvMTcuVVNEAQAAAAYrBAUCAAAABjEyNi43NQBinWS1MtTdCIidwLYy1N0IJENJUS5TSE9QLklRX0NMT1NFUFJJQ0UuMjAyNS80LzE3LlVTRAEAAAAGKwQFAgAAAAU4My42NQBMT2S1MtTdCHR6tLYy1N0IJUNJUS5TSE9QLklRX0NMT1NFUFJJQ0UuMjAyMi8xMS8zMC5VU0QBAAAABisEBQIAAAAFNDAuODgATE9ktTLU3QjCHLy2MtTdCCRDSVEuU0hPUC5JUV9DTE9TRVBS</t>
  </si>
  <si>
    <t>SUNFLjIwMjMvMy8xNC5VU0QBAAAABisEBQIAAAAENDMuOABMT2S1MtTdCHR6tLYy1N0II0NJUS5TSE9QLklRX09QRU5QUklDRS4yMDI0LzcvMTguVVNEAQAAAAYrBAUCAAAABDY1LjkATE9ktTLU3Qij77S2MtTdCCJDSVEuU0hPUC5JUV9ZRUFSSElHSC4yMDI1LzcvMTcuVVNEAQAAAAYrBAUCAAAABjEyOS4zOABMT2S1MtTdCCABtrYy1N0IIUNJUS5TSE9QLklRX1lFQVJMT1cuMjAyNS83LzE3LlVTRAEAAAAGKwQFAgAAAAU0OC41NgBMT2S1MtTdCKPEtrYy1N0IGUNJUS5TSE9QLklRX1lFQVJISUdIX0RBVEUBAAAABisEBQUAAAAJMjAyNS8yLzE4AExPZLUy1N0I6mq8tjLU3QgYQ0lRLlNIT1AuSVFfWUVBUkxPV19EQVRFAQAAAAYrBAUFAAAACDIwMjQvOC81AExPZLUy1N0IZKO9tjLU3QglQ0lRLlNIT1AuSVFfQ0xPU0VQUklDRS4yMDI0LzEyLzMxLlVTRAEAAAAGKwQFAgAAAAYxMDYuMzMAWm9UtjLU3QgmJcK2MtTdCCRDSVEuVEVBTS5JUV9DTE9TRVBSSUNFLjIwMjUvNy8xNy5VU0QBAAAAUhMiDwIAAAAGMTkwLjYyAGKdZLUy1N0IVeautjLU3QgkQ0lRLlRFQU0uSVFfQ0xPU0VQUklDRS4yMDI1LzQvMTcuVVNEAQAAAFITIg8CAAAABjIwMi43NQBMT2S1MtTdCNz1u7Yy1N0IJUNJUS5URUFNLklRX0NMT1NFUFJJQ0UuMjAyMi8xMS8zMC5VU0QBAAAAUhMiDwIAAAAGMTMxLjU1AExPZLUy1N0I0R6wtjLU</t>
  </si>
  <si>
    <t>3QgkQ0lRLlRFQU0uSVFfQ0xPU0VQUklDRS4yMDIzLzMvMTQuVVNEAQAAAFITIg8CAAAABjE1OS45OABMT2S1MtTdCDRtsbYy1N0II0NJUS5URUFNLklRX09QRU5QUklDRS4yMDI0LzcvMTguVVNEAQAAAFITIg8CAAAABTE3OS43AExPZLUy1N0I5qWytjLU3QgiQ0lRLlRFQU0uSVFfWUVBUkhJR0guMjAyNS83LzE3LlVTRAEAAABSEyIPAgAAAAgzMjUuOTk5OQBMT2S1MtTdCDPes7Yy1N0IIUNJUS5URUFNLklRX1lFQVJMT1cuMjAyNS83LzE3LlVTRAEAAABSEyIPAgAAAAYxMzUuMjkATE9ktTLU3QggAba2MtTdCBlDSVEuVEVBTS5JUV9ZRUFSSElHSF9EQVRFAQAAAFITIg8FAAAACTIwMjUvMi8xMABMT2S1MtTdCKPEtrYy1N0IGENJUS5URUFNLklRX1lFQVJMT1dfREFURQEAAABSEyIPBQAAAAgyMDI0LzgvNQBMT2S1MtTdCFT3urYy1N0IJUNJUS5URUFNLklRX0NMT1NFUFJJQ0UuMjAyNC8xMi8zMS5VU0QBAAAAUhMiDwIAAAAGMjQzLjM4AFpvVLYy1N0IUXy9tjLU3QgkQ0lRLk1TRlQuSVFfQ0xPU0VQUklDRS4yMDI1LzcvMTcuVVNEAQAAAEtVAAACAAAABTUxMS43AGKdZLUy1N0IiKG0tjLU3QgkQ0lRLk1TRlQuSVFfQ0xPU0VQUklDRS4yMDI1LzQvMTcuVVNEAQAAAEtVAAACAAAABjM2Ny43OABMT2S1MtTdCDRtsbYy1N0IJUNJUS5NU0ZULklRX0NMT1NFUFJJQ0UuMjAyMi8xMS8zMC5VU0QBAAAAS1UA</t>
  </si>
  <si>
    <t>AAIAAAAGMjU1LjE0AExPZLUy1N0I5qWytjLU3QgkQ0lRLk1TRlQuSVFfQ0xPU0VQUklDRS4yMDIzLzMvMTQuVVNEAQAAAEtVAAACAAAABjI2MC43OQBMT2S1MtTdCDPes7Yy1N0II0NJUS5NU0ZULklRX09QRU5QUklDRS4yMDI0LzcvMTguVVNEAQAAAEtVAAACAAAABjQ0NC4zNABMT2S1MtTdCB/mubYy1N0IIkNJUS5NU0ZULklRX1lFQVJISUdILjIwMjUvNy8xNy5VU0QBAAAAS1UAAAIAAAAGNTEzLjM3AExPZLUy1N0IZFO0tjLU3QghQ0lRLk1TRlQuSVFfWUVBUkxPVy4yMDI1LzcvMTcuVVNEAQAAAEtVAAACAAAABjM0NC43OQBMT2S1MtTdCKPvtLYy1N0IGUNJUS5NU0ZULklRX1lFQVJISUdIX0RBVEUBAAAAS1UAAAUAAAAJMjAyNS83LzMxAExPZLUy1N0IIAG2tjLU3QgYQ0lRLk1TRlQuSVFfWUVBUkxPV19EQVRFAQAAAEtVAAAFAAAACDIwMjUvNC83AExPZLUy1N0I42C3tjLU3QglQ0lRLk1TRlQuSVFfQ0xPU0VQUklDRS4yMDI0LzEyLzMxLlVTRAEAAABLVQAAAgAAAAU0MjEuNQBab1S2MtTdCPiuwbYy1N0IJENJUS5BTVpOLklRX0NMT1NFUFJJQ0UuMjAyNS83LzE3LlVTRAEAAAA9SQAAAgAAAAYyMjMuODgAYp1ktTLU3QiRnba2MtTdCCRDSVEuQU1aTi5JUV9DTE9TRVBSSUNFLjIwMjUvNC8xNy5VU0QBAAAAPUkAAAIAAAAGMTcyLjYxAExPZLUy1N0IAyOutjLU3QglQ0lRLkFNWk4uSVFfQ0xPU0VQ</t>
  </si>
  <si>
    <t>UklDRS4yMDIyLzExLzMwLlVTRAEAAAA9SQAAAgAAAAU5Ni41NABMT2S1MtTdCFXmrrYy1N0IJENJUS5BTVpOLklRX0NMT1NFUFJJQ0UuMjAyMy8zLzE0LlVTRAEAAAA9SQAAAgAAAAU5NC44OABMT2S1MtTdCKNJubYy1N0II0NJUS5BTVpOLklRX09QRU5QUklDRS4yMDI0LzcvMTguVVNEAQAAAD1JAAACAAAABjE4OS41OQBMT2S1MtTdCFXmrrYy1N0IIkNJUS5BTVpOLklRX1lFQVJISUdILjIwMjUvNy8xNy5VU0QBAAAAPUkAAAIAAAAGMjQyLjUyAExPZLUy1N0Ixu++tjLU3QghQ0lRLkFNWk4uSVFfWUVBUkxPVy4yMDI1LzcvMTcuVVNEAQAAAD1JAAACAAAABjE1MS42MQBMT2S1MtTdCNEesLYy1N0IGUNJUS5BTVpOLklRX1lFQVJISUdIX0RBVEUBAAAAPUkAAAUAAAAIMjAyNS8yLzQATE9ktTLU3Qg0bbG2MtTdCBhDSVEuQU1aTi5JUV9ZRUFSTE9XX0RBVEUBAAAAPUkAAAUAAAAIMjAyNC84LzUATE9ktTLU3Qgqt7O2MtTdCCVDSVEuQU1aTi5JUV9DTE9TRVBSSUNFLjIwMjQvMTIvMzEuVVNEAQAAAD1JAAACAAAABjIxOS4zOQBab1S2MtTdCNQ5t7Yy1N0ILkNJUS5OQVNEQVFHUzpHT09HTC5JUV9DTE9TRVBSSUNFLjIwMjUvNy8xNy5VU0QBAAAAqHEAAAIAAAAGMTgzLjU4AGKdZLUy1N0Io++0tjLU3QguQ0lRLk5BU0RBUUdTOkdPT0dMLklRX0NMT1NFUFJJQ0UuMjAyNS80LzE3LlVTRAEAAACocQAAAgAA</t>
  </si>
  <si>
    <t>AAYxNTEuMTYATE9ktTLU3Qij77S2MtTdCC9DSVEuTkFTREFRR1M6R09PR0wuSVFfQ0xPU0VQUklDRS4yMDIyLzExLzMwLlVTRAEAAACocQAAAgAAAAYxMDAuOTkATE9ktTLU3QggAba2MtTdCC5DSVEuTkFTREFRR1M6R09PR0wuSVFfQ0xPU0VQUklDRS4yMDIzLzMvMTQuVVNEAQAAAKhxAAACAAAABTkzLjk3AExPZLUy1N0Io8S2tjLU3QgtQ0lRLk5BU0RBUUdTOkdPT0dMLklRX09QRU5QUklDRS4yMDI0LzcvMTguVVNEAQAAAKhxAAACAAAABjE4MS45MwBMT2S1MtTdCCAHvbYy1N0ILENJUS5OQVNEQVFHUzpHT09HTC5JUV9ZRUFSSElHSC4yMDI1LzcvMTcuVVNEAQAAAKhxAAACAAAABjIwNy4wNQBMT2S1MtTdCGSjvbYy1N0IK0NJUS5OQVNEQVFHUzpHT09HTC5JUV9ZRUFSTE9XLjIwMjUvNy8xNy5VU0QBAAAAqHEAAAIAAAAGMTQwLjUzAExPZLUy1N0IV1O+tjLU3QgjQ0lRLk5BU0RBUUdTOkdPT0dMLklRX1lFQVJISUdIX0RBVEUBAAAAqHEAAAUAAAAIMjAyNS8yLzQATE9ktTLU3Qhdfa22MtTdCCJDSVEuTkFTREFRR1M6R09PR0wuSVFfWUVBUkxPV19EQVRFAQAAAKhxAAAFAAAACDIwMjUvNC83AExPZLUy1N0IcL+utjLU3QgvQ0lRLk5BU0RBUUdTOkdPT0dMLklRX0NMT1NFUFJJQ0UuMjAyNC8xMi8zMS5VU0QBAAAAqHEAAAIAAAAFMTg5LjMAWm9UtjLU3QgMNLq2MtTdCCRDSVEuVFNMQS5JUV9DTE9T</t>
  </si>
  <si>
    <t>RVBSSUNFLjIwMjUvNy8xNy5VU0QBAAAAEMaiAQIAAAAGMzE5LjQxAGKdZLUy1N0ImFeytjLU3QgkQ0lRLlRTTEEuSVFfQ0xPU0VQUklDRS4yMDI1LzQvMTcuVVNEAQAAABDGogECAAAABjI0MS4zNwBMT2S1MtTdCOalsrYy1N0IJUNJUS5UU0xBLklRX0NMT1NFUFJJQ0UuMjAyMi8xMS8zMC5VU0QBAAAAEMaiAQIAAAAFMTk0LjcATE9ktTLU3Qgqt7O2MtTdCCRDSVEuVFNMQS5JUV9DTE9TRVBSSUNFLjIwMjMvMy8xNC5VU0QBAAAAEMaiAQIAAAAGMTgzLjI2AExPZLUy1N0I6mq8tjLU3QgjQ0lRLlRTTEEuSVFfT1BFTlBSSUNFLjIwMjQvNy8xOC5VU0QBAAAAEMaiAQIAAAAGMjUxLjA5AExPZLUy1N0IZFO0tjLU3QgiQ0lRLlRTTEEuSVFfWUVBUkhJR0guMjAyNS83LzE3LlVTRAEAAAAQxqIBAgAAAAg0ODguNTM5OQBMT2S1MtTdCGRTtLYy1N0IIUNJUS5UU0xBLklRX1lFQVJMT1cuMjAyNS83LzE3LlVTRAEAAAAQxqIBAgAAAAMxODIATE9ktTLU3QiVyLS2MtTdCBlDSVEuVFNMQS5JUV9ZRUFSSElHSF9EQVRFAQAAABDGogEFAAAACjIwMjQvMTIvMTgATE9ktTLU3QggAba2MtTdCBhDSVEuVFNMQS5JUV9ZRUFSTE9XX0RBVEUBAAAAEMaiAQUAAAAIMjAyNC84LzUATE9ktTLU3Qikzru2MtTdCCVDSVEuVFNMQS5JUV9DTE9TRVBSSUNFLjIwMjQvMTIvMzEuVVNEAQAAABDGogECAAAABjQwMy44NABab1S2MtTd</t>
  </si>
  <si>
    <t>CNQ5t7Yy1N0IJENJUS5QTFRSLklRX0NMT1NFUFJJQ0UuMjAyNS83LzE3LlVTRAEAAABl+pgCAgAAAAYxNTMuOTkAYp1ktTLU3Qgz3rO2MtTdCCRDSVEuUExUUi5JUV9DTE9TRVBSSUNFLjIwMjUvNC8xNy5VU0QBAAAAZfqYAgIAAAAFOTMuNzgATE9ktTLU3QgDI662MtTdCCVDSVEuUExUUi5JUV9DTE9TRVBSSUNFLjIwMjIvMTEvMzAuVVNEAQAAAGX6mAICAAAAAzcuNQBMT2S1MtTdCF19rbYy1N0IJENJUS5QTFRSLklRX0NMT1NFUFJJQ0UuMjAyMy8zLzE0LlVTRAEAAABl+pgCAgAAAAQ3Ljg5AExPZLUy1N0ImPuttjLU3QgjQ0lRLlBMVFIuSVFfT1BFTlBSSUNFLjIwMjQvNy8xOC5VU0QBAAAAZfqYAgIAAAAFMjguNDIATE9ktTLU3Qhwv662MtTdCCJDSVEuUExUUi5JUV9ZRUFSSElHSC4yMDI1LzcvMTcuVVNEAQAAAGX6mAICAAAABjE1NS42OABMT2S1MtTdCCKCurYy1N0IIUNJUS5QTFRSLklRX1lFQVJMT1cuMjAyNS83LzE3LlVTRAEAAABl+pgCAgAAAAUyMS4yMwBMT2S1MtTdCNEesLYy1N0IGUNJUS5QTFRSLklRX1lFQVJISUdIX0RBVEUBAAAAZfqYAgUAAAAIMjAyNS84LzQATE9ktTLU3Qg0bbG2MtTdCBhDSVEuUExUUi5JUV9ZRUFSTE9XX0RBVEUBAAAAZfqYAgUAAAAIMjAyNC84LzUATE9ktTLU3Qgqt7O2MtTdCCVDSVEuUExUUi5JUV9DTE9TRVBSSUNFLjIwMjQvMTIvMzEuVVNEAQAAAGX6mAIC</t>
  </si>
  <si>
    <t>AAAABTc1LjYzAFpvVLYy1N0I+z2/tjLU3QgkQ0lRLk9SQ0wuSVFfQ0xPU0VQUklDRS4yMDI1LzcvMTcuVVNEAQAAAOdWAAACAAAABjI0OC43NQBinWS1MtTdCJXItLYy1N0IJENJUS5PUkNMLklRX0NMT1NFUFJJQ0UuMjAyNS80LzE3LlVTRAEAAADnVgAAAgAAAAYxMjguNjIATE9ktTLU3QggAba2MtTdCCVDSVEuT1JDTC5JUV9DTE9TRVBSSUNFLjIwMjIvMTEvMzAuVVNEAQAAAOdWAAACAAAABTgzLjAzAExPZLUy1N0Io8S2tjLU3QgkQ0lRLk9SQ0wuSVFfQ0xPU0VQUklDRS4yMDIzLzMvMTQuVVNEAQAAAOdWAAACAAAABTg0LjU2AExPZLUy1N0Io0m5tjLU3QgjQ0lRLk9SQ0wuSVFfT1BFTlBSSUNFLjIwMjQvNy8xOC5VU0QBAAAA51YAAAIAAAAGMTM5LjM2AExPZLUy1N0IH+a5tjLU3QgiQ0lRLk9SQ0wuSVFfWUVBUkhJR0guMjAyNS83LzE3LlVTRAEAAADnVgAAAgAAAAgyNTEuNTk5OQBMT2S1MtTdCFQvrbYy1N0IIUNJUS5PUkNMLklRX1lFQVJMT1cuMjAyNS83LzE3LlVTRAEAAADnVgAAAgAAAAYxMTguODYATE9ktTLU3Qhdfa22MtTdCBlDSVEuT1JDTC5JUV9ZRUFSSElHSF9EQVRFAQAAAOdWAAAFAAAACTIwMjUvNy8zMQBMT2S1MtTdCJj7rbYy1N0IGENJUS5PUkNMLklRX1lFQVJMT1dfREFURQEAAADnVgAABQAAAAgyMDI1LzQvNwBMT2S1MtTdCDIkuLYy1N0IJUNJUS5PUkNMLklRX0NMT1NFUFJJ</t>
  </si>
  <si>
    <t>Q0UuMjAyNC8xMi8zMS5VU0QBAAAA51YAAAIAAAAGMTY2LjY0AOGWVLYy1N0ING2xtjLU3QgkQ0lRLk5CSVMuSVFfQ0xPU0VQUklDRS4yMDI1LzcvMTcuVVNEAQAAAL/7GQMCAAAABTUzLjY5AGKdZLUy1N0I5qWytjLU3QgkQ0lRLk5CSVMuSVFfQ0xPU0VQUklDRS4yMDI1LzQvMTcuVVNEAQAAAL/7GQMCAAAABTIxLjUzAExPZLUy1N0IKreztjLU3QglQ0lRLk5CSVMuSVFfQ0xPU0VQUklDRS4yMDIyLzExLzMwLlVTRAEAAAC/+xkDAwAAAAAATE9ktTLU3QhXhri2MtTdCCRDSVEuTkJJUy5JUV9DTE9TRVBSSUNFLjIwMjMvMy8xNC5VU0QBAAAAv/sZAwMAAAAAAExPZLUy1N0IKreztjLU3QgjQ0lRLk5CSVMuSVFfT1BFTlBSSUNFLjIwMjQvNy8xOC5VU0QBAAAAv/sZAwMAAAAAAExPZLUy1N0Ixu++tjLU3QgiQ0lRLk5CSVMuSVFfWUVBUkhJR0guMjAyNS83LzE3LlVTRAEAAAC/+xkDAgAAAAU1Ni4xNgBMT2S1MtTdCGRTtLYy1N0IIUNJUS5OQklTLklRX1lFQVJMT1cuMjAyNS83LzE3LlVTRAEAAAC/+xkDAgAAAAUxNC4wOQBMT2S1MtTdCJXItLYy1N0IGUNJUS5OQklTLklRX1lFQVJISUdIX0RBVEUBAAAAv/sZAwUAAAAJMjAyNS83LzIxAExPZLUy1N0IIAG2tjLU3QgYQ0lRLk5CSVMuSVFfWUVBUkxPV19EQVRFAQAAAL/7GQMFAAAACjIwMjQvMTAvMjEATE9ktTLU3QhrT8C2MtTdCCVDSVEuTkJJUy5JUV9D</t>
  </si>
  <si>
    <t>TE9TRVBSSUNFLjIwMjQvMTIvMzEuVVNEAQAAAL/7GQMCAAAABDI3LjcA4ZZUtjLU3Qjtkby2MtTdCCRDSVEuRVNUQy5JUV9DTE9TRVBSSUNFLjIwMjUvNy8xNy5VU0QBAAAAgIRbDQIAAAAEODYuMwBinWS1MtTdCIihtLYy1N0IJENJUS5FU1RDLklRX0NMT1NFUFJJQ0UuMjAyNS80LzE3LlVTRAEAAACAhFsNAgAAAAU3Ny44NwBMT2S1MtTdCJj7rbYy1N0IJUNJUS5FU1RDLklRX0NMT1NFUFJJQ0UuMjAyMi8xMS8zMC5VU0QBAAAAgIRbDQIAAAAFNjEuMTkATE9ktTLU3Qhwv662MtTdCCRDSVEuRVNUQy5JUV9DTE9TRVBSSUNFLjIwMjMvMy8xNC5VU0QBAAAAgIRbDQIAAAAFNTUuMTIATE9ktTLU3QhXU762MtTdCCNDSVEuRVNUQy5JUV9PUEVOUFJJQ0UuMjAyNC83LzE4LlVTRAEAAACAhFsNAgAAAAYxMTUuNTUATE9ktTLU3QjRHrC2MtTdCCJDSVEuRVNUQy5JUV9ZRUFSSElHSC4yMDI1LzcvMTcuVVNEAQAAAICEWw0CAAAABjExOC44NABMT2S1MtTdCDRtsbYy1N0IIUNJUS5FU1RDLklRX1lFQVJMT1cuMjAyNS83LzE3LlVTRAEAAACAhFsNAgAAAAI2OQBMT2S1MtTdCOalsrYy1N0IGUNJUS5FU1RDLklRX1lFQVJISUdIX0RBVEUBAAAAgIRbDQUAAAAJMjAyNS8yLzEwAExPZLUy1N0IKreztjLU3QgYQ0lRLkVTVEMuSVFfWUVBUkxPV19EQVRFAQAAAICEWw0FAAAACDIwMjQvOS85AExPZLUy1N0IZFO0tjLU</t>
  </si>
  <si>
    <t>3QglQ0lRLkVTVEMuSVFfQ0xPU0VQUklDRS4yMDI0LzEyLzMxLlVTRAEAAACAhFsNAgAAAAU5OS4wOADhllS2MtTdCNQ5t7Yy1N0IJENJUS5TTk9XLklRX0NMT1NFUFJJQ0UuMjAyNS83LzE3LlVTRAEAAACwPGQQAgAAAAYyMTEuNTgAYp1ktTLU3QijxLa2MtTdCCRDSVEuU05PVy5JUV9DTE9TRVBSSUNFLjIwMjUvNC8xNy5VU0QBAAAAsDxkEAIAAAAGMTQzLjQzAExPZLUy1N0IIAe9tjLU3QglQ0lRLlNOT1cuSVFfQ0xPU0VQUklDRS4yMDIyLzExLzMwLlVTRAEAAACwPGQQAgAAAAUxNDIuOQBMT2S1MtTdCGSjvbYy1N0IJENJUS5TTk9XLklRX0NMT1NFUFJJQ0UuMjAyMy8zLzE0LlVTRAEAAACwPGQQAgAAAAYxMzkuODIATE9ktTLU3QhUL622MtTdCCNDSVEuU05PVy5JUV9PUEVOUFJJQ0UuMjAyNC83LzE4LlVTRAEAAACwPGQQAgAAAAYxMzUuMDMATE9ktTLU3Qikzru2MtTdCCJDSVEuU05PVy5JUV9ZRUFSSElHSC4yMDI1LzcvMTcuVVNEAQAAALA8ZBACAAAABTIyNi42AExPZLUy1N0IVC+ttjLU3QghQ0lRLlNOT1cuSVFfWUVBUkxPVy4yMDI1LzcvMTcuVVNEAQAAALA8ZBACAAAABjEwNy4xMwBMT2S1MtTdCF19rbYy1N0IGUNJUS5TTk9XLklRX1lFQVJISUdIX0RBVEUBAAAAsDxkEAUAAAAJMjAyNS83LzMxAExPZLUy1N0ImPuttjLU3QgYQ0lRLlNOT1cuSVFfWUVBUkxPV19EQVRFAQAAALA8ZBAFAAAA</t>
  </si>
  <si>
    <t>CDIwMjQvOS82AExPZLUy1N0Iwhy8tjLU3QglQ0lRLlNOT1cuSVFfQ0xPU0VQUklDRS4yMDI0LzEyLzMxLlVTRAEAAACwPGQQAgAAAAYxNTQuNDEA4ZZUtjLU3QgMNLq2MtTdCCRDSVEuRERPRy5JUV9DTE9TRVBSSUNFLjIwMjUvNy8xNy5VU0QBAAAAu6EECAIAAAAGMTQzLjE1AGKdZLUy1N0IV4a4tjLU3QgkQ0lRLkRET0cuSVFfQ0xPU0VQUklDRS4yMDI1LzQvMTcuVVNEAQAAALuhBAgCAAAABTkxLjE4AExPZLUy1N0I5qWytjLU3QglQ0lRLkRET0cuSVFfQ0xPU0VQUklDRS4yMDIyLzExLzMwLlVTRAEAAAC7oQQIAgAAAAU3NS43OABMT2S1MtTdCCq3s7Yy1N0IJENJUS5ERE9HLklRX0NMT1NFUFJJQ0UuMjAyMy8zLzE0LlVTRAEAAAC7oQQIAgAAAAU2NS45NgBMdmS1MtTdCFT3urYy1N0II0NJUS5ERE9HLklRX09QRU5QUklDRS4yMDI0LzcvMTguVVNEAQAAALuhBAgCAAAABTEyMS43AEx2ZLUy1N0IZFO0tjLU3QgiQ0lRLkRET0cuSVFfWUVBUkhJR0guMjAyNS83LzE3LlVTRAEAAAC7oQQIAgAAAAYxNzAuMDgATHZktTLU3QiVyLS2MtTdCCFDSVEuRERPRy5JUV9ZRUFSTE9XLjIwMjUvNy8xNy5VU0QBAAAAu6EECAIAAAAFODEuNjMATHZktTLU3QggAba2MtTdCBlDSVEuRERPRy5JUV9ZRUFSSElHSF9EQVRFAQAAALuhBAgFAAAACTIwMjQvMTIvNgBMdmS1MtTdCKPEtrYy1N0IGENJUS5ERE9HLklRX1lF</t>
  </si>
  <si>
    <t>QVJMT1dfREFURQEAAAC7oQQIBQAAAAgyMDI1LzQvNwBMdmS1MtTdCB/mubYy1N0IJUNJUS5ERE9HLklRX0NMT1NFUFJJQ0UuMjAyNC8xMi8zMS5VU0QBAAAAu6EECAIAAAAGMTQyLjg5AIT+VbYy1N0IFh+xtjLU3QgjQ0lRLk5FVC5JUV9DTE9TRVBSSUNFLjIwMjUvNy8xNy5VU0QBAAAANPXgBAIAAAAGMTkxLjI1AGKdZLUy1N0ImFeytjLU3QgjQ0lRLk5FVC5JUV9DTE9TRVBSSUNFLjIwMjUvNC8xNy5VU0QBAAAANPXgBAIAAAAFMTA3LjkATHZktTLU3Qhwv662MtTdCCRDSVEuTkVULklRX0NMT1NFUFJJQ0UuMjAyMi8xMS8zMC5VU0QBAAAANPXgBAIAAAAFNDkuMTQATHZktTLU3Qgigrq2MtTdCCNDSVEuTkVULklRX0NMT1NFUFJJQ0UuMjAyMy8zLzE0LlVTRAEAAAA09eAEAgAAAAQ1NC44AEx2ZLUy1N0I0R6wtjLU3QgiQ0lRLk5FVC5JUV9PUEVOUFJJQ0UuMjAyNC83LzE4LlVTRAEAAAA09eAEAgAAAAU4MS4wMQBMdmS1MtTdCDRtsbYy1N0IIUNJUS5ORVQuSVFfWUVBUkhJR0guMjAyNS83LzE3LlVTRAEAAAA09eAEAgAAAAYxOTguMDEATHZktTLU3Qg0bbG2MtTdCCBDSVEuTkVULklRX1lFQVJMT1cuMjAyNS83LzE3LlVTRAEAAAA09eAEAgAAAAU2OS4yNgBMdmS1MtTdCOalsrYy1N0IGENJUS5ORVQuSVFfWUVBUkhJR0hfREFURQEAAAA09eAEBQAAAAgyMDI1LzgvNABMdmS1MtTdCCq3s7Yy1N0IF0NJ</t>
  </si>
  <si>
    <t>US5ORVQuSVFfWUVBUkxPV19EQVRFAQAAADT14AQFAAAACDIwMjQvOC81AEx2ZLUy1N0IZFO0tjLU3QgkQ0lRLk5FVC5JUV9DTE9TRVBSSUNFLjIwMjQvMTIvMzEuVVNEAQAAADT14AQCAAAABjEwNy42OACE/lW2MtTdCK+vt7Yy1N0IJENJUS5HVExCLklRX0NMT1NFUFJJQ0UuMjAyNS83LzE3LlVTRAEAAADNhBcRAgAAAAU0My45MgBinWS1MtTdCKPEtrYy1N0IJENJUS5HVExCLklRX0NMT1NFUFJJQ0UuMjAyNS80LzE3LlVTRAEAAADNhBcRAgAAAAQ0Mi45AEx2ZLUy1N0Io0m5tjLU3QglQ0lRLkdUTEIuSVFfQ0xPU0VQUklDRS4yMDIyLzExLzMwLlVTRAEAAADNhBcRAgAAAAUzOS41NQBMdmS1MtTdCKPEtrYy1N0IJENJUS5HVExCLklRX0NMT1NFUFJJQ0UuMjAyMy8zLzE0LlVTRAEAAADNhBcRAgAAAAUzMy45NgBMdmS1MtTdCEwBwLYy1N0II0NJUS5HVExCLklRX09QRU5QUklDRS4yMDI0LzcvMTguVVNEAQAAAM2EFxECAAAABDU0LjUATHZktTLU3QjjYLe2MtTdCCJDSVEuR1RMQi5JUV9ZRUFSSElHSC4yMDI1LzcvMTcuVVNEAQAAAM2EFxECAAAABTc0LjE4AEx2ZLUy1N0IVC+ttjLU3QghQ0lRLkdUTEIuSVFfWUVBUkxPVy4yMDI1LzcvMTcuVVNEAQAAAM2EFxECAAAABzM3Ljg5NjkATHZktTLU3Qhdfa22MtTdCBlDSVEuR1RMQi5JUV9ZRUFSSElHSF9EQVRFAQAAAM2EFxEFAAAACTIwMjUvMS8zMQBM</t>
  </si>
  <si>
    <t>dmS1MtTdCJj7rbYy1N0IGENJUS5HVExCLklRX1lFQVJMT1dfREFURQEAAADNhBcRBQAAAAgyMDI1LzQvNABMdmS1MtTdCDIkuLYy1N0IJUNJUS5HVExCLklRX0NMT1NFUFJJQ0UuMjAyNC8xMi8zMS5VU0QBAAAAzYQXEQIAAAAFNTYuMzUAhP5VtjLU3QjJEre2MtTdCCRDSVEuUEFOVy5JUV9DTE9TRVBSSUNFLjIwMjUvNy8xNy5VU0QBAAAAg32EAQIAAAAGMTk2LjI4AGKdZLUy1N0IpX6ytjLU3QgkQ0lRLlBBTlcuSVFfQ0xPU0VQUklDRS4yMDI1LzQvMTcuVVNEAQAAAIN9hAECAAAABjE2Ny42OQBMdmS1MtTdCCq3s7Yy1N0IJUNJUS5QQU5XLklRX0NMT1NFUFJJQ0UuMjAyMi8xMS8zMC5VU0QBAAAAg32EAQIAAAAFODQuOTUATHZktTLU3QhFBbS2MtTdCCRDSVEuUEFOVy5JUV9DTE9TRVBSSUNFLjIwMjMvMy8xNC5VU0QBAAAAg32EAQIAAAAFOTIuMjQATHZktTLU3QhkU7S2MtTdCCNDSVEuUEFOVy5JUV9PUEVOUFJJQ0UuMjAyNC83LzE4LlVTRAEAAACDfYQBAgAAAAcxNjQuNjM1AEx2ZLUy1N0Ilci0tjLU3QgiQ0lRLlBBTlcuSVFfWUVBUkhJR0guMjAyNS83LzE3LlVTRAEAAACDfYQBAgAAAAYyMDguMzkATHZktTLU3QggAba2MtTdCCFDSVEuUEFOVy5JUV9ZRUFSTE9XLjIwMjUvNy8xNy5VU0QBAAAAg32EAQIAAAAGMTQyLjAxAEx2ZLUy1N0Io8S2tjLU3QgZQ0lRLlBBTlcuSVFfWUVBUkhJR0hfREFU</t>
  </si>
  <si>
    <t>RQEAAACDfYQBBQAAAAkyMDI1LzcvMjkATHZktTLU3QhRfL22MtTdCBhDSVEuUEFOVy5JUV9ZRUFSTE9XX0RBVEUBAAAAg32EAQUAAAAIMjAyNC84LzUATHZktTLU3QhUL622MtTdCCVDSVEuUEFOVy5JUV9DTE9TRVBSSUNFLjIwMjQvMTIvMzEuVVNEAQAAAIN9hAECAAAABjE4MS45NgCE/lW2MtTdCO2RvLYy1N0II0NJUS5NREIuSVFfQ0xPU0VQUklDRS4yMDI1LzcvMTcuVVNEAQAAAOJuzAICAAAABjIxOC41MwBinWS1MtTdCHC/rrYy1N0II0NJUS5NREIuSVFfQ0xPU0VQUklDRS4yMDI1LzQvMTcuVVNEAQAAAOJuzAICAAAABjE1OS4yNgBMdmS1MtTdCMbvvrYy1N0IJENJUS5NREIuSVFfQ0xPU0VQUklDRS4yMDIyLzExLzMwLlVTRAEAAADibswCAgAAAAYxNTIuNjkATHZktTLU3QjRHrC2MtTdCCNDSVEuTURCLklRX0NMT1NFUFJJQ0UuMjAyMy8zLzE0LlVTRAEAAADibswCAgAAAAYyMDQuNjgATHZktTLU3QggB722MtTdCCJDSVEuTURCLklRX09QRU5QUklDRS4yMDI0LzcvMTguVVNEAQAAAOJuzAICAAAAAzI2MwBMdmS1MtTdCML3r7Yy1N0IIUNJUS5NREIuSVFfWUVBUkhJR0guMjAyNS83LzE3LlVTRAEAAADibswCAgAAAAMzNzAATHZktTLU3QgkRrG2MtTdCCBDSVEuTURCLklRX1lFQVJMT1cuMjAyNS83LzE3LlVTRAEAAADibswCAgAAAAYxNDAuNzgATHZktTLU3QilfrK2MtTdCBhDSVEuTURCLklR</t>
  </si>
  <si>
    <t>X1lFQVJISUdIX0RBVEUBAAAA4m7MAgUAAAAJMjAyNC8xMi85AEx2ZLUy1N0IKreztjLU3QgXQ0lRLk1EQi5JUV9ZRUFSTE9XX0RBVEUBAAAA4m7MAgUAAAAIMjAyNS80LzcATHZktTLU3QhkU7S2MtTdCCRDSVEuTURCLklRX0NMT1NFUFJJQ0UuMjAyNC8xMi8zMS5VU0QBAAAA4m7MAgIAAAAGMjMyLjgxAIT+VbYy1N0IA9q1tjLU3QgkQ0lRLlBTVEcuSVFfQ0xPU0VQUklDRS4yMDI1LzcvMTcuVVNEAQAAALjKpQYCAAAABTU3LjI1AGKdZLUy1N0Io8S2tjLU3QgkQ0lRLlBTVEcuSVFfQ0xPU0VQUklDRS4yMDI1LzQvMTcuVVNEAQAAALjKpQYCAAAABTQxLjc1AEx2ZLUy1N0Iwhy8tjLU3QglQ0lRLlBTVEcuSVFfQ0xPU0VQUklDRS4yMDIyLzExLzMwLlVTRAEAAAC4yqUGAgAAAAUyOS4xOQBMdmS1MtTdCOpqvLYy1N0IJENJUS5QU1RHLklRX0NMT1NFUFJJQ0UuMjAyMy8zLzE0LlVTRAEAAAC4yqUGAgAAAAUyMy40NgBMdmS1MtTdCFQvrbYy1N0II0NJUS5QU1RHLklRX09QRU5QUklDRS4yMDI0LzcvMTguVVNEAQAAALjKpQYCAAAABTYxLjQ5AEx2ZLUy1N0IUFattjLU3QgiQ0lRLlBTVEcuSVFfWUVBUkhJR0guMjAyNS83LzE3LlVTRAEAAAC4yqUGAgAAAAU3My42NwBMdmS1MtTdCJj7rbYy1N0IIUNJUS5QU1RHLklRX1lFQVJMT1cuMjAyNS83LzE3LlVTRAEAAAC4yqUGAgAAAAUzNC41MQBMdmS1MtTdCHC/</t>
  </si>
  <si>
    <t>rrYy1N0IGUNJUS5QU1RHLklRX1lFQVJISUdIX0RBVEUBAAAAuMqlBgUAAAAJMjAyNS8xLzIyAEx2ZLUy1N0IpM67tjLU3QgYQ0lRLlBTVEcuSVFfWUVBUkxPV19EQVRFAQAAALjKpQYFAAAACDIwMjUvNC83AEx2ZLUy1N0IJEaxtjLU3QglQ0lRLlBTVEcuSVFfQ0xPU0VQUklDRS4yMDI0LzEyLzMxLlVTRAEAAAC4yqUGAgAAAAU2MS40MwCE/lW2MtTdCINsu7Yy1N0IIkNJUS5aUy5JUV9DTE9TRVBSSUNFLjIwMjUvNy8xNy5VU0QBAAAA1MyBAwIAAAAGMjg2LjI5AGKdZLUy1N0IkZ22tjLU3QgiQ0lRLlpTLklRX0NMT1NFUFJJQ0UuMjAyNS80LzE3LlVTRAEAAADUzIEDAgAAAAYyMDEuMDkATHZktTLU3QhXLLS2MtTdCCNDSVEuWlMuSVFfQ0xPU0VQUklDRS4yMDIyLzExLzMwLlVTRAEAAADUzIEDAgAAAAYxMzMuNDUATHZktTLU3QiVyLS2MtTdCCJDSVEuWlMuSVFfQ0xPU0VQUklDRS4yMDIzLzMvMTQuVVNEAQAAANTMgQMCAAAABjEwNy45NwBMdmS1MtTdCAPatbYy1N0IIUNJUS5aUy5JUV9PUEVOUFJJQ0UuMjAyNC83LzE4LlVTRAEAAADUzIEDAgAAAAYxOTQuOTYATHZktTLU3QiVyLS2MtTdCCBDSVEuWlMuSVFfWUVBUkhJR0guMjAyNS83LzE3LlVTRAEAAADUzIEDAgAAAAgzMTguNDU5OQBMdmS1MtTdCAPatbYy1N0IH0NJUS5aUy5JUV9ZRUFSTE9XLjIwMjUvNy8xNy5VU0QBAAAA1MyBAwIAAAAGMTUz</t>
  </si>
  <si>
    <t>LjQ1AEx2ZLUy1N0Io8S2tjLU3QgXQ0lRLlpTLklRX1lFQVJISUdIX0RBVEUBAAAA1MyBAwUAAAAIMjAyNS83LzgATHZktTLU3QhU97q2MtTdCBZDSVEuWlMuSVFfWUVBUkxPV19EQVRFAQAAANTMgQMFAAAACTIwMjQvOS8xMABMdmS1MtTdCCAIrbYy1N0II0NJUS5aUy5JUV9DTE9TRVBSSUNFLjIwMjQvMTIvMzEuVVNEAQAAANTMgQMCAAAABjE4MC40MQCE/lW2MtTdCNQ5t7Yy1N0IJENJUS5DRkxULklRX0NMT1NFUFJJQ0UuMjAyNS83LzE3LlVTRAEAAAAmAXoQAgAAAAUyNS40MwBinWS1MtTdCDIkuLYy1N0IJENJUS5DRkxULklRX0NMT1NFUFJJQ0UuMjAyNS80LzE3LlVTRAEAAAAmAXoQAgAAAAUyMS4xNQBMdmS1MtTdCHC/rrYy1N0IJUNJUS5DRkxULklRX0NMT1NFUFJJQ0UuMjAyMi8xMS8zMC5VU0QBAAAAJgF6EAIAAAAFMjMuMDMATHZktTLU3Qgigrq2MtTdCCRDSVEuQ0ZMVC5JUV9DTE9TRVBSSUNFLjIwMjMvMy8xNC5VU0QBAAAAJgF6EAIAAAAEMjIuNgBMdmS1MtTdCML3r7Yy1N0II0NJUS5DRkxULklRX09QRU5QUklDRS4yMDI0LzcvMTguVVNEAQAAACYBehACAAAABTI2LjA2AEx2ZLUy1N0IJEaxtjLU3QgiQ0lRLkNGTFQuSVFfWUVBUkhJR0guMjAyNS83LzE3LlVTRAEAAAAmAXoQAgAAAAQzNy45AEx2ZLUy1N0IpX6ytjLU3QghQ0lRLkNGTFQuSVFfWUVBUkxPVy4yMDI1LzcvMTcuVVNEAQAA</t>
  </si>
  <si>
    <t>ACYBehACAAAABTE3Ljc5AEx2ZLUy1N0IFZCztjLU3QgZQ0lRLkNGTFQuSVFfWUVBUkhJR0hfREFURQEAAAAmAXoQBQAAAAkyMDI1LzIvMTIATHZktTLU3QhFBbS2MtTdCBhDSVEuQ0ZMVC5JUV9ZRUFSTE9XX0RBVEUBAAAAJgF6EAUAAAAIMjAyNS84LzEATHZktTLU3QggCK22MtTdCCVDSVEuQ0ZMVC5JUV9DTE9TRVBSSUNFLjIwMjQvMTIvMzEuVVNEAQAAACYBehACAAAABTI3Ljk2AIT+VbYy1N0Ir6+3tjLU3QgkQ0lRLk5WREEuSVFfQ0xPU0VQUklDRS4yMDI1LzcvMTcuVVNEAQAAADN+AAACAAAAAzE3MwBinWS1MtTdCEUFtLYy1N0IJENJUS5OVkRBLklRX0NMT1NFUFJJQ0UuMjAyNS80LzE3LlVTRAEAAAAzfgAAAgAAAAYxMDEuNDkATHZktTLU3QhXLLS2MtTdCCVDSVEuTlZEQS5JUV9DTE9TRVBSSUNFLjIwMjIvMTEvMzAuVVNEAQAAADN+AAACAAAABjE2LjkyMwBMdmS1MtTdCJXItLYy1N0IJENJUS5OVkRBLklRX0NMT1NFUFJJQ0UuMjAyMy8zLzE0LlVTRAEAAAAzfgAAAgAAAAYyNC4wNjMATHZktTLU3QgD2rW2MtTdCCNDSVEuTlZEQS5JUV9PUEVOUFJJQ0UuMjAyNC83LzE4LlVTRAEAAAAzfgAAAgAAAAYxMjEuODUATHZktTLU3QiRnba2MtTdCCJDSVEuTlZEQS5JUV9ZRUFSSElHSC4yMDI1LzcvMTcuVVNEAQAAADN+AAACAAAABjE3NC4xNgBMdmS1MtTdCKNJubYy1N0IIUNJUS5OVkRBLklRX1lF</t>
  </si>
  <si>
    <t>QVJMT1cuMjAyNS83LzE3LlVTRAEAAAAzfgAAAgAAAAU4Ni42MgBMdmS1MtTdCB/mubYy1N0IGUNJUS5OVkRBLklRX1lFQVJISUdIX0RBVEUBAAAAM34AAAUAAAAJMjAyNS83LzMxAEx2ZLUy1N0IIAittjLU3QgYQ0lRLk5WREEuSVFfWUVBUkxPV19EQVRFAQAAADN+AAAFAAAACDIwMjUvNC83AEx2ZLUy1N0ImPuttjLU3QglQ0lRLk5WREEuSVFfQ0xPU0VQUklDRS4yMDI0LzEyLzMxLlVTRAEAAAAzfgAAAgAAAAYxMzQuMjkAhP5VtjLU3QhXhri2MtTdCCRDSVEuQUFQTC5JUV9DTE9TRVBSSUNFLjIwMjUvNy8xNy5VU0QBAAAAaWEAAAIAAAAGMjEwLjAyAGKdZLUy1N0IM96ztjLU3QgkQ0lRLkFBUEwuSVFfQ0xPU0VQUklDRS4yMDI1LzQvMTcuVVNEAQAAAGlhAAACAAAABjE5Ni45OABMdmS1MtTdCCRGsbYy1N0IJUNJUS5BQVBMLklRX0NMT1NFUFJJQ0UuMjAyMi8xMS8zMC5VU0QBAAAAaWEAAAIAAAAGMTQ4LjAzAEx2ZLUy1N0IpX6ytjLU3QgkQ0lRLkFBUEwuSVFfQ0xPU0VQUklDRS4yMDIzLzMvMTQuVVNEAQAAAGlhAAACAAAABjE1Mi41OQBMdmS1MtTdCBWQs7Yy1N0II0NJUS5BQVBMLklRX09QRU5QUklDRS4yMDI0LzcvMTguVVNEAQAAAGlhAAACAAAABjIzMC4yOABMdmS1MtTdCKV+srYy1N0IIkNJUS5BQVBMLklRX1lFQVJISUdILjIwMjUvNy8xNy5VU0QBAAAAaWEAAAIAAAAFMjYwLjEATHZktTLU</t>
  </si>
  <si>
    <t>3QgVkLO2MtTdCCFDSVEuQUFQTC5JUV9ZRUFSTE9XLjIwMjUvNy8xNy5VU0QBAAAAaWEAAAIAAAAIMTY5LjIxMDEATHZktTLU3QhFBbS2MtTdCBlDSVEuQUFQTC5JUV9ZRUFSSElHSF9EQVRFAQAAAGlhAAAFAAAACjIwMjQvMTIvMjYATHZktTLU3QhXLLS2MtTdCBhDSVEuQUFQTC5JUV9ZRUFSTE9XX0RBVEUBAAAAaWEAAAUAAAAIMjAyNS80LzgATHZktTLU3QgD2rW2MtTdCCVDSVEuQUFQTC5JUV9DTE9TRVBSSUNFLjIwMjQvMTIvMzEuVVNEAQAAAGlhAAACAAAABjI1MC40MgCE/lW2MtTdCHjKvbYy1N0IJENJUS5BVkdPLklRX0NMT1NFUFJJQ0UuMjAyNS83LzE3LlVTRAEAAADwtn0BAgAAAAYyODYuNDUAYp1ktTLU3QgyJLi2MtTdCCRDSVEuQVZHTy5JUV9DTE9TRVBSSUNFLjIwMjUvNC8xNy5VU0QBAAAA8LZ9AQIAAAAGMTcwLjk5AEx2ZLUy1N0Ixu++tjLU3QglQ0lRLkFWR08uSVFfQ0xPU0VQUklDRS4yMDIyLzExLzMwLlVTRAEAAADwtn0BAgAAAAY1NS4xMDMATHZktTLU3QggCK22MtTdCCRDSVEuQVZHTy5JUV9DTE9TRVBSSUNFLjIwMjMvMy8xNC5VU0QBAAAA8LZ9AQIAAAAGNjMuMjQ2AEx2ZLUy1N0IUFattjLU3QgjQ0lRLkFWR08uSVFfT1BFTlBSSUNFLjIwMjQvNy8xOC5VU0QBAAAA8LZ9AQIAAAAGMTU4Ljg5AEx2ZLUy1N0ImPuttjLU3QgiQ0lRLkFWR08uSVFfWUVBUkhJR0guMjAyNS83LzE3</t>
  </si>
  <si>
    <t>LlVTRAEAAADwtn0BAgAAAAYyODguMjgATHZktTLU3Qhwv662MtTdCCFDSVEuQVZHTy5JUV9ZRUFSTE9XLjIwMjUvNy8xNy5VU0QBAAAA8LZ9AQIAAAAFMTI4LjUATHZktTLU3Qgos7+2MtTdCBlDSVEuQVZHTy5JUV9ZRUFSSElHSF9EQVRFAQAAAPC2fQEFAAAACTIwMjUvNy8zMQBMdmS1MtTdCML3r7Yy1N0IGENJUS5BVkdPLklRX1lFQVJMT1dfREFURQEAAADwtn0BBQAAAAgyMDI0LzgvNQBMdmS1MtTdCKV+srYy1N0IJUNJUS5BVkdPLklRX0NMT1NFUFJJQ0UuMjAyNC8xMi8zMS5VU0QBAAAA8LZ9AQIAAAAGMjMxLjg0AIT+VbYy1N0IyRK3tjLU3QgpQ0lRLlRXU0U6MjMzMC5JUV9DTE9TRVBSSUNFLjIwMjUvNy8xNy5VU0QBAAAAq8wFAAIAAAALMzguMzkzNTg1MTIAYp1ktTLU3QhXLLS2MtTdCClDSVEuVFdTRToyMzMwLklRX0NMT1NFUFJJQ0UuMjAyNS80LzE3LlVTRAEAAACrzAUAAgAAAAwyNi4wNDYzMTEyOTEATHZktTLU3QiVyLS2MtTdCCpDSVEuVFdTRToyMzMwLklRX0NMT1NFUFJJQ0UuMjAyMi8xMS8zMC5VU0QBAAAAq8wFAAIAAAALMTUuODUzNTAwNjcATHZktTLU3QgD2rW2MtTdCClDSVEuVFdTRToyMzMwLklRX0NMT1NFUFJJQ0UuMjAyMy8zLzE0LlVTRAEAAACrzAUAAgAAAAoxNi42ODU3NTE2AEx2ZLUy1N0IkZ22tjLU3QgoQ0lRLlRXU0U6MjMzMC5JUV9PUEVOUFJJQ0UuMjAyNC83LzE4</t>
  </si>
  <si>
    <t>LlVTRAEAAACrzAUAAgAAAAwzMC4yMTc3NjM2MjgATHZktTLU3QhXU762MtTdCCdDSVEuVFdTRToyMzMwLklRX1lFQVJISUdILjIwMjUvNy8xNy5VU0QBAAAAq8wFAAIAAAALMzkuNDEyODgzODQATHZktTLU3Qjqary2MtTdCCZDSVEuVFdTRToyMzMwLklRX1lFQVJMT1cuMjAyNS83LzE3LlVTRAEAAACrzAUAAgAAAAsyNi41MDE3NjY3MgBMdmS1MtTdCCAHvbYy1N0IHkNJUS5UV1NFOjIzMzAuSVFfWUVBUkhJR0hfREFURQEAAACrzAUABQAAAAkyMDI1LzcvMzEATHZktTLU3QggCK22MtTdCB1DSVEuVFdTRToyMzMwLklRX1lFQVJMT1dfREFURQEAAACrzAUABQAAAAgyMDI1LzQvOQBMdmS1MtTdCH3LrbYy1N0IKkNJUS5UV1NFOjIzMzAuSVFfQ0xPU0VQUklDRS4yMDI0LzEyLzMxLlVTRAEAAACrzAUAAgAAAAszMi43OTQzODY0NQCE/lW2MtTdCFF8vbYy1N0ILENJUS5LT1NFOkEwMDA2NjAuSVFfQ0xPU0VQUklDRS4yMDI1LzcvMTcuVVNEAQAAAJ16DQACAAAACzE5My43MjMzMzc1AGKdZLUy1N0IwvevtjLU3QgsQ0lRLktPU0U6QTAwMDY2MC5JUV9DTE9TRVBSSUNFLjIwMjUvNC8xNy5VU0QBAAAAnXoNAAIAAAAIMTIzLjY1NTcATHZktTLU3QgkRrG2MtTdCC1DSVEuS09TRTpBMDAwNjYwLklRX0NMT1NFUFJJQ0UuMjAyMi8xMS8zMC5VU0QBAAAAnXoNAAIAAAAJNjQuNTUzMzM1AEx2ZLUy1N0IwvevtjLU</t>
  </si>
  <si>
    <t>3QgsQ0lRLktPU0U6QTAwMDY2MC5JUV9DTE9TRVBSSUNFLjIwMjMvMy8xNC5VU0QBAAAAnXoNAAIAAAAKNjIuMTQ2MDM3OQBMdmS1MtTdCCRGsbYy1N0IK0NJUS5LT1NFOkEwMDA2NjAuSVFfT1BFTlBSSUNFLjIwMjQvNy8xOC5VU0QBAAAAnXoNAAIAAAALMTUzLjcyODIzNzUATHZktTLU3QilfrK2MtTdCCpDSVEuS09TRTpBMDAwNjYwLklRX1lFQVJISUdILjIwMjUvNy8xNy5VU0QBAAAAnXoNAAIAAAALMjIwLjMxOTg2MjUATHZktTLU3QgVkLO2MtTdCClDSVEuS09TRTpBMDAwNjYwLklRX1lFQVJMT1cuMjAyNS83LzE3LlVTRAEAAACdeg0AAgAAAAsxMDQuMDEzOTc3NQBMdmS1MtTdCDPes7Yy1N0IIUNJUS5LT1NFOkEwMDA2NjAuSVFfWUVBUkhJR0hfREFURQEAAACdeg0ABQAAAAkyMDI1LzcvMTEATHZktTLU3QhXLLS2MtTdCCBDSVEuS09TRTpBMDAwNjYwLklRX1lFQVJMT1dfREFURQEAAACdeg0ABQAAAAkyMDI0LzkvMTkATHZktTLU3QgD2rW2MtTdCC1DSVEuS09TRTpBMDAwNjYwLklRX0NMT1NFUFJJQ0UuMjAyNC8xMi8zMS5VU0QBAAAAnXoNAAMAAAAAAIT+VbYy1N0IpM67tjLU3QgtQ0lRLk5BU0RBUUdTOkFTTUwuSVFfQ0xPU0VQUklDRS4yMDI1LzcvMTcuVVNEAQAAACjvBQACAAAABjc0NC45MQBinWS1MtTdCKTOu7Yy1N0ILUNJUS5OQVNEQVFHUzpBU01MLklRX0NMT1NFUFJJQ0UuMjAyNS80</t>
  </si>
  <si>
    <t>LzE3LlVTRAEAAAAo7wUAAgAAAAY2NDAuMTYATHZktTLU3QggCK22MtTdCC5DSVEuTkFTREFRR1M6QVNNTC5JUV9DTE9TRVBSSUNFLjIwMjIvMTEvMzAuVVNEAQAAACjvBQACAAAABjYwOC4xMgBMdmS1MtTdCFBWrbYy1N0ILUNJUS5OQVNEQVFHUzpBU01MLklRX0NMT1NFUFJJQ0UuMjAyMy8zLzE0LlVTRAEAAAAo7wUAAgAAAAU2MjAuMwBMdmS1MtTdCH3LrbYy1N0ILENJUS5OQVNEQVFHUzpBU01MLklRX09QRU5QUklDRS4yMDI0LzcvMTguVVNEAQAAACjvBQACAAAABTk1My41AEx2ZLUy1N0IcL+utjLU3QgrQ0lRLk5BU0RBUUdTOkFTTUwuSVFfWUVBUkhJR0guMjAyNS83LzE3LlVTRAEAAAAo7wUAAgAAAAY5NTcuMjEATHZktTLU3QjCHLy2MtTdCCpDSVEuTkFTREFRR1M6QVNNTC5JUV9ZRUFSTE9XLjIwMjUvNy8xNy5VU0QBAAAAKO8FAAIAAAAGNTc4LjUxAEx2ZLUy1N0IwvevtjLU3QgiQ0lRLk5BU0RBUUdTOkFTTUwuSVFfWUVBUkhJR0hfREFURQEAAAAo7wUABQAAAAkyMDI0LzgvMjEATHZktTLU3QgkRrG2MtTdCCFDSVEuTkFTREFRR1M6QVNNTC5JUV9ZRUFSTE9XX0RBVEUBAAAAKO8FAAUAAAAIMjAyNS80LzcATHZktTLU3QgVkLO2MtTdCC5DSVEuTkFTREFRR1M6QVNNTC5JUV9DTE9TRVBSSUNFLjIwMjQvMTIvMzEuVVNEAQAAACjvBQACAAAABjY5My4wOACE/lW2MtTdCHXUuLYy1N0IJENJUS5N</t>
  </si>
  <si>
    <t>UlZMLklRX0NMT1NFUFJJQ0UuMjAyNS83LzE3LlVTRAEAAAC2eQAAAgAAAAU3Mi4wMQBinWS1MtTdCNQ5t7Yy1N0IJENJUS5NUlZMLklRX0NMT1NFUFJJQ0UuMjAyNS80LzE3LlVTRAEAAAC2eQAAAgAAAAQ1MS43AEx2ZLUy1N0IA9q1tjLU3QglQ0lRLk1SVkwuSVFfQ0xPU0VQUklDRS4yMDIyLzExLzMwLlVTRAEAAAC2eQAAAgAAAAU0Ni41MgBMdmS1MtTdCJGdtrYy1N0IJENJUS5NUlZMLklRX0NMT1NFUFJJQ0UuMjAyMy8zLzE0LlVTRAEAAAC2eQAAAgAAAAUzOC42MQBMdmS1MtTdCAPatbYy1N0II0NJUS5NUlZMLklRX09QRU5QUklDRS4yMDI0LzcvMTguVVNEAQAAALZ5AAACAAAABTY5Ljc0AEx2ZLUy1N0IkZ22tjLU3QgiQ0lRLk1SVkwuSVFfWUVBUkhJR0guMjAyNS83LzE3LlVTRAEAAAC2eQAAAgAAAAYxMjcuNDgATHZktTLU3Qgf5rm2MtTdCCFDSVEuTVJWTC5JUV9ZRUFSTE9XLjIwMjUvNy8xNy5VU0QBAAAAtnkAAAIAAAAGNDcuMDg1AEx2ZLUy1N0IIoK6tjLU3QgZQ0lRLk1SVkwuSVFfWUVBUkhJR0hfREFURQEAAAC2eQAABQAAAAkyMDI1LzEvMjMATHZktTLU3QggCK22MtTdCBhDSVEuTVJWTC5JUV9ZRUFSTE9XX0RBVEUBAAAAtnkAAAUAAAAIMjAyNS80LzcATHZktTLU3Qh9y622MtTdCCVDSVEuTVJWTC5JUV9DTE9TRVBSSUNFLjIwMjQvMTIvMzEuVVNEAQAAALZ5AAACAAAABjExMC40NQCE</t>
  </si>
  <si>
    <t>/lW2MtTdCFT3urYy1N0II0NJUS5WUlQuSVFfQ0xPU0VQUklDRS4yMDI1LzcvMTcuVVNEAQAAAESbhyICAAAABjEzMS4xMgBinWS1MtTdCML3r7Yy1N0II0NJUS5WUlQuSVFfQ0xPU0VQUklDRS4yMDI1LzQvMTcuVVNEAQAAAESbhyICAAAABTczLjIxAEx2ZLUy1N0IJEaxtjLU3QgkQ0lRLlZSVC5JUV9DTE9TRVBSSUNFLjIwMjIvMTEvMzAuVVNEAQAAAESbhyICAAAABTEzLjg1AEx2ZLUy1N0IpX6ytjLU3QgjQ0lRLlZSVC5JUV9DTE9TRVBSSUNFLjIwMjMvMy8xNC5VU0QBAAAARJuHIgIAAAAFMTMuOTUATHZktTLU3QgVkLO2MtTdCCJDSVEuVlJULklRX09QRU5QUklDRS4yMDI0LzcvMTguVVNEAQAAAESbhyICAAAABTgzLjYzAEx2ZLUy1N0IM96ztjLU3QghQ0lRLlZSVC5JUV9ZRUFSSElHSC4yMDI1LzcvMTcuVVNEAQAAAESbhyICAAAABjE1NS44NABMdmS1MtTdCFcstLYy1N0IIENJUS5WUlQuSVFfWUVBUkxPVy4yMDI1LzcvMTcuVVNEAQAAAESbhyICAAAABDUzLjYATHZktTLU3QiVyLS2MtTdCBhDSVEuVlJULklRX1lFQVJISUdIX0RBVEUBAAAARJuHIgUAAAAJMjAyNS8xLzI0AEx2ZLUy1N0IA9q1tjLU3QgXQ0lRLlZSVC5JUV9ZRUFSTE9XX0RBVEUBAAAARJuHIgUAAAAIMjAyNS80LzcATHZktTLU3QgyJLi2MtTdCCRDSVEuVlJULklRX0NMT1NFUFJJQ0UuMjAyNC8xMi8zMS5VU0QBAAAARJuHIgIA</t>
  </si>
  <si>
    <t>AAAGMTEzLjYxAIT+VbYy1N0IeMq9tjLU3QgkQ0lRLkFORVQuSVFfQ0xPU0VQUklDRS4yMDI1LzcvMTcuVVNEAQAAAMPb/AECAAAABjExMS45OABinWS1MtTdCDPes7Yy1N0IJENJUS5BTkVULklRX0NMT1NFUFJJQ0UuMjAyNS80LzE3LlVTRAEAAADD2/wBAgAAAAQ3MS4yAEx2ZLUy1N0IfcuttjLU3QglQ0lRLkFORVQuSVFfQ0xPU0VQUklDRS4yMDIyLzExLzMwLlVTRAEAAADD2/wBAgAAAAYzNC44MjUATHZktTLU3Qhwv662MtTdCCRDSVEuQU5FVC5JUV9DTE9TRVBSSUNFLjIwMjMvMy8xNC5VU0QBAAAAw9v8AQIAAAAHMzguMjg3NQBMdmS1MtTdCKNJubYy1N0II0NJUS5BTkVULklRX09QRU5QUklDRS4yMDI0LzcvMTguVVNEAQAAAMPb/AECAAAABjg0LjY2NQBMdmS1MtTdCHC/rrYy1N0IIkNJUS5BTkVULklRX1lFQVJISUdILjIwMjUvNy8xNy5VU0QBAAAAw9v8AQIAAAAHMTMzLjU3NQBMdmS1MtTdCNQ5t7Yy1N0IIUNJUS5BTkVULklRX1lFQVJMT1cuMjAyNS83LzE3LlVTRAEAAADD2/wBAgAAAAU1OS40MwBMdmS1MtTdCML3r7Yy1N0IGUNJUS5BTkVULklRX1lFQVJISUdIX0RBVEUBAAAAw9v8AQUAAAAJMjAyNS8xLzI0AEx2ZLUy1N0IJEaxtjLU3QgYQ0lRLkFORVQuSVFfWUVBUkxPV19EQVRFAQAAAMPb/AEFAAAACDIwMjUvNC83AEx2ZLUy1N0IFZCztjLU3QglQ0lRLkFORVQuSVFfQ0xPU0VQUklD</t>
  </si>
  <si>
    <t>RS4yMDI0LzEyLzMxLlVTRAEAAADD2/wBAgAAAAYxMTAuNTMAhP5VtjLU3QhXLLS2MtTdCClDSVEuVFdTRToyNDU0LklRX0NMT1NFUFJJQ0UuMjAyNS83LzE3LlVTRAEAAAA9N1wAAgAAAAs0Ny4yMjc1MDczNgBinWS1MtTdCJXItLYy1N0IKUNJUS5UV1NFOjI0NTQuSVFfQ0xPU0VQUklDRS4yMDI1LzQvMTcuVVNEAQAAAD03XAACAAAACzQxLjIwNjY3OTAyAEx2ZLUy1N0IiKG0tjLU3QgqQ0lRLlRXU0U6MjQ1NC5JUV9DTE9TRVBSSUNFLjIwMjIvMTEvMzAuVVNEAQAAAD03XAACAAAADDIzLjcxNTU0MjgzOQBMdmS1MtTdCAPatbYy1N0IKUNJUS5UV1NFOjI0NTQuSVFfQ0xPU0VQUklDRS4yMDIzLzMvMTQuVVNEAQAAAD03XAACAAAACzI0Ljg5Nzc1ODc2AEx2ZLUy1N0IkZ22tjLU3QgoQ0lRLlRXU0U6MjQ1NC5JUV9PUEVOUFJJQ0UuMjAyNC83LzE4LlVTRAEAAAA9N1wAAgAAAAszOC44NDI2NzE4NwBMdmS1MtTdCMbvvrYy1N0IJ0NJUS5UV1NFOjI0NTQuSVFfWUVBUkhJR0guMjAyNS83LzE3LlVTRAEAAAA9N1wAAgAAAAo1My41MTMxODI4AEx2ZLUy1N0ICGW/tjLU3QgmQ0lRLlRXU0U6MjQ1NC5JUV9ZRUFSTE9XLjIwMjUvNy8xNy5VU0QBAAAAPTdcAAIAAAAMMzMuMzMxMDY4MTQ0AEx2ZLUy1N0IIAittjLU3QgeQ0lRLlRXU0U6MjQ1NC5JUV9ZRUFSSElHSF9EQVRFAQAAAD03XAAFAAAACTIwMjUvMi8y</t>
  </si>
  <si>
    <t>NgBMdmS1MtTdCFBWrbYy1N0IHUNJUS5UV1NFOjI0NTQuSVFfWUVBUkxPV19EQVRFAQAAAD03XAAFAAAACDIwMjQvOC82AEx2ZLUy1N0IMZiutjLU3QgqQ0lRLlRXU0U6MjQ1NC5JUV9DTE9TRVBSSUNFLjIwMjQvMTIvMzEuVVNEAQAAAD03XAACAAAACzQzLjE2NjU2NDQ5AIT+VbYy1N0I+K7BtjLU3QgiQ0lRLk1VLklRX0NMT1NFUFJJQ0UuMjAyNS83LzE3LlVTRAEAAAAGaQQAAgAAAAYxMTMuMjYAYp1ktTLU3QgkRrG2MtTdCCJDSVEuTVUuSVFfQ0xPU0VQUklDRS4yMDI1LzQvMTcuVVNEAQAAAAZpBAACAAAABDY4LjgATHZktTLU3QilfrK2MtTdCCNDSVEuTVUuSVFfQ0xPU0VQUklDRS4yMDIyLzExLzMwLlVTRAEAAAAGaQQAAgAAAAU1Ny42NQBMdmS1MtTdCBWQs7Yy1N0IIkNJUS5NVS5JUV9DTE9TRVBSSUNFLjIwMjMvMy8xNC5VU0QBAAAABmkEAAIAAAAFNTQuMjcATHZktTLU3Qgz3rO2MtTdCCFDSVEuTVUuSVFfT1BFTlBSSUNFLjIwMjQvNy8xOC5VU0QBAAAABmkEAAIAAAAFMTIwLjUATHZktTLU3QhXLLS2MtTdCCBDSVEuTVUuSVFfWUVBUkhJR0guMjAyNS83LzE3LlVTRAEAAAAGaQQAAgAAAAYxMjkuODUATHZktTLU3QhXLLS2MtTdCB9DSVEuTVUuSVFfWUVBUkxPVy4yMDI1LzcvMTcuVVNEAQAAAAZpBAACAAAABTYxLjU0AEx2ZLUy1N0IiKG0tjLU3QgXQ0lRLk1VLklRX1lFQVJISUdIX0RBVEUB</t>
  </si>
  <si>
    <t>AAAABmkEAAUAAAAJMjAyNS82LzI2AEx2ZLUy1N0I87K1tjLU3QgWQ0lRLk1VLklRX1lFQVJMT1dfREFURQEAAAAGaQQABQAAAAgyMDI1LzQvNwBMdmS1MtTdCCAHvbYy1N0II0NJUS5NVS5JUV9DTE9TRVBSSUNFLjIwMjQvMTIvMzEuVVNEAQAAAAZpBAACAAAABTg0LjE2AIT+VbYy1N0IyRK3tjLU3QgkQ0lRLlFDT00uSVFfQ0xPU0VQUklDRS4yMDI1LzcvMTcuVVNEAQAAANWCAAACAAAABjE1Mi42MQBinWS1MtTdCK/Qr7Yy1N0IJENJUS5RQ09NLklRX0NMT1NFUFJJQ0UuMjAyNS80LzE3LlVTRAEAAADVggAAAgAAAAYxMzYuNjYATHZktTLU3Qh9y622MtTdCCVDSVEuUUNPTS5JUV9DTE9TRVBSSUNFLjIwMjIvMTEvMzAuVVNEAQAAANWCAAACAAAABjEyNi40OQBMdmS1MtTdCFBWrbYy1N0IJENJUS5RQ09NLklRX0NMT1NFUFJJQ0UuMjAyMy8zLzE0LlVTRAEAAADVggAAAgAAAAYxMTYuNTUATHZktTLU3Qh9y622MtTdCCNDSVEuUUNPTS5JUV9PUEVOUFJJQ0UuMjAyNC83LzE4LlVTRAEAAADVggAAAgAAAAYxOTMuNzgATHZktTLU3QgxmK62MtTdCCJDSVEuUUNPTS5JUV9ZRUFSSElHSC4yMDI1LzcvMTcuVVNEAQAAANWCAAACAAAABjE5Ni4yNABMdmS1MtTdCABEvLYy1N0IIUNJUS5RQ09NLklRX1lFQVJMT1cuMjAyNS83LzE3LlVTRAEAAADVggAAAgAAAAgxMjAuODAxOQBMdmS1MtTdCML3r7Yy1N0IGUNJ</t>
  </si>
  <si>
    <t>US5RQ09NLklRX1lFQVJISUdIX0RBVEUBAAAA1YIAAAUAAAAJMjAyNC8xMS83AEx2ZLUy1N0IJEaxtjLU3QgYQ0lRLlFDT00uSVFfWUVBUkxPV19EQVRFAQAAANWCAAAFAAAACDIwMjUvNC83AEx2ZLUy1N0IFZCztjLU3QglQ0lRLlFDT00uSVFfQ0xPU0VQUklDRS4yMDI0LzEyLzMxLlVTRAEAAADVggAAAgAAAAYxNTMuNjIAhP5VtjLU3QjDl7m2MtTdCCRDSVEuU05QUy5JUV9DTE9TRVBSSUNFLjIwMjUvNy8xNy5VU0QBAAAA1IgAAAIAAAAGNTg5LjAxAGKdZLUy1N0IiKG0tjLU3QgkQ0lRLlNOUFMuSVFfQ0xPU0VQUklDRS4yMDI1LzQvMTcuVVNEAQAAANSIAAACAAAABjQxMy4zMgBMdmS1MtTdCPOytbYy1N0IJUNJUS5TTlBTLklRX0NMT1NFUFJJQ0UuMjAyMi8xMS8zMC5VU0QBAAAA1IgAAAIAAAAGMzM5LjU0AEx2ZLUy1N0IkZ22tjLU3QgkQ0lRLlNOUFMuSVFfQ0xPU0VQUklDRS4yMDIzLzMvMTQuVVNEAQAAANSIAAACAAAABjM2OS44NABinWS1MtTdCKTOu7Yy1N0II0NJUS5TTlBTLklRX09QRU5QUklDRS4yMDI0LzcvMTguVVNEAQAAANSIAAACAAAABTU3Ni4zAGKdZLUy1N0I3PW7tjLU3QgiQ0lRLlNOUFMuSVFfWUVBUkhJR0guMjAyNS83LzE3LlVTRAEAAADUiAAAAgAAAAY1OTMuOTgAYp1ktTLU3QggCK22MtTdCCFDSVEuU05QUy5JUV9ZRUFSTE9XLjIwMjUvNy8xNy5VU0QBAAAA1IgAAAIAAAAG</t>
  </si>
  <si>
    <t>MzY1Ljc0AGKdZLUy1N0IUFattjLU3QgZQ0lRLlNOUFMuSVFfWUVBUkhJR0hfREFURQEAAADUiAAABQAAAAkyMDI1LzcvMzAAYp1ktTLU3Qh9y622MtTdCBhDSVEuU05QUy5JUV9ZRUFSTE9XX0RBVEUBAAAA1IgAAAUAAAAIMjAyNS80LzcAYp1ktTLU3Qiv0K+2MtTdCCVDSVEuU05QUy5JUV9DTE9TRVBSSUNFLjIwMjQvMTIvMzEuVVNEAQAAANSIAAACAAAABjQ4NS4zNgCpJVa2MtTdCBYfsbYy1N0II0NJUS5BUk0uSVFfQ0xPU0VQUklDRS4yMDI1LzcvMTcuVVNEAQAAACznxScCAAAABjE1Ny4xOABinWS1MtTdCKV+srYy1N0II0NJUS5BUk0uSVFfQ0xPU0VQUklDRS4yMDI1LzQvMTcuVVNEAQAAACznxScCAAAABjEwMC43MwBinWS1MtTdCBWQs7Yy1N0IJENJUS5BUk0uSVFfQ0xPU0VQUklDRS4yMDIyLzExLzMwLlVTRAEAAAAs58UnAwAAAAAAYp1ktTLU3Qgz3rO2MtTdCCNDSVEuQVJNLklRX0NMT1NFUFJJQ0UuMjAyMy8zLzE0LlVTRAEAAAAs58UnAwAAAAAAYp1ktTLU3QgKabO2MtTdCCJDSVEuQVJNLklRX09QRU5QUklDRS4yMDI0LzcvMTguVVNEAQAAACznxScCAAAABjE2NS44NQBinWS1MtTdCDPes7Yy1N0IIUNJUS5BUk0uSVFfWUVBUkhJR0guMjAyNS83LzE3LlVTRAEAAAAs58UnAgAAAAYxODIuODgAYp1ktTLU3QhXLLS2MtTdCCBDSVEuQVJNLklRX1lFQVJMT1cuMjAyNS83LzE3LlVTRAEAAAAs</t>
  </si>
  <si>
    <t>58UnAgAAAAI4MABinWS1MtTdCIihtLYy1N0IGENJUS5BUk0uSVFfWUVBUkhJR0hfREFURQEAAAAs58UnBQAAAAkyMDI1LzEvMjIAYp1ktTLU3QjzsrW2MtTdCBdDSVEuQVJNLklRX1lFQVJMT1dfREFURQEAAAAs58UnBQAAAAgyMDI1LzQvNwBinWS1MtTdCFT3urYy1N0IJENJUS5BUk0uSVFfQ0xPU0VQUklDRS4yMDI0LzEyLzMxLlVTRAEAAAAs58UnAgAAAAYxMjMuMzYAqSVWtjLU3QhgDa+2MtTdCDNDSVEuTkFTREFRR006UVFRLklRX0hPTERJTkdTX0VRVUlUWV9BU1NFVFMuMjAyNS84LzEBAAAADrp7AAIAAAAJMzUzMTYwLjE4AFf2U7Yy1N0IkYKvtjLU3Qg0Q0lRLk5BU0RBUUdNOkFHSVguSVFfSE9MRElOR1NfRVFVSVRZX0FTU0VUUy4yMDI1LzgvMQEAAAAj9wBwAgAAAAUyNi45OQBX9lO2MtTdCHfowrYy1N0IM0NJUS5OQVNEQVFHTTpTTUguSVFfSE9MRElOR1NfRVFVSVRZX0FTU0VUUy4yMDI1LzgvMQEAAABgwjYAAgAAAAgyNjgwMi43MwBX9lO2MtTdCBYfsbYy1N0IL0NJUS5CQVRTOklHVi5JUV9IT0xESU5HU19FUVVJVFlfQVNTRVRTLjIwMjUvOC8xAQAAAM06hgACAAAACDExOTcwLjAxAFf2U7Yy1N0IwYPDtjLU3Qg0Q0lRLk5BU0RBUUdNOkJPVFouSVFfSE9MRElOR1NfRVFVSVRZX0FTU0VUUy4yMDI1LzgvMQEAAAD3/QgWAgAAAAcyNzU2LjA1AFf2U7Yy1N0IiA/DtjLU3QgzQ0lRLk5BU0RB</t>
  </si>
  <si>
    <t>UUdNOkFJUS5JUV9IT0xESU5HU19FUVVJVFlfQVNTRVRTLjIwMjUvOC8xAQAAAOncYiECAAAABzM3MDcuNjcAV/ZTtjLU3Qgos7+2MtTdCDBDSVEuQVJDQTpBUlRZLklRX0hPTERJTkdTX0VRVUlUWV9BU1NFVFMuMjAyNS84LzEBAAAAbh9pIQIAAAAHMTA5MC41MQBX9lO2MtTdCMDrwLYy1N0INENJUS5OQVNEQVFHTTpST0JULklRX0hPTERJTkdTX0VRVUlUWV9BU1NFVFMuMjAyNS84LzEBAAAAXGPZIAIAAAAGNTAwLjQ2AFf2U7Yy1N0IxznBtjLU3QgwQ0lRLkFSQ0E6SUdQVC5JUV9IT0xESU5HU19FUVVJVFlfQVNTRVRTLjIwMjUvOC8xAQAAAMwCXgECAAAABjQ4MS42NQBX9lO2MtTdCCAHvbYy1N0IMENJUS5CQVRTOldUQUkuSVFfSE9MRElOR1NfRVFVSVRZX0FTU0VUUy4yMDI1LzgvMQEAAABgTm9kAgAAAAYyMTcuMDQAV/ZTtjLU3QjWYMG2MtTdCDBDSVEuQVJDQTpUSE5RLklRX0hPTERJTkdTX0VRVUlUWV9BU1NFVFMuMjAyNS84LzEBAAAArsN+JAIAAAAGMTk5LjQxAFf2U7Yy1N0IV1O+tjLU3Qg0Q0lRLk5BU0RBUUdNOkZEVFguSVFfSE9MRElOR1NfRVFVSVRZX0FTU0VUUy4yMDI1LzgvMQEAAAC9pZ0mAgAAAAYxNzguODQAV/ZTtjLU3QjBg8O2MtTdCDBDSVEuQVJDQTpDSEFULklRX0hPTERJTkdTX0VRVUlUWV9BU1NFVFMuMjAyNS84LzEBAAAAADA1bQIAAAAGMzQ3LjAxAFf2U7Yy1N0ID9fBtjLU</t>
  </si>
  <si>
    <t>3QgwQ0lRLkFSQ0E6TE9VUC5JUV9IT0xESU5HU19FUVVJVFlfQVNTRVRTLjIwMjUvOC8xAQAAAFlcDyICAAAABTk5LjE3AFf2U7Yy1N0IJiXCtjLU3QgwQ0lRLkFSQ0E6TFJOWi5JUV9IT0xESU5HU19FUVVJVFlfQVNTRVRTLjIwMjUvOC8xAQAAALV2wyYCAAAABTMzLjMxAFf2U7Yy1N0II/23tjLU3QgvQ0lRLkFSQ0E6QUlTLklRX0hPTERJTkdTX0VRVUlUWV9BU1NFVFMuMjAyNS84LzEBAAAAmJefcAIAAAAENS42OABX9lO2MtTdCIgPw7Yy1N0INENJUS5OQVNEQVFHTTpXSVNFLklRX0hPTERJTkdTX0VRVUlUWV9BU1NFVFMuMjAyNS84LzEBAAAA6bBDbgIAAAAFMzAuMTcAV/ZTtjLU3QiQIrm2MtTdCC9DSVEuTFNFOlJCT1QuSVFfSE9MRElOR1NfRVFVSVRZX0FTU0VUUy4yMDI1LzgvMQEAAACOeyQUAgAAAAczMjU4LjY2AFf2U7Yy1N0IKLO/tjLU3QgwQ0lRLlhUUkE6WEFJWC5JUV9IT0xESU5HU19FUVVJVFlfQVNTRVRTLjIwMjUvOC8xAQAAADXs4iICAAAABzQ3OTQuNjYAV/ZTtjLU3QjcXMO2MtTdCC9DSVEuQklUOldUQUkuSVFfSE9MRElOR1NfRVFVSVRZX0FTU0VUUy4yMDI1LzgvMQEAAABNulsjAgAAAAY4NzcuMTUAV/ZTtjLU3QhrT8C2MtTdCC9DSVEuTFNFOkFJQUcuSVFfSE9MRElOR1NfRVFVSVRZX0FTU0VUUy4yMDI1LzgvMQEAAADwnYIkAgAAAAY3OTcuMzQAV/ZTtjLU3Qigqa+2MtTdCC9D</t>
  </si>
  <si>
    <t>SVEuQVNYOlJCVFouSVFfSE9MRElOR1NfRVFVSVRZX0FTU0VUUy4yMDI1LzgvMQEAAAAp7XYiAgAAAAYxOTIuODMAV/ZTtjLU3QiIncC2MtTdCC5DSVEuREI6WEIwVC5JUV9IT0xESU5HU19FUVVJVFlfQVNTRVRTLjIwMjUvOC8xAQAAANMz3ikCAAAABTk0Ljk2AFf2U7Yy1N0ID/iwtjLU3Qg0Q0lRQVZHLk5BU0RBUUdNOkFHSVguSVFfVldBUC4yMDI0LzEyLzMxLjIwMjUvOC8xLlVTRAEAAAAj9wBwAgAAAA8yOC41NTg5MDQxMDk1ODkAV/ZTtjLU3Qgos7+2MtTdCDNDSVFBVkcuTkFTREFRR006U01ILklRX1ZXQVAuMjAyNC8xMi8zMS4yMDI1LzgvMS5VU0QBAAAAYMI2AAIAAAAQMjQzLjc2MDU0Nzk0NTIwNQBX9lO2MtTdCEwBwLYy1N0IL0NJUUFWRy5CQVRTOklHVi5JUV9WV0FQLjIwMjQvMTIvMzEuMjAyNS84LzEuVVNEAQAAAM06hgACAAAAEDEwMC42ODEzMDEzNjk4NjMAV/ZTtjLU3QhZKMC2MtTdCDRDSVFBVkcuTkFTREFRR006Qk9UWi5JUV9WV0FQLjIwMjQvMTIvMzEuMjAyNS84LzEuVVNEAQAAAPf9CBYCAAAAEDMxLjI2MjUzNDI0NjU3NTMAV/ZTtjLU3QiIncC2MtTdCDNDSVFBVkcuTkFTREFRR006QUlRLklRX1ZXQVAuMjAyNC8xMi8zMS4yMDI1LzgvMS5VU0QBAAAA6dxiIQIAAAAQMzkuODY5MjQ2NTc1MzQyNQBX9lO2MtTdCMeqw7Yy1N0IMENJUUFWRy5BUkNBOkFSVFkuSVFfVldBUC4yMDI0</t>
  </si>
  <si>
    <t>LzEyLzMxLjIwMjUvOC8xLlVTRAEAAABuH2khAgAAABAzNi45NDA2ODQ5MzE1MDY5AFf2U7Yy1N0IIuC8tjLU3Qg0Q0lRQVZHLk5BU0RBUUdNOlJPQlQuSVFfVldBUC4yMDI0LzEyLzMxLjIwMjUvOC8xLlVTRAEAAABcY9kgAgAAABA0NC45ODMwMTM2OTg2MzAxAFf2U7Yy1N0IFf7BtjLU3QgwQ0lRQVZHLkFSQ0E6SUdQVC5JUV9WV0FQLjIwMjQvMTIvMzEuMjAyNS84LzEuVVNEAQAAAMwCXgECAAAAEDQ1LjE4ODU2ODYzNjk4NjMAV/ZTtjLU3QiOGL62MtTdCDBDSVFBVkcuQkFUUzpXVEFJLklRX1ZXQVAuMjAyNC8xMi8zMS4yMDI1LzgvMS5VU0QBAAAAYE5vZAIAAAAQMjIuMDQ5OTMxNTA2ODQ5MwBX9lO2MtTdCMbvvrYy1N0IMENJUUFWRy5BUkNBOlRITlEuSVFfVldBUC4yMDI0LzEyLzMxLjIwMjUvOC8xLlVTRAEAAACuw34kAgAAABA1MC4xNTEwMjczOTcyNjAzAFf2U7Yy1N0IoKmvtjLU3Qg0Q0lRQVZHLk5BU0RBUUdNOkZEVFguSVFfVldBUC4yMDI0LzEyLzMxLjIwMjUvOC8xLlVTRAEAAAC9pZ0mAgAAABAzNS40NjYzNjk4NjMwMTM3AFf2U7Yy1N0IN0zCtjLU3QgwQ0lRQVZHLkFSQ0E6Q0hBVC5JUV9WV0FQLjIwMjQvMTIvMzEuMjAyNS84LzEuVVNEAQAAAAAwNW0CAAAAEDQxLjQ4NTc1MzQyNDY1NzUAV/ZTtjLU3QgP+LC2MtTdCDBDSVFBVkcuQVJDQTpMT1VQLklRX1ZXQVAuMjAyNC8xMi8zMS4y</t>
  </si>
  <si>
    <t>MDI1LzgvMS5VU0QBAAAAWVwPIgIAAAAQNTQuNjQxOTE3ODA4MjE5MgBX9lO2MtTdCF6awrYy1N0IMENJUUFWRy5BUkNBOkxSTlouSVFfVldBUC4yMDI0LzEyLzMxLjIwMjUvOC8xLlVTRAEAAAC1dsMmAgAAAA80MC4xMzM2OTg2MzAxMzcAV/ZTtjLU3Qgj/be2MtTdCC9DSVFBVkcuQVJDQTpBSVMuSVFfVldBUC4yMDI0LzEyLzMxLjIwMjUvOC8xLlVTRAEAAACYl59wAgAAABAyNC42MDU5NTg5MDQxMDk2AFf2U7Yy1N0Id+jCtjLU3Qg0Q0lRQVZHLk5BU0RBUUdNOldJU0UuSVFfVldBUC4yMDI0LzEyLzMxLjIwMjUvOC8xLlVTRAEAAADpsENuAgAAABAzNC40NjU1NDc5NDUyMDU1AFf2U7Yy1N0IkCK5tjLU3QgvQ0lRQVZHLkxTRTpSQk9ULklRX1ZXQVAuMjAyNC8xMi8zMS4yMDI1LzgvMS5VU0QBAAAAjnskFAIAAAAQMTQuMDk1MTMyMTE5MjA1MwBX9lO2MtTdCIidwLYy1N0IL0NJUUFWRy5YVFJBOlhBSVguSVFfVldBUC4yMDIzLzYvMzAuMjAyNS84LzEuVVNEAQAAADXs4iICAAAAEDk0LjE2MjMzNjI2NDUwMzkAV/ZTtjLU3QjHqsO2MtTdCC9DSVFBVkcuQklUOldUQUkuSVFfVldBUC4yMDI0LzEyLzMxLjIwMjUvOC8xLlVTRAEAAABNulsjAgAAABA2Ni42NTkzMTgyNzM5MTU5AFf2U7Yy1N0IwOvAtjLU3QgvQ0lRQVZHLkxTRTpBSUFHLklRX1ZXQVAuMjAyNC8xMi8zMS4yMDI1LzgvMS5VU0QBAAAA8J2C</t>
  </si>
  <si>
    <t>JAIAAAAQMjIuMTY3MDUyNjYwNTMzOQBX9lO2MtTdCLkSwbYy1N0IL0NJUUFWRy5BU1g6UkJUWi5JUV9WV0FQLjIwMjQvMTIvMzEuMjAyNS84LzEuVVNEAQAAACntdiICAAAAEDkuMDAxOTY5Mzc3MjE0MDUAV/ZTtjLU3QjWYMG2MtTdCC1DSVFBVkcuREI6WEIwVC5JUV9WV0FQLjIwMjMvNi8zMC4yMDI1LzgvMS5VU0QBAAAA0zPeKQIAAAAPMTguNjE1NzIwNTI3OTY0AFf2U7Yy1N0Ix6rDtjLU3Qg0Q0lRQVZHLk5BU0RBUUdNOkFHSVguSVFfVldBUC4yMDIzLzEyLzI5LjIwMjUvOC8xLlVTRAEAAAAj9wBwAgAAABAyNy40ODI5MTE4NzczOTQ2AFf2U7Yy1N0IXprCtjLU3QgzQ0lRQVZHLk5BU0RBUUdNOlNNSC5JUV9WV0FQLjIwMjMvMTIvMjkuMjAyNS84LzEuVVNEAQAAAGDCNgACAAAAEDIzNi4xNTMwMTUwNzUzNzcAV/ZTtjLU3Qgj/be2MtTdCC9DSVFBVkcuQkFUUzpJR1YuSVFfVldBUC4yMDIzLzEyLzI5LjIwMjUvOC8xLlVTRAEAAADNOoYAAgAAAA85Mi41MzY1OTA5NTk3OTkAV/ZTtjLU3QhvzcK2MtTdCDRDSVFBVkcuTkFTREFRR006Qk9UWi5JUV9WV0FQLjIwMjMvMTIvMjkuMjAyNS84LzEuVVNEAQAAAPf9CBYCAAAADzMxLjExNTUyNzYzODE5MQBX9lO2MtTdCJAiubYy1N0IM0NJUUFWRy5OQVNEQVFHTTpBSVEuSVFfVldBUC4yMDIzLzEyLzI5LjIwMjUvOC8xLlVTRAEAAADp3GIhAgAAABAzNi43</t>
  </si>
  <si>
    <t>NjcyMzYxODA5MDQ1AFf2U7Yy1N0I3FzDtjLU3QgwQ0lRQVZHLkFSQ0E6QVJUWS5JUV9WV0FQLjIwMjMvMTIvMjkuMjAyNS84LzEuVVNEAQAAAG4faSECAAAAEDM1LjE1NTg1NDI3MTM1NjgAV/ZTtjLU3QgUW7q2MtTdCDRDSVFBVkcuTkFTREFRR006Uk9CVC5JUV9WV0FQLjIwMjMvMTIvMjkuMjAyNS84LzEuVVNEAQAAAFxj2SACAAAAEDQ0LjE5OTMyMTYwODA0MDIAV/ZTtjLU3Qi5EsG2MtTdCDBDSVFBVkcuQVJDQTpJR1BULklRX1ZXQVAuMjAyMy8xMi8yOS4yMDI1LzgvMS5VU0QBAAAAzAJeAQIAAAAQNDQuODMxMzQ2MTkzNDY3MwBX9lO2MtTdCNZgwbYy1N0IMENJUUFWRy5CQVRTOldUQUkuSVFfVldBUC4yMDIzLzEyLzI5LjIwMjUvOC8xLlVTRAEAAABgTm9kAgAAABAyMS4wNDI5MTQ1NzI4NjQzAFf2U7Yy1N0IoKmvtjLU3QgwQ0lRQVZHLkFSQ0E6VEhOUS5JUV9WV0FQLjIwMjMvMTIvMjkuMjAyNS84LzEuVVNEAQAAAK7DfiQCAAAAEDQ2LjY3MzQ0MjIxMTA1NTMAV/ZTtjLU3QjcXMO2MtTdCDRDSVFBVkcuTkFTREFRR006RkRUWC5JUV9WV0FQLjIwMjMvMTIvMjkuMjAyNS84LzEuVVNEAQAAAL2lnSYCAAAAEDMzLjUxMjM2MTgwOTA0NTIAV/ZTtjLU3QgP+LC2MtTdCDBDSVFBVkcuQVJDQTpDSEFULklRX1ZXQVAuMjAyMy8xMi8yOS4yMDI1LzgvMS5VU0QBAAAAADA1bQIAAAAQMzguMDU3OTY0ODI0</t>
  </si>
  <si>
    <t>MTIwNgBX9lO2MtTdCPiuwbYy1N0IMENJUUFWRy5BUkNBOkxPVVAuSVFfVldBUC4yMDIzLzEyLzI5LjIwMjUvOC8xLlVTRAEAAABZXA8iAgAAABA1MC4wNjYxODA5MDQ1MjI2AFf2U7Yy1N0IIuC8tjLU3QgwQ0lRQVZHLkFSQ0E6TFJOWi5JUV9WV0FQLjIwMjMvMTIvMjkuMjAyNS84LzEuVVNEAQAAALV2wyYCAAAAEDM5LjEwNjM4MTkwOTU0NzcAV/ZTtjLU3QgV/sG2MtTdCC9DSVFBVkcuQVJDQTpBSVMuSVFfVldBUC4yMDIzLzEyLzI5LjIwMjUvOC8xLlVTRAEAAACYl59wAgAAABAyNC42Mjc0NTQ1NDU0NTQ1AFf2U7Yy1N0Ijhi+tjLU3Qg0Q0lRQVZHLk5BU0RBUUdNOldJU0UuSVFfVldBUC4yMDIzLzEyLzI5LjIwMjUvOC8xLlVTRAEAAADpsENuAgAAAA8zMS4zOTY3ODM5MTk1OTgAV/ZTtjLU3QhZKMC2MtTdCC9DSVFBVkcuTFNFOlJCT1QuSVFfVldBUC4yMDIzLzEyLzI5LjIwMjUvOC8xLlVTRAEAAACOeyQUAgAAABAxMy41ODc5NzQwMjIyMjIyAFf2U7Yy1N0Ie3bAtjLU3QgwQ0lRQVZHLlhUUkE6WEFJWC5JUV9WV0FQLjIwMjMvMTIvMjkuMjAyNS84LzEuVVNEAQAAADXs4iIDAAAAAABX9lO2MtTdCCP9t7Yy1N0IL0NJUUFWRy5CSVQ6V1RBSS5JUV9WV0FQLjIwMjMvMTIvMjkuMjAyNS84LzEuVVNEAQAAAE26WyMCAAAAEDY0LjU4Mzk1MzU2MDI0NDcAV/ZTtjLU3QjzsrW2MtTdCC9DSVFBVkcuTFNF</t>
  </si>
  <si>
    <t>OkFJQUcuSVFfVldBUC4yMDIzLzEyLzI5LjIwMjUvOC8xLlVTRAEAAADwnYIkAgAAABAyMC41ODk3NTAwNDc1NDkyAFf2U7Yy1N0ImDbDtjLU3QgvQ0lRQVZHLkFTWDpSQlRaLklRX1ZXQVAuMjAyMy8xMi8yOS4yMDI1LzgvMS5VU0QBAAAAKe12IgIAAAAQOS4xMDM5MzM1NDc3MzIxNAAlHVS2MtTdCJAiubYy1N0ILkNJUUFWRy5EQjpYQjBULklRX1ZXQVAuMjAyMy8xMi8yOS4yMDI1LzgvMS5VU0QBAAAA0zPeKQMAAAAAACUdVLYy1N0IH+a5tjLU3QgsQ0lRQVZHLk5BU0RBUUdNOkFHSVguSVFfVk9MVU1FLi0zMEQuMjAyNS84LzEBAAAAI/cAcAIAAAASMC4wMjE3MjYzMTgxODE4MTgyACUdVLYy1N0ImDbDtjLU3QgrQ0lRQVZHLk5BU0RBUUdNOlNNSC5JUV9WT0xVTUUuLTMwRC4yMDI1LzgvMQEAAABgwjYAAgAAABA3LjY0MTM3OTQ1NDU0NTQ1ACUdVLYy1N0Ijhi+tjLU3QgnQ0lRQVZHLkJBVFM6SUdWLklRX1ZPTFVNRS4tMzBELjIwMjUvOC8xAQAAAM06hgACAAAAEDQuMjY4MDUyODE4MTgxODIAJR1UtjLU3Qgdyb62MtTdCCxDSVFBVkcuTkFTREFRR006Qk9UWi5JUV9WT0xVTUUuLTMwRC4yMDI1LzgvMQEAAAD3/QgWAgAAABEwLjY1MTk1NTA0NTQ1NDU0NQAlHVS2MtTdCJGCr7Yy1N0IK0NJUUFWRy5OQVNEQVFHTTpBSVEuSVFfVk9MVU1FLi0zMEQuMjAyNS84LzEBAAAA6dxiIQIAAAAQMS4wMzIzNDM2</t>
  </si>
  <si>
    <t>ODE4MTgxOAAlHVS2MtTdCPiuwbYy1N0IKENJUUFWRy5BUkNBOkFSVFkuSVFfVk9MVU1FLi0zMEQuMjAyNS84LzEBAAAAbh9pIQIAAAARMC40MzkwMjk0MDkwOTA5MDkAJR1UtjLU3Qiw0LC2MtTdCCxDSVFBVkcuTkFTREFRR006Uk9CVC5JUV9WT0xVTUUuLTMwRC4yMDI1LzgvMQEAAABcY9kgAgAAABIwLjA2NTA4MTEzNjM2MzYzNjQAJR1UtjLU3QhZKMC2MtTdCChDSVFBVkcuQVJDQTpJR1BULklRX1ZPTFVNRS4tMzBELjIwMjUvOC8xAQAAAMwCXgECAAAAEjAuMDM5MTcwODYzNjM2MzYzNgAlHVS2MtTdCLDQsLYy1N0IKENJUUFWRy5CQVRTOldUQUkuSVFfVk9MVU1FLi0zMEQuMjAyNS84LzEBAAAAYE5vZAIAAAASMC4wODI4OTg1NDU0NTQ1NDU1ACUdVLYy1N0IkCK5tjLU3QgoQ0lRQVZHLkFSQ0E6VEhOUS5JUV9WT0xVTUUuLTMwRC4yMDI1LzgvMQEAAACuw34kAgAAABIwLjAyNjYxNTE4MTgxODE4MTgAJR1UtjLU3Qgf5rm2MtTdCCxDSVFBVkcuTkFTREFRR006RkRUWC5JUV9WT0xVTUUuLTMwRC4yMDI1LzgvMQEAAAC9pZ0mAgAAABIwLjAxODE2MjcyNzI3MjcyNzMAJR1UtjLU3QgUW7q2MtTdCChDSVFBVkcuQVJDQTpDSEFULklRX1ZPTFVNRS4tMzBELjIwMjUvOC8xAQAAAAAwNW0CAAAAETAuMTU4ODg2ODYzNjM2MzY0ACUdVLYy1N0Ie3bAtjLU3QgoQ0lRQVZHLkFSQ0E6TE9VUC5JUV9WT0xVTUUu</t>
  </si>
  <si>
    <t>LTMwRC4yMDI1LzgvMQEAAABZXA8iAgAAABMwLjAwNjk1NDcyNzI3MjcyNzI3ACUdVLYy1N0I1tHDtjLU3QgoQ0lRQVZHLkFSQ0E6TFJOWi5JUV9WT0xVTUUuLTMwRC4yMDI1LzgvMQEAAAC1dsMmAgAAABMwLjAwNDQ2NzMxODE4MTgxODE4ACUdVLYy1N0I5Yu1tjLU3QgnQ0lRQVZHLkFSQ0E6QUlTLklRX1ZPTFVNRS4tMzBELjIwMjUvOC8xAQAAAJiXn3ACAAAACTAuMDI4MTQ5NQAlHVS2MtTdCJnEwLYy1N0ILENJUUFWRy5OQVNEQVFHTTpXSVNFLklRX1ZPTFVNRS4tMzBELjIwMjUvOC8xAQAAAOmwQ24CAAAAEjAuMDExMzY2MDkwOTA5MDkwOQAlHVS2MtTdCOWLtbYy1N0IJ0NJUUFWRy5MU0U6UkJPVC5JUV9WT0xVTUUuLTMwRC4yMDI1LzgvMQEAAACOeyQUAgAAABEwLjE0NzA1ODYwODY5NTY1MgAlHVS2MtTdCCLgvLYy1N0IKENJUUFWRy5YVFJBOlhBSVguSVFfVk9MVU1FLi0zMEQuMjAyNS84LzEBAAAANeziIgIAAAARMC4wNjE2NjkzNDc4MjYwODcAJR1UtjLU3QiID8O2MtTdCCdDSVFBVkcuQklUOldUQUkuSVFfVk9MVU1FLi0zMEQuMjAyNS84LzEBAAAATbpbIwIAAAASMC4wMTM2NzU3MzkxMzA0MzQ4ACUdVLYy1N0Ijhi+tjLU3QgnQ0lRQVZHLkxTRTpBSUFHLklRX1ZPTFVNRS4tMzBELjIwMjUvOC8xAQAAAPCdgiQCAAAAEjAuMDU5OTc1MTczOTEzMDQzNQAlHVS2MtTdCB3JvrYy1N0IJ0NJUUFW</t>
  </si>
  <si>
    <t>Ry5BU1g6UkJUWi5JUV9WT0xVTUUuLTMwRC4yMDI1LzgvMQEAAAAp7XYiAgAAABIwLjA0NTIyNDU2NTIxNzM5MTMAJR1UtjLU3QgXjL+2MtTdCCZDSVFBVkcuREI6WEIwVC5JUV9WT0xVTUUuLTMwRC4yMDI1LzgvMQEAAADTM94pAwAAAAAAJR1UtjLU3Qg32r+2MtTdCDNDSVFBVkcuTkFTREFRR006UVFRLklRX1ZXQVAuMjAyNC8xMi8zMS4yMDI1LzgvMS5VU0QBAAAADrp7AAIAAAAQNTExLjQzMTM2OTg2MzAxNAAlHVS2MtTdCG/NwrYy1N0IM0NJUUFWRy5OQVNEQVFHTTpRUVEuSVFfVldBUC4yMDIzLzEyLzI5LjIwMjUvOC8xLlVTRAEAAAAOunsAAgAAABA0ODEuNjI5NzA0MDMwMTUxACUdVLYy1N0IuRLBtjLU3QgrQ0lRQVZHLk5BU0RBUUdNOlFRUS5JUV9WT0xVTUUuLTMwRC4yMDI1LzgvMQEAAAAOunsAAgAAABA0Mi41MDk2MDU1NDU0NTQ1ACUdVLYy1N0I1tHDtjLU3QgjQ0lRLkFHSVguSVFfQ0xPU0VQUklDRS4yMDI1LzgvMS5VU0QBAAAAI/cAcAIAAAAHMzEuMzkwMQCpJVa2MtTdCNF5tQMz1N0IJENJUS5BR0lYLklRX0NMT1NFUFJJQ0UuMjAyNS83LzMxLlVTRAEAAAAj9wBwAgAAAAczMi40NTk1AKklVrYy1N0I3FzDtjLU3QgkQ0lRLkFHSVguSVFfQ0xPU0VQUklDRS4yMDI1LzcvMjUuVVNEAQAAACP3AHACAAAABzMyLjQ2ODIA9TaBugjU3QhVLra7CNTdCCNDSVEuQUdJWC5JUV9DTE9TRVBSSUNF</t>
  </si>
  <si>
    <t>LjIwMjUvNy8xLlVTRAEAAAAj9wBwAgAAAAUzMS4wMgCpJVa2MtTdCMc5wbYy1N0II0NJUS5BR0lYLklRX0NMT1NFUFJJQ0UuMjAyNS81LzEuVVNEAQAAACP3AHACAAAABTI1Ljk3ACUdVLYy1N0IIAe9tjLU3QgjQ0lRLl5TUFguSVFfQ0xPU0VQUklDRS4yMDI1LzgvMS5VU0QBAAAAm7goAAIAAAAQNjIzOC4wMDY1NzAwNDYwMgAlHVS2MtTdCNF5tQMz1N0IJENJUS5eU1BYLklRX0NMT1NFUFJJQ0UuMjAyNS83LzMxLlVTRAEAAACbuCgAAgAAAA82MzM5LjM5NDU2NzE2NTgAJR1UtjLU3QhXU762MtTdCCRDSVEuXlNQWC5JUV9DTE9TRVBSSUNFLjIwMjUvNy8yNS5VU0QBAAAAm7goAAIAAAAQNjM4OC42NDQ1MDAwNDA1NQD1NoG6CNTdCFc4kbsI1N0II0NJUS5eU1BYLklRX0NMT1NFUFJJQ0UuMjAyNS83LzEuVVNEAQAAAJu4KAACAAAAEDYxOTguMDA2OTQ1OTczMjEAqSVWtjLU3QgP18G2MtTdCCVDSVEuXlNQWC5JUV9DTE9TRVBSSUNFLjIwMjQvMTIvMzEuVVNEAQAAAJu4KAACAAAAEDU4ODEuNjI3NjQ4MjE0MDkAqSVWtjLU3QjW0cO2MtTdCCVDSVEuXlNQWC5JUV9DTE9TRVBSSUNFLjIwMjMvMTIvMjkuVVNEAQAAAJu4KAACAAAAEDQ3NjkuODI5NDEwNzkwNjcAqSVWtjLU3QiYNsO2MtTdCCtDSVEuTkFTREFRR006UVFRLklRX0NMT1NFUFJJQ0UuMjAyNS84LzEuVVNEAQAAAA66ewACAAAABjU1My44OAAl</t>
  </si>
  <si>
    <t>HVS2MtTdCNF5tQMz1N0ILENJUS5OQVNEQVFHTTpRUVEuSVFfQ0xPU0VQUklDRS4yMDI1LzcvMzEuVVNEAQAAAA66ewACAAAABjU2NS4wMQAlHVS2MtTdCBYfsbYy1N0ILENJUS5OQVNEQVFHTTpRUVEuSVFfQ0xPU0VQUklDRS4yMDI1LzcvMjUuVVNEAQAAAA66ewACAAAABjU2Ni4zNwD1NoG6CNTdCHs3xrsI1N0IK0NJUS5OQVNEQVFHTTpRUVEuSVFfQ0xPU0VQUklDRS4yMDI1LzcvMS5VU0QBAAAADrp7AAIAAAAGNTQ2Ljk5ACUdVLYy1N0Io0m5tjLU3QgtQ0lRLk5BU0RBUUdNOlFRUS5JUV9DTE9TRVBSSUNFLjIwMjQvMTIvMzEuVVNEAQAAAA66ewACAAAABjUxMS4yMwAlHVS2MtTdCCizv7Yy1N0ILUNJUS5OQVNEQVFHTTpRUVEuSVFfQ0xPU0VQUklDRS4yMDIzLzEyLzI5LlVTRAEAAAAOunsAAgAAAAY0MDkuNTIAJR1UtjLU3QjcXMO2MtTdCCNDSVEuXkRKSS5JUV9DTE9TRVBSSUNFLjIwMjUvOC8xLlVTRAEAAAD4tCgAAgAAABA0MzU4OC41NzgzNDAwNjgzACUdVLYy1N0I+KC1AzPU3QgkQ0lRLl5ESkkuSVFfQ0xPU0VQUklDRS4yMDI1LzcvMzEuVVNEAQAAAPi0KAACAAAAEDQ0MTMwLjk3OTEyMTk4ODMAJR1UtjLU3QjHOcG2MtTdCCRDSVEuXkRKSS5JUV9DTE9TRVBSSUNFLjIwMjUvNy8yNS5VU0QBAAAA+LQoAAIAAAAQNDQ5MDEuOTIwOTQwNTMzMgD1NoG6CNTdCGYQxrsI1N0II0NJUS5eREpJLklR</t>
  </si>
  <si>
    <t>X0NMT1NFUFJJQ0UuMjAyNS83LzEuVVNEAQAAAPi0KAACAAAAEDQ0NDk0LjkzNTk0NzY2MjQAJR1UtjLU3QjW0cO2MtTdCCVDSVEuXkRKSS5JUV9DTE9TRVBSSUNFLjIwMjQvMTIvMzEuVVNEAQAAAPi0KAACAAAAEDQyNTQ0LjIyMzI1MzM5MzIAJR1UtjLU3QgP18G2MtTdCCVDSVEuXkRKSS5JUV9DTE9TRVBSSUNFLjIwMjMvMTIvMjkuVVNEAQAAAPi0KAACAAAAEDM3Njg5LjUzNTY1OTczMDkAJR1UtjLU3QgmJcK2MtTdCCdDSVEuSFNURUNILklRX0NMT1NFUFJJQ0UuMjAyNC8xMi8zMS5VU0QFAAAAAAAAAAgAAAAUKEludmFsaWQgSWRlbnRpZmllciklHVS2MtTdCCAHvbYy1N0IJ0NJUS5IU1RFQ0guSVFfQ0xPU0VQUklDRS4yMDIzLzEyLzI5LlVTRAUAAAAAAAAACAAAABQoSW52YWxpZCBJZGVudGlmaWVyKSUdVLYy1N0IAvnDtjLU3QgrQ0lRLk5BU0RBUUdNOkFJUS5JUV9DTE9TRVBSSUNFLjIwMjUvOC8xLlVTRAEAAADp3GIhAgAAAAU0My40NwAlHVS2MtTdCNF5tQMz1N0ILENJUS5OQVNEQVFHTTpBSVEuSVFfQ0xPU0VQUklDRS4yMDI1LzcvMzEuVVNEAQAAAOncYiECAAAABTQ0LjU3ACUdVLYy1N0IXprCtjLU3QgsQ0lRLk5BU0RBUUdNOkFJUS5JUV9DTE9TRVBSSUNFLjIwMjUvNy8yNS5VU0QBAAAA6dxiIQIAAAAFNDQuNzQA9TaBugjU3QjnCIm7CNTdCCtDSVEuTkFTREFRR006QUlRLklRX0NMT1NF</t>
  </si>
  <si>
    <t>UFJJQ0UuMjAyNS83LzEuVVNEAQAAAOncYiECAAAABDQzLjIAJR1UtjLU3QjW0cO2MtTdCC1DSVEuTkFTREFRR006QUlRLklRX0NMT1NFUFJJQ0UuMjAyMy8xMi8yOS5VU0QBAAAA6dxiIQIAAAAFMzEuMTgAJR1UtjLU3QgyJLi2MtTdCCtDSVEuTkFTREFRR006U01ILklRX0NMT1NFUFJJQ0UuMjAyNS84LzEuVVNEAQAAAGDCNgACAAAABjI4My45NQAlHVS2MtTdCPigtQMz1N0ILENJUS5OQVNEQVFHTTpTTUguSVFfQ0xPU0VQUklDRS4yMDI1LzcvMzEuVVNEAQAAAGDCNgACAAAABjI4OC43OAAlHVS2MtTdCBYfsbYy1N0ILENJUS5OQVNEQVFHTTpTTUguSVFfQ0xPU0VQUklDRS4yMDI1LzcvMjUuVVNEAQAAAGDCNgACAAAABjI4Ny40OQD1NoG6CNTdCPa6w7sI1N0IK0NJUS5OQVNEQVFHTTpTTUguSVFfQ0xPU0VQUklDRS4yMDI1LzcvMS5VU0QBAAAAYMI2AAIAAAAGMjc1Ljg0ACUdVLYy1N0I1tHDtjLU3QgtQ0lRLk5BU0RBUUdNOlNNSC5JUV9DTE9TRVBSSUNFLjIwMjQvMTIvMzEuVVNEAQAAAGDCNgACAAAABjI0Mi4xNwAlHVS2MtTdCMDrwLYy1N0ILUNJUS5OQVNEQVFHTTpTTUguSVFfQ0xPU0VQUklDRS4yMDIzLzEyLzI5LlVTRAEAAABgwjYAAgAAAAYxNzQuODcAJR1UtjLU3QhemsK2MtTdCCxDSVEuTkFTREFRR006Qk9UWi5JUV9DTE9TRVBSSUNFLjIwMjUvOC8xLlVTRAEAAAD3/QgWAgAAAAUzMy4x</t>
  </si>
  <si>
    <t>MgAlHVS2MtTdCNF5tQMz1N0ILUNJUS5OQVNEQVFHTTpCT1RaLklRX0NMT1NFUFJJQ0UuMjAyNS83LzMxLlVTRAEAAAD3/QgWAgAAAAUzMy40NwAlHVS2MtTdCMeqw7Yy1N0ILUNJUS5OQVNEQVFHTTpCT1RaLklRX0NMT1NFUFJJQ0UuMjAyNS83LzI1LlVTRAEAAAD3/QgWAgAAAAUzNC4zMwD1NoG6CNTdCEsHtrsI1N0ILENJUS5OQVNEQVFHTTpCT1RaLklRX0NMT1NFUFJJQ0UuMjAyNS83LzEuVVNEAQAAAPf9CBYCAAAABTMyLjE0ACUdVLYy1N0IiA/DtjLU3QgfQ0lRLk5BU0RBUUdNOkFHSVguSVFfTUFSS0VUQ0FQLgEAAAAj9wBwAgAAAAkyOC44MjA0OTQAJR1UtjLU3QglHVS2MtTdCCdDSVEuTkFTREFRR006QUdJWC5JUV9NQVJLRVRDQVAuMjAyNS84LzEBAAAAI/cAcAIAAAAJMjguMjUxMTUzACUdVLYy1N0I1mDBtjLU3QgmQ0lRLk5BU0RBUUdNOlNNSC5JUV9NQVJLRVRDQVAuMjAyNS84LzEBAAAAYMI2AAIAAAAMMjY4MzAuOTY3NjIyACUdVLYy1N0IoKmvtjLU3QgiQ0lRLkJBVFM6SUdWLklRX01BUktFVENBUC4yMDI1LzgvMQEAAADNOoYAAgAAAAgxMTczMi4wNAEGAAAABQAAAAExAQAAAAstMTkzODcwNzMyNgMAAAADMTYwAgAAAAYxMDAwNTQEAAAAATAHAAAACDgvMS8yMDI1JR1UtjLU3QijSbm2MtTdCCdDSVEuTkFTREFRR006Qk9UWi5JUV9NQVJLRVRDQVAuMjAyNS84LzEBAAAA9/0IFgIAAAAJ</t>
  </si>
  <si>
    <t>Mjc3MC44MTkyACUdVLYy1N0IFh+xtjLU3QgmQ0lRLk5BU0RBUUdNOkFJUS5JUV9NQVJLRVRDQVAuMjAyNS84LzEBAAAA6dxiIQIAAAALMzg3OS42OTc1ODcAJR1UtjLU3QjHqsO2MtTdCCNDSVEuQVJDQTpBUlRZLklRX01BUktFVENBUC4yMDI1LzgvMQEAAABuH2khAgAAAAgxMTg5LjYxOQAlHVS2MtTdCA/XwbYy1N0IJ0NJUS5OQVNEQVFHTTpST0JULklRX01BUktFVENBUC4yMDI1LzgvMQEAAABcY9kgAgAAAAo1MDQuOTM5MDU4ACUdVLYy1N0IJiXCtjLU3QgjQ0lRLkFSQ0E6SUdQVC5JUV9NQVJLRVRDQVAuMjAyNS84LzEBAAAAzAJeAQIAAAAINDkwLjgyMjIBBgAAAAUAAAABMQEAAAALLTE5MzY1MTExOTUDAAAAAzE2MAIAAAAGMTAwMDU0BAAAAAEwBwAAAAg4LzEvMjAyNSUdVLYy1N0IN0zCtjLU3QgjQ0lRLkJBVFM6V1RBSS5JUV9NQVJLRVRDQVAuMjAyNS84LzEBAAAAYE5vZAIAAAAHMjEyLjA3NgAlHVS2MtTdCMGDw7Yy1N0II0NJUS5BUkNBOlRITlEuSVFfTUFSS0VUQ0FQLjIwMjUvOC8xAQAAAK7DfiQCAAAACTIwMi43NTE3NQAlHVS2MtTdCGtPwLYy1N0IJ0NJUS5OQVNEQVFHTTpGRFRYLklRX01BUktFVENBUC4yMDI1LzgvMQEAAAC9pZ0mAgAAAAkxODAuMzE3NTgAJR1UtjLU3QggB722MtTdCCNDSVEuQVJDQTpDSEFULklRX01BUktFVENBUC4yMDI1LzgvMQEAAAAAMDVtAgAAAAkzNzUuNTcy</t>
  </si>
  <si>
    <t>NzUAJR1UtjLU3QiIncC2MtTdCCNDSVEuQVJDQTpMT1VQLklRX01BUktFVENBUC4yMDI1LzgvMQEAAABZXA8iAgAAAAk5OS4zMTIwNjIAJR1UtjLU3QhXU762MtTdCCNDSVEuQVJDQTpMUk5aLklRX01BUktFVENBUC4yMDI1LzgvMQEAAAC1dsMmAgAAAAkzNC4wNTQyNTQAJR1UtjLU3QjBg8O2MtTdCCJDSVEuQVJDQTpBSVMuSVFfTUFSS0VUQ0FQLjIwMjUvOC8xAQAAAJiXn3ACAAAACDIzLjE4NjY0ACUdVLYy1N0IwOvAtjLU3QgnQ0lRLk5BU0RBUUdNOldJU0UuSVFfTUFSS0VUQ0FQLjIwMjUvOC8xAQAAAOmwQ24CAAAACTMxLjcyNjE3NAAlHVS2MtTdCMc5wbYy1N0II0NJUS5YVFJBOlhBSVguSVFfTUFSS0VUQ0FQLjIwMjUvOC8xAQAAADXs4iICAAAACzQ4MDcuMTA3OTU2ACUdVLYy1N0II/23tjLU3QgiQ0lRLkJJVDpXVEFJLklRX01BUktFVENBUC4yMDI1LzgvMQEAAABNulsjAgAAAAo3NjkuMzY4MzI5ACUdVLYy1N0IN0zCtjLU3QgiQ0lRLkxTRTpBSUFHLklRX01BUktFVENBUC4yMDI1LzgvMQEAAADwnYIkAgAAAAo3NDguMTczNzk4ACUdVLYy1N0Io0m5tjLU3QgiQ0lRLkFTWDpSQlRaLklRX01BUktFVENBUC4yMDI1LzgvMQEAAAAp7XYiAgAAAAozMDQuMjg1OTA4ACUdVLYy1N0IXprCtjLU3QghQ0lRLkRCOlhCMFQuSVFfTUFSS0VUQ0FQLjIwMjUvOC8xAQAAANMz3ikCAAAACDc3LjQ2NDY2ACUd</t>
  </si>
  <si>
    <t>VLYy1N0IoKmvtjLU3QgpQ0lRLk5BU0RBUUdNOkFHSVguSVFfTUFSS0VUQ0FQLjIwMjQvMTIvMzEBAAAAI/cAcAIAAAAJMTEuMzcyMDU3ACUdVLYy1N0I3FzDtjLU3QgoQ0lRLk5BU0RBUUdNOlNNSC5JUV9NQVJLRVRDQVAuMjAyNC8xMi8zMQEAAABgwjYAAgAAAAwyMzMwNi44OTQ2MjcAJR1UtjLU3QgP+LC2MtTdCCRDSVEuQkFUUzpJR1YuSVFfTUFSS0VUQ0FQLjIwMjQvMTIvMzEBAAAAzTqGAAIAAAAIOTMyMS4xNzIBBgAAAAUAAAABMQEAAAALLTE5NjQ4OTEzMTIDAAAAAzE2MAIAAAAGMTAwMDU0BAAAAAEwBwAAAAoxMi8zMS8yMDI0JR1UtjLU3QgmJcK2MtTdCClDSVEuTkFTREFRR006Qk9UWi5JUV9NQVJLRVRDQVAuMjAyNC8xMi8zMQEAAAD3/QgWAgAAAAgyNTgyLjgzOAAlHVS2MtTdCCAHvbYy1N0IKENJUS5OQVNEQVFHTTpBSVEuSVFfTUFSS0VUQ0FQLjIwMjQvMTIvMzEBAAAA6dxiIQIAAAALMjYxMC45MDQ4NzcAJR1UtjLU3Qg3TMK2MtTdCCVDSVEuQVJDQTpBUlRZLklRX01BUktFVENBUC4yMDI0LzEyLzMxAQAAAG4faSECAAAABzcxOS4xNTgAJR1UtjLU3QhXU762MtTdCClDSVEuTkFTREFRR006Uk9CVC5JUV9NQVJLRVRDQVAuMjAyNC8xMi8zMQEAAABcY9kgAgAAAAk0NDMuNjQ0MDkAJR1UtjLU3QhemsK2MtTdCCVDSVEuQVJDQTpJR1BULklRX01BUktFVENBUC4yMDI0LzEyLzMxAQAAAMwC</t>
  </si>
  <si>
    <t>XgECAAAABjQwNy4wNwEGAAAABQAAAAExAQAAAAstMTk4Nzg1Nzk1MwMAAAADMTYwAgAAAAYxMDAwNTQEAAAAATAHAAAACjEyLzMxLzIwMjQlHVS2MtTdCHfowrYy1N0IJUNJUS5CQVRTOldUQUkuSVFfTUFSS0VUQ0FQLjIwMjQvMTIvMzEBAAAAYE5vZAIAAAAFMjAyLjQAJR1UtjLU3QiYNsO2MtTdCCVDSVEuQVJDQTpUSE5RLklRX01BUktFVENBUC4yMDI0LzEyLzMxAQAAAK7DfiQCAAAABjE0OS40NQAlHVS2MtTdCCP9t7Yy1N0IKUNJUS5OQVNEQVFHTTpGRFRYLklRX01BUktFVENBUC4yMDI0LzEyLzMxAQAAAL2lnSYCAAAACjE2Mi4yMDIzNzkAJR1UtjLU3QiIncC2MtTdCCVDSVEuQVJDQTpDSEFULklRX01BUktFVENBUC4yMDI0LzEyLzMxAQAAAAAwNW0CAAAACDIyNS41NjQ1ACUdVLYy1N0IkCK5tjLU3QglQ0lRLkFSQ0E6TE9VUC5JUV9NQVJLRVRDQVAuMjAyNC8xMi8zMQEAAABZXA8iAgAAAAk2Ni42Nzg1NTMAJR1UtjLU3QjW0cO2MtTdCCVDSVEuQVJDQTpMUk5aLklRX01BUktFVENBUC4yMDI0LzEyLzMxAQAAALV2wyYCAAAACTMzLjkxMTIwOAAlHVS2MtTdCMDrwLYy1N0IJENJUS5BUkNBOkFJUy5JUV9NQVJLRVRDQVAuMjAyNC8xMi8zMQEAAACYl59wAgAAAAgwLjU5NjMxOAAlHVS2MtTdCMc5wbYy1N0IKUNJUS5OQVNEQVFHTTpXSVNFLklRX01BUktFVENBUC4yMDI0LzEyLzMxAQAAAOmwQ24C</t>
  </si>
  <si>
    <t>AAAABzIwLjcxOTgAJR1UtjLU3QjWYMG2MtTdCCVDSVEuWFRSQTpYQUlYLklRX01BUktFVENBUC4yMDI0LzEyLzMxAQAAADXs4iICAAAACzQxMDguNTE3MDU2ACUdVLYy1N0ImDbDtjLU3QgkQ0lRLkJJVDpXVEFJLklRX01BUktFVENBUC4yMDI0LzEyLzMxAQAAAE26WyMCAAAACjc2OS4zNzE3MjYAJR1UtjLU3Qigqa+2MtTdCCRDSVEuTFNFOkFJQUcuSVFfTUFSS0VUQ0FQLjIwMjQvMTIvMzEBAAAA8J2CJAIAAAAKNTk4LjA4MTkwMwAlHVS2MtTdCA/XwbYy1N0IJENJUS5BU1g6UkJUWi5JUV9NQVJLRVRDQVAuMjAyNC8xMi8zMQEAAAAp7XYiAgAAAAoyODcuODQwMDAxACUdVLYy1N0IoKmvtjLU3QgjQ0lRLkRCOlhCMFQuSVFfTUFSS0VUQ0FQLjIwMjQvMTIvMzEBAAAA0zPeKQIAAAAFNjEuMjkAJR1UtjLU3Qgi4Ly2MtTdCCRDSVEuTkFTREFRR006QUdJWC5JUV9WT0xVTUUuMjAyNS84LzEBAAAAI/cAcAIAAAAIMC4wMzI1NTkAJR1UtjLU3QgP+LC2MtTdCCNDSVEuTkFTREFRR006U01ILklRX1ZPTFVNRS4yMDI1LzgvMQEAAABgwjYAAgAAAAkxNC4wMzIxOTYAJR1UtjLU3Qgos7+2MtTdCB9DSVEuQkFUUzpJR1YuSVFfVk9MVU1FLjIwMjUvOC8xAQAAAM06hgACAAAABzYuODgyNzUAJR1UtjLU3QiOGL62MtTdCCRDSVEuTkFTREFRR006Qk9UWi5JUV9WT0xVTUUuMjAyNS84LzEBAAAA9/0IFgIAAAAIMC44</t>
  </si>
  <si>
    <t>NDY3MzEAJR1UtjLU3QjG7762MtTdCCNDSVEuTkFTREFRR006QUlRLklRX1ZPTFVNRS4yMDI1LzgvMQEAAADp3GIhAgAAAAgxLjI4OTU0NAA6RFS2MtTdCAL5w7Yy1N0IIENJUS5BUkNBOkFSVFkuSVFfVk9MVU1FLjIwMjUvOC8xAQAAAG4faSECAAAACDAuNjU5OTk2ADpEVLYy1N0IWSjAtjLU3QgkQ0lRLk5BU0RBUUdNOlJPQlQuSVFfVk9MVU1FLjIwMjUvOC8xAQAAAFxj2SACAAAABzAuMDYzNjIAOkRUtjLU3Qgj/be2MtTdCCBDSVEuQVJDQTpJR1BULklRX1ZPTFVNRS4yMDI1LzgvMQEAAADMAl4BAgAAAAgwLjA4MTgzNAA6RFS2MtTdCNbRw7Yy1N0IIENJUS5CQVRTOldUQUkuSVFfVk9MVU1FLjIwMjUvOC8xAQAAAGBOb2QCAAAACDAuMjIyMzE1ADpEVLYy1N0IkCK5tjLU3QggQ0lRLkFSQ0E6VEhOUS5JUV9WT0xVTUUuMjAyNS84LzEBAAAArsN+JAIAAAAIMC4wMzU5NTMAOkRUtjLU3QgP18G2MtTdCCRDSVEuTkFTREFRR006RkRUWC5JUV9WT0xVTUUuMjAyNS84LzEBAAAAvaWdJgIAAAAIMC4wNTE3NDEAOkRUtjLU3QgmJcK2MtTdCCBDSVEuQVJDQTpDSEFULklRX1ZPTFVNRS4yMDI1LzgvMQEAAAAAMDVtAgAAAAgwLjI0MDkzMgA6RFS2MtTdCDdMwrYy1N0IIENJUS5BUkNBOkxPVVAuSVFfVk9MVU1FLjIwMjUvOC8xAQAAAFlcDyICAAAACDAuMDE0OTY5ADpEVLYy1N0IXprCtjLU3QggQ0lRLkFSQ0E6</t>
  </si>
  <si>
    <t>TFJOWi5JUV9WT0xVTUUuMjAyNS84LzEBAAAAtXbDJgIAAAAIMC4wMDQwNTcAOkRUtjLU3Qh36MK2MtTdCB9DSVEuQVJDQTpBSVMuSVFfVk9MVU1FLjIwMjUvOC8xAQAAAJiXn3ACAAAACDAuMDMyMDEzADpEVLYy1N0I1tHDtjLU3QgkQ0lRLk5BU0RBUUdNOldJU0UuSVFfVk9MVU1FLjIwMjUvOC8xAQAAAOmwQ24CAAAACDAuMDE3MDY2ADpEVLYy1N0IiA/DtjLU3QgfQ0lRLkxTRTpSQk9ULklRX1ZPTFVNRS4yMDI1LzgvMQEAAACOeyQUAgAAAAgwLjIxMjYzNQA6RFS2MtTdCMDrwLYy1N0IIENJUS5YVFJBOlhBSVguSVFfVk9MVU1FLjIwMjUvOC8xAQAAADXs4iICAAAABzAuMTg1NjMAOkRUtjLU3Qigqa+2MtTdCB9DSVEuQklUOldUQUkuSVFfVk9MVU1FLjIwMjUvOC8xAQAAAE26WyMCAAAACDAuMDM1NDA3ADpEVLYy1N0Ijhi+tjLU3QgfQ0lRLkxTRTpBSUFHLklRX1ZPTFVNRS4yMDI1LzgvMQEAAADwnYIkAgAAAAgwLjEzODAzOAA6RFS2MtTdCA/4sLYy1N0IH0NJUS5BU1g6UkJUWi5JUV9WT0xVTUUuMjAyNS84LzEBAAAAKe12IgIAAAAIMC4wMzI2NjkAOkRUtjLU3QjG7762MtTdCB5DSVEuREI6WEIwVC5JUV9WT0xVTUUuMjAyNS84LzEBAAAA0zPeKQMAAAAAADpEVLYy1N0IuRLBtjLU3QgoQ0lRLk5BU0RBUUdNOkFHSVguSVFfQ0xPU0VQUklDRS4yMDI1LzgvMQEAAAAj9wBwAgAAAAczMS4zOTAxADpE</t>
  </si>
  <si>
    <t>VLYy1N0I9QeN+TLU3QggQ0lRLk5BU0RBUUdNOkFHSVguSVFfQ0xPU0VQUklDRS4BAAAAI/cAcAIAAAAHMzIuMDIyNwA6RFS2MtTdCDpEVLYy1N0IKUNJUS5OQVNEQVFHTTpBR0lYLklRX0NMT1NFUFJJQ0UuMjAyNS83LzMxAQAAACP3AHACAAAABzMyLjQ1OTUAOkRUtjLU3Qgj/be2MtTdCCJDSVEuTkFTREFRR006QUdJWC5JUV9WV0FQLjIwMjUvOC8xAQAAACP3AHACAAAABTMxLjQ5ADpEVLYy1N0IkCK5tjLU3QgvQ0lRLk5BU0RBUUdNOkFHSVguSVFfU0hBUkVTT1VUU1RBTkRJTkcuMjAyNS84LzEBAAAAI/cAcAIAAAAIMC45MDAwMDIAOkRUtjLU3QjgzY35MtTdCDBDSVEuTkFTREFRR006QUdJWC5JUV9TSEFSRVNPVVRTVEFORElORy4yMDI1LzcvMzEBAAAAI/cAcAIAAAAIMC45MDAwMDIAOkRUtjLU3QiID8O2MtTdCDFDSVEuTkFTREFRR006QUdJWC5JUV9TSEFSRVNPVVRTVEFORElORy4yMDI0LzEyLzMxAQAAACP3AHACAAAACDAuNDAwMDAyADpEVLYy1N0ID9fBtjLU3QgwQ0lRLk5BU0RBUUdNOlNNSC5JUV9TSEFSRVNPVVRTVEFORElORy4yMDI0LzEyLzMxAQAAAGDCNgACAAAACTk2LjI0MTg3NAA6RFS2MtTdCCLgvLYy1N0ILENJUS5CQVRTOklHVi5JUV9TSEFSRVNPVVRTVEFORElORy4yMDI0LzEyLzMxAQAAAM06hgACAAAABDkzLjEAOkRUtjLU3QiID8O2MtTdCDFDSVEuTkFTREFRR006Qk9UWi5J</t>
  </si>
  <si>
    <t>UV9TSEFSRVNPVVRTVEFORElORy4yMDI0LzEyLzMxAQAAAPf9CBYCAAAABTgwLjg0ADpEVLYy1N0Ijhi+tjLU3QgwQ0lRLk5BU0RBUUdNOkFJUS5JUV9TSEFSRVNPVVRTVEFORElORy4yMDI0LzEyLzMxAQAAAOncYiECAAAACTY3LjU3MDAwMgA6RFS2MtTdCMbvvrYy1N0ILUNJUS5BUkNBOkFSVFkuSVFfU0hBUkVTT1VUU1RBTkRJTkcuMjAyNC8xMi8zMQEAAABuH2khAgAAAAQxOS40ADpEVLYy1N0IKLO/tjLU3QgxQ0lRLk5BU0RBUUdNOlJPQlQuSVFfU0hBUkVTT1VUU1RBTkRJTkcuMjAyNC8xMi8zMQEAAABcY9kgAgAAAAg5Ljg1MDAwMgA6RFS2MtTdCEwBwLYy1N0ILUNJUS5BUkNBOklHUFQuSVFfU0hBUkVTT1VUU1RBTkRJTkcuMjAyNC8xMi8zMQEAAADMAl4BAgAAAAE5ADpEVLYy1N0IoKmvtjLU3QgtQ0lRLkJBVFM6V1RBSS5JUV9TSEFSRVNPVVRTVEFORElORy4yMDI0LzEyLzMxAQAAAGBOb2QCAAAAAzkuMgA6RFS2MtTdCCP9t7Yy1N0ILUNJUS5BUkNBOlRITlEuSVFfU0hBUkVTT1VUU1RBTkRJTkcuMjAyNC8xMi8zMQEAAACuw34kAgAAAAQzLjA1ADpEVLYy1N0ID/iwtjLU3QgxQ0lRLk5BU0RBUUdNOkZEVFguSVFfU0hBUkVTT1VUU1RBTkRJTkcuMjAyNC8xMi8zMQEAAAC9pZ0mAgAAAAg0LjU4ODQ2OQA6RFS2MtTdCFkowLYy1N0ILUNJUS5BUkNBOkNIQVQuSVFfU0hBUkVTT1VUU1RBTkRJTkcu</t>
  </si>
  <si>
    <t>MjAyNC8xMi8zMQEAAAAAMDVtAgAAAAU1LjU3NQA6RFS2MtTdCA/4sLYy1N0ILUNJUS5BUkNBOkxPVVAuSVFfU0hBUkVTT1VUU1RBTkRJTkcuMjAyNC8xMi8zMQEAAABZXA8iAgAAAAgxLjI1MDAwMQA6RFS2MtTdCMGDw7Yy1N0ILUNJUS5BUkNBOkxSTlouSVFfU0hBUkVTT1VUU1RBTkRJTkcuMjAyNC8xMi8zMQEAAAC1dsMmAgAAAAQwLjg3ADpEVLYy1N0ID9fBtjLU3QgsQ0lRLkFSQ0E6QUlTLklRX1NIQVJFU09VVFNUQU5ESU5HLjIwMjQvMTIvMzEBAAAAmJefcAIAAAAFMC4wMjUAOkRUtjLU3QgV/sG2MtTdCDFDSVEuTkFTREFRR006V0lTRS5JUV9TSEFSRVNPVVRTVEFORElORy4yMDI0LzEyLzMxAQAAAOmwQ24CAAAABDAuNTQAOkRUtjLU3Qg3TMK2MtTdCC1DSVEuWFRSQTpYQUlYLklRX1NIQVJFU09VVFNUQU5ESU5HLjIwMjQvMTIvMzEBAAAANeziIgIAAAAJMzAuNDM3OTY5ADpEVLYy1N0IXprCtjLU3QgsQ0lRLkJJVDpXVEFJLklRX1NIQVJFU09VVFNUQU5ESU5HLjIwMjQvMTIvMzEBAAAATbpbIwIAAAAIMTEuNDYyNjMAOkRUtjLU3QhvzcK2MtTdCCxDSVEuTFNFOkFJQUcuSVFfU0hBUkVTT1VUU1RBTkRJTkcuMjAyNC8xMi8zMQEAAADwnYIkAgAAAAkzNC41MTEzNjIAOkRUtjLU3QjBg8O2MtTdCCxDSVEuQVNYOlJCVFouSVFfU0hBUkVTT1VUU1RBTkRJTkcuMjAyNC8xMi8zMQEAAAAp7XYiAgAA</t>
  </si>
  <si>
    <t>AAkxOS4yNjYzOTkAOkRUtjLU3Qgi4Ly2MtTdCCtDSVEuREI6WEIwVC5JUV9TSEFSRVNPVVRTVEFORElORy4yMDI0LzEyLzMxAQAAANMz3ikCAAAAATMAOkRUtjLU3QjBg8O2MtTdCC5DSVEuTkFTREFRR006U01ILklRX1NIQVJFU09VVFNUQU5ESU5HLjIwMjUvOC8xAQAAAGDCNgACAAAACTk0LjQ5MTg3NAA6RFS2MtTdCKMxjfky1N0IKkNJUS5CQVRTOklHVi5JUV9TSEFSRVNPVVRTVEFORElORy4yMDI1LzgvMQEAAADNOoYAAgAAAAMxMDgAOkRUtjLU3QjAf435MtTdCC9DSVEuTkFTREFRR006Qk9UWi5JUV9TSEFSRVNPVVRTVEFORElORy4yMDI1LzgvMQEAAAD3/QgWAgAAAAU4My42NgA6RFS2MtTdCODNjfky1N0ILkNJUS5OQVNEQVFHTTpBSVEuSVFfU0hBUkVTT1VUU1RBTkRJTkcuMjAyNS84LzEBAAAA6dxiIQIAAAAJODkuMjUwMDAyADpEVLYy1N0Iz6aN+TLU3QgrQ0lRLkFSQ0E6QVJUWS5JUV9TSEFSRVNPVVRTVEFORElORy4yMDI1LzgvMQEAAABuH2khAgAAAAUyOC4xNQA6RFS2MtTdCIj2i/ky1N0IL0NJUS5OQVNEQVFHTTpST0JULklRX1NIQVJFU09VVFNUQU5ESU5HLjIwMjUvOC8xAQAAAFxj2SACAAAACTEwLjMwMDAwMgA6RFS2MtTdCPUHjfky1N0IK0NJUS5BUkNBOklHUFQuSVFfU0hBUkVTT1VUU1RBTkRJTkcuMjAyNS84LzEBAAAAzAJeAQIAAAADOS45ADpEVLYy1N0IsliN+TLU3QgrQ0lR</t>
  </si>
  <si>
    <t>LkJBVFM6V1RBSS5JUV9TSEFSRVNPVVRTVEFORElORy4yMDI1LzgvMQEAAABgTm9kAgAAAAM4LjYAOkRUtjLU3Qj1B435MtTdCCtDSVEuQVJDQTpUSE5RLklRX1NIQVJFU09VVFNUQU5ESU5HLjIwMjUvOC8xAQAAAK7DfiQCAAAABTMuNzI1ADpEVLYy1N0I/+CM+TLU3QgvQ0lRLk5BU0RBUUdNOkZEVFguSVFfU0hBUkVTT1VUU1RBTkRJTkcuMjAyNS84LzEBAAAAvaWdJgIAAAAINC42ODg0NjkAOkRUtjLU3QjAf435MtTdCCtDSVEuQVJDQTpDSEFULklRX1NIQVJFU09VVFNUQU5ESU5HLjIwMjUvOC8xAQAAAAAwNW0CAAAABTcuNTI1ADpEVLYy1N0IiPaL+TLU3QgrQ0lRLkFSQ0E6TE9VUC5JUV9TSEFSRVNPVVRTVEFORElORy4yMDI1LzgvMQEAAABZXA8iAgAAAAgxLjYwMDAwMQA6RFS2MtTdCMB/jfky1N0IK0NJUS5BUkNBOkxSTlouSVFfU0hBUkVTT1VUU1RBTkRJTkcuMjAyNS84LzEBAAAAtXbDJgIAAAAEMC43OAA6RFS2MtTdCKMxjfky1N0IKkNJUS5BUkNBOkFJUy5JUV9TSEFSRVNPVVRTVEFORElORy4yMDI1LzgvMQEAAACYl59wAgAAAAMwLjgAOkRUtjLU3QjPpo35MtTdCC9DSVEuTkFTREFRR006V0lTRS5JUV9TSEFSRVNPVVRTVEFORElORy4yMDI1LzgvMQEAAADpsENuAgAAAAQwLjg2ADpEVLYy1N0I/+CM+TLU3QgrQ0lRLlhUUkE6WEFJWC5JUV9TSEFSRVNPVVRTVEFORElORy4yMDI1LzgvMQEA</t>
  </si>
  <si>
    <t>AAA17OIiAgAAAAkzNC44OTk4NjkAOkRUtjLU3Qj1B435MtTdCCpDSVEuQklUOldUQUkuSVFfU0hBUkVTT1VUU1RBTkRJTkcuMjAyNS84LzEBAAAATbpbIwIAAAAIMTIuMDY2NjMAOkRUtjLU3Qj/4Iz5MtTdCCpDSVEuTFNFOkFJQUcuSVFfU0hBUkVTT1VUU1RBTkRJTkcuMjAyNS84LzEBAAAA8J2CJAIAAAAJNDEuNDEzMzYyADpEVLYy1N0Iz6aN+TLU3QgqQ0lRLkFTWDpSQlRaLklRX1NIQVJFU09VVFNUQU5ESU5HLjIwMjUvOC8xAQAAACntdiICAAAACTIwLjY3MTU5NwA6RFS2MtTdCIj2i/ky1N0IKUNJUS5EQjpYQjBULklRX1NIQVJFU09VVFNUQU5ESU5HLjIwMjUvOC8xAQAAANMz3ikCAAAABDQuMDMAOkRUtjLU3QjgzY35MtTdCDFDSVEuTkFTREFRR006QUdJWC5JUV9TSEFSRVNPVVRTVEFORElORy4yMDIzLzEyLzI5AQAAACP3AHADAAAAAAA6RFS2MtTdCBRburYy1N0IMENJUS5OQVNEQVFHTTpTTUguSVFfU0hBUkVTT1VUU1RBTkRJTkcuMjAyMy8xMi8yOQEAAABgwjYAAgAAAAk2OC40NDE4NzQAOkRUtjLU3QiZxMC2MtTdCCxDSVEuQkFUUzpJR1YuSVFfU0hBUkVTT1VUU1RBTkRJTkcuMjAyMy8xMi8yOQEAAADNOoYAAgAAAAU5Mi4yNQA6RFS2MtTdCJg2w7Yy1N0IMUNJUS5OQVNEQVFHTTpCT1RaLklRX1NIQVJFU09VVFNUQU5ESU5HLjIwMjMvMTIvMjkBAAAA9/0IFgIAAAAFODcuMDYAOkRUtjLU</t>
  </si>
  <si>
    <t>3QiID8O2MtTdCDBDSVEuTkFTREFRR006QUlRLklRX1NIQVJFU09VVFNUQU5ESU5HLjIwMjMvMTIvMjkBAAAA6dxiIQIAAAAJMjguODYwMDAyADpEVLYy1N0IF4y/tjLU3QgtQ0lRLkFSQ0E6QVJUWS5JUV9TSEFSRVNPVVRTVEFORElORy4yMDIzLzEyLzI5AQAAAG4faSECAAAABDE3LjQAOkRUtjLU3Qgi4Ly2MtTdCDFDSVEuTkFTREFRR006Uk9CVC5JUV9TSEFSRVNPVVRTVEFORElORy4yMDIzLzEyLzI5AQAAAFxj2SACAAAACTEwLjgwMDAwMgA6RFS2MtTdCJGCr7Yy1N0ILUNJUS5BUkNBOklHUFQuSVFfU0hBUkVTT1VUU1RBTkRJTkcuMjAyMy8xMi8yOQEAAADMAl4BAgAAAAQ0Ljc2ADpEVLYy1N0IN9q/tjLU3QgtQ0lRLkJBVFM6V1RBSS5JUV9TSEFSRVNPVVRTVEFORElORy4yMDIzLzEyLzI5AQAAAGBOb2QCAAAABDkuNTUAOkRUtjLU3Qiw0LC2MtTdCC1DSVEuQVJDQTpUSE5RLklRX1NIQVJFU09VVFNUQU5ESU5HLjIwMjMvMTIvMjkBAAAArsN+JAIAAAADMy4xADpEVLYy1N0Ijhi+tjLU3QgxQ0lRLk5BU0RBUUdNOkZEVFguSVFfU0hBUkVTT1VUU1RBTkRJTkcuMjAyMy8xMi8yOQEAAAC9pZ0mAgAAAAgzLjc4ODQ2OQA6RFS2MtTdCB3JvrYy1N0ILUNJUS5BUkNBOkNIQVQuSVFfU0hBUkVTT1VUU1RBTkRJTkcuMjAyMy8xMi8yOQEAAAAAMDVtAgAAAAUyLjA3NQA6RFS2MtTdCBX+wbYy1N0ILUNJUS5B</t>
  </si>
  <si>
    <t>UkNBOkxPVVAuSVFfU0hBUkVTT1VUU1RBTkRJTkcuMjAyMy8xMi8yOQEAAABZXA8iAgAAAAgxLjA1MDAwMQA6RFS2MtTdCCP9t7Yy1N0ILUNJUS5BUkNBOkxSTlouSVFfU0hBUkVTT1VUU1RBTkRJTkcuMjAyMy8xMi8yOQEAAAC1dsMmAgAAAAQwLjk2ADpEVLYy1N0IN0zCtjLU3QgsQ0lRLkFSQ0E6QUlTLklRX1NIQVJFU09VVFNUQU5ESU5HLjIwMjMvMTIvMjkBAAAAmJefcAMAAAAAADpEVLYy1N0IkCK5tjLU3QgxQ0lRLk5BU0RBUUdNOldJU0UuSVFfU0hBUkVTT1VUU1RBTkRJTkcuMjAyMy8xMi8yOQEAAADpsENuAgAAAAQwLjA2ADpEVLYy1N0IH+a5tjLU3QgtQ0lRLlhUUkE6WEFJWC5JUV9TSEFSRVNPVVRTVEFORElORy4yMDIzLzEyLzI5AQAAADXs4iICAAAACTE1LjgwNTk2OQA6RFS2MtTdCPOytbYy1N0ILENJUS5CSVQ6V1RBSS5JUV9TSEFSRVNPVVRTVEFORElORy4yMDIzLzEyLzI5AQAAAE26WyMCAAAACDExLjc5ODYzADpEVLYy1N0IFFu6tjLU3QgsQ0lRLkxTRTpBSUFHLklRX1NIQVJFU09VVFNUQU5ESU5HLjIwMjMvMTIvMjkBAAAA8J2CJAIAAAAJMjkuODY2NTMzADpEVLYy1N0IRnPCtjLU3QgsQ0lRLkFTWDpSQlRaLklRX1NIQVJFU09VVFNUQU5ESU5HLjIwMjMvMTIvMjkBAAAAKe12IgIAAAAJMTYuNzQxNjY1ADpEVLYy1N0Ib83CtjLU3QgrQ0lRLkRCOlhCMFQuSVFfU0hBUkVTT1VUU1RB</t>
  </si>
  <si>
    <t>TkRJTkcuMjAyMy8xMi8yOQEAAADTM94pAgAAAAQxLjg3ADpEVLYy1N0IuRLBtjLU3QgnQ0lRLk5BU0RBUUdNOlNNSC5JUV9DTE9TRVBSSUNFLjIwMjUvOC8xAQAAAGDCNgACAAAABjI4My45NQA6RFS2MtTdCP/gjPky1N0IKUNJUS5OQVNEQVFHTTpTTUguSVFfQ0xPU0VQUklDRS4yMDIzLzEyLzI5AQAAAGDCNgACAAAABjE3NC44NwA6RFS2MtTdCCLgvLYy1N0IJkNJUS5OQVNEQVFHTTpRUVEuSVFfTUFSS0VUQ0FQLjIwMjUvOC8xAQAAAA66ewACAAAACjM1NDAxMi40MDIBBgAAAAUAAAABMQEAAAALLTE5NjM3MTQ2MzYDAAAAAzE2MAIAAAAGMTAwMDU0BAAAAAEwBwAAAAg4LzEvMjAyNTpEVLYy1N0IF9a3tjLU3QgoQ0lRLk5BU0RBUUdNOlFRUS5JUV9NQVJLRVRDQVAuMjAyNC8xMi8zMQEAAAAOunsAAgAAAAszMTU1MDUuNTk0NQEGAAAABQAAAAExAQAAAAstMTk2MzcxNDYzNgMAAAADMTYwAgAAAAYxMDAwNTQEAAAAATAHAAAACjEyLzMxLzIwMjQ6RFS2MtTdCNG+ubYy1N0II0NJUS5OQVNEQVFHTTpRUVEuSVFfVk9MVU1FLjIwMjUvOC8xAQAAAA66ewACAAAACTY5LjQwMDc4OQA6RFS2MtTdCJGCr7Yy1N0IKENJUS5OQVNEQVFHTTpRUVEuSVFfQ0xPU0VQUklDRS4yMDI1LzcvMzEBAAAADrp7AAIAAAAGNTY1LjAxADpEVLYy1N0IFFu6tjLU3QgnQ0lRLk5BU0RBUUdNOlFRUS5JUV9DTE9TRVBSSUNFLjIw</t>
  </si>
  <si>
    <t>MjUvOC8xAQAAAA66ewACAAAABjU1My44OAA6RFS2MtTdCKMxjfky1N0IIUNJUS5OQVNEQVFHTTpRUVEuSVFfVldBUC4yMDI1LzgvMQEAAAAOunsAAgAAAAY1NTUuMjcAOkRUtjLU3QgV/sG2MtTdCC9DSVEuTkFTREFRR006UVFRLklRX1NIQVJFU09VVFNUQU5ESU5HLjIwMjUvNy8zMQEAAAAOunsAAgAAAAY2MzkuMTUAOkRUtjLU3Qg3TMK2MtTdCC5DSVEuTkFTREFRR006UVFRLklRX1NIQVJFU09VVFNUQU5ESU5HLjIwMjUvOC8xAQAAAA66ewACAAAABjYzOS4xNQA6RFS2MtTdCM+mjfky1N0IMENJUS5OQVNEQVFHTTpRUVEuSVFfU0hBUkVTT1VUU1RBTkRJTkcuMjAyNC8xMi8zMQEAAAAOunsAAgAAAAY2MTcuMTUAOkRUtjLU3QjW0cO2MtTdCDBDSVEuTkFTREFRR006UVFRLklRX1NIQVJFU09VVFNUQU5ESU5HLjIwMjMvMTIvMjkBAAAADrp7AAIAAAAGNTYwLjM1ADpEVLYy1N0Ijhi+tjLU3QgpQ0lRLk5BU0RBUUdNOlFRUS5JUV9DTE9TRVBSSUNFLjIwMjMvMTIvMjkBAAAADrp7AAIAAAAGNDA5LjUyADpEVLYy1N0I5Yu1tjLU3QgpQ0lRLk5BU0RBUUdNOlFRUS5JUV9DTE9TRVBSSUNFLjIwMjQvMTIvMzEBAAAADrp7AAIAAAAGNTExLjIzADpEVLYy1N0IHcm+tjLU3QgoQ0lRLk5BU0RBUUdNOlNNSC5JUV9DTE9TRVBSSUNFLjIwMjUvNy8zMQEAAABgwjYAAgAAAAYyODguNzgAOkRUtjLU3QgX1re2MtTd</t>
  </si>
  <si>
    <t>CCFDSVEuTkFTREFRR006U01ILklRX1ZXQVAuMjAyNS84LzEBAAAAYMI2AAIAAAAGMjgzLjI1ADpEVLYy1N0IkCK5tjLU3QgvQ0lRLk5BU0RBUUdNOlNNSC5JUV9TSEFSRVNPVVRTVEFORElORy4yMDI1LzcvMzEBAAAAYMI2AAIAAAAJOTQuNDkxODc0ADpEVLYy1N0IFFu6tjLU3QgpQ0lRLk5BU0RBUUdNOlNNSC5JUV9DTE9TRVBSSUNFLjIwMjQvMTIvMzEBAAAAYMI2AAIAAAAGMjQyLjE3ADpEVLYy1N0IWSjAtjLU3QgkQ0lRLkJBVFM6SUdWLklRX0NMT1NFUFJJQ0UuMjAyNS83LzMxAQAAAM06hgACAAAABjExMS42NgA6RFS2MtTdCE6nu7Yy1N0II0NJUS5CQVRTOklHVi5JUV9DTE9TRVBSSUNFLjIwMjUvOC8xAQAAAM06hgACAAAABjEwOC42MwA6RFS2MtTdCKMxjfky1N0IK0NJUS5CQVRTOklHVi5JUV9TSEFSRVNPVVRTVEFORElORy4yMDI1LzcvMzEBAAAAzTqGAAIAAAADMTA4ADpEVLYy1N0Ie3bAtjLU3QglQ0lRLkJBVFM6SUdWLklRX0NMT1NFUFJJQ0UuMjAyMy8xMi8yOQEAAADNOoYAAgAAAAY4MS4xMjgAOkRUtjLU3Qiw0LC2MtTdCCVDSVEuQkFUUzpJR1YuSVFfQ0xPU0VQUklDRS4yMDI0LzEyLzMxAQAAAM06hgACAAAABjEwMC4xMgA6RFS2MtTdCNbRw7Yy1N0IKUNJUS5OQVNEQVFHTTpCT1RaLklRX0NMT1NFUFJJQ0UuMjAyNS83LzMxAQAAAPf9CBYCAAAABTMzLjQ3ADpEVLYy1N0IIuC8tjLU</t>
  </si>
  <si>
    <t>3QgoQ0lRLk5BU0RBUUdNOkJPVFouSVFfQ0xPU0VQUklDRS4yMDI1LzgvMQEAAAD3/QgWAgAAAAUzMy4xMgA6RFS2MtTdCLJYjfky1N0IIkNJUS5OQVNEQVFHTTpCT1RaLklRX1ZXQVAuMjAyNS84LzEBAAAA9/0IFgIAAAAFMzMuMDIAOkRUtjLU3Qgdyb62MtTdCDBDSVEuTkFTREFRR006Qk9UWi5JUV9TSEFSRVNPVVRTVEFORElORy4yMDI1LzcvMzEBAAAA9/0IFgIAAAAFODMuNjYAOkRUtjLU3QiID8O2MtTdCCpDSVEuTkFTREFRR006Qk9UWi5JUV9DTE9TRVBSSUNFLjIwMjMvMTIvMjkBAAAA9/0IFgIAAAAEMjguNQA6RFS2MtTdCBeMv7Yy1N0IKkNJUS5OQVNEQVFHTTpCT1RaLklRX0NMT1NFUFJJQ0UuMjAyNC8xMi8zMQEAAAD3/QgWAgAAAAUzMS45NQA6RFS2MtTdCOWLtbYy1N0IKENJUS5OQVNEQVFHTTpBSVEuSVFfQ0xPU0VQUklDRS4yMDI1LzcvMzEBAAAA6dxiIQIAAAAFNDQuNTcAOkRUtjLU3Qg32r+2MtTdCCdDSVEuTkFTREFRR006QUlRLklRX0NMT1NFUFJJQ0UuMjAyNS84LzEBAAAA6dxiIQIAAAAFNDMuNDcAOkRUtjLU3QjAf435MtTdCCFDSVEuTkFTREFRR006QUlRLklRX1ZXQVAuMjAyNS84LzEBAAAA6dxiIQIAAAAENDMuNQA6RFS2MtTdCNG+ubYy1N0IL0NJUS5OQVNEQVFHTTpBSVEuSVFfU0hBUkVTT1VUU1RBTkRJTkcuMjAyNS83LzMxAQAAAOncYiECAAAACTg5LjI1MDAwMgA6RFS2</t>
  </si>
  <si>
    <t>MtTdCBX+wbYy1N0IKUNJUS5OQVNEQVFHTTpBSVEuSVFfQ0xPU0VQUklDRS4yMDIzLzEyLzI5AQAAAOncYiECAAAABTMxLjE4ADpEVLYy1N0ITqe7tjLU3QgpQ0lRLk5BU0RBUUdNOkFJUS5JUV9DTE9TRVBSSUNFLjIwMjQvMTIvMzEBAAAA6dxiIQIAAAAFMzguNjQAOkRUtjLU3Qg3TMK2MtTdCCVDSVEuQVJDQTpBUlRZLklRX0NMT1NFUFJJQ0UuMjAyNS83LzMxAQAAAG4faSECAAAABTQzLjQ1ADpEVLYy1N0Ib83CtjLU3QgkQ0lRLkFSQ0E6QVJUWS5JUV9DTE9TRVBSSUNFLjIwMjUvOC8xAQAAAG4faSECAAAABTQyLjI2ADpEVLYy1N0Iz6aN+TLU3QgeQ0lRLkFSQ0E6QVJUWS5JUV9WV0FQLjIwMjUvOC8xAQAAAG4faSECAAAABTQyLjIzADpEVLYy1N0IIuC8tjLU3QgsQ0lRLkFSQ0E6QVJUWS5JUV9TSEFSRVNPVVRTVEFORElORy4yMDI1LzcvMzEBAAAAbh9pIQIAAAAFMjguMTUAOkRUtjLU3Qiw0LC2MtTdCCZDSVEuQVJDQTpBUlRZLklRX0NMT1NFUFJJQ0UuMjAyMy8xMi8yOQEAAABuH2khAgAAAAQzNC41ADpEVLYy1N0Ix6rDtjLU3QgmQ0lRLkFSQ0E6QVJUWS5JUV9DTE9TRVBSSUNFLjIwMjQvMTIvMzEBAAAAbh9pIQIAAAAFMzcuMDcAOkRUtjLU3Qiw0LC2MtTdCClDSVEuTkFTREFRR006Uk9CVC5JUV9DTE9TRVBSSUNFLjIwMjUvNy8zMQEAAABcY9kgAgAAAAc0OS45NjU1ADpEVLYy1N0ICmmztjLU</t>
  </si>
  <si>
    <t>3QgoQ0lRLk5BU0RBUUdNOlJPQlQuSVFfQ0xPU0VQUklDRS4yMDI1LzgvMQEAAABcY9kgAgAAAAc0OS4wMjMyADpEVLYy1N0I0WuM+TLU3QgiQ0lRLk5BU0RBUUdNOlJPQlQuSVFfVldBUC4yMDI1LzgvMQEAAABcY9kgAgAAAAU0OC45OQA6RFS2MtTdCPiuwbYy1N0IMENJUS5OQVNEQVFHTTpST0JULklRX1NIQVJFU09VVFNUQU5ESU5HLjIwMjUvNy8zMQEAAABcY9kgAgAAAAkxMC4zMDAwMDIAOkRUtjLU3QiB+7i2MtTdCCpDSVEuTkFTREFRR006Uk9CVC5JUV9DTE9TRVBSSUNFLjIwMjMvMTIvMjkBAAAAXGPZIAIAAAAFNDUuNTMAOkRUtjLU3Qjli7W2MtTdCCpDSVEuTkFTREFRR006Uk9CVC5JUV9DTE9TRVBSSUNFLjIwMjQvMTIvMzEBAAAAXGPZIAIAAAAFNDUuMDQAOkRUtjLU3QjRvrm2MtTdCCVDSVEuQVJDQTpJR1BULklRX0NMT1NFUFJJQ0UuMjAyNS83LzMxAQAAAMwCXgECAAAABTUwLjY3ADpEVLYy1N0Ie3bAtjLU3QgkQ0lRLkFSQ0E6SUdQVC5JUV9DTE9TRVBSSUNFLjIwMjUvOC8xAQAAAMwCXgECAAAABjQ5LjU3OAA6RFS2MtTdCMB/jfky1N0IHkNJUS5BUkNBOklHUFQuSVFfVldBUC4yMDI1LzgvMQEAAADMAl4BAgAAAAU0OS41MwA6RFS2MtTdCJnEwLYy1N0ILENJUS5BUkNBOklHUFQuSVFfU0hBUkVTT1VUU1RBTkRJTkcuMjAyNS83LzMxAQAAAMwCXgECAAAAAzkuOQA6RFS2MtTdCB65vLYy</t>
  </si>
  <si>
    <t>1N0IJkNJUS5BUkNBOklHUFQuSVFfQ0xPU0VQUklDRS4yMDIzLzEyLzI5AQAAAMwCXgECAAAABTM4LjYxADpEVLYy1N0IuRLBtjLU3QgmQ0lRLkFSQ0E6SUdQVC5JUV9DTE9TRVBSSUNFLjIwMjQvMTIvMzEBAAAAzAJeAQIAAAAFNDUuMjMAOkRUtjLU3QiOGL62MtTdCCVDSVEuQkFUUzpXVEFJLklRX0NMT1NFUFJJQ0UuMjAyNS83LzMxAQAAAGBOb2QCAAAABTI1LjQ2ADpEVLYy1N0IkYKvtjLU3QgkQ0lRLkJBVFM6V1RBSS5JUV9DTE9TRVBSSUNFLjIwMjUvOC8xAQAAAGBOb2QCAAAABTI0LjY2ADpEVLYy1N0IiPaL+TLU3QgeQ0lRLkJBVFM6V1RBSS5JUV9WV0FQLjIwMjUvOC8xAQAAAGBOb2QCAAAABTI0LjY2ADpEVLYy1N0IkYKvtjLU3QgsQ0lRLkJBVFM6V1RBSS5JUV9TSEFSRVNPVVRTVEFORElORy4yMDI1LzcvMzEBAAAAYE5vZAIAAAADOC42ADpEVLYy1N0Igfu4tjLU3QgmQ0lRLkJBVFM6V1RBSS5JUV9DTE9TRVBSSUNFLjIwMjMvMTIvMjkBAAAAYE5vZAIAAAAFMjAuNjkAOkRUtjLU3Qiw0LC2MtTdCCZDSVEuQkFUUzpXVEFJLklRX0NMT1NFUFJJQ0UuMjAyNC8xMi8zMQEAAABgTm9kAgAAAAIyMgA6RFS2MtTdCNG+ubYy1N0IJUNJUS5BUkNBOlRITlEuSVFfQ0xPU0VQUklDRS4yMDI1LzcvMzEBAAAArsN+JAIAAAAFNTYuMTIAOkRUtjLU3QgUW7q2MtTdCCRDSVEuQVJDQTpUSE5RLklRX0NMT1NF</t>
  </si>
  <si>
    <t>UFJJQ0UuMjAyNS84LzEBAAAArsN+JAIAAAAFNTQuNDMAOkRUtjLU3QijMY35MtTdCB5DSVEuQVJDQTpUSE5RLklRX1ZXQVAuMjAyNS84LzEBAAAArsN+JAIAAAAFNTQuNTIAOkRUtjLU3QhOp7u2MtTdCCxDSVEuQVJDQTpUSE5RLklRX1NIQVJFU09VVFNUQU5ESU5HLjIwMjUvNy8zMQEAAACuw34kAgAAAAUzLjcyNQA6RFS2MtTdCOWLtbYy1N0IJkNJUS5BUkNBOlRITlEuSVFfQ0xPU0VQUklDRS4yMDIzLzEyLzI5AQAAAK7DfiQCAAAABzQxLjI0MDUAOkRUtjLU3Qgeuby2MtTdCCZDSVEuQVJDQTpUSE5RLklRX0NMT1NFUFJJQ0UuMjAyNC8xMi8zMQEAAACuw34kAgAAAAI0OQA6RFS2MtTdCOWLtbYy1N0IKUNJUS5OQVNEQVFHTTpGRFRYLklRX0NMT1NFUFJJQ0UuMjAyNS83LzMxAQAAAL2lnSYCAAAABzM5LjY0NjUAOkRUtjLU3QiOGL62MtTdCChDSVEuTkFTREFRR006RkRUWC5JUV9DTE9TRVBSSUNFLjIwMjUvOC8xAQAAAL2lnSYCAAAABzM4LjQ1OTgAOkRUtjLU3QiyWI35MtTdCCJDSVEuTkFTREFRR006RkRUWC5JUV9WV0FQLjIwMjUvOC8xAQAAAL2lnSYCAAAABTM4LjU4ADpEVLYy1N0IiA/DtjLU3QgwQ0lRLk5BU0RBUUdNOkZEVFguSVFfU0hBUkVTT1VUU1RBTkRJTkcuMjAyNS83LzMxAQAAAL2lnSYCAAAACDQuNjg4NDY5ADpEVLYy1N0IF4y/tjLU3QgpQ0lRLk5BU0RBUUdNOkZEVFguSVFfQ0xP</t>
  </si>
  <si>
    <t>U0VQUklDRS4yMDIzLzYvMTIBAAAAvaWdJgIAAAAHMjUuNTE3MQA6RFS2MtTdCBfWt7Yy1N0IKkNJUS5OQVNEQVFHTTpGRFRYLklRX0NMT1NFUFJJQ0UuMjAyNC8xMi8zMQEAAAC9pZ0mAgAAAAUzNS4zNQA6RFS2MtTdCDfav7Yy1N0IJUNJUS5BUkNBOkNIQVQuSVFfQ0xPU0VQUklDRS4yMDI1LzcvMzEBAAAAADA1bQIAAAAFNTEuNTQAOkRUtjLU3QgV/sG2MtTdCCRDSVEuQVJDQTpDSEFULklRX0NMT1NFUFJJQ0UuMjAyNS84LzEBAAAAADA1bQIAAAAFNDkuOTEAOkRUtjLU3QjPpo35MtTdCB5DSVEuQVJDQTpDSEFULklRX1ZXQVAuMjAyNS84LzEBAAAAADA1bQIAAAAFNDkuOTkAOkRUtjLU3QhOp7u2MtTdCCxDSVEuQVJDQTpDSEFULklRX1NIQVJFU09VVFNUQU5ESU5HLjIwMjUvNy8zMQEAAAAAMDVtAgAAAAU3LjUyNQA6RFS2MtTdCLDQsLYy1N0IJUNJUS5BUkNBOkNIQVQuSVFfQ0xPU0VQUklDRS4yMDIzLzUvMTgBAAAAADA1bQIAAAAHMjUuOTA3OAA6RFS2MtTdCDdMwrYy1N0IJkNJUS5BUkNBOkNIQVQuSVFfQ0xPU0VQUklDRS4yMDI0LzEyLzMxAQAAAAAwNW0CAAAABTQwLjQ2ADpEVLYy1N0I9UGztjLU3QglQ0lRLkFSQ0E6TE9VUC5JUV9DTE9TRVBSSUNFLjIwMjUvNy8zMQEAAABZXA8iAgAAAAU2NC4yNQA6RFS2MtTdCG/NwrYy1N0IJENJUS5BUkNBOkxPVVAuSVFfQ0xPU0VQUklDRS4yMDI1Lzgv</t>
  </si>
  <si>
    <t>MQEAAABZXA8iAgAAAAU2Mi4wNwA6RFS2MtTdCM+mjfky1N0IHkNJUS5BUkNBOkxPVVAuSVFfVldBUC4yMDI1LzgvMQEAAABZXA8iAgAAAAU2Mi4wNQA6RFS2MtTdCB3JvrYy1N0ILENJUS5BUkNBOkxPVVAuSVFfU0hBUkVTT1VUU1RBTkRJTkcuMjAyNS83LzMxAQAAAFlcDyICAAAACDEuNjAwMDAxADpEVLYy1N0ICGW/tjLU3QgmQ0lRLkFSQ0E6TE9VUC5JUV9DTE9TRVBSSUNFLjIwMjMvMTIvMjkBAAAAWVwPIgIAAAAHNDMuNzk2OQA6RFS2MtTdCOWLtbYy1N0IJkNJUS5BUkNBOkxPVVAuSVFfQ0xPU0VQUklDRS4yMDI0LzEyLzMxAQAAAFlcDyICAAAABzUzLjM0MjgAOkRUtjLU3Qjnh8G2MtTdCCVDSVEuQVJDQTpMUk5aLklRX0NMT1NFUFJJQ0UuMjAyNS83LzMxAQAAALV2wyYCAAAABzQ0LjQyMzIAOkRUtjLU3Qj4rsG2MtTdCCRDSVEuQVJDQTpMUk5aLklRX0NMT1NFUFJJQ0UuMjAyNS84LzEBAAAAtXbDJgIAAAAHNDMuNjU5MwA6RFS2MtTdCM+mjfky1N0IHkNJUS5BUkNBOkxSTlouSVFfVldBUC4yMDI1LzgvMQEAAAC1dsMmAgAAAAU0My4yOAA6RFS2MtTdCNG+ubYy1N0ILENJUS5BUkNBOkxSTlouSVFfU0hBUkVTT1VUU1RBTkRJTkcuMjAyNS83LzMxAQAAALV2wyYCAAAABDAuNzgAOkRUtjLU3QhOp7u2MtTdCCZDSVEuQVJDQTpMUk5aLklRX0NMT1NFUFJJQ0UuMjAyMy8xMi8yOQEAAAC1dsMmAgAA</t>
  </si>
  <si>
    <t>AAczOC4yMTA2ADpEVLYy1N0Ix6rDtjLU3QgmQ0lRLkFSQ0E6TFJOWi5JUV9DTE9TRVBSSUNFLjIwMjQvMTIvMzEBAAAAtXbDJgIAAAAHMzguOTc4NAA6RFS2MtTdCJnEwLYy1N0IJENJUS5BUkNBOkFJUy5JUV9DTE9TRVBSSUNFLjIwMjUvNy8zMQEAAACYl59wAgAAAAUyOS42NwA6RFS2MtTdCJGCr7Yy1N0II0NJUS5BUkNBOkFJUy5JUV9DTE9TRVBSSUNFLjIwMjUvOC8xAQAAAJiXn3ACAAAABzI4Ljk4MzMAOkRUtjLU3QiI9ov5MtTdCB1DSVEuQVJDQTpBSVMuSVFfVldBUC4yMDI1LzgvMQEAAACYl59wAgAAAAUyOC44NwA6RFS2MtTdCBa7sLYy1N0IK0NJUS5BUkNBOkFJUy5JUV9TSEFSRVNPVVRTVEFORElORy4yMDI1LzcvMzEBAAAAmJefcAIAAAADMC44ADpEVLYy1N0I1mDBtjLU3QglQ0lRLkFSQ0E6QUlTLklRX0NMT1NFUFJJQ0UuMjAyMy8xMi8yOQEAAACYl59wAwAAAAAAOkRUtjLU3Qj1QbO2MtTdCCVDSVEuQVJDQTpBSVMuSVFfQ0xPU0VQUklDRS4yMDI0LzEyLzMxAQAAAJiXn3ACAAAABzIzLjg1MjcAOkRUtjLU3Qg32r+2MtTdCClDSVEuTkFTREFRR006V0lTRS5JUV9DTE9TRVBSSUNFLjIwMjUvNy8zMQEAAADpsENuAgAAAAczNy44MzYzADpEVLYy1N0IF9a3tjLU3QgoQ0lRLk5BU0RBUUdNOldJU0UuSVFfQ0xPU0VQUklDRS4yMDI1LzgvMQEAAADpsENuAgAAAAczNi44OTA5ADpEVLYy1N0I</t>
  </si>
  <si>
    <t>/+CM+TLU3QgiQ0lRLk5BU0RBUUdNOldJU0UuSVFfVldBUC4yMDI1LzgvMQEAAADpsENuAgAAAAUzNi44OQA6RFS2MtTdCIH7uLYy1N0IMENJUS5OQVNEQVFHTTpXSVNFLklRX1NIQVJFU09VVFNUQU5ESU5HLjIwMjUvNy8zMQEAAADpsENuAgAAAAQwLjg2ADpEVLYy1N0I5Yu1tjLU3QgpQ0lRLk5BU0RBUUdNOldJU0UuSVFfQ0xPU0VQUklDRS4yMDIzLzEyLzgBAAAA6bBDbgIAAAAHMjUuNDAyOQA6RFS2MtTdCNG+ubYy1N0IKkNJUS5OQVNEQVFHTTpXSVNFLklRX0NMT1NFUFJJQ0UuMjAyNC8xMi8zMQEAAADpsENuAgAAAAUzOC4zNwA6RFS2MtTdCBRburYy1N0IJENJUS5MU0U6UkJPVC5JUV9DTE9TRVBSSUNFLjIwMjUvNy8zMQEAAACOeyQUAgAAAAUxNS4zMgA6RFS2MtTdCMGDw7Yy1N0II0NJUS5MU0U6UkJPVC5JUV9DTE9TRVBSSUNFLjIwMjUvOC8xAQAAAI57JBQCAAAABTE0Ljg4ADpEVLYy1N0I4M2N+TLU3QgdQ0lRLkxTRTpSQk9ULklRX1ZXQVAuMjAyNS84LzEBAAAAjnskFAIAAAAJMTQuOTkyMzczADpEVLYy1N0IHrm8tjLU3QglQ0lRLkxTRTpSQk9ULklRX0NMT1NFUFJJQ0UuMjAyMy8xMi8yOQEAAACOeyQUAgAAAAUxMy4xNQA6RFS2MtTdCBeMv7Yy1N0IJUNJUS5MU0U6UkJPVC5JUV9DTE9TRVBSSUNFLjIwMjQvMTIvMzEBAAAAjnskFAIAAAAGMTMuODc1ADpEVLYy1N0Ijhi+tjLU3QglQ0lR</t>
  </si>
  <si>
    <t>LlhUUkE6WEFJWC5JUV9DTE9TRVBSSUNFLjIwMjUvNy8zMQEAAAA17OIiAgAAAAYxNDMuNzYAOkRUtjLU3QiRgq+2MtTdCCRDSVEuWFRSQTpYQUlYLklRX0NMT1NFUFJJQ0UuMjAyNS84LzEBAAAANeziIgIAAAAGMTM3Ljc0ADpEVLYy1N0IiPaL+TLU3QgsQ0lRLlhUUkE6WEFJWC5JUV9TSEFSRVNPVVRTVEFORElORy4yMDI1LzcvMzEBAAAANeziIgIAAAAJMzQuODk5ODY5ADpEVLYy1N0Igfu4tjLU3QgmQ0lRLlhUUkE6WEFJWC5JUV9DTE9TRVBSSUNFLjIwMjMvMTIvMjkBAAAANeziIgIAAAAGMTAwLjI2ADpEVLYy1N0IFruwtjLU3QgmQ0lRLlhUUkE6WEFJWC5JUV9DTE9TRVBSSUNFLjIwMjQvMTIvMzABAAAANeziIgIAAAAGMTM0Ljk4ADpEVLYy1N0I0b65tjLU3QgkQ0lRLkJJVDpXVEFJLklRX0NMT1NFUFJJQ0UuMjAyNS83LzMxAQAAAE26WyMCAAAABDY2LjkAOkRUtjLU3QgMNLq2MtTdCCNDSVEuQklUOldUQUkuSVFfQ0xPU0VQUklDRS4yMDI1LzgvMQEAAABNulsjAgAAAAU2My43NgBab1S2MtTdCKMxjfky1N0IHUNJUS5CSVQ6V1RBSS5JUV9WV0FQLjIwMjUvOC8xAQAAAE26WyMCAAAACTY0LjI5MTczNAA6RFS2MtTdCE6nu7Yy1N0IK0NJUS5CSVQ6V1RBSS5JUV9TSEFSRVNPVVRTVEFORElORy4yMDI1LzcvMzEBAAAATbpbIwIAAAAIMTIuMDY2NjMAOkRUtjLU3Qjli7W2MtTdCCVDSVEuQklUOldU</t>
  </si>
  <si>
    <t>QUkuSVFfQ0xPU0VQUklDRS4yMDIzLzEyLzI5AQAAAE26WyMCAAAABTU1Ljk0AFpvVLYy1N0Ib83CtjLU3QglQ0lRLkJJVDpXVEFJLklRX0NMT1NFUFJJQ0UuMjAyNC8xMi8zMAEAAABNulsjAgAAAAU2Ny4xMgBab1S2MtTdCOWLtbYy1N0IJENJUS5MU0U6QUlBRy5JUV9DTE9TRVBSSUNFLjIwMjUvNy8zMQEAAADwnYIkAgAAAAYxOC44NzMAWm9UtjLU3QiOGL62MtTdCCNDSVEuTFNFOkFJQUcuSVFfQ0xPU0VQUklDRS4yMDI1LzgvMQEAAADwnYIkAgAAAAYxOC4wNjYAWm9UtjLU3QiyWI35MtTdCB1DSVEuTFNFOkFJQUcuSVFfVldBUC4yMDI1LzgvMQEAAADwnYIkAgAAAAkxOC4zMTIzODcAWm9UtjLU3QgIZb+2MtTdCCtDSVEuTFNFOkFJQUcuSVFfU0hBUkVTT1VUU1RBTkRJTkcuMjAyNS83LzMxAQAAAPCdgiQCAAAACTQxLjQxMzM2MgBab1S2MtTdCBX+wbYy1N0IJUNJUS5MU0U6QUlBRy5JUV9DTE9TRVBSSUNFLjIwMjMvMTIvMjkBAAAA8J2CJAIAAAAGMTQuMzczAFpvVLYy1N0IF9a3tjLU3QglQ0lRLkxTRTpBSUFHLklRX0NMT1NFUFJJQ0UuMjAyNC8xMi8zMQEAAADwnYIkAgAAAAUxNy4zMwBab1S2MtTdCDdMwrYy1N0IJENJUS5BU1g6UkJUWi5JUV9DTE9TRVBSSUNFLjIwMjUvNy8zMQEAAAAp7XYiAgAAAAUxNC45MwBab1S2MtTdCJnEwLYy1N0II0NJUS5BU1g6UkJUWi5JUV9DTE9TRVBSSUNFLjIw</t>
  </si>
  <si>
    <t>MjUvOC8xAQAAACntdiICAAAABTE0LjcyAFpvVLYy1N0IwH+N+TLU3QgdQ0lRLkFTWDpSQlRaLklRX1ZXQVAuMjAyNS84LzEBAAAAKe12IgIAAAAIMTQuNzg4MTIAWm9UtjLU3QhOp7u2MtTdCCtDSVEuQVNYOlJCVFouSVFfU0hBUkVTT1VUU1RBTkRJTkcuMjAyNS83LzMxAQAAACntdiICAAAACTIwLjY3MTU5NwBab1S2MtTdCBa7sLYy1N0IJUNJUS5BU1g6UkJUWi5JUV9DTE9TRVBSSUNFLjIwMjMvMTIvMjkBAAAAKe12IgIAAAAFMTIuNjUAWm9UtjLU3Qi5EsG2MtTdCCVDSVEuQVNYOlJCVFouSVFfQ0xPU0VQUklDRS4yMDI0LzEyLzMxAQAAACntdiICAAAABTE0Ljk0AFpvVLYy1N0I9UGztjLU3QgjQ0lRLkRCOlhCMFQuSVFfQ0xPU0VQUklDRS4yMDI1LzcvMzEBAAAA0zPeKQIAAAAGMTkuNTE4AFpvVLYy1N0I54fBtjLU3QgiQ0lRLkRCOlhCMFQuSVFfQ0xPU0VQUklDRS4yMDI1LzgvMQEAAADTM94pAgAAAAYxOS4yMjIAWm9UtjLU3QjPpo35MtTdCCpDSVEuREI6WEIwVC5JUV9TSEFSRVNPVVRTVEFORElORy4yMDI1LzcvMzEBAAAA0zPeKQIAAAAENC4wMQBab1S2MtTdCMGDw7Yy1N0IJENJUS5EQjpYQjBULklRX0NMT1NFUFJJQ0UuMjAyMy8xMi8yOQEAAADTM94pAgAAAAUxNy4wMgBab1S2MtTdCIH7uLYy1N0IJENJUS5EQjpYQjBULklRX0NMT1NFUFJJQ0UuMjAyNC8xMi8zMAEAAADTM94pAgAAAAUy</t>
  </si>
  <si>
    <t>MC40MwBab1S2MtTdCNG+ubYy1N0II0NJUS5NRVRBLklRX0NMT1NFUFJJQ0UuMjAyNS84LzEuVVNEAQAAABfbPAECAAAABjc1MC4wMQCpJVa2MtTdCNG5jPky1N0IJENJUS5NRVRBLklRX0NMT1NFUFJJQ0UuMjAyNS83LzMxLlVTRAEAAAAX2zwBAgAAAAY3NzMuNDQAqSVWtjLU3QiBdra2MtTdCCJDSVEuTUVUQS5JUV9NQVJLRVRDQVAuMjAyNS84LzEuVVNEAQAAABfbPAECAAAADjE4ODQxMzEuMjI3NjY1AQYAAAAFAAAAATEBAAAACy0xOTM0MDY1NDM3AwAAAAMxNjACAAAABjEwMDA1NAQAAAABMAcAAAAIOC8xLzIwMjVab1S2MtTdCHt2wLYy1N0IJENJUS5NRVRBLklRX0NMT1NFUFJJQ0UuMjAyNS83LzI1LlVTRAEAAAAX2zwBAgAAAAY3MTIuNjgAaEyBugjU3QjZ9bS7CNTdCCFDSVEuQ1JNLklRX01BUktFVENBUC4yMDI1LzgvMS5VU0QBAAAAJeABAAIAAAAJMjM5NzA3LjQ0AQYAAAAFAAAAATEBAAAACy0xOTQwMzYwMzIwAwAAAAMxNjACAAAABjEwMDA1NAQAAAABMAcAAAAIOC8xLzIwMjVab1S2MtTdCIFbr7Yy1N0IIUNJUS5OT1cuSVFfTUFSS0VUQ0FQLjIwMjUvOC8xLlVTRAEAAAC/dF4BAgAAAAwxODk3NDkuMTQ4MDMBBgAAAAUAAAABMQEAAAALLTE5MzQ5MzI3MzEDAAAAAzE2MAIAAAAGMTAwMDU0BAAAAAEwBwAAAAg4LzEvMjAyNVpvVLYy1N0IHrm8tjLU3QgiQ0lRLkRVT0wuSVFfTUFSS0VUQ0FQ</t>
  </si>
  <si>
    <t>LjIwMjUvOC8xLlVTRAEAAACw8IcMAgAAAAwxNTQwOC41MzQ1MTMBBgAAAAUAAAABMQEAAAALLTE5NDY4MjY3NDADAAAAAzE2MAIAAAAGMTAwMDU0BAAAAAEwBwAAAAg4LzEvMjAyNVpvVLYy1N0IFruwtjLU3QghQ0lRLlNBUC5JUV9NQVJLRVRDQVAuMjAyNS84LzEuVVNEAQAAAAvuAQACAAAAEDMyODk2OC4yMzY4MzE1MzgBBgAAAAUAAAABMQEAAAALLTE5MzUwNTc1NjUDAAAAAzE2MAIAAAAGMTAwMDU0BAAAAAEwBwAAAAg4LzEvMjAyNVpvVLYy1N0IWSjAtjLU3QghQ0lRLlRFTS5JUV9NQVJLRVRDQVAuMjAyNS84LzEuVVNEAQAAAADTJBkCAAAACzk1MDIuMzUwNjg4AQYAAAAFAAAAATEBAAAACy0xOTQ1ODY3ODg3AwAAAAMxNjACAAAABjEwMDA1NAQAAAABMAcAAAAIOC8xLzIwMjVab1S2MtTdCPVBs7Yy1N0IIkNJUS5BREJFLklRX01BUktFVENBUC4yMDI1LzgvMS5VU0QBAAAAAV8AAAIAAAAJMTQ3NTM2Ljc2AQYAAAAFAAAAATEBAAAACy0xOTM3MjM4MzkzAwAAAAMxNjACAAAABjEwMDA1NAQAAAABMAcAAAAIOC8xLzIwMjVab1S2MtTdCI4YvrYy1N0IIUNJUS5JT1QuSVFfTUFSS0VUQ0FQLjIwMjUvOC8xLlVTRAEAAAC6PvwRAgAAAAsyMDUwMS43ODc1NgEGAAAABQAAAAExAQAAAAstMTkzODczODMwNAMAAAADMTYwAgAAAAYxMDAwNTQEAAAAATAHAAAACDgvMS8yMDI1Wm9UtjLU3Qgdyb62MtTdCCJD</t>
  </si>
  <si>
    <t>SVEuV0RBWS5JUV9NQVJLRVRDQVAuMjAyNS84LzEuVVNEAQAAAIdjawECAAAADDU5Mjk4LjcyNDc4NQEGAAAABQAAAAExAQAAAAstMTk0MTM2NTQxMwMAAAADMTYwAgAAAAYxMDAwNTQEAAAAATAHAAAACDgvMS8yMDI1Wm9UtjLU3QiB+7i2MtTdCCJDSVEuUkJMWC5JUV9NQVJLRVRDQVAuMjAyNS84LzEuVVNEAQAAAGlV9AECAAAADDg2Njc2LjYyODUyNAEGAAAABQAAAAExAQAAAAstMTkzNDEyNTQ1NQMAAAADMTYwAgAAAAYxMDAwNTQEAAAAATAHAAAACDgvMS8yMDI1Wm9UtjLU3QjpZLW2MtTdCCFDSVEuQVBQLklRX01BUktFVENBUC4yMDI1LzgvMS5VU0QBAAAA2rnODQIAAAANMTI4MzA2LjE0NTcwNgEGAAAABQAAAAExAQAAAAstMTk0NTQ1MDU2MQMAAAADMTYwAgAAAAYxMDAwNTQEAAAAATAHAAAACDgvMS8yMDI1Wm9UtjLU3QjRvrm2MtTdCCJDSVEuU0hPUC5JUV9NQVJLRVRDQVAuMjAyNS84LzEuVVNEAQAAAAYrBAUCAAAADTE1Mzg2OS4zNzEzMDEBBgAAAAUAAAABMQEAAAALLTE5NDU0MTkyNjgDAAAAAzE2MAIAAAAGMTAwMDU0BAAAAAEwBwAAAAg4LzEvMjAyNVpvVLYy1N0IDDS6tjLU3QgiQ0lRLlRFQU0uSVFfTUFSS0VUQ0FQLjIwMjUvOC8xLlVTRAEAAABSEyIPAgAAAAw0ODAyOC4wNjc5MzgBBgAAAAUAAAABMQEAAAALLTE5NDY2NTQ0MzIDAAAAAzE2MAIAAAAGMTAwMDU0BAAAAAEwBwAAAAg4</t>
  </si>
  <si>
    <t>LzEvMjAyNVpvVLYy1N0IwYPDtjLU3QgiQ0lRLk1TRlQuSVFfTUFSS0VUQ0FQLjIwMjUvOC8xLlVTRAEAAABLVQAAAgAAAA4zODk1Nzk2LjgzMDg5OAEGAAAABQAAAAExAQAAAAstMTkzNDI0Nzc5MwMAAAADMTYwAgAAAAYxMDAwNTQEAAAAATAHAAAACDgvMS8yMDI1Wm9UtjLU3QhOp7u2MtTdCCJDSVEuQU1aTi5JUV9NQVJLRVRDQVAuMjAyNS84LzEuVVNEAQAAAD1JAAACAAAADjIyOTAyODkuODcyODMxAQYAAAAFAAAAATEBAAAACy0xOTMzNzAzMjgwAwAAAAMxNjACAAAABjEwMDA1NAQAAAABMAcAAAAIOC8xLzIwMjVab1S2MtTdCHfowrYy1N0ILENJUS5OQVNEQVFHUzpHT09HTC5JUV9NQVJLRVRDQVAuMjAyNS84LzEuVVNEAQAAAKhxAAACAAAACjIyOTE3OTAuODIBBgAAAAUAAAABMQEAAAALLTE5MzQ5Mjg1NTEDAAAAAzE2MAIAAAAGMTAwMDU0BAAAAAEwBwAAAAg4LzEvMjAyNVpvVLYy1N0IF4y/tjLU3QgiQ0lRLlRTTEEuSVFfTUFSS0VUQ0FQLjIwMjUvOC8xLlVTRAEAAAAQxqIBAgAAAA05NzYxMTcuNTk3Mjc4AQYAAAAFAAAAATEBAAAACy0xOTM0ODQxOTc4AwAAAAMxNjACAAAABjEwMDA1NAQAAAABMAcAAAAIOC8xLzIwMjVab1S2MtTdCB3JvrYy1N0IIkNJUS5QTFRSLklRX01BUktFVENBUC4yMDI1LzgvMS5VU0QBAAAAZfqYAgIAAAANMzY0MDYzLjY4NTQ4NQEGAAAABQAAAAExAQAAAAstMTk0</t>
  </si>
  <si>
    <t>NTk1NzU1NQMAAAADMTYwAgAAAAYxMDAwNTQEAAAAATAHAAAACDgvMS8yMDI1Wm9UtjLU3QiBW6+2MtTdCCJDSVEuT1JDTC5JUV9NQVJLRVRDQVAuMjAyNS84LzEuVVNEAQAAAOdWAAACAAAADDY4NjUzNC45NjE4NgEGAAAABQAAAAExAQAAAAstMTkzNzg4ODc0MAMAAAADMTYwAgAAAAYxMDAwNTQEAAAAATAHAAAACDgvMS8yMDI1Wm9UtjLU3QgIZb+2MtTdCCJDSVEuTkJJUy5JUV9NQVJLRVRDQVAuMjAyNS84LzEuVVNEAQAAAL/7GQMCAAAADDEyNDEyLjg0NDEzMgEGAAAABQAAAAExAQAAAAstMTk0MjI5OTY4NAMAAAADMTYwAgAAAAYxMDAwNTQEAAAAATAHAAAACDgvMS8yMDI1Wm9UtjLU3QgDlLC2MtTdCCJDSVEuRVNUQy5JUV9NQVJLRVRDQVAuMjAyNS84LzEuVVNEAQAAAICEWw0CAAAACzg0MDMuMTExNTUxAQYAAAAFAAAAATEBAAAACy0xOTM4ODAwODM0AwAAAAMxNjACAAAABjEwMDA1NAQAAAABMAcAAAAIOC8xLzIwMjVab1S2MtTdCEZzwrYy1N0IIkNJUS5TTk9XLklRX01BUktFVENBUC4yMDI1LzgvMS5VU0QBAAAAsDxkEAIAAAAMNjg0MDYuNTYxNzI1AQYAAAAFAAAAATEBAAAACy0xOTM5MjA3ODEwAwAAAAMxNjACAAAABjEwMDA1NAQAAAABMAcAAAAIOC8xLzIwMjVab1S2MtTdCPVBs7Yy1N0IIkNJUS5ERE9HLklRX01BUktFVENBUC4yMDI1LzgvMS5VU0QBAAAAu6EECAIAAAAMNDY4MjkuODk4</t>
  </si>
  <si>
    <t>MTI0AQYAAAAFAAAAATEBAAAACy0xOTQ1MjQ3ODcyAwAAAAMxNjACAAAABjEwMDA1NAQAAAABMAcAAAAIOC8xLzIwMjVab1S2MtTdCBfWt7Yy1N0IIUNJUS5ORVQuSVFfTUFSS0VUQ0FQLjIwMjUvOC8xLlVTRAEAAAA09eAEAgAAAAw2OTczNC42NTAzNzUBBgAAAAUAAAABMQEAAAALLTE5MzQwMTg1NzADAAAAAzE2MAIAAAAGMTAwMDU0BAAAAAEwBwAAAAg4LzEvMjAyNVpvVLYy1N0Ib83CtjLU3QgiQ0lRLkdUTEIuSVFfTUFSS0VUQ0FQLjIwMjUvOC8xLlVTRAEAAADNhBcRAgAAAAg2OTA4LjY2NAEGAAAABQAAAAExAQAAAAstMTkzODY3MzgxOAMAAAADMTYwAgAAAAYxMDAwNTQEAAAAATAHAAAACDgvMS8yMDI1Wm9UtjLU3QhOp7u2MtTdCCJDSVEuUEFOVy5JUV9NQVJLRVRDQVAuMjAyNS84LzEuVVNEAQAAAIN9hAECAAAADTExNTQ3Mi43MzEwNzcBBgAAAAUAAAABMQEAAAALLTE5NDIxMDI4NDMDAAAAAzE2MAIAAAAGMTAwMDU0BAAAAAEwBwAAAAg4LzEvMjAyNVpvVLYy1N0I6WS1tjLU3QghQ0lRLk1EQi5JUV9NQVJLRVRDQVAuMjAyNS84LzEuVVNEAQAAAOJuzAICAAAADDE4MDU2LjQxMTc0NAEGAAAABQAAAAExAQAAAAstMTkzOTM3MDIxNgMAAAADMTYwAgAAAAYxMDAwNTQEAAAAATAHAAAACDgvMS8yMDI1Wm9UtjLU3Qj4rsG2MtTdCCJDSVEuUFNURy5JUV9NQVJLRVRDQVAuMjAyNS84LzEuVVNEAQAA</t>
  </si>
  <si>
    <t>ALjKpQYCAAAADDE3ODE1LjU5NDc2OAEGAAAABQAAAAExAQAAAAstMTkzODYxNDkwMgMAAAADMTYwAgAAAAYxMDAwNTQEAAAAATAHAAAACDgvMS8yMDI1Wm9UtjLU3QgV/sG2MtTdCCBDSVEuWlMuSVFfTUFSS0VUQ0FQLjIwMjUvOC8xLlVTRAEAAADUzIEDAgAAAAw0MzYzNi44MjU5OTEBBgAAAAUAAAABMQEAAAALLTE5Mzk1MzgzOTIDAAAAAzE2MAIAAAAGMTAwMDU0BAAAAAEwBwAAAAg4LzEvMjAyNVpvVLYy1N0IJiXCtjLU3QgiQ0lRLkNGTFQuSVFfTUFSS0VUQ0FQLjIwMjUvOC8xLlVTRAEAAAAmAXoQAgAAAAs1OTI5LjU5ODg5OAEGAAAABQAAAAExAQAAAAstMTkzNDE3MDU1NQMAAAADMTYwAgAAAAYxMDAwNTQEAAAAATAHAAAACDgvMS8yMDI1Wm9UtjLU3Qgeuby2MtTdCCJDSVEuTlZEQS5JUV9NQVJLRVRDQVAuMjAyNS84LzEuVVNEAQAAADN+AAACAAAABzQyMzg3NjgBBgAAAAUAAAABMQEAAAALLTE5NDA1NzIyNDkDAAAAAzE2MAIAAAAGMTAwMDU0BAAAAAEwBwAAAAg4LzEvMjAyNVpvVLYy1N0IUXy9tjLU3QgiQ0lRLkFBUEwuSVFfTUFSS0VUQ0FQLjIwMjUvOC8xLlVTRAEAAABpYQAAAgAAAAwzMDAzMzk4LjEyODIBBgAAAAUAAAABMQEAAAALLTE5MzM3MDMzMDMDAAAAAzE2MAIAAAAGMTAwMDU0BAAAAAEwBwAAAAg4LzEvMjAyNVpvVLYy1N0IgPG9tjLU3QgiQ0lRLkFWR08uSVFfTUFSS0VUQ0FQ</t>
  </si>
  <si>
    <t>LjIwMjUvOC8xLlVTRAEAAADwtn0BAgAAAA4xMzU3NjA5Ljg2MzM3OQEGAAAABQAAAAExAQAAAAstMTkzODU1NzI2MAMAAAADMTYwAgAAAAYxMDAwNTQEAAAAATAHAAAACDgvMS8yMDI1Wm9UtjLU3QjHOcG2MtTdCCdDSVEuVFdTRToyMzMwLklRX01BUktFVENBUC4yMDI1LzgvMS5VU0QBAAAAq8wFAAIAAAAQOTk0MTU0LjgxMjg0OTI1MQEGAAAABQAAAAExAQAAAAstMTkzNTQ5NzM0MQMAAAADMTYwAgAAAAYxMDAwNTQEAAAAATAHAAAACDgvMS8yMDI1Wm9UtjLU3QiBW6+2MtTdCCpDSVEuS09TRTpBMDAwNjYwLklRX01BUktFVENBUC4yMDI1LzgvMS5VU0QBAAAAnXoNAAIAAAAQMTI4MTgxLjkzOTM3NTA2OQEGAAAABQAAAAExAQAAAAstMTkzNDc1NTMzMAMAAAADMTYwAgAAAAYxMDAwNTQEAAAAATAHAAAACDgvMS8yMDI1Wm9UtjLU3QiB+7i2MtTdCCtDSVEuTkFTREFRR1M6QVNNTC5JUV9NQVJLRVRDQVAuMjAyNS84LzEuVVNEAQAAACjvBQACAAAAEDI2NjA3NS45NjkwMzk1MjEBBgAAAAUAAAABMQEAAAALLTE5MzUzMDc0NDADAAAAAzE2MAIAAAAGMTAwMDU0BAAAAAEwBwAAAAg4LzEvMjAyNVpvVLYy1N0IA5SwtjLU3QgiQ0lRLk1SVkwuSVFfTUFSS0VUQ0FQLjIwMjUvOC8xLlVTRAEAAAC2eQAAAgAAAAg2NDE5MC43OQEGAAAABQAAAAExAQAAAAstMTk0MDAwMjkzMQMAAAADMTYwAgAAAAYxMDAwNTQE</t>
  </si>
  <si>
    <t>AAAAATAHAAAACDgvMS8yMDI1Wm9UtjLU3QjRvrm2MtTdCCFDSVEuVlJULklRX01BUktFVENBUC4yMDI1LzgvMS5VU0QBAAAARJuHIgIAAAAMNTQwNjguNTAwOTU2AQYAAAAFAAAAATEBAAAACy0xOTM0MTk1NDM1AwAAAAMxNjACAAAABjEwMDA1NAQAAAABMAcAAAAIOC8xLzIwMjVab1S2MtTdCPVBs7Yy1N0IIkNJUS5BTkVULklRX01BUktFVENBUC4yMDI1LzgvMS5VU0QBAAAAw9v8AQIAAAANMTQ3NjU4LjY4MjY0MwEGAAAABQAAAAExAQAAAAstMTk0NTc1ODg5MAMAAAADMTYwAgAAAAYxMDAwNTQEAAAAATAHAAAACDgvMS8yMDI1Wm9UtjLU3QgMNLq2MtTdCCdDSVEuVFdTRToyNDU0LklRX01BUktFVENBUC4yMDI1LzgvMS5VU0QBAAAAPTdcAAIAAAAQNzIzNTguMjE2NTcxNDYyOQEGAAAABQAAAAExAQAAAAstMTkzNDM1NTQ5MQMAAAADMTYwAgAAAAYxMDAwNTQEAAAAATAHAAAACDgvMS8yMDI1Wm9UtjLU3Qjnh8G2MtTdCCBDSVEuTVUuSVFfTUFSS0VUQ0FQLjIwMjUvOC8xLlVTRAEAAAAGaQQAAgAAAA0xMTczNzMuODQwNTkzAQYAAAAFAAAAATEBAAAACy0xOTM3MTc2MDgyAwAAAAMxNjACAAAABjEwMDA1NAQAAAABMAcAAAAIOC8xLzIwMjVab1S2MtTdCFF8vbYy1N0IIkNJUS5RQ09NLklRX01BUktFVENBUC4yMDI1LzgvMS5VU0QBAAAA1YIAAAIAAAANMTU5ODI2LjQ5NDM4MQEGAAAABQAAAAExAQAA</t>
  </si>
  <si>
    <t>AAstMTkzNDI1NDI1MQMAAAADMTYwAgAAAAYxMDAwNTQEAAAAATAHAAAACDgvMS8yMDI1Wm9UtjLU3QiA8b22MtTdCCJDSVEuU05QUy5JUV9NQVJLRVRDQVAuMjAyNS84LzEuVVNEAQAAANSIAAACAAAADTExNDQ3Ny4yNDQ3OTMBBgAAAAUAAAABMQEAAAALLTE5NDA1NzIyNDcDAAAAAzE2MAIAAAAGMTAwMDU0BAAAAAEwBwAAAAg4LzEvMjAyNVpvVLYy1N0I06G+tjLU3QghQ0lRLkFSTS5JUV9NQVJLRVRDQVAuMjAyNS84LzEuVVNEAQAAACznxScCAAAACTE0NTY5Ny4yMgEGAAAABQAAAAExAQAAAAstMTkzNDI1NDQwNwMAAAADMTYwAgAAAAYxMDAwNTQEAAAAATAHAAAACDgvMS8yMDI1Wm9UtjLU3QgIZb+2MtTdCCJDSVEuQ1JNLklRX0NMT1NFUFJJQ0UuMjAyNS84LzEuVVNEAQAAACXgAQACAAAABjI1MC43NACpJVa2MtTdCP/gjPky1N0II0NJUS5DUk0uSVFfQ0xPU0VQUklDRS4yMDI1LzcvMzEuVVNEAQAAACXgAQACAAAABjI1OC4zMwCpJVa2MtTdCHhFu7Yy1N0II0NJUS5DUk0uSVFfQ0xPU0VQUklDRS4yMDI1LzcvMjUuVVNEAQAAACXgAQACAAAABjI2OS4xMQBHdYG6CNTdCD7pxbsI1N0IIkNJUS5OT1cuSVFfQ0xPU0VQUklDRS4yMDI1LzgvMS5VU0QBAAAAv3ReAQIAAAAGOTE0LjM3AKklVrYy1N0I0bmM+TLU3QgjQ0lRLk5PVy5JUV9DTE9TRVBSSUNFLjIwMjUvNy8zMS5VU0QBAAAAv3ReAQIAAAAG</t>
  </si>
  <si>
    <t>OTQzLjEyAKklVrYy1N0IM6m6tjLU3QgjQ0lRLk5PVy5JUV9DTE9TRVBSSUNFLjIwMjUvNy8yNS5VU0QBAAAAv3ReAQIAAAAGOTY4Ljc5AEd1gboI1N0I3NmYuwjU3QgjQ0lRLkRVT0wuSVFfQ0xPU0VQUklDRS4yMDI1LzgvMS5VU0QBAAAAsPCHDAIAAAAGMzM4Ljk5AKklVrYy1N0I0WuM+TLU3QgkQ0lRLkRVT0wuSVFfQ0xPU0VQUklDRS4yMDI1LzcvMzEuVVNEAQAAALDwhwwCAAAABjM0Ni41NQCpJVa2MtTdCPxeuLYy1N0IJENJUS5EVU9MLklRX0NMT1NFUFJJQ0UuMjAyNS83LzI1LlVTRAEAAACw8IcMAgAAAAYzNjQuMDkAR3WBugjU3QhuHoi7CNTdCCJDSVEuU0FQLklRX0NMT1NFUFJJQ0UuMjAyNS84LzEuVVNEAQAAAAvuAQACAAAADzI4Mi40NzMxNTU0NDUyNQCpJVa2MtTdCIjPi/ky1N0II0NJUS5TQVAuSVFfQ0xPU0VQUklDRS4yMDI1LzcvMzEuVVNEAQAAAAvuAQACAAAADjI4Ni44OTA4NzE2NDc2AKklVrYy1N0IM6m6tjLU3QgjQ0lRLlNBUC5JUV9DTE9TRVBSSUNFLjIwMjUvNy8yNS5VU0QBAAAAC+4BAAIAAAALMjg3LjU1ODY4NTQAR3WBugjU3QjPpbG7CNTdCCJDSVEuVEVNLklRX0NMT1NFUFJJQ0UuMjAyNS84LzEuVVNEAQAAAADTJBkCAAAABTU0Ljg5AKklVrYy1N0I9QeN+TLU3QgjQ0lRLlRFTS5JUV9DTE9TRVBSSUNFLjIwMjUvNy8zMS5VU0QBAAAAANMkGQIAAAAFNTYuNTkAqSVWtjLU</t>
  </si>
  <si>
    <t>3QjRvrm2MtTdCCNDSVEuVEVNLklRX0NMT1NFUFJJQ0UuMjAyNS83LzI1LlVTRAEAAAAA0yQZAgAAAAU2NC40OQBHdYG6CNTdCP9/w7sI1N0II0NJUS5BREJFLklRX0NMT1NFUFJJQ0UuMjAyNS84LzEuVVNEAQAAAAFfAAACAAAABTM0Ny44AKklVrYy1N0I0bmM+TLU3QgkQ0lRLkFEQkUuSVFfQ0xPU0VQUklDRS4yMDI1LzcvMzEuVVNEAQAAAAFfAAACAAAABjM1Ny42OQCpJVa2MtTdCOpqvLYy1N0IJENJUS5BREJFLklRX0NMT1NFUFJJQ0UuMjAyNS83LzI1LlVTRAEAAAABXwAAAgAAAAYzNzAuNzQAR3WBugjU3Qjc2Zi7CNTdCCJDSVEuSU9ULklRX0NMT1NFUFJJQ0UuMjAyNS84LzEuVVNEAQAAALo+/BECAAAABTM2LjAxAKklVrYy1N0I0WuM+TLU3QgjQ0lRLklPVC5JUV9DTE9TRVBSSUNFLjIwMjUvNy8zMS5VU0QBAAAAuj78EQIAAAAFMzguMDMAqSVWtjLU3Qgzqbq2MtTdCCNDSVEuSU9ULklRX0NMT1NFUFJJQ0UuMjAyNS83LzI1LlVTRAEAAAC6PvwRAgAAAAUzOC45OQBHdYG6CNTdCGX3h7sI1N0II0NJUS5XREFZLklRX0NMT1NFUFJJQ0UuMjAyNS84LzEuVVNEAQAAAIdjawECAAAABjIyMi4yMgCpJVa2MtTdCIjPi/ky1N0IJENJUS5XREFZLklRX0NMT1NFUFJJQ0UuMjAyNS83LzMxLlVTRAEAAACHY2sBAgAAAAYyMjkuMzgAqSVWtjLU3QhjHru2MtTdCCRDSVEuV0RBWS5JUV9DTE9TRVBSSUNFLjIw</t>
  </si>
  <si>
    <t>MjUvNy8yNS5VU0QBAAAAh2NrAQIAAAAGMjQxLjc0AEd1gboI1N0IvX6xuwjU3QgjQ0lRLlJCTFguSVFfQ0xPU0VQUklDRS4yMDI1LzgvMS5VU0QBAAAAaVX0AQIAAAAGMTI1LjAzAKklVrYy1N0I4M2N+TLU3QgkQ0lRLlJCTFguSVFfQ0xPU0VQUklDRS4yMDI1LzcvMzEuVVNEAQAAAGlV9AECAAAABjEzNy43OQCpJVa2MtTdCNxcw7Yy1N0IJENJUS5SQkxYLklRX0NMT1NFUFJJQ0UuMjAyNS83LzI1LlVTRAEAAABpVfQBAgAAAAYxMTguODIAR3WBugjU3QitlcK7CNTdCCJDSVEuQVBQLklRX0NMT1NFUFJJQ0UuMjAyNS84LzEuVVNEAQAAANq5zg0CAAAABjM3OS4xNwCpJVa2MtTdCNG5jPky1N0II0NJUS5BUFAuSVFfQ0xPU0VQUklDRS4yMDI1LzcvMzEuVVNEAQAAANq5zg0CAAAABTM5MC43AKklVrYy1N0IKYi3tjLU3QgjQ0lRLkFQUC5JUV9DTE9TRVBSSUNFLjIwMjUvNy8yNS5VU0QBAAAA2rnODQIAAAAGMzY0LjE0AEd1gboI1N0IHLKYuwjU3QgjQ0lRLlNIT1AuSVFfQ0xPU0VQUklDRS4yMDI1LzgvMS5VU0QBAAAABisEBQIAAAAFMTE4LjYAqSVWtjLU3QimRIz5MtTdCCRDSVEuU0hPUC5JUV9DTE9TRVBSSUNFLjIwMjUvNy8zMS5VU0QBAAAABisEBQIAAAAGMTIyLjIxAKklVrYy1N0IeEW7tjLU3QgkQ0lRLlNIT1AuSVFfQ0xPU0VQUklDRS4yMDI1LzcvMjUuVVNEAQAAAAYrBAUCAAAABjEyNC40MwBH</t>
  </si>
  <si>
    <t>dYG6CNTdCCrQh7sI1N0II0NJUS5URUFNLklRX0NMT1NFUFJJQ0UuMjAyNS84LzEuVVNEAQAAAFITIg8CAAAABjE4Mi45NgCpJVa2MtTdCIjPi/ky1N0IJENJUS5URUFNLklRX0NMT1NFUFJJQ0UuMjAyNS83LzMxLlVTRAEAAABSEyIPAgAAAAYxOTEuNzgAqSVWtjLU3QgyJLi2MtTdCCRDSVEuVEVBTS5JUV9DTE9TRVBSSUNFLjIwMjUvNy8yNS5VU0QBAAAAUhMiDwIAAAADMjAzAEd1gboI1N0IvX6xuwjU3QgjQ0lRLk1TRlQuSVFfQ0xPU0VQUklDRS4yMDI1LzgvMS5VU0QBAAAAS1UAAAIAAAAGNTI0LjExAKklVrYy1N0IsliN+TLU3QgkQ0lRLk1TRlQuSVFfQ0xPU0VQUklDRS4yMDI1LzcvMzEuVVNEAQAAAEtVAAACAAAABTUzMy41AKklVrYy1N0I06G+tjLU3QgkQ0lRLk1TRlQuSVFfQ0xPU0VQUklDRS4yMDI1LzcvMjUuVVNEAQAAAEtVAAACAAAABjUxMy43MQBHdYG6CNTdCFcPwbsI1N0II0NJUS5BTVpOLklRX0NMT1NFUFJJQ0UuMjAyNS84LzEuVVNEAQAAAD1JAAACAAAABjIxNC43NQCpJVa2MtTdCNG5jPky1N0IJENJUS5BTVpOLklRX0NMT1NFUFJJQ0UuMjAyNS83LzMxLlVTRAEAAAA9SQAAAgAAAAYyMzQuMTEAqSVWtjLU3QgpiLe2MtTdCCRDSVEuQU1aTi5JUV9DTE9TRVBSSUNFLjIwMjUvNy8yNS5VU0QBAAAAPUkAAAIAAAAGMjMxLjQ0AEd1gboI1N0IHLKYuwjU3QgtQ0lRLk5BU0RBUUdTOkdP</t>
  </si>
  <si>
    <t>T0dMLklRX0NMT1NFUFJJQ0UuMjAyNS84LzEuVVNEAQAAAKhxAAACAAAABjE4OS4xMwCpJVa2MtTdCKZEjPky1N0ILkNJUS5OQVNEQVFHUzpHT09HTC5JUV9DTE9TRVBSSUNFLjIwMjUvNy8zMS5VU0QBAAAAqHEAAAIAAAAFMTkxLjkAqSVWtjLU3QjkGrO2MtTdCC5DSVEuTkFTREFRR1M6R09PR0wuSVFfQ0xPU0VQUklDRS4yMDI1LzcvMjUuVVNEAQAAAKhxAAACAAAABjE5My4xOABHdYG6CNTdCCrQh7sI1N0II0NJUS5UU0xBLklRX0NMT1NFUFJJQ0UuMjAyNS84LzEuVVNEAQAAABDGogECAAAABjMwMi42MwCpJVa2MtTdCIjPi/ky1N0IJENJUS5UU0xBLklRX0NMT1NFUFJJQ0UuMjAyNS83LzMxLlVTRAEAAAAQxqIBAgAAAAYzMDguMjcAqSVWtjLU3QhzNK+2MtTdCCRDSVEuVFNMQS5JUV9DTE9TRVBSSUNFLjIwMjUvNy8yNS5VU0QBAAAAEMaiAQIAAAAGMzE2LjA2AEd1gboI1N0IvX6xuwjU3QgjQ0lRLlBMVFIuSVFfQ0xPU0VQUklDRS4yMDI1LzgvMS5VU0QBAAAAZfqYAgIAAAAGMTU0LjI3AKklVrYy1N0I9QeN+TLU3QgkQ0lRLlBMVFIuSVFfQ0xPU0VQUklDRS4yMDI1LzcvMzEuVVNEAQAAAGX6mAICAAAABjE1OC4zNQCpJVa2MtTdCHXUuLYy1N0IJENJUS5QTFRSLklRX0NMT1NFUFJJQ0UuMjAyNS83LzI1LlVTRAEAAABl+pgCAgAAAAUxNTguOABHdYG6CNTdCGavv7sI1N0II0NJUS5PUkNMLklRX0NM</t>
  </si>
  <si>
    <t>T1NFUFJJQ0UuMjAyNS84LzEuVVNEAQAAAOdWAAACAAAABjI0NC40MgCpJVa2MtTdCNGSjPky1N0IJENJUS5PUkNMLklRX0NMT1NFUFJJQ0UuMjAyNS83LzMxLlVTRAEAAADnVgAAAgAAAAYyNTMuNzcAqSVWtjLU3QhyT7a2MtTdCCRDSVEuT1JDTC5JUV9DTE9TRVBSSUNFLjIwMjUvNy8yNS5VU0QBAAAA51YAAAIAAAAGMjQ1LjEyABjFhboI1N0ICouYuwjU3QgjQ0lRLk5CSVMuSVFfQ0xPU0VQUklDRS4yMDI1LzgvMS5VU0QBAAAAv/sZAwIAAAACNTIAqSVWtjLU3QimRIz5MtTdCCRDSVEuTkJJUy5JUV9DTE9TRVBSSUNFLjIwMjUvNy8zMS5VU0QBAAAAv/sZAwIAAAAFNTQuNDMAqSVWtjLU3QjkGrO2MtTdCCRDSVEuTkJJUy5JUV9DTE9TRVBSSUNFLjIwMjUvNy8yNS5VU0QBAAAAv/sZAwIAAAAFNTEuMzcAI+yFugjU3Qgq0Ie7CNTdCCNDSVEuRVNUQy5JUV9DTE9TRVBSSUNFLjIwMjUvOC8xLlVTRAEAAACAhFsNAgAAAAU3OS41OACpJVa2MtTdCIjPi/ky1N0IJENJUS5FU1RDLklRX0NMT1NFUFJJQ0UuMjAyNS83LzMxLlVTRAEAAACAhFsNAgAAAAQ4My43AKklVrYy1N0IczSvtjLU3QgkQ0lRLkVTVEMuSVFfQ0xPU0VQUklDRS4yMDI1LzcvMjUuVVNEAQAAAICEWw0CAAAABTg5Ljg2ACPshboI1N0IvX6xuwjU3QgjQ0lRLlNOT1cuSVFfQ0xPU0VQUklDRS4yMDI1LzgvMS5VU0QBAAAAsDxkEAIAAAAGMjA1</t>
  </si>
  <si>
    <t>LjAyAKklVrYy1N0I4M2N+TLU3QgkQ0lRLlNOT1cuSVFfQ0xPU0VQUklDRS4yMDI1LzcvMzEuVVNEAQAAALA8ZBACAAAABTIyMy41AKklVrYy1N0ImDbDtjLU3QgkQ0lRLlNOT1cuSVFfQ0xPU0VQUklDRS4yMDI1LzcvMjUuVVNEAQAAALA8ZBACAAAABjIxOS41MQAj7IW6CNTdCHw7xLsI1N0II0NJUS5ERE9HLklRX0NMT1NFUFJJQ0UuMjAyNS84LzEuVVNEAQAAALuhBAgCAAAABTEzNS42AKklVrYy1N0I0ZKM+TLU3QgkQ0lRLkRET0cuSVFfQ0xPU0VQUklDRS4yMDI1LzcvMzEuVVNEAQAAALuhBAgCAAAABjEzOS45OACpJVa2MtTdCIF2trYy1N0IJENJUS5ERE9HLklRX0NMT1NFUFJJQ0UuMjAyNS83LzI1LlVTRAEAAAC7oQQIAgAAAAYxNDkuODQAI+yFugjU3QgKi5i7CNTdCCJDSVEuTkVULklRX0NMT1NFUFJJQ0UuMjAyNS84LzEuVVNEAQAAADT14AQCAAAABjIwMC4xMQCpJVa2MtTdCKZEjPky1N0II0NJUS5ORVQuSVFfQ0xPU0VQUklDRS4yMDI1LzcvMzEuVVNEAQAAADT14AQCAAAABjIwNy42OACpJVa2MtTdCOQas7Yy1N0II0NJUS5ORVQuSVFfQ0xPU0VQUklDRS4yMDI1LzcvMjUuVVNEAQAAADT14AQCAAAABjE5OC40MgAj7IW6CNTdCBaph7sI1N0II0NJUS5HVExCLklRX0NMT1NFUFJJQ0UuMjAyNS84LzEuVVNEAQAAAM2EFxECAAAABTQxLjgyAKklVrYy1N0IYqWL+TLU3QgkQ0lRLkdUTEIuSVFf</t>
  </si>
  <si>
    <t>Q0xPU0VQUklDRS4yMDI1LzcvMzEuVVNEAQAAAM2EFxECAAAABTQzLjgxAKklVrYy1N0IZOKxtjLU3QgkQ0lRLkdUTEIuSVFfQ0xPU0VQUklDRS4yMDI1LzcvMjUuVVNEAQAAAM2EFxECAAAABTQ3Ljg5ACEThroI1N0IzFexuwjU3QgjQ0lRLlBBTlcuSVFfQ0xPU0VQUklDRS4yMDI1LzgvMS5VU0QBAAAAg32EAQIAAAAGMTcyLjg4AKklVrYy1N0IwH+N+TLU3QgkQ0lRLlBBTlcuSVFfQ0xPU0VQUklDRS4yMDI1LzcvMzEuVVNEAQAAAIN9hAECAAAABTE3My42AKklVrYy1N0I+z2/tjLU3QgkQ0lRLlBBTlcuSVFfQ0xPU0VQUklDRS4yMDI1LzcvMjUuVVNEAQAAAIN9hAECAAAABjIwMy4yNwAhE4a6CNTdCPa6w7sI1N0IIkNJUS5NREIuSVFfQ0xPU0VQUklDRS4yMDI1LzgvMS5VU0QBAAAA4m7MAgIAAAAGMjIwLjk3AKklVrYy1N0I0ZKM+TLU3QgjQ0lRLk1EQi5JUV9DTE9TRVBSSUNFLjIwMjUvNy8zMS5VU0QBAAAA4m7MAgIAAAAGMjM3Ljg5AKklVrYy1N0IeEW7tjLU3QgjQ0lRLk1EQi5JUV9DTE9TRVBSSUNFLjIwMjUvNy8yNS5VU0QBAAAA4m7MAgIAAAAGMjQxLjM3ACEThroI1N0I9GOYuwjU3QgjQ0lRLlBTVEcuSVFfQ0xPU0VQUklDRS4yMDI1LzgvMS5VU0QBAAAAuMqlBgIAAAAFNTQuNTEAqSVWtjLU3QiaHYz5MtTdCCRDSVEuUFNURy5JUV9DTE9TRVBSSUNFLjIwMjUvNy8zMS5VU0QBAAAAuMqlBgIA</t>
  </si>
  <si>
    <t>AAAFNTkuNTIAqSVWtjLU3Qjq87K2MtTdCCRDSVEuUFNURy5JUV9DTE9TRVBSSUNFLjIwMjUvNy8yNS5VU0QBAAAAuMqlBgIAAAAFNTcuNTkAMDqGugjU3QhAgoe7CNTdCCFDSVEuWlMuSVFfQ0xPU0VQUklDRS4yMDI1LzgvMS5VU0QBAAAA1MyBAwIAAAAGMjgwLjI3AKklVrYy1N0IYqWL+TLU3QgiQ0lRLlpTLklRX0NMT1NFUFJJQ0UuMjAyNS83LzMxLlVTRAEAAADUzIEDAgAAAAYyODUuNTYAqSVWtjLU3QhyT7a2MtTdCCJDSVEuWlMuSVFfQ0xPU0VQUklDRS4yMDI1LzcvMjUuVVNEAQAAANTMgQMCAAAABzI4Ni4xODUAMDqGugjU3QjAMLG7CNTdCCNDSVEuQ0ZMVC5JUV9DTE9TRVBSSUNFLjIwMjUvOC8xLlVTRAEAAAAmAXoQAgAAAAQxNy4yAKklVrYy1N0IozGN+TLU3QgkQ0lRLkNGTFQuSVFfQ0xPU0VQUklDRS4yMDI1LzcvMzEuVVNEAQAAACYBehACAAAABjE3LjcyNQCpJVa2MtTdCDOpurYy1N0IJENJUS5DRkxULklRX0NMT1NFUFJJQ0UuMjAyNS83LzI1LlVTRAEAAAAmAXoQAgAAAAUyNy4zNQAwOoa6CNTdCM0Kw7sI1N0II0NJUS5OVkRBLklRX0NMT1NFUFJJQ0UuMjAyNS84LzEuVVNEAQAAADN+AAACAAAABjE3My43MgCpJVa2MtTdCNGSjPky1N0IJENJUS5OVkRBLklRX0NMT1NFUFJJQ0UuMjAyNS83LzMxLlVTRAEAAAAzfgAAAgAAAAYxNzcuODcAqSVWtjLU3Qh4Rbu2MtTdCCRDSVEuTlZEQS5J</t>
  </si>
  <si>
    <t>UV9DTE9TRVBSSUNFLjIwMjUvNy8yNS5VU0QBAAAAM34AAAIAAAAFMTczLjUAPWGGugjU3Qj0Y5i7CNTdCCNDSVEuQUFQTC5JUV9DTE9TRVBSSUNFLjIwMjUvOC8xLlVTRAEAAABpYQAAAgAAAAYyMDIuMzgAqSVWtjLU3QiaHYz5MtTdCCRDSVEuQUFQTC5JUV9DTE9TRVBSSUNFLjIwMjUvNy8zMS5VU0QBAAAAaWEAAAIAAAAGMjA3LjU3AKklVrYy1N0IAES8tjLU3QgkQ0lRLkFBUEwuSVFfQ0xPU0VQUklDRS4yMDI1LzcvMjUuVVNEAQAAAGlhAAACAAAABjIxMy44OAA9YYa6CNTdCECCh7sI1N0II0NJUS5BVkdPLklRX0NMT1NFUFJJQ0UuMjAyNS84LzEuVVNEAQAAAPC2fQECAAAABjI4OC42NACpJVa2MtTdCGKli/ky1N0IJENJUS5BVkdPLklRX0NMT1NFUFJJQ0UuMjAyNS83LzMxLlVTRAEAAADwtn0BAgAAAAUyOTMuNwCpJVa2MtTdCGTisbYy1N0IJENJUS5BVkdPLklRX0NMT1NFUFJJQ0UuMjAyNS83LzI1LlVTRAEAAADwtn0BAgAAAAYyOTAuMTgAPWGGugjU3QjAMLG7CNTdCChDSVEuVFdTRToyMzMwLklRX0NMT1NFUFJJQ0UuMjAyNS84LzEuVVNEAQAAAKvMBQACAAAACjM4LjMzNjA3OTYAqSVWtjLU3QiyWI35MtTdCClDSVEuVFdTRToyMzMwLklRX0NMT1NFUFJJQ0UuMjAyNS83LzMxLlVTRAEAAACrzAUAAgAAAAszOC43NTA2MjU5MgCpJVa2MtTdCO2RvLYy1N0IKUNJUS5UV1NFOjIzMzAuSVFfQ0xP</t>
  </si>
  <si>
    <t>U0VQUklDRS4yMDI1LzcvMjUuVVNEAQAAAKvMBQACAAAACzM4LjgwMDQwNjYxAGGIhroI1N0ITKvBuwjU3QgrQ0lRLktPU0U6QTAwMDY2MC5JUV9DTE9TRVBSSUNFLjIwMjUvOC8xLlVTRAEAAACdeg0AAgAAAAoxODUuNjc4MjE0AKklVrYy1N0I0ZKM+TLU3QgsQ0lRLktPU0U6QTAwMDY2MC5JUV9DTE9TRVBSSUNFLjIwMjUvNy8zMS5VU0QBAAAAnXoNAAIAAAALMTk1Ljk2MTkyOTUAqSVWtjLU3Qj7Pb+2MtTdCCxDSVEuS09TRTpBMDAwNjYwLklRX0NMT1NFUFJJQ0UuMjAyNS83LzI1LlVTRAEAAACdeg0AAgAAAAkxOTIuNDQ5NjcAYYiGugjU3QjiPJi7CNTdCCxDSVEuTkFTREFRR1M6QVNNTC5JUV9DTE9TRVBSSUNFLjIwMjUvOC8xLlVTRAEAAAAo7wUAAgAAAAY2ODkuODIAqSVWtjLU3QiaHYz5MtTdCC1DSVEuTkFTREFRR1M6QVNNTC5JUV9DTE9TRVBSSUNFLjIwMjUvNy8zMS5VU0QBAAAAKO8FAAIAAAAGNjk0LjcxAKklVrYy1N0I6vOytjLU3QgtQ0lRLk5BU0RBUUdTOkFTTUwuSVFfQ0xPU0VQUklDRS4yMDI1LzcvMjUuVVNEAQAAACjvBQACAAAABjcxMS4yNQBhiIa6CNTdCPZah7sI1N0II0NJUS5NUlZMLklRX0NMT1NFUFJJQ0UuMjAyNS84LzEuVVNEAQAAALZ5AAACAAAABTc0LjQ1AKklVrYy1N0IYqWL+TLU3QgkQ0lRLk1SVkwuSVFfQ0xPU0VQUklDRS4yMDI1LzcvMzEuVVNEAQAAALZ5AAACAAAA</t>
  </si>
  <si>
    <t>BTgwLjM3AKklVrYy1N0IKYi3tjLU3QgkQ0lRLk1SVkwuSVFfQ0xPU0VQUklDRS4yMDI1LzcvMjUuVVNEAQAAALZ5AAACAAAABTc0LjIxAD6mhroI1N0IsAmxuwjU3QgiQ0lRLlZSVC5JUV9DTE9TRVBSSUNFLjIwMjUvOC8xLlVTRAEAAABEm4ciAgAAAAYxNDEuNTkAqSVWtjLU3Qj/4Iz5MtTdCCNDSVEuVlJULklRX0NMT1NFUFJJQ0UuMjAyNS83LzMxLlVTRAEAAABEm4ciAgAAAAUxNDUuNgCpJVa2MtTdCCmIt7Yy1N0II0NJUS5WUlQuSVFfQ0xPU0VQUklDRS4yMDI1LzcvMjUuVVNEAQAAAESbhyICAAAABjEzNy40NwA+poa6CNTdCJUkwLsI1N0II0NJUS5BTkVULklRX0NMT1NFUFJJQ0UuMjAyNS84LzEuVVNEAQAAAMPb/AECAAAABjExNy41NwCpJVa2MtTdCNFrjPky1N0IJENJUS5BTkVULklRX0NMT1NFUFJJQ0UuMjAyNS83LzMxLlVTRAEAAADD2/wBAgAAAAYxMjMuMjIAqSVWtjLU3QiycLm2MtTdCCRDSVEuQU5FVC5JUV9DTE9TRVBSSUNFLjIwMjUvNy8yNS5VU0QBAAAAw9v8AQIAAAAGMTE0LjI4AD6mhroI1N0I4jyYuwjU3QgoQ0lRLlRXU0U6MjQ1NC5JUV9DTE9TRVBSSUNFLjIwMjUvOC8xLlVTRAEAAAA9N1wAAgAAAAk0NS4zOTc5ODkAqSVWtjLU3QiaHYz5MtTdCClDSVEuVFdTRToyNDU0LklRX0NMT1NFUFJJQ0UuMjAyNS83LzMxLlVTRAEAAAA9N1wAAgAAAAs0NS43NjU4MjU0NACpJVa2MtTd</t>
  </si>
  <si>
    <t>COrzsrYy1N0IKUNJUS5UV1NFOjI0NTQuSVFfQ0xPU0VQUklDRS4yMDI1LzcvMjUuVVNEAQAAAD03XAACAAAACzQ4LjQ1ODE0OTc0ANa7hroI1N0I9lqHuwjU3QghQ0lRLk1VLklRX0NMT1NFUFJJQ0UuMjAyNS84LzEuVVNEAQAAAAZpBAACAAAABjEwNC44OACpJVa2MtTdCGh6i/ky1N0IIkNJUS5NVS5JUV9DTE9TRVBSSUNFLjIwMjUvNy8zMS5VU0QBAAAABmkEAAIAAAAGMTA5LjE0AKklVrYy1N0IYA2vtjLU3QgiQ0lRLk1VLklRX0NMT1NFUFJJQ0UuMjAyNS83LzI1LlVTRAEAAAAGaQQAAgAAAAYxMTEuMjYA1ruGugjU3QiwCbG7CNTdCCNDSVEuUUNPTS5JUV9DTE9TRVBSSUNFLjIwMjUvOC8xLlVTRAEAAADVggAAAgAAAAYxNDguMTkAqSVWtjLU3QijMY35MtTdCCRDSVEuUUNPTS5JUV9DTE9TRVBSSUNFLjIwMjUvNy8zMS5VU0QBAAAA1YIAAAIAAAAGMTQ2Ljc2AKklVrYy1N0Ig2y7tjLU3QgkQ0lRLlFDT00uSVFfQ0xPU0VQUklDRS4yMDI1LzcvMjUuVVNEAQAAANWCAAACAAAABTE1OC40AL/RhroI1N0I4Ou+uwjU3QgjQ0lRLlNOUFMuSVFfQ0xPU0VQUklDRS4yMDI1LzgvMS5VU0QBAAAA1IgAAAIAAAAGNjE4LjY1AKklVrYy1N0I0WuM+TLU3QgkQ0lRLlNOUFMuSVFfQ0xPU0VQUklDRS4yMDI1LzcvMzEuVVNEAQAAANSIAAACAAAABjYzMy40NwCpJVa2MtTdCONgt7Yy1N0IJENJUS5TTlBTLklRX0NM</t>
  </si>
  <si>
    <t>T1NFUFJJQ0UuMjAyNS83LzI1LlVTRAEAAADUiAAAAgAAAAY2MDEuNTUAOeeGugjU3QjkFZi7CNTdCCJDSVEuQVJNLklRX0NMT1NFUFJJQ0UuMjAyNS84LzEuVVNEAQAAACznxScCAAAABjEzNy41OACpJVa2MtTdCJodjPky1N0II0NJUS5BUk0uSVFfQ0xPU0VQUklDRS4yMDI1LzcvMzEuVVNEAQAAACznxScCAAAABzE0MS4zNzUAqSVWtjLU3QiDbLu2MtTdCCNDSVEuQVJNLklRX0NMT1NFUFJJQ0UuMjAyNS83LzI1LlVTRAEAAAAs58UnAgAAAAYxNjMuMTcAOeeGugjU3Qg8x467CNTdCCRDSVEuQUdJWC5JUV9DTE9TRVBSSUNFLjIwMjUvNy8xNi5VU0QBAAAAI/cAcAIAAAAHMzEuNzcxMgCpJVa2MtTdCEBVvbYy1N0II0NJUS5BR0lYLklRX0NMT1NFUFJJQ0UuMjAyNS83LzkuVVNEAQAAACP3AHACAAAABTMxLjY4AKklVrYy1N0Iwxa1tjLU3QgbQ0lRLkFHSVguSVFfQ0xPU0VQUklDRS4uVVNEAQAAACP3AHACAAAABzMyLjAyMjcAqSVWtjLU3QipJVa2MtTdCCVDSVEuQUdJWC5JUV9DTE9TRVBSSUNFLjIwMjQvMTEvMjkuVVNEAQAAACP3AHACAAAABTI4LjIzAKklVrYy1N0IyRK3tjLU3QgkQ0lRLkFHSVguSVFfQ0xPU0VQUklDRS4yMDI1LzcvMTUuVVNEAQAAACP3AHACAAAABTMxLjc5AKklVrYy1N0IeMq9tjLU3QgkQ0lRLl5ORFguSVFfQ0xPU0VQUklDRS4yMDI1LzcvMTYuVVNEAQAAAA6zKAACAAAACjIy</t>
  </si>
  <si>
    <t>OTA3Ljk2NjcAqSVWtjLU3Qj7Pb+2MtTdCCNDSVEuXk5EWC5JUV9DTE9TRVBSSUNFLjIwMjUvNy85LlVTRAEAAAAOsygAAgAAAAoyMjg2NC45MDY2AKklVrYy1N0IxznBtjLU3QgbQ0lRLl5ORFguSVFfQ0xPU0VQUklDRS4uVVNEAQAAAA6zKAACAAAACjIzMTg4LjYwODIAqSVWtjLU3QipJVa2MtTdCCVDSVEuXk5EWC5JUV9DTE9TRVBSSUNFLjIwMjQvMTIvMzEuVVNEAQAAAA6zKAACAAAACjIxMDEyLjE3MzcAqSVWtjLU3QhgDa+2MtTdCCNDSVEuXk5EWC5JUV9DTE9TRVBSSUNFLjIwMjUvNy8xLlVTRAEAAAAOsygAAgAAAAoyMjQ3OC4xMzUzAKklVrYy1N0IwOvAtjLU3QglQ0lRLl5ORFguSVFfQ0xPU0VQUklDRS4yMDI0LzExLzI5LlVTRAEAAAAOsygAAgAAAAoyMDkzMC4zNjYyAKklVrYy1N0I+kWwtjLU3QglQ0lRLl5ORFguSVFfQ0xPU0VQUklDRS4yMDIzLzEyLzI5LlVTRAEAAAAOsygAAgAAAAoxNjgyNS45MzA3AKklVrYy1N0IZOKxtjLU3QgkQ0lRLl5ORFguSVFfQ0xPU0VQUklDRS4yMDI1LzcvMTUuVVNEAQAAAA6zKAACAAAACjIyODg0LjU4ODQAqSVWtjLU3Qjq87K2MtTdCCRDSVEuXlNQWC5JUV9DTE9TRVBSSUNFLjIwMjUvNy8xNi5VU0QBAAAAm7goAAIAAAAPNjI2My42OTUyNDE1MDc3AKklVrYy1N0IAES8tjLU3QgjQ0lRLl5TUFguSVFfQ0xPU0VQUklDRS4yMDI1LzcvOS5VU0QBAAAAm7go</t>
  </si>
  <si>
    <t>AAIAAAAQNjI2My4yNjQzNzg1NzQzNACpJVa2MtTdCO2RvLYy1N0IJUNJUS5eU1BYLklRX0NMT1NFUFJJQ0UuMjAyNC8xMS8yOS5VU0QBAAAAm7goAAIAAAAQNjAzMi4zODQ0MTIyNzM5MgCpJVa2MtTdCETQurYy1N0IJENJUS5eU1BYLklRX0NMT1NFUFJJQ0UuMjAyNS83LzE1LlVTRAEAAACbuCgAAgAAABA2MjQzLjc1NTcwOTA2MTExAKklVrYy1N0ImcTAtjLU3QgjQ0lRLlFRUS5JUV9DTE9TRVBSSUNFLjIwMjUvNy8xNy5VU0QBAAAADrp7AAIAAAAFNTYxLjgAqSVWtjLU3QjjYLe2MtTdCCNDSVEuUVFRLklRX0NMT1NFUFJJQ0UuMjAyNS80LzE3LlVTRAEAAAAOunsAAgAAAAU0NDQuMQCpJVa2MtTdCMMWtbYy1N0IJENJUS5RUVEuSVFfQ0xPU0VQUklDRS4yMDIyLzExLzMwLlVTRAEAAAAOunsAAgAAAAYyOTMuMzYAqSVWtjLU3QhyT7a2MtTdCCNDSVEuUVFRLklRX0NMT1NFUFJJQ0UuMjAyMy8zLzE0LlVTRAEAAAAOunsAAgAAAAYyOTcuMzcAqSVWtjLU3QjJEre2MtTdCCJDSVEuUVFRLklRX09QRU5QUklDRS4yMDI0LzcvMTguVVNEAQAAAA66ewACAAAABjQ4NS41MwCpJVa2MtTdCDIkuLYy1N0IIUNJUS5RUVEuSVFfWUVBUkhJR0guMjAyNS83LzE3LlVTRAEAAAAOunsAAgAAAAY1NjIuMzEAqSVWtjLU3QgwLr22MtTdCCBDSVEuUVFRLklRX1lFQVJMT1cuMjAyNS83LzE3LlVTRAEAAAAOunsAAgAAAAY0</t>
  </si>
  <si>
    <t>MDIuMzkAqSVWtjLU3Qhko722MtTdCBhDSVEuUVFRLklRX1lFQVJISUdIX0RBVEUBAAAADrp7AAUAAAAJMjAyNS83LzMxAKklVrYy1N0Ia6SttjLU3QgXQ0lRLlFRUS5JUV9ZRUFSTE9XX0RBVEUBAAAADrp7AAUAAAAIMjAyNS80LzcAqSVWtjLU3QhgDa+2MtTdCCRDSVEuXlNQWC5JUV9DTE9TRVBSSUNFLjIwMjUvNy8xNy5VU0QBAAAAm7goAAIAAAAQNjI5Ny4zNjE5MDk0NDA0NQCpJVa2MtTdCPpFsLYy1N0IJENJUS5eU1BYLklRX0NMT1NFUFJJQ0UuMjAyNS80LzE3LlVTRAEAAACbuCgAAgAAABA1MjgyLjcwMTAxNzQxMzMyAKklVrYy1N0IRJSxtjLU3QglQ0lRLl5TUFguSVFfQ0xPU0VQUklDRS4yMDIyLzExLzMwLlVTRAEAAACbuCgAAgAAABA0MDgwLjEwNjU1MjE3OTI0AKklVrYy1N0I5MyytjLU3QgkQ0lRLl5TUFguSVFfQ0xPU0VQUklDRS4yMDIzLzMvMTQuVVNEAQAAAJu4KAACAAAAEDM5MTkuMjg2OTU4ODMyMjcAqSVWtjLU3QhElLG2MtTdCC1DSVEuS09TRTpBMDAwNjYwLklRX0NMT1NFUFJJQ0UuMjAyNC8xMi8zMC5VU0QBAAAAnXoNAAIAAAALMTE3Ljk3NDI4MTcAwNQfvAjU3QghbbC2MtTdCCRDSVEuU0FQLklRX0NMT1NFUFJJQ0UuMjAyNC8xMi8zMC5VU0QBAAAAC+4BAAIAAAANMjQ1LjE3NTM0NzY1OADA1B+8CNTdCDfav7Yy1N0IMENJUS5BUkNBOkFSVFkuSVFfSE9MRElOR1NfRVFVSVRZ</t>
  </si>
  <si>
    <t>REFRR006QUlRLklRX1ZXQVAuMjAyMy8xMi8yOS4yMDI1LzgvNS5VU0QBAAAA6dxiIQIAAAAQMzYuNzg1ODE0NTM2MzQwOQAD9K/JFtTdCNzeYsoW1N0IMENJUUFWRy5BUkNBOkNIQVQuSVFfVldBUC4yMDI0LzEyLzMxLjIwMjUvOC81LlVTRAEAAAAAMDVtAgAAABA0MS41NTA4ODQzNTM3NDE1AAP0r8kW1N0IcydcyhbU3QgvQ0lRLk5BU0RBUUdNOkFHSVguSVFfU0hBUkVTT1VUU1RBTkRJTkcuMjAyNS84LzQBAAAAI/cAcAIAAAAIMC45MDAwMDIA37mwyRbU3QhDcDv2MtTdCCpDSVEuTFNFOkFJQUcuSVFfU0hBUkVTT1VUU1RBTkRJTkcuMjAyNS84LzQBAAAA8J2CJAIAAAAJNDEuNDczMzYyAFAIsckW1N0IOkg19jLU3QgvQ0lRLk5BU0RBUUdNOkZEVFguSVFfU0hBUkVTT1VUU1RBTkRJTkcuMjAyNS84LzQBAAAAvaWdJgIAAAAINC42ODg0NjkAUAixyRbU3QgkIjv2MtTdCC5DSVEuTkFTREFRR006U01ILklRX1NIQVJFU09VVFNUQU5ESU5HLjIwMjUvOC80AQAAAGDCNgACAAAACTk0LjQ5MTg3NADfubDJFtTdCBbTNPYy1N0IIkNJUS5DUk0uSVFfQ0xPU0VQUklDRS4yMDI1LzgvNC5VU0QBAAAAJeABAAIAAAAGMjUyLjMyAFAIsckW1N0Ia7RK/DLU3QgjQ0lRLkFTWDpSQlRaLklRX0NMT1NFUFJJQ0UuMjAyNS84LzQBAAAAKe12IgIAAAAFMTQuNTMAUAixyRbU3QjV5Dn2MtTdCCRDSVEuQVJDQTpDSEFULklR</t>
  </si>
  <si>
    <t>X0NMT1NFUFJJQ0UuMjAyNS84LzQBAAAAADA1bQIAAAAFNTEuMTEAUAixyRbU3QjArDr2MtTdCCRDSVEuQVJDQTpBUlRZLklRX0NMT1NFUFJJQ0UuMjAyNS84LzQBAAAAbh9pIQIAAAAFNDMuMTMA37mwyRbU3QjrDzr2MtTdCCNDSVEuQkFUUzpJR1YuSVFfQ0xPU0VQUklDRS4yMDI1LzgvNAEAAADNOoYAAgAAAAYxMTAuOTgA37mwyRbU3QhiSDn2MtTdCCFDSVEuTVUuSVFfQ0xPU0VQUklDRS4yMDI1LzgvNC5VU0QBAAAABmkEAAIAAAAGMTA3Ljc3ALhWsckW1N0I/BZJ/DLU3QgjQ0lRLk1SVkwuSVFfQ0xPU0VQUklDRS4yMDI1LzgvNC5VU0QBAAAAtnkAAAIAAAAFNzYuNTMAuFaxyRbU3QgPEEr8MtTdCCNDSVEuQVZHTy5JUV9DTE9TRVBSSUNFLjIwMjUvOC80LlVTRAEAAADwtn0BAgAAAAYyOTcuNzIAuFaxyRbU3QhcjUr8MtTdCCFDSVEuWlMuSVFfQ0xPU0VQUklDRS4yMDI1LzgvNC5VU0QBAAAA1MyBAwIAAAAGMjg1Ljg2ALhWsckW1N0IBT5J/DLU3QgjQ0lRLkdUTEIuSVFfQ0xPU0VQUklDRS4yMDI1LzgvNC5VU0QBAAAAzYQXEQIAAAAFNDQuMTUAuFaxyRbU3QjQ6En8MtTdCCNDSVEuRVNUQy5JUV9DTE9TRVBSSUNFLjIwMjUvOC80LlVTRAEAAACAhFsNAgAAAAU4MC41MwC4VrHJFtTdCMnBSfwy1N0II0NJUS5UU0xBLklRX0NMT1NFUFJJQ0UuMjAyNS84LzQuVVNEAQAAABDGogECAAAABjMwOS4yNgC4</t>
  </si>
  <si>
    <t>VrHJFtTdCPwWSfwy1N0II0NJUS5URUFNLklRX0NMT1NFUFJJQ0UuMjAyNS84LzQuVVNEAQAAAFITIg8CAAAABjE4NS42OQBQCLHJFtTdCNDoSfwy1N0II0NJUS5XREFZLklRX0NMT1NFUFJJQ0UuMjAyNS84LzQuVVNEAQAAAIdjawECAAAABjIyNS4xMgBQCLHJFtTdCMnBSfwy1N0IIkNJUS5TQVAuSVFfQ0xPU0VQUklDRS4yMDI1LzgvNC5VU0QBAAAAC+4BAAIAAAAPMjgzLjExMTYyNTI1NTI1AFAIsckW1N0I/BZJ/DLU3QgkQ0lRLlhUUkE6WEFJWC5JUV9DTE9TRVBSSUNFLjIwMjUvOC80AQAAADXs4iICAAAABjEzOS4wMgBQCLHJFtTdCAKYOPYy1N0II0NJUS5BUkNBOkFJUy5JUV9DTE9TRVBSSUNFLjIwMjUvOC80AQAAAJiXn3ACAAAABzI5LjQ4MzkAUAixyRbU3QjjXTT2MtTdCCRDSVEuQkFUUzpXVEFJLklRX0NMT1NFUFJJQ0UuMjAyNS84LzQBAAAAYE5vZAIAAAAFMjUuMzEA37mwyRbU3QjV5Dn2MtTdCCtDSVEuWFRSQTpYQUlYLklRX1NIQVJFU09VVFNUQU5ESU5HLjIwMjUvOC80AQAAADXs4iICAAAACTM1LjI0NDk2OQBQCLHJFtTdCONdNPYy1N0IK0NJUS5CQVRTOldUQUkuSVFfU0hBUkVTT1VUU1RBTkRJTkcuMjAyNS84LzQBAAAAYE5vZAIAAAADOC42AN+5sMkW1N0IAlwz9jLU3QgqQ0lRLkJBVFM6SUdWLklRX1NIQVJFU09VVFNUQU5ESU5HLjIwMjUvOC80AQAAAM06hgACAAAAAzEwOADfubDJ</t>
  </si>
  <si>
    <t>FtTdCDpINfYy1N0IJ0NJUS5OQVNEQVFHTTpRUVEuSVFfQ0xPU0VQUklDRS4yMDI1LzgvNAEAAAAOunsAAgAAAAU1NjQuMQDfubDJFtTdCNXkOfYy1N0IKkNJUS5BU1g6UkJUWi5JUV9TSEFSRVNPVVRTVEFORElORy4yMDI1LzgvNAEAAAAp7XYiAgAAAAkyMC42NzE1OTcAUAixyRbU3QjQ5jL2MtTdCCtDSVEuQVJDQTpDSEFULklRX1NIQVJFU09VVFNUQU5ESU5HLjIwMjUvOC80AQAAAAAwNW0CAAAABTcuNTI1AFAIsckW1N0I7gMy9jLU3QgrQ0lRLkFSQ0E6QVJUWS5JUV9TSEFSRVNPVVRTVEFORElORy4yMDI1LzgvNAEAAABuH2khAgAAAAUyOC4xNQDfubDJFtTdCPYNM/Yy1N0IIkNJUS5BUk0uSVFfQ0xPU0VQUklDRS4yMDI1LzgvNC5VU0QBAAAALOfFJwIAAAAGMTQwLjA1ALhWsckW1N0I/BZJ/DLU3QgoQ0lRLlRXU0U6MjQ1NC5JUV9DTE9TRVBSSUNFLjIwMjUvOC80LlVTRAEAAAA9N1wAAgAAAAs0NC40OTA1MzM1NwC4VrHJFtTdCNllSvwy1N0ILENJUS5OQVNEQVFHUzpBU01MLklRX0NMT1NFUFJJQ0UuMjAyNS84LzQuVVNEAQAAACjvBQACAAAABjY5OS4zNgC4VrHJFtTdCAU+Sfwy1N0II0NJUS5BQVBMLklRX0NMT1NFUFJJQ0UuMjAyNS84LzQuVVNEAQAAAGlhAAACAAAABjIwMy4zNQC4VrHJFtTdCNDoSfwy1N0II0NJUS5QU1RHLklRX0NMT1NFUFJJQ0UuMjAyNS84LzQuVVNEAQAAALjKpQYCAAAA</t>
  </si>
  <si>
    <t>BTU2LjI1ALhWsckW1N0IwppJ/DLU3QgiQ0lRLk5FVC5JUV9DTE9TRVBSSUNFLjIwMjUvOC80LlVTRAEAAAA09eAEAgAAAAUyMDguOAC4VrHJFtTdCNllSvwy1N0II0NJUS5OQklTLklRX0NMT1NFUFJJQ0UuMjAyNS84LzQuVVNEAQAAAL/7GQMCAAAABTU0LjE3ALhWsckW1N0I2WVK/DLU3QgtQ0lRLk5BU0RBUUdTOkdPT0dMLklRX0NMT1NFUFJJQ0UuMjAyNS84LzQuVVNEAQAAAKhxAAACAAAABjE5NS4wNABQCLHJFtTdCENzSfwy1N0II0NJUS5TSE9QLklRX0NMT1NFUFJJQ0UuMjAyNS84LzQuVVNEAQAAAAYrBAUCAAAABjEyNS4yMQBQCLHJFtTdCN86Svwy1N0IIkNJUS5JT1QuSVFfQ0xPU0VQUklDRS4yMDI1LzgvNC5VU0QBAAAAuj78EQIAAAAEMzcuNgBQCLHJFtTdCFyNSvwy1N0II0NJUS5EVU9MLklRX0NMT1NFUFJJQ0UuMjAyNS84LzQuVVNEAQAAALDwhwwCAAAABjM1Mi4zNgBQCLHJFtTdCMKaSfwy1N0IKENJUS5OQVNEQVFHTTpST0JULklRX0NMT1NFUFJJQ0UuMjAyNS84LzQBAAAAXGPZIAIAAAAFNTAuMTEA37mwyRbU3Qg/6DP2MtTdCC5DSVEuTkFTREFRR006UVFRLklRX1NIQVJFU09VVFNUQU5ESU5HLjIwMjUvOC80AQAAAA66ewACAAAABjYzOS4xNQDfubDJFtTdCMCsOvYy1N0IIkNJUS5EQjpYQjBULklRX0NMT1NFUFJJQ0UuMjAyNS84LzQBAAAA0zPeKQIAAAAFMTkuMDkAUAixyRbU3Qjj</t>
  </si>
  <si>
    <t>XTT2MtTdCCRDSVEuQVJDQTpMT1VQLklRX0NMT1NFUFJJQ0UuMjAyNS84LzQBAAAAWVwPIgIAAAAHNjMuNDUxMwBQCLHJFtTdCAesNPYy1N0IL0NJUS5OQVNEQVFHTTpCT1RaLklRX1NIQVJFU09VVFNUQU5ESU5HLjIwMjUvOC80AQAAAPf9CBYCAAAABTgzLjY2AN+5sMkW1N0IcG859jLU3QgoQ0lRLk5BU0RBUUdNOkFHSVguSVFfQ0xPU0VQUklDRS4yMDI1LzgvNAEAAAAj9wBwAgAAAAczMi4wMjI3AN+5sMkW1N0I6w869jLU3QgjQ0lRLl5ESkkuSVFfQ0xPU0VQUklDRS4yMDI1LzgvNC5VU0QBAAAA+LQoAAIAAAAQNDQxNzMuNjM4NDc2MzIzMwAD9K/JFtTdCNllSvwy1N0II0NJUS5TTlBTLklRX0NMT1NFUFJJQ0UuMjAyNS84LzQuVVNEAQAAANSIAAACAAAABjYzNi4wMgC4VrHJFtTdCAU+Sfwy1N0II0NJUS5BTkVULklRX0NMT1NFUFJJQ0UuMjAyNS84LzQuVVNEAQAAAMPb/AECAAAABjEyMC4zNQC4VrHJFtTdCMnBSfwy1N0IK0NJUS5LT1NFOkEwMDA2NjAuSVFfQ0xPU0VQUklDRS4yMDI1LzgvNC5VU0QBAAAAnXoNAAIAAAAKMTg2LjM0MzU5NgC4VrHJFtTdCMKaSfwy1N0II0NJUS5OVkRBLklRX0NMT1NFUFJJQ0UuMjAyNS84LzQuVVNEAQAAADN+AAACAAAAAzE4MAC4VrHJFtTdCN86Svwy1N0IIkNJUS5NREIuSVFfQ0xPU0VQUklDRS4yMDI1LzgvNC5VU0QBAAAA4m7MAgIAAAAGMjI2LjU2ALhWsckW</t>
  </si>
  <si>
    <t>1N0I3zpK/DLU3QgjQ0lRLkRET0cuSVFfQ0xPU0VQUklDRS4yMDI1LzgvNC5VU0QBAAAAu6EECAIAAAAGMTM5LjEzALhWsckW1N0IQ3NJ/DLU3QgjQ0lRLk9SQ0wuSVFfQ0xPU0VQUklDRS4yMDI1LzgvNC5VU0QBAAAA51YAAAIAAAAGMjUyLjUzALhWsckW1N0IDxBK/DLU3QgjQ0lRLkFNWk4uSVFfQ0xPU0VQUklDRS4yMDI1LzgvNC5VU0QBAAAAPUkAAAIAAAAGMjExLjY1AFAIsckW1N0IycFJ/DLU3QgiQ0lRLkFQUC5JUV9DTE9TRVBSSUNFLjIwMjUvOC80LlVTRAEAAADauc4NAgAAAAYzOTUuMDEAUAixyRbU3QhcjUr8MtTdCCNDSVEuQURCRS5JUV9DTE9TRVBSSUNFLjIwMjUvOC80LlVTRAEAAAABXwAAAgAAAAYzMzguODUAUAixyRbU3QgPEEr8MtTdCCJDSVEuTk9XLklRX0NMT1NFUFJJQ0UuMjAyNS84LzQuVVNEAQAAAL90XgECAAAAAzkyMwBQCLHJFtTdCNllSvwy1N0II0NJUS5NRVRBLklRX0NMT1NFUFJJQ0UuMjAyNS84LzQuVVNEAQAAABfbPAECAAAABjc3Ni4zNwBQCLHJFtTdCAU+Sfwy1N0IKkNJUS5CSVQ6V1RBSS5JUV9TSEFSRVNPVVRTVEFORElORy4yMDI1LzgvNAEAAABNulsjAgAAAAgxMi4xNDc2MwBQCLHJFtTdCNDmMvYy1N0IL0NJUS5OQVNEQVFHTTpXSVNFLklRX1NIQVJFU09VVFNUQU5ESU5HLjIwMjUvOC80AQAAAOmwQ24CAAAABDAuODYAUAixyRbU3QgDITn2MtTdCCtDSVEuQVJD</t>
  </si>
  <si>
    <t>QTpUSE5RLklRX1NIQVJFU09VVFNUQU5ESU5HLjIwMjUvOC80AQAAAK7DfiQCAAAABTMuNzI1AFAIsckW1N0I7KIx9jLU3QgkQ0lRLkFSQ0E6SUdQVC5JUV9DTE9TRVBSSUNFLjIwMjUvOC80AQAAAMwCXgECAAAABTUwLjY0AN+5sMkW1N0IQ3A79jLU3QgsQ0lRLk5BU0RBUUdNOkJPVFouSVFfQ0xPU0VQUklDRS4yMDI1LzgvNC5VU0QBAAAA9/0IFgIAAAAFMzMuOTcAA/SvyRbU3QjQ6En8MtTdCCNDSVEuQUdJWC5JUV9DTE9TRVBSSUNFLjIwMjUvOC80LlVTRAEAAAAj9wBwAgAAAAczMi4wMjI3AAP0r8kW1N0I2WVK/DLU3QgjQ0lRLkxTRTpBSUFHLklRX0NMT1NFUFJJQ0UuMjAyNS84LzQBAAAA8J2CJAIAAAAGMTguMzc2AFAIsckW1N0IOyE19jLU3QgjQ0lRLkxTRTpSQk9ULklRX0NMT1NFUFJJQ0UuMjAyNS84LzQBAAAAjnskFAIAAAAGMTUuMTM1AFAIsckW1N0I3vo69jLU3QgoQ0lRLk5BU0RBUUdNOkZEVFguSVFfQ0xPU0VQUklDRS4yMDI1LzgvNAEAAAC9pZ0mAgAAAAYzOS4yNjUAUAixyRbU3Qg6SDX2MtTdCCdDSVEuTkFTREFRR006QUlRLklRX0NMT1NFUFJJQ0UuMjAyNS84LzQBAAAA6dxiIQIAAAAFNDQuMzMA37mwyRbU3QjArDr2MtTdCClDSVEuREI6WEIwVC5JUV9TSEFSRVNPVVRTVEFORElORy4yMDI1LzgvNAEAAADTM94pAgAAAAQ0LjAzAFAIsckW1N0Ir4U69jLU3QgkQ0lRLkFSQ0E6TFJO</t>
  </si>
  <si>
    <t>Wi5JUV9DTE9TRVBSSUNFLjIwMjUvOC80AQAAALV2wyYCAAAABTQzLjYyAFAIsckW1N0IfpY59jLU3QguQ0lRLk5BU0RBUUdNOkFJUS5JUV9TSEFSRVNPVVRTVEFORElORy4yMDI1LzgvNAEAAADp3GIhAgAAAAk4OS4yNTAwMDIA37mwyRbU3Qh+ljn2MtTdCCNDSVEuUUNPTS5JUV9DTE9TRVBSSUNFLjIwMjUvOC80LlVTRAEAAADVggAAAgAAAAYxNDcuNTEAuFaxyRbU3QgFPkn8MtTdCCJDSVEuVlJULklRX0NMT1NFUFJJQ0UuMjAyNS84LzQuVVNEAQAAAESbhyICAAAABTE0MC4yALhWsckW1N0I0OhJ/DLU3QgoQ0lRLlRXU0U6MjMzMC5JUV9DTE9TRVBSSUNFLjIwMjUvOC80LlVTRAEAAACrzAUAAgAAAAwzNy45Njc0ODU0MTUAuFaxyRbU3QjCmkn8MtTdCCNDSVEuQ0ZMVC5JUV9DTE9TRVBSSUNFLjIwMjUvOC80LlVTRAEAAAAmAXoQAgAAAAUxNy4xMgC4VrHJFtTdCFyNSvwy1N0II0NJUS5QQU5XLklRX0NMT1NFUFJJQ0UuMjAyNS84LzQuVVNEAQAAAIN9hAECAAAAAzE3MQC4VrHJFtTdCN86Svwy1N0II0NJUS5TTk9XLklRX0NMT1NFUFJJQ0UuMjAyNS84LzQuVVNEAQAAALA8ZBACAAAABjIwOC40OAC4VrHJFtTdCENzSfwy1N0II0NJUS5QTFRSLklRX0NMT1NFUFJJQ0UuMjAyNS84LzQuVVNEAQAAAGX6mAICAAAABjE2MC42NgC4VrHJFtTdCA8QSvwy1N0II0NJUS5NU0ZULklRX0NMT1NFUFJJQ0UuMjAy</t>
  </si>
  <si>
    <t>NS84LzQuVVNEAQAAAEtVAAACAAAABjUzNS42NABQCLHJFtTdCFyNSvwy1N0II0NJUS5SQkxYLklRX0NMT1NFUFJJQ0UuMjAyNS84LzQuVVNEAQAAAGlV9AECAAAABTEzMC43AFAIsckW1N0IQ3NJ/DLU3QgiQ0lRLlRFTS5JUV9DTE9TRVBSSUNFLjIwMjUvOC80LlVTRAEAAAAA0yQZAgAAAAU1Ny41MgBQCLHJFtTdCA8QSvwy1N0IK0NJUS5BUkNBOkxSTlouSVFfU0hBUkVTT1VUU1RBTkRJTkcuMjAyNS84LzQBAAAAtXbDJgIAAAAEMC43OABQCLHJFtTdCAq/OPYy1N0IK0NJUS5BUkNBOklHUFQuSVFfU0hBUkVTT1VUU1RBTkRJTkcuMjAyNS84LzQBAAAAzAJeAQIAAAADOS45AN+5sMkW1N0I7KIx9jLU3QgnQ0lRLk5BU0RBUUdNOlNNSC5JUV9DTE9TRVBSSUNFLjIwMjUvOC80AQAAAGDCNgACAAAABjI5MC4xOQDfubDJFtTdCH83OvYy1N0IKkNJUS5BUkNBOkFJUy5JUV9TSEFSRVNPVVRTVEFORElORy4yMDI1LzgvNAEAAACYl59wAgAAAAMwLjgAUAixyRbU3Qga5jj2MtTdCCNDSVEuXlNQWC5JUV9DTE9TRVBSSUNFLjIwMjUvOC80LlVTRAEAAACbuCgAAgAAABA2MzI5LjkzOTQ5OTc4OTI3AAP0r8kW1N0Ia7RK/DLU3QgrQ0lRLkFSQ0E6TE9VUC5JUV9TSEFSRVNPVVRTVEFORElORy4yMDI1LzgvNAEAAABZXA8iAgAAAAgxLjYwMDAwMQBQCLHJFtTdCAq/OPYy1N0IKENJUS5OQVNEQVFHTTpCT1RaLklRX0NM</t>
  </si>
  <si>
    <t>T1NFUFJJQ0UuMjAyNS84LzQBAAAA9/0IFgIAAAAFMzMuOTcA37mwyRbU3QgW0zT2MtTdCCRDSVEuQVJDQTpUSE5RLklRX0NMT1NFUFJJQ0UuMjAyNS84LzQBAAAArsN+JAIAAAAHNTUuNTEzOQDfubDJFtTdCENwO/Yy1N0IK0NJUS5OQVNEQVFHTTpRUVEuSVFfQ0xPU0VQUklDRS4yMDI1LzgvNC5VU0QBAAAADrp7AAIAAAAFNTY0LjEAA/SvyRbU3QhrtEr8MtTdCC9DSVEuTkFTREFRR006Uk9CVC5JUV9TSEFSRVNPVVRTVEFORElORy4yMDI1LzgvNAEAAABcY9kgAgAAAAkxMC4zMDAwMDIA37mwyRbU3QjV5Dn2MtTdCCtDSVEuTkFTREFRR006U01ILklRX0NMT1NFUFJJQ0UuMjAyNS84LzQuVVNEAQAAAGDCNgACAAAABjI5MC4xOQAD9K/JFtTdCENzSfwy1N0IK0NJUS5OQVNEQVFHTTpBSVEuSVFfQ0xPU0VQUklDRS4yMDI1LzgvNC5VU0QBAAAA6dxiIQIAAAAFNDQuMzMAA/SvyRbU3QjfOkr8MtTdCCNDSVEuQklUOldUQUkuSVFfQ0xPU0VQUklDRS4yMDI1LzgvNAEAAABNulsjAgAAAAU2NC45MQBQCLHJFtTdCMCsOvYy1N0IKENJUS5OQVNEQVFHTTpXSVNFLklRX0NMT1NFUFJJQ0UuMjAyNS84LzQBAAAA6bBDbgIAAAAHMzcuOTc5NwBQCLHJFtTdCAMhOfYy1N0II0NJUS5eTkRYLklRX0NMT1NFUFJJQ0UuMjAyNS84LzEuVVNEAQAAAA6zKAACAAAACjIyNzYzLjMxMzMAuFaxyRbU3QjRebUDM9TdCBtDSVEu</t>
  </si>
  <si>
    <t>CDZCSdUW1N0II0NJUS5UU0xBLklRX0NMT1NFUFJJQ0UuMjAyNS83LzEuVVNEAQAAABDGogECAAAABjMwMC43MQAgLS7VFtTdCDZCSdUW1N0IJENJUS5QU1RHLklRX0NMT1NFUFJJQ0UuMjAyNS83LzI4LlVTRAEAAAC4yqUGAgAAAAQ1OS40AIT+VbYy1N0IvfKbEDPU3QgkQ0lRLkFBUEwuSVFfQ0xPU0VQUklDRS4yMDI1LzcvMjguVVNEAQAAAGlhAAACAAAABjIxNC4wNQCE/lW2MtTdCMgZnBAz1N0ILUNJUS5OQVNEQVFHUzpBU01MLklRX0NMT1NFUFJJQ0UuMjAyNS83LzI4LlVTRAEAAAAo7wUAAgAAAAY3MjkuOTkAhP5VtjLU3QjMf5sQM9TdCClDSVEuVFdTRToyNDU0LklRX0NMT1NFUFJJQ0UuMjAyNS83LzI4LlVTRAEAAAA9N1wAAgAAAAo0Ny4xOTg0MzUyAIT+VbYy1N0Iq6OcEDPU3QgkQ0lRLlNIT1AuSVFfQ0xPU0VQUklDRS4yMDI1LzcvMjguVVNEAQAAAAYrBAUCAAAABjEyNi44NABab1S2MtTdCKl8nBAz1N0ILkNJUS5OQVNEQVFHUzpHT09HTC5JUV9DTE9TRVBSSUNFLjIwMjUvNy8yOC5VU0QBAAAAqHEAAAIAAAAGMTkyLjU4AFpvVLYy1N0IWsubEDPU3QgkQ0lRLk5CSVMuSVFfQ0xPU0VQUklDRS4yMDI1LzcvMjguVVNEAQAAAL/7GQMCAAAABTUyLjc1AOGWVLYy1N0Iq6OcEDPU3QgjQ0lRLk5FVC5JUV9DTE9TRVBSSUNFLjIwMjUvNy8yOC5VU0QBAAAANPXgBAIAAAAGMTk5LjQxAIT+VbYy1N0I</t>
  </si>
  <si>
    <t>qXycEDPU3QgkQ0lRLlNOUFMuSVFfQ0xPU0VQUklDRS4yMDI1LzcvMjguVVNEAQAAANSIAAACAAAABjU5Mi42MwCE/lW2MtTdCMx/mxAz1N0II0NJUS5BUk0uSVFfQ0xPU0VQUklDRS4yMDI1LzcvMjguVVNEAQAAACznxScCAAAABjE2NC4zNwCpJVa2MtTdCLZYmxAz1N0IJENJUS5EVU9MLklRX0NMT1NFUFJJQ0UuMjAyNS83LzI4LlVTRAEAAACw8IcMAgAAAAYzNDAuNDkAWm9UtjLU3Qhay5sQM9TdCCNDSVEuSU9ULklRX0NMT1NFUFJJQ0UuMjAyNS83LzI4LlVTRAEAAAC6PvwRAgAAAAUzOS42NgBab1S2MtTdCMDKnBAz1N0II0NJUS5NREIuSVFfQ0xPU0VQUklDRS4yMDI1LzcvMjguVVNEAQAAAOJuzAICAAAABjI0NC40MQCE/lW2MtTdCKl8nBAz1N0IJENJUS5OVkRBLklRX0NMT1NFUFJJQ0UuMjAyNS83LzI4LlVTRAEAAAAzfgAAAgAAAAYxNzYuNzUAhP5VtjLU3Qg+VZwQM9TdCCxDSVEuS09TRTpBMDAwNjYwLklRX0NMT1NFUFJJQ0UuMjAyNS83LzI4LlVTRAEAAACdeg0AAgAAAAoxODguNzc4NTk4AIT+VbYy1N0IWsubEDPU3QgkQ0lRLkFORVQuSVFfQ0xPU0VQUklDRS4yMDI1LzcvMjguVVNEAQAAAMPb/AECAAAABjExNy41NQCE/lW2MtTdCMgZnBAz1N0IKUNJUS5UV1NFOjIzMzAuSVFfQ0xPU0VQUklDRS4yMDI1LzcvMjguVVNEAQAAAKvMBQACAAAACzM4LjYwMTU3NzM2AIT+VbYy1N0IWsubEDPU</t>
  </si>
  <si>
    <t>3QgkQ0lRLkFNWk4uSVFfQ0xPU0VQUklDRS4yMDI1LzcvMjguVVNEAQAAAD1JAAACAAAABjIzMi43OQBab1S2MtTdCL3ymxAz1N0IJENJUS5PUkNMLklRX0NMT1NFUFJJQ0UuMjAyNS83LzI4LlVTRAEAAADnVgAAAgAAAAYyNDcuNzEAWm9UtjLU3QjIGZwQM9TdCCRDSVEuRERPRy5JUV9DTE9TRVBSSUNFLjIwMjUvNy8yOC5VU0QBAAAAu6EECAIAAAAGMTUwLjc3AIT+VbYy1N0IzH+bEDPU3QgkQ0lRLlNOT1cuSVFfQ0xPU0VQUklDRS4yMDI1LzcvMjguVVNEAQAAALA8ZBACAAAABjIxOC42NwDhllS2MtTdCFrLmxAz1N0IJENJUS5RQ09NLklRX0NMT1NFUFJJQ0UuMjAyNS83LzI4LlVTRAEAAADVggAAAgAAAAYxNjEuMDUAhP5VtjLU3QjMf5sQM9TdCCRDSVEuQVZHTy5JUV9DTE9TRVBSSUNFLjIwMjUvNy8yOC5VU0QBAAAA8LZ9AQIAAAAFMjk0LjMAhP5VtjLU3QjAypwQM9TdCCRDSVEuR1RMQi5JUV9DTE9TRVBSSUNFLjIwMjUvNy8yOC5VU0QBAAAAzYQXEQIAAAAFNDguMzgAhP5VtjLU3QjIGZwQM9TdCCRDSVEuRVNUQy5JUV9DTE9TRVBSSUNFLjIwMjUvNy8yOC5VU0QBAAAAgIRbDQIAAAAFODguODYA4ZZUtjLU3Qi98psQM9TdCCJDSVEuTVUuSVFfQ0xPU0VQUklDRS4yMDI1LzcvMjguVVNEAQAAAAZpBAACAAAABjExMS4yNQCE/lW2MtTdCLZYmxAz1N0II0NJUS5TQVAuSVFfQ0xPU0VQUklDRS4yMDI1</t>
  </si>
  <si>
    <t>LzcvMjguVVNEAQAAAAvuAQACAAAADjI4My41ODEyMjI0MTY3AFpvVLYy1N0IzH+bEDPU3QgkQ0lRLlRFQU0uSVFfQ0xPU0VQUklDRS4yMDI1LzcvMjguVVNEAQAAAFITIg8CAAAABjIwMS44NABab1S2MtTdCMgZnBAz1N0IJENJUS5QTFRSLklRX0NMT1NFUFJJQ0UuMjAyNS83LzI4LlVTRAEAAABl+pgCAgAAAAYxNTcuODgAWm9UtjLU3Qg+VZwQM9TdCCNDSVEuQ1JNLklRX0NMT1NFUFJJQ0UuMjAyNS83LzI4LlVTRAEAAAAl4AEAAgAAAAYyNzAuMjUAWm9UtjLU3QgG8pwQM9TdCCRDSVEuUkJMWC5JUV9DTE9TRVBSSUNFLjIwMjUvNy8yOC5VU0QBAAAAaVX0AQIAAAAGMTIwLjk2AFpvVLYy1N0InbebEDPU3QgjQ0lRLlZSVC5JUV9DTE9TRVBSSUNFLjIwMjUvNy8yOC5VU0QBAAAARJuHIgIAAAAGMTQyLjU1AIT+VbYy1N0IyBmcEDPU3QgkQ0lRLkNGTFQuSVFfQ0xPU0VQUklDRS4yMDI1LzcvMjguVVNEAQAAACYBehACAAAAAjI3AIT+VbYy1N0IwMqcEDPU3QgkQ0lRLk1TRlQuSVFfQ0xPU0VQUklDRS4yMDI1LzcvMjguVVNEAQAAAEtVAAACAAAABTUxMi41AFpvVLYy1N0Iq6OcEDPU3QgjQ0lRLk5PVy5JUV9DTE9TRVBSSUNFLjIwMjUvNy8yOC5VU0QBAAAAv3ReAQIAAAAGOTg1Ljc1AFpvVLYy1N0Iq6OcEDPU3QgjQ0lRLlRFTS5JUV9DTE9TRVBSSUNFLjIwMjUvNy8yOC5VU0QBAAAAANMkGQIAAAACNjIA</t>
  </si>
  <si>
    <t>Wm9UtjLU3Qg+VZwQM9TdCCRDSVEuV0RBWS5JUV9DTE9TRVBSSUNFLjIwMjUvNy8yOC5VU0QBAAAAh2NrAQIAAAAGMjM4LjA0AFpvVLYy1N0IvfKbEDPU3QgkQ0lRLlBBTlcuSVFfQ0xPU0VQUklDRS4yMDI1LzcvMjguVVNEAQAAAIN9hAECAAAABTIwNC41AIT+VbYy1N0IqXycEDPU3QgjQ0lRLkFQUC5JUV9DTE9TRVBSSUNFLjIwMjUvNy8yOC5VU0QBAAAA2rnODQIAAAAGMzcwLjk2AFpvVLYy1N0IwMqcEDPU3QgiQ0lRLlpTLklRX0NMT1NFUFJJQ0UuMjAyNS83LzI4LlVTRAEAAADUzIEDAgAAAAYyODkuMDQAhP5VtjLU3QjMf5sQM9TdCCRDSVEuVFNMQS5JUV9DTE9TRVBSSUNFLjIwMjUvNy8yOC5VU0QBAAAAEMaiAQIAAAAGMzI1LjU5AFpvVLYy1N0ItlibEDPU3QgkQ0lRLk1SVkwuSVFfQ0xPU0VQUklDRS4yMDI1LzcvMjguVVNEAQAAALZ5AAACAAAABTc1LjkxAIT+VbYy1N0IPlWcEDPU3QgkQ0lRLk1FVEEuSVFfQ0xPU0VQUklDRS4yMDI1LzcvMjguVVNEAQAAABfbPAECAAAABjcxNy42MwBab1S2MtTdCMx/mxAz1N0IJENJUS5BREJFLklRX0NMT1NFUFJJQ0UuMjAyNS83LzI4LlVTRAEAAAABXwAAAgAAAAYzNjkuNDcAWm9UtjLU3QjIGZwQM9TdCCxDSVEuTkFTREFRR006U01ILklRX0NMT1NFUFJJQ0UuMjAyNS83LzI4LlVTRAEAAABgwjYAAgAAAAYyOTEuNDEAJR1UtjLU3Qidt5sQM9TdCCxDSVEu</t>
  </si>
  <si>
    <t>TkFTREFRR006UVFRLklRX0NMT1NFUFJJQ0UuMjAyNS83LzI4LlVTRAEAAAAOunsAAgAAAAY1NjguMTQAJR1UtjLU3QjAypwQM9TdCCxDSVEuTkFTREFRR006QUlRLklRX0NMT1NFUFJJQ0UuMjAyNS83LzI4LlVTRAEAAADp3GIhAgAAAAU0NC45MwAlHVS2MtTdCKl8nBAz1N0IJENJUS5eREpJLklRX0NMT1NFUFJJQ0UuMjAyNS83LzI4LlVTRAEAAAD4tCgAAgAAABA0NDgzNy41NjMwOTYxNjg5ACUdVLYy1N0Iq6OcEDPU3QgkQ0lRLl5TUFguSVFfQ0xPU0VQUklDRS4yMDI1LzcvMjguVVNEAQAAAJu4KAACAAAAEDYzODkuNzY2NDgzODM4MjUAJR1UtjLU3QgG8pwQM9TdCC1DSVEuTkFTREFRR006Qk9UWi5JUV9DTE9TRVBSSUNFLjIwMjUvNy8yOC5VU0QBAAAA9/0IFgIAAAAFMzQuMjYAJR1UtjLU3QjIGZwQM9TdCCRDSVEuQUdJWC5JUV9DTE9TRVBSSUNFLjIwMjUvNy8yOC5VU0QBAAAAI/cAcAIAAAAHMzIuNzM0NgAlHVS2MtTdCKujnBAz1N0IL0NJUS5MU0U6QUlBRy5JUV9IT0xESU5HU19FUVVJVFlfQVNTRVRTLjIwMjUvOC80AQAAAPCdgiQCAAAABjc5Ny4zNADKoOn2MtTdCG23K/cy1N0IL0NJUS5MU0U6UkJPVC5JUV9IT0xESU5HU19FUVVJVFlfQVNTRVRTLjIwMjUvOC80AQAAAI57JBQCAAAABzMyNTguNjYAyqDp9jLU3Qi9CSr3MtTdCDNDSVEuTkFTREFRR006QUlRLklRX0hPTERJTkdTX0VRVUlU</t>
  </si>
  <si>
    <t>WV9BU1NFVFMuMjAyNS84LzQBAAAA6dxiIQIAAAAHMzcwNy42NwDKoOn2MtTdCL0JKvcy1N0IL0NJUS5CSVQ6V1RBSS5JUV9IT0xESU5HU19FUVVJVFlfQVNTRVRTLjIwMjUvOC80AQAAAE26WyMCAAAABjg3Ny4xNQDKoOn2MtTdCLDiKfcy1N0IL0NJUS5BU1g6UkJUWi5JUV9IT0xESU5HU19FUVVJVFlfQVNTRVRTLjIwMjUvOC80AQAAACntdiICAAAABjE5Mi44MwAPtun2MtTdCJ27Kfcy1N0IMENJUS5BUkNBOkFSVFkuSVFfSE9MRElOR1NfRVFVSVRZX0FTU0VUUy4yMDI1LzgvNAEAAABuH2khAgAAAAcxMDkwLjUxAA+26fYy1N0IkJQp9zLU3Qg0Q0lRLk5BU0RBUUdNOlJPQlQuSVFfSE9MRElOR1NfRVFVSVRZX0FTU0VUUy4yMDI1LzgvNAEAAABcY9kgAgAAAAY1MDAuNDYAD7bp9jLU3Qiduyn3MtTdCDBDSVEuQkFUUzpXVEFJLklRX0hPTERJTkdTX0VRVUlUWV9BU1NFVFMuMjAyNS84LzQBAAAAYE5vZAIAAAAGMjE3LjA0AA+26fYy1N0IkJQp9zLU3QgwQ0lRLkFSQ0E6Q0hBVC5JUV9IT0xESU5HU19FUVVJVFlfQVNTRVRTLjIwMjUvOC80AQAAAAAwNW0CAAAABjM0Ny4wMQAPtun2MtTdCLNtKfcy1N0IMENJUS5BUkNBOkxPVVAuSVFfSE9MRElOR1NfRVFVSVRZX0FTU0VUUy4yMDI1LzgvNAEAAABZXA8iAgAAAAU5OS4xNwAPtun2MtTdCG9GKfcy1N0INENJUS5OQVNEQVFHTTpBR0lYLklRX0hPTERJTkdT</t>
  </si>
  <si>
    <t>X0VRVUlUWV9BU1NFVFMuMjAyNS84LzQBAAAAI/cAcAIAAAAFMjYuOTkAD7bp9jLU3QgbHyn3MtTdCC9DSVEuQVJDQTpBSVMuSVFfSE9MRElOR1NfRVFVSVRZX0FTU0VUUy4yMDI1LzgvNAEAAACYl59wAgAAAAQ1LjY4AA+26fYy1N0IAOQo9zLU3Qg0Q0lRLk5BU0RBUUdNOkJPVFouSVFfSE9MRElOR1NfRVFVSVRZX0FTU0VUUy4yMDI1LzgvNAEAAAD3/QgWAgAAAAcyNzU2LjA1AA+26fYy1N0ITQsp9zLU3QgwQ0lRLlhUUkE6WEFJWC5JUV9IT0xESU5HU19FUVVJVFlfQVNTRVRTLjIwMjUvOC80AQAAADXs4iICAAAABzQ3OTQuNjYAD7bp9jLU3QhNCyn3MtTdCDRDSVEuTkFTREFRR006RkRUWC5JUV9IT0xESU5HU19FUVVJVFlfQVNTRVRTLjIwMjUvOC80AQAAAL2lnSYCAAAABjE3OC44NAAPtun2MtTdCADkKPcy1N0IL0NJUS5CQVRTOklHVi5JUV9IT0xESU5HU19FUVVJVFlfQVNTRVRTLjIwMjUvOC80AQAAAM06hgACAAAACDExOTcwLjAxAA+26fYy1N0IUrko9zLU3QguQ0lRLkRCOlhCMFQuSVFfSE9MRElOR1NfRVFVSVRZX0FTU0VUUy4yMDI1LzgvNAEAAADTM94pAgAAAAU5NC45NgAPtun2MtTdCFyQK/cy1N0IM0NJUS5OQVNEQVFHTTpTTUguSVFfSE9MRElOR1NfRVFVSVRZX0FTU0VUUy4yMDI1LzgvNAEAAABgwjYAAgAAAAgyNjgwMi43MwAPtun2MtTdCFyQK/cy1N0IMENJUS5BUkNBOkxSTlouSVFf</t>
  </si>
  <si>
    <t>SE9MRElOR1NfRVFVSVRZX0FTU0VUUy4yMDI1LzgvNAEAAAC1dsMmAgAAAAUzMy4zMQAPtun2MtTdCD9CK/cy1N0IM0NJUS5OQVNEQVFHTTpRUVEuSVFfSE9MRElOR1NfRVFVSVRZX0FTU0VUUy4yMDI1LzgvNAEAAAAOunsAAgAAAAkzNTMxNjAuMTgAD7bp9jLU3Qhttyv3MtTdCDRDSVEuTkFTREFRR006V0lTRS5JUV9IT0xESU5HU19FUVVJVFlfQVNTRVRTLjIwMjUvOC80AQAAAOmwQ24CAAAABTMwLjE3AA+26fYy1N0IXhsr9zLU3QgwQ0lRLkFSQ0E6SUdQVC5JUV9IT0xESU5HU19FUVVJVFlfQVNTRVRTLjIwMjUvOC80AQAAAMwCXgECAAAABjQ4MS42NQAPtun2MtTdCCimKvcy1N0IMENJUS5BUkNBOlRITlEuSVFfSE9MRElOR1NfRVFVSVRZX0FTU0VUUy4yMDI1LzgvNAEAAACuw34kAgAAAAYxOTkuNDEAD7bp9jLU3QgbWCr3MtTdCCdDSVEuVFdTRToyMzMwLklRX01BUktFVENBUC4yMDI1LzgvNC5VU0QBAAAAq8wFAAIAAAAPOTg0NTk2LjIwMTU2NjM3AQYAAAAFAAAAATEBAAAACy0xOTM1NDk3MzQxAwAAAAMxNjACAAAABjEwMDA1NAQAAAABMAcAAAAIOC80LzIwMjUPtun2MtTdCG23K/cy1N0IIkNJUS5QTFRSLklRX01BUktFVENBUC4yMDI1LzgvNC5VU0QBAAAAZfqYAgIAAAANMzc5MTQzLjUyNTcwMgEGAAAABQAAAAExAQAAAAstMTkzMzQ2MjEwNQMAAAADMTYwAgAAAAYxMDAwNTQEAAAAATAHAAAA</t>
  </si>
  <si>
    <t>CDgvNC8yMDI1D7bp9jLU3Qhttyv3MtTdCCFDSVEuQ1JNLklRX01BUktFVENBUC4yMDI1LzgvNC5VU0QBAAAAJeABAAIAAAAJMjQxMjE3LjkyAQYAAAAFAAAAATEBAAAACy0xOTQwMzYwMzIwAwAAAAMxNjACAAAABjEwMDA1NAQAAAABMAcAAAAIOC80LzIwMjUPtun2MtTdCG23K/cy1N0IHkNJUS5CQVRTOldUQUkuSVFfVldBUC4yMDI1LzgvNAEAAABgTm9kAgAAAAUyNS4yMgAPtun2MtTdCFyQK/cy1N0II0NJUS5OQVNEQVFHTTpRUVEuSVFfVk9MVU1FLjIwMjUvOC80AQAAAA66ewACAAAACTQ3LjY2OTc1MQAPtun2MtTdCG23K/cy1N0IIENJUS5YVFJBOlhBSVguSVFfVk9MVU1FLjIwMjUvOC80AQAAADXs4iICAAAACDAuMDYyOTIxAA+26fYy1N0Ibbcr9zLU3QghQ0lRLkRCOlhCMFQuSVFfTUFSS0VUQ0FQLjIwMjUvOC80AQAAANMz3ikCAAAABzc2LjkzMjcAD7bp9jLU3Qhttyv3MtTdCCZDSVEuTkFTREFRR006U01ILklRX01BUktFVENBUC4yMDI1LzgvNAEAAABgwjYAAgAAAAwyNzQyMC41OTY5MTYAD7bp9jLU3QhckCv3MtTdCCtDSVEuTkFTREFRR1M6QVNNTC5JUV9NQVJLRVRDQVAuMjAyNS84LzQuVVNEAQAAACjvBQACAAAAEDI2OTg4My43MjIxMzI1NzgBBgAAAAUAAAABMQEAAAALLTE5MzUzMDc0NDADAAAAAzE2MAIAAAAGMTAwMDU0BAAAAAEwBwAAAAg4LzQvMjAyNQ+26fYy1N0IXJAr9zLU3Qgi</t>
  </si>
  <si>
    <t>Q0lRLk5CSVMuSVFfTUFSS0VUQ0FQLjIwMjUvOC80LlVTRAEAAAC/+xkDAgAAAAwxMjkzMC44NDE2NjYBBgAAAAUAAAABMQEAAAALLTE5NDIyOTk2ODQDAAAAAzE2MAIAAAAGMTAwMDU0BAAAAAEwBwAAAAg4LzQvMjAyNQ+26fYy1N0IXJAr9zLU3QgiQ0lRLkRVT0wuSVFfTUFSS0VUQ0FQLjIwMjUvOC80LlVTRAEAAACw8IcMAgAAAAwxNjAxNi4yNTc3NjgBBgAAAAUAAAABMQEAAAALLTE5NDY4MjY3NDADAAAAAzE2MAIAAAAGMTAwMDU0BAAAAAEwBwAAAAg4LzQvMjAyNQ+26fYy1N0IXJAr9zLU3QgdQ0lRLkFSQ0E6QUlTLklRX1ZXQVAuMjAyNS84LzQBAAAAmJefcAIAAAAFMjkuNDMAD7bp9jLU3QhNaSv3MtTdCB9DSVEuTFNFOkFJQUcuSVFfVk9MVU1FLjIwMjUvOC80AQAAAPCdgiQCAAAACDAuMTIyMDQ5AA+26fYy1N0IXJAr9zLU3QgkQ0lRLk5BU0RBUUdNOkFHSVguSVFfVk9MVU1FLjIwMjUvOC80AQAAACP3AHACAAAACDAuMDM3MDYzAA+26fYy1N0IXJAr9zLU3QgnQ0lRLk5BU0RBUUdNOkJPVFouSVFfTUFSS0VUQ0FQLjIwMjUvOC80AQAAAPf9CBYCAAAACTI4NDEuOTMwMgAPtun2MtTdCE1pK/cy1N0IIUNJUS5WUlQuSVFfTUFSS0VUQ0FQLjIwMjUvOC80LlVTRAEAAABEm4ciAgAAAAw1MzUzNy43MDYyOTMBBgAAAAUAAAABMQEAAAALLTE5MzQxOTU0MzUDAAAAAzE2MAIAAAAGMTAwMDU0BAAAAAEw</t>
  </si>
  <si>
    <t>BwAAAAg4LzQvMjAyNQ+26fYy1N0ITWkr9zLU3QgiQ0lRLlNOT1cuSVFfTUFSS0VUQ0FQLjIwMjUvOC80LlVTRAEAAACwPGQQAgAAAAw2OTU2MS4wMTgzODEBBgAAAAUAAAABMQEAAAALLTE5MzkyMDc4MTADAAAAAzE2MAIAAAAGMTAwMDU0BAAAAAEwBwAAAAg4LzQvMjAyNQ+26fYy1N0ITWkr9zLU3QghQ0lRLlRFTS5JUV9NQVJLRVRDQVAuMjAyNS84LzQuVVNEAQAAAADTJBkCAAAACzk5NTcuNjQ2NDEyAQYAAAAFAAAAATEBAAAACy0xOTQ1ODY3ODg3AwAAAAMxNjACAAAABjEwMDA1NAQAAAABMAcAAAAIOC80LzIwMjUPtun2MtTdCE1pK/cy1N0IIkNJUS5QQU5XLklRX01BUktFVENBUC4yMDI1LzgvNC5VU0QBAAAAg32EAQIAAAANMTE0MjE3LjAxMTg4MgEGAAAABQAAAAExAQAAAAstMTk0MjEwMjg0MwMAAAADMTYwAgAAAAYxMDAwNTQEAAAAATAHAAAACDgvNC8yMDI1D7bp9jLU3QhNaSv3MtTdCCJDSVEuUkJMWC5JUV9NQVJLRVRDQVAuMjAyNS84LzQuVVNEAQAAAGlV9AECAAAADDkwNjA3LjMzNzAyNAEGAAAABQAAAAExAQAAAAstMTkzNDEyNTQ1NQMAAAADMTYwAgAAAAYxMDAwNTQEAAAAATAHAAAACDgvNC8yMDI1D7bp9jLU3QhNaSv3MtTdCCJDSVEuRERPRy5JUV9NQVJLRVRDQVAuMjAyNS84LzQuVVNEAQAAALuhBAgCAAAADDQ4MDQ4Ljk5NTAyOQEGAAAABQAAAAExAQAAAAstMTk0NTI0Nzg3MgMA</t>
  </si>
  <si>
    <t>AAADMTYwAgAAAAYxMDAwNTQEAAAAATAHAAAACDgvNC8yMDI1D7bp9jLU3Qg/Qiv3MtTdCCZDSVEuTkFTREFRR006UVFRLklRX01BUktFVENBUC4yMDI1LzgvNAEAAAAOunsAAgAAAAozNjA1NDQuNTE1AQYAAAAFAAAAATEBAAAACy0xOTYzNzE0NjM2AwAAAAMxNjACAAAABjEwMDA1NAQAAAABMAcAAAAIOC80LzIwMjUPtun2MtTdCD9CK/cy1N0IJENJUS5OQVNEQVFHTTpST0JULklRX1ZPTFVNRS4yMDI1LzgvNAEAAABcY9kgAgAAAAgwLjA1MTcwMgAPtun2MtTdCD9CK/cy1N0II0NJUS5YVFJBOlhBSVguSVFfTUFSS0VUQ0FQLjIwMjUvOC80AQAAADXs4iICAAAACjQ4OTkuNzU1NTkAD7bp9jLU3Qg/Qiv3MtTdCCpDSVEuS09TRTpBMDAwNjYwLklRX01BUktFVENBUC4yMDI1LzgvNC5VU0QBAAAAnXoNAAIAAAAPMTI4NjQxLjI4MjE5OTEzAQYAAAAFAAAAATEBAAAACy0xOTM0NzU1MzMwAwAAAAMxNjACAAAABjEwMDA1NAQAAAABMAcAAAAIOC80LzIwMjUPtun2MtTdCD9CK/cy1N0IIkNJUS5XREFZLklRX01BUktFVENBUC4yMDI1LzgvNC5VU0QBAAAAh2NrAQIAAAAMNjAwNzIuNTgwODgyAQYAAAAFAAAAATEBAAAACy0xOTQxMzY1NDEzAwAAAAMxNjACAAAABjEwMDA1NAQAAAABMAcAAAAIOC80LzIwMjUPtun2MtTdCD9CK/cy1N0IIkNJUS5OQVNEQVFHTTpXSVNFLklRX1ZXQVAuMjAyNS84LzQBAAAA6bBD</t>
  </si>
  <si>
    <t>bgIAAAAFMzcuNzYAD7bp9jLU3Qgf9Cr3MtTdCCFDSVEuTkFTREFRR006U01ILklRX1ZXQVAuMjAyNS84LzQBAAAAYMI2AAIAAAAGMjg4Ljg1AA+26fYy1N0IH/Qq9zLU3QgiQ0lRLk5BU0RBUUdNOkFHSVguSVFfVldBUC4yMDI1LzgvNAEAAAAj9wBwAgAAAAUzMS44OAAPtun2MtTdCF4bK/cy1N0IIENJUS5CQVRTOldUQUkuSVFfVk9MVU1FLjIwMjUvOC80AQAAAGBOb2QCAAAACDAuMDgzMzE4AA+26fYy1N0IXhsr9zLU3QgiQ0lRLkxTRTpBSUFHLklRX01BUktFVENBUC4yMDI1LzgvNAEAAADwnYIkAgAAAAg3NjIuMTE0NQAPtun2MtTdCB/0Kvcy1N0IIkNJUS5CQVRTOklHVi5JUV9NQVJLRVRDQVAuMjAyNS84LzQBAAAAzTqGAAIAAAAIMTE5ODUuODQBBgAAAAUAAAABMQEAAAALLTE5Mzg3MDczMjYDAAAAAzE2MAIAAAAGMTAwMDU0BAAAAAEwBwAAAAg4LzQvMjAyNQ+26fYy1N0IH/Qq9zLU3QgiQ0lRLk1SVkwuSVFfTUFSS0VUQ0FQLjIwMjUvOC80LlVTRAEAAAC2eQAAAgAAAAk2NTk4NC4xNjYBBgAAAAUAAAABMQEAAAALLTE5NDAwMDI5MzEDAAAAAzE2MAIAAAAGMTAwMDU0BAAAAAEwBwAAAAg4LzQvMjAyNQ+26fYy1N0IEc0q9zLU3QghQ0lRLkFQUC5JUV9NQVJLRVRDQVAuMjAyNS84LzQuVVNEAQAAANq5zg0CAAAADTEzMzY2Ni4xOTM1NjkBBgAAAAUAAAABMQEAAAALLTE5NDU0NTA1NjEDAAAAAzE2</t>
  </si>
  <si>
    <t>MAIAAAAGMTAwMDU0BAAAAAEwBwAAAAg4LzQvMjAyNQ+26fYy1N0IH/Qq9zLU3QgeQ0lRLkFSQ0E6TFJOWi5JUV9WV0FQLjIwMjUvOC80AQAAALV2wyYCAAAABTQzLjU3AA+26fYy1N0IEc0q9zLU3QghQ0lRLk5BU0RBUUdNOkFJUS5JUV9WV0FQLjIwMjUvOC80AQAAAOncYiECAAAABTQ0LjE4AA+26fYy1N0IEc0q9zLU3QgiQ0lRLkFORVQuSVFfTUFSS0VUQ0FQLjIwMjUvOC80LlVTRAEAAADD2/wBAgAAAA0xNTExNTAuMTQ0MjIxAQYAAAAFAAAAATEBAAAACy0xOTQ1NzU4ODkwAwAAAAMxNjACAAAABjEwMDA1NAQAAAABMAcAAAAIOC80LzIwMjUPtun2MtTdCBHNKvcy1N0IIkNJUS5TSE9QLklRX01BUktFVENBUC4yMDI1LzgvNC5VU0QBAAAABisEBQIAAAANMTYyNDQ1LjA1ODg1OAEGAAAABQAAAAExAQAAAAstMTk0NTQxOTI2OAMAAAADMTYwAgAAAAYxMDAwNTQEAAAAATAHAAAACDgvNC8yMDI1D7bp9jLU3QgRzSr3MtTdCCJDSVEuR1RMQi5JUV9NQVJLRVRDQVAuMjAyNS84LzQuVVNEAQAAAM2EFxECAAAABzcyOTMuNTgBBgAAAAUAAAABMQEAAAALLTE5Mzg2NzM4MTgDAAAAAzE2MAIAAAAGMTAwMDU0BAAAAAEwBwAAAAg4LzQvMjAyNQ+26fYy1N0IKKYq9zLU3QgiQ0lRLk1TRlQuSVFfTUFSS0VUQ0FQLjIwMjUvOC80LlVTRAEAAABLVQAAAgAAAA4zOTgxNTAxLjIzOTI0OAEGAAAABQAAAAExAQAAAAst</t>
  </si>
  <si>
    <t>MTkzNDI0Nzc5MwMAAAADMTYwAgAAAAYxMDAwNTQEAAAAATAHAAAACDgvNC8yMDI1D7bp9jLU3Qgopir3MtTdCB1DSVEuQVNYOlJCVFouSVFfVldBUC4yMDI1LzgvNAEAAAAp7XYiAgAAAAYxNC41NDEAD7bp9jLU3Qgopir3MtTdCB1DSVEuQklUOldUQUkuSVFfVldBUC4yMDI1LzgvNAEAAABNulsjAgAAAAk2NC41NTY3OTUAD7bp9jLU3Qgopir3MtTdCB5DSVEuQVJDQTpDSEFULklRX1ZXQVAuMjAyNS84LzQBAAAAADA1bQIAAAAFNTEuMDYAD7bp9jLU3Qgopir3MtTdCB5DSVEuQVJDQTpUSE5RLklRX1ZXQVAuMjAyNS84LzQBAAAArsN+JAIAAAAFNTUuMzQAD7bp9jLU3Qgopir3MtTdCCJDSVEuQ0ZMVC5JUV9NQVJLRVRDQVAuMjAyNS84LzQuVVNEAQAAACYBehACAAAACzU5MDIuMDE5MzY5AQYAAAAFAAAAATEBAAAACy0xOTM0MTcwNTU1AwAAAAMxNjACAAAABjEwMDA1NAQAAAABMAcAAAAIOC80LzIwMjUPtun2MtTdCCimKvcy1N0IIUNJUS5OT1cuSVFfTUFSS0VUQ0FQLjIwMjUvOC80LlVTRAEAAAC/dF4BAgAAAAoxOTE1NDAuMDM3AQYAAAAFAAAAATEBAAAACy0xOTM0OTMyNzMxAwAAAAMxNjACAAAABjEwMDA1NAQAAAABMAcAAAAIOC80LzIwMjUPtun2MtTdCCimKvcy1N0IHUNJUS5MU0U6UkJPVC5JUV9WV0FQLjIwMjUvOC80AQAAAI57JBQCAAAACTE1LjA3NTQ4NQAPtun2MtTdCPJ+Kvcy1N0IHkNJ</t>
  </si>
  <si>
    <t>US5BUkNBOkFSVFkuSVFfVldBUC4yMDI1LzgvNAEAAABuH2khAgAAAAU0My4wMwAPtun2MtTdCPJ+Kvcy1N0IJ0NJUS5OQVNEQVFHTTpGRFRYLklRX01BUktFVENBUC4yMDI1LzgvNAEAAAC9pZ0mAgAAAAoxODQuMDkyNzM1AA+26fYy1N0IKKYq9zLU3QggQ0lRLk1VLklRX01BUktFVENBUC4yMDI1LzgvNC5VU0QBAAAABmkEAAIAAAANMTIwNjA4LjExMjEzNQEGAAAABQAAAAExAQAAAAstMTkzNzE3NjA4MgMAAAADMTYwAgAAAAYxMDAwNTQEAAAAATAHAAAACDgvNC8yMDI1D7bp9jLU3QgbWCr3MtTdCCJDSVEuTlZEQS5JUV9NQVJLRVRDQVAuMjAyNS84LzQuVVNEAQAAADN+AAACAAAABzQzOTIwMDABBgAAAAUAAAABMQEAAAALLTE5NDA1NzIyNDkDAAAAAzE2MAIAAAAGMTAwMDU0BAAAAAEwBwAAAAg4LzQvMjAyNQ+26fYy1N0I8n4q9zLU3QgiQ0lRLlFDT00uSVFfTUFSS0VUQ0FQLjIwMjUvOC80LlVTRAEAAADVggAAAgAAAA0xNTkwOTMuMTMxNDQxAQYAAAAFAAAAATEBAAAACy0xOTM0MjU0MjUxAwAAAAMxNjACAAAABjEwMDA1NAQAAAABMAcAAAAIOC80LzIwMjUPtun2MtTdCPJ+Kvcy1N0IIkNJUS5BQVBMLklRX01BUktFVENBUC4yMDI1LzgvNC5VU0QBAAAAaWEAAAIAAAAMMzAxNzc5My4zMDY1AQYAAAAFAAAAATEBAAAACy0xOTMzNzAzMzAzAwAAAAMxNjACAAAABjEwMDA1NAQAAAABMAcAAAAIOC80</t>
  </si>
  <si>
    <t>LzIwMjUPtun2MtTdCPJ+Kvcy1N0IIkNJUS5BREJFLklRX01BUktFVENBUC4yMDI1LzgvNC5VU0QBAAAAAV8AAAIAAAAJMTQzNzQwLjE3AQYAAAAFAAAAATEBAAAACy0xOTM3MjM4MzkzAwAAAAMxNjACAAAABjEwMDA1NAQAAAABMAcAAAAIOC80LzIwMjUPtun2MtTdCPJ+Kvcy1N0IH0NJUS5CSVQ6V1RBSS5JUV9WT0xVTUUuMjAyNS84LzQBAAAATbpbIwIAAAAIMC4wMDk2OTUAD7bp9jLU3QgbWCr3MtTdCB9DSVEuQkFUUzpJR1YuSVFfVk9MVU1FLjIwMjUvOC80AQAAAM06hgACAAAACDQuODc4MzczAA+26fYy1N0IG1gq9zLU3QgjQ0lRLkFSQ0E6TE9VUC5JUV9NQVJLRVRDQVAuMjAyNS84LzQBAAAAWVwPIgIAAAAKMTAxLjUyMjE0MwAPtun2MtTdCBtYKvcy1N0IIkNJUS5TTlBTLklRX01BUktFVENBUC4yMDI1LzgvNC5VU0QBAAAA1IgAAAIAAAANMTE3NjkxLjQ1MjczMwEGAAAABQAAAAExAQAAAAstMTk0MDU3MjI0NwMAAAADMTYwAgAAAAYxMDAwNTQEAAAAATAHAAAACDgvNC8yMDI1D7bp9jLU3QgtMSr3MtTdCCJDSVEuVFNMQS5JUV9NQVJLRVRDQVAuMjAyNS84LzQuVVNEAQAAABDGogECAAAADTk5NzUwMi4zMjM0MTIBBgAAAAUAAAABMQEAAAALLTE5MzQ4NDE5NzgDAAAAAzE2MAIAAAAGMTAwMDU0BAAAAAEwBwAAAAg4LzQvMjAyNQ+26fYy1N0ILTEq9zLU3QghQ0lRLklPVC5JUV9NQVJLRVRDQVAu</t>
  </si>
  <si>
    <t>MjAyNS84LzQuVVNEAQAAALo+/BECAAAACzIxNDA3LjAzMTcyAQYAAAAFAAAAATEBAAAACy0xOTM4NzM4MzA0AwAAAAMxNjACAAAABjEwMDA1NAQAAAABMAcAAAAIOC80LzIwMjUPtun2MtTdCBtYKvcy1N0IHkNJUS5BUkNBOkxPVVAuSVFfVldBUC4yMDI1LzgvNAEAAABZXA8iAgAAAAU2My4yOQAPtun2MtTdCL0JKvcy1N0IIkNJUS5OQVNEQVFHTTpCT1RaLklRX1ZXQVAuMjAyNS84LzQBAAAA9/0IFgIAAAAFMzMuODEAD7bp9jLU3QgtMSr3MtTdCB9DSVEuQVNYOlJCVFouSVFfVk9MVU1FLjIwMjUvOC80AQAAACntdiICAAAACDAuMDgyMTUzAA+26fYy1N0ILTEq9zLU3QgkQ0lRLk5BU0RBUUdNOkJPVFouSVFfVk9MVU1FLjIwMjUvOC80AQAAAPf9CBYCAAAABzAuNzMzMjMAD7bp9jLU3QgtMSr3MtTdCCFDSVEuQVJNLklRX01BUktFVENBUC4yMDI1LzgvNC5VU0QBAAAALOfFJwIAAAAJMTQ4MzEyLjk1AQYAAAAFAAAAATEBAAAACy0xOTM0MjU0NDA3AwAAAAMxNjACAAAABjEwMDA1NAQAAAABMAcAAAAIOC80LzIwMjUPtun2MtTdCL0JKvcy1N0IIkNJUS5PUkNMLklRX01BUktFVENBUC4yMDI1LzgvNC5VU0QBAAAA51YAAAIAAAAMNzA5MzE0LjU5NzQ5AQYAAAAFAAAAATEBAAAACy0xOTM3ODg4NzQwAwAAAAMxNjACAAAABjEwMDA1NAQAAAABMAcAAAAIOC80LzIwMjUPtun2MtTdCL0JKvcy1N0IHUNJUS5M</t>
  </si>
  <si>
    <t>U0U6QUlBRy5JUV9WV0FQLjIwMjUvOC80AQAAAPCdgiQCAAAACTE4LjIzMDk4OAAPtun2MtTdCL0JKvcy1N0ILENJUS5OQVNEQVFHUzpHT09HTC5JUV9NQVJLRVRDQVAuMjAyNS84LzQuVVNEAQAAAKhxAAACAAAACjIzNjI2NjkuMDYBBgAAAAUAAAABMQEAAAALLTE5MzQ5Mjg1NTEDAAAAAzE2MAIAAAAGMTAwMDU0BAAAAAEwBwAAAAg4LzQvMjAyNQ+26fYy1N0IvQkq9zLU3QgjQ0lRLk5BU0RBUUdNOlNNSC5JUV9WT0xVTUUuMjAyNS84LzQBAAAAYMI2AAIAAAAINS4zMjMxNzkAD7bp9jLU3Qi9CSr3MtTdCCFDSVEuU0FQLklRX01BUktFVENBUC4yMDI1LzgvNC5VU0QBAAAAC+4BAAIAAAAQMzI5NzExLjc5ODc3MjI2NAEGAAAABQAAAAExAQAAAAstMTkzNTA1NzU2NQMAAAADMTYwAgAAAAYxMDAwNTQEAAAAATAHAAAACDgvNC8yMDI1D7bp9jLU3Qiw4in3MtTdCCBDSVEuQVJDQTpBUlRZLklRX1ZPTFVNRS4yMDI1LzgvNAEAAABuH2khAgAAAAgwLjQ1ODcwMgAPtun2MtTdCLDiKfcy1N0II0NJUS5BUkNBOlRITlEuSVFfTUFSS0VUQ0FQLjIwMjUvOC80AQAAAK7DfiQCAAAACjIwNi43ODkyNzgAD7bp9jLU3Qiw4in3MtTdCCJDSVEuTUVUQS5JUV9NQVJLRVRDQVAuMjAyNS84LzQuVVNEAQAAABfbPAECAAAADjE5NTAzNTEuMjc2OTQ2AQYAAAAFAAAAATEBAAAACy0xOTM0MDY1NDM3AwAAAAMxNjACAAAABjEw</t>
  </si>
  <si>
    <t>MDA1NAQAAAABMAcAAAAIOC80LzIwMjUPtun2MtTdCLDiKfcy1N0II0NJUS5BUkNBOkNIQVQuSVFfTUFSS0VUQ0FQLjIwMjUvOC80AQAAAAAwNW0CAAAACTM4NC42MDI3NQAPtun2MtTdCJ27Kfcy1N0IHkNJUS5BUkNBOklHUFQuSVFfVldBUC4yMDI1LzgvNAEAAADMAl4BAgAAAAU1MC40MQAPtun2MtTdCJ27Kfcy1N0IH0NJUS5MU0U6UkJPVC5JUV9WT0xVTUUuMjAyNS84LzQBAAAAjnskFAIAAAAIMC4xNDg3OTYAD7bp9jLU3QiQlCn3MtTdCCJDSVEuQVJDQTpBSVMuSVFfTUFSS0VUQ0FQLjIwMjUvOC80AQAAAJiXn3ACAAAACDIzLjU4NzEyAA+26fYy1N0IkJQp9zLU3QgeQ0lRLkRCOlhCMFQuSVFfVk9MVU1FLjIwMjUvOC80AQAAANMz3ikDAAAAAAAPtun2MtTdCJCUKfcy1N0IJ0NJUS5OQVNEQVFHTTpXSVNFLklRX01BUktFVENBUC4yMDI1LzgvNAEAAADpsENuAgAAAAkzMi42NjI1NDIAD7bp9jLU3Qiduyn3MtTdCCJDSVEuQVZHTy5JUV9NQVJLRVRDQVAuMjAyNS84LzQuVVNEAQAAAPC2fQECAAAADjE0MDAzMTcuMzc5ODY4AQYAAAAFAAAAATEBAAAACy0xOTM4NTU3MjYwAwAAAAMxNjACAAAABjEwMDA1NAQAAAABMAcAAAAIOC80LzIwMjUPtun2MtTdCJCUKfcy1N0IJ0NJUS5OQVNEQVFHTTpBR0lYLklRX01BUktFVENBUC4yMDI1LzgvNAEAAAAj9wBwAgAAAAkyOC44MjA0OTQAD7bp9jLU3QiQlCn3</t>
  </si>
  <si>
    <t>MtTdCCdDSVEuVFdTRToyNDU0LklRX01BUktFVENBUC4yMDI1LzgvNC5VU0QBAAAAPTdcAAIAAAAQNzA5MTEuODU2MTA1MzAwMgEGAAAABQAAAAExAQAAAAstMTkzNDM1NTQ5MQMAAAADMTYwAgAAAAYxMDAwNTQEAAAAATAHAAAACDgvNC8yMDI1D7bp9jLU3QizbSn3MtTdCCFDSVEuTURCLklRX01BUktFVENBUC4yMDI1LzgvNC5VU0QBAAAA4m7MAgIAAAAMMTg1MTMuMTk0NzUzAQYAAAAFAAAAATEBAAAACy0xOTM5MzcwMjE2AwAAAAMxNjACAAAABjEwMDA1NAQAAAABMAcAAAAIOC80LzIwMjUPtun2MtTdCLNtKfcy1N0IIkNJUS5OQVNEQVFHTTpST0JULklRX1ZXQVAuMjAyNS84LzQBAAAAXGPZIAIAAAAENDkuOAAPtun2MtTdCLNtKfcy1N0IIENJUS5BUkNBOlRITlEuSVFfVk9MVU1FLjIwMjUvOC80AQAAAK7DfiQCAAAACDAuMDIzMTU2AA+26fYy1N0Is20p9zLU3QgjQ0lRLkFSQ0E6QVJUWS5JUV9NQVJLRVRDQVAuMjAyNS84LzQBAAAAbh9pIQIAAAAJMTIxNC4xMDk1AA+26fYy1N0Is20p9zLU3QgiQ0lRLlBTVEcuSVFfTUFSS0VUQ0FQLjIwMjUvOC80LlVTRAEAAAC4yqUGAgAAAAwxODM4NC4yODE4ODgBBgAAAAUAAAABMQEAAAALLTE5Mzg2MTQ5MDIDAAAAAzE2MAIAAAAGMTAwMDU0BAAAAAEwBwAAAAg4LzQvMjAyNQ+26fYy1N0Is20p9zLU3QghQ0lRLk5BU0RBUUdNOlFRUS5JUV9WV0FQLjIwMjUv</t>
  </si>
  <si>
    <t>OC80AQAAAA66ewACAAAABjU2Mi4xOAAPtun2MtTdCG9GKfcy1N0IJENJUS5OQVNEQVFHTTpGRFRYLklRX1ZPTFVNRS4yMDI1LzgvNAEAAAC9pZ0mAgAAAAgwLjAyMTQyOQAPtun2MtTdCG9GKfcy1N0IJ0NJUS5OQVNEQVFHTTpST0JULklRX01BUktFVENBUC4yMDI1LzgvNAEAAABcY9kgAgAAAAg1MTYuMTMzMQAPtun2MtTdCLNtKfcy1N0IIENJUS5aUy5JUV9NQVJLRVRDQVAuMjAyNS84LzQuVVNEAQAAANTMgQMCAAAADDQ0NTA3LjE2NDc5OAEGAAAABQAAAAExAQAAAAstMTkzOTUzODM5MgMAAAADMTYwAgAAAAYxMDAwNTQEAAAAATAHAAAACDgvNC8yMDI1D7bp9jLU3QhvRin3MtTdCCBDSVEuQVJDQTpDSEFULklRX1ZPTFVNRS4yMDI1LzgvNAEAAAAAMDVtAgAAAAgwLjE5NTg1NwAPtun2MtTdCG9GKfcy1N0IIkNJUS5CSVQ6V1RBSS5JUV9NQVJLRVRDQVAuMjAyNS84LzQBAAAATbpbIwIAAAAKNzg4LjUwMjY2MwAPtun2MtTdCG9GKfcy1N0II0NJUS5BUkNBOklHUFQuSVFfTUFSS0VUQ0FQLjIwMjUvOC80AQAAAMwCXgECAAAABzUwMS4zMzYBBgAAAAUAAAABMQEAAAALLTE5MzY1MTExOTUDAAAAAzE2MAIAAAAGMTAwMDU0BAAAAAEwBwAAAAg4LzQvMjAyNQ+26fYy1N0Ib0Yp9zLU3QgiQ0lRLkVTVEMuSVFfTUFSS0VUQ0FQLjIwMjUvOC80LlVTRAEAAACAhFsNAgAAAAs4NTAzLjQyNTE0NwEGAAAABQAA</t>
  </si>
  <si>
    <t>AAExAQAAAAstMTkzODgwMDgzNAMAAAADMTYwAgAAAAYxMDAwNTQEAAAAATAHAAAACDgvNC8yMDI1D7bp9jLU3QgbHyn3MtTdCCBDSVEuQVJDQTpMT1VQLklRX1ZPTFVNRS4yMDI1LzgvNAEAAABZXA8iAgAAAAgwLjAwNjYzMwAPtun2MtTdCBsfKfcy1N0IIkNJUS5BU1g6UkJUWi5JUV9NQVJLRVRDQVAuMjAyNS84LzQBAAAAKe12IgIAAAAKMzAwLjM1ODMwNAAPtun2MtTdCBsfKfcy1N0IIUNJUS5ORVQuSVFfTUFSS0VUQ0FQLjIwMjUvOC80LlVTRAEAAAA09eAEAgAAAAw3Mjc2Mi45NTUzNjYBBgAAAAUAAAABMQEAAAALLTE5MzQwMTg1NzADAAAAAzE2MAIAAAAGMTAwMDU0BAAAAAEwBwAAAAg4LzQvMjAyNQ+26fYy1N0IGx8p9zLU3QggQ0lRLkFSQ0E6TFJOWi5JUV9WT0xVTUUuMjAyNS84LzQBAAAAtXbDJgIAAAAIMC4wMDUxNzgAD7bp9jLU3QgbHyn3MtTdCCJDSVEuQU1aTi5JUV9NQVJLRVRDQVAuMjAyNS84LzQuVVNEAQAAAD1JAAACAAAADTIyNTcyMjguNjQ1MzMBBgAAAAUAAAABMQEAAAALLTE5MzM3MDMyODADAAAAAzE2MAIAAAAGMTAwMDU0BAAAAAEwBwAAAAg4LzQvMjAyNQ+26fYy1N0IGx8p9zLU3QgiQ0lRLk5BU0RBUUdNOkZEVFguSVFfVldBUC4yMDI1LzgvNAEAAAC9pZ0mAgAAAAUzOS4xNQAPtun2MtTdCADkKPcy1N0IJENJUS5OQVNEQVFHTTpXSVNFLklRX1ZPTFVNRS4yMDI1LzgvNAEA</t>
  </si>
  <si>
    <t>AADpsENuAgAAAAgwLjAwMzkwMQAPtun2MtTdCADkKPcy1N0IIkNJUS5URUFNLklRX01BUktFVENBUC4yMDI1LzgvNC5VU0QBAAAAUhMiDwIAAAAMNDg3NDQuNzA4ODczAQYAAAAFAAAAATEBAAAACy0xOTQ2NjU0NDMyAwAAAAMxNjACAAAABjEwMDA1NAQAAAABMAcAAAAIOC80LzIwMjUPtun2MtTdCADkKPcy1N0II0NJUS5CQVRTOldUQUkuSVFfTUFSS0VUQ0FQLjIwMjUvOC80AQAAAGBOb2QCAAAABzIxNy42NjYAD7bp9jLU3QhSuSj3MtTdCCNDSVEuQVJDQTpMUk5aLklRX01BUktFVENBUC4yMDI1LzgvNAEAAAC1dsMmAgAAAAczNC4wMjM2AA+26fYy1N0IUrko9zLU3QgmQ0lRLk5BU0RBUUdNOkFJUS5JUV9NQVJLRVRDQVAuMjAyNS84LzQBAAAA6dxiIQIAAAALMzk1Ni40NTI1ODkAD7bp9jLU3QhSuSj3MtTdCCBDSVEuQVJDQTpJR1BULklRX1ZPTFVNRS4yMDI1LzgvNAEAAADMAl4BAgAAAAgwLjAzMjQ0NAAPtun2MtTdCADkKPcy1N0IH0NJUS5BUkNBOkFJUy5JUV9WT0xVTUUuMjAyNS84LzQBAAAAmJefcAIAAAAHMC4wMTg2OQAPtun2MtTdCFK5KPcy1N0II0NJUS5OQVNEQVFHTTpBSVEuSVFfVk9MVU1FLjIwMjUvOC80AQAAAOncYiECAAAACDAuODg1MDk3AA+26fYy1N0IUrko9zLU3QgsQ0lRQVZHLk5BU0RBUUdNOkJPVFouSVFfVk9MVU1FLi0zMEQuMjAyNS84LzQBAAAA9/0IFgIAAAAQMC42NjU4</t>
  </si>
  <si>
    <t>NzI4MDk1MjM4MQAPtun2MtTdCG23K/cy1N0IMENJUUFWRy5CQVRTOldUQUkuSVFfVldBUC4yMDIzLzEyLzI5LjIwMjUvOC80LlVTRAEAAABgTm9kAgAAABAyMS4wNTMzODM0NTg2NDY2AA+26fYy1N0Ibbcr9zLU3QgwQ0lRQVZHLkFSQ0E6VEhOUS5JUV9WV0FQLjIwMjQvMTIvMzEuMjAyNS84LzQuVVNEAQAAAK7DfiQCAAAAEDUwLjE4NjMyNjUzMDYxMjIAD7bp9jLU3Qhttyv3MtTdCChDSVFBVkcuQVJDQTpJR1BULklRX1ZPTFVNRS4tMzBELjIwMjUvOC80AQAAAMwCXgECAAAAETAuMDQwMTMwMzgwOTUyMzgxAA+26fYy1N0ITWkr9zLU3QgoQ0lRQVZHLkFSQ0E6QVJUWS5JUV9WT0xVTUUuLTMwRC4yMDI1LzgvNAEAAABuH2khAgAAABEwLjQ0ODAzMjQyODU3MTQyOQAPtun2MtTdCE1pK/cy1N0INENJUUFWRy5OQVNEQVFHTTpGRFRYLklRX1ZXQVAuMjAyMy8xMi8yOS4yMDI1LzgvNC5VU0QBAAAAvaWdJgIAAAAQMzMuNTI2NDkxMjI4MDcwMgAPtun2MtTdCFyQK/cy1N0IMENJUUFWRy5BUkNBOkNIQVQuSVFfVldBUC4yMDI0LzEyLzMxLjIwMjUvOC80LlVTRAEAAAAAMDVtAgAAABA0MS41NTA4ODQzNTM3NDE1AA+26fYy1N0IXJAr9zLU3QgsQ0lRQVZHLk5BU0RBUUdNOldJU0UuSVFfVk9MVU1FLi0zMEQuMjAyNS84LzQBAAAA6bBDbgIAAAASMC4wMTE2NDEwNDc2MTkwNDc2AA+26fYy1N0IP0Ir9zLU3Qgo</t>
  </si>
  <si>
    <t>Q0lRQVZHLkFSQ0E6TFJOWi5JUV9WT0xVTUUuLTMwRC4yMDI1LzgvNAEAAAC1dsMmAgAAABMwLjAwNDQxNjE0Mjg1NzE0Mjg2AA+26fYy1N0ITWkr9zLU3QgvQ0lRQVZHLkJJVDpXVEFJLklRX1ZXQVAuMjAyMy8xMi8yOS4yMDI1LzgvNC5VU0QBAAAATbpbIwIAAAAQNjQuNjA4OTk0MTE2ODQ0OQAPtun2MtTdCE1pK/cy1N0IMENJUUFWRy5YVFJBOlhBSVguSVFfVldBUC4yMDIzLzEyLzI5LjIwMjUvOC80LlVTRAEAAAA17OIiAwAAAAAAD7bp9jLU3Qg/Qiv3MtTdCDNDSVFBVkcuTkFTREFRR006U01ILklRX1ZXQVAuMjAyMy8xMi8yOS4yMDI1LzgvNC5VU0QBAAAAYMI2AAIAAAAQMjM2LjI4NTA4NzcxOTI5OAAPtun2MtTdCD9CK/cy1N0IMENJUUFWRy5BUkNBOkxSTlouSVFfVldBUC4yMDI0LzEyLzMxLjIwMjUvOC80LlVTRAEAAAC1dsMmAgAAAA80MC4xNTcwNzQ4Mjk5MzIAD7bp9jLU3Qg/Qiv3MtTdCChDSVFBVkcuQkFUUzpXVEFJLklRX1ZPTFVNRS4tMzBELjIwMjUvOC80AQAAAGBOb2QCAAAAEjAuMDg3NTY2MTQyODU3MTQyOQAPtun2MtTdCB/0Kvcy1N0IL0NJUUFWRy5BU1g6UkJUWi5JUV9WV0FQLjIwMjMvMTIvMjkuMjAyNS84LzQuVVNEAQAAACntdiICAAAADzkuMTA0Njc1OTcwMzI1NwAPtun2MtTdCF4bK/cy1N0INENJUUFWRy5OQVNEQVFHTTpCT1RaLklRX1ZXQVAuMjAyMy8xMi8yOS4yMDI1</t>
  </si>
  <si>
    <t>LzgvNC5VU0QBAAAA9/0IFgIAAAAQMzEuMTIyMjgwNzAxNzU0NAAPtun2MtTdCF4bK/cy1N0INENJUUFWRy5OQVNEQVFHTTpXSVNFLklRX1ZXQVAuMjAyNC8xMi8zMS4yMDI1LzgvNC5VU0QBAAAA6bBDbgIAAAAQMzQuNDg3OTU5MTgzNjczNQAPtun2MtTdCF4bK/cy1N0IKENJUUFWRy5BUkNBOlRITlEuSVFfVk9MVU1FLi0zMEQuMjAyNS84LzQBAAAArsN+JAIAAAASMC4wMjY5OTg4MDk1MjM4MDk1AA+26fYy1N0IEc0q9zLU3QguQ0lRQVZHLkRCOlhCMFQuSVFfVldBUC4yMDIzLzEyLzI5LjIwMjUvOC80LlVTRAEAAADTM94pAwAAAAAAD7bp9jLU3QgRzSr3MtTdCCxDSVFBVkcuTkFTREFRR006RkRUWC5JUV9WT0xVTUUuLTMwRC4yMDI1LzgvNAEAAAC9pZ0mAgAAABIwLjAxODQxNDIzODA5NTIzODEAD7bp9jLU3QgRzSr3MtTdCDBDSVFBVkcuQVJDQTpBUlRZLklRX1ZXQVAuMjAyMy8xMi8yOS4yMDI1LzgvNC5VU0QBAAAAbh9pIQIAAAAQMzUuMTc1NTg4OTcyNDMxMQAPtun2MtTdCBHNKvcy1N0IJ0NJUUFWRy5MU0U6UkJPVC5JUV9WT0xVTUUuLTMwRC4yMDI1LzgvNAEAAACOeyQUAgAAABEwLjE0ODYyNDg1NzE0Mjg1NwAPtun2MtTdCPJ+Kvcy1N0IMENJUUFWRy5BUkNBOkxPVVAuSVFfVldBUC4yMDIzLzEyLzI5LjIwMjUvOC80LlVTRAEAAABZXA8iAgAAABA1MC4wOTkzMjMzMDgyNzA3AA+26fYy1N0I</t>
  </si>
  <si>
    <t>8n4q9zLU3QgwQ0lRQVZHLkFSQ0E6QVJUWS5JUV9WV0FQLjIwMjQvMTIvMzEuMjAyNS84LzQuVVNEAQAAAG4faSECAAAAEDM2Ljk4MjEwODg0MzUzNzQAD7bp9jLU3Qgopir3MtTdCCdDSVFBVkcuQklUOldUQUkuSVFfVk9MVU1FLi0zMEQuMjAyNS84LzQBAAAATbpbIwIAAAAIMC4wMTM1MzIAD7bp9jLU3QgbWCr3MtTdCCtDSVFBVkcuTkFTREFRR006U01ILklRX1ZPTFVNRS4tMzBELjIwMjUvOC80AQAAAGDCNgACAAAAEDcuNjMyMjI0NTcxNDI4NTcAD7bp9jLU3QgbWCr3MtTdCC9DSVFBVkcuQVJDQTpBSVMuSVFfVldBUC4yMDIzLzEyLzI5LjIwMjUvOC80LlVTRAEAAACYl59wAgAAABAyNC42NTYzODU1NDIxNjg3AA+26fYy1N0IG1gq9zLU3QgwQ0lRQVZHLkFSQ0E6SUdQVC5JUV9WV0FQLjIwMjQvMTIvMzEuMjAyNS84LzQuVVNEAQAAAMwCXgECAAAAEDQ1LjIyNDA4ODU3ODIzMTMAD7bp9jLU3QgbWCr3MtTdCCdDSVFBVkcuTFNFOkFJQUcuSVFfVk9MVU1FLi0zMEQuMjAyNS84LzQBAAAA8J2CJAIAAAASMC4wNjM3NTU5MDQ3NjE5MDQ4AA+26fYy1N0ILTEq9zLU3QgnQ0lRQVZHLkJBVFM6SUdWLklRX1ZPTFVNRS4tMzBELjIwMjUvOC80AQAAAM06hgACAAAAEDQuMzg4NTI2MTQyODU3MTQAD7bp9jLU3QgtMSr3MtTdCDBDSVFBVkcuQkFUUzpXVEFJLklRX1ZXQVAuMjAyNC8xMi8zMS4yMDI1LzgvNC5V</t>
  </si>
  <si>
    <t>U0QBAAAAYE5vZAIAAAAQMjIuMDcxNDk2NTk4NjM5NQAPtun2MtTdCC0xKvcy1N0IJ0NJUUFWRy5BU1g6UkJUWi5JUV9WT0xVTUUuLTMwRC4yMDI1LzgvNAEAAAAp7XYiAgAAABIwLjA0NjQ5NzE5MDQ3NjE5MDUAD7bp9jLU3Qiw4in3MtTdCDRDSVFBVkcuTkFTREFRR006QUdJWC5JUV9WV0FQLjIwMjQvMTIvMzEuMjAyNS84LzQuVVNEAQAAACP3AHACAAAAEDI4LjU4MTQ5NjU5ODYzOTUAD7bp9jLU3Qiw4in3MtTdCCZDSVFBVkcuREI6WEIwVC5JUV9WT0xVTUUuLTMwRC4yMDI1LzgvNAEAAADTM94pAwAAAAAAD7bp9jLU3Qi9CSr3MtTdCDNDSVFBVkcuTkFTREFRR006U01ILklRX1ZXQVAuMjAyNC8xMi8zMS4yMDI1LzgvNC5VU0QBAAAAYMI2AAIAAAAQMjQ0LjA2NzI3ODkxMTU2NQAPtun2MtTdCL0JKvcy1N0ILENJUUFWRy5OQVNEQVFHTTpST0JULklRX1ZPTFVNRS4tMzBELjIwMjUvOC80AQAAAFxj2SACAAAAEjAuMDY3MzkyOTUyMzgwOTUyNAAPtun2MtTdCLDiKfcy1N0INENJUUFWRy5OQVNEQVFHTTpXSVNFLklRX1ZXQVAuMjAyMy8xMi8yOS4yMDI1LzgvNC5VU0QBAAAA6bBDbgIAAAAQMzEuNDEyNzMxODI5NTczOQAPtun2MtTdCLDiKfcy1N0IL0NJUUFWRy5CQVRTOklHVi5JUV9WV0FQLjIwMjQvMTIvMzEuMjAyNS84LzQuVVNEAQAAAM06hgACAAAAEDEwMC43NDg1NzE0Mjg1NzEAD7bp9jLU3Qiw</t>
  </si>
  <si>
    <t>4in3MtTdCChDSVFBVkcuQVJDQTpDSEFULklRX1ZPTFVNRS4tMzBELjIwMjUvOC80AQAAAAAwNW0CAAAAETAuMTYzMDE5MDk1MjM4MDk1AA+26fYy1N0Inbsp9zLU3QgvQ0lRQVZHLkxTRTpSQk9ULklRX1ZXQVAuMjAyMy8xMi8yOS4yMDI1LzgvNC5VU0QBAAAAjnskFAIAAAAQMTMuNTkxNjM3ODQyMzY0NQAPtun2MtTdCJ27Kfcy1N0IL0NJUUFWRy5MU0U6UkJPVC5JUV9WV0FQLjIwMjQvMTIvMzEuMjAyNS84LzQuVVNEAQAAAI57JBQCAAAAEDE0LjEwMTU4MTgwOTIxMDUAD7bp9jLU3Qiduyn3MtTdCDRDSVFBVkcuTkFTREFRR006Qk9UWi5JUV9WV0FQLjIwMjQvMTIvMzEuMjAyNS84LzQuVVNEAQAAAPf9CBYCAAAAEDMxLjI3OTg2Mzk0NTU3ODIAD7bp9jLU3Qiduyn3MtTdCCdDSVFBVkcuQVJDQTpBSVMuSVFfVk9MVU1FLi0zMEQuMjAyNS84LzQBAAAAmJefcAIAAAASMC4wMjk2MTYyMzgwOTUyMzgxAA+26fYy1N0Inbsp9zLU3QgvQ0lRQVZHLkJJVDpXVEFJLklRX1ZXQVAuMjAyNC8xMi8zMS4yMDI1LzgvNC5VU0QBAAAATbpbIwIAAAAQNjYuNzEyNzU4MTM3ODkwOQAPtun2MtTdCLDiKfcy1N0IM0NJUUFWRy5OQVNEQVFHTTpRUVEuSVFfVldBUC4yMDIzLzEyLzI5LjIwMjUvOC80LlVTRAEAAAAOunsAAgAAABA0ODEuODMxNTg0NDcxMTc4AA+26fYy1N0IkJQp9zLU3Qg0Q0lRQVZHLk5BU0RBUUdNOlJP</t>
  </si>
  <si>
    <t>QlQuSVFfVldBUC4yMDIzLzEyLzI5LjIwMjUvOC80LlVTRAEAAABcY9kgAgAAAA40NC4yMTMzNTgzOTU5OQAPtun2MtTdCJCUKfcy1N0IL0NJUUFWRy5MU0U6QUlBRy5JUV9WV0FQLjIwMjQvMTIvMzEuMjAyNS84LzQuVVNEAQAAAPCdgiQCAAAAEDIyLjE4MDY3MzQ3NTM5MTQAD7bp9jLU3QiQlCn3MtTdCDBDSVFBVkcuQVJDQTpJR1BULklRX1ZXQVAuMjAyMy8xMi8yOS4yMDI1LzgvNC5VU0QBAAAAzAJeAQIAAAAQNDQuODQ1MzI3NzgxOTU0OQAPtun2MtTdCLNtKfcy1N0IL0NJUUFWRy5BU1g6UkJUWi5JUV9WV0FQLjIwMjQvMTIvMzEuMjAyNS84LzQuVVNEAQAAACntdiICAAAAEDkuMDA0NjYxNzI5NDAwMTIAD7bp9jLU3QiQlCn3MtTdCCtDSVFBVkcuTkFTREFRR006QUlRLklRX1ZPTFVNRS4tMzBELjIwMjUvOC80AQAAAOncYiECAAAAEDEuMDQ1NjgxOTUyMzgwOTUAD7bp9jLU3QizbSn3MtTdCDBDSVFBVkcuQVJDQTpDSEFULklRX1ZXQVAuMjAyMy8xMi8yOS4yMDI1LzgvNC5VU0QBAAAAADA1bQIAAAAQMzguMDkwNTUxMzc4NDQ2MQAPtun2MtTdCLNtKfcy1N0IMENJUUFWRy5BUkNBOkxSTlouSVFfVldBUC4yMDIzLzEyLzI5LjIwMjUvOC80LlVTRAEAAAC1dsMmAgAAABAzOS4xMTc1Njg5MjIzMDU4AA+26fYy1N0Ib0Yp9zLU3Qg0Q0lRQVZHLk5BU0RBUUdNOlJPQlQuSVFfVldBUC4yMDI0LzEyLzMx</t>
  </si>
  <si>
    <t>LjIwMjUvOC80LlVTRAEAAABcY9kgAgAAABA0NS4wMTU3ODIzMTI5MjUyAA+26fYy1N0Ib0Yp9zLU3Qg0Q0lRQVZHLk5BU0RBUUdNOkZEVFguSVFfVldBUC4yMDI0LzEyLzMxLjIwMjUvOC80LlVTRAEAAAC9pZ0mAgAAABAzNS40OTE0Mjg1NzE0Mjg2AA+26fYy1N0Ib0Yp9zLU3Qg0Q0lRQVZHLk5BU0RBUUdNOkFHSVguSVFfVldBUC4yMDIzLzEyLzI5LjIwMjUvOC80LlVTRAEAAAAj9wBwAgAAABAyNy40OTk2OTQ2NTY0ODg2AA+26fYy1N0IGx8p9zLU3QgwQ0lRQVZHLkFSQ0E6TE9VUC5JUV9WV0FQLjIwMjQvMTIvMzEuMjAyNS84LzQuVVNEAQAAAFlcDyICAAAAEDU0LjcwMDc0ODI5OTMxOTcAD7bp9jLU3QgbHyn3MtTdCDNDSVFBVkcuTkFTREFRR006UVFRLklRX1ZXQVAuMjAyNC8xMi8zMS4yMDI1LzgvNC5VU0QBAAAADrp7AAIAAAAQNTExLjc3NjU5ODYzOTQ1NgAPtun2MtTdCBsfKfcy1N0IL0NJUUFWRy5CQVRTOklHVi5JUV9WV0FQLjIwMjMvMTIvMjkuMjAyNS84LzQuVVNEAQAAAM06hgACAAAAEDkyLjU4MTc4NzQ3MzY4NDIAD7bp9jLU3QgbHyn3MtTdCC9DSVFBVkcuQVJDQTpBSVMuSVFfVldBUC4yMDI0LzEyLzMxLjIwMjUvOC80LlVTRAEAAACYl59wAgAAABAyNC42Mzg3NzU1MTAyMDQxAN/L6fYy1N0IGx8p9zLU3QgoQ0lRQVZHLlhUUkE6WEFJWC5JUV9WT0xVTUUuLTMwRC4yMDI1LzgvNAEA</t>
  </si>
  <si>
    <t>AAA17OIiAgAAABIwLjA2NDkwNDQ3NjE5MDQ3NjIA38vp9jLU3QgA5Cj3MtTdCCxDSVFBVkcuTkFTREFRR006QUdJWC5JUV9WT0xVTUUuLTMwRC4yMDI1LzgvNAEAAAAj9wBwAgAAABIwLjAyMjc4OTE0Mjg1NzE0MjkA38vp9jLU3QhNCyn3MtTdCC9DSVFBVkcuTFNFOkFJQUcuSVFfVldBUC4yMDIzLzEyLzI5LjIwMjUvOC80LlVTRAEAAADwnYIkAgAAABAyMC41OTg3MzM3MzIwMTk3AN/L6fYy1N0ITQsp9zLU3QgwQ0lRQVZHLkFSQ0E6VEhOUS5JUV9WV0FQLjIwMjMvMTIvMjkuMjAyNS84LzQuVVNEAQAAAK7DfiQCAAAAEDQ2LjY5NTE2MjkwNzI2ODIA38vp9jLU3QhNCyn3MtTdCDNDSVFBVkcuTkFTREFRR006QUlRLklRX1ZXQVAuMjAyMy8xMi8yOS4yMDI1LzgvNC5VU0QBAAAA6dxiIQIAAAAQMzYuNzg1ODE0NTM2MzQwOQDfy+n2MtTdCADkKPcy1N0IL0NJUUFWRy5YVFJBOlhBSVguSVFfVldBUC4yMDIzLzYvMzAuMjAyNS84LzQuVVNEAQAAADXs4iICAAAAEDk0LjE2MjMzNjI2NDUwMzkA38vp9jLU3QhSuSj3MtTdCC1DSVFBVkcuREI6WEIwVC5JUV9WV0FQLjIwMjMvNi8zMC4yMDI1LzgvNC5VU0QBAAAA0zPeKQIAAAAPMTguNjE1NzIwNTI3OTY0AN/L6fYy1N0IAOQo9zLU3QgzQ0lRQVZHLk5BU0RBUUdNOkFJUS5JUV9WV0FQLjIwMjQvMTIvMzEuMjAyNS84LzQuVVNEAQAAAOncYiECAAAAEDM5Ljg5</t>
  </si>
  <si>
    <t>ODU3MTQyODU3MTQA38vp9jLU3QgA5Cj3MtTdCCtDSVFBVkcuTkFTREFRR006UVFRLklRX1ZPTFVNRS4tMzBELjIwMjUvOC80AQAAAA66ewACAAAADzQzLjgwNDcyNzA0NzYxOQDfy+n2MtTdCADkKPcy1N0IKENJUUFWRy5BUkNBOkxPVVAuSVFfVk9MVU1FLi0zMEQuMjAyNS84LzQBAAAAWVwPIgIAAAAIMC4wMDcwODIA38vp9jLU3QhSuSj3MtTdCA==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</si>
</sst>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family val="3"/>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0.3270788021746045</c:v>
                </c:pt>
                <c:pt idx="2">
                  <c:v>0.37746630201211184</c:v>
                </c:pt>
                <c:pt idx="3">
                  <c:v>0.1720398701245236</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0.12637003165670069</c:v>
                </c:pt>
                <c:pt idx="1">
                  <c:v>7.6222412685372998E-2</c:v>
                </c:pt>
                <c:pt idx="2">
                  <c:v>0.10341724859652213</c:v>
                </c:pt>
                <c:pt idx="3">
                  <c:v>3.8299329627554002E-2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2.0152850739564385E-2</c:v>
                </c:pt>
                <c:pt idx="1">
                  <c:v>1.4737549402741469E-2</c:v>
                </c:pt>
                <c:pt idx="2">
                  <c:v>1.8451650176933683E-2</c:v>
                </c:pt>
                <c:pt idx="3">
                  <c:v>1.3422326725969595E-2</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454C-4A75-4BA3-AF1A-23A90FF98441}">
  <dimension ref="A1:IO1"/>
  <sheetViews>
    <sheetView workbookViewId="0"/>
  </sheetViews>
  <sheetFormatPr defaultRowHeight="14"/>
  <sheetData>
    <row r="1" spans="1:249" ht="409.5">
      <c r="A1" t="s">
        <v>437</v>
      </c>
      <c r="B1" t="s">
        <v>438</v>
      </c>
      <c r="C1" t="s">
        <v>439</v>
      </c>
      <c r="D1" t="s">
        <v>440</v>
      </c>
      <c r="E1" t="s">
        <v>441</v>
      </c>
      <c r="F1" t="s">
        <v>442</v>
      </c>
      <c r="G1" t="s">
        <v>443</v>
      </c>
      <c r="H1" t="s">
        <v>444</v>
      </c>
      <c r="I1" t="s">
        <v>445</v>
      </c>
      <c r="J1" t="s">
        <v>446</v>
      </c>
      <c r="K1" t="s">
        <v>447</v>
      </c>
      <c r="L1" t="s">
        <v>448</v>
      </c>
      <c r="M1" t="s">
        <v>449</v>
      </c>
      <c r="N1" t="s">
        <v>450</v>
      </c>
      <c r="O1" t="s">
        <v>451</v>
      </c>
      <c r="P1" t="s">
        <v>452</v>
      </c>
      <c r="Q1" t="s">
        <v>453</v>
      </c>
      <c r="R1" t="s">
        <v>454</v>
      </c>
      <c r="S1" t="s">
        <v>455</v>
      </c>
      <c r="T1" t="s">
        <v>456</v>
      </c>
      <c r="U1" t="s">
        <v>457</v>
      </c>
      <c r="V1" t="s">
        <v>458</v>
      </c>
      <c r="W1" t="s">
        <v>459</v>
      </c>
      <c r="X1" t="s">
        <v>460</v>
      </c>
      <c r="Y1" t="s">
        <v>461</v>
      </c>
      <c r="Z1" t="s">
        <v>462</v>
      </c>
      <c r="AA1" t="s">
        <v>463</v>
      </c>
      <c r="AB1" t="s">
        <v>464</v>
      </c>
      <c r="AC1" t="s">
        <v>465</v>
      </c>
      <c r="AD1" t="s">
        <v>466</v>
      </c>
      <c r="AE1" t="s">
        <v>467</v>
      </c>
      <c r="AF1" t="s">
        <v>468</v>
      </c>
      <c r="AG1" t="s">
        <v>469</v>
      </c>
      <c r="AH1" t="s">
        <v>470</v>
      </c>
      <c r="AI1" t="s">
        <v>471</v>
      </c>
      <c r="AJ1" t="s">
        <v>472</v>
      </c>
      <c r="AK1" t="s">
        <v>473</v>
      </c>
      <c r="AL1" t="s">
        <v>474</v>
      </c>
      <c r="AM1" t="s">
        <v>475</v>
      </c>
      <c r="AN1" t="s">
        <v>476</v>
      </c>
      <c r="AO1" t="s">
        <v>477</v>
      </c>
      <c r="AP1" t="s">
        <v>478</v>
      </c>
      <c r="AQ1" t="s">
        <v>479</v>
      </c>
      <c r="AR1" t="s">
        <v>480</v>
      </c>
      <c r="AS1" t="s">
        <v>481</v>
      </c>
      <c r="AT1" t="s">
        <v>482</v>
      </c>
      <c r="AU1" t="s">
        <v>483</v>
      </c>
      <c r="AV1" t="s">
        <v>484</v>
      </c>
      <c r="AW1" t="s">
        <v>485</v>
      </c>
      <c r="AX1" t="s">
        <v>486</v>
      </c>
      <c r="AY1" t="s">
        <v>487</v>
      </c>
      <c r="AZ1" t="s">
        <v>488</v>
      </c>
      <c r="BA1" t="s">
        <v>489</v>
      </c>
      <c r="BB1" t="s">
        <v>490</v>
      </c>
      <c r="BC1" t="s">
        <v>491</v>
      </c>
      <c r="BD1" t="s">
        <v>492</v>
      </c>
      <c r="BE1" t="s">
        <v>493</v>
      </c>
      <c r="BF1" t="s">
        <v>494</v>
      </c>
      <c r="BG1" t="s">
        <v>495</v>
      </c>
      <c r="BH1" t="s">
        <v>496</v>
      </c>
      <c r="BI1" t="s">
        <v>497</v>
      </c>
      <c r="BJ1" t="s">
        <v>498</v>
      </c>
      <c r="BK1" t="s">
        <v>499</v>
      </c>
      <c r="BL1" t="s">
        <v>500</v>
      </c>
      <c r="BM1" t="s">
        <v>501</v>
      </c>
      <c r="BN1" t="s">
        <v>502</v>
      </c>
      <c r="BO1" t="s">
        <v>503</v>
      </c>
      <c r="BP1" t="s">
        <v>504</v>
      </c>
      <c r="BQ1" t="s">
        <v>505</v>
      </c>
      <c r="BR1" t="s">
        <v>506</v>
      </c>
      <c r="BS1" t="s">
        <v>507</v>
      </c>
      <c r="BT1" t="s">
        <v>508</v>
      </c>
      <c r="BU1" t="s">
        <v>509</v>
      </c>
      <c r="BV1" t="s">
        <v>510</v>
      </c>
      <c r="BW1" t="s">
        <v>511</v>
      </c>
      <c r="BX1" t="s">
        <v>512</v>
      </c>
      <c r="BY1" t="s">
        <v>513</v>
      </c>
      <c r="BZ1" t="s">
        <v>514</v>
      </c>
      <c r="CA1" t="s">
        <v>515</v>
      </c>
      <c r="CB1" t="s">
        <v>516</v>
      </c>
      <c r="CC1" t="s">
        <v>517</v>
      </c>
      <c r="CD1" t="s">
        <v>518</v>
      </c>
      <c r="CE1" t="s">
        <v>519</v>
      </c>
      <c r="CF1" t="s">
        <v>520</v>
      </c>
      <c r="CG1" t="s">
        <v>521</v>
      </c>
      <c r="CH1" t="s">
        <v>522</v>
      </c>
      <c r="CI1" t="s">
        <v>523</v>
      </c>
      <c r="CJ1" t="s">
        <v>524</v>
      </c>
      <c r="CK1" t="s">
        <v>525</v>
      </c>
      <c r="CL1" t="s">
        <v>526</v>
      </c>
      <c r="CM1" t="s">
        <v>527</v>
      </c>
      <c r="CN1" t="s">
        <v>528</v>
      </c>
      <c r="CO1" t="s">
        <v>529</v>
      </c>
      <c r="CP1" t="s">
        <v>530</v>
      </c>
      <c r="CQ1" t="s">
        <v>531</v>
      </c>
      <c r="CR1" t="s">
        <v>532</v>
      </c>
      <c r="CS1" t="s">
        <v>533</v>
      </c>
      <c r="CT1" t="s">
        <v>534</v>
      </c>
      <c r="CU1" t="s">
        <v>535</v>
      </c>
      <c r="CV1" t="s">
        <v>536</v>
      </c>
      <c r="CW1" t="s">
        <v>537</v>
      </c>
      <c r="CX1" t="s">
        <v>538</v>
      </c>
      <c r="CY1" t="s">
        <v>539</v>
      </c>
      <c r="CZ1" t="s">
        <v>540</v>
      </c>
      <c r="DA1" t="s">
        <v>541</v>
      </c>
      <c r="DB1" t="s">
        <v>542</v>
      </c>
      <c r="DC1" t="s">
        <v>543</v>
      </c>
      <c r="DD1" t="s">
        <v>544</v>
      </c>
      <c r="DE1" t="s">
        <v>545</v>
      </c>
      <c r="DF1" t="s">
        <v>546</v>
      </c>
      <c r="DG1" t="s">
        <v>547</v>
      </c>
      <c r="DH1" t="s">
        <v>548</v>
      </c>
      <c r="DI1" t="s">
        <v>549</v>
      </c>
      <c r="DJ1" t="s">
        <v>550</v>
      </c>
      <c r="DK1" t="s">
        <v>551</v>
      </c>
      <c r="DL1" t="s">
        <v>552</v>
      </c>
      <c r="DM1" t="s">
        <v>553</v>
      </c>
      <c r="DN1" t="s">
        <v>554</v>
      </c>
      <c r="DO1" t="s">
        <v>555</v>
      </c>
      <c r="DP1" t="s">
        <v>556</v>
      </c>
      <c r="DQ1" t="s">
        <v>557</v>
      </c>
      <c r="DR1" t="s">
        <v>558</v>
      </c>
      <c r="DS1" t="s">
        <v>559</v>
      </c>
      <c r="DT1" t="s">
        <v>560</v>
      </c>
      <c r="DU1" t="s">
        <v>561</v>
      </c>
      <c r="DV1" t="s">
        <v>562</v>
      </c>
      <c r="DW1" t="s">
        <v>563</v>
      </c>
      <c r="DX1" t="s">
        <v>564</v>
      </c>
      <c r="DY1" t="s">
        <v>565</v>
      </c>
      <c r="DZ1" t="s">
        <v>566</v>
      </c>
      <c r="EA1" t="s">
        <v>567</v>
      </c>
      <c r="EB1" t="s">
        <v>364</v>
      </c>
      <c r="EC1" t="s">
        <v>365</v>
      </c>
      <c r="ED1" t="s">
        <v>366</v>
      </c>
      <c r="EE1" t="s">
        <v>367</v>
      </c>
      <c r="EF1" t="s">
        <v>368</v>
      </c>
      <c r="EG1" t="s">
        <v>369</v>
      </c>
      <c r="EH1" t="s">
        <v>370</v>
      </c>
      <c r="EI1" t="s">
        <v>371</v>
      </c>
      <c r="EJ1" t="s">
        <v>372</v>
      </c>
      <c r="EK1" t="s">
        <v>373</v>
      </c>
      <c r="EL1" t="s">
        <v>374</v>
      </c>
      <c r="EM1" t="s">
        <v>375</v>
      </c>
      <c r="EN1" t="s">
        <v>376</v>
      </c>
      <c r="EO1" t="s">
        <v>377</v>
      </c>
      <c r="EP1" t="s">
        <v>378</v>
      </c>
      <c r="EQ1" t="s">
        <v>379</v>
      </c>
      <c r="ER1" t="s">
        <v>380</v>
      </c>
      <c r="ES1" t="s">
        <v>381</v>
      </c>
      <c r="ET1" t="s">
        <v>382</v>
      </c>
      <c r="EU1" t="s">
        <v>383</v>
      </c>
      <c r="EV1" t="s">
        <v>384</v>
      </c>
      <c r="EW1" t="s">
        <v>385</v>
      </c>
      <c r="EX1" t="s">
        <v>386</v>
      </c>
      <c r="EY1" t="s">
        <v>387</v>
      </c>
      <c r="EZ1" t="s">
        <v>388</v>
      </c>
      <c r="FA1" t="s">
        <v>389</v>
      </c>
      <c r="FB1" t="s">
        <v>390</v>
      </c>
      <c r="FC1" t="s">
        <v>391</v>
      </c>
      <c r="FD1" t="s">
        <v>392</v>
      </c>
      <c r="FE1" t="s">
        <v>393</v>
      </c>
      <c r="FF1" t="s">
        <v>394</v>
      </c>
      <c r="FG1" t="s">
        <v>395</v>
      </c>
      <c r="FH1" t="s">
        <v>396</v>
      </c>
      <c r="FI1" t="s">
        <v>397</v>
      </c>
      <c r="FJ1" t="s">
        <v>398</v>
      </c>
      <c r="FK1" t="s">
        <v>399</v>
      </c>
      <c r="FL1" t="s">
        <v>400</v>
      </c>
      <c r="FM1" t="s">
        <v>401</v>
      </c>
      <c r="FN1" t="s">
        <v>402</v>
      </c>
      <c r="FO1" t="s">
        <v>568</v>
      </c>
      <c r="FP1" t="s">
        <v>569</v>
      </c>
      <c r="FQ1" t="s">
        <v>570</v>
      </c>
      <c r="FR1" t="s">
        <v>571</v>
      </c>
      <c r="FS1" t="s">
        <v>572</v>
      </c>
      <c r="FT1" t="s">
        <v>573</v>
      </c>
      <c r="FU1" t="s">
        <v>574</v>
      </c>
      <c r="FV1" t="s">
        <v>575</v>
      </c>
      <c r="FW1" t="s">
        <v>576</v>
      </c>
      <c r="FX1" t="s">
        <v>577</v>
      </c>
      <c r="FY1" t="s">
        <v>578</v>
      </c>
      <c r="FZ1" t="s">
        <v>403</v>
      </c>
      <c r="GA1" t="s">
        <v>404</v>
      </c>
      <c r="GB1" t="s">
        <v>405</v>
      </c>
      <c r="GC1" t="s">
        <v>406</v>
      </c>
      <c r="GD1" t="s">
        <v>407</v>
      </c>
      <c r="GE1" t="s">
        <v>408</v>
      </c>
      <c r="GF1" t="s">
        <v>409</v>
      </c>
      <c r="GG1" t="s">
        <v>410</v>
      </c>
      <c r="GH1" t="s">
        <v>411</v>
      </c>
      <c r="GI1" t="s">
        <v>412</v>
      </c>
      <c r="GJ1" t="s">
        <v>413</v>
      </c>
      <c r="GK1" t="s">
        <v>414</v>
      </c>
      <c r="GL1" t="s">
        <v>415</v>
      </c>
      <c r="GM1" t="s">
        <v>416</v>
      </c>
      <c r="GN1" t="s">
        <v>417</v>
      </c>
      <c r="GO1" t="s">
        <v>418</v>
      </c>
      <c r="GP1" t="s">
        <v>419</v>
      </c>
      <c r="GQ1" t="s">
        <v>420</v>
      </c>
      <c r="GR1" t="s">
        <v>421</v>
      </c>
      <c r="GS1" t="s">
        <v>422</v>
      </c>
      <c r="GT1" t="s">
        <v>423</v>
      </c>
      <c r="GU1" t="s">
        <v>424</v>
      </c>
      <c r="GV1" t="s">
        <v>425</v>
      </c>
      <c r="GW1" t="s">
        <v>426</v>
      </c>
      <c r="GX1" t="s">
        <v>427</v>
      </c>
      <c r="GY1" t="s">
        <v>428</v>
      </c>
      <c r="GZ1" t="s">
        <v>429</v>
      </c>
      <c r="HA1" t="s">
        <v>430</v>
      </c>
      <c r="HB1" t="s">
        <v>431</v>
      </c>
      <c r="HC1" t="s">
        <v>432</v>
      </c>
      <c r="HD1" t="s">
        <v>433</v>
      </c>
      <c r="HE1" t="s">
        <v>434</v>
      </c>
      <c r="HF1" t="s">
        <v>435</v>
      </c>
      <c r="HG1" t="s">
        <v>579</v>
      </c>
      <c r="HH1" t="s">
        <v>580</v>
      </c>
      <c r="HI1" t="s">
        <v>581</v>
      </c>
      <c r="HJ1" t="s">
        <v>582</v>
      </c>
      <c r="HK1" t="s">
        <v>583</v>
      </c>
      <c r="HL1" t="s">
        <v>584</v>
      </c>
      <c r="HM1" t="s">
        <v>585</v>
      </c>
      <c r="HN1" t="s">
        <v>586</v>
      </c>
      <c r="HO1" t="s">
        <v>587</v>
      </c>
      <c r="HP1" t="s">
        <v>588</v>
      </c>
      <c r="HQ1" t="s">
        <v>589</v>
      </c>
      <c r="HR1" t="s">
        <v>590</v>
      </c>
      <c r="HS1" t="s">
        <v>591</v>
      </c>
      <c r="HT1" t="s">
        <v>592</v>
      </c>
      <c r="HU1" t="s">
        <v>593</v>
      </c>
      <c r="HV1" t="s">
        <v>594</v>
      </c>
      <c r="HW1" t="s">
        <v>595</v>
      </c>
      <c r="HX1" t="s">
        <v>596</v>
      </c>
      <c r="HY1" t="s">
        <v>597</v>
      </c>
      <c r="HZ1" t="s">
        <v>598</v>
      </c>
      <c r="IA1" t="s">
        <v>599</v>
      </c>
      <c r="IB1" t="s">
        <v>600</v>
      </c>
      <c r="IC1" t="s">
        <v>601</v>
      </c>
      <c r="ID1" t="s">
        <v>602</v>
      </c>
      <c r="IE1" t="s">
        <v>603</v>
      </c>
      <c r="IF1" t="s">
        <v>604</v>
      </c>
      <c r="IG1" t="s">
        <v>605</v>
      </c>
      <c r="IH1" t="s">
        <v>606</v>
      </c>
      <c r="II1" t="s">
        <v>607</v>
      </c>
      <c r="IJ1" t="s">
        <v>608</v>
      </c>
      <c r="IK1" t="s">
        <v>609</v>
      </c>
      <c r="IL1" t="s">
        <v>610</v>
      </c>
      <c r="IM1" t="s">
        <v>611</v>
      </c>
      <c r="IN1" t="s">
        <v>612</v>
      </c>
      <c r="IO1" t="s">
        <v>613</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tabSelected="1" zoomScale="85" zoomScaleNormal="79" workbookViewId="0">
      <pane xSplit="3" ySplit="9" topLeftCell="D10" activePane="bottomRight" state="frozen"/>
      <selection pane="topRight"/>
      <selection pane="bottomLeft"/>
      <selection pane="bottomRight" activeCell="E23" sqref="E23"/>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2.0152850739564385E-2</v>
      </c>
      <c r="F2" s="161">
        <f>($M2-K2)/K2</f>
        <v>-2.1747630947071293E-2</v>
      </c>
      <c r="G2" s="161">
        <f>($M2-L2)/L2</f>
        <v>2.0152850739564385E-2</v>
      </c>
      <c r="H2" s="10">
        <f>M2/N1-1</f>
        <v>0.12637003165670069</v>
      </c>
      <c r="I2" s="10">
        <f>N2/O2-1</f>
        <v>0.55024971011130908</v>
      </c>
      <c r="J2" s="4">
        <f>_xll.ciqfunctions.udf.CIQ($C2,"IQ_CLOSEPRICE",$A$14,"USD")</f>
        <v>31.3901</v>
      </c>
      <c r="K2" s="4">
        <f>_xll.ciqfunctions.udf.CIQ($C2,"IQ_CLOSEPRICE",$A$15,"USD")</f>
        <v>32.7346</v>
      </c>
      <c r="L2" s="4">
        <f>_xll.ciqfunctions.udf.CIQ($C2,"IQ_CLOSEPRICE",$A$16,"USD")</f>
        <v>31.3901</v>
      </c>
      <c r="M2" s="4">
        <f>_xll.ciqfunctions.udf.CIQ($C2,"IQ_CLOSEPRICE",$A$13,"USD")</f>
        <v>32.0227</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1.4737549402741469E-2</v>
      </c>
      <c r="F3" s="7">
        <f t="shared" ref="F3:G9" si="1">($M3-K3)/K3</f>
        <v>-9.3629368439767796E-3</v>
      </c>
      <c r="G3" s="7">
        <f t="shared" si="1"/>
        <v>1.4737549402741469E-2</v>
      </c>
      <c r="H3" s="11">
        <f>M3/P3-1</f>
        <v>7.6222412685372998E-2</v>
      </c>
      <c r="I3" s="11">
        <f t="shared" ref="I3:I9" si="2">M3/O3-1</f>
        <v>0.3270788021746045</v>
      </c>
      <c r="J3" s="4">
        <f>_xll.ciqfunctions.udf.CIQ($C3,"IQ_CLOSEPRICE",$A$14,"USD")</f>
        <v>6238.0065699999996</v>
      </c>
      <c r="K3" s="4">
        <f>_xll.ciqfunctions.udf.CIQ($C3,"IQ_CLOSEPRICE",$A$15,"USD")</f>
        <v>6389.7664800000002</v>
      </c>
      <c r="L3" s="4">
        <f>_xll.ciqfunctions.udf.CIQ($C3,"IQ_CLOSEPRICE",$A$16,"USD")</f>
        <v>6238.0065699999996</v>
      </c>
      <c r="M3" s="4">
        <f>_xll.ciqfunctions.udf.CIQ($C3,"IQ_CLOSEPRICE",$A$13,"USD")</f>
        <v>6329.9395000000004</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1.8451650176933683E-2</v>
      </c>
      <c r="F4" s="7">
        <f t="shared" si="1"/>
        <v>-7.1109233639595239E-3</v>
      </c>
      <c r="G4" s="7">
        <f t="shared" si="1"/>
        <v>1.8451650176933683E-2</v>
      </c>
      <c r="H4" s="11">
        <f t="shared" ref="H4:H9" si="3">M4/P4-1</f>
        <v>0.10341724859652213</v>
      </c>
      <c r="I4" s="11">
        <f t="shared" si="2"/>
        <v>0.37746630201211184</v>
      </c>
      <c r="J4" s="4">
        <f>_xll.ciqfunctions.udf.CIQ($C4,"IQ_CLOSEPRICE",$A$14,"USD")</f>
        <v>553.88</v>
      </c>
      <c r="K4" s="4">
        <f>_xll.ciqfunctions.udf.CIQ($C4,"IQ_CLOSEPRICE",$A$15,"USD")</f>
        <v>568.14</v>
      </c>
      <c r="L4" s="4">
        <f>_xll.ciqfunctions.udf.CIQ($C4,"IQ_CLOSEPRICE",$A$16,"USD")</f>
        <v>553.88</v>
      </c>
      <c r="M4" s="4">
        <f>_xll.ciqfunctions.udf.CIQ($C4,"IQ_CLOSEPRICE",$A$13,"USD")</f>
        <v>564.1</v>
      </c>
      <c r="N4" s="4" t="s">
        <v>260</v>
      </c>
      <c r="O4" s="6">
        <f>_xll.ciqfunctions.udf.CIQ($C4,"IQ_CLOSEPRICE",$A$17,"USD")</f>
        <v>409.52</v>
      </c>
      <c r="P4" s="6">
        <f>_xll.ciqfunctions.udf.CIQ($C4,"IQ_CLOSEPRICE",$A$18,"USD")</f>
        <v>511.23</v>
      </c>
    </row>
    <row r="5" spans="1:17" ht="22.5" customHeight="1">
      <c r="A5" s="9" t="s">
        <v>436</v>
      </c>
      <c r="B5" s="9"/>
      <c r="C5" s="21" t="s">
        <v>22</v>
      </c>
      <c r="D5" s="21" t="s">
        <v>279</v>
      </c>
      <c r="E5" s="7">
        <f t="shared" si="0"/>
        <v>1.3422326725969595E-2</v>
      </c>
      <c r="F5" s="7">
        <f t="shared" si="1"/>
        <v>-1.480733059732227E-2</v>
      </c>
      <c r="G5" s="7">
        <f t="shared" si="1"/>
        <v>1.3422326725969595E-2</v>
      </c>
      <c r="H5" s="11">
        <f t="shared" si="3"/>
        <v>3.8299329627554002E-2</v>
      </c>
      <c r="I5" s="11">
        <f t="shared" si="2"/>
        <v>0.1720398701245236</v>
      </c>
      <c r="J5" s="4">
        <f>_xll.ciqfunctions.udf.CIQ($C5,"IQ_CLOSEPRICE",$A$14,"USD")</f>
        <v>43588.57834</v>
      </c>
      <c r="K5" s="4">
        <f>_xll.ciqfunctions.udf.CIQ($C5,"IQ_CLOSEPRICE",$A$15,"USD")</f>
        <v>44837.563099999999</v>
      </c>
      <c r="L5" s="4">
        <f>_xll.ciqfunctions.udf.CIQ($C5,"IQ_CLOSEPRICE",$A$16,"USD")</f>
        <v>43588.57834</v>
      </c>
      <c r="M5" s="4">
        <f>_xll.ciqfunctions.udf.CIQ($C5,"IQ_CLOSEPRICE",$A$13,"USD")</f>
        <v>44173.638480000001</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1.9783758914193685E-2</v>
      </c>
      <c r="F7" s="7">
        <f t="shared" si="1"/>
        <v>-1.3354106387714254E-2</v>
      </c>
      <c r="G7" s="7">
        <f t="shared" si="1"/>
        <v>1.9783758914193685E-2</v>
      </c>
      <c r="H7" s="11">
        <f t="shared" si="3"/>
        <v>0.14725672877846785</v>
      </c>
      <c r="I7" s="11">
        <f t="shared" si="2"/>
        <v>0.42174470814624754</v>
      </c>
      <c r="J7" s="4">
        <f>_xll.ciqfunctions.udf.CIQ($C7,"IQ_CLOSEPRICE",$A$14,"USD")</f>
        <v>43.47</v>
      </c>
      <c r="K7" s="4">
        <f>_xll.ciqfunctions.udf.CIQ($C7,"IQ_CLOSEPRICE",$A$15,"USD")</f>
        <v>44.93</v>
      </c>
      <c r="L7" s="4">
        <f>_xll.ciqfunctions.udf.CIQ($C7,"IQ_CLOSEPRICE",$A$16,"USD")</f>
        <v>43.47</v>
      </c>
      <c r="M7" s="4">
        <f>_xll.ciqfunctions.udf.CIQ($C7,"IQ_CLOSEPRICE",$A$13,"USD")</f>
        <v>44.33</v>
      </c>
      <c r="N7" s="4"/>
      <c r="O7" s="6">
        <f>_xll.ciqfunctions.udf.CIQ($C7,"IQ_CLOSEPRICE",$A$17,"USD")</f>
        <v>31.18</v>
      </c>
      <c r="P7" s="6">
        <f>_xll.ciqfunctions.udf.CIQ($C7,"IQ_CLOSEPRICE",$A$18,"USD")</f>
        <v>38.64</v>
      </c>
    </row>
    <row r="8" spans="1:17" ht="22.5" customHeight="1">
      <c r="A8" s="9" t="s">
        <v>30</v>
      </c>
      <c r="B8" s="9"/>
      <c r="C8" s="21" t="s">
        <v>31</v>
      </c>
      <c r="D8" s="21" t="s">
        <v>32</v>
      </c>
      <c r="E8" s="7">
        <f t="shared" si="0"/>
        <v>2.197569994717383E-2</v>
      </c>
      <c r="F8" s="7">
        <f t="shared" si="1"/>
        <v>-4.1865412992005326E-3</v>
      </c>
      <c r="G8" s="7">
        <f t="shared" si="1"/>
        <v>2.197569994717383E-2</v>
      </c>
      <c r="H8" s="11">
        <f t="shared" si="3"/>
        <v>0.1982904571169013</v>
      </c>
      <c r="I8" s="11">
        <f t="shared" si="2"/>
        <v>0.65946131411905973</v>
      </c>
      <c r="J8" s="4">
        <f>_xll.ciqfunctions.udf.CIQ($C8,"IQ_CLOSEPRICE",$A$14,"USD")</f>
        <v>283.95</v>
      </c>
      <c r="K8" s="4">
        <f>_xll.ciqfunctions.udf.CIQ($C8,"IQ_CLOSEPRICE",$A$15,"USD")</f>
        <v>291.41000000000003</v>
      </c>
      <c r="L8" s="4">
        <f>_xll.ciqfunctions.udf.CIQ($C8,"IQ_CLOSEPRICE",$A$16,"USD")</f>
        <v>283.95</v>
      </c>
      <c r="M8" s="4">
        <f>_xll.ciqfunctions.udf.CIQ($C8,"IQ_CLOSEPRICE",$A$13,"USD")</f>
        <v>290.19</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2.5664251207729513E-2</v>
      </c>
      <c r="F9" s="7">
        <f t="shared" si="1"/>
        <v>-8.4646818447168468E-3</v>
      </c>
      <c r="G9" s="7">
        <f t="shared" si="1"/>
        <v>2.5664251207729513E-2</v>
      </c>
      <c r="H9" s="11">
        <f t="shared" si="3"/>
        <v>6.322378716744903E-2</v>
      </c>
      <c r="I9" s="11" t="e">
        <f t="shared" si="2"/>
        <v>#VALUE!</v>
      </c>
      <c r="J9" s="4">
        <f>_xll.ciqfunctions.udf.CIQ($C9,"IQ_CLOSEPRICE",$A$14,"USD")</f>
        <v>33.119999999999997</v>
      </c>
      <c r="K9" s="4">
        <f>_xll.ciqfunctions.udf.CIQ($C9,"IQ_CLOSEPRICE",$A$15,"USD")</f>
        <v>34.26</v>
      </c>
      <c r="L9" s="4">
        <f>_xll.ciqfunctions.udf.CIQ($C9,"IQ_CLOSEPRICE",$A$16,"USD")</f>
        <v>33.119999999999997</v>
      </c>
      <c r="M9" s="4">
        <f>_xll.ciqfunctions.udf.CIQ($C9,"IQ_CLOSEPRICE",$A$13,"USD")</f>
        <v>33.97</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45873</v>
      </c>
      <c r="B13" s="9"/>
      <c r="C13" s="21"/>
      <c r="D13" s="4"/>
      <c r="E13" s="4"/>
      <c r="F13" s="4"/>
      <c r="G13" s="4"/>
      <c r="H13" s="9"/>
      <c r="I13" s="9"/>
      <c r="J13" s="9"/>
      <c r="K13" s="9"/>
      <c r="L13" s="9"/>
      <c r="M13" s="9"/>
      <c r="N13" s="9"/>
      <c r="O13" s="9"/>
      <c r="P13" s="9"/>
    </row>
    <row r="14" spans="1:17" ht="22.5" customHeight="1">
      <c r="A14" s="5">
        <v>45870</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45866</v>
      </c>
      <c r="B15" s="9"/>
      <c r="C15" s="21" t="s">
        <v>44</v>
      </c>
      <c r="D15" s="14" t="s">
        <v>15</v>
      </c>
      <c r="E15" s="10">
        <f>E2</f>
        <v>2.0152850739564385E-2</v>
      </c>
      <c r="F15" s="10">
        <f>F2</f>
        <v>-2.1747630947071293E-2</v>
      </c>
      <c r="G15" s="10">
        <f>G2</f>
        <v>2.0152850739564385E-2</v>
      </c>
      <c r="H15" s="10">
        <f>H2</f>
        <v>0.12637003165670069</v>
      </c>
      <c r="I15" s="15">
        <f>I2</f>
        <v>0.55024971011130908</v>
      </c>
      <c r="J15" s="9"/>
      <c r="K15" s="9"/>
      <c r="L15" s="9"/>
      <c r="M15" s="9"/>
      <c r="N15" s="9"/>
      <c r="O15" s="9"/>
      <c r="P15" s="9"/>
    </row>
    <row r="16" spans="1:17" ht="22.5" customHeight="1">
      <c r="A16" s="199">
        <v>45870</v>
      </c>
      <c r="B16" s="9"/>
      <c r="C16" s="21"/>
      <c r="D16" s="16" t="s">
        <v>18</v>
      </c>
      <c r="E16" s="10">
        <f t="shared" ref="E16:I18" si="4">E3</f>
        <v>1.4737549402741469E-2</v>
      </c>
      <c r="F16" s="10">
        <f t="shared" si="4"/>
        <v>-9.3629368439767796E-3</v>
      </c>
      <c r="G16" s="10">
        <f t="shared" si="4"/>
        <v>1.4737549402741469E-2</v>
      </c>
      <c r="H16" s="10">
        <f t="shared" si="4"/>
        <v>7.6222412685372998E-2</v>
      </c>
      <c r="I16" s="15">
        <f t="shared" si="4"/>
        <v>0.3270788021746045</v>
      </c>
      <c r="J16" s="9"/>
      <c r="K16" s="9"/>
      <c r="L16" s="9"/>
      <c r="M16" s="9"/>
      <c r="N16" s="9"/>
      <c r="O16" s="9"/>
      <c r="P16" s="9"/>
    </row>
    <row r="17" spans="1:16" ht="22.5" customHeight="1">
      <c r="A17" s="5">
        <v>45289</v>
      </c>
      <c r="B17" s="9"/>
      <c r="C17" s="21"/>
      <c r="D17" s="17" t="s">
        <v>21</v>
      </c>
      <c r="E17" s="10">
        <f t="shared" si="4"/>
        <v>1.8451650176933683E-2</v>
      </c>
      <c r="F17" s="10">
        <f t="shared" si="4"/>
        <v>-7.1109233639595239E-3</v>
      </c>
      <c r="G17" s="10">
        <f t="shared" si="4"/>
        <v>1.8451650176933683E-2</v>
      </c>
      <c r="H17" s="10">
        <f t="shared" si="4"/>
        <v>0.10341724859652213</v>
      </c>
      <c r="I17" s="15">
        <f t="shared" si="4"/>
        <v>0.37746630201211184</v>
      </c>
      <c r="J17" s="9"/>
      <c r="K17" s="9"/>
      <c r="L17" s="9"/>
      <c r="M17" s="9"/>
      <c r="N17" s="9"/>
      <c r="O17" s="9"/>
      <c r="P17" s="9"/>
    </row>
    <row r="18" spans="1:16" ht="22.5" customHeight="1" thickBot="1">
      <c r="A18" s="5">
        <v>45657</v>
      </c>
      <c r="B18" s="9"/>
      <c r="C18" s="21"/>
      <c r="D18" s="18" t="s">
        <v>23</v>
      </c>
      <c r="E18" s="222">
        <f t="shared" si="4"/>
        <v>1.3422326725969595E-2</v>
      </c>
      <c r="F18" s="222">
        <f t="shared" si="4"/>
        <v>-1.480733059732227E-2</v>
      </c>
      <c r="G18" s="222">
        <f t="shared" si="4"/>
        <v>1.3422326725969595E-2</v>
      </c>
      <c r="H18" s="222">
        <f t="shared" si="4"/>
        <v>3.8299329627554002E-2</v>
      </c>
      <c r="I18" s="223">
        <f t="shared" si="4"/>
        <v>0.1720398701245236</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20" activePane="bottomRight" state="frozen"/>
      <selection pane="topRight"/>
      <selection pane="bottomLeft"/>
      <selection pane="bottomRight" activeCell="L8" sqref="L8"/>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442.96937500000001</v>
      </c>
      <c r="E2" s="88">
        <f>MEDIAN(E5:E26)</f>
        <v>414.33</v>
      </c>
      <c r="F2" s="88">
        <f>MEDIAN(F5:F26)</f>
        <v>347.45499999999998</v>
      </c>
      <c r="G2" s="88">
        <f>MEDIAN(G5:G26)</f>
        <v>5.731E-2</v>
      </c>
      <c r="H2" s="88"/>
      <c r="I2" s="88"/>
      <c r="J2" s="184">
        <f>MEDIAN(J5:J26)</f>
        <v>2.0761494832249851E-2</v>
      </c>
      <c r="K2" s="185"/>
      <c r="L2" s="88"/>
      <c r="M2" s="88">
        <f t="shared" ref="M2:U2" si="0">MEDIAN(M5:M26)</f>
        <v>0</v>
      </c>
      <c r="N2" s="88">
        <f t="shared" si="0"/>
        <v>38.440339999999999</v>
      </c>
      <c r="O2" s="88">
        <f t="shared" si="0"/>
        <v>9.5249999999999986</v>
      </c>
      <c r="P2" s="88">
        <f t="shared" si="0"/>
        <v>10.100000000000001</v>
      </c>
      <c r="Q2" s="88">
        <f t="shared" si="0"/>
        <v>19.715646300000024</v>
      </c>
      <c r="R2" s="88">
        <f t="shared" si="0"/>
        <v>34.351039999999998</v>
      </c>
      <c r="S2" s="88">
        <f t="shared" si="0"/>
        <v>10.175000000000001</v>
      </c>
      <c r="T2" s="88">
        <f t="shared" si="0"/>
        <v>26.342404999999999</v>
      </c>
      <c r="U2" s="184">
        <f t="shared" si="0"/>
        <v>5.8500000000000002E-3</v>
      </c>
      <c r="V2" s="88"/>
      <c r="W2" s="88"/>
      <c r="X2" s="88"/>
      <c r="Y2" s="184" t="e">
        <f t="shared" ref="Y2:AD2" si="1">MEDIAN(Y5:Y26)</f>
        <v>#DIV/0!</v>
      </c>
      <c r="Z2" s="184" t="e">
        <f t="shared" si="1"/>
        <v>#DIV/0!</v>
      </c>
      <c r="AA2" s="184">
        <f t="shared" si="1"/>
        <v>0.11582397240805475</v>
      </c>
      <c r="AB2" s="88">
        <f t="shared" si="1"/>
        <v>5.5129999999999998E-2</v>
      </c>
      <c r="AC2" s="88">
        <f t="shared" si="1"/>
        <v>55130</v>
      </c>
      <c r="AD2" s="127">
        <f t="shared" si="1"/>
        <v>61.5</v>
      </c>
    </row>
    <row r="3" spans="1:30">
      <c r="A3" s="91" t="s">
        <v>50</v>
      </c>
      <c r="D3" s="88">
        <f>SUM(D5:D26)</f>
        <v>59847.336634999992</v>
      </c>
      <c r="E3" s="88">
        <f>SUM(E5:E26)</f>
        <v>58462.3</v>
      </c>
      <c r="F3" s="88">
        <f>SUM(F5:F26)</f>
        <v>49630.019575439997</v>
      </c>
      <c r="G3" s="88">
        <f>SUM(G5:G26)</f>
        <v>13.183570000000001</v>
      </c>
      <c r="H3" s="88"/>
      <c r="I3" s="88"/>
      <c r="J3" s="88"/>
      <c r="K3" s="185"/>
      <c r="L3" s="88"/>
      <c r="M3" s="88">
        <f>SUM(M5:M26)</f>
        <v>54.298762200000319</v>
      </c>
      <c r="N3" s="88">
        <f t="shared" ref="N3:T3" si="2">SUM(N5:N26)</f>
        <v>1099.8601899999999</v>
      </c>
      <c r="O3" s="88">
        <f t="shared" si="2"/>
        <v>777.14018999999985</v>
      </c>
      <c r="P3" s="88">
        <f t="shared" si="2"/>
        <v>807.67422399999998</v>
      </c>
      <c r="Q3" s="88">
        <f t="shared" si="2"/>
        <v>2752.6858281397208</v>
      </c>
      <c r="R3" s="88">
        <f t="shared" si="2"/>
        <v>941.06457</v>
      </c>
      <c r="S3" s="88">
        <f t="shared" si="2"/>
        <v>672.92316600000004</v>
      </c>
      <c r="T3" s="88">
        <f t="shared" si="2"/>
        <v>10599.307255957017</v>
      </c>
      <c r="U3" s="184"/>
      <c r="V3" s="88"/>
      <c r="W3" s="88"/>
      <c r="X3" s="88"/>
      <c r="Y3" s="184"/>
      <c r="Z3" s="184"/>
      <c r="AA3" s="184"/>
      <c r="AB3" s="88"/>
      <c r="AC3" s="88"/>
      <c r="AD3" s="195"/>
    </row>
    <row r="4" spans="1:30">
      <c r="A4" s="91" t="s">
        <v>19</v>
      </c>
      <c r="C4" s="26" t="s">
        <v>20</v>
      </c>
      <c r="D4" s="88">
        <f>_xll.ciqfunctions.udf.CIQ(C4,"IQ_MARKETCAP",$A$28)</f>
        <v>360544.51500000001</v>
      </c>
      <c r="E4" s="172">
        <f>_xll.ciqfunctions.udf.CIQ(C4,"IQ_HOLDINGS_EQUITY_ASSETS",$A$28)</f>
        <v>353160.18</v>
      </c>
      <c r="F4" s="173">
        <f>_xll.ciqfunctions.udf.CIQ(C4,"IQ_MARKETCAP",$A$29)</f>
        <v>315505.59450000001</v>
      </c>
      <c r="G4" s="89">
        <f>_xll.ciqfunctions.udf.CIQ(C4,"IQ_VOLUME",$A$28)</f>
        <v>47.669750000000001</v>
      </c>
      <c r="H4" s="174">
        <f>_xll.ciqfunctions.udf.CIQ(C4,"IQ_CLOSEPRICE",$A$27)</f>
        <v>553.88</v>
      </c>
      <c r="I4" s="89">
        <f>_xll.ciqfunctions.udf.CIQ(C4,"IQ_CLOSEPRICE",$A$28)</f>
        <v>564.1</v>
      </c>
      <c r="J4" s="153">
        <f>(I4-H4)/H4</f>
        <v>1.8451650176933683E-2</v>
      </c>
      <c r="K4" s="173">
        <f>_xll.ciqfunctions.udf.CIQ($C4,"IQ_VWAP",A$28)</f>
        <v>562.17999999999995</v>
      </c>
      <c r="L4" s="186">
        <f>_xll.ciqfunctions.udf.CIQ($C4,"IQ_SHARESOUTSTANDING",($A$27))</f>
        <v>639.15</v>
      </c>
      <c r="M4" s="187">
        <f t="shared" ref="M4:M9" si="3">K4*(P4-L4)</f>
        <v>0</v>
      </c>
      <c r="N4" s="172">
        <f>_xll.ciqfunctions.udf.CIQAVG($C4,"IQ_VWAP",A$29,A$28,"USD")</f>
        <v>511.77659999999997</v>
      </c>
      <c r="O4" s="172">
        <f>_xll.ciqfunctions.udf.CIQ($C4,"IQ_SHARESOUTSTANDING",$A$29)</f>
        <v>617.15</v>
      </c>
      <c r="P4" s="172">
        <f>_xll.ciqfunctions.udf.CIQ($C4,"IQ_SHARESOUTSTANDING",$A$28)</f>
        <v>639.15</v>
      </c>
      <c r="Q4" s="172">
        <f>(P4-O4)*N4</f>
        <v>11259.0852</v>
      </c>
      <c r="R4" s="173">
        <f>_xll.ciqfunctions.udf.CIQAVG($C4,"IQ_VWAP",A$30,A$28,"USD")</f>
        <v>481.83157999999997</v>
      </c>
      <c r="S4" s="173">
        <f>_xll.ciqfunctions.udf.CIQ($C4,"IQ_SHARESOUTSTANDING",$A$30)</f>
        <v>560.35</v>
      </c>
      <c r="T4" s="172">
        <f>(P4-S4)*R4</f>
        <v>37968.328503999976</v>
      </c>
      <c r="U4" s="126">
        <v>2E-3</v>
      </c>
      <c r="V4" s="91">
        <f>_xll.ciqfunctions.udf.CIQ(C4,"IQ_CLOSEPRICE",$A$30)</f>
        <v>409.52</v>
      </c>
      <c r="W4" s="91">
        <f>_xll.ciqfunctions.udf.CIQ($C4,"IQ_CLOSEPRICE",$A$29)</f>
        <v>511.23</v>
      </c>
      <c r="X4" s="91">
        <f>_xll.ciqfunctions.udf.CIQ(C4,"IQ_CLOSEPRICE",$A$28)</f>
        <v>564.1</v>
      </c>
      <c r="Y4" s="153">
        <f>(X4/V4)^(365/($A$28-$A$30))-1</f>
        <v>0.22159040950108855</v>
      </c>
      <c r="Z4" s="153">
        <f>X4/V4-1</f>
        <v>0.37746630201211184</v>
      </c>
      <c r="AA4" s="153">
        <f>X4/W4-1</f>
        <v>0.10341724859652213</v>
      </c>
      <c r="AB4" s="89">
        <f>_xll.ciqfunctions.udf.CIQAVG(C4,"IQ_VOLUME","-30D",$A$28)</f>
        <v>43.804729999999999</v>
      </c>
      <c r="AC4" s="89">
        <f>AB4*1000000</f>
        <v>43804730</v>
      </c>
      <c r="AD4" s="127">
        <v>101</v>
      </c>
    </row>
    <row r="5" spans="1:30">
      <c r="A5" s="119" t="s">
        <v>71</v>
      </c>
      <c r="C5" s="119" t="s">
        <v>72</v>
      </c>
      <c r="D5" s="88">
        <f>_xll.ciqfunctions.udf.CIQ(C5,"IQ_MARKETCAP",$A$28)</f>
        <v>28.820489999999999</v>
      </c>
      <c r="E5" s="172">
        <f>_xll.ciqfunctions.udf.CIQ(C5,"IQ_HOLDINGS_EQUITY_ASSETS",$A$28)</f>
        <v>26.99</v>
      </c>
      <c r="F5" s="173">
        <f>_xll.ciqfunctions.udf.CIQ(C5,"IQ_MARKETCAP",$A$29)</f>
        <v>11.372059999999999</v>
      </c>
      <c r="G5" s="89">
        <f>_xll.ciqfunctions.udf.CIQ(C5,"IQ_VOLUME",$A$28)</f>
        <v>3.7060000000000003E-2</v>
      </c>
      <c r="H5" s="174">
        <f>_xll.ciqfunctions.udf.CIQ(C5,"IQ_CLOSEPRICE",$A$27)</f>
        <v>31.3901</v>
      </c>
      <c r="I5" s="89">
        <f>_xll.ciqfunctions.udf.CIQ(C5,"IQ_CLOSEPRICE",$A$28)</f>
        <v>32.0227</v>
      </c>
      <c r="J5" s="153">
        <f>(I5-H5)/H5</f>
        <v>2.0152850739564385E-2</v>
      </c>
      <c r="K5" s="173">
        <f>_xll.ciqfunctions.udf.CIQ($C5,"IQ_VWAP",A$28)</f>
        <v>31.88</v>
      </c>
      <c r="L5" s="186">
        <f>_xll.ciqfunctions.udf.CIQ($C5,"IQ_SHARESOUTSTANDING",($A$27))</f>
        <v>0.9</v>
      </c>
      <c r="M5" s="187">
        <f>K5*(P5-L5)</f>
        <v>0</v>
      </c>
      <c r="N5" s="172">
        <f>_xll.ciqfunctions.udf.CIQAVG($C5,"IQ_VWAP",A$29,A$28,"USD")</f>
        <v>28.581499999999998</v>
      </c>
      <c r="O5" s="172">
        <f>_xll.ciqfunctions.udf.CIQ($C5,"IQ_SHARESOUTSTANDING",$A$29)</f>
        <v>0.4</v>
      </c>
      <c r="P5" s="172">
        <f>_xll.ciqfunctions.udf.CIQ($C5,"IQ_SHARESOUTSTANDING",$A$28)</f>
        <v>0.9</v>
      </c>
      <c r="Q5" s="172">
        <f>(P5-O5)*N5</f>
        <v>14.290749999999999</v>
      </c>
      <c r="R5" s="173">
        <f>_xll.ciqfunctions.udf.CIQAVG($C5,"IQ_VWAP",A$30,A$28,"USD")</f>
        <v>27.499690000000001</v>
      </c>
      <c r="S5" s="173">
        <f>_xll.ciqfunctions.udf.CIQ($C5,"IQ_SHARESOUTSTANDING",$A$30)</f>
        <v>0</v>
      </c>
      <c r="T5" s="172">
        <f>(P5-S5)*R5</f>
        <v>24.749721000000001</v>
      </c>
      <c r="U5" s="126">
        <v>0.01</v>
      </c>
      <c r="V5" s="191">
        <v>3878.75</v>
      </c>
      <c r="W5" s="191">
        <v>5445.64</v>
      </c>
      <c r="X5" s="171">
        <f>'raw1'!N2</f>
        <v>6013.15</v>
      </c>
      <c r="Y5" s="153">
        <f>(X5/V5)^(365/($A$28-$A$30))-1</f>
        <v>0.3152442312523549</v>
      </c>
      <c r="Z5" s="153">
        <f>X5/V5-1</f>
        <v>0.55028037383177564</v>
      </c>
      <c r="AA5" s="153">
        <f>I5/'raw1'!N1-1</f>
        <v>0.12637003165670069</v>
      </c>
      <c r="AB5" s="89">
        <f>_xll.ciqfunctions.udf.CIQAVG(C5,"IQ_VOLUME","-30D",$A$28)</f>
        <v>2.2790000000000001E-2</v>
      </c>
      <c r="AC5" s="89">
        <f>AB5*1000000</f>
        <v>22790</v>
      </c>
      <c r="AD5" s="127">
        <v>48</v>
      </c>
    </row>
    <row r="6" spans="1:30">
      <c r="A6" s="91" t="s">
        <v>30</v>
      </c>
      <c r="C6" s="119" t="s">
        <v>31</v>
      </c>
      <c r="D6" s="88">
        <f>_xll.ciqfunctions.udf.CIQ(C6,"IQ_MARKETCAP",$A$28)</f>
        <v>27420.59692</v>
      </c>
      <c r="E6" s="172">
        <f>_xll.ciqfunctions.udf.CIQ(C6,"IQ_HOLDINGS_EQUITY_ASSETS",$A$28)</f>
        <v>26802.73</v>
      </c>
      <c r="F6" s="173">
        <f>_xll.ciqfunctions.udf.CIQ(C6,"IQ_MARKETCAP",$A$29)</f>
        <v>23306.894629999999</v>
      </c>
      <c r="G6" s="89">
        <f>_xll.ciqfunctions.udf.CIQ(C6,"IQ_VOLUME",$A$28)</f>
        <v>5.3231799999999998</v>
      </c>
      <c r="H6" s="174">
        <f>_xll.ciqfunctions.udf.CIQ(C6,"IQ_CLOSEPRICE",$A$27)</f>
        <v>283.95</v>
      </c>
      <c r="I6" s="89">
        <f>_xll.ciqfunctions.udf.CIQ(C6,"IQ_CLOSEPRICE",$A$28)</f>
        <v>290.19</v>
      </c>
      <c r="J6" s="153">
        <f>(I6-H6)/H6</f>
        <v>2.197569994717383E-2</v>
      </c>
      <c r="K6" s="173">
        <f>_xll.ciqfunctions.udf.CIQ($C6,"IQ_VWAP",A$28)</f>
        <v>288.85000000000002</v>
      </c>
      <c r="L6" s="186">
        <f>_xll.ciqfunctions.udf.CIQ($C6,"IQ_SHARESOUTSTANDING",($A$27))</f>
        <v>94.491870000000006</v>
      </c>
      <c r="M6" s="187">
        <f t="shared" si="3"/>
        <v>0</v>
      </c>
      <c r="N6" s="172">
        <f>_xll.ciqfunctions.udf.CIQAVG($C6,"IQ_VWAP",A$29,A$28,"USD")</f>
        <v>244.06728000000001</v>
      </c>
      <c r="O6" s="172">
        <f>_xll.ciqfunctions.udf.CIQ($C6,"IQ_SHARESOUTSTANDING",$A$29)</f>
        <v>96.241870000000006</v>
      </c>
      <c r="P6" s="172">
        <f>_xll.ciqfunctions.udf.CIQ($C6,"IQ_SHARESOUTSTANDING",$A$28)</f>
        <v>94.491870000000006</v>
      </c>
      <c r="Q6" s="172">
        <f>(P6-O6)*N6</f>
        <v>-427.11774000000003</v>
      </c>
      <c r="R6" s="173">
        <f>_xll.ciqfunctions.udf.CIQAVG($C6,"IQ_VWAP",A$30,A$28,"USD")</f>
        <v>236.28509</v>
      </c>
      <c r="S6" s="173">
        <f>_xll.ciqfunctions.udf.CIQ($C6,"IQ_SHARESOUTSTANDING",$A$30)</f>
        <v>68.441869999999994</v>
      </c>
      <c r="T6" s="172">
        <f>(P6-S6)*R6</f>
        <v>6155.2265945000026</v>
      </c>
      <c r="U6" s="184">
        <v>3.5000000000000001E-3</v>
      </c>
      <c r="V6" s="91">
        <f>_xll.ciqfunctions.udf.CIQ(C6,"IQ_CLOSEPRICE",$A$30)</f>
        <v>174.87</v>
      </c>
      <c r="W6" s="91">
        <f>_xll.ciqfunctions.udf.CIQ($C6,"IQ_CLOSEPRICE",$A$29)</f>
        <v>242.17</v>
      </c>
      <c r="X6" s="91">
        <f>_xll.ciqfunctions.udf.CIQ(C6,"IQ_CLOSEPRICE",$A$28)</f>
        <v>290.19</v>
      </c>
      <c r="Y6" s="153">
        <f>(X6/V6)^(365/($A$28-$A$30))-1</f>
        <v>0.37239604486344735</v>
      </c>
      <c r="Z6" s="153">
        <f>X6/V6-1</f>
        <v>0.65946131411905973</v>
      </c>
      <c r="AA6" s="153">
        <f>X6/W6-1</f>
        <v>0.1982904571169013</v>
      </c>
      <c r="AB6" s="89">
        <f>_xll.ciqfunctions.udf.CIQAVG(C6,"IQ_VOLUME","-30D",$A$28)</f>
        <v>7.6322200000000002</v>
      </c>
      <c r="AC6" s="89">
        <f>AB6*1000000</f>
        <v>7632220</v>
      </c>
      <c r="AD6" s="127">
        <v>27</v>
      </c>
    </row>
    <row r="7" spans="1:30">
      <c r="A7" s="91" t="s">
        <v>73</v>
      </c>
      <c r="C7" s="119" t="s">
        <v>74</v>
      </c>
      <c r="D7" s="88">
        <f>_xll.ciqfunctions.udf.CIQ(C7,"IQ_MARKETCAP",$A$28)</f>
        <v>11985.84</v>
      </c>
      <c r="E7" s="172">
        <f>_xll.ciqfunctions.udf.CIQ(C7,"IQ_HOLDINGS_EQUITY_ASSETS",$A$28)</f>
        <v>11970.01</v>
      </c>
      <c r="F7" s="173">
        <f>_xll.ciqfunctions.udf.CIQ(C7,"IQ_MARKETCAP",$A$29)</f>
        <v>9321.1720000000005</v>
      </c>
      <c r="G7" s="89">
        <f>_xll.ciqfunctions.udf.CIQ(C7,"IQ_VOLUME",$A$28)</f>
        <v>4.8783700000000003</v>
      </c>
      <c r="H7" s="174">
        <f>_xll.ciqfunctions.udf.CIQ(C7,"IQ_CLOSEPRICE",$A$27)</f>
        <v>108.63</v>
      </c>
      <c r="I7" s="89">
        <f>_xll.ciqfunctions.udf.CIQ(C7,"IQ_CLOSEPRICE",$A$28)</f>
        <v>110.98</v>
      </c>
      <c r="J7" s="153">
        <f>(I7-H7)/H7</f>
        <v>2.1633066372088821E-2</v>
      </c>
      <c r="K7" s="173"/>
      <c r="L7" s="186">
        <f>_xll.ciqfunctions.udf.CIQ($C7,"IQ_SHARESOUTSTANDING",($A$27))</f>
        <v>108</v>
      </c>
      <c r="M7" s="187">
        <f t="shared" si="3"/>
        <v>0</v>
      </c>
      <c r="N7" s="172">
        <f>_xll.ciqfunctions.udf.CIQAVG($C7,"IQ_VWAP",A$29,A$28,"USD")</f>
        <v>100.74857</v>
      </c>
      <c r="O7" s="172">
        <f>_xll.ciqfunctions.udf.CIQ($C7,"IQ_SHARESOUTSTANDING",$A$29)</f>
        <v>93.1</v>
      </c>
      <c r="P7" s="172">
        <f>_xll.ciqfunctions.udf.CIQ($C7,"IQ_SHARESOUTSTANDING",$A$28)</f>
        <v>108</v>
      </c>
      <c r="Q7" s="172">
        <f>(P7-O7)*N7</f>
        <v>1501.1536930000007</v>
      </c>
      <c r="R7" s="173">
        <f>_xll.ciqfunctions.udf.CIQAVG($C7,"IQ_VWAP",A$30,A$28,"USD")</f>
        <v>92.581789999999998</v>
      </c>
      <c r="S7" s="173">
        <f>_xll.ciqfunctions.udf.CIQ($C7,"IQ_SHARESOUTSTANDING",$A$30)</f>
        <v>92.25</v>
      </c>
      <c r="T7" s="172">
        <f>(P7-S7)*R7</f>
        <v>1458.1631924999999</v>
      </c>
      <c r="U7" s="184">
        <v>0.01</v>
      </c>
      <c r="V7" s="91">
        <f>_xll.ciqfunctions.udf.CIQ(C7,"IQ_CLOSEPRICE",$A$30)</f>
        <v>81.128</v>
      </c>
      <c r="W7" s="91">
        <f>_xll.ciqfunctions.udf.CIQ($C7,"IQ_CLOSEPRICE",$A$29)</f>
        <v>100.12</v>
      </c>
      <c r="X7" s="91">
        <f>_xll.ciqfunctions.udf.CIQ(C7,"IQ_CLOSEPRICE",$A$28)</f>
        <v>110.98</v>
      </c>
      <c r="Y7" s="153">
        <f>(X7/V7)^(365/($A$28-$A$30))-1</f>
        <v>0.21631543856381819</v>
      </c>
      <c r="Z7" s="153">
        <f>X7/V7-1</f>
        <v>0.3679617394734247</v>
      </c>
      <c r="AA7" s="153">
        <f>X7/W7-1</f>
        <v>0.10846983619656414</v>
      </c>
      <c r="AB7" s="89">
        <f>_xll.ciqfunctions.udf.CIQAVG(C7,"IQ_VOLUME","-30D",$A$28)</f>
        <v>4.3885300000000003</v>
      </c>
      <c r="AC7" s="89">
        <f>AB7*1000000</f>
        <v>4388530</v>
      </c>
      <c r="AD7" s="127">
        <v>121</v>
      </c>
    </row>
    <row r="8" spans="1:30">
      <c r="A8" s="25" t="s">
        <v>293</v>
      </c>
      <c r="B8" s="175" t="s">
        <v>75</v>
      </c>
      <c r="C8" s="26" t="s">
        <v>35</v>
      </c>
      <c r="D8" s="88">
        <f>_xll.ciqfunctions.udf.CIQ(C8,"IQ_MARKETCAP",$A$28)</f>
        <v>2841.9301999999998</v>
      </c>
      <c r="E8" s="172">
        <f>_xll.ciqfunctions.udf.CIQ(C8,"IQ_HOLDINGS_EQUITY_ASSETS",$A$28)</f>
        <v>2756.05</v>
      </c>
      <c r="F8" s="173">
        <f>_xll.ciqfunctions.udf.CIQ(C8,"IQ_MARKETCAP",$A$29)</f>
        <v>2582.8380000000002</v>
      </c>
      <c r="G8" s="89">
        <f>_xll.ciqfunctions.udf.CIQ(C8,"IQ_VOLUME",$A$28)</f>
        <v>0.73323000000000005</v>
      </c>
      <c r="H8" s="174">
        <f>_xll.ciqfunctions.udf.CIQ(C8,"IQ_CLOSEPRICE",$A$27)</f>
        <v>33.119999999999997</v>
      </c>
      <c r="I8" s="89">
        <f>_xll.ciqfunctions.udf.CIQ(C8,"IQ_CLOSEPRICE",$A$28)</f>
        <v>33.97</v>
      </c>
      <c r="J8" s="153">
        <f t="shared" ref="J8:J20" si="4">(I8-H8)/H8</f>
        <v>2.5664251207729513E-2</v>
      </c>
      <c r="K8" s="173">
        <f>_xll.ciqfunctions.udf.CIQ($C8,"IQ_VWAP",A$28)</f>
        <v>33.81</v>
      </c>
      <c r="L8" s="186">
        <f>_xll.ciqfunctions.udf.CIQ($C8,"IQ_SHARESOUTSTANDING",($A$27))</f>
        <v>83.66</v>
      </c>
      <c r="M8" s="187">
        <f t="shared" si="3"/>
        <v>0</v>
      </c>
      <c r="N8" s="172">
        <f>_xll.ciqfunctions.udf.CIQAVG($C8,"IQ_VWAP",A$29,A$28,"USD")</f>
        <v>31.279859999999999</v>
      </c>
      <c r="O8" s="172">
        <f>_xll.ciqfunctions.udf.CIQ($C8,"IQ_SHARESOUTSTANDING",$A$29)</f>
        <v>80.84</v>
      </c>
      <c r="P8" s="172">
        <f>_xll.ciqfunctions.udf.CIQ($C8,"IQ_SHARESOUTSTANDING",$A$28)</f>
        <v>83.66</v>
      </c>
      <c r="Q8" s="172">
        <f>(P8-O8)*N8</f>
        <v>88.209205199999786</v>
      </c>
      <c r="R8" s="173">
        <f>_xll.ciqfunctions.udf.CIQAVG($C8,"IQ_VWAP",A$30,A$28,"USD")</f>
        <v>31.12228</v>
      </c>
      <c r="S8" s="173">
        <f>_xll.ciqfunctions.udf.CIQ($C8,"IQ_SHARESOUTSTANDING",$A$30)</f>
        <v>87.06</v>
      </c>
      <c r="T8" s="172">
        <f>(P8-S8)*R8</f>
        <v>-105.81575200000017</v>
      </c>
      <c r="U8" s="126">
        <v>6.8999999999999999E-3</v>
      </c>
      <c r="V8" s="91">
        <f>_xll.ciqfunctions.udf.CIQ(C8,"IQ_CLOSEPRICE",$A$30)</f>
        <v>28.5</v>
      </c>
      <c r="W8" s="91">
        <f>_xll.ciqfunctions.udf.CIQ($C8,"IQ_CLOSEPRICE",$A$29)</f>
        <v>31.95</v>
      </c>
      <c r="X8" s="91">
        <f>_xll.ciqfunctions.udf.CIQ(C8,"IQ_CLOSEPRICE",$A$28)</f>
        <v>33.97</v>
      </c>
      <c r="Y8" s="153">
        <f t="shared" ref="Y8:Y14" si="5">(X8/V8)^(365/($A$28-$A$30))-1</f>
        <v>0.1159806881799923</v>
      </c>
      <c r="Z8" s="153">
        <f>X8/V8-1</f>
        <v>0.19192982456140339</v>
      </c>
      <c r="AA8" s="153">
        <f t="shared" ref="AA8:AA26" si="6">X8/W8-1</f>
        <v>6.322378716744903E-2</v>
      </c>
      <c r="AB8" s="89">
        <f>_xll.ciqfunctions.udf.CIQAVG(C8,"IQ_VOLUME","-30D",$A$28)</f>
        <v>0.66586999999999996</v>
      </c>
      <c r="AC8" s="89">
        <f>AB8*1000000</f>
        <v>665870</v>
      </c>
      <c r="AD8" s="127">
        <v>43</v>
      </c>
    </row>
    <row r="9" spans="1:30">
      <c r="A9" s="25" t="s">
        <v>291</v>
      </c>
      <c r="B9" s="175" t="s">
        <v>76</v>
      </c>
      <c r="C9" s="26" t="s">
        <v>28</v>
      </c>
      <c r="D9" s="88">
        <f>_xll.ciqfunctions.udf.CIQ(C9,"IQ_MARKETCAP",$A$28)</f>
        <v>3956.4525899999999</v>
      </c>
      <c r="E9" s="172">
        <f>_xll.ciqfunctions.udf.CIQ(C9,"IQ_HOLDINGS_EQUITY_ASSETS",$A$28)</f>
        <v>3707.67</v>
      </c>
      <c r="F9" s="173">
        <f>_xll.ciqfunctions.udf.CIQ(C9,"IQ_MARKETCAP",$A$29)</f>
        <v>2610.90488</v>
      </c>
      <c r="G9" s="89">
        <f>_xll.ciqfunctions.udf.CIQ(C9,"IQ_VOLUME",$A$28)</f>
        <v>0.8851</v>
      </c>
      <c r="H9" s="174">
        <f>_xll.ciqfunctions.udf.CIQ(C9,"IQ_CLOSEPRICE",$A$27)</f>
        <v>43.47</v>
      </c>
      <c r="I9" s="89">
        <f>_xll.ciqfunctions.udf.CIQ(C9,"IQ_CLOSEPRICE",$A$28)</f>
        <v>44.33</v>
      </c>
      <c r="J9" s="153">
        <f t="shared" si="4"/>
        <v>1.9783758914193685E-2</v>
      </c>
      <c r="K9" s="173">
        <f>_xll.ciqfunctions.udf.CIQ($C9,"IQ_VWAP",A$28)</f>
        <v>44.18</v>
      </c>
      <c r="L9" s="186">
        <f>_xll.ciqfunctions.udf.CIQ($C9,"IQ_SHARESOUTSTANDING",($A$27))</f>
        <v>89.25</v>
      </c>
      <c r="M9" s="172">
        <f t="shared" si="3"/>
        <v>0</v>
      </c>
      <c r="N9" s="172">
        <f>_xll.ciqfunctions.udf.CIQAVG($C9,"IQ_VWAP",A$29,A$28,"USD")</f>
        <v>39.898569999999999</v>
      </c>
      <c r="O9" s="172">
        <f>_xll.ciqfunctions.udf.CIQ($C9,"IQ_SHARESOUTSTANDING",$A$29)</f>
        <v>67.569999999999993</v>
      </c>
      <c r="P9" s="172">
        <f>_xll.ciqfunctions.udf.CIQ($C9,"IQ_SHARESOUTSTANDING",$A$28)</f>
        <v>89.25</v>
      </c>
      <c r="Q9" s="172">
        <f t="shared" ref="Q9:Q26" si="7">(P9-O9)*N9</f>
        <v>865.00099760000023</v>
      </c>
      <c r="R9" s="173">
        <f>_xll.ciqfunctions.udf.CIQAVG($C9,"IQ_VWAP",A$30,A$28,"USD")</f>
        <v>36.785809999999998</v>
      </c>
      <c r="S9" s="173">
        <f>_xll.ciqfunctions.udf.CIQ($C9,"IQ_SHARESOUTSTANDING",$A$30)</f>
        <v>28.86</v>
      </c>
      <c r="T9" s="172">
        <f t="shared" ref="T9:T26" si="8">(P9-S9)*R9</f>
        <v>2221.4950659000001</v>
      </c>
      <c r="U9" s="126">
        <v>6.7999999999999996E-3</v>
      </c>
      <c r="V9" s="91">
        <f>_xll.ciqfunctions.udf.CIQ(C9,"IQ_CLOSEPRICE",$A$30)</f>
        <v>31.18</v>
      </c>
      <c r="W9" s="91">
        <f>_xll.ciqfunctions.udf.CIQ($C9,"IQ_CLOSEPRICE",$A$29)</f>
        <v>38.64</v>
      </c>
      <c r="X9" s="91">
        <f>_xll.ciqfunctions.udf.CIQ(C9,"IQ_CLOSEPRICE",$A$28)</f>
        <v>44.33</v>
      </c>
      <c r="Y9" s="153">
        <f t="shared" si="5"/>
        <v>0.24598700471056212</v>
      </c>
      <c r="Z9" s="153">
        <f t="shared" ref="Z9:Z26" si="9">X9/V9-1</f>
        <v>0.42174470814624754</v>
      </c>
      <c r="AA9" s="153">
        <f t="shared" si="6"/>
        <v>0.14725672877846785</v>
      </c>
      <c r="AB9" s="89">
        <f>_xll.ciqfunctions.udf.CIQAVG(C9,"IQ_VOLUME","-30D",$A$28)</f>
        <v>1.0456799999999999</v>
      </c>
      <c r="AC9" s="89">
        <f t="shared" ref="AC9:AC26" si="10">AB9*1000000</f>
        <v>1045680</v>
      </c>
      <c r="AD9" s="127">
        <v>86</v>
      </c>
    </row>
    <row r="10" spans="1:30">
      <c r="A10" s="25" t="s">
        <v>297</v>
      </c>
      <c r="B10" s="175" t="s">
        <v>77</v>
      </c>
      <c r="C10" s="27" t="s">
        <v>78</v>
      </c>
      <c r="D10" s="88">
        <f>_xll.ciqfunctions.udf.CIQ(C10,"IQ_MARKETCAP",$A$28)</f>
        <v>1214.1095</v>
      </c>
      <c r="E10" s="172">
        <f>_xll.ciqfunctions.udf.CIQ(C10,"IQ_HOLDINGS_EQUITY_ASSETS",$A$28)</f>
        <v>1090.51</v>
      </c>
      <c r="F10" s="173">
        <f>_xll.ciqfunctions.udf.CIQ(C10,"IQ_MARKETCAP",$A$29)</f>
        <v>719.15800000000002</v>
      </c>
      <c r="G10" s="89">
        <f>_xll.ciqfunctions.udf.CIQ(C10,"IQ_VOLUME",$A$28)</f>
        <v>0.4587</v>
      </c>
      <c r="H10" s="174">
        <f>_xll.ciqfunctions.udf.CIQ(C10,"IQ_CLOSEPRICE",$A$27)</f>
        <v>42.26</v>
      </c>
      <c r="I10" s="89">
        <f>_xll.ciqfunctions.udf.CIQ(C10,"IQ_CLOSEPRICE",$A$28)</f>
        <v>43.13</v>
      </c>
      <c r="J10" s="153">
        <f t="shared" si="4"/>
        <v>2.0586843350686338E-2</v>
      </c>
      <c r="K10" s="173">
        <f>_xll.ciqfunctions.udf.CIQ($C10,"IQ_VWAP",A$28)</f>
        <v>43.03</v>
      </c>
      <c r="L10" s="186">
        <f>_xll.ciqfunctions.udf.CIQ($C10,"IQ_SHARESOUTSTANDING",($A$27))</f>
        <v>28.15</v>
      </c>
      <c r="M10" s="172">
        <f t="shared" ref="M10:M26" si="11">K10*(P10-L10)</f>
        <v>0</v>
      </c>
      <c r="N10" s="172">
        <f>_xll.ciqfunctions.udf.CIQAVG($C10,"IQ_VWAP",A$29,A$28,"USD")</f>
        <v>36.982109999999999</v>
      </c>
      <c r="O10" s="172">
        <f>_xll.ciqfunctions.udf.CIQ($C10,"IQ_SHARESOUTSTANDING",$A$29)</f>
        <v>19.399999999999999</v>
      </c>
      <c r="P10" s="172">
        <f>_xll.ciqfunctions.udf.CIQ($C10,"IQ_SHARESOUTSTANDING",$A$28)</f>
        <v>28.15</v>
      </c>
      <c r="Q10" s="172">
        <f t="shared" si="7"/>
        <v>323.59346249999999</v>
      </c>
      <c r="R10" s="173">
        <f>_xll.ciqfunctions.udf.CIQAVG($C10,"IQ_VWAP",A$30,A$28,"USD")</f>
        <v>35.17559</v>
      </c>
      <c r="S10" s="173">
        <f>_xll.ciqfunctions.udf.CIQ($C10,"IQ_SHARESOUTSTANDING",$A$30)</f>
        <v>17.399999999999999</v>
      </c>
      <c r="T10" s="172">
        <f t="shared" si="8"/>
        <v>378.13759249999998</v>
      </c>
      <c r="U10" s="126">
        <v>4.7000000000000002E-3</v>
      </c>
      <c r="V10" s="91">
        <f>_xll.ciqfunctions.udf.CIQ(C10,"IQ_CLOSEPRICE",$A$30)</f>
        <v>34.5</v>
      </c>
      <c r="W10" s="91">
        <f>_xll.ciqfunctions.udf.CIQ($C10,"IQ_CLOSEPRICE",$A$29)</f>
        <v>37.07</v>
      </c>
      <c r="X10" s="91">
        <f>_xll.ciqfunctions.udf.CIQ(C10,"IQ_CLOSEPRICE",$A$28)</f>
        <v>43.13</v>
      </c>
      <c r="Y10" s="153">
        <f t="shared" si="5"/>
        <v>0.14974155132441291</v>
      </c>
      <c r="Z10" s="153">
        <f t="shared" si="9"/>
        <v>0.25014492753623196</v>
      </c>
      <c r="AA10" s="153">
        <f t="shared" si="6"/>
        <v>0.16347450768815763</v>
      </c>
      <c r="AB10" s="89">
        <f>_xll.ciqfunctions.udf.CIQAVG(C10,"IQ_VOLUME","-30D",$A$28)</f>
        <v>0.44802999999999998</v>
      </c>
      <c r="AC10" s="89">
        <f t="shared" si="10"/>
        <v>448030</v>
      </c>
      <c r="AD10" s="127">
        <v>112</v>
      </c>
    </row>
    <row r="11" spans="1:30">
      <c r="A11" s="176" t="s">
        <v>79</v>
      </c>
      <c r="B11" s="175" t="s">
        <v>80</v>
      </c>
      <c r="C11" s="27" t="s">
        <v>81</v>
      </c>
      <c r="D11" s="88">
        <f>_xll.ciqfunctions.udf.CIQ(C11,"IQ_MARKETCAP",$A$28)</f>
        <v>516.13310000000001</v>
      </c>
      <c r="E11" s="172">
        <f>_xll.ciqfunctions.udf.CIQ(C11,"IQ_HOLDINGS_EQUITY_ASSETS",$A$28)</f>
        <v>500.46</v>
      </c>
      <c r="F11" s="173">
        <f>_xll.ciqfunctions.udf.CIQ(C11,"IQ_MARKETCAP",$A$29)</f>
        <v>443.64409000000001</v>
      </c>
      <c r="G11" s="89">
        <f>_xll.ciqfunctions.udf.CIQ(C11,"IQ_VOLUME",$A$28)</f>
        <v>5.1700000000000003E-2</v>
      </c>
      <c r="H11" s="174">
        <f>_xll.ciqfunctions.udf.CIQ(C11,"IQ_CLOSEPRICE",$A$27)</f>
        <v>49.023200000000003</v>
      </c>
      <c r="I11" s="89">
        <f>_xll.ciqfunctions.udf.CIQ(C11,"IQ_CLOSEPRICE",$A$28)</f>
        <v>50.11</v>
      </c>
      <c r="J11" s="153">
        <f t="shared" si="4"/>
        <v>2.216909544868545E-2</v>
      </c>
      <c r="K11" s="173">
        <f>_xll.ciqfunctions.udf.CIQ($C11,"IQ_VWAP",A$28)</f>
        <v>49.8</v>
      </c>
      <c r="L11" s="186">
        <f>_xll.ciqfunctions.udf.CIQ($C11,"IQ_SHARESOUTSTANDING",($A$27))</f>
        <v>10.3</v>
      </c>
      <c r="M11" s="172">
        <f t="shared" si="11"/>
        <v>0</v>
      </c>
      <c r="N11" s="172">
        <f>_xll.ciqfunctions.udf.CIQAVG($C11,"IQ_VWAP",A$29,A$28,"USD")</f>
        <v>45.015779999999999</v>
      </c>
      <c r="O11" s="172">
        <f>_xll.ciqfunctions.udf.CIQ($C11,"IQ_SHARESOUTSTANDING",$A$29)</f>
        <v>9.85</v>
      </c>
      <c r="P11" s="172">
        <f>_xll.ciqfunctions.udf.CIQ($C11,"IQ_SHARESOUTSTANDING",$A$28)</f>
        <v>10.3</v>
      </c>
      <c r="Q11" s="172">
        <f t="shared" si="7"/>
        <v>20.257101000000048</v>
      </c>
      <c r="R11" s="173">
        <f>_xll.ciqfunctions.udf.CIQAVG($C11,"IQ_VWAP",A$30,A$28,"USD")</f>
        <v>44.213360000000002</v>
      </c>
      <c r="S11" s="173">
        <f>_xll.ciqfunctions.udf.CIQ($C11,"IQ_SHARESOUTSTANDING",$A$30)</f>
        <v>10.8</v>
      </c>
      <c r="T11" s="172">
        <f t="shared" si="8"/>
        <v>-22.106680000000001</v>
      </c>
      <c r="U11" s="126">
        <v>6.4999999999999997E-3</v>
      </c>
      <c r="V11" s="91">
        <f>_xll.ciqfunctions.udf.CIQ(C11,"IQ_CLOSEPRICE",$A$30)</f>
        <v>45.53</v>
      </c>
      <c r="W11" s="91">
        <f>_xll.ciqfunctions.udf.CIQ($C11,"IQ_CLOSEPRICE",$A$29)</f>
        <v>45.04</v>
      </c>
      <c r="X11" s="91">
        <f>_xll.ciqfunctions.udf.CIQ(C11,"IQ_CLOSEPRICE",$A$28)</f>
        <v>50.11</v>
      </c>
      <c r="Y11" s="153">
        <f t="shared" si="5"/>
        <v>6.1736433102880239E-2</v>
      </c>
      <c r="Z11" s="153">
        <f t="shared" si="9"/>
        <v>0.10059301559411371</v>
      </c>
      <c r="AA11" s="153">
        <f t="shared" si="6"/>
        <v>0.11256660746003555</v>
      </c>
      <c r="AB11" s="89">
        <f>_xll.ciqfunctions.udf.CIQAVG(C11,"IQ_VOLUME","-30D",$A$28)</f>
        <v>6.7390000000000005E-2</v>
      </c>
      <c r="AC11" s="89">
        <f t="shared" si="10"/>
        <v>67390</v>
      </c>
      <c r="AD11" s="127">
        <v>110</v>
      </c>
    </row>
    <row r="12" spans="1:30">
      <c r="A12" s="175" t="s">
        <v>82</v>
      </c>
      <c r="B12" s="25" t="s">
        <v>83</v>
      </c>
      <c r="C12" s="25" t="s">
        <v>84</v>
      </c>
      <c r="D12" s="88">
        <f>_xll.ciqfunctions.udf.CIQ(C12,"IQ_MARKETCAP",$A$28)</f>
        <v>501.33600000000001</v>
      </c>
      <c r="E12" s="172">
        <f>_xll.ciqfunctions.udf.CIQ(C12,"IQ_HOLDINGS_EQUITY_ASSETS",$A$28)</f>
        <v>481.65</v>
      </c>
      <c r="F12" s="173">
        <f>_xll.ciqfunctions.udf.CIQ(C12,"IQ_MARKETCAP",$A$29)</f>
        <v>407.07</v>
      </c>
      <c r="G12" s="89">
        <f>_xll.ciqfunctions.udf.CIQ(C12,"IQ_VOLUME",$A$28)</f>
        <v>3.2439999999999997E-2</v>
      </c>
      <c r="H12" s="174">
        <f>_xll.ciqfunctions.udf.CIQ(C12,"IQ_CLOSEPRICE",$A$27)</f>
        <v>49.578000000000003</v>
      </c>
      <c r="I12" s="89">
        <f>_xll.ciqfunctions.udf.CIQ(C12,"IQ_CLOSEPRICE",$A$28)</f>
        <v>50.64</v>
      </c>
      <c r="J12" s="153">
        <f t="shared" si="4"/>
        <v>2.1420791480091926E-2</v>
      </c>
      <c r="K12" s="173">
        <f>_xll.ciqfunctions.udf.CIQ($C12,"IQ_VWAP",A$28)</f>
        <v>50.41</v>
      </c>
      <c r="L12" s="186">
        <f>_xll.ciqfunctions.udf.CIQ($C12,"IQ_SHARESOUTSTANDING",($A$27))</f>
        <v>9.9</v>
      </c>
      <c r="M12" s="172">
        <f t="shared" si="11"/>
        <v>0</v>
      </c>
      <c r="N12" s="172">
        <f>_xll.ciqfunctions.udf.CIQAVG($C12,"IQ_VWAP",A$29,A$28,"USD")</f>
        <v>45.224089999999997</v>
      </c>
      <c r="O12" s="172">
        <f>_xll.ciqfunctions.udf.CIQ($C12,"IQ_SHARESOUTSTANDING",$A$29)</f>
        <v>9</v>
      </c>
      <c r="P12" s="172">
        <f>_xll.ciqfunctions.udf.CIQ($C12,"IQ_SHARESOUTSTANDING",$A$28)</f>
        <v>9.9</v>
      </c>
      <c r="Q12" s="172">
        <f t="shared" si="7"/>
        <v>40.701681000000015</v>
      </c>
      <c r="R12" s="173">
        <f>_xll.ciqfunctions.udf.CIQAVG($C12,"IQ_VWAP",A$30,A$28,"USD")</f>
        <v>44.845329999999997</v>
      </c>
      <c r="S12" s="173">
        <f>_xll.ciqfunctions.udf.CIQ($C12,"IQ_SHARESOUTSTANDING",$A$30)</f>
        <v>4.76</v>
      </c>
      <c r="T12" s="172">
        <f t="shared" si="8"/>
        <v>230.50499620000002</v>
      </c>
      <c r="U12" s="126">
        <v>6.0000000000000001E-3</v>
      </c>
      <c r="V12" s="91">
        <f>_xll.ciqfunctions.udf.CIQ(C12,"IQ_CLOSEPRICE",$A$30)</f>
        <v>38.61</v>
      </c>
      <c r="W12" s="91">
        <f>_xll.ciqfunctions.udf.CIQ($C12,"IQ_CLOSEPRICE",$A$29)</f>
        <v>45.23</v>
      </c>
      <c r="X12" s="91">
        <f>_xll.ciqfunctions.udf.CIQ(C12,"IQ_CLOSEPRICE",$A$28)</f>
        <v>50.64</v>
      </c>
      <c r="Y12" s="153">
        <f t="shared" si="5"/>
        <v>0.18473490680682092</v>
      </c>
      <c r="Z12" s="153">
        <f t="shared" si="9"/>
        <v>0.31157731157731172</v>
      </c>
      <c r="AA12" s="153">
        <f t="shared" si="6"/>
        <v>0.11961087773601609</v>
      </c>
      <c r="AB12" s="89">
        <f>_xll.ciqfunctions.udf.CIQAVG(C12,"IQ_VOLUME","-30D",$A$28)</f>
        <v>4.0129999999999999E-2</v>
      </c>
      <c r="AC12" s="89">
        <f t="shared" si="10"/>
        <v>40130</v>
      </c>
      <c r="AD12" s="127">
        <v>102</v>
      </c>
    </row>
    <row r="13" spans="1:30">
      <c r="A13" s="25" t="s">
        <v>295</v>
      </c>
      <c r="B13" s="176" t="s">
        <v>85</v>
      </c>
      <c r="C13" s="26" t="s">
        <v>86</v>
      </c>
      <c r="D13" s="88">
        <f>_xll.ciqfunctions.udf.CIQ(C13,"IQ_MARKETCAP",$A$28)</f>
        <v>217.666</v>
      </c>
      <c r="E13" s="172">
        <f>_xll.ciqfunctions.udf.CIQ(C13,"IQ_HOLDINGS_EQUITY_ASSETS",$A$28)</f>
        <v>217.04</v>
      </c>
      <c r="F13" s="173">
        <f>_xll.ciqfunctions.udf.CIQ(C13,"IQ_MARKETCAP",$A$29)</f>
        <v>202.4</v>
      </c>
      <c r="G13" s="89">
        <f>_xll.ciqfunctions.udf.CIQ(C13,"IQ_VOLUME",$A$28)</f>
        <v>8.3320000000000005E-2</v>
      </c>
      <c r="H13" s="174">
        <f>_xll.ciqfunctions.udf.CIQ(C13,"IQ_CLOSEPRICE",$A$27)</f>
        <v>24.66</v>
      </c>
      <c r="I13" s="89">
        <f>_xll.ciqfunctions.udf.CIQ(C13,"IQ_CLOSEPRICE",$A$28)</f>
        <v>25.31</v>
      </c>
      <c r="J13" s="153">
        <f t="shared" si="4"/>
        <v>2.6358475263584695E-2</v>
      </c>
      <c r="K13" s="173">
        <f>_xll.ciqfunctions.udf.CIQ($C13,"IQ_VWAP",A$28)</f>
        <v>25.22</v>
      </c>
      <c r="L13" s="186">
        <f>_xll.ciqfunctions.udf.CIQ($C13,"IQ_SHARESOUTSTANDING",($A$27))</f>
        <v>8.6</v>
      </c>
      <c r="M13" s="172">
        <f t="shared" si="11"/>
        <v>0</v>
      </c>
      <c r="N13" s="172">
        <f>_xll.ciqfunctions.udf.CIQAVG($C13,"IQ_VWAP",A$29,A$28,"USD")</f>
        <v>22.0715</v>
      </c>
      <c r="O13" s="172">
        <f>_xll.ciqfunctions.udf.CIQ($C13,"IQ_SHARESOUTSTANDING",$A$29)</f>
        <v>9.1999999999999993</v>
      </c>
      <c r="P13" s="172">
        <f>_xll.ciqfunctions.udf.CIQ($C13,"IQ_SHARESOUTSTANDING",$A$28)</f>
        <v>8.6</v>
      </c>
      <c r="Q13" s="172">
        <f t="shared" si="7"/>
        <v>-13.242899999999992</v>
      </c>
      <c r="R13" s="173">
        <f>_xll.ciqfunctions.udf.CIQAVG($C13,"IQ_VWAP",A$30,A$28,"USD")</f>
        <v>21.053380000000001</v>
      </c>
      <c r="S13" s="173">
        <f>_xll.ciqfunctions.udf.CIQ($C13,"IQ_SHARESOUTSTANDING",$A$30)</f>
        <v>9.5500000000000007</v>
      </c>
      <c r="T13" s="172">
        <f t="shared" si="8"/>
        <v>-20.000711000000024</v>
      </c>
      <c r="U13" s="126">
        <v>4.4999999999999997E-3</v>
      </c>
      <c r="V13" s="91">
        <f>_xll.ciqfunctions.udf.CIQ(C13,"IQ_CLOSEPRICE",$A$30)</f>
        <v>20.69</v>
      </c>
      <c r="W13" s="91">
        <f>_xll.ciqfunctions.udf.CIQ($C13,"IQ_CLOSEPRICE",$A$29)</f>
        <v>22</v>
      </c>
      <c r="X13" s="91">
        <f>_xll.ciqfunctions.udf.CIQ(C13,"IQ_CLOSEPRICE",$A$28)</f>
        <v>25.31</v>
      </c>
      <c r="Y13" s="153">
        <f t="shared" si="5"/>
        <v>0.13424607231206465</v>
      </c>
      <c r="Z13" s="153">
        <f t="shared" si="9"/>
        <v>0.22329627839536004</v>
      </c>
      <c r="AA13" s="153">
        <f t="shared" si="6"/>
        <v>0.1504545454545454</v>
      </c>
      <c r="AB13" s="89">
        <f>_xll.ciqfunctions.udf.CIQAVG(C13,"IQ_VOLUME","-30D",$A$28)</f>
        <v>8.7569999999999995E-2</v>
      </c>
      <c r="AC13" s="89">
        <f t="shared" si="10"/>
        <v>87570</v>
      </c>
      <c r="AD13" s="127">
        <v>81</v>
      </c>
    </row>
    <row r="14" spans="1:30">
      <c r="A14" s="25" t="s">
        <v>87</v>
      </c>
      <c r="B14" s="176" t="s">
        <v>88</v>
      </c>
      <c r="C14" s="25" t="s">
        <v>89</v>
      </c>
      <c r="D14" s="88">
        <f>_xll.ciqfunctions.udf.CIQ(C14,"IQ_MARKETCAP",$A$28)</f>
        <v>206.78927999999999</v>
      </c>
      <c r="E14" s="172">
        <f>_xll.ciqfunctions.udf.CIQ(C14,"IQ_HOLDINGS_EQUITY_ASSETS",$A$28)</f>
        <v>199.41</v>
      </c>
      <c r="F14" s="173">
        <f>_xll.ciqfunctions.udf.CIQ(C14,"IQ_MARKETCAP",$A$29)</f>
        <v>149.44999999999999</v>
      </c>
      <c r="G14" s="89">
        <f>_xll.ciqfunctions.udf.CIQ(C14,"IQ_VOLUME",$A$28)</f>
        <v>2.316E-2</v>
      </c>
      <c r="H14" s="174">
        <f>_xll.ciqfunctions.udf.CIQ(C14,"IQ_CLOSEPRICE",$A$27)</f>
        <v>54.43</v>
      </c>
      <c r="I14" s="89">
        <f>_xll.ciqfunctions.udf.CIQ(C14,"IQ_CLOSEPRICE",$A$28)</f>
        <v>55.5139</v>
      </c>
      <c r="J14" s="153">
        <f t="shared" si="4"/>
        <v>1.9913650560352745E-2</v>
      </c>
      <c r="K14" s="173">
        <f>_xll.ciqfunctions.udf.CIQ($C14,"IQ_VWAP",A$28)</f>
        <v>55.34</v>
      </c>
      <c r="L14" s="186">
        <f>_xll.ciqfunctions.udf.CIQ($C14,"IQ_SHARESOUTSTANDING",($A$27))</f>
        <v>3.7250000000000001</v>
      </c>
      <c r="M14" s="172">
        <f t="shared" si="11"/>
        <v>0</v>
      </c>
      <c r="N14" s="172">
        <f>_xll.ciqfunctions.udf.CIQAVG($C14,"IQ_VWAP",A$29,A$28,"USD")</f>
        <v>50.186329999999998</v>
      </c>
      <c r="O14" s="172">
        <f>_xll.ciqfunctions.udf.CIQ($C14,"IQ_SHARESOUTSTANDING",$A$29)</f>
        <v>3.05</v>
      </c>
      <c r="P14" s="172">
        <f>_xll.ciqfunctions.udf.CIQ($C14,"IQ_SHARESOUTSTANDING",$A$28)</f>
        <v>3.7250000000000001</v>
      </c>
      <c r="Q14" s="172">
        <f t="shared" si="7"/>
        <v>33.87577275000001</v>
      </c>
      <c r="R14" s="173">
        <f>_xll.ciqfunctions.udf.CIQAVG($C14,"IQ_VWAP",A$30,A$28,"USD")</f>
        <v>46.695160000000001</v>
      </c>
      <c r="S14" s="173">
        <f>_xll.ciqfunctions.udf.CIQ($C14,"IQ_SHARESOUTSTANDING",$A$30)</f>
        <v>3.1</v>
      </c>
      <c r="T14" s="172">
        <f t="shared" si="8"/>
        <v>29.184474999999999</v>
      </c>
      <c r="U14" s="126">
        <v>6.7999999999999996E-3</v>
      </c>
      <c r="V14" s="91">
        <f>_xll.ciqfunctions.udf.CIQ(C14,"IQ_CLOSEPRICE",$A$30)</f>
        <v>41.240499999999997</v>
      </c>
      <c r="W14" s="91">
        <f>_xll.ciqfunctions.udf.CIQ($C14,"IQ_CLOSEPRICE",$A$29)</f>
        <v>49</v>
      </c>
      <c r="X14" s="91">
        <f>_xll.ciqfunctions.udf.CIQ(C14,"IQ_CLOSEPRICE",$A$28)</f>
        <v>55.5139</v>
      </c>
      <c r="Y14" s="153">
        <f t="shared" si="5"/>
        <v>0.20413071754958612</v>
      </c>
      <c r="Z14" s="153">
        <f t="shared" si="9"/>
        <v>0.34610152641214342</v>
      </c>
      <c r="AA14" s="153">
        <f t="shared" si="6"/>
        <v>0.13293673469387746</v>
      </c>
      <c r="AB14" s="89">
        <f>_xll.ciqfunctions.udf.CIQAVG(C14,"IQ_VOLUME","-30D",$A$28)</f>
        <v>2.7E-2</v>
      </c>
      <c r="AC14" s="89">
        <f t="shared" si="10"/>
        <v>27000</v>
      </c>
      <c r="AD14" s="127">
        <v>62</v>
      </c>
    </row>
    <row r="15" spans="1:30">
      <c r="A15" s="177" t="s">
        <v>90</v>
      </c>
      <c r="B15" s="176" t="s">
        <v>91</v>
      </c>
      <c r="C15" s="25" t="s">
        <v>92</v>
      </c>
      <c r="D15" s="88">
        <f>_xll.ciqfunctions.udf.CIQ(C15,"IQ_MARKETCAP",$A$28)</f>
        <v>184.09273999999999</v>
      </c>
      <c r="E15" s="172">
        <f>_xll.ciqfunctions.udf.CIQ(C15,"IQ_HOLDINGS_EQUITY_ASSETS",$A$28)</f>
        <v>178.84</v>
      </c>
      <c r="F15" s="173">
        <f>_xll.ciqfunctions.udf.CIQ(C15,"IQ_MARKETCAP",$A$29)</f>
        <v>162.20238000000001</v>
      </c>
      <c r="G15" s="89">
        <f>_xll.ciqfunctions.udf.CIQ(C15,"IQ_VOLUME",$A$28)</f>
        <v>2.1430000000000001E-2</v>
      </c>
      <c r="H15" s="174">
        <f>_xll.ciqfunctions.udf.CIQ(C15,"IQ_CLOSEPRICE",$A$27)</f>
        <v>38.459800000000001</v>
      </c>
      <c r="I15" s="89">
        <f>_xll.ciqfunctions.udf.CIQ(C15,"IQ_CLOSEPRICE",$A$28)</f>
        <v>39.265000000000001</v>
      </c>
      <c r="J15" s="153">
        <f t="shared" si="4"/>
        <v>2.0936146313813363E-2</v>
      </c>
      <c r="K15" s="173">
        <f>_xll.ciqfunctions.udf.CIQ($C15,"IQ_VWAP",A$28)</f>
        <v>39.15</v>
      </c>
      <c r="L15" s="186">
        <f>_xll.ciqfunctions.udf.CIQ($C15,"IQ_SHARESOUTSTANDING",($A$27))</f>
        <v>4.6884699999999997</v>
      </c>
      <c r="M15" s="172">
        <f t="shared" si="11"/>
        <v>0</v>
      </c>
      <c r="N15" s="172">
        <f>_xll.ciqfunctions.udf.CIQAVG($C15,"IQ_VWAP",A$29,A$28,"USD")</f>
        <v>35.491430000000001</v>
      </c>
      <c r="O15" s="172">
        <f>_xll.ciqfunctions.udf.CIQ($C15,"IQ_SHARESOUTSTANDING",$A$29)</f>
        <v>4.58847</v>
      </c>
      <c r="P15" s="172">
        <f>_xll.ciqfunctions.udf.CIQ($C15,"IQ_SHARESOUTSTANDING",$A$28)</f>
        <v>4.6884699999999997</v>
      </c>
      <c r="Q15" s="172">
        <f t="shared" si="7"/>
        <v>3.5491429999999875</v>
      </c>
      <c r="R15" s="173">
        <f>_xll.ciqfunctions.udf.CIQAVG($C15,"IQ_VWAP",A$30,A$28,"USD")</f>
        <v>33.526490000000003</v>
      </c>
      <c r="S15" s="173">
        <f>_xll.ciqfunctions.udf.CIQ($C15,"IQ_SHARESOUTSTANDING",$A$30)</f>
        <v>3.7884699999999998</v>
      </c>
      <c r="T15" s="172">
        <f t="shared" si="8"/>
        <v>30.173840999999999</v>
      </c>
      <c r="U15" s="126">
        <v>5.0000000000000001E-3</v>
      </c>
      <c r="V15" s="192">
        <f>_xll.ciqfunctions.udf.CIQ(C15,"IQ_CLOSEPRICE","2023/6/12")</f>
        <v>25.517099999999999</v>
      </c>
      <c r="W15" s="91">
        <f>_xll.ciqfunctions.udf.CIQ($C15,"IQ_CLOSEPRICE",$A$29)</f>
        <v>35.35</v>
      </c>
      <c r="X15" s="91">
        <f>_xll.ciqfunctions.udf.CIQ(C15,"IQ_CLOSEPRICE",$A$28)</f>
        <v>39.265000000000001</v>
      </c>
      <c r="Y15" s="196">
        <f>(X15/V15)^(365/($A$28-"2023/6/12"))-1</f>
        <v>0.22219665245510267</v>
      </c>
      <c r="Z15" s="197">
        <f t="shared" si="9"/>
        <v>0.53877203914237914</v>
      </c>
      <c r="AA15" s="153">
        <f t="shared" si="6"/>
        <v>0.11074964639321072</v>
      </c>
      <c r="AB15" s="89">
        <f>_xll.ciqfunctions.udf.CIQAVG(C15,"IQ_VOLUME","-30D",$A$28)</f>
        <v>1.8409999999999999E-2</v>
      </c>
      <c r="AC15" s="89">
        <f t="shared" si="10"/>
        <v>18410</v>
      </c>
      <c r="AD15" s="127">
        <v>47</v>
      </c>
    </row>
    <row r="16" spans="1:30">
      <c r="A16" s="178" t="s">
        <v>289</v>
      </c>
      <c r="B16" s="175" t="s">
        <v>94</v>
      </c>
      <c r="C16" s="26" t="s">
        <v>95</v>
      </c>
      <c r="D16" s="88">
        <f>_xll.ciqfunctions.udf.CIQ(C16,"IQ_MARKETCAP",$A$28)</f>
        <v>384.60275000000001</v>
      </c>
      <c r="E16" s="172">
        <f>_xll.ciqfunctions.udf.CIQ(C16,"IQ_HOLDINGS_EQUITY_ASSETS",$A$28)</f>
        <v>347.01</v>
      </c>
      <c r="F16" s="173">
        <f>_xll.ciqfunctions.udf.CIQ(C16,"IQ_MARKETCAP",$A$29)</f>
        <v>225.56450000000001</v>
      </c>
      <c r="G16" s="89">
        <f>_xll.ciqfunctions.udf.CIQ(C16,"IQ_VOLUME",$A$28)</f>
        <v>0.19586000000000001</v>
      </c>
      <c r="H16" s="174">
        <f>_xll.ciqfunctions.udf.CIQ(C16,"IQ_CLOSEPRICE",$A$27)</f>
        <v>49.91</v>
      </c>
      <c r="I16" s="89">
        <f>_xll.ciqfunctions.udf.CIQ(C16,"IQ_CLOSEPRICE",$A$28)</f>
        <v>51.11</v>
      </c>
      <c r="J16" s="153">
        <f t="shared" si="4"/>
        <v>2.4043277900220456E-2</v>
      </c>
      <c r="K16" s="173">
        <f>_xll.ciqfunctions.udf.CIQ($C16,"IQ_VWAP",A$28)</f>
        <v>51.06</v>
      </c>
      <c r="L16" s="186">
        <f>_xll.ciqfunctions.udf.CIQ($C16,"IQ_SHARESOUTSTANDING",($A$27))</f>
        <v>7.5250000000000004</v>
      </c>
      <c r="M16" s="172">
        <f t="shared" si="11"/>
        <v>0</v>
      </c>
      <c r="N16" s="172">
        <f>_xll.ciqfunctions.udf.CIQAVG($C16,"IQ_VWAP",A$29,A$28,"USD")</f>
        <v>41.550879999999999</v>
      </c>
      <c r="O16" s="172">
        <f>_xll.ciqfunctions.udf.CIQ($C16,"IQ_SHARESOUTSTANDING",$A$29)</f>
        <v>5.5750000000000002</v>
      </c>
      <c r="P16" s="172">
        <f>_xll.ciqfunctions.udf.CIQ($C16,"IQ_SHARESOUTSTANDING",$A$28)</f>
        <v>7.5250000000000004</v>
      </c>
      <c r="Q16" s="172">
        <f t="shared" si="7"/>
        <v>81.02421600000001</v>
      </c>
      <c r="R16" s="173">
        <f>_xll.ciqfunctions.udf.CIQAVG($C16,"IQ_VWAP",A$30,A$28,"USD")</f>
        <v>38.09055</v>
      </c>
      <c r="S16" s="173">
        <f>_xll.ciqfunctions.udf.CIQ($C16,"IQ_SHARESOUTSTANDING",$A$30)</f>
        <v>2.0750000000000002</v>
      </c>
      <c r="T16" s="172">
        <f t="shared" si="8"/>
        <v>207.59349750000001</v>
      </c>
      <c r="U16" s="126">
        <v>7.4999999999999997E-3</v>
      </c>
      <c r="V16" s="192">
        <f>_xll.ciqfunctions.udf.CIQ(C16,"IQ_CLOSEPRICE","2023/5/18")</f>
        <v>25.907800000000002</v>
      </c>
      <c r="W16" s="91">
        <f>_xll.ciqfunctions.udf.CIQ($C16,"IQ_CLOSEPRICE",$A$29)</f>
        <v>40.46</v>
      </c>
      <c r="X16" s="91">
        <f>_xll.ciqfunctions.udf.CIQ(C16,"IQ_CLOSEPRICE",$A$28)</f>
        <v>51.11</v>
      </c>
      <c r="Y16" s="153">
        <f>(X16/V16)^(365/($A$28-"2023/5/18"))-1</f>
        <v>0.35872137964919348</v>
      </c>
      <c r="Z16" s="197">
        <f t="shared" si="9"/>
        <v>0.97276495881549163</v>
      </c>
      <c r="AA16" s="153">
        <f t="shared" si="6"/>
        <v>0.26322293623331672</v>
      </c>
      <c r="AB16" s="89">
        <f>_xll.ciqfunctions.udf.CIQAVG(C16,"IQ_VOLUME","-30D",$A$28)</f>
        <v>0.16302</v>
      </c>
      <c r="AC16" s="89">
        <f t="shared" si="10"/>
        <v>163020</v>
      </c>
      <c r="AD16" s="127">
        <v>47</v>
      </c>
    </row>
    <row r="17" spans="1:30">
      <c r="A17" s="176" t="s">
        <v>96</v>
      </c>
      <c r="B17" s="175" t="s">
        <v>97</v>
      </c>
      <c r="C17" s="27" t="s">
        <v>98</v>
      </c>
      <c r="D17" s="88">
        <f>_xll.ciqfunctions.udf.CIQ(C17,"IQ_MARKETCAP",$A$28)</f>
        <v>101.52213999999999</v>
      </c>
      <c r="E17" s="172">
        <f>_xll.ciqfunctions.udf.CIQ(C17,"IQ_HOLDINGS_EQUITY_ASSETS",$A$28)</f>
        <v>99.17</v>
      </c>
      <c r="F17" s="173">
        <f>_xll.ciqfunctions.udf.CIQ(C17,"IQ_MARKETCAP",$A$29)</f>
        <v>66.678550000000001</v>
      </c>
      <c r="G17" s="89">
        <f>_xll.ciqfunctions.udf.CIQ(C17,"IQ_VOLUME",$A$28)</f>
        <v>6.6299999999999996E-3</v>
      </c>
      <c r="H17" s="174">
        <f>_xll.ciqfunctions.udf.CIQ(C17,"IQ_CLOSEPRICE",$A$27)</f>
        <v>62.07</v>
      </c>
      <c r="I17" s="89">
        <f>_xll.ciqfunctions.udf.CIQ(C17,"IQ_CLOSEPRICE",$A$28)</f>
        <v>63.451300000000003</v>
      </c>
      <c r="J17" s="153">
        <f t="shared" si="4"/>
        <v>2.2253906879329838E-2</v>
      </c>
      <c r="K17" s="173">
        <f>_xll.ciqfunctions.udf.CIQ($C17,"IQ_VWAP",A$28)</f>
        <v>63.29</v>
      </c>
      <c r="L17" s="173">
        <f>_xll.ciqfunctions.udf.CIQ($C17,"IQ_SHARESOUTSTANDING",($A$27))</f>
        <v>1.6</v>
      </c>
      <c r="M17" s="172">
        <f t="shared" si="11"/>
        <v>0</v>
      </c>
      <c r="N17" s="172">
        <f>_xll.ciqfunctions.udf.CIQAVG($C17,"IQ_VWAP",A$29,A$28,"USD")</f>
        <v>54.700749999999999</v>
      </c>
      <c r="O17" s="172">
        <f>_xll.ciqfunctions.udf.CIQ($C17,"IQ_SHARESOUTSTANDING",$A$29)</f>
        <v>1.25</v>
      </c>
      <c r="P17" s="172">
        <f>_xll.ciqfunctions.udf.CIQ($C17,"IQ_SHARESOUTSTANDING",$A$28)</f>
        <v>1.6</v>
      </c>
      <c r="Q17" s="172">
        <f t="shared" si="7"/>
        <v>19.145262500000005</v>
      </c>
      <c r="R17" s="173">
        <f>_xll.ciqfunctions.udf.CIQAVG($C17,"IQ_VWAP",A$30,A$28,"USD")</f>
        <v>50.099319999999999</v>
      </c>
      <c r="S17" s="173">
        <f>_xll.ciqfunctions.udf.CIQ($C17,"IQ_SHARESOUTSTANDING",$A$30)</f>
        <v>1.05</v>
      </c>
      <c r="T17" s="172">
        <f t="shared" si="8"/>
        <v>27.554626000000003</v>
      </c>
      <c r="U17" s="126">
        <v>7.0000000000000001E-3</v>
      </c>
      <c r="V17" s="91">
        <f>_xll.ciqfunctions.udf.CIQ(C17,"IQ_CLOSEPRICE",$A$30)</f>
        <v>43.796900000000001</v>
      </c>
      <c r="W17" s="91">
        <f>_xll.ciqfunctions.udf.CIQ($C17,"IQ_CLOSEPRICE",$A$29)</f>
        <v>53.342799999999997</v>
      </c>
      <c r="X17" s="91">
        <f>_xll.ciqfunctions.udf.CIQ(C17,"IQ_CLOSEPRICE",$A$28)</f>
        <v>63.451300000000003</v>
      </c>
      <c r="Y17" s="153">
        <f>(X17/V17)^(365/($A$28-$A$30))-1</f>
        <v>0.26073328945474916</v>
      </c>
      <c r="Z17" s="153">
        <f t="shared" si="9"/>
        <v>0.44876235532651854</v>
      </c>
      <c r="AA17" s="153">
        <f t="shared" si="6"/>
        <v>0.18950073861889538</v>
      </c>
      <c r="AB17" s="89">
        <f>_xll.ciqfunctions.udf.CIQAVG(C17,"IQ_VOLUME","-30D",$A$28)</f>
        <v>7.0800000000000004E-3</v>
      </c>
      <c r="AC17" s="89">
        <f t="shared" si="10"/>
        <v>7080</v>
      </c>
      <c r="AD17" s="127">
        <v>31</v>
      </c>
    </row>
    <row r="18" spans="1:30">
      <c r="A18" s="176" t="s">
        <v>99</v>
      </c>
      <c r="B18" s="176" t="s">
        <v>100</v>
      </c>
      <c r="C18" s="25" t="s">
        <v>101</v>
      </c>
      <c r="D18" s="88">
        <f>_xll.ciqfunctions.udf.CIQ(C18,"IQ_MARKETCAP",$A$28)</f>
        <v>34.023600000000002</v>
      </c>
      <c r="E18" s="172">
        <f>_xll.ciqfunctions.udf.CIQ(C18,"IQ_HOLDINGS_EQUITY_ASSETS",$A$28)</f>
        <v>33.31</v>
      </c>
      <c r="F18" s="173">
        <f>_xll.ciqfunctions.udf.CIQ(C18,"IQ_MARKETCAP",$A$29)</f>
        <v>33.911209999999997</v>
      </c>
      <c r="G18" s="89">
        <f>_xll.ciqfunctions.udf.CIQ(C18,"IQ_VOLUME",$A$28)</f>
        <v>5.1799999999999997E-3</v>
      </c>
      <c r="H18" s="174">
        <f>_xll.ciqfunctions.udf.CIQ(C18,"IQ_CLOSEPRICE",$A$27)</f>
        <v>43.659300000000002</v>
      </c>
      <c r="I18" s="89">
        <f>_xll.ciqfunctions.udf.CIQ(C18,"IQ_CLOSEPRICE",$A$28)</f>
        <v>43.62</v>
      </c>
      <c r="J18" s="153">
        <f t="shared" si="4"/>
        <v>-9.0015185767990623E-4</v>
      </c>
      <c r="K18" s="173">
        <f>_xll.ciqfunctions.udf.CIQ($C18,"IQ_VWAP",A$28)</f>
        <v>43.57</v>
      </c>
      <c r="L18" s="173">
        <f>_xll.ciqfunctions.udf.CIQ($C18,"IQ_SHARESOUTSTANDING",($A$27))</f>
        <v>0.78</v>
      </c>
      <c r="M18" s="172">
        <f t="shared" si="11"/>
        <v>0</v>
      </c>
      <c r="N18" s="172">
        <f>_xll.ciqfunctions.udf.CIQAVG($C18,"IQ_VWAP",A$29,A$28,"USD")</f>
        <v>40.157069999999997</v>
      </c>
      <c r="O18" s="172">
        <f>_xll.ciqfunctions.udf.CIQ($C18,"IQ_SHARESOUTSTANDING",$A$29)</f>
        <v>0.87</v>
      </c>
      <c r="P18" s="172">
        <f>_xll.ciqfunctions.udf.CIQ($C18,"IQ_SHARESOUTSTANDING",$A$28)</f>
        <v>0.78</v>
      </c>
      <c r="Q18" s="172">
        <f t="shared" si="7"/>
        <v>-3.6141362999999984</v>
      </c>
      <c r="R18" s="173">
        <f>_xll.ciqfunctions.udf.CIQAVG($C18,"IQ_VWAP",A$30,A$28,"USD")</f>
        <v>39.117570000000001</v>
      </c>
      <c r="S18" s="173">
        <f>_xll.ciqfunctions.udf.CIQ($C18,"IQ_SHARESOUTSTANDING",$A$30)</f>
        <v>0.96</v>
      </c>
      <c r="T18" s="172">
        <f t="shared" si="8"/>
        <v>-7.0411625999999981</v>
      </c>
      <c r="U18" s="184">
        <v>6.7999999999999996E-3</v>
      </c>
      <c r="V18" s="91">
        <f>_xll.ciqfunctions.udf.CIQ(C18,"IQ_CLOSEPRICE",$A$30)</f>
        <v>38.210599999999999</v>
      </c>
      <c r="W18" s="91">
        <f>_xll.ciqfunctions.udf.CIQ($C18,"IQ_CLOSEPRICE",$A$29)</f>
        <v>38.978400000000001</v>
      </c>
      <c r="X18" s="91">
        <f>_xll.ciqfunctions.udf.CIQ(C18,"IQ_CLOSEPRICE",$A$28)</f>
        <v>43.62</v>
      </c>
      <c r="Y18" s="153">
        <f>(X18/V18)^(365/($A$28-$A$30))-1</f>
        <v>8.6272105810532018E-2</v>
      </c>
      <c r="Z18" s="153">
        <f t="shared" si="9"/>
        <v>0.1415680465629956</v>
      </c>
      <c r="AA18" s="153">
        <f t="shared" si="6"/>
        <v>0.11908133735607396</v>
      </c>
      <c r="AB18" s="89">
        <f>_xll.ciqfunctions.udf.CIQAVG(C18,"IQ_VOLUME","-30D",$A$28)</f>
        <v>4.4200000000000003E-3</v>
      </c>
      <c r="AC18" s="89">
        <f t="shared" si="10"/>
        <v>4420</v>
      </c>
      <c r="AD18" s="127">
        <v>24</v>
      </c>
    </row>
    <row r="19" spans="1:30">
      <c r="A19" s="176" t="s">
        <v>102</v>
      </c>
      <c r="B19" s="176"/>
      <c r="C19" s="25" t="s">
        <v>103</v>
      </c>
      <c r="D19" s="88">
        <f>_xll.ciqfunctions.udf.CIQ(C19,"IQ_MARKETCAP",$A$28)</f>
        <v>23.587119999999999</v>
      </c>
      <c r="E19" s="172">
        <f>_xll.ciqfunctions.udf.CIQ(C19,"IQ_HOLDINGS_EQUITY_ASSETS",$A$28)</f>
        <v>5.68</v>
      </c>
      <c r="F19" s="173">
        <f>_xll.ciqfunctions.udf.CIQ(C19,"IQ_MARKETCAP",$A$29)</f>
        <v>0.59631999999999996</v>
      </c>
      <c r="G19" s="89">
        <f>_xll.ciqfunctions.udf.CIQ(C19,"IQ_VOLUME",$A$28)</f>
        <v>1.8689999999999998E-2</v>
      </c>
      <c r="H19" s="174">
        <f>_xll.ciqfunctions.udf.CIQ(C19,"IQ_CLOSEPRICE",$A$27)</f>
        <v>28.9833</v>
      </c>
      <c r="I19" s="89">
        <f>_xll.ciqfunctions.udf.CIQ(C19,"IQ_CLOSEPRICE",$A$28)</f>
        <v>29.483899999999998</v>
      </c>
      <c r="J19" s="153">
        <f t="shared" ref="J19" si="12">(I19-H19)/H19</f>
        <v>1.7272015263962302E-2</v>
      </c>
      <c r="K19" s="173">
        <f>_xll.ciqfunctions.udf.CIQ($C19,"IQ_VWAP",A$28)</f>
        <v>29.43</v>
      </c>
      <c r="L19" s="173">
        <f>_xll.ciqfunctions.udf.CIQ($C19,"IQ_SHARESOUTSTANDING",($A$27))</f>
        <v>0.8</v>
      </c>
      <c r="M19" s="172">
        <f t="shared" ref="M19" si="13">K19*(P19-L19)</f>
        <v>0</v>
      </c>
      <c r="N19" s="172">
        <f>_xll.ciqfunctions.udf.CIQAVG($C19,"IQ_VWAP",A$29,A$28,"USD")</f>
        <v>24.638780000000001</v>
      </c>
      <c r="O19" s="172">
        <f>_xll.ciqfunctions.udf.CIQ($C19,"IQ_SHARESOUTSTANDING",$A$29)</f>
        <v>2.5000000000000001E-2</v>
      </c>
      <c r="P19" s="172">
        <f>_xll.ciqfunctions.udf.CIQ($C19,"IQ_SHARESOUTSTANDING",$A$28)</f>
        <v>0.8</v>
      </c>
      <c r="Q19" s="172">
        <f t="shared" ref="Q19" si="14">(P19-O19)*N19</f>
        <v>19.0950545</v>
      </c>
      <c r="R19" s="173">
        <f>_xll.ciqfunctions.udf.CIQAVG($C19,"IQ_VWAP",A$30,A$28,"USD")</f>
        <v>24.656389999999998</v>
      </c>
      <c r="S19" s="173">
        <f>_xll.ciqfunctions.udf.CIQ($C19,"IQ_SHARESOUTSTANDING",$A$30)</f>
        <v>0</v>
      </c>
      <c r="T19" s="172">
        <f t="shared" ref="T19" si="15">(P19-S19)*R19</f>
        <v>19.725111999999999</v>
      </c>
      <c r="U19" s="184">
        <v>7.4999999999999997E-3</v>
      </c>
      <c r="V19" s="91">
        <f>_xll.ciqfunctions.udf.CIQ(C19,"IQ_CLOSEPRICE",$A$30)</f>
        <v>0</v>
      </c>
      <c r="W19" s="91">
        <f>_xll.ciqfunctions.udf.CIQ($C19,"IQ_CLOSEPRICE",$A$29)</f>
        <v>23.852699999999999</v>
      </c>
      <c r="X19" s="91">
        <f>_xll.ciqfunctions.udf.CIQ(C19,"IQ_CLOSEPRICE",$A$28)</f>
        <v>29.483899999999998</v>
      </c>
      <c r="Y19" s="153" t="e">
        <f>(X19/V19)^(365/($A$28-$A$30))-1</f>
        <v>#DIV/0!</v>
      </c>
      <c r="Z19" s="153" t="e">
        <f t="shared" ref="Z19" si="16">X19/V19-1</f>
        <v>#DIV/0!</v>
      </c>
      <c r="AA19" s="153">
        <f t="shared" ref="AA19" si="17">X19/W19-1</f>
        <v>0.23608228837825496</v>
      </c>
      <c r="AB19" s="89">
        <f>_xll.ciqfunctions.udf.CIQAVG(C19,"IQ_VOLUME","-30D",$A$28)</f>
        <v>2.962E-2</v>
      </c>
      <c r="AC19" s="89">
        <f t="shared" ref="AC19" si="18">AB19*1000000</f>
        <v>29620</v>
      </c>
      <c r="AD19" s="127">
        <v>83</v>
      </c>
    </row>
    <row r="20" spans="1:30">
      <c r="A20" s="177" t="s">
        <v>104</v>
      </c>
      <c r="B20" s="176" t="s">
        <v>105</v>
      </c>
      <c r="C20" s="25" t="s">
        <v>106</v>
      </c>
      <c r="D20" s="88">
        <f>_xll.ciqfunctions.udf.CIQ(C20,"IQ_MARKETCAP",$A$28)</f>
        <v>32.66254</v>
      </c>
      <c r="E20" s="172">
        <f>_xll.ciqfunctions.udf.CIQ(C20,"IQ_HOLDINGS_EQUITY_ASSETS",$A$28)</f>
        <v>30.17</v>
      </c>
      <c r="F20" s="173">
        <f>_xll.ciqfunctions.udf.CIQ(C20,"IQ_MARKETCAP",$A$29)</f>
        <v>20.719799999999999</v>
      </c>
      <c r="G20" s="89">
        <f>_xll.ciqfunctions.udf.CIQ(C20,"IQ_VOLUME",$A$28)</f>
        <v>3.8999999999999998E-3</v>
      </c>
      <c r="H20" s="174">
        <f>_xll.ciqfunctions.udf.CIQ(C20,"IQ_CLOSEPRICE",$A$27)</f>
        <v>36.890900000000002</v>
      </c>
      <c r="I20" s="89">
        <f>_xll.ciqfunctions.udf.CIQ(C20,"IQ_CLOSEPRICE",$A$28)</f>
        <v>37.979700000000001</v>
      </c>
      <c r="J20" s="153">
        <f t="shared" si="4"/>
        <v>2.9514053601294603E-2</v>
      </c>
      <c r="K20" s="173">
        <f>_xll.ciqfunctions.udf.CIQ($C20,"IQ_VWAP",A$28)</f>
        <v>37.76</v>
      </c>
      <c r="L20" s="173">
        <f>_xll.ciqfunctions.udf.CIQ($C20,"IQ_SHARESOUTSTANDING",($A$27))</f>
        <v>0.86</v>
      </c>
      <c r="M20" s="172">
        <f t="shared" si="11"/>
        <v>0</v>
      </c>
      <c r="N20" s="172">
        <f>_xll.ciqfunctions.udf.CIQAVG($C20,"IQ_VWAP",A$29,A$28,"USD")</f>
        <v>34.487960000000001</v>
      </c>
      <c r="O20" s="172">
        <f>_xll.ciqfunctions.udf.CIQ($C20,"IQ_SHARESOUTSTANDING",$A$29)</f>
        <v>0.54</v>
      </c>
      <c r="P20" s="172">
        <f>_xll.ciqfunctions.udf.CIQ($C20,"IQ_SHARESOUTSTANDING",$A$28)</f>
        <v>0.86</v>
      </c>
      <c r="Q20" s="172">
        <f t="shared" si="7"/>
        <v>11.036147199999998</v>
      </c>
      <c r="R20" s="173">
        <f>_xll.ciqfunctions.udf.CIQAVG($C20,"IQ_VWAP",A$30,A$28,"USD")</f>
        <v>31.41273</v>
      </c>
      <c r="S20" s="173">
        <f>_xll.ciqfunctions.udf.CIQ($C20,"IQ_SHARESOUTSTANDING",$A$30)</f>
        <v>0.06</v>
      </c>
      <c r="T20" s="172">
        <f t="shared" si="8"/>
        <v>25.130184</v>
      </c>
      <c r="U20" s="126">
        <v>3.5000000000000001E-3</v>
      </c>
      <c r="V20" s="192">
        <f>_xll.ciqfunctions.udf.CIQ(C20,"IQ_CLOSEPRICE","2023/12/8")</f>
        <v>25.402899999999999</v>
      </c>
      <c r="W20" s="91">
        <f>_xll.ciqfunctions.udf.CIQ($C20,"IQ_CLOSEPRICE",$A$29)</f>
        <v>38.369999999999997</v>
      </c>
      <c r="X20" s="91">
        <f>_xll.ciqfunctions.udf.CIQ(C20,"IQ_CLOSEPRICE",$A$28)</f>
        <v>37.979700000000001</v>
      </c>
      <c r="Y20" s="153">
        <f>(X20/V20)^(365/($A$28-"2023/12/8"))-1</f>
        <v>0.27461303181013519</v>
      </c>
      <c r="Z20" s="197">
        <f t="shared" si="9"/>
        <v>0.49509307992394569</v>
      </c>
      <c r="AA20" s="153">
        <f t="shared" si="6"/>
        <v>-1.0172009382329872E-2</v>
      </c>
      <c r="AB20" s="89">
        <f>_xll.ciqfunctions.udf.CIQAVG(C20,"IQ_VOLUME","-30D",$A$28)</f>
        <v>1.1639999999999999E-2</v>
      </c>
      <c r="AC20" s="198">
        <f t="shared" si="10"/>
        <v>11640</v>
      </c>
      <c r="AD20" s="127">
        <v>41</v>
      </c>
    </row>
    <row r="21" spans="1:30">
      <c r="A21" s="178" t="s">
        <v>299</v>
      </c>
      <c r="B21" s="176" t="s">
        <v>108</v>
      </c>
      <c r="C21" s="25" t="s">
        <v>109</v>
      </c>
      <c r="D21" s="179">
        <v>3369.5079150000001</v>
      </c>
      <c r="E21" s="172">
        <f>_xll.ciqfunctions.udf.CIQ(C21,"IQ_HOLDINGS_EQUITY_ASSETS",$A$28)</f>
        <v>3258.66</v>
      </c>
      <c r="F21" s="180">
        <v>3540.3424654400001</v>
      </c>
      <c r="G21" s="89">
        <f>_xll.ciqfunctions.udf.CIQ(C21,"IQ_VOLUME",$A$28)</f>
        <v>0.14879999999999999</v>
      </c>
      <c r="H21" s="174">
        <f>_xll.ciqfunctions.udf.CIQ(C21,"IQ_CLOSEPRICE",$A$27)</f>
        <v>14.88</v>
      </c>
      <c r="I21" s="89">
        <f>_xll.ciqfunctions.udf.CIQ(C21,"IQ_CLOSEPRICE",$A$28)</f>
        <v>15.135</v>
      </c>
      <c r="J21" s="153">
        <f t="shared" ref="J21:J26" si="19">(I21-H21)/H21</f>
        <v>1.7137096774193481E-2</v>
      </c>
      <c r="K21" s="173">
        <f>_xll.ciqfunctions.udf.CIQ($C21,"IQ_VWAP",A$28)</f>
        <v>15.07549</v>
      </c>
      <c r="L21" s="174">
        <v>240.87632400000001</v>
      </c>
      <c r="M21" s="172">
        <f t="shared" si="11"/>
        <v>0</v>
      </c>
      <c r="N21" s="172">
        <f>_xll.ciqfunctions.udf.CIQAVG($C21,"IQ_VWAP",A$29,A$28,"USD")</f>
        <v>14.10158</v>
      </c>
      <c r="O21" s="188">
        <v>276.96149000000003</v>
      </c>
      <c r="P21" s="174">
        <v>240.87632400000001</v>
      </c>
      <c r="Q21" s="172">
        <f t="shared" si="7"/>
        <v>-508.8578551622802</v>
      </c>
      <c r="R21" s="173">
        <f>_xll.ciqfunctions.udf.CIQAVG($C21,"IQ_VWAP",A$30,A$28,"USD")</f>
        <v>13.59164</v>
      </c>
      <c r="S21" s="189">
        <v>266.68502599999999</v>
      </c>
      <c r="T21" s="172">
        <f t="shared" si="8"/>
        <v>-350.78258645127977</v>
      </c>
      <c r="U21" s="126">
        <v>4.0000000000000001E-3</v>
      </c>
      <c r="V21" s="91">
        <f>_xll.ciqfunctions.udf.CIQ(C21,"IQ_CLOSEPRICE",$A$30)</f>
        <v>13.15</v>
      </c>
      <c r="W21" s="91">
        <f>_xll.ciqfunctions.udf.CIQ($C21,"IQ_CLOSEPRICE",$A$29)</f>
        <v>13.875</v>
      </c>
      <c r="X21" s="91">
        <f>_xll.ciqfunctions.udf.CIQ(C21,"IQ_CLOSEPRICE",$A$28)</f>
        <v>15.135</v>
      </c>
      <c r="Y21" s="153">
        <f t="shared" ref="Y21:Y26" si="20">(X21/V21)^(365/($A$28-$A$30))-1</f>
        <v>9.1843568646793994E-2</v>
      </c>
      <c r="Z21" s="153">
        <f t="shared" si="9"/>
        <v>0.15095057034220538</v>
      </c>
      <c r="AA21" s="153">
        <f t="shared" si="6"/>
        <v>9.0810810810810771E-2</v>
      </c>
      <c r="AB21" s="89">
        <f>_xll.ciqfunctions.udf.CIQAVG(C21,"IQ_VOLUME","-30D",$A$28)</f>
        <v>0.14862</v>
      </c>
      <c r="AC21" s="88">
        <f t="shared" si="10"/>
        <v>148620</v>
      </c>
      <c r="AD21" s="127">
        <v>154</v>
      </c>
    </row>
    <row r="22" spans="1:30">
      <c r="A22" s="177" t="s">
        <v>110</v>
      </c>
      <c r="B22" s="176" t="s">
        <v>111</v>
      </c>
      <c r="C22" s="25" t="s">
        <v>112</v>
      </c>
      <c r="D22" s="88">
        <f>_xll.ciqfunctions.udf.CIQ(C22,"IQ_MARKETCAP",$A$28)</f>
        <v>4899.7555899999998</v>
      </c>
      <c r="E22" s="172">
        <f>_xll.ciqfunctions.udf.CIQ(C22,"IQ_HOLDINGS_EQUITY_ASSETS",$A$28)</f>
        <v>4794.66</v>
      </c>
      <c r="F22" s="173">
        <f>_xll.ciqfunctions.udf.CIQ(C22,"IQ_MARKETCAP",$A$29)</f>
        <v>4108.5170600000001</v>
      </c>
      <c r="G22" s="89">
        <f>_xll.ciqfunctions.udf.CIQ(C22,"IQ_VOLUME",$A$28)</f>
        <v>6.2920000000000004E-2</v>
      </c>
      <c r="H22" s="174">
        <f>_xll.ciqfunctions.udf.CIQ(C22,"IQ_CLOSEPRICE",$A$27)</f>
        <v>137.74</v>
      </c>
      <c r="I22" s="89">
        <f>_xll.ciqfunctions.udf.CIQ(C22,"IQ_CLOSEPRICE",$A$28)</f>
        <v>139.02000000000001</v>
      </c>
      <c r="J22" s="153">
        <f t="shared" si="19"/>
        <v>9.2928706258167647E-3</v>
      </c>
      <c r="K22" s="189">
        <f>_xll.ciqfunctions.udf.CIQ(C22,"IQ_CLOSEPRICE",$A$28)</f>
        <v>139.02000000000001</v>
      </c>
      <c r="L22" s="173">
        <f>_xll.ciqfunctions.udf.CIQ($C22,"IQ_SHARESOUTSTANDING",($A$27))</f>
        <v>34.89987</v>
      </c>
      <c r="M22" s="172">
        <f t="shared" si="11"/>
        <v>47.975802000000307</v>
      </c>
      <c r="N22" s="188">
        <f>_xll.ciqfunctions.udf.CIQAVG($C22,"IQ_VWAP","2023/6/30",A$28,"USD")</f>
        <v>94.16234</v>
      </c>
      <c r="O22" s="172">
        <f>_xll.ciqfunctions.udf.CIQ($C22,"IQ_SHARESOUTSTANDING",$A$29)</f>
        <v>30.43797</v>
      </c>
      <c r="P22" s="172">
        <f>_xll.ciqfunctions.udf.CIQ($C22,"IQ_SHARESOUTSTANDING",$A$28)</f>
        <v>35.244970000000002</v>
      </c>
      <c r="Q22" s="172">
        <f t="shared" si="7"/>
        <v>452.6383683800002</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139.02000000000001</v>
      </c>
      <c r="Y22" s="153">
        <f t="shared" si="20"/>
        <v>0.22664386177805618</v>
      </c>
      <c r="Z22" s="153">
        <f t="shared" si="9"/>
        <v>0.38659485338120891</v>
      </c>
      <c r="AA22" s="153">
        <f t="shared" si="6"/>
        <v>2.9930360053341376E-2</v>
      </c>
      <c r="AB22" s="89">
        <f>_xll.ciqfunctions.udf.CIQAVG(C22,"IQ_VOLUME","-30D",$A$28)</f>
        <v>6.4899999999999999E-2</v>
      </c>
      <c r="AC22" s="198">
        <f t="shared" si="10"/>
        <v>64900</v>
      </c>
      <c r="AD22" s="127">
        <v>98</v>
      </c>
    </row>
    <row r="23" spans="1:30">
      <c r="A23" s="176" t="s">
        <v>113</v>
      </c>
      <c r="B23" s="176" t="s">
        <v>114</v>
      </c>
      <c r="C23" s="25" t="s">
        <v>115</v>
      </c>
      <c r="D23" s="88">
        <f>_xll.ciqfunctions.udf.CIQ(C23,"IQ_MARKETCAP",$A$28)</f>
        <v>788.50265999999999</v>
      </c>
      <c r="E23" s="172">
        <f>_xll.ciqfunctions.udf.CIQ(C23,"IQ_HOLDINGS_EQUITY_ASSETS",$A$28)</f>
        <v>877.15</v>
      </c>
      <c r="F23" s="173">
        <f>_xll.ciqfunctions.udf.CIQ(C23,"IQ_MARKETCAP",$A$29)</f>
        <v>769.37172999999996</v>
      </c>
      <c r="G23" s="89">
        <f>_xll.ciqfunctions.udf.CIQ(C23,"IQ_VOLUME",$A$28)</f>
        <v>9.7000000000000003E-3</v>
      </c>
      <c r="H23" s="174">
        <f>_xll.ciqfunctions.udf.CIQ(C23,"IQ_CLOSEPRICE",$A$27)</f>
        <v>63.76</v>
      </c>
      <c r="I23" s="89">
        <f>_xll.ciqfunctions.udf.CIQ(C23,"IQ_CLOSEPRICE",$A$28)</f>
        <v>64.91</v>
      </c>
      <c r="J23" s="153">
        <f t="shared" si="19"/>
        <v>1.803638644918442E-2</v>
      </c>
      <c r="K23" s="173">
        <f>_xll.ciqfunctions.udf.CIQ($C23,"IQ_VWAP",A$28)</f>
        <v>64.556799999999996</v>
      </c>
      <c r="L23" s="173">
        <f>_xll.ciqfunctions.udf.CIQ($C23,"IQ_SHARESOUTSTANDING",($A$27))</f>
        <v>12.06663</v>
      </c>
      <c r="M23" s="172">
        <f t="shared" si="11"/>
        <v>5.2291007999999684</v>
      </c>
      <c r="N23" s="172">
        <f>_xll.ciqfunctions.udf.CIQAVG($C23,"IQ_VWAP",A$29,A$28,"USD")</f>
        <v>66.712760000000003</v>
      </c>
      <c r="O23" s="172">
        <f>_xll.ciqfunctions.udf.CIQ($C23,"IQ_SHARESOUTSTANDING",$A$29)</f>
        <v>11.462630000000001</v>
      </c>
      <c r="P23" s="172">
        <f>_xll.ciqfunctions.udf.CIQ($C23,"IQ_SHARESOUTSTANDING",$A$28)</f>
        <v>12.147629999999999</v>
      </c>
      <c r="Q23" s="172">
        <f t="shared" si="7"/>
        <v>45.69824059999992</v>
      </c>
      <c r="R23" s="173">
        <f>_xll.ciqfunctions.udf.CIQAVG($C23,"IQ_VWAP",A$30,A$28,"USD")</f>
        <v>64.608990000000006</v>
      </c>
      <c r="S23" s="173">
        <f>_xll.ciqfunctions.udf.CIQ($C23,"IQ_SHARESOUTSTANDING",$A$30)</f>
        <v>11.798629999999999</v>
      </c>
      <c r="T23" s="172">
        <f t="shared" si="8"/>
        <v>22.548537510000013</v>
      </c>
      <c r="U23" s="126">
        <v>4.0000000000000001E-3</v>
      </c>
      <c r="V23" s="91">
        <f>_xll.ciqfunctions.udf.CIQ(C23,"IQ_CLOSEPRICE",$A$30)</f>
        <v>55.94</v>
      </c>
      <c r="W23" s="91">
        <f>_xll.ciqfunctions.udf.CIQ($C23,"IQ_CLOSEPRICE","2024/12/30")</f>
        <v>67.12</v>
      </c>
      <c r="X23" s="91">
        <f>_xll.ciqfunctions.udf.CIQ(C23,"IQ_CLOSEPRICE",$A$28)</f>
        <v>64.91</v>
      </c>
      <c r="Y23" s="153">
        <f t="shared" si="20"/>
        <v>9.7408240299980742E-2</v>
      </c>
      <c r="Z23" s="153">
        <f t="shared" si="9"/>
        <v>0.16035037540221664</v>
      </c>
      <c r="AA23" s="153">
        <f t="shared" si="6"/>
        <v>-3.2926102502979893E-2</v>
      </c>
      <c r="AB23" s="89">
        <f>_xll.ciqfunctions.udf.CIQAVG(C23,"IQ_VOLUME","-30D",$A$28)</f>
        <v>1.353E-2</v>
      </c>
      <c r="AC23" s="89">
        <f t="shared" si="10"/>
        <v>13530</v>
      </c>
      <c r="AD23" s="127">
        <v>67</v>
      </c>
    </row>
    <row r="24" spans="1:30">
      <c r="A24" s="176" t="s">
        <v>116</v>
      </c>
      <c r="B24" s="176" t="s">
        <v>117</v>
      </c>
      <c r="C24" s="25" t="s">
        <v>118</v>
      </c>
      <c r="D24" s="88">
        <f>_xll.ciqfunctions.udf.CIQ(C24,"IQ_MARKETCAP",$A$28)</f>
        <v>762.11450000000002</v>
      </c>
      <c r="E24" s="172">
        <f>_xll.ciqfunctions.udf.CIQ(C24,"IQ_HOLDINGS_EQUITY_ASSETS",$A$28)</f>
        <v>797.34</v>
      </c>
      <c r="F24" s="173">
        <f>_xll.ciqfunctions.udf.CIQ(C24,"IQ_MARKETCAP",$A$29)</f>
        <v>598.08190000000002</v>
      </c>
      <c r="G24" s="89">
        <f>_xll.ciqfunctions.udf.CIQ(C24,"IQ_VOLUME",$A$28)</f>
        <v>0.12205000000000001</v>
      </c>
      <c r="H24" s="174">
        <f>_xll.ciqfunctions.udf.CIQ(C24,"IQ_CLOSEPRICE",$A$27)</f>
        <v>18.065999999999999</v>
      </c>
      <c r="I24" s="89">
        <f>_xll.ciqfunctions.udf.CIQ(C24,"IQ_CLOSEPRICE",$A$28)</f>
        <v>18.376000000000001</v>
      </c>
      <c r="J24" s="153">
        <f t="shared" si="19"/>
        <v>1.7159304771393904E-2</v>
      </c>
      <c r="K24" s="173">
        <f>_xll.ciqfunctions.udf.CIQ($C24,"IQ_VWAP",A$28)</f>
        <v>18.230989999999998</v>
      </c>
      <c r="L24" s="173">
        <f>_xll.ciqfunctions.udf.CIQ($C24,"IQ_SHARESOUTSTANDING",($A$27))</f>
        <v>41.413359999999997</v>
      </c>
      <c r="M24" s="172">
        <f t="shared" si="11"/>
        <v>1.0938594000000414</v>
      </c>
      <c r="N24" s="172">
        <f>_xll.ciqfunctions.udf.CIQAVG($C24,"IQ_VWAP",A$29,A$28,"USD")</f>
        <v>22.180669999999999</v>
      </c>
      <c r="O24" s="172">
        <f>_xll.ciqfunctions.udf.CIQ($C24,"IQ_SHARESOUTSTANDING",$A$29)</f>
        <v>34.511360000000003</v>
      </c>
      <c r="P24" s="172">
        <f>_xll.ciqfunctions.udf.CIQ($C24,"IQ_SHARESOUTSTANDING",$A$28)</f>
        <v>41.47336</v>
      </c>
      <c r="Q24" s="172">
        <f t="shared" si="7"/>
        <v>154.4218245399999</v>
      </c>
      <c r="R24" s="173">
        <f>_xll.ciqfunctions.udf.CIQAVG($C24,"IQ_VWAP",A$30,A$28,"USD")</f>
        <v>20.59873</v>
      </c>
      <c r="S24" s="173">
        <f>_xll.ciqfunctions.udf.CIQ($C24,"IQ_SHARESOUTSTANDING",$A$30)</f>
        <v>29.866530000000001</v>
      </c>
      <c r="T24" s="172">
        <f t="shared" si="8"/>
        <v>239.08595732589998</v>
      </c>
      <c r="U24" s="126">
        <v>4.8999999999999998E-3</v>
      </c>
      <c r="V24" s="91">
        <f>_xll.ciqfunctions.udf.CIQ(C24,"IQ_CLOSEPRICE",$A$30)</f>
        <v>14.372999999999999</v>
      </c>
      <c r="W24" s="91">
        <f>_xll.ciqfunctions.udf.CIQ($C24,"IQ_CLOSEPRICE",$A$29)</f>
        <v>17.329999999999998</v>
      </c>
      <c r="X24" s="168">
        <f>_xll.ciqfunctions.udf.CIQ(C24,"IQ_CLOSEPRICE",$A$28)</f>
        <v>18.376000000000001</v>
      </c>
      <c r="Y24" s="153">
        <f t="shared" si="20"/>
        <v>0.16597629992986884</v>
      </c>
      <c r="Z24" s="153">
        <f t="shared" si="9"/>
        <v>0.2785083142002367</v>
      </c>
      <c r="AA24" s="153">
        <f t="shared" si="6"/>
        <v>6.0357761107905583E-2</v>
      </c>
      <c r="AB24" s="89">
        <f>_xll.ciqfunctions.udf.CIQAVG(C24,"IQ_VOLUME","-30D",$A$28)</f>
        <v>6.3759999999999997E-2</v>
      </c>
      <c r="AC24" s="89">
        <f t="shared" si="10"/>
        <v>63760</v>
      </c>
      <c r="AD24" s="127">
        <v>61</v>
      </c>
    </row>
    <row r="25" spans="1:30">
      <c r="A25" s="176" t="s">
        <v>119</v>
      </c>
      <c r="B25" s="176" t="s">
        <v>120</v>
      </c>
      <c r="C25" s="25" t="s">
        <v>121</v>
      </c>
      <c r="D25" s="88">
        <f>_xll.ciqfunctions.udf.CIQ(C25,"IQ_MARKETCAP",$A$28)</f>
        <v>300.35829999999999</v>
      </c>
      <c r="E25" s="172">
        <f>_xll.ciqfunctions.udf.CIQ(C25,"IQ_HOLDINGS_EQUITY_ASSETS",$A$28)</f>
        <v>192.83</v>
      </c>
      <c r="F25" s="173">
        <f>_xll.ciqfunctions.udf.CIQ(C25,"IQ_MARKETCAP",$A$29)</f>
        <v>287.83999999999997</v>
      </c>
      <c r="G25" s="89">
        <f>_xll.ciqfunctions.udf.CIQ(C25,"IQ_VOLUME",$A$28)</f>
        <v>8.2150000000000001E-2</v>
      </c>
      <c r="H25" s="174">
        <f>_xll.ciqfunctions.udf.CIQ(C25,"IQ_CLOSEPRICE",$A$27)</f>
        <v>14.72</v>
      </c>
      <c r="I25" s="89">
        <f>_xll.ciqfunctions.udf.CIQ(C25,"IQ_CLOSEPRICE",$A$28)</f>
        <v>14.53</v>
      </c>
      <c r="J25" s="153">
        <f t="shared" si="19"/>
        <v>-1.2907608695652261E-2</v>
      </c>
      <c r="K25" s="173">
        <f>_xll.ciqfunctions.udf.CIQ($C25,"IQ_VWAP",A$28)</f>
        <v>14.541</v>
      </c>
      <c r="L25" s="173">
        <f>_xll.ciqfunctions.udf.CIQ($C25,"IQ_SHARESOUTSTANDING",($A$27))</f>
        <v>20.671600000000002</v>
      </c>
      <c r="M25" s="172">
        <f t="shared" si="11"/>
        <v>0</v>
      </c>
      <c r="N25" s="172">
        <f>_xll.ciqfunctions.udf.CIQAVG($C25,"IQ_VWAP",A$29,A$28,"USD")</f>
        <v>9.0046599999999994</v>
      </c>
      <c r="O25" s="172">
        <f>_xll.ciqfunctions.udf.CIQ($C25,"IQ_SHARESOUTSTANDING",$A$29)</f>
        <v>19.266400000000001</v>
      </c>
      <c r="P25" s="172">
        <f>_xll.ciqfunctions.udf.CIQ($C25,"IQ_SHARESOUTSTANDING",$A$28)</f>
        <v>20.671600000000002</v>
      </c>
      <c r="Q25" s="172">
        <f t="shared" si="7"/>
        <v>12.653348232000006</v>
      </c>
      <c r="R25" s="173">
        <f>_xll.ciqfunctions.udf.CIQAVG($C25,"IQ_VWAP",A$30,A$28,"USD")</f>
        <v>9.1046800000000001</v>
      </c>
      <c r="S25" s="173">
        <f>_xll.ciqfunctions.udf.CIQ($C25,"IQ_SHARESOUTSTANDING",$A$30)</f>
        <v>16.741669999999999</v>
      </c>
      <c r="T25" s="172">
        <f t="shared" si="8"/>
        <v>35.780755072400019</v>
      </c>
      <c r="U25" s="126">
        <v>5.7000000000000002E-3</v>
      </c>
      <c r="V25" s="91">
        <f>_xll.ciqfunctions.udf.CIQ(C25,"IQ_CLOSEPRICE",$A$30)</f>
        <v>12.65</v>
      </c>
      <c r="W25" s="91">
        <f>_xll.ciqfunctions.udf.CIQ($C25,"IQ_CLOSEPRICE",$A$29)</f>
        <v>14.94</v>
      </c>
      <c r="X25" s="91">
        <f>_xll.ciqfunctions.udf.CIQ(C25,"IQ_CLOSEPRICE",$A$28)</f>
        <v>14.53</v>
      </c>
      <c r="Y25" s="153">
        <f t="shared" si="20"/>
        <v>9.0459224073032862E-2</v>
      </c>
      <c r="Z25" s="153">
        <f t="shared" si="9"/>
        <v>0.14861660079051364</v>
      </c>
      <c r="AA25" s="153">
        <f t="shared" si="6"/>
        <v>-2.7443105756358777E-2</v>
      </c>
      <c r="AB25" s="89">
        <f>_xll.ciqfunctions.udf.CIQAVG(C25,"IQ_VOLUME","-30D",$A$28)</f>
        <v>4.65E-2</v>
      </c>
      <c r="AC25" s="89">
        <f t="shared" si="10"/>
        <v>46500</v>
      </c>
      <c r="AD25" s="127">
        <v>42</v>
      </c>
    </row>
    <row r="26" spans="1:30">
      <c r="A26" s="177" t="s">
        <v>122</v>
      </c>
      <c r="B26" s="175" t="s">
        <v>123</v>
      </c>
      <c r="C26" s="27" t="s">
        <v>124</v>
      </c>
      <c r="D26" s="88">
        <f>_xll.ciqfunctions.udf.CIQ(C26,"IQ_MARKETCAP",$A$28)</f>
        <v>76.932699999999997</v>
      </c>
      <c r="E26" s="172">
        <f>_xll.ciqfunctions.udf.CIQ(C26,"IQ_HOLDINGS_EQUITY_ASSETS",$A$28)</f>
        <v>94.96</v>
      </c>
      <c r="F26" s="173">
        <f>_xll.ciqfunctions.udf.CIQ(C26,"IQ_MARKETCAP",$A$29)</f>
        <v>61.29</v>
      </c>
      <c r="G26" s="171">
        <f>_xll.ciqfunctions.udf.CIQ(C26,"IQ_VOLUME",$A$28)</f>
        <v>0</v>
      </c>
      <c r="H26" s="174">
        <f>_xll.ciqfunctions.udf.CIQ(C26,"IQ_CLOSEPRICE",$A$27)</f>
        <v>19.222000000000001</v>
      </c>
      <c r="I26" s="89">
        <v>20.43</v>
      </c>
      <c r="J26" s="153">
        <f t="shared" si="19"/>
        <v>6.2844657163666551E-2</v>
      </c>
      <c r="K26" s="189">
        <f>_xll.ciqfunctions.udf.CIQ(C26,"IQ_CLOSEPRICE",$A$28)</f>
        <v>19.09</v>
      </c>
      <c r="L26" s="173">
        <f>_xll.ciqfunctions.udf.CIQ($C26,"IQ_SHARESOUTSTANDING",($A$27))</f>
        <v>4.03</v>
      </c>
      <c r="M26" s="172">
        <f t="shared" si="11"/>
        <v>0</v>
      </c>
      <c r="N26" s="188">
        <f>_xll.ciqfunctions.udf.CIQAVG($C26,"IQ_VWAP","2023/6/30",A$28,"USD")</f>
        <v>18.61572</v>
      </c>
      <c r="O26" s="172">
        <f>_xll.ciqfunctions.udf.CIQ($C26,"IQ_SHARESOUTSTANDING",$A$29)</f>
        <v>3</v>
      </c>
      <c r="P26" s="172">
        <f>_xll.ciqfunctions.udf.CIQ($C26,"IQ_SHARESOUTSTANDING",$A$28)</f>
        <v>4.03</v>
      </c>
      <c r="Q26" s="172">
        <f t="shared" si="7"/>
        <v>19.174191600000004</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19.09</v>
      </c>
      <c r="Y26" s="153">
        <f t="shared" si="20"/>
        <v>7.4370272185924513E-2</v>
      </c>
      <c r="Z26" s="153">
        <f t="shared" si="9"/>
        <v>0.12162162162162171</v>
      </c>
      <c r="AA26" s="153">
        <f t="shared" si="6"/>
        <v>-6.558981889378368E-2</v>
      </c>
      <c r="AB26" s="89">
        <f>_xll.ciqfunctions.udf.CIQAVG(C26,"IQ_VOLUME","-30D",$A$28)</f>
        <v>0</v>
      </c>
      <c r="AC26" s="198">
        <f t="shared" si="10"/>
        <v>0</v>
      </c>
      <c r="AD26" s="127">
        <v>42</v>
      </c>
    </row>
    <row r="27" spans="1:30">
      <c r="A27" s="211">
        <f>'raw1'!$A$14</f>
        <v>45870</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45873</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442.96937500000001</v>
      </c>
      <c r="D2" s="95">
        <f>'raw2'!G2</f>
        <v>5.731E-2</v>
      </c>
      <c r="E2" s="96">
        <f>'raw2'!J2</f>
        <v>2.0761494832249851E-2</v>
      </c>
      <c r="F2" s="134">
        <f>'raw2'!M2</f>
        <v>0</v>
      </c>
      <c r="G2" s="134">
        <f>'raw2'!Q2</f>
        <v>19.715646300000024</v>
      </c>
      <c r="H2" s="135">
        <f>'raw2'!T2</f>
        <v>26.342404999999999</v>
      </c>
      <c r="I2" s="148">
        <f>'raw2'!U2</f>
        <v>5.8500000000000002E-3</v>
      </c>
      <c r="J2" s="149" t="e">
        <f>'raw2'!Z2</f>
        <v>#DIV/0!</v>
      </c>
      <c r="K2" s="149">
        <f>'raw2'!AA2</f>
        <v>0.11582397240805475</v>
      </c>
      <c r="L2" s="112">
        <f>'raw2'!AC2</f>
        <v>55130</v>
      </c>
      <c r="M2" s="113">
        <f>'raw2'!AD2</f>
        <v>61.5</v>
      </c>
    </row>
    <row r="3" spans="1:13">
      <c r="A3" s="103" t="s">
        <v>50</v>
      </c>
      <c r="B3" s="104"/>
      <c r="C3" s="94">
        <f>'raw2'!D3</f>
        <v>59847.336634999992</v>
      </c>
      <c r="D3" s="95">
        <f>'raw2'!G3</f>
        <v>13.183570000000001</v>
      </c>
      <c r="E3" s="96">
        <f>'raw2'!J3</f>
        <v>0</v>
      </c>
      <c r="F3" s="134">
        <f>'raw2'!M3</f>
        <v>54.298762200000319</v>
      </c>
      <c r="G3" s="134">
        <f>'raw2'!Q3</f>
        <v>2752.6858281397208</v>
      </c>
      <c r="H3" s="135">
        <f>'raw2'!T3</f>
        <v>10599.307255957017</v>
      </c>
      <c r="I3" s="148">
        <f>'raw2'!U3</f>
        <v>0</v>
      </c>
      <c r="J3" s="149">
        <f>'raw2'!Z3</f>
        <v>0</v>
      </c>
      <c r="K3" s="149">
        <f>'raw2'!AA3</f>
        <v>0</v>
      </c>
      <c r="L3" s="112">
        <f>'raw2'!AC3</f>
        <v>0</v>
      </c>
      <c r="M3" s="113">
        <f>'raw2'!AD3</f>
        <v>0</v>
      </c>
    </row>
    <row r="4" spans="1:13">
      <c r="A4" s="103" t="s">
        <v>19</v>
      </c>
      <c r="B4" s="104" t="s">
        <v>20</v>
      </c>
      <c r="C4" s="94">
        <f>'raw2'!D4</f>
        <v>360544.51500000001</v>
      </c>
      <c r="D4" s="95">
        <f>'raw2'!G4</f>
        <v>47.669750000000001</v>
      </c>
      <c r="E4" s="96">
        <f>'raw2'!J4</f>
        <v>1.8451650176933683E-2</v>
      </c>
      <c r="F4" s="134">
        <f>'raw2'!M4</f>
        <v>0</v>
      </c>
      <c r="G4" s="134">
        <f>'raw2'!Q4</f>
        <v>11259.0852</v>
      </c>
      <c r="H4" s="135">
        <f>'raw2'!T4</f>
        <v>37968.328503999976</v>
      </c>
      <c r="I4" s="148">
        <f>'raw2'!U4</f>
        <v>2E-3</v>
      </c>
      <c r="J4" s="149">
        <f>'raw2'!Z4</f>
        <v>0.37746630201211184</v>
      </c>
      <c r="K4" s="149">
        <f>'raw2'!AA4</f>
        <v>0.10341724859652213</v>
      </c>
      <c r="L4" s="112">
        <f>'raw2'!AC4</f>
        <v>43804730</v>
      </c>
      <c r="M4" s="113">
        <f>'raw2'!AD4</f>
        <v>101</v>
      </c>
    </row>
    <row r="5" spans="1:13" s="118" customFormat="1">
      <c r="A5" s="136" t="s">
        <v>71</v>
      </c>
      <c r="B5" s="137" t="s">
        <v>72</v>
      </c>
      <c r="C5" s="138">
        <f>'raw2'!D5</f>
        <v>28.820489999999999</v>
      </c>
      <c r="D5" s="90">
        <f>'raw2'!G5</f>
        <v>3.7060000000000003E-2</v>
      </c>
      <c r="E5" s="139">
        <f>'raw2'!J5</f>
        <v>2.0152850739564385E-2</v>
      </c>
      <c r="F5" s="219">
        <f>'raw2'!M5</f>
        <v>0</v>
      </c>
      <c r="G5" s="219">
        <f>'raw2'!Q5</f>
        <v>14.290749999999999</v>
      </c>
      <c r="H5" s="220">
        <f>'raw2'!T5</f>
        <v>24.749721000000001</v>
      </c>
      <c r="I5" s="150">
        <f>'raw2'!U5</f>
        <v>0.01</v>
      </c>
      <c r="J5" s="221">
        <f>'raw2'!Z5</f>
        <v>0.55028037383177564</v>
      </c>
      <c r="K5" s="221">
        <f>'raw2'!AA5</f>
        <v>0.12637003165670069</v>
      </c>
      <c r="L5" s="151">
        <f>'raw2'!AC5</f>
        <v>22790</v>
      </c>
      <c r="M5" s="152">
        <f>'raw2'!AD5</f>
        <v>48</v>
      </c>
    </row>
    <row r="6" spans="1:13">
      <c r="A6" s="140" t="s">
        <v>30</v>
      </c>
      <c r="B6" s="141" t="s">
        <v>31</v>
      </c>
      <c r="C6" s="94">
        <f>'raw2'!D6</f>
        <v>27420.59692</v>
      </c>
      <c r="D6" s="95">
        <f>'raw2'!G6</f>
        <v>5.3231799999999998</v>
      </c>
      <c r="E6" s="96">
        <f>'raw2'!J6</f>
        <v>2.197569994717383E-2</v>
      </c>
      <c r="F6" s="134">
        <f>'raw2'!M6</f>
        <v>0</v>
      </c>
      <c r="G6" s="134">
        <f>'raw2'!Q6</f>
        <v>-427.11774000000003</v>
      </c>
      <c r="H6" s="135">
        <f>'raw2'!T6</f>
        <v>6155.2265945000026</v>
      </c>
      <c r="I6" s="148">
        <f>'raw2'!U6</f>
        <v>3.5000000000000001E-3</v>
      </c>
      <c r="J6" s="149">
        <f>'raw2'!Z6</f>
        <v>0.65946131411905973</v>
      </c>
      <c r="K6" s="149">
        <f>'raw2'!AA6</f>
        <v>0.1982904571169013</v>
      </c>
      <c r="L6" s="112">
        <f>'raw2'!AC6</f>
        <v>7632220</v>
      </c>
      <c r="M6" s="113">
        <f>'raw2'!AD6</f>
        <v>27</v>
      </c>
    </row>
    <row r="7" spans="1:13">
      <c r="A7" s="142" t="s">
        <v>73</v>
      </c>
      <c r="B7" s="141" t="s">
        <v>74</v>
      </c>
      <c r="C7" s="94">
        <f>'raw2'!D7</f>
        <v>11985.84</v>
      </c>
      <c r="D7" s="95">
        <f>'raw2'!G7</f>
        <v>4.8783700000000003</v>
      </c>
      <c r="E7" s="96">
        <f>'raw2'!J7</f>
        <v>2.1633066372088821E-2</v>
      </c>
      <c r="F7" s="134">
        <f>'raw2'!M7</f>
        <v>0</v>
      </c>
      <c r="G7" s="134">
        <f>'raw2'!Q7</f>
        <v>1501.1536930000007</v>
      </c>
      <c r="H7" s="135">
        <f>'raw2'!T7</f>
        <v>1458.1631924999999</v>
      </c>
      <c r="I7" s="148">
        <f>'raw2'!U7</f>
        <v>0.01</v>
      </c>
      <c r="J7" s="149">
        <f>'raw2'!Z7</f>
        <v>0.3679617394734247</v>
      </c>
      <c r="K7" s="149">
        <f>'raw2'!AA7</f>
        <v>0.10846983619656414</v>
      </c>
      <c r="L7" s="112">
        <f>'raw2'!AC7</f>
        <v>4388530</v>
      </c>
      <c r="M7" s="113">
        <f>'raw2'!AD7</f>
        <v>121</v>
      </c>
    </row>
    <row r="8" spans="1:13">
      <c r="A8" s="92" t="s">
        <v>93</v>
      </c>
      <c r="B8" s="99" t="s">
        <v>95</v>
      </c>
      <c r="C8" s="94">
        <f>'raw2'!D8</f>
        <v>2841.9301999999998</v>
      </c>
      <c r="D8" s="95">
        <f>'raw2'!G8</f>
        <v>0.73323000000000005</v>
      </c>
      <c r="E8" s="96">
        <f>'raw2'!J8</f>
        <v>2.5664251207729513E-2</v>
      </c>
      <c r="F8" s="134">
        <f>'raw2'!M8</f>
        <v>0</v>
      </c>
      <c r="G8" s="134">
        <f>'raw2'!Q8</f>
        <v>88.209205199999786</v>
      </c>
      <c r="H8" s="135">
        <f>'raw2'!T8</f>
        <v>-105.81575200000017</v>
      </c>
      <c r="I8" s="148">
        <f>'raw2'!U8</f>
        <v>6.8999999999999999E-3</v>
      </c>
      <c r="J8" s="149">
        <f>'raw2'!Z8</f>
        <v>0.19192982456140339</v>
      </c>
      <c r="K8" s="149">
        <f>'raw2'!AA8</f>
        <v>6.322378716744903E-2</v>
      </c>
      <c r="L8" s="112">
        <f>'raw2'!AC8</f>
        <v>665870</v>
      </c>
      <c r="M8" s="113">
        <f>'raw2'!AD8</f>
        <v>43</v>
      </c>
    </row>
    <row r="9" spans="1:13">
      <c r="A9" s="92" t="s">
        <v>102</v>
      </c>
      <c r="B9" s="93" t="s">
        <v>103</v>
      </c>
      <c r="C9" s="94">
        <f>'raw2'!D9</f>
        <v>3956.4525899999999</v>
      </c>
      <c r="D9" s="95">
        <f>'raw2'!G9</f>
        <v>0.8851</v>
      </c>
      <c r="E9" s="96">
        <f>'raw2'!J9</f>
        <v>1.9783758914193685E-2</v>
      </c>
      <c r="F9" s="134">
        <f>'raw2'!M9</f>
        <v>0</v>
      </c>
      <c r="G9" s="134">
        <f>'raw2'!Q9</f>
        <v>865.00099760000023</v>
      </c>
      <c r="H9" s="135">
        <f>'raw2'!T9</f>
        <v>2221.4950659000001</v>
      </c>
      <c r="I9" s="148">
        <f>'raw2'!U9</f>
        <v>6.7999999999999996E-3</v>
      </c>
      <c r="J9" s="149">
        <f>'raw2'!Z9</f>
        <v>0.42174470814624754</v>
      </c>
      <c r="K9" s="149">
        <f>'raw2'!AA9</f>
        <v>0.14725672877846785</v>
      </c>
      <c r="L9" s="112">
        <f>'raw2'!AC9</f>
        <v>1045680</v>
      </c>
      <c r="M9" s="113">
        <f>'raw2'!AD9</f>
        <v>86</v>
      </c>
    </row>
    <row r="10" spans="1:13">
      <c r="A10" s="100" t="s">
        <v>178</v>
      </c>
      <c r="B10" s="102" t="s">
        <v>98</v>
      </c>
      <c r="C10" s="94">
        <f>'raw2'!D10</f>
        <v>1214.1095</v>
      </c>
      <c r="D10" s="95">
        <f>'raw2'!G10</f>
        <v>0.4587</v>
      </c>
      <c r="E10" s="96">
        <f>'raw2'!J10</f>
        <v>2.0586843350686338E-2</v>
      </c>
      <c r="F10" s="134">
        <f>'raw2'!M10</f>
        <v>0</v>
      </c>
      <c r="G10" s="134">
        <f>'raw2'!Q10</f>
        <v>323.59346249999999</v>
      </c>
      <c r="H10" s="135">
        <f>'raw2'!T10</f>
        <v>378.13759249999998</v>
      </c>
      <c r="I10" s="148">
        <f>'raw2'!U10</f>
        <v>4.7000000000000002E-3</v>
      </c>
      <c r="J10" s="149">
        <f>'raw2'!Z10</f>
        <v>0.25014492753623196</v>
      </c>
      <c r="K10" s="149">
        <f>'raw2'!AA10</f>
        <v>0.16347450768815763</v>
      </c>
      <c r="L10" s="112">
        <f>'raw2'!AC10</f>
        <v>448030</v>
      </c>
      <c r="M10" s="113">
        <f>'raw2'!AD10</f>
        <v>112</v>
      </c>
    </row>
    <row r="11" spans="1:13">
      <c r="A11" s="92" t="s">
        <v>177</v>
      </c>
      <c r="B11" s="99" t="s">
        <v>101</v>
      </c>
      <c r="C11" s="94">
        <f>'raw2'!D11</f>
        <v>516.13310000000001</v>
      </c>
      <c r="D11" s="95">
        <f>'raw2'!G11</f>
        <v>5.1700000000000003E-2</v>
      </c>
      <c r="E11" s="96">
        <f>'raw2'!J11</f>
        <v>2.216909544868545E-2</v>
      </c>
      <c r="F11" s="134">
        <f>'raw2'!M11</f>
        <v>0</v>
      </c>
      <c r="G11" s="134">
        <f>'raw2'!Q11</f>
        <v>20.257101000000048</v>
      </c>
      <c r="H11" s="135">
        <f>'raw2'!T11</f>
        <v>-22.106680000000001</v>
      </c>
      <c r="I11" s="148">
        <f>'raw2'!U11</f>
        <v>6.4999999999999997E-3</v>
      </c>
      <c r="J11" s="149">
        <f>'raw2'!Z11</f>
        <v>0.10059301559411371</v>
      </c>
      <c r="K11" s="149">
        <f>'raw2'!AA11</f>
        <v>0.11256660746003555</v>
      </c>
      <c r="L11" s="112">
        <f>'raw2'!AC11</f>
        <v>67390</v>
      </c>
      <c r="M11" s="113">
        <f>'raw2'!AD11</f>
        <v>110</v>
      </c>
    </row>
    <row r="12" spans="1:13">
      <c r="A12" s="92" t="s">
        <v>26</v>
      </c>
      <c r="B12" s="93" t="s">
        <v>28</v>
      </c>
      <c r="C12" s="94">
        <f>'raw2'!D12</f>
        <v>501.33600000000001</v>
      </c>
      <c r="D12" s="95">
        <f>'raw2'!G12</f>
        <v>3.2439999999999997E-2</v>
      </c>
      <c r="E12" s="96">
        <f>'raw2'!J12</f>
        <v>2.1420791480091926E-2</v>
      </c>
      <c r="F12" s="134">
        <f>'raw2'!M12</f>
        <v>0</v>
      </c>
      <c r="G12" s="134">
        <f>'raw2'!Q12</f>
        <v>40.701681000000015</v>
      </c>
      <c r="H12" s="135">
        <f>'raw2'!T12</f>
        <v>230.50499620000002</v>
      </c>
      <c r="I12" s="148">
        <f>'raw2'!U12</f>
        <v>6.0000000000000001E-3</v>
      </c>
      <c r="J12" s="149">
        <f>'raw2'!Z12</f>
        <v>0.31157731157731172</v>
      </c>
      <c r="K12" s="149">
        <f>'raw2'!AA12</f>
        <v>0.11961087773601609</v>
      </c>
      <c r="L12" s="112">
        <f>'raw2'!AC12</f>
        <v>40130</v>
      </c>
      <c r="M12" s="113">
        <f>'raw2'!AD12</f>
        <v>102</v>
      </c>
    </row>
    <row r="13" spans="1:13">
      <c r="A13" s="92" t="s">
        <v>87</v>
      </c>
      <c r="B13" s="99" t="s">
        <v>89</v>
      </c>
      <c r="C13" s="94">
        <f>'raw2'!D13</f>
        <v>217.666</v>
      </c>
      <c r="D13" s="95">
        <f>'raw2'!G13</f>
        <v>8.3320000000000005E-2</v>
      </c>
      <c r="E13" s="96">
        <f>'raw2'!J13</f>
        <v>2.6358475263584695E-2</v>
      </c>
      <c r="F13" s="134">
        <f>'raw2'!M13</f>
        <v>0</v>
      </c>
      <c r="G13" s="134">
        <f>'raw2'!Q13</f>
        <v>-13.242899999999992</v>
      </c>
      <c r="H13" s="135">
        <f>'raw2'!T13</f>
        <v>-20.000711000000024</v>
      </c>
      <c r="I13" s="148">
        <f>'raw2'!U13</f>
        <v>4.4999999999999997E-3</v>
      </c>
      <c r="J13" s="149">
        <f>'raw2'!Z13</f>
        <v>0.22329627839536004</v>
      </c>
      <c r="K13" s="149">
        <f>'raw2'!AA13</f>
        <v>0.1504545454545454</v>
      </c>
      <c r="L13" s="112">
        <f>'raw2'!AC13</f>
        <v>87570</v>
      </c>
      <c r="M13" s="113">
        <f>'raw2'!AD13</f>
        <v>81</v>
      </c>
    </row>
    <row r="14" spans="1:13">
      <c r="A14" s="92" t="s">
        <v>179</v>
      </c>
      <c r="B14" s="99" t="s">
        <v>86</v>
      </c>
      <c r="C14" s="94">
        <f>'raw2'!D14</f>
        <v>206.78927999999999</v>
      </c>
      <c r="D14" s="95">
        <f>'raw2'!G14</f>
        <v>2.316E-2</v>
      </c>
      <c r="E14" s="96">
        <f>'raw2'!J14</f>
        <v>1.9913650560352745E-2</v>
      </c>
      <c r="F14" s="134">
        <f>'raw2'!M14</f>
        <v>0</v>
      </c>
      <c r="G14" s="134">
        <f>'raw2'!Q14</f>
        <v>33.87577275000001</v>
      </c>
      <c r="H14" s="135">
        <f>'raw2'!T14</f>
        <v>29.184474999999999</v>
      </c>
      <c r="I14" s="148">
        <f>'raw2'!U14</f>
        <v>6.7999999999999996E-3</v>
      </c>
      <c r="J14" s="149">
        <f>'raw2'!Z14</f>
        <v>0.34610152641214342</v>
      </c>
      <c r="K14" s="149">
        <f>'raw2'!AA14</f>
        <v>0.13293673469387746</v>
      </c>
      <c r="L14" s="112">
        <f>'raw2'!AC14</f>
        <v>27000</v>
      </c>
      <c r="M14" s="113">
        <f>'raw2'!AD14</f>
        <v>62</v>
      </c>
    </row>
    <row r="15" spans="1:13">
      <c r="A15" s="92" t="s">
        <v>90</v>
      </c>
      <c r="B15" s="102" t="s">
        <v>92</v>
      </c>
      <c r="C15" s="94">
        <f>'raw2'!D15</f>
        <v>184.09273999999999</v>
      </c>
      <c r="D15" s="95">
        <f>'raw2'!G15</f>
        <v>2.1430000000000001E-2</v>
      </c>
      <c r="E15" s="96">
        <f>'raw2'!J15</f>
        <v>2.0936146313813363E-2</v>
      </c>
      <c r="F15" s="134">
        <f>'raw2'!M15</f>
        <v>0</v>
      </c>
      <c r="G15" s="134">
        <f>'raw2'!Q15</f>
        <v>3.5491429999999875</v>
      </c>
      <c r="H15" s="135">
        <f>'raw2'!T15</f>
        <v>30.173840999999999</v>
      </c>
      <c r="I15" s="148">
        <f>'raw2'!U15</f>
        <v>5.0000000000000001E-3</v>
      </c>
      <c r="J15" s="149">
        <f>'raw2'!Z15</f>
        <v>0.53877203914237914</v>
      </c>
      <c r="K15" s="149">
        <f>'raw2'!AA15</f>
        <v>0.11074964639321072</v>
      </c>
      <c r="L15" s="112">
        <f>'raw2'!AC15</f>
        <v>18410</v>
      </c>
      <c r="M15" s="113">
        <f>'raw2'!AD15</f>
        <v>47</v>
      </c>
    </row>
    <row r="16" spans="1:13">
      <c r="A16" s="92" t="s">
        <v>182</v>
      </c>
      <c r="B16" s="99" t="s">
        <v>78</v>
      </c>
      <c r="C16" s="94">
        <f>'raw2'!D16</f>
        <v>384.60275000000001</v>
      </c>
      <c r="D16" s="95">
        <f>'raw2'!G16</f>
        <v>0.19586000000000001</v>
      </c>
      <c r="E16" s="96">
        <f>'raw2'!J16</f>
        <v>2.4043277900220456E-2</v>
      </c>
      <c r="F16" s="134">
        <f>'raw2'!M16</f>
        <v>0</v>
      </c>
      <c r="G16" s="134">
        <f>'raw2'!Q16</f>
        <v>81.02421600000001</v>
      </c>
      <c r="H16" s="135">
        <f>'raw2'!T16</f>
        <v>207.59349750000001</v>
      </c>
      <c r="I16" s="148">
        <f>'raw2'!U16</f>
        <v>7.4999999999999997E-3</v>
      </c>
      <c r="J16" s="149">
        <f>'raw2'!Z16</f>
        <v>0.97276495881549163</v>
      </c>
      <c r="K16" s="149">
        <f>'raw2'!AA16</f>
        <v>0.26322293623331672</v>
      </c>
      <c r="L16" s="112">
        <f>'raw2'!AC16</f>
        <v>163020</v>
      </c>
      <c r="M16" s="113">
        <f>'raw2'!AD16</f>
        <v>47</v>
      </c>
    </row>
    <row r="17" spans="1:13">
      <c r="A17" s="92" t="s">
        <v>107</v>
      </c>
      <c r="B17" s="99" t="s">
        <v>109</v>
      </c>
      <c r="C17" s="94">
        <f>'raw2'!D17</f>
        <v>101.52213999999999</v>
      </c>
      <c r="D17" s="95">
        <f>'raw2'!G17</f>
        <v>6.6299999999999996E-3</v>
      </c>
      <c r="E17" s="96">
        <f>'raw2'!J17</f>
        <v>2.2253906879329838E-2</v>
      </c>
      <c r="F17" s="134">
        <f>'raw2'!M17</f>
        <v>0</v>
      </c>
      <c r="G17" s="134">
        <f>'raw2'!Q17</f>
        <v>19.145262500000005</v>
      </c>
      <c r="H17" s="135">
        <f>'raw2'!T17</f>
        <v>27.554626000000003</v>
      </c>
      <c r="I17" s="148">
        <f>'raw2'!U17</f>
        <v>7.0000000000000001E-3</v>
      </c>
      <c r="J17" s="149">
        <f>'raw2'!Z17</f>
        <v>0.44876235532651854</v>
      </c>
      <c r="K17" s="149">
        <f>'raw2'!AA17</f>
        <v>0.18950073861889538</v>
      </c>
      <c r="L17" s="112">
        <f>'raw2'!AC17</f>
        <v>7080</v>
      </c>
      <c r="M17" s="113">
        <f>'raw2'!AD17</f>
        <v>31</v>
      </c>
    </row>
    <row r="18" spans="1:13">
      <c r="A18" s="100" t="s">
        <v>180</v>
      </c>
      <c r="B18" s="99" t="s">
        <v>84</v>
      </c>
      <c r="C18" s="94">
        <f>'raw2'!D18</f>
        <v>34.023600000000002</v>
      </c>
      <c r="D18" s="95">
        <f>'raw2'!G18</f>
        <v>5.1799999999999997E-3</v>
      </c>
      <c r="E18" s="96">
        <f>'raw2'!J18</f>
        <v>-9.0015185767990623E-4</v>
      </c>
      <c r="F18" s="134">
        <f>'raw2'!M18</f>
        <v>0</v>
      </c>
      <c r="G18" s="134">
        <f>'raw2'!Q18</f>
        <v>-3.6141362999999984</v>
      </c>
      <c r="H18" s="135">
        <f>'raw2'!T18</f>
        <v>-7.0411625999999981</v>
      </c>
      <c r="I18" s="148">
        <f>'raw2'!U18</f>
        <v>6.7999999999999996E-3</v>
      </c>
      <c r="J18" s="149">
        <f>'raw2'!Z18</f>
        <v>0.1415680465629956</v>
      </c>
      <c r="K18" s="149">
        <f>'raw2'!AA18</f>
        <v>0.11908133735607396</v>
      </c>
      <c r="L18" s="112">
        <f>'raw2'!AC18</f>
        <v>4420</v>
      </c>
      <c r="M18" s="113">
        <f>'raw2'!AD18</f>
        <v>24</v>
      </c>
    </row>
    <row r="19" spans="1:13">
      <c r="A19" s="92" t="s">
        <v>181</v>
      </c>
      <c r="B19" s="93" t="s">
        <v>81</v>
      </c>
      <c r="C19" s="94">
        <f>'raw2'!D19</f>
        <v>23.587119999999999</v>
      </c>
      <c r="D19" s="95">
        <f>'raw2'!G19</f>
        <v>1.8689999999999998E-2</v>
      </c>
      <c r="E19" s="96">
        <f>'raw2'!J19</f>
        <v>1.7272015263962302E-2</v>
      </c>
      <c r="F19" s="134">
        <f>'raw2'!M19</f>
        <v>0</v>
      </c>
      <c r="G19" s="134">
        <f>'raw2'!Q19</f>
        <v>19.0950545</v>
      </c>
      <c r="H19" s="135">
        <f>'raw2'!T19</f>
        <v>19.725111999999999</v>
      </c>
      <c r="I19" s="148">
        <f>'raw2'!U19</f>
        <v>7.4999999999999997E-3</v>
      </c>
      <c r="J19" s="149" t="e">
        <f>'raw2'!Z19</f>
        <v>#DIV/0!</v>
      </c>
      <c r="K19" s="149">
        <f>'raw2'!AA19</f>
        <v>0.23608228837825496</v>
      </c>
      <c r="L19" s="112">
        <f>'raw2'!AC19</f>
        <v>29620</v>
      </c>
      <c r="M19" s="113">
        <f>'raw2'!AD19</f>
        <v>83</v>
      </c>
    </row>
    <row r="20" spans="1:13">
      <c r="A20" s="92" t="s">
        <v>33</v>
      </c>
      <c r="B20" s="99" t="s">
        <v>35</v>
      </c>
      <c r="C20" s="94">
        <f>'raw2'!D20</f>
        <v>32.66254</v>
      </c>
      <c r="D20" s="95">
        <f>'raw2'!G20</f>
        <v>3.8999999999999998E-3</v>
      </c>
      <c r="E20" s="96">
        <f>'raw2'!J20</f>
        <v>2.9514053601294603E-2</v>
      </c>
      <c r="F20" s="134">
        <f>'raw2'!M20</f>
        <v>0</v>
      </c>
      <c r="G20" s="134">
        <f>'raw2'!Q20</f>
        <v>11.036147199999998</v>
      </c>
      <c r="H20" s="135">
        <f>'raw2'!T20</f>
        <v>25.130184</v>
      </c>
      <c r="I20" s="148">
        <f>'raw2'!U20</f>
        <v>3.5000000000000001E-3</v>
      </c>
      <c r="J20" s="149">
        <f>'raw2'!Z20</f>
        <v>0.49509307992394569</v>
      </c>
      <c r="K20" s="149">
        <f>'raw2'!AA20</f>
        <v>-1.0172009382329872E-2</v>
      </c>
      <c r="L20" s="112">
        <f>'raw2'!AC20</f>
        <v>11640</v>
      </c>
      <c r="M20" s="113">
        <f>'raw2'!AD20</f>
        <v>41</v>
      </c>
    </row>
    <row r="21" spans="1:13">
      <c r="A21" s="92" t="s">
        <v>183</v>
      </c>
      <c r="B21" s="99" t="s">
        <v>118</v>
      </c>
      <c r="C21" s="94">
        <f>'raw2'!D21</f>
        <v>3369.5079150000001</v>
      </c>
      <c r="D21" s="95">
        <f>'raw2'!G21</f>
        <v>0.14879999999999999</v>
      </c>
      <c r="E21" s="96">
        <f>'raw2'!J21</f>
        <v>1.7137096774193481E-2</v>
      </c>
      <c r="F21" s="134">
        <f>'raw2'!M21</f>
        <v>0</v>
      </c>
      <c r="G21" s="134">
        <f>'raw2'!Q21</f>
        <v>-508.8578551622802</v>
      </c>
      <c r="H21" s="135">
        <f>'raw2'!T21</f>
        <v>-350.78258645127977</v>
      </c>
      <c r="I21" s="148">
        <f>'raw2'!U21</f>
        <v>4.0000000000000001E-3</v>
      </c>
      <c r="J21" s="149">
        <f>'raw2'!Z21</f>
        <v>0.15095057034220538</v>
      </c>
      <c r="K21" s="149">
        <f>'raw2'!AA21</f>
        <v>9.0810810810810771E-2</v>
      </c>
      <c r="L21" s="112">
        <f>'raw2'!AC21</f>
        <v>148620</v>
      </c>
      <c r="M21" s="113">
        <f>'raw2'!AD21</f>
        <v>154</v>
      </c>
    </row>
    <row r="22" spans="1:13">
      <c r="A22" s="100" t="s">
        <v>110</v>
      </c>
      <c r="B22" s="99" t="s">
        <v>112</v>
      </c>
      <c r="C22" s="94">
        <f>'raw2'!D22</f>
        <v>4899.7555899999998</v>
      </c>
      <c r="D22" s="95">
        <f>'raw2'!G22</f>
        <v>6.2920000000000004E-2</v>
      </c>
      <c r="E22" s="96">
        <f>'raw2'!J22</f>
        <v>9.2928706258167647E-3</v>
      </c>
      <c r="F22" s="134">
        <f>'raw2'!M22</f>
        <v>47.975802000000307</v>
      </c>
      <c r="G22" s="134">
        <f>'raw2'!Q22</f>
        <v>452.6383683800002</v>
      </c>
      <c r="H22" s="135">
        <f>'raw2'!T22</f>
        <v>0</v>
      </c>
      <c r="I22" s="148">
        <f>'raw2'!U22</f>
        <v>3.5000000000000001E-3</v>
      </c>
      <c r="J22" s="149">
        <f>'raw2'!Z22</f>
        <v>0.38659485338120891</v>
      </c>
      <c r="K22" s="149">
        <f>'raw2'!AA22</f>
        <v>2.9930360053341376E-2</v>
      </c>
      <c r="L22" s="112">
        <f>'raw2'!AC22</f>
        <v>64900</v>
      </c>
      <c r="M22" s="113">
        <f>'raw2'!AD22</f>
        <v>98</v>
      </c>
    </row>
    <row r="23" spans="1:13">
      <c r="A23" s="100" t="s">
        <v>184</v>
      </c>
      <c r="B23" s="99" t="s">
        <v>121</v>
      </c>
      <c r="C23" s="94">
        <f>'raw2'!D23</f>
        <v>788.50265999999999</v>
      </c>
      <c r="D23" s="95">
        <f>'raw2'!G23</f>
        <v>9.7000000000000003E-3</v>
      </c>
      <c r="E23" s="96">
        <f>'raw2'!J23</f>
        <v>1.803638644918442E-2</v>
      </c>
      <c r="F23" s="134">
        <f>'raw2'!M23</f>
        <v>5.2291007999999684</v>
      </c>
      <c r="G23" s="134">
        <f>'raw2'!Q23</f>
        <v>45.69824059999992</v>
      </c>
      <c r="H23" s="135">
        <f>'raw2'!T23</f>
        <v>22.548537510000013</v>
      </c>
      <c r="I23" s="148">
        <f>'raw2'!U23</f>
        <v>4.0000000000000001E-3</v>
      </c>
      <c r="J23" s="149">
        <f>'raw2'!Z23</f>
        <v>0.16035037540221664</v>
      </c>
      <c r="K23" s="149">
        <f>'raw2'!AA23</f>
        <v>-3.2926102502979893E-2</v>
      </c>
      <c r="L23" s="112">
        <f>'raw2'!AC23</f>
        <v>13530</v>
      </c>
      <c r="M23" s="113">
        <f>'raw2'!AD23</f>
        <v>67</v>
      </c>
    </row>
    <row r="24" spans="1:13">
      <c r="A24" s="92" t="s">
        <v>104</v>
      </c>
      <c r="B24" s="102" t="s">
        <v>106</v>
      </c>
      <c r="C24" s="94">
        <f>'raw2'!D24</f>
        <v>762.11450000000002</v>
      </c>
      <c r="D24" s="95">
        <f>'raw2'!G24</f>
        <v>0.12205000000000001</v>
      </c>
      <c r="E24" s="96">
        <f>'raw2'!J24</f>
        <v>1.7159304771393904E-2</v>
      </c>
      <c r="F24" s="134">
        <f>'raw2'!M24</f>
        <v>1.0938594000000414</v>
      </c>
      <c r="G24" s="134">
        <f>'raw2'!Q24</f>
        <v>154.4218245399999</v>
      </c>
      <c r="H24" s="135">
        <f>'raw2'!T24</f>
        <v>239.08595732589998</v>
      </c>
      <c r="I24" s="148">
        <f>'raw2'!U24</f>
        <v>4.8999999999999998E-3</v>
      </c>
      <c r="J24" s="149">
        <f>'raw2'!Z24</f>
        <v>0.2785083142002367</v>
      </c>
      <c r="K24" s="149">
        <f>'raw2'!AA24</f>
        <v>6.0357761107905583E-2</v>
      </c>
      <c r="L24" s="112">
        <f>'raw2'!AC24</f>
        <v>63760</v>
      </c>
      <c r="M24" s="113">
        <f>'raw2'!AD24</f>
        <v>61</v>
      </c>
    </row>
    <row r="25" spans="1:13">
      <c r="A25" s="103" t="s">
        <v>185</v>
      </c>
      <c r="B25" s="104" t="s">
        <v>115</v>
      </c>
      <c r="C25" s="94">
        <f>'raw2'!D25</f>
        <v>300.35829999999999</v>
      </c>
      <c r="D25" s="95">
        <f>'raw2'!G25</f>
        <v>8.2150000000000001E-2</v>
      </c>
      <c r="E25" s="96">
        <f>'raw2'!J25</f>
        <v>-1.2907608695652261E-2</v>
      </c>
      <c r="F25" s="134">
        <f>'raw2'!M25</f>
        <v>0</v>
      </c>
      <c r="G25" s="134">
        <f>'raw2'!Q25</f>
        <v>12.653348232000006</v>
      </c>
      <c r="H25" s="135">
        <f>'raw2'!T25</f>
        <v>35.780755072400019</v>
      </c>
      <c r="I25" s="148">
        <f>'raw2'!U25</f>
        <v>5.7000000000000002E-3</v>
      </c>
      <c r="J25" s="149">
        <f>'raw2'!Z25</f>
        <v>0.14861660079051364</v>
      </c>
      <c r="K25" s="149">
        <f>'raw2'!AA25</f>
        <v>-2.7443105756358777E-2</v>
      </c>
      <c r="L25" s="112">
        <f>'raw2'!AC25</f>
        <v>46500</v>
      </c>
      <c r="M25" s="113">
        <f>'raw2'!AD25</f>
        <v>42</v>
      </c>
    </row>
    <row r="26" spans="1:13" ht="14.5" thickBot="1">
      <c r="A26" s="201" t="s">
        <v>122</v>
      </c>
      <c r="B26" s="200" t="s">
        <v>124</v>
      </c>
      <c r="C26" s="94">
        <f>'raw2'!D26</f>
        <v>76.932699999999997</v>
      </c>
      <c r="D26" s="95">
        <f>'raw2'!G26</f>
        <v>0</v>
      </c>
      <c r="E26" s="96">
        <f>'raw2'!J26</f>
        <v>6.2844657163666551E-2</v>
      </c>
      <c r="F26" s="134">
        <f>'raw2'!M26</f>
        <v>0</v>
      </c>
      <c r="G26" s="134">
        <f>'raw2'!Q26</f>
        <v>19.174191600000004</v>
      </c>
      <c r="H26" s="135">
        <f>'raw2'!T26</f>
        <v>0</v>
      </c>
      <c r="I26" s="148">
        <f>'raw2'!U26</f>
        <v>5.0000000000000001E-3</v>
      </c>
      <c r="J26" s="149">
        <f>'raw2'!Z26</f>
        <v>0.12162162162162171</v>
      </c>
      <c r="K26" s="149">
        <f>'raw2'!AA26</f>
        <v>-6.558981889378368E-2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topLeftCell="R1" zoomScale="74" zoomScaleNormal="64" workbookViewId="0">
      <selection activeCell="Y17" sqref="Y17:Y33"/>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45873</v>
      </c>
      <c r="I1" s="32">
        <f>'raw1'!A14</f>
        <v>45870</v>
      </c>
      <c r="J1" s="32">
        <f>'raw1'!A15</f>
        <v>45866</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45872</v>
      </c>
      <c r="I2" s="32">
        <f t="shared" ref="I2:K2" si="0">I1-1</f>
        <v>45869</v>
      </c>
      <c r="J2" s="32">
        <f t="shared" si="0"/>
        <v>45865</v>
      </c>
      <c r="K2" s="32">
        <f t="shared" si="0"/>
        <v>45656</v>
      </c>
      <c r="L2" s="2"/>
      <c r="M2" s="2"/>
      <c r="N2" s="2"/>
      <c r="O2" s="48">
        <f>SUM(O4:O47)</f>
        <v>0.6374546706844112</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1950351.2769500001</v>
      </c>
      <c r="E4" s="43">
        <f t="shared" ref="E4:E47" si="1">G4*H4</f>
        <v>2.4859574784355178</v>
      </c>
      <c r="F4" s="44">
        <f>VLOOKUP(B:B,weight!G:H,2,FALSE)</f>
        <v>7.35</v>
      </c>
      <c r="G4" s="257">
        <f>VLOOKUP(A4,CHOOSE({1,2},shares!$F$2:$F$45,shares!$K$2:$K$45),2,FALSE)</f>
        <v>3.2020267120516218E-3</v>
      </c>
      <c r="H4" s="45">
        <f>IF(_xll.ciqfunctions.udf.CIQ($A4,"IQ_CLOSEPRICE",H$1,"USD")=0,_xll.ciqfunctions.udf.CIQ($A4,"IQ_CLOSEPRICE",H$2,"USD"),_xll.ciqfunctions.udf.CIQ($A4,"IQ_CLOSEPRICE",H$1,"USD"))</f>
        <v>776.37</v>
      </c>
      <c r="I4" s="45">
        <f>IF(_xll.ciqfunctions.udf.CIQ($A4,"IQ_CLOSEPRICE",I$1,"USD")=0,_xll.ciqfunctions.udf.CIQ($A4,"IQ_CLOSEPRICE",I$2,"USD"),_xll.ciqfunctions.udf.CIQ($A4,"IQ_CLOSEPRICE",I$1,"USD"))</f>
        <v>750.01</v>
      </c>
      <c r="J4" s="45">
        <f>IF(_xll.ciqfunctions.udf.CIQ($A4,"IQ_CLOSEPRICE",J$1,"USD")=0,_xll.ciqfunctions.udf.CIQ($A4,"IQ_CLOSEPRICE",J$2,"USD"),_xll.ciqfunctions.udf.CIQ($A4,"IQ_CLOSEPRICE",J$1,"USD"))</f>
        <v>717.63</v>
      </c>
      <c r="K4" s="45">
        <f>IF(_xll.ciqfunctions.udf.CIQ($A4,"IQ_CLOSEPRICE",K$1,"USD")=0,_xll.ciqfunctions.udf.CIQ($A4,"IQ_CLOSEPRICE",K$2,"USD"),_xll.ciqfunctions.udf.CIQ($A4,"IQ_CLOSEPRICE",K$1,"USD"))</f>
        <v>585.51</v>
      </c>
      <c r="L4" s="49">
        <f t="shared" ref="L4:L47" si="2">$H4/I4-1</f>
        <v>3.5146198050692634E-2</v>
      </c>
      <c r="M4" s="49">
        <f t="shared" ref="M4:M47" si="3">$H4/J4-1</f>
        <v>8.1852765352619095E-2</v>
      </c>
      <c r="N4" s="49">
        <f t="shared" ref="N4:N47" si="4">$H4/K4-1</f>
        <v>0.32597222933852543</v>
      </c>
      <c r="O4" s="50">
        <f t="shared" ref="O4:O47" si="5">G4*(H4-I4)</f>
        <v>8.4405424129680801E-2</v>
      </c>
      <c r="P4" s="51">
        <f>O4/O$2</f>
        <v>0.13241008029489823</v>
      </c>
      <c r="Q4" s="49"/>
      <c r="R4" s="62" t="str">
        <f>A4</f>
        <v>META</v>
      </c>
      <c r="S4" s="63" t="str">
        <f>C4</f>
        <v>Application</v>
      </c>
      <c r="T4" s="64">
        <f>D4/1000</f>
        <v>1950.3512769500001</v>
      </c>
      <c r="U4" s="65">
        <f>D4/$D$48*100</f>
        <v>7.6221375222754695</v>
      </c>
      <c r="V4" s="66">
        <f>L4</f>
        <v>3.5146198050692634E-2</v>
      </c>
      <c r="W4" s="66">
        <f t="shared" ref="W4:X4" si="6">M4</f>
        <v>8.1852765352619095E-2</v>
      </c>
      <c r="X4" s="66">
        <f t="shared" si="6"/>
        <v>0.32597222933852543</v>
      </c>
      <c r="Y4" s="258">
        <f>O48*SUM(P4:P16)</f>
        <v>7.5285081326972722E-3</v>
      </c>
    </row>
    <row r="5" spans="1:25">
      <c r="A5" s="28" t="s">
        <v>144</v>
      </c>
      <c r="B5" s="28" t="s">
        <v>196</v>
      </c>
      <c r="C5" s="28" t="s">
        <v>132</v>
      </c>
      <c r="D5" s="43">
        <f>_xll.ciqfunctions.udf.CIQ($A5,"IQ_MARKETCAP",H$1,"USD")</f>
        <v>241217.92000000001</v>
      </c>
      <c r="E5" s="43">
        <f t="shared" si="1"/>
        <v>0.76157988775007734</v>
      </c>
      <c r="F5" s="44">
        <f>VLOOKUP(B:B,weight!G:H,2,FALSE)</f>
        <v>3.26</v>
      </c>
      <c r="G5" s="257">
        <f>VLOOKUP(A5,CHOOSE({1,2},shares!$F$2:$F$45,shares!$K$2:$K$45),2,FALSE)</f>
        <v>3.0183096375637182E-3</v>
      </c>
      <c r="H5" s="45">
        <f>IF(_xll.ciqfunctions.udf.CIQ($A5,"IQ_CLOSEPRICE",H$1,"USD")=0,_xll.ciqfunctions.udf.CIQ($A5,"IQ_CLOSEPRICE",H$2,"USD"),_xll.ciqfunctions.udf.CIQ($A5,"IQ_CLOSEPRICE",H$1,"USD"))</f>
        <v>252.32</v>
      </c>
      <c r="I5" s="45">
        <f>IF(_xll.ciqfunctions.udf.CIQ($A5,"IQ_CLOSEPRICE",I$1,"USD")=0,_xll.ciqfunctions.udf.CIQ($A5,"IQ_CLOSEPRICE",I$2,"USD"),_xll.ciqfunctions.udf.CIQ($A5,"IQ_CLOSEPRICE",I$1,"USD"))</f>
        <v>250.74</v>
      </c>
      <c r="J5" s="45">
        <f>IF(_xll.ciqfunctions.udf.CIQ($A5,"IQ_CLOSEPRICE",J$1,"USD")=0,_xll.ciqfunctions.udf.CIQ($A5,"IQ_CLOSEPRICE",J$2,"USD"),_xll.ciqfunctions.udf.CIQ($A5,"IQ_CLOSEPRICE",J$1,"USD"))</f>
        <v>270.25</v>
      </c>
      <c r="K5" s="45">
        <f>IF(_xll.ciqfunctions.udf.CIQ($A5,"IQ_CLOSEPRICE",K$1,"USD")=0,_xll.ciqfunctions.udf.CIQ($A5,"IQ_CLOSEPRICE",K$2,"USD"),_xll.ciqfunctions.udf.CIQ($A5,"IQ_CLOSEPRICE",K$1,"USD"))</f>
        <v>334.33</v>
      </c>
      <c r="L5" s="49">
        <f t="shared" si="2"/>
        <v>6.3013480098905728E-3</v>
      </c>
      <c r="M5" s="49">
        <f t="shared" si="3"/>
        <v>-6.6345975948196134E-2</v>
      </c>
      <c r="N5" s="49">
        <f t="shared" si="4"/>
        <v>-0.24529656327580529</v>
      </c>
      <c r="O5" s="50">
        <f t="shared" si="5"/>
        <v>4.7689292273506269E-3</v>
      </c>
      <c r="P5" s="51">
        <f t="shared" ref="P5:P47" si="7">O5/O$2</f>
        <v>7.4812052474733711E-3</v>
      </c>
      <c r="Q5" s="49"/>
      <c r="R5" s="67" t="str">
        <f t="shared" ref="R5:R47" si="8">A5</f>
        <v>CRM</v>
      </c>
      <c r="S5" s="68" t="str">
        <f t="shared" ref="S5:S47" si="9">C5</f>
        <v>Application</v>
      </c>
      <c r="T5" s="69">
        <f t="shared" ref="T5:T47" si="10">D5/1000</f>
        <v>241.21792000000002</v>
      </c>
      <c r="U5" s="70">
        <f t="shared" ref="U5:U47" si="11">D5/$D$48*100</f>
        <v>0.94270000527929376</v>
      </c>
      <c r="V5" s="71">
        <f t="shared" ref="V5:V47" si="12">L5</f>
        <v>6.3013480098905728E-3</v>
      </c>
      <c r="W5" s="71">
        <f t="shared" ref="W5:W47" si="13">M5</f>
        <v>-6.6345975948196134E-2</v>
      </c>
      <c r="X5" s="71">
        <f t="shared" ref="X5:X47" si="14">N5</f>
        <v>-0.24529656327580529</v>
      </c>
      <c r="Y5" s="259"/>
    </row>
    <row r="6" spans="1:25">
      <c r="A6" s="28" t="s">
        <v>159</v>
      </c>
      <c r="B6" s="28" t="s">
        <v>197</v>
      </c>
      <c r="C6" s="28" t="s">
        <v>132</v>
      </c>
      <c r="D6" s="43">
        <f>_xll.ciqfunctions.udf.CIQ($A6,"IQ_MARKETCAP",H$1,"USD")</f>
        <v>191540.03700000001</v>
      </c>
      <c r="E6" s="43">
        <f t="shared" si="1"/>
        <v>0.74260342029470849</v>
      </c>
      <c r="F6" s="44">
        <f>VLOOKUP(B:B,weight!G:H,2,FALSE)</f>
        <v>3.05</v>
      </c>
      <c r="G6" s="257">
        <f>VLOOKUP(A6,CHOOSE({1,2},shares!$F$2:$F$45,shares!$K$2:$K$45),2,FALSE)</f>
        <v>8.0455408482633635E-4</v>
      </c>
      <c r="H6" s="45">
        <f>IF(_xll.ciqfunctions.udf.CIQ($A6,"IQ_CLOSEPRICE",H$1,"USD")=0,_xll.ciqfunctions.udf.CIQ($A6,"IQ_CLOSEPRICE",H$2,"USD"),_xll.ciqfunctions.udf.CIQ($A6,"IQ_CLOSEPRICE",H$1,"USD"))</f>
        <v>923</v>
      </c>
      <c r="I6" s="45">
        <f>IF(_xll.ciqfunctions.udf.CIQ($A6,"IQ_CLOSEPRICE",I$1,"USD")=0,_xll.ciqfunctions.udf.CIQ($A6,"IQ_CLOSEPRICE",I$2,"USD"),_xll.ciqfunctions.udf.CIQ($A6,"IQ_CLOSEPRICE",I$1,"USD"))</f>
        <v>914.37</v>
      </c>
      <c r="J6" s="45">
        <f>IF(_xll.ciqfunctions.udf.CIQ($A6,"IQ_CLOSEPRICE",J$1,"USD")=0,_xll.ciqfunctions.udf.CIQ($A6,"IQ_CLOSEPRICE",J$2,"USD"),_xll.ciqfunctions.udf.CIQ($A6,"IQ_CLOSEPRICE",J$1,"USD"))</f>
        <v>985.75</v>
      </c>
      <c r="K6" s="45">
        <f>IF(_xll.ciqfunctions.udf.CIQ($A6,"IQ_CLOSEPRICE",K$1,"USD")=0,_xll.ciqfunctions.udf.CIQ($A6,"IQ_CLOSEPRICE",K$2,"USD"),_xll.ciqfunctions.udf.CIQ($A6,"IQ_CLOSEPRICE",K$1,"USD"))</f>
        <v>1060.1199999999999</v>
      </c>
      <c r="L6" s="49">
        <f t="shared" si="2"/>
        <v>9.4381924166366815E-3</v>
      </c>
      <c r="M6" s="49">
        <f t="shared" si="3"/>
        <v>-6.36571138726858E-2</v>
      </c>
      <c r="N6" s="49">
        <f t="shared" si="4"/>
        <v>-0.12934384786627917</v>
      </c>
      <c r="O6" s="50">
        <f t="shared" si="5"/>
        <v>6.9433017520512787E-3</v>
      </c>
      <c r="P6" s="51">
        <f t="shared" si="7"/>
        <v>1.089222821851241E-2</v>
      </c>
      <c r="Q6" s="49"/>
      <c r="R6" s="67" t="str">
        <f t="shared" si="8"/>
        <v>NOW</v>
      </c>
      <c r="S6" s="68" t="str">
        <f t="shared" si="9"/>
        <v>Application</v>
      </c>
      <c r="T6" s="69">
        <f t="shared" si="10"/>
        <v>191.54003700000001</v>
      </c>
      <c r="U6" s="70">
        <f t="shared" si="11"/>
        <v>0.74855464258665405</v>
      </c>
      <c r="V6" s="71">
        <f t="shared" si="12"/>
        <v>9.4381924166366815E-3</v>
      </c>
      <c r="W6" s="71">
        <f t="shared" si="13"/>
        <v>-6.36571138726858E-2</v>
      </c>
      <c r="X6" s="71">
        <f t="shared" si="14"/>
        <v>-0.12934384786627917</v>
      </c>
      <c r="Y6" s="259"/>
    </row>
    <row r="7" spans="1:25">
      <c r="A7" s="28" t="s">
        <v>147</v>
      </c>
      <c r="B7" s="28" t="s">
        <v>198</v>
      </c>
      <c r="C7" s="28" t="s">
        <v>132</v>
      </c>
      <c r="D7" s="43">
        <f>_xll.ciqfunctions.udf.CIQ($A7,"IQ_MARKETCAP",H$1,"USD")</f>
        <v>16016.25777</v>
      </c>
      <c r="E7" s="43">
        <f t="shared" si="1"/>
        <v>0.49009757690543304</v>
      </c>
      <c r="F7" s="44">
        <f>VLOOKUP(B:B,weight!G:H,2,FALSE)</f>
        <v>2.59</v>
      </c>
      <c r="G7" s="257">
        <f>VLOOKUP(A7,CHOOSE({1,2},shares!$F$2:$F$45,shares!$K$2:$K$45),2,FALSE)</f>
        <v>1.3909001501459673E-3</v>
      </c>
      <c r="H7" s="45">
        <f>IF(_xll.ciqfunctions.udf.CIQ($A7,"IQ_CLOSEPRICE",H$1,"USD")=0,_xll.ciqfunctions.udf.CIQ($A7,"IQ_CLOSEPRICE",H$2,"USD"),_xll.ciqfunctions.udf.CIQ($A7,"IQ_CLOSEPRICE",H$1,"USD"))</f>
        <v>352.36</v>
      </c>
      <c r="I7" s="45">
        <f>IF(_xll.ciqfunctions.udf.CIQ($A7,"IQ_CLOSEPRICE",I$1,"USD")=0,_xll.ciqfunctions.udf.CIQ($A7,"IQ_CLOSEPRICE",I$2,"USD"),_xll.ciqfunctions.udf.CIQ($A7,"IQ_CLOSEPRICE",I$1,"USD"))</f>
        <v>338.99</v>
      </c>
      <c r="J7" s="45">
        <f>IF(_xll.ciqfunctions.udf.CIQ($A7,"IQ_CLOSEPRICE",J$1,"USD")=0,_xll.ciqfunctions.udf.CIQ($A7,"IQ_CLOSEPRICE",J$2,"USD"),_xll.ciqfunctions.udf.CIQ($A7,"IQ_CLOSEPRICE",J$1,"USD"))</f>
        <v>340.49</v>
      </c>
      <c r="K7" s="45">
        <f>IF(_xll.ciqfunctions.udf.CIQ($A7,"IQ_CLOSEPRICE",K$1,"USD")=0,_xll.ciqfunctions.udf.CIQ($A7,"IQ_CLOSEPRICE",K$2,"USD"),_xll.ciqfunctions.udf.CIQ($A7,"IQ_CLOSEPRICE",K$1,"USD"))</f>
        <v>324.23</v>
      </c>
      <c r="L7" s="49">
        <f t="shared" si="2"/>
        <v>3.9440691465824962E-2</v>
      </c>
      <c r="M7" s="49">
        <f t="shared" si="3"/>
        <v>3.4861523099063207E-2</v>
      </c>
      <c r="N7" s="49">
        <f t="shared" si="4"/>
        <v>8.6759399191931541E-2</v>
      </c>
      <c r="O7" s="50">
        <f t="shared" si="5"/>
        <v>1.859633500745159E-2</v>
      </c>
      <c r="P7" s="51">
        <f t="shared" si="7"/>
        <v>2.9172795906390336E-2</v>
      </c>
      <c r="Q7" s="49"/>
      <c r="R7" s="67" t="str">
        <f t="shared" si="8"/>
        <v>DUOL</v>
      </c>
      <c r="S7" s="68" t="str">
        <f t="shared" si="9"/>
        <v>Application</v>
      </c>
      <c r="T7" s="69">
        <f t="shared" si="10"/>
        <v>16.016257769999999</v>
      </c>
      <c r="U7" s="70">
        <f t="shared" si="11"/>
        <v>6.2592888141699957E-2</v>
      </c>
      <c r="V7" s="71">
        <f t="shared" si="12"/>
        <v>3.9440691465824962E-2</v>
      </c>
      <c r="W7" s="71">
        <f t="shared" si="13"/>
        <v>3.4861523099063207E-2</v>
      </c>
      <c r="X7" s="71">
        <f t="shared" si="14"/>
        <v>8.6759399191931541E-2</v>
      </c>
      <c r="Y7" s="259"/>
    </row>
    <row r="8" spans="1:25">
      <c r="A8" s="28" t="s">
        <v>167</v>
      </c>
      <c r="B8" s="28" t="s">
        <v>199</v>
      </c>
      <c r="C8" s="28" t="s">
        <v>132</v>
      </c>
      <c r="D8" s="43">
        <f>_xll.ciqfunctions.udf.CIQ($A8,"IQ_MARKETCAP",H$1,"USD")</f>
        <v>329711.79876999999</v>
      </c>
      <c r="E8" s="43">
        <f t="shared" si="1"/>
        <v>0.64347957895333974</v>
      </c>
      <c r="F8" s="44">
        <f>VLOOKUP(B:B,weight!G:H,2,FALSE)</f>
        <v>2.57</v>
      </c>
      <c r="G8" s="257">
        <f>VLOOKUP(A8,CHOOSE({1,2},shares!$F$2:$F$45,shares!$K$2:$K$45),2,FALSE)</f>
        <v>2.272882887055328E-3</v>
      </c>
      <c r="H8" s="45">
        <f>IF(_xll.ciqfunctions.udf.CIQ($A8,"IQ_CLOSEPRICE",H$1,"USD")=0,_xll.ciqfunctions.udf.CIQ($A8,"IQ_CLOSEPRICE",H$2,"USD"),_xll.ciqfunctions.udf.CIQ($A8,"IQ_CLOSEPRICE",H$1,"USD"))</f>
        <v>283.11162999999999</v>
      </c>
      <c r="I8" s="45">
        <f>IF(_xll.ciqfunctions.udf.CIQ($A8,"IQ_CLOSEPRICE",I$1,"USD")=0,_xll.ciqfunctions.udf.CIQ($A8,"IQ_CLOSEPRICE",I$2,"USD"),_xll.ciqfunctions.udf.CIQ($A8,"IQ_CLOSEPRICE",I$1,"USD"))</f>
        <v>282.47316000000001</v>
      </c>
      <c r="J8" s="45">
        <f>IF(_xll.ciqfunctions.udf.CIQ($A8,"IQ_CLOSEPRICE",J$1,"USD")=0,_xll.ciqfunctions.udf.CIQ($A8,"IQ_CLOSEPRICE",J$2,"USD"),_xll.ciqfunctions.udf.CIQ($A8,"IQ_CLOSEPRICE",J$1,"USD"))</f>
        <v>283.58121999999997</v>
      </c>
      <c r="K8" s="45">
        <f>IF(_xll.ciqfunctions.udf.CIQ($A8,"IQ_CLOSEPRICE",K$1,"USD")=0,_xll.ciqfunctions.udf.CIQ($A8,"IQ_CLOSEPRICE",K$2,"USD"),_xll.ciqfunctions.udf.CIQ($A8,"IQ_CLOSEPRICE",K$1,"USD"))</f>
        <v>245.17535000000001</v>
      </c>
      <c r="L8" s="49">
        <f t="shared" si="2"/>
        <v>2.2602855435893687E-3</v>
      </c>
      <c r="M8" s="49">
        <f t="shared" si="3"/>
        <v>-1.6559277091762192E-3</v>
      </c>
      <c r="N8" s="49">
        <f t="shared" si="4"/>
        <v>0.1547312158420493</v>
      </c>
      <c r="O8" s="50">
        <f t="shared" si="5"/>
        <v>1.4511675368981786E-3</v>
      </c>
      <c r="P8" s="51">
        <f t="shared" si="7"/>
        <v>2.2765031046679987E-3</v>
      </c>
      <c r="Q8" s="49"/>
      <c r="R8" s="67" t="str">
        <f t="shared" si="8"/>
        <v>SAP</v>
      </c>
      <c r="S8" s="68" t="str">
        <f t="shared" si="9"/>
        <v>Application</v>
      </c>
      <c r="T8" s="69">
        <f t="shared" si="10"/>
        <v>329.71179876999997</v>
      </c>
      <c r="U8" s="70">
        <f t="shared" si="11"/>
        <v>1.2885415579452986</v>
      </c>
      <c r="V8" s="71">
        <f t="shared" si="12"/>
        <v>2.2602855435893687E-3</v>
      </c>
      <c r="W8" s="71">
        <f t="shared" si="13"/>
        <v>-1.6559277091762192E-3</v>
      </c>
      <c r="X8" s="71">
        <f t="shared" si="14"/>
        <v>0.1547312158420493</v>
      </c>
      <c r="Y8" s="259"/>
    </row>
    <row r="9" spans="1:25">
      <c r="A9" s="28" t="s">
        <v>172</v>
      </c>
      <c r="B9" s="28" t="s">
        <v>200</v>
      </c>
      <c r="C9" s="28" t="s">
        <v>132</v>
      </c>
      <c r="D9" s="43">
        <f>_xll.ciqfunctions.udf.CIQ($A9,"IQ_MARKETCAP",H$1,"USD")</f>
        <v>9957.6464099999994</v>
      </c>
      <c r="E9" s="43">
        <f t="shared" si="1"/>
        <v>0.4762215740876975</v>
      </c>
      <c r="F9" s="44">
        <f>VLOOKUP(B:B,weight!G:H,2,FALSE)</f>
        <v>2.39</v>
      </c>
      <c r="G9" s="257">
        <f>VLOOKUP(A9,CHOOSE({1,2},shares!$F$2:$F$45,shares!$K$2:$K$45),2,FALSE)</f>
        <v>8.2792345981866737E-3</v>
      </c>
      <c r="H9" s="45">
        <f>IF(_xll.ciqfunctions.udf.CIQ($A9,"IQ_CLOSEPRICE",H$1,"USD")=0,_xll.ciqfunctions.udf.CIQ($A9,"IQ_CLOSEPRICE",H$2,"USD"),_xll.ciqfunctions.udf.CIQ($A9,"IQ_CLOSEPRICE",H$1,"USD"))</f>
        <v>57.52</v>
      </c>
      <c r="I9" s="45">
        <f>IF(_xll.ciqfunctions.udf.CIQ($A9,"IQ_CLOSEPRICE",I$1,"USD")=0,_xll.ciqfunctions.udf.CIQ($A9,"IQ_CLOSEPRICE",I$2,"USD"),_xll.ciqfunctions.udf.CIQ($A9,"IQ_CLOSEPRICE",I$1,"USD"))</f>
        <v>54.89</v>
      </c>
      <c r="J9" s="45">
        <f>IF(_xll.ciqfunctions.udf.CIQ($A9,"IQ_CLOSEPRICE",J$1,"USD")=0,_xll.ciqfunctions.udf.CIQ($A9,"IQ_CLOSEPRICE",J$2,"USD"),_xll.ciqfunctions.udf.CIQ($A9,"IQ_CLOSEPRICE",J$1,"USD"))</f>
        <v>62</v>
      </c>
      <c r="K9" s="45">
        <f>IF(_xll.ciqfunctions.udf.CIQ($A9,"IQ_CLOSEPRICE",K$1,"USD")=0,_xll.ciqfunctions.udf.CIQ($A9,"IQ_CLOSEPRICE",K$2,"USD"),_xll.ciqfunctions.udf.CIQ($A9,"IQ_CLOSEPRICE",K$1,"USD"))</f>
        <v>33.76</v>
      </c>
      <c r="L9" s="49">
        <f t="shared" si="2"/>
        <v>4.7914009837857652E-2</v>
      </c>
      <c r="M9" s="49">
        <f t="shared" si="3"/>
        <v>-7.2258064516128928E-2</v>
      </c>
      <c r="N9" s="49">
        <f t="shared" si="4"/>
        <v>0.70379146919431301</v>
      </c>
      <c r="O9" s="50">
        <f t="shared" si="5"/>
        <v>2.1774386993230973E-2</v>
      </c>
      <c r="P9" s="51">
        <f t="shared" si="7"/>
        <v>3.4158329987374052E-2</v>
      </c>
      <c r="Q9" s="49"/>
      <c r="R9" s="67" t="str">
        <f t="shared" si="8"/>
        <v>TEM</v>
      </c>
      <c r="S9" s="68" t="str">
        <f t="shared" si="9"/>
        <v>Application</v>
      </c>
      <c r="T9" s="69">
        <f t="shared" si="10"/>
        <v>9.9576464099999988</v>
      </c>
      <c r="U9" s="70">
        <f t="shared" si="11"/>
        <v>3.8915323220083897E-2</v>
      </c>
      <c r="V9" s="71">
        <f t="shared" si="12"/>
        <v>4.7914009837857652E-2</v>
      </c>
      <c r="W9" s="71">
        <f t="shared" si="13"/>
        <v>-7.2258064516128928E-2</v>
      </c>
      <c r="X9" s="71">
        <f t="shared" si="14"/>
        <v>0.70379146919431301</v>
      </c>
      <c r="Y9" s="259"/>
    </row>
    <row r="10" spans="1:25">
      <c r="A10" s="28" t="s">
        <v>137</v>
      </c>
      <c r="B10" s="28" t="s">
        <v>201</v>
      </c>
      <c r="C10" s="28" t="s">
        <v>132</v>
      </c>
      <c r="D10" s="43">
        <f>_xll.ciqfunctions.udf.CIQ($A10,"IQ_MARKETCAP",H$1,"USD")</f>
        <v>143740.17000000001</v>
      </c>
      <c r="E10" s="43">
        <f t="shared" si="1"/>
        <v>0.51781702731218748</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338.85</v>
      </c>
      <c r="I10" s="45">
        <f>IF(_xll.ciqfunctions.udf.CIQ($A10,"IQ_CLOSEPRICE",I$1,"USD")=0,_xll.ciqfunctions.udf.CIQ($A10,"IQ_CLOSEPRICE",I$2,"USD"),_xll.ciqfunctions.udf.CIQ($A10,"IQ_CLOSEPRICE",I$1,"USD"))</f>
        <v>347.8</v>
      </c>
      <c r="J10" s="45">
        <f>IF(_xll.ciqfunctions.udf.CIQ($A10,"IQ_CLOSEPRICE",J$1,"USD")=0,_xll.ciqfunctions.udf.CIQ($A10,"IQ_CLOSEPRICE",J$2,"USD"),_xll.ciqfunctions.udf.CIQ($A10,"IQ_CLOSEPRICE",J$1,"USD"))</f>
        <v>369.47</v>
      </c>
      <c r="K10" s="45">
        <f>IF(_xll.ciqfunctions.udf.CIQ($A10,"IQ_CLOSEPRICE",K$1,"USD")=0,_xll.ciqfunctions.udf.CIQ($A10,"IQ_CLOSEPRICE",K$2,"USD"),_xll.ciqfunctions.udf.CIQ($A10,"IQ_CLOSEPRICE",K$1,"USD"))</f>
        <v>444.68</v>
      </c>
      <c r="L10" s="49">
        <f t="shared" si="2"/>
        <v>-2.5733179988499111E-2</v>
      </c>
      <c r="M10" s="49">
        <f t="shared" si="3"/>
        <v>-8.2875470268222062E-2</v>
      </c>
      <c r="N10" s="49">
        <f t="shared" si="4"/>
        <v>-0.23799136457677428</v>
      </c>
      <c r="O10" s="50">
        <f t="shared" si="5"/>
        <v>-1.3677032298787285E-2</v>
      </c>
      <c r="P10" s="51">
        <f t="shared" si="7"/>
        <v>-2.1455693914835965E-2</v>
      </c>
      <c r="Q10" s="49"/>
      <c r="R10" s="67" t="str">
        <f t="shared" si="8"/>
        <v>ADBE</v>
      </c>
      <c r="S10" s="68" t="str">
        <f t="shared" si="9"/>
        <v>Application</v>
      </c>
      <c r="T10" s="69">
        <f t="shared" si="10"/>
        <v>143.74017000000001</v>
      </c>
      <c r="U10" s="70">
        <f t="shared" si="11"/>
        <v>0.56174872504433582</v>
      </c>
      <c r="V10" s="71">
        <f t="shared" si="12"/>
        <v>-2.5733179988499111E-2</v>
      </c>
      <c r="W10" s="71">
        <f t="shared" si="13"/>
        <v>-8.2875470268222062E-2</v>
      </c>
      <c r="X10" s="71">
        <f t="shared" si="14"/>
        <v>-0.23799136457677428</v>
      </c>
      <c r="Y10" s="259"/>
    </row>
    <row r="11" spans="1:25">
      <c r="A11" s="28" t="s">
        <v>151</v>
      </c>
      <c r="B11" s="28" t="s">
        <v>202</v>
      </c>
      <c r="C11" s="28" t="s">
        <v>132</v>
      </c>
      <c r="D11" s="43">
        <f>_xll.ciqfunctions.udf.CIQ($A11,"IQ_MARKETCAP",H$1,"USD")</f>
        <v>21407.031719999999</v>
      </c>
      <c r="E11" s="43">
        <f t="shared" si="1"/>
        <v>0.45906180805718405</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37.6</v>
      </c>
      <c r="I11" s="45">
        <f>IF(_xll.ciqfunctions.udf.CIQ($A11,"IQ_CLOSEPRICE",I$1,"USD")=0,_xll.ciqfunctions.udf.CIQ($A11,"IQ_CLOSEPRICE",I$2,"USD"),_xll.ciqfunctions.udf.CIQ($A11,"IQ_CLOSEPRICE",I$1,"USD"))</f>
        <v>36.01</v>
      </c>
      <c r="J11" s="45">
        <f>IF(_xll.ciqfunctions.udf.CIQ($A11,"IQ_CLOSEPRICE",J$1,"USD")=0,_xll.ciqfunctions.udf.CIQ($A11,"IQ_CLOSEPRICE",J$2,"USD"),_xll.ciqfunctions.udf.CIQ($A11,"IQ_CLOSEPRICE",J$1,"USD"))</f>
        <v>39.659999999999997</v>
      </c>
      <c r="K11" s="45">
        <f>IF(_xll.ciqfunctions.udf.CIQ($A11,"IQ_CLOSEPRICE",K$1,"USD")=0,_xll.ciqfunctions.udf.CIQ($A11,"IQ_CLOSEPRICE",K$2,"USD"),_xll.ciqfunctions.udf.CIQ($A11,"IQ_CLOSEPRICE",K$1,"USD"))</f>
        <v>43.69</v>
      </c>
      <c r="L11" s="49">
        <f t="shared" si="2"/>
        <v>4.4154401555123624E-2</v>
      </c>
      <c r="M11" s="49">
        <f t="shared" si="3"/>
        <v>-5.1941502773575232E-2</v>
      </c>
      <c r="N11" s="49">
        <f t="shared" si="4"/>
        <v>-0.13939116502632176</v>
      </c>
      <c r="O11" s="50">
        <f t="shared" si="5"/>
        <v>1.9412454117311812E-2</v>
      </c>
      <c r="P11" s="51">
        <f t="shared" si="7"/>
        <v>3.0453073779300083E-2</v>
      </c>
      <c r="Q11" s="49"/>
      <c r="R11" s="67" t="str">
        <f t="shared" si="8"/>
        <v>IOT</v>
      </c>
      <c r="S11" s="68" t="str">
        <f t="shared" si="9"/>
        <v>Application</v>
      </c>
      <c r="T11" s="69">
        <f t="shared" si="10"/>
        <v>21.407031719999999</v>
      </c>
      <c r="U11" s="70">
        <f t="shared" si="11"/>
        <v>8.3660488057678339E-2</v>
      </c>
      <c r="V11" s="71">
        <f t="shared" si="12"/>
        <v>4.4154401555123624E-2</v>
      </c>
      <c r="W11" s="71">
        <f t="shared" si="13"/>
        <v>-5.1941502773575232E-2</v>
      </c>
      <c r="X11" s="71">
        <f t="shared" si="14"/>
        <v>-0.13939116502632176</v>
      </c>
      <c r="Y11" s="259"/>
    </row>
    <row r="12" spans="1:25">
      <c r="A12" s="28" t="s">
        <v>175</v>
      </c>
      <c r="B12" s="28" t="s">
        <v>203</v>
      </c>
      <c r="C12" s="28" t="s">
        <v>132</v>
      </c>
      <c r="D12" s="43">
        <f>_xll.ciqfunctions.udf.CIQ($A12,"IQ_MARKETCAP",H$1,"USD")</f>
        <v>60072.580880000001</v>
      </c>
      <c r="E12" s="43">
        <f t="shared" si="1"/>
        <v>0.39139930225107522</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225.12</v>
      </c>
      <c r="I12" s="45">
        <f>IF(_xll.ciqfunctions.udf.CIQ($A12,"IQ_CLOSEPRICE",I$1,"USD")=0,_xll.ciqfunctions.udf.CIQ($A12,"IQ_CLOSEPRICE",I$2,"USD"),_xll.ciqfunctions.udf.CIQ($A12,"IQ_CLOSEPRICE",I$1,"USD"))</f>
        <v>222.22</v>
      </c>
      <c r="J12" s="45">
        <f>IF(_xll.ciqfunctions.udf.CIQ($A12,"IQ_CLOSEPRICE",J$1,"USD")=0,_xll.ciqfunctions.udf.CIQ($A12,"IQ_CLOSEPRICE",J$2,"USD"),_xll.ciqfunctions.udf.CIQ($A12,"IQ_CLOSEPRICE",J$1,"USD"))</f>
        <v>238.04</v>
      </c>
      <c r="K12" s="45">
        <f>IF(_xll.ciqfunctions.udf.CIQ($A12,"IQ_CLOSEPRICE",K$1,"USD")=0,_xll.ciqfunctions.udf.CIQ($A12,"IQ_CLOSEPRICE",K$2,"USD"),_xll.ciqfunctions.udf.CIQ($A12,"IQ_CLOSEPRICE",K$1,"USD"))</f>
        <v>258.02999999999997</v>
      </c>
      <c r="L12" s="49">
        <f t="shared" si="2"/>
        <v>1.3050130501305102E-2</v>
      </c>
      <c r="M12" s="49">
        <f t="shared" si="3"/>
        <v>-5.4276592169383298E-2</v>
      </c>
      <c r="N12" s="49">
        <f t="shared" si="4"/>
        <v>-0.1275433089175676</v>
      </c>
      <c r="O12" s="50">
        <f t="shared" si="5"/>
        <v>5.0420130442791417E-3</v>
      </c>
      <c r="P12" s="51">
        <f t="shared" si="7"/>
        <v>7.9096024802292556E-3</v>
      </c>
      <c r="Q12" s="49"/>
      <c r="R12" s="67" t="str">
        <f t="shared" si="8"/>
        <v>WDAY</v>
      </c>
      <c r="S12" s="68" t="str">
        <f t="shared" si="9"/>
        <v>Application</v>
      </c>
      <c r="T12" s="69">
        <f t="shared" si="10"/>
        <v>60.072580880000004</v>
      </c>
      <c r="U12" s="70">
        <f t="shared" si="11"/>
        <v>0.23476871997203524</v>
      </c>
      <c r="V12" s="71">
        <f t="shared" si="12"/>
        <v>1.3050130501305102E-2</v>
      </c>
      <c r="W12" s="71">
        <f t="shared" si="13"/>
        <v>-5.4276592169383298E-2</v>
      </c>
      <c r="X12" s="71">
        <f t="shared" si="14"/>
        <v>-0.1275433089175676</v>
      </c>
      <c r="Y12" s="259"/>
    </row>
    <row r="13" spans="1:25">
      <c r="A13" s="28" t="s">
        <v>166</v>
      </c>
      <c r="B13" s="28" t="s">
        <v>204</v>
      </c>
      <c r="C13" s="28" t="s">
        <v>132</v>
      </c>
      <c r="D13" s="43">
        <f>_xll.ciqfunctions.udf.CIQ($A13,"IQ_MARKETCAP",H$1,"USD")</f>
        <v>90607.337020000006</v>
      </c>
      <c r="E13" s="43">
        <f t="shared" si="1"/>
        <v>0.81244596499505661</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130.69999999999999</v>
      </c>
      <c r="I13" s="45">
        <f>IF(_xll.ciqfunctions.udf.CIQ($A13,"IQ_CLOSEPRICE",I$1,"USD")=0,_xll.ciqfunctions.udf.CIQ($A13,"IQ_CLOSEPRICE",I$2,"USD"),_xll.ciqfunctions.udf.CIQ($A13,"IQ_CLOSEPRICE",I$1,"USD"))</f>
        <v>125.03</v>
      </c>
      <c r="J13" s="45">
        <f>IF(_xll.ciqfunctions.udf.CIQ($A13,"IQ_CLOSEPRICE",J$1,"USD")=0,_xll.ciqfunctions.udf.CIQ($A13,"IQ_CLOSEPRICE",J$2,"USD"),_xll.ciqfunctions.udf.CIQ($A13,"IQ_CLOSEPRICE",J$1,"USD"))</f>
        <v>120.96</v>
      </c>
      <c r="K13" s="45">
        <f>IF(_xll.ciqfunctions.udf.CIQ($A13,"IQ_CLOSEPRICE",K$1,"USD")=0,_xll.ciqfunctions.udf.CIQ($A13,"IQ_CLOSEPRICE",K$2,"USD"),_xll.ciqfunctions.udf.CIQ($A13,"IQ_CLOSEPRICE",K$1,"USD"))</f>
        <v>57.86</v>
      </c>
      <c r="L13" s="49">
        <f t="shared" si="2"/>
        <v>4.5349116212108909E-2</v>
      </c>
      <c r="M13" s="49">
        <f t="shared" si="3"/>
        <v>8.0522486772486745E-2</v>
      </c>
      <c r="N13" s="49">
        <f t="shared" si="4"/>
        <v>1.258900795022468</v>
      </c>
      <c r="O13" s="50">
        <f t="shared" si="5"/>
        <v>3.5245360531920136E-2</v>
      </c>
      <c r="P13" s="51">
        <f t="shared" si="7"/>
        <v>5.5290771489804151E-2</v>
      </c>
      <c r="Q13" s="49"/>
      <c r="R13" s="67" t="str">
        <f t="shared" si="8"/>
        <v>RBLX</v>
      </c>
      <c r="S13" s="68" t="str">
        <f t="shared" si="9"/>
        <v>Application</v>
      </c>
      <c r="T13" s="69">
        <f t="shared" si="10"/>
        <v>90.607337020000003</v>
      </c>
      <c r="U13" s="70">
        <f t="shared" si="11"/>
        <v>0.35410112601541693</v>
      </c>
      <c r="V13" s="71">
        <f t="shared" si="12"/>
        <v>4.5349116212108909E-2</v>
      </c>
      <c r="W13" s="71">
        <f t="shared" si="13"/>
        <v>8.0522486772486745E-2</v>
      </c>
      <c r="X13" s="71">
        <f t="shared" si="14"/>
        <v>1.258900795022468</v>
      </c>
      <c r="Y13" s="259"/>
    </row>
    <row r="14" spans="1:25">
      <c r="A14" s="28" t="s">
        <v>146</v>
      </c>
      <c r="B14" s="29" t="s">
        <v>205</v>
      </c>
      <c r="C14" s="28" t="s">
        <v>132</v>
      </c>
      <c r="D14" s="43">
        <f>_xll.ciqfunctions.udf.CIQ($A14,"IQ_MARKETCAP",H$1,"USD")</f>
        <v>133666.19357</v>
      </c>
      <c r="E14" s="43">
        <f t="shared" si="1"/>
        <v>0.49909308988610296</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395.01</v>
      </c>
      <c r="I14" s="45">
        <f>IF(_xll.ciqfunctions.udf.CIQ($A14,"IQ_CLOSEPRICE",I$1,"USD")=0,_xll.ciqfunctions.udf.CIQ($A14,"IQ_CLOSEPRICE",I$2,"USD"),_xll.ciqfunctions.udf.CIQ($A14,"IQ_CLOSEPRICE",I$1,"USD"))</f>
        <v>379.17</v>
      </c>
      <c r="J14" s="45">
        <f>IF(_xll.ciqfunctions.udf.CIQ($A14,"IQ_CLOSEPRICE",J$1,"USD")=0,_xll.ciqfunctions.udf.CIQ($A14,"IQ_CLOSEPRICE",J$2,"USD"),_xll.ciqfunctions.udf.CIQ($A14,"IQ_CLOSEPRICE",J$1,"USD"))</f>
        <v>370.96</v>
      </c>
      <c r="K14" s="45">
        <f>IF(_xll.ciqfunctions.udf.CIQ($A14,"IQ_CLOSEPRICE",K$1,"USD")=0,_xll.ciqfunctions.udf.CIQ($A14,"IQ_CLOSEPRICE",K$2,"USD"),_xll.ciqfunctions.udf.CIQ($A14,"IQ_CLOSEPRICE",K$1,"USD"))</f>
        <v>323.83</v>
      </c>
      <c r="L14" s="49">
        <f t="shared" si="2"/>
        <v>4.1775456919060039E-2</v>
      </c>
      <c r="M14" s="49">
        <f t="shared" si="3"/>
        <v>6.4831787793832252E-2</v>
      </c>
      <c r="N14" s="49">
        <f t="shared" si="4"/>
        <v>0.21980668869468545</v>
      </c>
      <c r="O14" s="50">
        <f t="shared" si="5"/>
        <v>2.0013757990420138E-2</v>
      </c>
      <c r="P14" s="51">
        <f t="shared" si="7"/>
        <v>3.1396362613410798E-2</v>
      </c>
      <c r="Q14" s="49"/>
      <c r="R14" s="67" t="str">
        <f t="shared" si="8"/>
        <v>APP</v>
      </c>
      <c r="S14" s="68" t="str">
        <f t="shared" si="9"/>
        <v>Application</v>
      </c>
      <c r="T14" s="69">
        <f t="shared" si="10"/>
        <v>133.66619356999999</v>
      </c>
      <c r="U14" s="70">
        <f t="shared" si="11"/>
        <v>0.52237877428054302</v>
      </c>
      <c r="V14" s="71">
        <f t="shared" si="12"/>
        <v>4.1775456919060039E-2</v>
      </c>
      <c r="W14" s="71">
        <f t="shared" si="13"/>
        <v>6.4831787793832252E-2</v>
      </c>
      <c r="X14" s="71">
        <f t="shared" si="14"/>
        <v>0.21980668869468545</v>
      </c>
      <c r="Y14" s="259"/>
    </row>
    <row r="15" spans="1:25">
      <c r="A15" s="28" t="s">
        <v>168</v>
      </c>
      <c r="B15" s="28" t="s">
        <v>206</v>
      </c>
      <c r="C15" s="28" t="s">
        <v>132</v>
      </c>
      <c r="D15" s="43">
        <f>_xll.ciqfunctions.udf.CIQ($A15,"IQ_MARKETCAP",H$1,"USD")</f>
        <v>162445.05885999999</v>
      </c>
      <c r="E15" s="43">
        <f t="shared" si="1"/>
        <v>0.54220604614586299</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125.21</v>
      </c>
      <c r="I15" s="45">
        <f>IF(_xll.ciqfunctions.udf.CIQ($A15,"IQ_CLOSEPRICE",I$1,"USD")=0,_xll.ciqfunctions.udf.CIQ($A15,"IQ_CLOSEPRICE",I$2,"USD"),_xll.ciqfunctions.udf.CIQ($A15,"IQ_CLOSEPRICE",I$1,"USD"))</f>
        <v>118.6</v>
      </c>
      <c r="J15" s="45">
        <f>IF(_xll.ciqfunctions.udf.CIQ($A15,"IQ_CLOSEPRICE",J$1,"USD")=0,_xll.ciqfunctions.udf.CIQ($A15,"IQ_CLOSEPRICE",J$2,"USD"),_xll.ciqfunctions.udf.CIQ($A15,"IQ_CLOSEPRICE",J$1,"USD"))</f>
        <v>126.84</v>
      </c>
      <c r="K15" s="45">
        <f>IF(_xll.ciqfunctions.udf.CIQ($A15,"IQ_CLOSEPRICE",K$1,"USD")=0,_xll.ciqfunctions.udf.CIQ($A15,"IQ_CLOSEPRICE",K$2,"USD"),_xll.ciqfunctions.udf.CIQ($A15,"IQ_CLOSEPRICE",K$1,"USD"))</f>
        <v>106.33</v>
      </c>
      <c r="L15" s="49">
        <f t="shared" si="2"/>
        <v>5.5733558178752141E-2</v>
      </c>
      <c r="M15" s="49">
        <f t="shared" si="3"/>
        <v>-1.285083569851786E-2</v>
      </c>
      <c r="N15" s="49">
        <f t="shared" si="4"/>
        <v>0.17756042509169556</v>
      </c>
      <c r="O15" s="50">
        <f t="shared" si="5"/>
        <v>2.862376779030552E-2</v>
      </c>
      <c r="P15" s="51">
        <f t="shared" si="7"/>
        <v>4.4903220741285423E-2</v>
      </c>
      <c r="Q15" s="49"/>
      <c r="R15" s="67" t="str">
        <f t="shared" si="8"/>
        <v>SHOP</v>
      </c>
      <c r="S15" s="68" t="str">
        <f t="shared" si="9"/>
        <v>Application</v>
      </c>
      <c r="T15" s="69">
        <f t="shared" si="10"/>
        <v>162.44505885999999</v>
      </c>
      <c r="U15" s="70">
        <f t="shared" si="11"/>
        <v>0.63484901057482457</v>
      </c>
      <c r="V15" s="71">
        <f t="shared" si="12"/>
        <v>5.5733558178752141E-2</v>
      </c>
      <c r="W15" s="71">
        <f t="shared" si="13"/>
        <v>-1.285083569851786E-2</v>
      </c>
      <c r="X15" s="71">
        <f t="shared" si="14"/>
        <v>0.17756042509169556</v>
      </c>
      <c r="Y15" s="259"/>
    </row>
    <row r="16" spans="1:25" s="33" customFormat="1">
      <c r="A16" s="28" t="s">
        <v>171</v>
      </c>
      <c r="B16" s="28" t="s">
        <v>207</v>
      </c>
      <c r="C16" s="28" t="s">
        <v>132</v>
      </c>
      <c r="D16" s="43">
        <f>_xll.ciqfunctions.udf.CIQ($A16,"IQ_MARKETCAP",H$1,"USD")</f>
        <v>48744.708870000002</v>
      </c>
      <c r="E16" s="43">
        <f t="shared" si="1"/>
        <v>0.3764350186114076</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185.69</v>
      </c>
      <c r="I16" s="45">
        <f>IF(_xll.ciqfunctions.udf.CIQ($A16,"IQ_CLOSEPRICE",I$1,"USD")=0,_xll.ciqfunctions.udf.CIQ($A16,"IQ_CLOSEPRICE",I$2,"USD"),_xll.ciqfunctions.udf.CIQ($A16,"IQ_CLOSEPRICE",I$1,"USD"))</f>
        <v>182.96</v>
      </c>
      <c r="J16" s="45">
        <f>IF(_xll.ciqfunctions.udf.CIQ($A16,"IQ_CLOSEPRICE",J$1,"USD")=0,_xll.ciqfunctions.udf.CIQ($A16,"IQ_CLOSEPRICE",J$2,"USD"),_xll.ciqfunctions.udf.CIQ($A16,"IQ_CLOSEPRICE",J$1,"USD"))</f>
        <v>201.84</v>
      </c>
      <c r="K16" s="45">
        <f>IF(_xll.ciqfunctions.udf.CIQ($A16,"IQ_CLOSEPRICE",K$1,"USD")=0,_xll.ciqfunctions.udf.CIQ($A16,"IQ_CLOSEPRICE",K$2,"USD"),_xll.ciqfunctions.udf.CIQ($A16,"IQ_CLOSEPRICE",K$1,"USD"))</f>
        <v>243.38</v>
      </c>
      <c r="L16" s="49">
        <f t="shared" si="2"/>
        <v>1.4921294271971863E-2</v>
      </c>
      <c r="M16" s="49">
        <f t="shared" si="3"/>
        <v>-8.0013872374157802E-2</v>
      </c>
      <c r="N16" s="49">
        <f t="shared" si="4"/>
        <v>-0.23703673268140357</v>
      </c>
      <c r="O16" s="50">
        <f t="shared" si="5"/>
        <v>5.5343184921597226E-3</v>
      </c>
      <c r="P16" s="51">
        <f t="shared" si="7"/>
        <v>8.6819012341971431E-3</v>
      </c>
      <c r="Q16" s="52"/>
      <c r="R16" s="72" t="str">
        <f t="shared" si="8"/>
        <v>TEAM</v>
      </c>
      <c r="S16" s="73" t="str">
        <f t="shared" si="9"/>
        <v>Application</v>
      </c>
      <c r="T16" s="74">
        <f t="shared" si="10"/>
        <v>48.744708870000004</v>
      </c>
      <c r="U16" s="256">
        <f t="shared" si="11"/>
        <v>0.19049843937418348</v>
      </c>
      <c r="V16" s="75">
        <f t="shared" si="12"/>
        <v>1.4921294271971863E-2</v>
      </c>
      <c r="W16" s="75">
        <f t="shared" si="13"/>
        <v>-8.0013872374157802E-2</v>
      </c>
      <c r="X16" s="75">
        <f t="shared" si="14"/>
        <v>-0.23703673268140357</v>
      </c>
      <c r="Y16" s="260"/>
    </row>
    <row r="17" spans="1:25">
      <c r="A17" s="31" t="s">
        <v>155</v>
      </c>
      <c r="B17" s="31" t="s">
        <v>208</v>
      </c>
      <c r="C17" s="31" t="s">
        <v>134</v>
      </c>
      <c r="D17" s="46">
        <f>_xll.ciqfunctions.udf.CIQ($A17,"IQ_MARKETCAP",H$1,"USD")</f>
        <v>3981501.2392500001</v>
      </c>
      <c r="E17" s="46">
        <f t="shared" si="1"/>
        <v>1.733985353135036</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535.64</v>
      </c>
      <c r="I17" s="47">
        <f>IF(_xll.ciqfunctions.udf.CIQ($A17,"IQ_CLOSEPRICE",I$1,"USD")=0,_xll.ciqfunctions.udf.CIQ($A17,"IQ_CLOSEPRICE",I$2,"USD"),_xll.ciqfunctions.udf.CIQ($A17,"IQ_CLOSEPRICE",I$1,"USD"))</f>
        <v>524.11</v>
      </c>
      <c r="J17" s="47">
        <f>IF(_xll.ciqfunctions.udf.CIQ($A17,"IQ_CLOSEPRICE",J$1,"USD")=0,_xll.ciqfunctions.udf.CIQ($A17,"IQ_CLOSEPRICE",J$2,"USD"),_xll.ciqfunctions.udf.CIQ($A17,"IQ_CLOSEPRICE",J$1,"USD"))</f>
        <v>512.5</v>
      </c>
      <c r="K17" s="47">
        <f>IF(_xll.ciqfunctions.udf.CIQ($A17,"IQ_CLOSEPRICE",K$1,"USD")=0,_xll.ciqfunctions.udf.CIQ($A17,"IQ_CLOSEPRICE",K$2,"USD"),_xll.ciqfunctions.udf.CIQ($A17,"IQ_CLOSEPRICE",K$1,"USD"))</f>
        <v>421.5</v>
      </c>
      <c r="L17" s="52">
        <f t="shared" si="2"/>
        <v>2.1999198641506457E-2</v>
      </c>
      <c r="M17" s="52">
        <f t="shared" si="3"/>
        <v>4.5151219512195029E-2</v>
      </c>
      <c r="N17" s="52">
        <f t="shared" si="4"/>
        <v>0.2707947805456703</v>
      </c>
      <c r="O17" s="53">
        <f t="shared" si="5"/>
        <v>3.7325164516553877E-2</v>
      </c>
      <c r="P17" s="54">
        <f t="shared" si="7"/>
        <v>5.8553441104258044E-2</v>
      </c>
      <c r="Q17" s="49"/>
      <c r="R17" s="76" t="str">
        <f t="shared" si="8"/>
        <v>MSFT</v>
      </c>
      <c r="S17" s="77" t="str">
        <f t="shared" si="9"/>
        <v>Infrastructure</v>
      </c>
      <c r="T17" s="78">
        <f t="shared" si="10"/>
        <v>3981.5012392500003</v>
      </c>
      <c r="U17" s="79">
        <f t="shared" si="11"/>
        <v>15.560043131374691</v>
      </c>
      <c r="V17" s="80">
        <f t="shared" si="12"/>
        <v>2.1999198641506457E-2</v>
      </c>
      <c r="W17" s="80">
        <f t="shared" si="13"/>
        <v>4.5151219512195029E-2</v>
      </c>
      <c r="X17" s="80">
        <f t="shared" si="14"/>
        <v>0.2707947805456703</v>
      </c>
      <c r="Y17" s="261">
        <f>O48*SUM(P17:P33)</f>
        <v>8.7410170728731071E-3</v>
      </c>
    </row>
    <row r="18" spans="1:25">
      <c r="A18" s="28" t="s">
        <v>138</v>
      </c>
      <c r="B18" s="28" t="s">
        <v>209</v>
      </c>
      <c r="C18" s="28" t="s">
        <v>134</v>
      </c>
      <c r="D18" s="34">
        <f>_xll.ciqfunctions.udf.CIQ($A18,"IQ_MARKETCAP",H$1,"USD")</f>
        <v>2257228.6453300002</v>
      </c>
      <c r="E18" s="34">
        <f t="shared" si="1"/>
        <v>1.4692384481115999</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211.65</v>
      </c>
      <c r="I18" s="45">
        <f>IF(_xll.ciqfunctions.udf.CIQ($A18,"IQ_CLOSEPRICE",I$1,"USD")=0,_xll.ciqfunctions.udf.CIQ($A18,"IQ_CLOSEPRICE",I$2,"USD"),_xll.ciqfunctions.udf.CIQ($A18,"IQ_CLOSEPRICE",I$1,"USD"))</f>
        <v>214.75</v>
      </c>
      <c r="J18" s="45">
        <f>IF(_xll.ciqfunctions.udf.CIQ($A18,"IQ_CLOSEPRICE",J$1,"USD")=0,_xll.ciqfunctions.udf.CIQ($A18,"IQ_CLOSEPRICE",J$2,"USD"),_xll.ciqfunctions.udf.CIQ($A18,"IQ_CLOSEPRICE",J$1,"USD"))</f>
        <v>232.79</v>
      </c>
      <c r="K18" s="45">
        <f>IF(_xll.ciqfunctions.udf.CIQ($A18,"IQ_CLOSEPRICE",K$1,"USD")=0,_xll.ciqfunctions.udf.CIQ($A18,"IQ_CLOSEPRICE",K$2,"USD"),_xll.ciqfunctions.udf.CIQ($A18,"IQ_CLOSEPRICE",K$1,"USD"))</f>
        <v>219.39</v>
      </c>
      <c r="L18" s="55">
        <f t="shared" si="2"/>
        <v>-1.4435389988358582E-2</v>
      </c>
      <c r="M18" s="55">
        <f t="shared" si="3"/>
        <v>-9.0811460973409419E-2</v>
      </c>
      <c r="N18" s="55">
        <f t="shared" si="4"/>
        <v>-3.5279638999042739E-2</v>
      </c>
      <c r="O18" s="20">
        <f t="shared" si="5"/>
        <v>-2.1519674883751248E-2</v>
      </c>
      <c r="P18" s="36">
        <f t="shared" si="7"/>
        <v>-3.375875316851374E-2</v>
      </c>
      <c r="Q18" s="55"/>
      <c r="R18" s="67" t="str">
        <f t="shared" si="8"/>
        <v>AMZN</v>
      </c>
      <c r="S18" s="68" t="str">
        <f t="shared" si="9"/>
        <v>Infrastructure</v>
      </c>
      <c r="T18" s="69">
        <f t="shared" si="10"/>
        <v>2257.2286453300003</v>
      </c>
      <c r="U18" s="70">
        <f t="shared" si="11"/>
        <v>8.8214401975987684</v>
      </c>
      <c r="V18" s="71">
        <f t="shared" si="12"/>
        <v>-1.4435389988358582E-2</v>
      </c>
      <c r="W18" s="71">
        <f t="shared" si="13"/>
        <v>-9.0811460973409419E-2</v>
      </c>
      <c r="X18" s="71">
        <f t="shared" si="14"/>
        <v>-3.5279638999042739E-2</v>
      </c>
      <c r="Y18" s="259"/>
    </row>
    <row r="19" spans="1:25">
      <c r="A19" s="28" t="s">
        <v>149</v>
      </c>
      <c r="B19" s="28" t="s">
        <v>210</v>
      </c>
      <c r="C19" s="28" t="s">
        <v>134</v>
      </c>
      <c r="D19" s="34">
        <f>_xll.ciqfunctions.udf.CIQ($A19,"IQ_MARKETCAP",H$1,"USD")</f>
        <v>2362669.06</v>
      </c>
      <c r="E19" s="34">
        <f t="shared" si="1"/>
        <v>1.1157398938597587</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195.04</v>
      </c>
      <c r="I19" s="45">
        <f>IF(_xll.ciqfunctions.udf.CIQ($A19,"IQ_CLOSEPRICE",I$1,"USD")=0,_xll.ciqfunctions.udf.CIQ($A19,"IQ_CLOSEPRICE",I$2,"USD"),_xll.ciqfunctions.udf.CIQ($A19,"IQ_CLOSEPRICE",I$1,"USD"))</f>
        <v>189.13</v>
      </c>
      <c r="J19" s="45">
        <f>IF(_xll.ciqfunctions.udf.CIQ($A19,"IQ_CLOSEPRICE",J$1,"USD")=0,_xll.ciqfunctions.udf.CIQ($A19,"IQ_CLOSEPRICE",J$2,"USD"),_xll.ciqfunctions.udf.CIQ($A19,"IQ_CLOSEPRICE",J$1,"USD"))</f>
        <v>192.58</v>
      </c>
      <c r="K19" s="45">
        <f>IF(_xll.ciqfunctions.udf.CIQ($A19,"IQ_CLOSEPRICE",K$1,"USD")=0,_xll.ciqfunctions.udf.CIQ($A19,"IQ_CLOSEPRICE",K$2,"USD"),_xll.ciqfunctions.udf.CIQ($A19,"IQ_CLOSEPRICE",K$1,"USD"))</f>
        <v>189.3</v>
      </c>
      <c r="L19" s="55">
        <f t="shared" si="2"/>
        <v>3.1248347697351075E-2</v>
      </c>
      <c r="M19" s="55">
        <f t="shared" si="3"/>
        <v>1.2773912140409127E-2</v>
      </c>
      <c r="N19" s="55">
        <f t="shared" si="4"/>
        <v>3.0322239830955944E-2</v>
      </c>
      <c r="O19" s="20">
        <f t="shared" si="5"/>
        <v>3.3808566307994108E-2</v>
      </c>
      <c r="P19" s="36">
        <f t="shared" si="7"/>
        <v>5.3036816361695362E-2</v>
      </c>
      <c r="Q19" s="55"/>
      <c r="R19" s="67" t="str">
        <f t="shared" si="8"/>
        <v>NasdaqGS:GOOGL</v>
      </c>
      <c r="S19" s="68" t="str">
        <f t="shared" si="9"/>
        <v>Infrastructure</v>
      </c>
      <c r="T19" s="69">
        <f t="shared" si="10"/>
        <v>2362.6690600000002</v>
      </c>
      <c r="U19" s="70">
        <f t="shared" si="11"/>
        <v>9.2335102439123276</v>
      </c>
      <c r="V19" s="71">
        <f t="shared" si="12"/>
        <v>3.1248347697351075E-2</v>
      </c>
      <c r="W19" s="71">
        <f t="shared" si="13"/>
        <v>1.2773912140409127E-2</v>
      </c>
      <c r="X19" s="71">
        <f t="shared" si="14"/>
        <v>3.0322239830955944E-2</v>
      </c>
      <c r="Y19" s="259"/>
    </row>
    <row r="20" spans="1:25">
      <c r="A20" s="28" t="s">
        <v>173</v>
      </c>
      <c r="B20" s="28" t="s">
        <v>211</v>
      </c>
      <c r="C20" s="28" t="s">
        <v>134</v>
      </c>
      <c r="D20" s="34">
        <f>_xll.ciqfunctions.udf.CIQ($A20,"IQ_MARKETCAP",H$1,"USD")</f>
        <v>997502.32340999995</v>
      </c>
      <c r="E20" s="34">
        <f t="shared" si="1"/>
        <v>0.78410906332175045</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309.26</v>
      </c>
      <c r="I20" s="45">
        <f>IF(_xll.ciqfunctions.udf.CIQ($A20,"IQ_CLOSEPRICE",I$1,"USD")=0,_xll.ciqfunctions.udf.CIQ($A20,"IQ_CLOSEPRICE",I$2,"USD"),_xll.ciqfunctions.udf.CIQ($A20,"IQ_CLOSEPRICE",I$1,"USD"))</f>
        <v>302.63</v>
      </c>
      <c r="J20" s="45">
        <f>IF(_xll.ciqfunctions.udf.CIQ($A20,"IQ_CLOSEPRICE",J$1,"USD")=0,_xll.ciqfunctions.udf.CIQ($A20,"IQ_CLOSEPRICE",J$2,"USD"),_xll.ciqfunctions.udf.CIQ($A20,"IQ_CLOSEPRICE",J$1,"USD"))</f>
        <v>325.58999999999997</v>
      </c>
      <c r="K20" s="45">
        <f>IF(_xll.ciqfunctions.udf.CIQ($A20,"IQ_CLOSEPRICE",K$1,"USD")=0,_xll.ciqfunctions.udf.CIQ($A20,"IQ_CLOSEPRICE",K$2,"USD"),_xll.ciqfunctions.udf.CIQ($A20,"IQ_CLOSEPRICE",K$1,"USD"))</f>
        <v>403.84</v>
      </c>
      <c r="L20" s="55">
        <f t="shared" si="2"/>
        <v>2.1907940389254144E-2</v>
      </c>
      <c r="M20" s="55">
        <f t="shared" si="3"/>
        <v>-5.0155103043705185E-2</v>
      </c>
      <c r="N20" s="55">
        <f t="shared" si="4"/>
        <v>-0.23420166402535658</v>
      </c>
      <c r="O20" s="20">
        <f t="shared" si="5"/>
        <v>1.6809943380402259E-2</v>
      </c>
      <c r="P20" s="36">
        <f t="shared" si="7"/>
        <v>2.637041369914829E-2</v>
      </c>
      <c r="Q20" s="55"/>
      <c r="R20" s="67" t="str">
        <f t="shared" si="8"/>
        <v>TSLA</v>
      </c>
      <c r="S20" s="68" t="str">
        <f t="shared" si="9"/>
        <v>Infrastructure</v>
      </c>
      <c r="T20" s="69">
        <f t="shared" si="10"/>
        <v>997.50232340999992</v>
      </c>
      <c r="U20" s="70">
        <f t="shared" si="11"/>
        <v>3.8983233316360355</v>
      </c>
      <c r="V20" s="71">
        <f t="shared" si="12"/>
        <v>2.1907940389254144E-2</v>
      </c>
      <c r="W20" s="71">
        <f t="shared" si="13"/>
        <v>-5.0155103043705185E-2</v>
      </c>
      <c r="X20" s="71">
        <f t="shared" si="14"/>
        <v>-0.23420166402535658</v>
      </c>
      <c r="Y20" s="259"/>
    </row>
    <row r="21" spans="1:25">
      <c r="A21" s="28" t="s">
        <v>163</v>
      </c>
      <c r="B21" s="28" t="s">
        <v>212</v>
      </c>
      <c r="C21" s="28" t="s">
        <v>134</v>
      </c>
      <c r="D21" s="34">
        <f>_xll.ciqfunctions.udf.CIQ($A21,"IQ_MARKETCAP",H$1,"USD")</f>
        <v>379143.5257</v>
      </c>
      <c r="E21" s="34">
        <f t="shared" si="1"/>
        <v>0.90787099265538329</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160.66</v>
      </c>
      <c r="I21" s="45">
        <f>IF(_xll.ciqfunctions.udf.CIQ($A21,"IQ_CLOSEPRICE",I$1,"USD")=0,_xll.ciqfunctions.udf.CIQ($A21,"IQ_CLOSEPRICE",I$2,"USD"),_xll.ciqfunctions.udf.CIQ($A21,"IQ_CLOSEPRICE",I$1,"USD"))</f>
        <v>154.27000000000001</v>
      </c>
      <c r="J21" s="45">
        <f>IF(_xll.ciqfunctions.udf.CIQ($A21,"IQ_CLOSEPRICE",J$1,"USD")=0,_xll.ciqfunctions.udf.CIQ($A21,"IQ_CLOSEPRICE",J$2,"USD"),_xll.ciqfunctions.udf.CIQ($A21,"IQ_CLOSEPRICE",J$1,"USD"))</f>
        <v>157.88</v>
      </c>
      <c r="K21" s="45">
        <f>IF(_xll.ciqfunctions.udf.CIQ($A21,"IQ_CLOSEPRICE",K$1,"USD")=0,_xll.ciqfunctions.udf.CIQ($A21,"IQ_CLOSEPRICE",K$2,"USD"),_xll.ciqfunctions.udf.CIQ($A21,"IQ_CLOSEPRICE",K$1,"USD"))</f>
        <v>75.63</v>
      </c>
      <c r="L21" s="55">
        <f t="shared" si="2"/>
        <v>4.1420885460556001E-2</v>
      </c>
      <c r="M21" s="55">
        <f t="shared" si="3"/>
        <v>1.7608310108943481E-2</v>
      </c>
      <c r="N21" s="55">
        <f t="shared" si="4"/>
        <v>1.1242893031865662</v>
      </c>
      <c r="O21" s="20">
        <f t="shared" si="5"/>
        <v>3.6109147535589983E-2</v>
      </c>
      <c r="P21" s="36">
        <f t="shared" si="7"/>
        <v>5.6645827846583889E-2</v>
      </c>
      <c r="Q21" s="55"/>
      <c r="R21" s="67" t="str">
        <f t="shared" si="8"/>
        <v>PLTR</v>
      </c>
      <c r="S21" s="68" t="str">
        <f t="shared" si="9"/>
        <v>Infrastructure</v>
      </c>
      <c r="T21" s="69">
        <f t="shared" si="10"/>
        <v>379.1435257</v>
      </c>
      <c r="U21" s="70">
        <f t="shared" si="11"/>
        <v>1.4817249219253696</v>
      </c>
      <c r="V21" s="71">
        <f t="shared" si="12"/>
        <v>4.1420885460556001E-2</v>
      </c>
      <c r="W21" s="71">
        <f t="shared" si="13"/>
        <v>1.7608310108943481E-2</v>
      </c>
      <c r="X21" s="71">
        <f t="shared" si="14"/>
        <v>1.1242893031865662</v>
      </c>
      <c r="Y21" s="259"/>
    </row>
    <row r="22" spans="1:25">
      <c r="A22" s="28" t="s">
        <v>161</v>
      </c>
      <c r="B22" s="28" t="s">
        <v>213</v>
      </c>
      <c r="C22" s="28" t="s">
        <v>134</v>
      </c>
      <c r="D22" s="34">
        <f>_xll.ciqfunctions.udf.CIQ($A22,"IQ_MARKETCAP",H$1,"USD")</f>
        <v>709314.59748999996</v>
      </c>
      <c r="E22" s="34">
        <f t="shared" si="1"/>
        <v>0.92272655942855786</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252.53</v>
      </c>
      <c r="I22" s="45">
        <f>IF(_xll.ciqfunctions.udf.CIQ($A22,"IQ_CLOSEPRICE",I$1,"USD")=0,_xll.ciqfunctions.udf.CIQ($A22,"IQ_CLOSEPRICE",I$2,"USD"),_xll.ciqfunctions.udf.CIQ($A22,"IQ_CLOSEPRICE",I$1,"USD"))</f>
        <v>244.42</v>
      </c>
      <c r="J22" s="45">
        <f>IF(_xll.ciqfunctions.udf.CIQ($A22,"IQ_CLOSEPRICE",J$1,"USD")=0,_xll.ciqfunctions.udf.CIQ($A22,"IQ_CLOSEPRICE",J$2,"USD"),_xll.ciqfunctions.udf.CIQ($A22,"IQ_CLOSEPRICE",J$1,"USD"))</f>
        <v>247.71</v>
      </c>
      <c r="K22" s="45">
        <f>IF(_xll.ciqfunctions.udf.CIQ($A22,"IQ_CLOSEPRICE",K$1,"USD")=0,_xll.ciqfunctions.udf.CIQ($A22,"IQ_CLOSEPRICE",K$2,"USD"),_xll.ciqfunctions.udf.CIQ($A22,"IQ_CLOSEPRICE",K$1,"USD"))</f>
        <v>166.64</v>
      </c>
      <c r="L22" s="55">
        <f t="shared" si="2"/>
        <v>3.3180590786351383E-2</v>
      </c>
      <c r="M22" s="55">
        <f t="shared" si="3"/>
        <v>1.9458237455088678E-2</v>
      </c>
      <c r="N22" s="55">
        <f t="shared" si="4"/>
        <v>0.51542246759481536</v>
      </c>
      <c r="O22" s="20">
        <f t="shared" si="5"/>
        <v>2.9633359984816129E-2</v>
      </c>
      <c r="P22" s="36">
        <f t="shared" si="7"/>
        <v>4.6487007386736848E-2</v>
      </c>
      <c r="Q22" s="55"/>
      <c r="R22" s="67" t="str">
        <f t="shared" si="8"/>
        <v>ORCL</v>
      </c>
      <c r="S22" s="68" t="str">
        <f t="shared" si="9"/>
        <v>Infrastructure</v>
      </c>
      <c r="T22" s="69">
        <f t="shared" si="10"/>
        <v>709.31459748999998</v>
      </c>
      <c r="U22" s="70">
        <f t="shared" si="11"/>
        <v>2.7720613576242723</v>
      </c>
      <c r="V22" s="71">
        <f t="shared" si="12"/>
        <v>3.3180590786351383E-2</v>
      </c>
      <c r="W22" s="71">
        <f t="shared" si="13"/>
        <v>1.9458237455088678E-2</v>
      </c>
      <c r="X22" s="71">
        <f t="shared" si="14"/>
        <v>0.51542246759481536</v>
      </c>
      <c r="Y22" s="259"/>
    </row>
    <row r="23" spans="1:25">
      <c r="A23" s="28" t="s">
        <v>157</v>
      </c>
      <c r="B23" s="28" t="s">
        <v>214</v>
      </c>
      <c r="C23" s="28" t="s">
        <v>134</v>
      </c>
      <c r="D23" s="43">
        <f>_xll.ciqfunctions.udf.CIQ($A23,"IQ_MARKETCAP",H$1,"USD")</f>
        <v>12930.84167</v>
      </c>
      <c r="E23" s="43">
        <f t="shared" si="1"/>
        <v>0.9766260378592887</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54.17</v>
      </c>
      <c r="I23" s="45">
        <f>IF(_xll.ciqfunctions.udf.CIQ($A23,"IQ_CLOSEPRICE",I$1,"USD")=0,_xll.ciqfunctions.udf.CIQ($A23,"IQ_CLOSEPRICE",I$2,"USD"),_xll.ciqfunctions.udf.CIQ($A23,"IQ_CLOSEPRICE",I$1,"USD"))</f>
        <v>52</v>
      </c>
      <c r="J23" s="45">
        <f>IF(_xll.ciqfunctions.udf.CIQ($A23,"IQ_CLOSEPRICE",J$1,"USD")=0,_xll.ciqfunctions.udf.CIQ($A23,"IQ_CLOSEPRICE",J$2,"USD"),_xll.ciqfunctions.udf.CIQ($A23,"IQ_CLOSEPRICE",J$1,"USD"))</f>
        <v>52.75</v>
      </c>
      <c r="K23" s="45">
        <f>IF(_xll.ciqfunctions.udf.CIQ($A23,"IQ_CLOSEPRICE",K$1,"USD")=0,_xll.ciqfunctions.udf.CIQ($A23,"IQ_CLOSEPRICE",K$2,"USD"),_xll.ciqfunctions.udf.CIQ($A23,"IQ_CLOSEPRICE",K$1,"USD"))</f>
        <v>27.7</v>
      </c>
      <c r="L23" s="49">
        <f t="shared" si="2"/>
        <v>4.1730769230769349E-2</v>
      </c>
      <c r="M23" s="49">
        <f t="shared" si="3"/>
        <v>2.691943127962082E-2</v>
      </c>
      <c r="N23" s="49">
        <f t="shared" si="4"/>
        <v>0.95559566787003614</v>
      </c>
      <c r="O23" s="50">
        <f t="shared" si="5"/>
        <v>3.9122734025376742E-2</v>
      </c>
      <c r="P23" s="51">
        <f t="shared" si="7"/>
        <v>6.1373358490529419E-2</v>
      </c>
      <c r="Q23" s="55"/>
      <c r="R23" s="67" t="str">
        <f t="shared" si="8"/>
        <v>NBIS</v>
      </c>
      <c r="S23" s="68" t="str">
        <f t="shared" si="9"/>
        <v>Infrastructure</v>
      </c>
      <c r="T23" s="69">
        <f t="shared" si="10"/>
        <v>12.93084167</v>
      </c>
      <c r="U23" s="70">
        <f t="shared" si="11"/>
        <v>5.053482142029378E-2</v>
      </c>
      <c r="V23" s="71">
        <f t="shared" si="12"/>
        <v>4.1730769230769349E-2</v>
      </c>
      <c r="W23" s="71">
        <f t="shared" si="13"/>
        <v>2.691943127962082E-2</v>
      </c>
      <c r="X23" s="71">
        <f t="shared" si="14"/>
        <v>0.95559566787003614</v>
      </c>
      <c r="Y23" s="259"/>
    </row>
    <row r="24" spans="1:25">
      <c r="A24" s="28" t="s">
        <v>148</v>
      </c>
      <c r="B24" s="28" t="s">
        <v>215</v>
      </c>
      <c r="C24" s="28" t="s">
        <v>134</v>
      </c>
      <c r="D24" s="34">
        <f>_xll.ciqfunctions.udf.CIQ($A24,"IQ_MARKETCAP",H$1,"USD")</f>
        <v>8503.4251499999991</v>
      </c>
      <c r="E24" s="34">
        <f t="shared" si="1"/>
        <v>0.49366803026100081</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80.53</v>
      </c>
      <c r="I24" s="45">
        <f>IF(_xll.ciqfunctions.udf.CIQ($A24,"IQ_CLOSEPRICE",I$1,"USD")=0,_xll.ciqfunctions.udf.CIQ($A24,"IQ_CLOSEPRICE",I$2,"USD"),_xll.ciqfunctions.udf.CIQ($A24,"IQ_CLOSEPRICE",I$1,"USD"))</f>
        <v>79.58</v>
      </c>
      <c r="J24" s="45">
        <f>IF(_xll.ciqfunctions.udf.CIQ($A24,"IQ_CLOSEPRICE",J$1,"USD")=0,_xll.ciqfunctions.udf.CIQ($A24,"IQ_CLOSEPRICE",J$2,"USD"),_xll.ciqfunctions.udf.CIQ($A24,"IQ_CLOSEPRICE",J$1,"USD"))</f>
        <v>88.86</v>
      </c>
      <c r="K24" s="45">
        <f>IF(_xll.ciqfunctions.udf.CIQ($A24,"IQ_CLOSEPRICE",K$1,"USD")=0,_xll.ciqfunctions.udf.CIQ($A24,"IQ_CLOSEPRICE",K$2,"USD"),_xll.ciqfunctions.udf.CIQ($A24,"IQ_CLOSEPRICE",K$1,"USD"))</f>
        <v>99.08</v>
      </c>
      <c r="L24" s="55">
        <f t="shared" si="2"/>
        <v>1.1937672782106112E-2</v>
      </c>
      <c r="M24" s="55">
        <f t="shared" si="3"/>
        <v>-9.3742966464100852E-2</v>
      </c>
      <c r="N24" s="55">
        <f t="shared" si="4"/>
        <v>-0.18722244650787245</v>
      </c>
      <c r="O24" s="20">
        <f t="shared" si="5"/>
        <v>5.8237256767409932E-3</v>
      </c>
      <c r="P24" s="36">
        <f t="shared" si="7"/>
        <v>9.135905570333773E-3</v>
      </c>
      <c r="Q24" s="55"/>
      <c r="R24" s="67" t="str">
        <f t="shared" si="8"/>
        <v>ESTC</v>
      </c>
      <c r="S24" s="68" t="str">
        <f t="shared" si="9"/>
        <v>Infrastructure</v>
      </c>
      <c r="T24" s="69">
        <f t="shared" si="10"/>
        <v>8.50342515</v>
      </c>
      <c r="U24" s="70">
        <f t="shared" si="11"/>
        <v>3.323210370853491E-2</v>
      </c>
      <c r="V24" s="71">
        <f t="shared" si="12"/>
        <v>1.1937672782106112E-2</v>
      </c>
      <c r="W24" s="71">
        <f t="shared" si="13"/>
        <v>-9.3742966464100852E-2</v>
      </c>
      <c r="X24" s="71">
        <f t="shared" si="14"/>
        <v>-0.18722244650787245</v>
      </c>
      <c r="Y24" s="259"/>
    </row>
    <row r="25" spans="1:25">
      <c r="A25" s="28" t="s">
        <v>169</v>
      </c>
      <c r="B25" s="28" t="s">
        <v>216</v>
      </c>
      <c r="C25" s="28" t="s">
        <v>134</v>
      </c>
      <c r="D25" s="34">
        <f>_xll.ciqfunctions.udf.CIQ($A25,"IQ_MARKETCAP",H$1,"USD")</f>
        <v>69561.018379999994</v>
      </c>
      <c r="E25" s="34">
        <f t="shared" si="1"/>
        <v>0.58435217898293579</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208.48</v>
      </c>
      <c r="I25" s="45">
        <f>IF(_xll.ciqfunctions.udf.CIQ($A25,"IQ_CLOSEPRICE",I$1,"USD")=0,_xll.ciqfunctions.udf.CIQ($A25,"IQ_CLOSEPRICE",I$2,"USD"),_xll.ciqfunctions.udf.CIQ($A25,"IQ_CLOSEPRICE",I$1,"USD"))</f>
        <v>205.02</v>
      </c>
      <c r="J25" s="45">
        <f>IF(_xll.ciqfunctions.udf.CIQ($A25,"IQ_CLOSEPRICE",J$1,"USD")=0,_xll.ciqfunctions.udf.CIQ($A25,"IQ_CLOSEPRICE",J$2,"USD"),_xll.ciqfunctions.udf.CIQ($A25,"IQ_CLOSEPRICE",J$1,"USD"))</f>
        <v>218.67</v>
      </c>
      <c r="K25" s="45">
        <f>IF(_xll.ciqfunctions.udf.CIQ($A25,"IQ_CLOSEPRICE",K$1,"USD")=0,_xll.ciqfunctions.udf.CIQ($A25,"IQ_CLOSEPRICE",K$2,"USD"),_xll.ciqfunctions.udf.CIQ($A25,"IQ_CLOSEPRICE",K$1,"USD"))</f>
        <v>154.41</v>
      </c>
      <c r="L25" s="55">
        <f t="shared" si="2"/>
        <v>1.6876402302214322E-2</v>
      </c>
      <c r="M25" s="55">
        <f t="shared" si="3"/>
        <v>-4.6599899391777555E-2</v>
      </c>
      <c r="N25" s="55">
        <f t="shared" si="4"/>
        <v>0.35017162100900201</v>
      </c>
      <c r="O25" s="20">
        <f t="shared" si="5"/>
        <v>9.6980935307029274E-3</v>
      </c>
      <c r="P25" s="36">
        <f t="shared" si="7"/>
        <v>1.5213777507176233E-2</v>
      </c>
      <c r="Q25" s="55"/>
      <c r="R25" s="67" t="str">
        <f t="shared" si="8"/>
        <v>SNOW</v>
      </c>
      <c r="S25" s="68" t="str">
        <f t="shared" si="9"/>
        <v>Infrastructure</v>
      </c>
      <c r="T25" s="69">
        <f t="shared" si="10"/>
        <v>69.561018379999993</v>
      </c>
      <c r="U25" s="70">
        <f t="shared" si="11"/>
        <v>0.2718503351411829</v>
      </c>
      <c r="V25" s="71">
        <f t="shared" si="12"/>
        <v>1.6876402302214322E-2</v>
      </c>
      <c r="W25" s="71">
        <f t="shared" si="13"/>
        <v>-4.6599899391777555E-2</v>
      </c>
      <c r="X25" s="71">
        <f t="shared" si="14"/>
        <v>0.35017162100900201</v>
      </c>
      <c r="Y25" s="259"/>
    </row>
    <row r="26" spans="1:25">
      <c r="A26" s="28" t="s">
        <v>145</v>
      </c>
      <c r="B26" s="28" t="s">
        <v>217</v>
      </c>
      <c r="C26" s="28" t="s">
        <v>134</v>
      </c>
      <c r="D26" s="34">
        <f>_xll.ciqfunctions.udf.CIQ($A26,"IQ_MARKETCAP",H$1,"USD")</f>
        <v>48048.995029999998</v>
      </c>
      <c r="E26" s="34">
        <f t="shared" si="1"/>
        <v>0.57956848199994249</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139.13</v>
      </c>
      <c r="I26" s="45">
        <f>IF(_xll.ciqfunctions.udf.CIQ($A26,"IQ_CLOSEPRICE",I$1,"USD")=0,_xll.ciqfunctions.udf.CIQ($A26,"IQ_CLOSEPRICE",I$2,"USD"),_xll.ciqfunctions.udf.CIQ($A26,"IQ_CLOSEPRICE",I$1,"USD"))</f>
        <v>135.6</v>
      </c>
      <c r="J26" s="45">
        <f>IF(_xll.ciqfunctions.udf.CIQ($A26,"IQ_CLOSEPRICE",J$1,"USD")=0,_xll.ciqfunctions.udf.CIQ($A26,"IQ_CLOSEPRICE",J$2,"USD"),_xll.ciqfunctions.udf.CIQ($A26,"IQ_CLOSEPRICE",J$1,"USD"))</f>
        <v>150.77000000000001</v>
      </c>
      <c r="K26" s="45">
        <f>IF(_xll.ciqfunctions.udf.CIQ($A26,"IQ_CLOSEPRICE",K$1,"USD")=0,_xll.ciqfunctions.udf.CIQ($A26,"IQ_CLOSEPRICE",K$2,"USD"),_xll.ciqfunctions.udf.CIQ($A26,"IQ_CLOSEPRICE",K$1,"USD"))</f>
        <v>142.88999999999999</v>
      </c>
      <c r="L26" s="55">
        <f t="shared" si="2"/>
        <v>2.6032448377581119E-2</v>
      </c>
      <c r="M26" s="55">
        <f t="shared" si="3"/>
        <v>-7.7203687736287163E-2</v>
      </c>
      <c r="N26" s="55">
        <f t="shared" si="4"/>
        <v>-2.6313947792007797E-2</v>
      </c>
      <c r="O26" s="20">
        <f t="shared" si="5"/>
        <v>1.4704785031695521E-2</v>
      </c>
      <c r="P26" s="36">
        <f t="shared" si="7"/>
        <v>2.3067969705057687E-2</v>
      </c>
      <c r="Q26" s="55"/>
      <c r="R26" s="67" t="str">
        <f t="shared" si="8"/>
        <v>DDOG</v>
      </c>
      <c r="S26" s="68" t="str">
        <f t="shared" si="9"/>
        <v>Infrastructure</v>
      </c>
      <c r="T26" s="69">
        <f t="shared" si="10"/>
        <v>48.04899503</v>
      </c>
      <c r="U26" s="70">
        <f t="shared" si="11"/>
        <v>0.18777953092558694</v>
      </c>
      <c r="V26" s="71">
        <f t="shared" si="12"/>
        <v>2.6032448377581119E-2</v>
      </c>
      <c r="W26" s="71">
        <f t="shared" si="13"/>
        <v>-7.7203687736287163E-2</v>
      </c>
      <c r="X26" s="71">
        <f t="shared" si="14"/>
        <v>-2.6313947792007797E-2</v>
      </c>
      <c r="Y26" s="259"/>
    </row>
    <row r="27" spans="1:25">
      <c r="A27" s="28" t="s">
        <v>158</v>
      </c>
      <c r="B27" s="28" t="s">
        <v>218</v>
      </c>
      <c r="C27" s="28" t="s">
        <v>134</v>
      </c>
      <c r="D27" s="34">
        <f>_xll.ciqfunctions.udf.CIQ($A27,"IQ_MARKETCAP",H$1,"USD")</f>
        <v>72762.955369999996</v>
      </c>
      <c r="E27" s="34">
        <f t="shared" si="1"/>
        <v>0.75191724246409175</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208.8</v>
      </c>
      <c r="I27" s="45">
        <f>IF(_xll.ciqfunctions.udf.CIQ($A27,"IQ_CLOSEPRICE",I$1,"USD")=0,_xll.ciqfunctions.udf.CIQ($A27,"IQ_CLOSEPRICE",I$2,"USD"),_xll.ciqfunctions.udf.CIQ($A27,"IQ_CLOSEPRICE",I$1,"USD"))</f>
        <v>200.11</v>
      </c>
      <c r="J27" s="45">
        <f>IF(_xll.ciqfunctions.udf.CIQ($A27,"IQ_CLOSEPRICE",J$1,"USD")=0,_xll.ciqfunctions.udf.CIQ($A27,"IQ_CLOSEPRICE",J$2,"USD"),_xll.ciqfunctions.udf.CIQ($A27,"IQ_CLOSEPRICE",J$1,"USD"))</f>
        <v>199.41</v>
      </c>
      <c r="K27" s="45">
        <f>IF(_xll.ciqfunctions.udf.CIQ($A27,"IQ_CLOSEPRICE",K$1,"USD")=0,_xll.ciqfunctions.udf.CIQ($A27,"IQ_CLOSEPRICE",K$2,"USD"),_xll.ciqfunctions.udf.CIQ($A27,"IQ_CLOSEPRICE",K$1,"USD"))</f>
        <v>107.68</v>
      </c>
      <c r="L27" s="55">
        <f t="shared" si="2"/>
        <v>4.3426115636399976E-2</v>
      </c>
      <c r="M27" s="55">
        <f t="shared" si="3"/>
        <v>4.7088912291259222E-2</v>
      </c>
      <c r="N27" s="55">
        <f t="shared" si="4"/>
        <v>0.93907875185735512</v>
      </c>
      <c r="O27" s="20">
        <f t="shared" si="5"/>
        <v>3.1293873740483501E-2</v>
      </c>
      <c r="P27" s="36">
        <f t="shared" si="7"/>
        <v>4.9091920068425325E-2</v>
      </c>
      <c r="Q27" s="55"/>
      <c r="R27" s="67" t="str">
        <f t="shared" si="8"/>
        <v>NET</v>
      </c>
      <c r="S27" s="68" t="str">
        <f t="shared" si="9"/>
        <v>Infrastructure</v>
      </c>
      <c r="T27" s="69">
        <f t="shared" si="10"/>
        <v>72.76295537</v>
      </c>
      <c r="U27" s="70">
        <f t="shared" si="11"/>
        <v>0.28436377534237928</v>
      </c>
      <c r="V27" s="71">
        <f t="shared" si="12"/>
        <v>4.3426115636399976E-2</v>
      </c>
      <c r="W27" s="71">
        <f t="shared" si="13"/>
        <v>4.7088912291259222E-2</v>
      </c>
      <c r="X27" s="71">
        <f t="shared" si="14"/>
        <v>0.93907875185735512</v>
      </c>
      <c r="Y27" s="259"/>
    </row>
    <row r="28" spans="1:25">
      <c r="A28" s="28" t="s">
        <v>150</v>
      </c>
      <c r="B28" s="28" t="s">
        <v>219</v>
      </c>
      <c r="C28" s="28" t="s">
        <v>134</v>
      </c>
      <c r="D28" s="43">
        <f>_xll.ciqfunctions.udf.CIQ($A28,"IQ_MARKETCAP",H$1,"USD")</f>
        <v>7293.58</v>
      </c>
      <c r="E28" s="43">
        <f t="shared" si="1"/>
        <v>0.34790752279151471</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44.15</v>
      </c>
      <c r="I28" s="45">
        <f>IF(_xll.ciqfunctions.udf.CIQ($A28,"IQ_CLOSEPRICE",I$1,"USD")=0,_xll.ciqfunctions.udf.CIQ($A28,"IQ_CLOSEPRICE",I$2,"USD"),_xll.ciqfunctions.udf.CIQ($A28,"IQ_CLOSEPRICE",I$1,"USD"))</f>
        <v>41.82</v>
      </c>
      <c r="J28" s="45">
        <f>IF(_xll.ciqfunctions.udf.CIQ($A28,"IQ_CLOSEPRICE",J$1,"USD")=0,_xll.ciqfunctions.udf.CIQ($A28,"IQ_CLOSEPRICE",J$2,"USD"),_xll.ciqfunctions.udf.CIQ($A28,"IQ_CLOSEPRICE",J$1,"USD"))</f>
        <v>48.38</v>
      </c>
      <c r="K28" s="45">
        <f>IF(_xll.ciqfunctions.udf.CIQ($A28,"IQ_CLOSEPRICE",K$1,"USD")=0,_xll.ciqfunctions.udf.CIQ($A28,"IQ_CLOSEPRICE",K$2,"USD"),_xll.ciqfunctions.udf.CIQ($A28,"IQ_CLOSEPRICE",K$1,"USD"))</f>
        <v>56.35</v>
      </c>
      <c r="L28" s="49">
        <f t="shared" si="2"/>
        <v>5.571496891439498E-2</v>
      </c>
      <c r="M28" s="49">
        <f t="shared" si="3"/>
        <v>-8.74328234807773E-2</v>
      </c>
      <c r="N28" s="49">
        <f t="shared" si="4"/>
        <v>-0.21650399290150846</v>
      </c>
      <c r="O28" s="50">
        <f t="shared" si="5"/>
        <v>1.836069146328944E-2</v>
      </c>
      <c r="P28" s="51">
        <f t="shared" si="7"/>
        <v>2.8803132689538935E-2</v>
      </c>
      <c r="Q28" s="55"/>
      <c r="R28" s="67" t="str">
        <f t="shared" si="8"/>
        <v>GTLB</v>
      </c>
      <c r="S28" s="68" t="str">
        <f t="shared" si="9"/>
        <v>Infrastructure</v>
      </c>
      <c r="T28" s="69">
        <f t="shared" si="10"/>
        <v>7.2935799999999995</v>
      </c>
      <c r="U28" s="70">
        <f t="shared" si="11"/>
        <v>2.850392667553452E-2</v>
      </c>
      <c r="V28" s="71">
        <f t="shared" si="12"/>
        <v>5.571496891439498E-2</v>
      </c>
      <c r="W28" s="71">
        <f t="shared" si="13"/>
        <v>-8.74328234807773E-2</v>
      </c>
      <c r="X28" s="71">
        <f t="shared" si="14"/>
        <v>-0.21650399290150846</v>
      </c>
      <c r="Y28" s="259"/>
    </row>
    <row r="29" spans="1:25">
      <c r="A29" s="28" t="s">
        <v>162</v>
      </c>
      <c r="B29" s="28" t="s">
        <v>220</v>
      </c>
      <c r="C29" s="28" t="s">
        <v>134</v>
      </c>
      <c r="D29" s="34">
        <f>_xll.ciqfunctions.udf.CIQ($A29,"IQ_MARKETCAP",H$1,"USD")</f>
        <v>114217.01188000001</v>
      </c>
      <c r="E29" s="34">
        <f t="shared" si="1"/>
        <v>0.34569218347089381</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171</v>
      </c>
      <c r="I29" s="45">
        <f>IF(_xll.ciqfunctions.udf.CIQ($A29,"IQ_CLOSEPRICE",I$1,"USD")=0,_xll.ciqfunctions.udf.CIQ($A29,"IQ_CLOSEPRICE",I$2,"USD"),_xll.ciqfunctions.udf.CIQ($A29,"IQ_CLOSEPRICE",I$1,"USD"))</f>
        <v>172.88</v>
      </c>
      <c r="J29" s="45">
        <f>IF(_xll.ciqfunctions.udf.CIQ($A29,"IQ_CLOSEPRICE",J$1,"USD")=0,_xll.ciqfunctions.udf.CIQ($A29,"IQ_CLOSEPRICE",J$2,"USD"),_xll.ciqfunctions.udf.CIQ($A29,"IQ_CLOSEPRICE",J$1,"USD"))</f>
        <v>204.5</v>
      </c>
      <c r="K29" s="45">
        <f>IF(_xll.ciqfunctions.udf.CIQ($A29,"IQ_CLOSEPRICE",K$1,"USD")=0,_xll.ciqfunctions.udf.CIQ($A29,"IQ_CLOSEPRICE",K$2,"USD"),_xll.ciqfunctions.udf.CIQ($A29,"IQ_CLOSEPRICE",K$1,"USD"))</f>
        <v>181.96</v>
      </c>
      <c r="L29" s="55">
        <f t="shared" si="2"/>
        <v>-1.0874595094863437E-2</v>
      </c>
      <c r="M29" s="55">
        <f t="shared" si="3"/>
        <v>-0.16381418092909539</v>
      </c>
      <c r="N29" s="55">
        <f t="shared" si="4"/>
        <v>-6.0233018245768322E-2</v>
      </c>
      <c r="O29" s="20">
        <f t="shared" si="5"/>
        <v>-3.800592426463619E-3</v>
      </c>
      <c r="P29" s="36">
        <f t="shared" si="7"/>
        <v>-5.9621375467891159E-3</v>
      </c>
      <c r="Q29" s="55"/>
      <c r="R29" s="67" t="str">
        <f t="shared" si="8"/>
        <v>PANW</v>
      </c>
      <c r="S29" s="68" t="str">
        <f t="shared" si="9"/>
        <v>Infrastructure</v>
      </c>
      <c r="T29" s="69">
        <f t="shared" si="10"/>
        <v>114.21701188</v>
      </c>
      <c r="U29" s="70">
        <f t="shared" si="11"/>
        <v>0.44636972950542464</v>
      </c>
      <c r="V29" s="71">
        <f t="shared" si="12"/>
        <v>-1.0874595094863437E-2</v>
      </c>
      <c r="W29" s="71">
        <f t="shared" si="13"/>
        <v>-0.16381418092909539</v>
      </c>
      <c r="X29" s="71">
        <f t="shared" si="14"/>
        <v>-6.0233018245768322E-2</v>
      </c>
      <c r="Y29" s="259"/>
    </row>
    <row r="30" spans="1:25">
      <c r="A30" s="28" t="s">
        <v>152</v>
      </c>
      <c r="B30" s="28" t="s">
        <v>221</v>
      </c>
      <c r="C30" s="28" t="s">
        <v>134</v>
      </c>
      <c r="D30" s="34">
        <f>_xll.ciqfunctions.udf.CIQ($A30,"IQ_MARKETCAP",H$1,"USD")</f>
        <v>18513.194749999999</v>
      </c>
      <c r="E30" s="34">
        <f t="shared" si="1"/>
        <v>0.44493488009495258</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226.56</v>
      </c>
      <c r="I30" s="45">
        <f>IF(_xll.ciqfunctions.udf.CIQ($A30,"IQ_CLOSEPRICE",I$1,"USD")=0,_xll.ciqfunctions.udf.CIQ($A30,"IQ_CLOSEPRICE",I$2,"USD"),_xll.ciqfunctions.udf.CIQ($A30,"IQ_CLOSEPRICE",I$1,"USD"))</f>
        <v>220.97</v>
      </c>
      <c r="J30" s="45">
        <f>IF(_xll.ciqfunctions.udf.CIQ($A30,"IQ_CLOSEPRICE",J$1,"USD")=0,_xll.ciqfunctions.udf.CIQ($A30,"IQ_CLOSEPRICE",J$2,"USD"),_xll.ciqfunctions.udf.CIQ($A30,"IQ_CLOSEPRICE",J$1,"USD"))</f>
        <v>244.41</v>
      </c>
      <c r="K30" s="45">
        <f>IF(_xll.ciqfunctions.udf.CIQ($A30,"IQ_CLOSEPRICE",K$1,"USD")=0,_xll.ciqfunctions.udf.CIQ($A30,"IQ_CLOSEPRICE",K$2,"USD"),_xll.ciqfunctions.udf.CIQ($A30,"IQ_CLOSEPRICE",K$1,"USD"))</f>
        <v>232.81</v>
      </c>
      <c r="L30" s="55">
        <f t="shared" si="2"/>
        <v>2.5297551703851173E-2</v>
      </c>
      <c r="M30" s="55">
        <f t="shared" si="3"/>
        <v>-7.303301828894071E-2</v>
      </c>
      <c r="N30" s="55">
        <f t="shared" si="4"/>
        <v>-2.6845925862291176E-2</v>
      </c>
      <c r="O30" s="20">
        <f t="shared" si="5"/>
        <v>1.0978045461382355E-2</v>
      </c>
      <c r="P30" s="36">
        <f t="shared" si="7"/>
        <v>1.722168801366792E-2</v>
      </c>
      <c r="Q30" s="55"/>
      <c r="R30" s="67" t="str">
        <f t="shared" si="8"/>
        <v>MDB</v>
      </c>
      <c r="S30" s="68" t="str">
        <f t="shared" si="9"/>
        <v>Infrastructure</v>
      </c>
      <c r="T30" s="69">
        <f t="shared" si="10"/>
        <v>18.51319475</v>
      </c>
      <c r="U30" s="70">
        <f t="shared" si="11"/>
        <v>7.2351128757604716E-2</v>
      </c>
      <c r="V30" s="71">
        <f t="shared" si="12"/>
        <v>2.5297551703851173E-2</v>
      </c>
      <c r="W30" s="71">
        <f t="shared" si="13"/>
        <v>-7.303301828894071E-2</v>
      </c>
      <c r="X30" s="71">
        <f t="shared" si="14"/>
        <v>-2.6845925862291176E-2</v>
      </c>
      <c r="Y30" s="259"/>
    </row>
    <row r="31" spans="1:25">
      <c r="A31" s="28" t="s">
        <v>164</v>
      </c>
      <c r="B31" s="28" t="s">
        <v>222</v>
      </c>
      <c r="C31" s="28" t="s">
        <v>134</v>
      </c>
      <c r="D31" s="34">
        <f>_xll.ciqfunctions.udf.CIQ($A31,"IQ_MARKETCAP",H$1,"USD")</f>
        <v>18384.281889999998</v>
      </c>
      <c r="E31" s="34">
        <f t="shared" si="1"/>
        <v>0.36984939499816966</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56.25</v>
      </c>
      <c r="I31" s="45">
        <f>IF(_xll.ciqfunctions.udf.CIQ($A31,"IQ_CLOSEPRICE",I$1,"USD")=0,_xll.ciqfunctions.udf.CIQ($A31,"IQ_CLOSEPRICE",I$2,"USD"),_xll.ciqfunctions.udf.CIQ($A31,"IQ_CLOSEPRICE",I$1,"USD"))</f>
        <v>54.51</v>
      </c>
      <c r="J31" s="45">
        <f>IF(_xll.ciqfunctions.udf.CIQ($A31,"IQ_CLOSEPRICE",J$1,"USD")=0,_xll.ciqfunctions.udf.CIQ($A31,"IQ_CLOSEPRICE",J$2,"USD"),_xll.ciqfunctions.udf.CIQ($A31,"IQ_CLOSEPRICE",J$1,"USD"))</f>
        <v>59.4</v>
      </c>
      <c r="K31" s="45">
        <f>IF(_xll.ciqfunctions.udf.CIQ($A31,"IQ_CLOSEPRICE",K$1,"USD")=0,_xll.ciqfunctions.udf.CIQ($A31,"IQ_CLOSEPRICE",K$2,"USD"),_xll.ciqfunctions.udf.CIQ($A31,"IQ_CLOSEPRICE",K$1,"USD"))</f>
        <v>61.43</v>
      </c>
      <c r="L31" s="55">
        <f t="shared" si="2"/>
        <v>3.1920748486516271E-2</v>
      </c>
      <c r="M31" s="55">
        <f t="shared" si="3"/>
        <v>-5.3030303030302983E-2</v>
      </c>
      <c r="N31" s="55">
        <f t="shared" si="4"/>
        <v>-8.4323620380921338E-2</v>
      </c>
      <c r="O31" s="20">
        <f t="shared" si="5"/>
        <v>1.144067461861006E-2</v>
      </c>
      <c r="P31" s="36">
        <f t="shared" si="7"/>
        <v>1.7947432413235966E-2</v>
      </c>
      <c r="Q31" s="55"/>
      <c r="R31" s="67" t="str">
        <f t="shared" si="8"/>
        <v>PSTG</v>
      </c>
      <c r="S31" s="68" t="str">
        <f t="shared" si="9"/>
        <v>Infrastructure</v>
      </c>
      <c r="T31" s="69">
        <f t="shared" si="10"/>
        <v>18.384281889999997</v>
      </c>
      <c r="U31" s="70">
        <f t="shared" si="11"/>
        <v>7.1847326412395163E-2</v>
      </c>
      <c r="V31" s="71">
        <f t="shared" si="12"/>
        <v>3.1920748486516271E-2</v>
      </c>
      <c r="W31" s="71">
        <f t="shared" si="13"/>
        <v>-5.3030303030302983E-2</v>
      </c>
      <c r="X31" s="71">
        <f t="shared" si="14"/>
        <v>-8.4323620380921338E-2</v>
      </c>
      <c r="Y31" s="259"/>
    </row>
    <row r="32" spans="1:25">
      <c r="A32" s="28" t="s">
        <v>176</v>
      </c>
      <c r="B32" s="28" t="s">
        <v>223</v>
      </c>
      <c r="C32" s="28" t="s">
        <v>134</v>
      </c>
      <c r="D32" s="34">
        <f>_xll.ciqfunctions.udf.CIQ($A32,"IQ_MARKETCAP",H$1,"USD")</f>
        <v>44507.164799999999</v>
      </c>
      <c r="E32" s="34">
        <f t="shared" si="1"/>
        <v>0.39760271692072624</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285.86</v>
      </c>
      <c r="I32" s="45">
        <f>IF(_xll.ciqfunctions.udf.CIQ($A32,"IQ_CLOSEPRICE",I$1,"USD")=0,_xll.ciqfunctions.udf.CIQ($A32,"IQ_CLOSEPRICE",I$2,"USD"),_xll.ciqfunctions.udf.CIQ($A32,"IQ_CLOSEPRICE",I$1,"USD"))</f>
        <v>280.27</v>
      </c>
      <c r="J32" s="45">
        <f>IF(_xll.ciqfunctions.udf.CIQ($A32,"IQ_CLOSEPRICE",J$1,"USD")=0,_xll.ciqfunctions.udf.CIQ($A32,"IQ_CLOSEPRICE",J$2,"USD"),_xll.ciqfunctions.udf.CIQ($A32,"IQ_CLOSEPRICE",J$1,"USD"))</f>
        <v>289.04000000000002</v>
      </c>
      <c r="K32" s="45">
        <f>IF(_xll.ciqfunctions.udf.CIQ($A32,"IQ_CLOSEPRICE",K$1,"USD")=0,_xll.ciqfunctions.udf.CIQ($A32,"IQ_CLOSEPRICE",K$2,"USD"),_xll.ciqfunctions.udf.CIQ($A32,"IQ_CLOSEPRICE",K$1,"USD"))</f>
        <v>180.41</v>
      </c>
      <c r="L32" s="55">
        <f t="shared" si="2"/>
        <v>1.9945052984622125E-2</v>
      </c>
      <c r="M32" s="55">
        <f t="shared" si="3"/>
        <v>-1.1001937448104071E-2</v>
      </c>
      <c r="N32" s="55">
        <f t="shared" si="4"/>
        <v>0.58450196774014751</v>
      </c>
      <c r="O32" s="20">
        <f t="shared" si="5"/>
        <v>7.7751318393160015E-3</v>
      </c>
      <c r="P32" s="36">
        <f t="shared" si="7"/>
        <v>1.2197152514339778E-2</v>
      </c>
      <c r="Q32" s="55"/>
      <c r="R32" s="67" t="str">
        <f t="shared" si="8"/>
        <v>ZS</v>
      </c>
      <c r="S32" s="68" t="str">
        <f t="shared" si="9"/>
        <v>Infrastructure</v>
      </c>
      <c r="T32" s="69">
        <f t="shared" si="10"/>
        <v>44.507164799999998</v>
      </c>
      <c r="U32" s="70">
        <f t="shared" si="11"/>
        <v>0.17393775923416632</v>
      </c>
      <c r="V32" s="71">
        <f t="shared" si="12"/>
        <v>1.9945052984622125E-2</v>
      </c>
      <c r="W32" s="71">
        <f t="shared" si="13"/>
        <v>-1.1001937448104071E-2</v>
      </c>
      <c r="X32" s="71">
        <f t="shared" si="14"/>
        <v>0.58450196774014751</v>
      </c>
      <c r="Y32" s="259"/>
    </row>
    <row r="33" spans="1:25" s="33" customFormat="1">
      <c r="A33" s="28" t="s">
        <v>143</v>
      </c>
      <c r="B33" s="28" t="s">
        <v>224</v>
      </c>
      <c r="C33" s="28" t="s">
        <v>134</v>
      </c>
      <c r="D33" s="34">
        <f>_xll.ciqfunctions.udf.CIQ($A33,"IQ_MARKETCAP",H$1,"USD")</f>
        <v>5902.01937</v>
      </c>
      <c r="E33" s="34">
        <f t="shared" si="1"/>
        <v>0.2303975981261992</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17.12</v>
      </c>
      <c r="I33" s="45">
        <f>IF(_xll.ciqfunctions.udf.CIQ($A33,"IQ_CLOSEPRICE",I$1,"USD")=0,_xll.ciqfunctions.udf.CIQ($A33,"IQ_CLOSEPRICE",I$2,"USD"),_xll.ciqfunctions.udf.CIQ($A33,"IQ_CLOSEPRICE",I$1,"USD"))</f>
        <v>17.2</v>
      </c>
      <c r="J33" s="45">
        <f>IF(_xll.ciqfunctions.udf.CIQ($A33,"IQ_CLOSEPRICE",J$1,"USD")=0,_xll.ciqfunctions.udf.CIQ($A33,"IQ_CLOSEPRICE",J$2,"USD"),_xll.ciqfunctions.udf.CIQ($A33,"IQ_CLOSEPRICE",J$1,"USD"))</f>
        <v>27</v>
      </c>
      <c r="K33" s="45">
        <f>IF(_xll.ciqfunctions.udf.CIQ($A33,"IQ_CLOSEPRICE",K$1,"USD")=0,_xll.ciqfunctions.udf.CIQ($A33,"IQ_CLOSEPRICE",K$2,"USD"),_xll.ciqfunctions.udf.CIQ($A33,"IQ_CLOSEPRICE",K$1,"USD"))</f>
        <v>27.96</v>
      </c>
      <c r="L33" s="55">
        <f t="shared" si="2"/>
        <v>-4.6511627906975495E-3</v>
      </c>
      <c r="M33" s="55">
        <f t="shared" si="3"/>
        <v>-0.36592592592592588</v>
      </c>
      <c r="N33" s="55">
        <f t="shared" si="4"/>
        <v>-0.38769670958512159</v>
      </c>
      <c r="O33" s="20">
        <f t="shared" si="5"/>
        <v>-1.0766242903093191E-3</v>
      </c>
      <c r="P33" s="36">
        <f t="shared" si="7"/>
        <v>-1.6889425081055378E-3</v>
      </c>
      <c r="Q33" s="52"/>
      <c r="R33" s="72" t="str">
        <f t="shared" si="8"/>
        <v>CFLT</v>
      </c>
      <c r="S33" s="73" t="str">
        <f t="shared" si="9"/>
        <v>Infrastructure</v>
      </c>
      <c r="T33" s="74">
        <f t="shared" si="10"/>
        <v>5.9020193699999997</v>
      </c>
      <c r="U33" s="256">
        <f t="shared" si="11"/>
        <v>2.3065590198512176E-2</v>
      </c>
      <c r="V33" s="75">
        <f t="shared" si="12"/>
        <v>-4.6511627906975495E-3</v>
      </c>
      <c r="W33" s="75">
        <f t="shared" si="13"/>
        <v>-0.36592592592592588</v>
      </c>
      <c r="X33" s="75">
        <f t="shared" si="14"/>
        <v>-0.38769670958512159</v>
      </c>
      <c r="Y33" s="260"/>
    </row>
    <row r="34" spans="1:25">
      <c r="A34" s="31" t="s">
        <v>160</v>
      </c>
      <c r="B34" s="28" t="s">
        <v>225</v>
      </c>
      <c r="C34" s="31" t="s">
        <v>131</v>
      </c>
      <c r="D34" s="46">
        <f>_xll.ciqfunctions.udf.CIQ($A34,"IQ_MARKETCAP",H$1,"USD")</f>
        <v>4392000</v>
      </c>
      <c r="E34" s="46">
        <f t="shared" si="1"/>
        <v>1.5380286670404562</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180</v>
      </c>
      <c r="I34" s="47">
        <f>IF(_xll.ciqfunctions.udf.CIQ($A34,"IQ_CLOSEPRICE",I$1,"USD")=0,_xll.ciqfunctions.udf.CIQ($A34,"IQ_CLOSEPRICE",I$2,"USD"),_xll.ciqfunctions.udf.CIQ($A34,"IQ_CLOSEPRICE",I$1,"USD"))</f>
        <v>173.72</v>
      </c>
      <c r="J34" s="47">
        <f>IF(_xll.ciqfunctions.udf.CIQ($A34,"IQ_CLOSEPRICE",J$1,"USD")=0,_xll.ciqfunctions.udf.CIQ($A34,"IQ_CLOSEPRICE",J$2,"USD"),_xll.ciqfunctions.udf.CIQ($A34,"IQ_CLOSEPRICE",J$1,"USD"))</f>
        <v>176.75</v>
      </c>
      <c r="K34" s="47">
        <f>IF(_xll.ciqfunctions.udf.CIQ($A34,"IQ_CLOSEPRICE",K$1,"USD")=0,_xll.ciqfunctions.udf.CIQ($A34,"IQ_CLOSEPRICE",K$2,"USD"),_xll.ciqfunctions.udf.CIQ($A34,"IQ_CLOSEPRICE",K$1,"USD"))</f>
        <v>134.29</v>
      </c>
      <c r="L34" s="52">
        <f t="shared" si="2"/>
        <v>3.6150126640571045E-2</v>
      </c>
      <c r="M34" s="52">
        <f t="shared" si="3"/>
        <v>1.8387553041018467E-2</v>
      </c>
      <c r="N34" s="52">
        <f t="shared" si="4"/>
        <v>0.34038275374190197</v>
      </c>
      <c r="O34" s="53">
        <f t="shared" si="5"/>
        <v>5.3660111272300373E-2</v>
      </c>
      <c r="P34" s="54">
        <f t="shared" si="7"/>
        <v>8.4178709075403785E-2</v>
      </c>
      <c r="Q34" s="49"/>
      <c r="R34" s="67" t="str">
        <f t="shared" si="8"/>
        <v>NVDA</v>
      </c>
      <c r="S34" s="68" t="str">
        <f t="shared" si="9"/>
        <v>Semi</v>
      </c>
      <c r="T34" s="69">
        <f t="shared" si="10"/>
        <v>4392</v>
      </c>
      <c r="U34" s="79">
        <f t="shared" si="11"/>
        <v>17.164306960223595</v>
      </c>
      <c r="V34" s="71">
        <f t="shared" si="12"/>
        <v>3.6150126640571045E-2</v>
      </c>
      <c r="W34" s="71">
        <f t="shared" si="13"/>
        <v>1.8387553041018467E-2</v>
      </c>
      <c r="X34" s="71">
        <f t="shared" si="14"/>
        <v>0.34038275374190197</v>
      </c>
      <c r="Y34" s="259">
        <f>O48*SUM(P34:P47)</f>
        <v>3.8833255339940052E-3</v>
      </c>
    </row>
    <row r="35" spans="1:25">
      <c r="A35" s="28" t="s">
        <v>136</v>
      </c>
      <c r="B35" s="28" t="s">
        <v>226</v>
      </c>
      <c r="C35" s="28" t="s">
        <v>131</v>
      </c>
      <c r="D35" s="43">
        <f>_xll.ciqfunctions.udf.CIQ($A35,"IQ_MARKETCAP",H$1,"USD")</f>
        <v>3017793.3064999999</v>
      </c>
      <c r="E35" s="34">
        <f t="shared" si="1"/>
        <v>0.95229326742186715</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203.35</v>
      </c>
      <c r="I35" s="45">
        <f>IF(_xll.ciqfunctions.udf.CIQ($A35,"IQ_CLOSEPRICE",I$1,"USD")=0,_xll.ciqfunctions.udf.CIQ($A35,"IQ_CLOSEPRICE",I$2,"USD"),_xll.ciqfunctions.udf.CIQ($A35,"IQ_CLOSEPRICE",I$1,"USD"))</f>
        <v>202.38</v>
      </c>
      <c r="J35" s="45">
        <f>IF(_xll.ciqfunctions.udf.CIQ($A35,"IQ_CLOSEPRICE",J$1,"USD")=0,_xll.ciqfunctions.udf.CIQ($A35,"IQ_CLOSEPRICE",J$2,"USD"),_xll.ciqfunctions.udf.CIQ($A35,"IQ_CLOSEPRICE",J$1,"USD"))</f>
        <v>214.05</v>
      </c>
      <c r="K35" s="45">
        <f>IF(_xll.ciqfunctions.udf.CIQ($A35,"IQ_CLOSEPRICE",K$1,"USD")=0,_xll.ciqfunctions.udf.CIQ($A35,"IQ_CLOSEPRICE",K$2,"USD"),_xll.ciqfunctions.udf.CIQ($A35,"IQ_CLOSEPRICE",K$1,"USD"))</f>
        <v>250.42</v>
      </c>
      <c r="L35" s="49">
        <f t="shared" si="2"/>
        <v>4.792963731593991E-3</v>
      </c>
      <c r="M35" s="49">
        <f t="shared" si="3"/>
        <v>-4.9988320485867876E-2</v>
      </c>
      <c r="N35" s="49">
        <f t="shared" si="4"/>
        <v>-0.18796422011021485</v>
      </c>
      <c r="O35" s="50">
        <f t="shared" si="5"/>
        <v>4.5425348876282764E-3</v>
      </c>
      <c r="P35" s="51">
        <f t="shared" si="7"/>
        <v>7.1260516183074274E-3</v>
      </c>
      <c r="Q35" s="55"/>
      <c r="R35" s="67" t="str">
        <f t="shared" si="8"/>
        <v>AAPL</v>
      </c>
      <c r="S35" s="68" t="str">
        <f t="shared" si="9"/>
        <v>Semi</v>
      </c>
      <c r="T35" s="69">
        <f t="shared" si="10"/>
        <v>3017.7933064999997</v>
      </c>
      <c r="U35" s="70">
        <f t="shared" si="11"/>
        <v>11.793791132803761</v>
      </c>
      <c r="V35" s="71">
        <f t="shared" si="12"/>
        <v>4.792963731593991E-3</v>
      </c>
      <c r="W35" s="71">
        <f t="shared" si="13"/>
        <v>-4.9988320485867876E-2</v>
      </c>
      <c r="X35" s="71">
        <f t="shared" si="14"/>
        <v>-0.18796422011021485</v>
      </c>
      <c r="Y35" s="259"/>
    </row>
    <row r="36" spans="1:25">
      <c r="A36" s="28" t="s">
        <v>142</v>
      </c>
      <c r="B36" s="28" t="s">
        <v>227</v>
      </c>
      <c r="C36" s="28" t="s">
        <v>131</v>
      </c>
      <c r="D36" s="43">
        <f>_xll.ciqfunctions.udf.CIQ($A36,"IQ_MARKETCAP",H$1,"USD")</f>
        <v>1400317.3798700001</v>
      </c>
      <c r="E36" s="43">
        <f t="shared" si="1"/>
        <v>0.89169552780602279</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297.72000000000003</v>
      </c>
      <c r="I36" s="45">
        <f>IF(_xll.ciqfunctions.udf.CIQ($A36,"IQ_CLOSEPRICE",I$1,"USD")=0,_xll.ciqfunctions.udf.CIQ($A36,"IQ_CLOSEPRICE",I$2,"USD"),_xll.ciqfunctions.udf.CIQ($A36,"IQ_CLOSEPRICE",I$1,"USD"))</f>
        <v>288.64</v>
      </c>
      <c r="J36" s="45">
        <f>IF(_xll.ciqfunctions.udf.CIQ($A36,"IQ_CLOSEPRICE",J$1,"USD")=0,_xll.ciqfunctions.udf.CIQ($A36,"IQ_CLOSEPRICE",J$2,"USD"),_xll.ciqfunctions.udf.CIQ($A36,"IQ_CLOSEPRICE",J$1,"USD"))</f>
        <v>294.3</v>
      </c>
      <c r="K36" s="45">
        <f>IF(_xll.ciqfunctions.udf.CIQ($A36,"IQ_CLOSEPRICE",K$1,"USD")=0,_xll.ciqfunctions.udf.CIQ($A36,"IQ_CLOSEPRICE",K$2,"USD"),_xll.ciqfunctions.udf.CIQ($A36,"IQ_CLOSEPRICE",K$1,"USD"))</f>
        <v>231.84</v>
      </c>
      <c r="L36" s="49">
        <f t="shared" si="2"/>
        <v>3.145787139689582E-2</v>
      </c>
      <c r="M36" s="49">
        <f t="shared" si="3"/>
        <v>1.1620795107033732E-2</v>
      </c>
      <c r="N36" s="49">
        <f t="shared" si="4"/>
        <v>0.28416149068322993</v>
      </c>
      <c r="O36" s="50">
        <f t="shared" si="5"/>
        <v>2.7195335860804522E-2</v>
      </c>
      <c r="P36" s="51">
        <f t="shared" si="7"/>
        <v>4.2662383870536093E-2</v>
      </c>
      <c r="Q36" s="55"/>
      <c r="R36" s="67" t="str">
        <f t="shared" si="8"/>
        <v>AVGO</v>
      </c>
      <c r="S36" s="68" t="str">
        <f t="shared" si="9"/>
        <v>Semi</v>
      </c>
      <c r="T36" s="69">
        <f t="shared" si="10"/>
        <v>1400.31737987</v>
      </c>
      <c r="U36" s="70">
        <f t="shared" si="11"/>
        <v>5.4725585951331306</v>
      </c>
      <c r="V36" s="71">
        <f t="shared" si="12"/>
        <v>3.145787139689582E-2</v>
      </c>
      <c r="W36" s="71">
        <f t="shared" si="13"/>
        <v>1.1620795107033732E-2</v>
      </c>
      <c r="X36" s="71">
        <f t="shared" si="14"/>
        <v>0.28416149068322993</v>
      </c>
      <c r="Y36" s="259"/>
    </row>
    <row r="37" spans="1:25">
      <c r="A37" s="28" t="s">
        <v>133</v>
      </c>
      <c r="B37" s="28" t="s">
        <v>228</v>
      </c>
      <c r="C37" s="28" t="s">
        <v>131</v>
      </c>
      <c r="D37" s="34">
        <f>_xll.ciqfunctions.udf.CIQ($A37,"IQ_MARKETCAP",H$1,"USD")</f>
        <v>984596.20157000003</v>
      </c>
      <c r="E37" s="34">
        <f t="shared" si="1"/>
        <v>0.72158029535676549</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37.967489999999998</v>
      </c>
      <c r="I37" s="45">
        <f>IF(_xll.ciqfunctions.udf.CIQ($A37,"IQ_CLOSEPRICE",I$1,"USD")=0,_xll.ciqfunctions.udf.CIQ($A37,"IQ_CLOSEPRICE",I$2,"USD"),_xll.ciqfunctions.udf.CIQ($A37,"IQ_CLOSEPRICE",I$1,"USD"))</f>
        <v>38.336080000000003</v>
      </c>
      <c r="J37" s="45">
        <f>IF(_xll.ciqfunctions.udf.CIQ($A37,"IQ_CLOSEPRICE",J$1,"USD")=0,_xll.ciqfunctions.udf.CIQ($A37,"IQ_CLOSEPRICE",J$2,"USD"),_xll.ciqfunctions.udf.CIQ($A37,"IQ_CLOSEPRICE",J$1,"USD"))</f>
        <v>38.601579999999998</v>
      </c>
      <c r="K37" s="45">
        <f>IF(_xll.ciqfunctions.udf.CIQ($A37,"IQ_CLOSEPRICE",K$1,"USD")=0,_xll.ciqfunctions.udf.CIQ($A37,"IQ_CLOSEPRICE",K$2,"USD"),_xll.ciqfunctions.udf.CIQ($A37,"IQ_CLOSEPRICE",K$1,"USD"))</f>
        <v>32.79439</v>
      </c>
      <c r="L37" s="55">
        <f t="shared" si="2"/>
        <v>-9.6147023900201578E-3</v>
      </c>
      <c r="M37" s="55">
        <f t="shared" si="3"/>
        <v>-1.6426529691271674E-2</v>
      </c>
      <c r="N37" s="55">
        <f t="shared" si="4"/>
        <v>0.15774344331454238</v>
      </c>
      <c r="O37" s="20">
        <f t="shared" si="5"/>
        <v>-7.005132050223851E-3</v>
      </c>
      <c r="P37" s="36">
        <f t="shared" si="7"/>
        <v>-1.0989223818381789E-2</v>
      </c>
      <c r="Q37" s="55"/>
      <c r="R37" s="67" t="str">
        <f t="shared" si="8"/>
        <v>TWSE:2330</v>
      </c>
      <c r="S37" s="68" t="str">
        <f t="shared" si="9"/>
        <v>Semi</v>
      </c>
      <c r="T37" s="69">
        <f t="shared" si="10"/>
        <v>984.59620157000006</v>
      </c>
      <c r="U37" s="70">
        <f t="shared" si="11"/>
        <v>3.8478851173992865</v>
      </c>
      <c r="V37" s="71">
        <f t="shared" si="12"/>
        <v>-9.6147023900201578E-3</v>
      </c>
      <c r="W37" s="71">
        <f t="shared" si="13"/>
        <v>-1.6426529691271674E-2</v>
      </c>
      <c r="X37" s="71">
        <f t="shared" si="14"/>
        <v>0.15774344331454238</v>
      </c>
      <c r="Y37" s="259"/>
    </row>
    <row r="38" spans="1:25">
      <c r="A38" s="28" t="s">
        <v>130</v>
      </c>
      <c r="B38" s="28" t="s">
        <v>229</v>
      </c>
      <c r="C38" s="28" t="s">
        <v>131</v>
      </c>
      <c r="D38" s="34">
        <f>_xll.ciqfunctions.udf.CIQ($A38,"IQ_MARKETCAP",H$1,"USD")</f>
        <v>128641.2822</v>
      </c>
      <c r="E38" s="34">
        <f t="shared" si="1"/>
        <v>0.58723318453254003</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186.34360000000001</v>
      </c>
      <c r="I38" s="45">
        <f>IF(_xll.ciqfunctions.udf.CIQ($A38,"IQ_CLOSEPRICE",I$1,"USD")=0,_xll.ciqfunctions.udf.CIQ($A38,"IQ_CLOSEPRICE",I$2,"USD"),_xll.ciqfunctions.udf.CIQ($A38,"IQ_CLOSEPRICE",I$1,"USD"))</f>
        <v>185.67821000000001</v>
      </c>
      <c r="J38" s="45">
        <f>IF(_xll.ciqfunctions.udf.CIQ($A38,"IQ_CLOSEPRICE",J$1,"USD")=0,_xll.ciqfunctions.udf.CIQ($A38,"IQ_CLOSEPRICE",J$2,"USD"),_xll.ciqfunctions.udf.CIQ($A38,"IQ_CLOSEPRICE",J$1,"USD"))</f>
        <v>188.77860000000001</v>
      </c>
      <c r="K38" s="45">
        <f>IF(_xll.ciqfunctions.udf.CIQ($A38,"IQ_CLOSEPRICE",K$1,"USD")=0,_xll.ciqfunctions.udf.CIQ($A38,"IQ_CLOSEPRICE",K$2,"USD"),_xll.ciqfunctions.udf.CIQ($A38,"IQ_CLOSEPRICE",K$1,"USD"))</f>
        <v>117.97427999999999</v>
      </c>
      <c r="L38" s="55">
        <f t="shared" si="2"/>
        <v>3.583565352121898E-3</v>
      </c>
      <c r="M38" s="55">
        <f t="shared" si="3"/>
        <v>-1.2898707798447484E-2</v>
      </c>
      <c r="N38" s="55">
        <f t="shared" si="4"/>
        <v>0.5795273342630276</v>
      </c>
      <c r="O38" s="20">
        <f t="shared" si="5"/>
        <v>2.0968742079476199E-3</v>
      </c>
      <c r="P38" s="36">
        <f t="shared" si="7"/>
        <v>3.2894483394345273E-3</v>
      </c>
      <c r="Q38" s="55"/>
      <c r="R38" s="67" t="str">
        <f t="shared" si="8"/>
        <v>KOSE:A000660</v>
      </c>
      <c r="S38" s="68" t="str">
        <f t="shared" si="9"/>
        <v>Semi</v>
      </c>
      <c r="T38" s="69">
        <f t="shared" si="10"/>
        <v>128.64128220000001</v>
      </c>
      <c r="U38" s="70">
        <f t="shared" si="11"/>
        <v>0.50274099622894985</v>
      </c>
      <c r="V38" s="71">
        <f t="shared" si="12"/>
        <v>3.583565352121898E-3</v>
      </c>
      <c r="W38" s="71">
        <f t="shared" si="13"/>
        <v>-1.2898707798447484E-2</v>
      </c>
      <c r="X38" s="71">
        <f t="shared" si="14"/>
        <v>0.5795273342630276</v>
      </c>
      <c r="Y38" s="259"/>
    </row>
    <row r="39" spans="1:25">
      <c r="A39" s="28" t="s">
        <v>141</v>
      </c>
      <c r="B39" s="28" t="s">
        <v>230</v>
      </c>
      <c r="C39" s="28" t="s">
        <v>131</v>
      </c>
      <c r="D39" s="34">
        <f>_xll.ciqfunctions.udf.CIQ($A39,"IQ_MARKETCAP",H$1,"USD")</f>
        <v>269883.72213000001</v>
      </c>
      <c r="E39" s="34">
        <f t="shared" si="1"/>
        <v>0.38200717859753081</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699.36</v>
      </c>
      <c r="I39" s="45">
        <f>IF(_xll.ciqfunctions.udf.CIQ($A39,"IQ_CLOSEPRICE",I$1,"USD")=0,_xll.ciqfunctions.udf.CIQ($A39,"IQ_CLOSEPRICE",I$2,"USD"),_xll.ciqfunctions.udf.CIQ($A39,"IQ_CLOSEPRICE",I$1,"USD"))</f>
        <v>689.82</v>
      </c>
      <c r="J39" s="45">
        <f>IF(_xll.ciqfunctions.udf.CIQ($A39,"IQ_CLOSEPRICE",J$1,"USD")=0,_xll.ciqfunctions.udf.CIQ($A39,"IQ_CLOSEPRICE",J$2,"USD"),_xll.ciqfunctions.udf.CIQ($A39,"IQ_CLOSEPRICE",J$1,"USD"))</f>
        <v>729.99</v>
      </c>
      <c r="K39" s="45">
        <f>IF(_xll.ciqfunctions.udf.CIQ($A39,"IQ_CLOSEPRICE",K$1,"USD")=0,_xll.ciqfunctions.udf.CIQ($A39,"IQ_CLOSEPRICE",K$2,"USD"),_xll.ciqfunctions.udf.CIQ($A39,"IQ_CLOSEPRICE",K$1,"USD"))</f>
        <v>693.08</v>
      </c>
      <c r="L39" s="55">
        <f t="shared" si="2"/>
        <v>1.3829694702965911E-2</v>
      </c>
      <c r="M39" s="55">
        <f t="shared" si="3"/>
        <v>-4.1959478896971159E-2</v>
      </c>
      <c r="N39" s="55">
        <f t="shared" si="4"/>
        <v>9.0610030588098578E-3</v>
      </c>
      <c r="O39" s="20">
        <f t="shared" si="5"/>
        <v>5.2109764410610132E-3</v>
      </c>
      <c r="P39" s="36">
        <f t="shared" si="7"/>
        <v>8.1746619496350752E-3</v>
      </c>
      <c r="Q39" s="55"/>
      <c r="R39" s="67" t="str">
        <f t="shared" si="8"/>
        <v>NasdaqGS:ASML</v>
      </c>
      <c r="S39" s="68" t="str">
        <f t="shared" si="9"/>
        <v>Semi</v>
      </c>
      <c r="T39" s="69">
        <f t="shared" si="10"/>
        <v>269.88372213000002</v>
      </c>
      <c r="U39" s="70">
        <f t="shared" si="11"/>
        <v>1.0547283811946744</v>
      </c>
      <c r="V39" s="71">
        <f t="shared" si="12"/>
        <v>1.3829694702965911E-2</v>
      </c>
      <c r="W39" s="71">
        <f t="shared" si="13"/>
        <v>-4.1959478896971159E-2</v>
      </c>
      <c r="X39" s="71">
        <f t="shared" si="14"/>
        <v>9.0610030588098578E-3</v>
      </c>
      <c r="Y39" s="259"/>
    </row>
    <row r="40" spans="1:25">
      <c r="A40" s="28" t="s">
        <v>154</v>
      </c>
      <c r="B40" s="28" t="s">
        <v>231</v>
      </c>
      <c r="C40" s="28" t="s">
        <v>131</v>
      </c>
      <c r="D40" s="34">
        <f>_xll.ciqfunctions.udf.CIQ($A40,"IQ_MARKETCAP",H$1,"USD")</f>
        <v>65984.165999999997</v>
      </c>
      <c r="E40" s="34">
        <f t="shared" si="1"/>
        <v>0.48929417017245119</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76.53</v>
      </c>
      <c r="I40" s="45">
        <f>IF(_xll.ciqfunctions.udf.CIQ($A40,"IQ_CLOSEPRICE",I$1,"USD")=0,_xll.ciqfunctions.udf.CIQ($A40,"IQ_CLOSEPRICE",I$2,"USD"),_xll.ciqfunctions.udf.CIQ($A40,"IQ_CLOSEPRICE",I$1,"USD"))</f>
        <v>74.45</v>
      </c>
      <c r="J40" s="45">
        <f>IF(_xll.ciqfunctions.udf.CIQ($A40,"IQ_CLOSEPRICE",J$1,"USD")=0,_xll.ciqfunctions.udf.CIQ($A40,"IQ_CLOSEPRICE",J$2,"USD"),_xll.ciqfunctions.udf.CIQ($A40,"IQ_CLOSEPRICE",J$1,"USD"))</f>
        <v>75.91</v>
      </c>
      <c r="K40" s="45">
        <f>IF(_xll.ciqfunctions.udf.CIQ($A40,"IQ_CLOSEPRICE",K$1,"USD")=0,_xll.ciqfunctions.udf.CIQ($A40,"IQ_CLOSEPRICE",K$2,"USD"),_xll.ciqfunctions.udf.CIQ($A40,"IQ_CLOSEPRICE",K$1,"USD"))</f>
        <v>110.45</v>
      </c>
      <c r="L40" s="55">
        <f t="shared" si="2"/>
        <v>2.7938213566151671E-2</v>
      </c>
      <c r="M40" s="55">
        <f t="shared" si="3"/>
        <v>8.1675668554868075E-3</v>
      </c>
      <c r="N40" s="55">
        <f t="shared" si="4"/>
        <v>-0.30710728836577639</v>
      </c>
      <c r="O40" s="20">
        <f t="shared" si="5"/>
        <v>1.3298469540816642E-2</v>
      </c>
      <c r="P40" s="36">
        <f t="shared" si="7"/>
        <v>2.0861827754024571E-2</v>
      </c>
      <c r="Q40" s="55"/>
      <c r="R40" s="67" t="str">
        <f t="shared" si="8"/>
        <v>MRVL</v>
      </c>
      <c r="S40" s="68" t="str">
        <f t="shared" si="9"/>
        <v>Semi</v>
      </c>
      <c r="T40" s="69">
        <f t="shared" si="10"/>
        <v>65.984166000000002</v>
      </c>
      <c r="U40" s="70">
        <f t="shared" si="11"/>
        <v>0.25787169392949655</v>
      </c>
      <c r="V40" s="71">
        <f t="shared" si="12"/>
        <v>2.7938213566151671E-2</v>
      </c>
      <c r="W40" s="71">
        <f t="shared" si="13"/>
        <v>8.1675668554868075E-3</v>
      </c>
      <c r="X40" s="71">
        <f t="shared" si="14"/>
        <v>-0.30710728836577639</v>
      </c>
      <c r="Y40" s="259"/>
    </row>
    <row r="41" spans="1:25">
      <c r="A41" s="28" t="s">
        <v>174</v>
      </c>
      <c r="B41" s="28" t="s">
        <v>232</v>
      </c>
      <c r="C41" s="28" t="s">
        <v>131</v>
      </c>
      <c r="D41" s="34">
        <f>_xll.ciqfunctions.udf.CIQ($A41,"IQ_MARKETCAP",H$1,"USD")</f>
        <v>53537.706290000002</v>
      </c>
      <c r="E41" s="34">
        <f t="shared" si="1"/>
        <v>0.47487865154596942</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140.19999999999999</v>
      </c>
      <c r="I41" s="45">
        <f>IF(_xll.ciqfunctions.udf.CIQ($A41,"IQ_CLOSEPRICE",I$1,"USD")=0,_xll.ciqfunctions.udf.CIQ($A41,"IQ_CLOSEPRICE",I$2,"USD"),_xll.ciqfunctions.udf.CIQ($A41,"IQ_CLOSEPRICE",I$1,"USD"))</f>
        <v>141.59</v>
      </c>
      <c r="J41" s="45">
        <f>IF(_xll.ciqfunctions.udf.CIQ($A41,"IQ_CLOSEPRICE",J$1,"USD")=0,_xll.ciqfunctions.udf.CIQ($A41,"IQ_CLOSEPRICE",J$2,"USD"),_xll.ciqfunctions.udf.CIQ($A41,"IQ_CLOSEPRICE",J$1,"USD"))</f>
        <v>142.55000000000001</v>
      </c>
      <c r="K41" s="45">
        <f>IF(_xll.ciqfunctions.udf.CIQ($A41,"IQ_CLOSEPRICE",K$1,"USD")=0,_xll.ciqfunctions.udf.CIQ($A41,"IQ_CLOSEPRICE",K$2,"USD"),_xll.ciqfunctions.udf.CIQ($A41,"IQ_CLOSEPRICE",K$1,"USD"))</f>
        <v>113.61</v>
      </c>
      <c r="L41" s="55">
        <f t="shared" si="2"/>
        <v>-9.8170774772230462E-3</v>
      </c>
      <c r="M41" s="55">
        <f t="shared" si="3"/>
        <v>-1.6485443703963654E-2</v>
      </c>
      <c r="N41" s="55">
        <f t="shared" si="4"/>
        <v>0.23404629874130789</v>
      </c>
      <c r="O41" s="20">
        <f t="shared" si="5"/>
        <v>-4.7081406964971798E-3</v>
      </c>
      <c r="P41" s="36">
        <f t="shared" si="7"/>
        <v>-7.3858439086221233E-3</v>
      </c>
      <c r="Q41" s="55"/>
      <c r="R41" s="67" t="str">
        <f t="shared" si="8"/>
        <v>VRT</v>
      </c>
      <c r="S41" s="68" t="str">
        <f t="shared" si="9"/>
        <v>Semi</v>
      </c>
      <c r="T41" s="69">
        <f t="shared" si="10"/>
        <v>53.537706290000003</v>
      </c>
      <c r="U41" s="70">
        <f t="shared" si="11"/>
        <v>0.209229878121096</v>
      </c>
      <c r="V41" s="71">
        <f t="shared" si="12"/>
        <v>-9.8170774772230462E-3</v>
      </c>
      <c r="W41" s="71">
        <f t="shared" si="13"/>
        <v>-1.6485443703963654E-2</v>
      </c>
      <c r="X41" s="71">
        <f t="shared" si="14"/>
        <v>0.23404629874130789</v>
      </c>
      <c r="Y41" s="259"/>
    </row>
    <row r="42" spans="1:25">
      <c r="A42" s="28" t="s">
        <v>139</v>
      </c>
      <c r="B42" s="28" t="s">
        <v>233</v>
      </c>
      <c r="C42" s="28" t="s">
        <v>131</v>
      </c>
      <c r="D42" s="34">
        <f>_xll.ciqfunctions.udf.CIQ($A42,"IQ_MARKETCAP",H$1,"USD")</f>
        <v>151150.14421999999</v>
      </c>
      <c r="E42" s="34">
        <f t="shared" si="1"/>
        <v>0.43068589642116467</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120.35</v>
      </c>
      <c r="I42" s="45">
        <f>IF(_xll.ciqfunctions.udf.CIQ($A42,"IQ_CLOSEPRICE",I$1,"USD")=0,_xll.ciqfunctions.udf.CIQ($A42,"IQ_CLOSEPRICE",I$2,"USD"),_xll.ciqfunctions.udf.CIQ($A42,"IQ_CLOSEPRICE",I$1,"USD"))</f>
        <v>117.57</v>
      </c>
      <c r="J42" s="45">
        <f>IF(_xll.ciqfunctions.udf.CIQ($A42,"IQ_CLOSEPRICE",J$1,"USD")=0,_xll.ciqfunctions.udf.CIQ($A42,"IQ_CLOSEPRICE",J$2,"USD"),_xll.ciqfunctions.udf.CIQ($A42,"IQ_CLOSEPRICE",J$1,"USD"))</f>
        <v>117.55</v>
      </c>
      <c r="K42" s="45">
        <f>IF(_xll.ciqfunctions.udf.CIQ($A42,"IQ_CLOSEPRICE",K$1,"USD")=0,_xll.ciqfunctions.udf.CIQ($A42,"IQ_CLOSEPRICE",K$2,"USD"),_xll.ciqfunctions.udf.CIQ($A42,"IQ_CLOSEPRICE",K$1,"USD"))</f>
        <v>110.53</v>
      </c>
      <c r="L42" s="55">
        <f t="shared" si="2"/>
        <v>2.3645487794505371E-2</v>
      </c>
      <c r="M42" s="55">
        <f t="shared" si="3"/>
        <v>2.3819651212250159E-2</v>
      </c>
      <c r="N42" s="55">
        <f t="shared" si="4"/>
        <v>8.8844657559033591E-2</v>
      </c>
      <c r="O42" s="20">
        <f t="shared" si="5"/>
        <v>9.9485400253497159E-3</v>
      </c>
      <c r="P42" s="36">
        <f t="shared" si="7"/>
        <v>1.5606662689706769E-2</v>
      </c>
      <c r="Q42" s="55"/>
      <c r="R42" s="67" t="str">
        <f t="shared" si="8"/>
        <v>ANET</v>
      </c>
      <c r="S42" s="68" t="str">
        <f t="shared" si="9"/>
        <v>Semi</v>
      </c>
      <c r="T42" s="69">
        <f t="shared" si="10"/>
        <v>151.15014421999999</v>
      </c>
      <c r="U42" s="70">
        <f t="shared" si="11"/>
        <v>0.59070753016260158</v>
      </c>
      <c r="V42" s="71">
        <f t="shared" si="12"/>
        <v>2.3645487794505371E-2</v>
      </c>
      <c r="W42" s="71">
        <f t="shared" si="13"/>
        <v>2.3819651212250159E-2</v>
      </c>
      <c r="X42" s="71">
        <f t="shared" si="14"/>
        <v>8.8844657559033591E-2</v>
      </c>
      <c r="Y42" s="259"/>
    </row>
    <row r="43" spans="1:25">
      <c r="A43" s="28" t="s">
        <v>135</v>
      </c>
      <c r="B43" s="28" t="s">
        <v>234</v>
      </c>
      <c r="C43" s="28" t="s">
        <v>131</v>
      </c>
      <c r="D43" s="34">
        <f>_xll.ciqfunctions.udf.CIQ($A43,"IQ_MARKETCAP",H$1,"USD")</f>
        <v>70911.856109999993</v>
      </c>
      <c r="E43" s="34">
        <f t="shared" si="1"/>
        <v>0.18790046009232891</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44.49053</v>
      </c>
      <c r="I43" s="45">
        <f>IF(_xll.ciqfunctions.udf.CIQ($A43,"IQ_CLOSEPRICE",I$1,"USD")=0,_xll.ciqfunctions.udf.CIQ($A43,"IQ_CLOSEPRICE",I$2,"USD"),_xll.ciqfunctions.udf.CIQ($A43,"IQ_CLOSEPRICE",I$1,"USD"))</f>
        <v>45.39799</v>
      </c>
      <c r="J43" s="45">
        <f>IF(_xll.ciqfunctions.udf.CIQ($A43,"IQ_CLOSEPRICE",J$1,"USD")=0,_xll.ciqfunctions.udf.CIQ($A43,"IQ_CLOSEPRICE",J$2,"USD"),_xll.ciqfunctions.udf.CIQ($A43,"IQ_CLOSEPRICE",J$1,"USD"))</f>
        <v>47.198439999999998</v>
      </c>
      <c r="K43" s="45">
        <f>IF(_xll.ciqfunctions.udf.CIQ($A43,"IQ_CLOSEPRICE",K$1,"USD")=0,_xll.ciqfunctions.udf.CIQ($A43,"IQ_CLOSEPRICE",K$2,"USD"),_xll.ciqfunctions.udf.CIQ($A43,"IQ_CLOSEPRICE",K$1,"USD"))</f>
        <v>43.166559999999997</v>
      </c>
      <c r="L43" s="55">
        <f t="shared" si="2"/>
        <v>-1.9988990702011211E-2</v>
      </c>
      <c r="M43" s="55">
        <f t="shared" si="3"/>
        <v>-5.7372870798272135E-2</v>
      </c>
      <c r="N43" s="55">
        <f t="shared" si="4"/>
        <v>3.0671195480946434E-2</v>
      </c>
      <c r="O43" s="20">
        <f t="shared" si="5"/>
        <v>-3.8325493428688052E-3</v>
      </c>
      <c r="P43" s="36">
        <f t="shared" si="7"/>
        <v>-6.0122696077415834E-3</v>
      </c>
      <c r="Q43" s="55"/>
      <c r="R43" s="67" t="str">
        <f t="shared" si="8"/>
        <v>TWSE:2454</v>
      </c>
      <c r="S43" s="68" t="str">
        <f t="shared" si="9"/>
        <v>Semi</v>
      </c>
      <c r="T43" s="69">
        <f t="shared" si="10"/>
        <v>70.911856109999988</v>
      </c>
      <c r="U43" s="70">
        <f t="shared" si="11"/>
        <v>0.2771295230854387</v>
      </c>
      <c r="V43" s="71">
        <f t="shared" si="12"/>
        <v>-1.9988990702011211E-2</v>
      </c>
      <c r="W43" s="71">
        <f t="shared" si="13"/>
        <v>-5.7372870798272135E-2</v>
      </c>
      <c r="X43" s="71">
        <f t="shared" si="14"/>
        <v>3.0671195480946434E-2</v>
      </c>
      <c r="Y43" s="259"/>
    </row>
    <row r="44" spans="1:25">
      <c r="A44" s="28" t="s">
        <v>156</v>
      </c>
      <c r="B44" s="28" t="s">
        <v>235</v>
      </c>
      <c r="C44" s="28" t="s">
        <v>131</v>
      </c>
      <c r="D44" s="34">
        <f>_xll.ciqfunctions.udf.CIQ($A44,"IQ_MARKETCAP",H$1,"USD")</f>
        <v>120608.11214</v>
      </c>
      <c r="E44" s="34">
        <f t="shared" si="1"/>
        <v>0.35244073808501958</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107.77</v>
      </c>
      <c r="I44" s="45">
        <f>IF(_xll.ciqfunctions.udf.CIQ($A44,"IQ_CLOSEPRICE",I$1,"USD")=0,_xll.ciqfunctions.udf.CIQ($A44,"IQ_CLOSEPRICE",I$2,"USD"),_xll.ciqfunctions.udf.CIQ($A44,"IQ_CLOSEPRICE",I$1,"USD"))</f>
        <v>104.88</v>
      </c>
      <c r="J44" s="45">
        <f>IF(_xll.ciqfunctions.udf.CIQ($A44,"IQ_CLOSEPRICE",J$1,"USD")=0,_xll.ciqfunctions.udf.CIQ($A44,"IQ_CLOSEPRICE",J$2,"USD"),_xll.ciqfunctions.udf.CIQ($A44,"IQ_CLOSEPRICE",J$1,"USD"))</f>
        <v>111.25</v>
      </c>
      <c r="K44" s="45">
        <f>IF(_xll.ciqfunctions.udf.CIQ($A44,"IQ_CLOSEPRICE",K$1,"USD")=0,_xll.ciqfunctions.udf.CIQ($A44,"IQ_CLOSEPRICE",K$2,"USD"),_xll.ciqfunctions.udf.CIQ($A44,"IQ_CLOSEPRICE",K$1,"USD"))</f>
        <v>84.16</v>
      </c>
      <c r="L44" s="55">
        <f t="shared" si="2"/>
        <v>2.7555301296720014E-2</v>
      </c>
      <c r="M44" s="55">
        <f t="shared" si="3"/>
        <v>-3.1280898876404506E-2</v>
      </c>
      <c r="N44" s="55">
        <f t="shared" si="4"/>
        <v>0.28053707224334601</v>
      </c>
      <c r="O44" s="20">
        <f t="shared" si="5"/>
        <v>9.4511805981785917E-3</v>
      </c>
      <c r="P44" s="36">
        <f t="shared" si="7"/>
        <v>1.4826435561341503E-2</v>
      </c>
      <c r="R44" s="67" t="str">
        <f t="shared" si="8"/>
        <v>MU</v>
      </c>
      <c r="S44" s="68" t="str">
        <f t="shared" si="9"/>
        <v>Semi</v>
      </c>
      <c r="T44" s="69">
        <f t="shared" si="10"/>
        <v>120.60811214</v>
      </c>
      <c r="U44" s="70">
        <f t="shared" si="11"/>
        <v>0.4713466891311543</v>
      </c>
      <c r="V44" s="71">
        <f t="shared" si="12"/>
        <v>2.7555301296720014E-2</v>
      </c>
      <c r="W44" s="71">
        <f t="shared" si="13"/>
        <v>-3.1280898876404506E-2</v>
      </c>
      <c r="X44" s="71">
        <f t="shared" si="14"/>
        <v>0.28053707224334601</v>
      </c>
      <c r="Y44" s="259"/>
    </row>
    <row r="45" spans="1:25">
      <c r="A45" s="28" t="s">
        <v>165</v>
      </c>
      <c r="B45" s="28" t="s">
        <v>236</v>
      </c>
      <c r="C45" s="28" t="s">
        <v>131</v>
      </c>
      <c r="D45" s="34">
        <f>_xll.ciqfunctions.udf.CIQ($A45,"IQ_MARKETCAP",H$1,"USD")</f>
        <v>159093.13144</v>
      </c>
      <c r="E45" s="34">
        <f t="shared" si="1"/>
        <v>0.26176002437964963</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147.51</v>
      </c>
      <c r="I45" s="45">
        <f>IF(_xll.ciqfunctions.udf.CIQ($A45,"IQ_CLOSEPRICE",I$1,"USD")=0,_xll.ciqfunctions.udf.CIQ($A45,"IQ_CLOSEPRICE",I$2,"USD"),_xll.ciqfunctions.udf.CIQ($A45,"IQ_CLOSEPRICE",I$1,"USD"))</f>
        <v>148.19</v>
      </c>
      <c r="J45" s="45">
        <f>IF(_xll.ciqfunctions.udf.CIQ($A45,"IQ_CLOSEPRICE",J$1,"USD")=0,_xll.ciqfunctions.udf.CIQ($A45,"IQ_CLOSEPRICE",J$2,"USD"),_xll.ciqfunctions.udf.CIQ($A45,"IQ_CLOSEPRICE",J$1,"USD"))</f>
        <v>161.05000000000001</v>
      </c>
      <c r="K45" s="45">
        <f>IF(_xll.ciqfunctions.udf.CIQ($A45,"IQ_CLOSEPRICE",K$1,"USD")=0,_xll.ciqfunctions.udf.CIQ($A45,"IQ_CLOSEPRICE",K$2,"USD"),_xll.ciqfunctions.udf.CIQ($A45,"IQ_CLOSEPRICE",K$1,"USD"))</f>
        <v>153.62</v>
      </c>
      <c r="L45" s="55">
        <f t="shared" si="2"/>
        <v>-4.5887036912072299E-3</v>
      </c>
      <c r="M45" s="55">
        <f t="shared" si="3"/>
        <v>-8.4073269171065057E-2</v>
      </c>
      <c r="N45" s="55">
        <f t="shared" si="4"/>
        <v>-3.9773466996484874E-2</v>
      </c>
      <c r="O45" s="20">
        <f t="shared" si="5"/>
        <v>-1.2066762699353504E-3</v>
      </c>
      <c r="P45" s="36">
        <f t="shared" si="7"/>
        <v>-1.8929601200345545E-3</v>
      </c>
      <c r="R45" s="67" t="str">
        <f t="shared" si="8"/>
        <v>QCOM</v>
      </c>
      <c r="S45" s="68" t="str">
        <f t="shared" si="9"/>
        <v>Semi</v>
      </c>
      <c r="T45" s="69">
        <f t="shared" si="10"/>
        <v>159.09313144000001</v>
      </c>
      <c r="U45" s="70">
        <f t="shared" si="11"/>
        <v>0.62174939510458993</v>
      </c>
      <c r="V45" s="71">
        <f t="shared" si="12"/>
        <v>-4.5887036912072299E-3</v>
      </c>
      <c r="W45" s="71">
        <f t="shared" si="13"/>
        <v>-8.4073269171065057E-2</v>
      </c>
      <c r="X45" s="71">
        <f t="shared" si="14"/>
        <v>-3.9773466996484874E-2</v>
      </c>
      <c r="Y45" s="259"/>
    </row>
    <row r="46" spans="1:25">
      <c r="A46" s="28" t="s">
        <v>170</v>
      </c>
      <c r="B46" s="28" t="s">
        <v>237</v>
      </c>
      <c r="C46" s="28" t="s">
        <v>131</v>
      </c>
      <c r="D46" s="34">
        <f>_xll.ciqfunctions.udf.CIQ($A46,"IQ_MARKETCAP",H$1,"USD")</f>
        <v>117691.45273</v>
      </c>
      <c r="E46" s="34">
        <f t="shared" si="1"/>
        <v>0.34517089155126068</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636.02</v>
      </c>
      <c r="I46" s="45">
        <f>IF(_xll.ciqfunctions.udf.CIQ($A46,"IQ_CLOSEPRICE",I$1,"USD")=0,_xll.ciqfunctions.udf.CIQ($A46,"IQ_CLOSEPRICE",I$2,"USD"),_xll.ciqfunctions.udf.CIQ($A46,"IQ_CLOSEPRICE",I$1,"USD"))</f>
        <v>618.65</v>
      </c>
      <c r="J46" s="45">
        <f>IF(_xll.ciqfunctions.udf.CIQ($A46,"IQ_CLOSEPRICE",J$1,"USD")=0,_xll.ciqfunctions.udf.CIQ($A46,"IQ_CLOSEPRICE",J$2,"USD"),_xll.ciqfunctions.udf.CIQ($A46,"IQ_CLOSEPRICE",J$1,"USD"))</f>
        <v>592.63</v>
      </c>
      <c r="K46" s="45">
        <f>IF(_xll.ciqfunctions.udf.CIQ($A46,"IQ_CLOSEPRICE",K$1,"USD")=0,_xll.ciqfunctions.udf.CIQ($A46,"IQ_CLOSEPRICE",K$2,"USD"),_xll.ciqfunctions.udf.CIQ($A46,"IQ_CLOSEPRICE",K$1,"USD"))</f>
        <v>485.36</v>
      </c>
      <c r="L46" s="55">
        <f t="shared" si="2"/>
        <v>2.8077265012527386E-2</v>
      </c>
      <c r="M46" s="55">
        <f t="shared" si="3"/>
        <v>7.3216003239795491E-2</v>
      </c>
      <c r="N46" s="55">
        <f t="shared" si="4"/>
        <v>0.31040876874896983</v>
      </c>
      <c r="O46" s="20">
        <f t="shared" si="5"/>
        <v>9.4267764948356963E-3</v>
      </c>
      <c r="P46" s="36">
        <f t="shared" si="7"/>
        <v>1.4788151892768343E-2</v>
      </c>
      <c r="R46" s="67" t="str">
        <f t="shared" si="8"/>
        <v>SNPS</v>
      </c>
      <c r="S46" s="68" t="str">
        <f t="shared" si="9"/>
        <v>Semi</v>
      </c>
      <c r="T46" s="69">
        <f t="shared" si="10"/>
        <v>117.69145273000001</v>
      </c>
      <c r="U46" s="70">
        <f t="shared" si="11"/>
        <v>0.45994813780791555</v>
      </c>
      <c r="V46" s="71">
        <f t="shared" si="12"/>
        <v>2.8077265012527386E-2</v>
      </c>
      <c r="W46" s="71">
        <f t="shared" si="13"/>
        <v>7.3216003239795491E-2</v>
      </c>
      <c r="X46" s="71">
        <f t="shared" si="14"/>
        <v>0.31040876874896983</v>
      </c>
      <c r="Y46" s="259"/>
    </row>
    <row r="47" spans="1:25" ht="14.5" thickBot="1">
      <c r="A47" s="28" t="s">
        <v>140</v>
      </c>
      <c r="B47" s="28" t="s">
        <v>238</v>
      </c>
      <c r="C47" s="28" t="s">
        <v>131</v>
      </c>
      <c r="D47" s="34">
        <f>_xll.ciqfunctions.udf.CIQ($A47,"IQ_MARKETCAP",H$1,"USD")</f>
        <v>148312.95000000001</v>
      </c>
      <c r="E47" s="34">
        <f t="shared" si="1"/>
        <v>0.26961835682511298</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140.05000000000001</v>
      </c>
      <c r="I47" s="45">
        <f>IF(_xll.ciqfunctions.udf.CIQ($A47,"IQ_CLOSEPRICE",I$1,"USD")=0,_xll.ciqfunctions.udf.CIQ($A47,"IQ_CLOSEPRICE",I$2,"USD"),_xll.ciqfunctions.udf.CIQ($A47,"IQ_CLOSEPRICE",I$1,"USD"))</f>
        <v>137.58000000000001</v>
      </c>
      <c r="J47" s="45">
        <f>IF(_xll.ciqfunctions.udf.CIQ($A47,"IQ_CLOSEPRICE",J$1,"USD")=0,_xll.ciqfunctions.udf.CIQ($A47,"IQ_CLOSEPRICE",J$2,"USD"),_xll.ciqfunctions.udf.CIQ($A47,"IQ_CLOSEPRICE",J$1,"USD"))</f>
        <v>164.37</v>
      </c>
      <c r="K47" s="45">
        <f>IF(_xll.ciqfunctions.udf.CIQ($A47,"IQ_CLOSEPRICE",K$1,"USD")=0,_xll.ciqfunctions.udf.CIQ($A47,"IQ_CLOSEPRICE",K$2,"USD"),_xll.ciqfunctions.udf.CIQ($A47,"IQ_CLOSEPRICE",K$1,"USD"))</f>
        <v>123.36</v>
      </c>
      <c r="L47" s="55">
        <f t="shared" si="2"/>
        <v>1.7953190870766189E-2</v>
      </c>
      <c r="M47" s="55">
        <f t="shared" si="3"/>
        <v>-0.14795887327371171</v>
      </c>
      <c r="N47" s="55">
        <f t="shared" si="4"/>
        <v>0.13529507133592755</v>
      </c>
      <c r="O47" s="20">
        <f t="shared" si="5"/>
        <v>4.7551398883115227E-3</v>
      </c>
      <c r="P47" s="36">
        <f t="shared" si="7"/>
        <v>7.4595733735955015E-3</v>
      </c>
      <c r="R47" s="81" t="str">
        <f t="shared" si="8"/>
        <v>ARM</v>
      </c>
      <c r="S47" s="82" t="str">
        <f t="shared" si="9"/>
        <v>Semi</v>
      </c>
      <c r="T47" s="83">
        <f t="shared" si="10"/>
        <v>148.31295</v>
      </c>
      <c r="U47" s="84">
        <f t="shared" si="11"/>
        <v>0.57961953551372813</v>
      </c>
      <c r="V47" s="85">
        <f t="shared" si="12"/>
        <v>1.7953190870766189E-2</v>
      </c>
      <c r="W47" s="85">
        <f t="shared" si="13"/>
        <v>-0.14795887327371171</v>
      </c>
      <c r="X47" s="85">
        <f t="shared" si="14"/>
        <v>0.13529507133592755</v>
      </c>
      <c r="Y47" s="262"/>
    </row>
    <row r="48" spans="1:25">
      <c r="A48" s="30"/>
      <c r="B48" s="30"/>
      <c r="C48" s="30"/>
      <c r="D48" s="34">
        <f>SUM(D4:D47)</f>
        <v>25587983.308489997</v>
      </c>
      <c r="E48" s="34">
        <f>SUM(E49:E92)</f>
        <v>0</v>
      </c>
      <c r="F48" s="235">
        <f>SUM(F4:F47)</f>
        <v>95.690000000000012</v>
      </c>
      <c r="H48" s="32"/>
      <c r="I48" s="32"/>
      <c r="J48" s="32"/>
      <c r="K48" s="32"/>
      <c r="L48" s="2" t="s">
        <v>3</v>
      </c>
      <c r="M48" s="2" t="s">
        <v>4</v>
      </c>
      <c r="N48" s="2" t="s">
        <v>6</v>
      </c>
      <c r="O48" s="56">
        <f>'raw1'!E2</f>
        <v>2.0152850739564385E-2</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0.12637003165670069</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-1.6796380919028749E-2</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-5.9581566244317104E-3</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1.0069065963891632E-3</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-2.1747630947071293E-2</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4" sqref="E4"/>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F4" sqref="F4"/>
    </sheetView>
  </sheetViews>
  <sheetFormatPr defaultRowHeight="14"/>
  <cols>
    <col min="1" max="1" width="10.4140625" style="253" customWidth="1"/>
    <col min="2" max="2" width="25.83203125" style="253" customWidth="1"/>
    <col min="3" max="3" width="8.58203125" style="253" customWidth="1"/>
    <col min="4" max="4" width="16.83203125" style="253" customWidth="1"/>
    <col min="5" max="5" width="17.6640625" style="253" customWidth="1"/>
    <col min="6"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0.12637003165670069</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45869</v>
      </c>
      <c r="Q2" s="225">
        <f>_xll.ciqfunctions.udf.CIQ(A2,"IQ_YEARLOW",$A$6,"USD")</f>
        <v>20.815000000000001</v>
      </c>
      <c r="R2" s="230" cm="1">
        <f t="array" ref="R2">_xll.ciqfunctions.udf.CIQ(B2,"IQ_YEARLOW_DATE")</f>
        <v>45754</v>
      </c>
      <c r="S2" s="230">
        <f>P2-R2</f>
        <v>115</v>
      </c>
    </row>
    <row r="3" spans="1:19">
      <c r="A3" s="208" t="s">
        <v>21</v>
      </c>
      <c r="B3" s="208" t="s">
        <v>286</v>
      </c>
      <c r="C3" s="210">
        <f>'raw1'!H17</f>
        <v>0.10341724859652213</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45869</v>
      </c>
      <c r="Q3" s="225">
        <f>_xll.ciqfunctions.udf.CIQ(A3,"IQ_YEARLOW",$A$6,"USD")</f>
        <v>402.39</v>
      </c>
      <c r="R3" s="230" cm="1">
        <f t="array" ref="R3">_xll.ciqfunctions.udf.CIQ(B3,"IQ_YEARLOW_DATE")</f>
        <v>45754</v>
      </c>
      <c r="S3" s="230">
        <f t="shared" ref="S3:S5" si="3">P3-R3</f>
        <v>115</v>
      </c>
    </row>
    <row r="4" spans="1:19">
      <c r="A4" s="208" t="s">
        <v>18</v>
      </c>
      <c r="B4" s="208" t="s">
        <v>287</v>
      </c>
      <c r="C4" s="210">
        <f>'raw1'!H16</f>
        <v>7.6222412685372998E-2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3.8299329627554002E-2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45869</v>
      </c>
      <c r="Q2" s="225">
        <f>_xll.ciqfunctions.udf.CIQ(B2,"IQ_YEARLOW",$A$9,"USD")</f>
        <v>20.815000000000001</v>
      </c>
      <c r="R2" s="230" cm="1">
        <f t="array" ref="R2">_xll.ciqfunctions.udf.CIQ(B2,"IQ_YEARLOW_DATE")</f>
        <v>45754</v>
      </c>
      <c r="S2" s="225">
        <f>_xll.ciqfunctions.udf.CIQ(B2,"IQ_CLOSEPRICE",$A$14,"USD")</f>
        <v>28.43</v>
      </c>
      <c r="T2" s="231">
        <f>P2-R2</f>
        <v>115</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45869</v>
      </c>
      <c r="Q3" s="225">
        <f>_xll.ciqfunctions.udf.CIQ(B3,"IQ_YEARLOW",$A$9,"USD")</f>
        <v>28.960899999999999</v>
      </c>
      <c r="R3" s="230" cm="1">
        <f t="array" ref="R3">_xll.ciqfunctions.udf.CIQ(B3,"IQ_YEARLOW_DATE")</f>
        <v>45754</v>
      </c>
      <c r="S3" s="225">
        <f>_xll.ciqfunctions.udf.CIQ(B3,"IQ_CLOSEPRICE",$A$14,"USD")</f>
        <v>40.46</v>
      </c>
      <c r="T3" s="231">
        <f t="shared" ref="T3:T8" si="4">P3-R3</f>
        <v>115</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0.13803075489254799</v>
      </c>
      <c r="C2" s="206">
        <f>SUM('Yearly-App'!C23:C35)</f>
        <v>0.27737212003941664</v>
      </c>
      <c r="D2" s="206">
        <f>SUM('Yearly-App'!D23:D35)</f>
        <v>3.5061958681903285</v>
      </c>
      <c r="E2" s="206">
        <f>SUM('Yearly-App'!E23:E35)</f>
        <v>3.0891792294912905</v>
      </c>
      <c r="F2" s="206">
        <f>SUM('Yearly-App'!F23:F35)</f>
        <v>0.68053502957453427</v>
      </c>
      <c r="G2" s="206">
        <f>SUM('Yearly-App'!G23:G35)</f>
        <v>0.27179737406840798</v>
      </c>
      <c r="H2" s="206">
        <f>'Yearly-App'!H15</f>
        <v>3.911149748210746E-2</v>
      </c>
    </row>
    <row r="3" spans="1:8">
      <c r="A3" s="208" t="s">
        <v>313</v>
      </c>
      <c r="B3" s="206">
        <f>SUM('Yearly-Infra'!B23:B35)</f>
        <v>0.25871702532785362</v>
      </c>
      <c r="C3" s="206">
        <f>SUM('Yearly-Infra'!C23:C35)</f>
        <v>0.39557927616522054</v>
      </c>
      <c r="D3" s="206">
        <f>SUM('Yearly-Infra'!D23:D35)</f>
        <v>2.1053009232097617</v>
      </c>
      <c r="E3" s="206">
        <f>SUM('Yearly-Infra'!E23:E35)</f>
        <v>2.0289479326220192</v>
      </c>
      <c r="F3" s="206">
        <f>SUM('Yearly-Infra'!F23:F35)</f>
        <v>0.53753174134238724</v>
      </c>
      <c r="G3" s="206">
        <f>SUM('Yearly-Infra'!G23:G35)</f>
        <v>0.23221030589215913</v>
      </c>
      <c r="H3" s="206">
        <f>'Yearly-Infra'!H19</f>
        <v>5.2468334130507902E-2</v>
      </c>
    </row>
    <row r="4" spans="1:8" ht="22" customHeight="1">
      <c r="A4" s="208" t="s">
        <v>314</v>
      </c>
      <c r="B4" s="206">
        <f>SUM('Yearly-Semi'!B23:B35)</f>
        <v>0.10977069285437104</v>
      </c>
      <c r="C4" s="206">
        <f>SUM('Yearly-Semi'!C23:C35)</f>
        <v>0.38388789458648426</v>
      </c>
      <c r="D4" s="206">
        <f>SUM('Yearly-Semi'!D23:D35)</f>
        <v>1.7068066112941633</v>
      </c>
      <c r="E4" s="206">
        <f>SUM('Yearly-Semi'!E23:E35)</f>
        <v>1.6463431751381361</v>
      </c>
      <c r="F4" s="206">
        <f>SUM('Yearly-Semi'!F23:F35)</f>
        <v>0.14598083152813476</v>
      </c>
      <c r="G4" s="206">
        <f>SUM('Yearly-Semi'!G23:G35)</f>
        <v>-2.089032510599801E-2</v>
      </c>
      <c r="H4" s="206">
        <f>'Yearly-Semi'!H16</f>
        <v>3.4790200044085312E-2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0.32597222933852543</v>
      </c>
      <c r="E2" s="206">
        <f>'Yearly-App'!C2</f>
        <v>0.39867990747387716</v>
      </c>
      <c r="F2" s="206">
        <f>'Yearly-App'!D2</f>
        <v>4.9391193903471633</v>
      </c>
      <c r="G2" s="206">
        <f>'Yearly-App'!E2</f>
        <v>2.6151427687867228</v>
      </c>
      <c r="H2" s="206">
        <f>'Yearly-App'!F2</f>
        <v>0.47665263157894722</v>
      </c>
      <c r="I2" s="206">
        <f>'Yearly-App'!G2</f>
        <v>0.40814279983955076</v>
      </c>
      <c r="J2" s="206">
        <f>'Yearly-App'!H2</f>
        <v>1.1727189250359489E-2</v>
      </c>
      <c r="K2" s="1"/>
      <c r="L2" s="1"/>
      <c r="M2" s="1"/>
      <c r="N2" s="1"/>
      <c r="O2" s="1"/>
      <c r="P2" s="1"/>
      <c r="Q2" s="1"/>
      <c r="R2" s="1"/>
    </row>
    <row r="3" spans="1:18">
      <c r="A3" s="233" t="str">
        <f>VLOOKUP(B3,weight!$A$4:$B$47,2,FALSE)</f>
        <v>SALESFORCE INC</v>
      </c>
      <c r="B3" s="208" t="s">
        <v>144</v>
      </c>
      <c r="C3" s="208" t="s">
        <v>312</v>
      </c>
      <c r="D3" s="206">
        <f>'Yearly-App'!B3</f>
        <v>-0.24529656327580529</v>
      </c>
      <c r="E3" s="206">
        <f>'Yearly-App'!C3</f>
        <v>5.1039391733397999E-2</v>
      </c>
      <c r="F3" s="206">
        <f>'Yearly-App'!D3</f>
        <v>0.62171606864274565</v>
      </c>
      <c r="G3" s="206">
        <f>'Yearly-App'!E3</f>
        <v>0.42096342063535475</v>
      </c>
      <c r="H3" s="206">
        <f>'Yearly-App'!F3</f>
        <v>3.0697231696676486E-2</v>
      </c>
      <c r="I3" s="206">
        <f>'Yearly-App'!G3</f>
        <v>-0.37669376693766937</v>
      </c>
      <c r="J3" s="206">
        <f>'Yearly-App'!H3</f>
        <v>-7.1009105145895101E-3</v>
      </c>
      <c r="K3" s="1"/>
      <c r="L3" s="1"/>
      <c r="M3" s="1"/>
      <c r="N3" s="1"/>
      <c r="O3" s="1"/>
      <c r="P3" s="1"/>
      <c r="Q3" s="1"/>
      <c r="R3" s="1"/>
    </row>
    <row r="4" spans="1:18">
      <c r="A4" s="233" t="str">
        <f>VLOOKUP(B4,weight!$A$4:$B$47,2,FALSE)</f>
        <v>SERVICENOW INC</v>
      </c>
      <c r="B4" s="208" t="s">
        <v>159</v>
      </c>
      <c r="C4" s="208" t="s">
        <v>312</v>
      </c>
      <c r="D4" s="206">
        <f>'Yearly-App'!B4</f>
        <v>-0.12934384786627917</v>
      </c>
      <c r="E4" s="206">
        <f>'Yearly-App'!C4</f>
        <v>0.24216483630335683</v>
      </c>
      <c r="F4" s="206">
        <f>'Yearly-App'!D4</f>
        <v>1.3039875090079267</v>
      </c>
      <c r="G4" s="206">
        <f>'Yearly-App'!E4</f>
        <v>1.2592688557026426</v>
      </c>
      <c r="H4" s="206">
        <f>'Yearly-App'!F4</f>
        <v>0.29906276241298047</v>
      </c>
      <c r="I4" s="206">
        <f>'Yearly-App'!G4</f>
        <v>-0.43354939946080839</v>
      </c>
      <c r="J4" s="206">
        <f>'Yearly-App'!H4</f>
        <v>-2.5670430241992621E-3</v>
      </c>
      <c r="K4" s="1"/>
      <c r="L4" s="1"/>
      <c r="M4" s="1"/>
      <c r="N4" s="1"/>
      <c r="O4" s="1"/>
      <c r="P4" s="1"/>
      <c r="Q4" s="1"/>
      <c r="R4" s="1"/>
    </row>
    <row r="5" spans="1:18">
      <c r="A5" s="233" t="str">
        <f>VLOOKUP(B5,weight!$A$4:$B$47,2,FALSE)</f>
        <v>DUOLINGO</v>
      </c>
      <c r="B5" s="208" t="s">
        <v>147</v>
      </c>
      <c r="C5" s="208" t="s">
        <v>312</v>
      </c>
      <c r="D5" s="206">
        <f>'Yearly-App'!B5</f>
        <v>8.6759399191931541E-2</v>
      </c>
      <c r="E5" s="206">
        <f>'Yearly-App'!C5</f>
        <v>0.10857580398162314</v>
      </c>
      <c r="F5" s="206">
        <f>'Yearly-App'!D5</f>
        <v>4.195205971006172</v>
      </c>
      <c r="G5" s="206">
        <f>'Yearly-App'!E5</f>
        <v>1.9255577109602329</v>
      </c>
      <c r="H5" s="206">
        <f>'Yearly-App'!F5</f>
        <v>0.98753500631486446</v>
      </c>
      <c r="I5" s="206">
        <f>'Yearly-App'!G5</f>
        <v>0.73381902262675935</v>
      </c>
      <c r="J5" s="206">
        <f>'Yearly-App'!H5</f>
        <v>1.6578803544086509E-3</v>
      </c>
      <c r="K5" s="1"/>
      <c r="L5" s="1"/>
      <c r="M5" s="1"/>
      <c r="N5" s="1"/>
      <c r="O5" s="1"/>
      <c r="P5" s="1"/>
      <c r="Q5" s="1"/>
      <c r="R5" s="1"/>
    </row>
    <row r="6" spans="1:18">
      <c r="A6" s="233" t="str">
        <f>VLOOKUP(B6,weight!$A$4:$B$47,2,FALSE)</f>
        <v>SAP SE</v>
      </c>
      <c r="B6" s="208" t="s">
        <v>167</v>
      </c>
      <c r="C6" s="208" t="s">
        <v>312</v>
      </c>
      <c r="D6" s="206">
        <f>'Yearly-App'!B6</f>
        <v>0.1547312158420493</v>
      </c>
      <c r="E6" s="206">
        <f>'Yearly-App'!C6</f>
        <v>0.19859521684214454</v>
      </c>
      <c r="F6" s="206">
        <f>'Yearly-App'!D6</f>
        <v>1.8594458581390003</v>
      </c>
      <c r="G6" s="206">
        <f>'Yearly-App'!E6</f>
        <v>1.6112390979044715</v>
      </c>
      <c r="H6" s="206">
        <f>'Yearly-App'!F6</f>
        <v>0.53898021165938759</v>
      </c>
      <c r="I6" s="206">
        <f>'Yearly-App'!G6</f>
        <v>0.37664903692445018</v>
      </c>
      <c r="J6" s="206">
        <f>'Yearly-App'!H6</f>
        <v>2.2123667171407922E-2</v>
      </c>
      <c r="K6" s="1"/>
      <c r="L6" s="1"/>
      <c r="M6" s="1"/>
      <c r="N6" s="1"/>
      <c r="O6" s="1"/>
      <c r="P6" s="1"/>
      <c r="Q6" s="1"/>
      <c r="R6" s="1"/>
    </row>
    <row r="7" spans="1:18">
      <c r="A7" s="233" t="str">
        <f>VLOOKUP(B7,weight!$A$4:$B$47,2,FALSE)</f>
        <v>TEMPUS AI INC</v>
      </c>
      <c r="B7" s="208" t="s">
        <v>172</v>
      </c>
      <c r="C7" s="208" t="s">
        <v>312</v>
      </c>
      <c r="D7" s="206">
        <f>'Yearly-App'!B7</f>
        <v>0.70379146919431301</v>
      </c>
      <c r="E7" s="206">
        <f>'Yearly-App'!C7</f>
        <v>0.49938195302843003</v>
      </c>
      <c r="F7" s="206" t="e">
        <f>'Yearly-App'!D7</f>
        <v>#DIV/0!</v>
      </c>
      <c r="G7" s="206" t="e">
        <f>'Yearly-App'!E7</f>
        <v>#DIV/0!</v>
      </c>
      <c r="H7" s="206">
        <f>'Yearly-App'!F7</f>
        <v>0.45933589990375356</v>
      </c>
      <c r="I7" s="206">
        <f>'Yearly-App'!G7</f>
        <v>0.65708037178786227</v>
      </c>
      <c r="J7" s="206">
        <f>'Yearly-App'!H7</f>
        <v>7.0350394676579227E-3</v>
      </c>
      <c r="K7" s="1"/>
      <c r="L7" s="1"/>
      <c r="M7" s="1"/>
      <c r="N7" s="1"/>
      <c r="O7" s="1"/>
      <c r="P7" s="1"/>
      <c r="Q7" s="1"/>
      <c r="R7" s="1"/>
    </row>
    <row r="8" spans="1:18">
      <c r="A8" s="233" t="str">
        <f>VLOOKUP(B8,weight!$A$4:$B$47,2,FALSE)</f>
        <v>ADOBE INC</v>
      </c>
      <c r="B8" s="208" t="s">
        <v>137</v>
      </c>
      <c r="C8" s="208" t="s">
        <v>312</v>
      </c>
      <c r="D8" s="206">
        <f>'Yearly-App'!B8</f>
        <v>-0.23799136457677428</v>
      </c>
      <c r="E8" s="206">
        <f>'Yearly-App'!C8</f>
        <v>5.0602064220183429E-2</v>
      </c>
      <c r="F8" s="206">
        <f>'Yearly-App'!D8</f>
        <v>6.2389470327312679E-2</v>
      </c>
      <c r="G8" s="206">
        <f>'Yearly-App'!E8</f>
        <v>9.9360993609936221E-2</v>
      </c>
      <c r="H8" s="206">
        <f>'Yearly-App'!F8</f>
        <v>-0.35047325321705836</v>
      </c>
      <c r="I8" s="206">
        <f>'Yearly-App'!G8</f>
        <v>-0.43511697150148876</v>
      </c>
      <c r="J8" s="206">
        <f>'Yearly-App'!H8</f>
        <v>-3.7777021615190785E-3</v>
      </c>
      <c r="K8" s="1"/>
      <c r="L8" s="1"/>
      <c r="M8" s="1"/>
      <c r="N8" s="1"/>
      <c r="O8" s="1"/>
      <c r="P8" s="1"/>
      <c r="Q8" s="1"/>
      <c r="R8" s="1"/>
    </row>
    <row r="9" spans="1:18">
      <c r="A9" s="233" t="str">
        <f>VLOOKUP(B9,weight!$A$4:$B$47,2,FALSE)</f>
        <v>SAMSARA INC-CL A</v>
      </c>
      <c r="B9" s="208" t="s">
        <v>151</v>
      </c>
      <c r="C9" s="208" t="s">
        <v>312</v>
      </c>
      <c r="D9" s="206">
        <f>'Yearly-App'!B9</f>
        <v>-0.13939116502632176</v>
      </c>
      <c r="E9" s="206">
        <f>'Yearly-App'!C9</f>
        <v>1.6791044776119257E-2</v>
      </c>
      <c r="F9" s="206">
        <f>'Yearly-App'!D9</f>
        <v>3.0031479538300108</v>
      </c>
      <c r="G9" s="206">
        <f>'Yearly-App'!E9</f>
        <v>0.93753174200101563</v>
      </c>
      <c r="H9" s="206">
        <f>'Yearly-App'!F9</f>
        <v>2.4711254364759627E-2</v>
      </c>
      <c r="I9" s="206">
        <f>'Yearly-App'!G9</f>
        <v>-0.49272939051597825</v>
      </c>
      <c r="J9" s="206">
        <f>'Yearly-App'!H9</f>
        <v>-2.1373646872167502E-3</v>
      </c>
      <c r="K9" s="1"/>
      <c r="L9" s="1"/>
      <c r="M9" s="1"/>
      <c r="N9" s="1"/>
      <c r="O9" s="1"/>
      <c r="P9" s="1"/>
      <c r="Q9" s="1"/>
      <c r="R9" s="1"/>
    </row>
    <row r="10" spans="1:18">
      <c r="A10" s="233" t="str">
        <f>VLOOKUP(B10,weight!$A$4:$B$47,2,FALSE)</f>
        <v>WORKDAY INC-CLASS A</v>
      </c>
      <c r="B10" s="208" t="s">
        <v>175</v>
      </c>
      <c r="C10" s="208" t="s">
        <v>312</v>
      </c>
      <c r="D10" s="206">
        <f>'Yearly-App'!B10</f>
        <v>-0.1275433089175676</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-1.491081416312659E-3</v>
      </c>
      <c r="K10" s="1"/>
      <c r="L10" s="1"/>
      <c r="M10" s="1"/>
      <c r="N10" s="1"/>
      <c r="O10" s="1"/>
      <c r="P10" s="1"/>
      <c r="Q10" s="1"/>
      <c r="R10" s="1"/>
    </row>
    <row r="11" spans="1:18">
      <c r="A11" s="233" t="str">
        <f>VLOOKUP(B11,weight!$A$4:$B$47,2,FALSE)</f>
        <v>ROBLOX CORP -CLASS A</v>
      </c>
      <c r="B11" s="208" t="s">
        <v>166</v>
      </c>
      <c r="C11" s="208" t="s">
        <v>312</v>
      </c>
      <c r="D11" s="206">
        <f>'Yearly-App'!B11</f>
        <v>1.258900795022468</v>
      </c>
      <c r="E11" s="206">
        <f>'Yearly-App'!C11</f>
        <v>1.0460559370289735</v>
      </c>
      <c r="F11" s="206">
        <f>'Yearly-App'!D11</f>
        <v>2.8454516839785962</v>
      </c>
      <c r="G11" s="206">
        <f>'Yearly-App'!E11</f>
        <v>1.8286640426024543</v>
      </c>
      <c r="H11" s="206">
        <f>'Yearly-App'!F11</f>
        <v>2.0489143998003496</v>
      </c>
      <c r="I11" s="206">
        <f>'Yearly-App'!G11</f>
        <v>0.71377604800129735</v>
      </c>
      <c r="J11" s="206">
        <f>'Yearly-App'!H11</f>
        <v>1.2632315249364758E-2</v>
      </c>
      <c r="K11" s="1"/>
      <c r="L11" s="1"/>
      <c r="M11" s="1"/>
      <c r="N11" s="1"/>
      <c r="O11" s="1"/>
      <c r="P11" s="1"/>
      <c r="Q11" s="1"/>
      <c r="R11" s="1"/>
    </row>
    <row r="12" spans="1:18">
      <c r="A12" s="233" t="str">
        <f>VLOOKUP(B12,weight!$A$4:$B$47,2,FALSE)</f>
        <v>APPLOVIN CORP-CLASS A</v>
      </c>
      <c r="B12" s="208" t="s">
        <v>146</v>
      </c>
      <c r="C12" s="208" t="s">
        <v>312</v>
      </c>
      <c r="D12" s="206">
        <f>'Yearly-App'!B12</f>
        <v>0.21980668869468545</v>
      </c>
      <c r="E12" s="206">
        <f>'Yearly-App'!C12</f>
        <v>0.52707581227436817</v>
      </c>
      <c r="F12" s="206">
        <f>'Yearly-App'!D12</f>
        <v>24.244968771686327</v>
      </c>
      <c r="G12" s="206">
        <f>'Yearly-App'!E12</f>
        <v>27.487079091620984</v>
      </c>
      <c r="H12" s="206">
        <f>'Yearly-App'!F12</f>
        <v>3.436882546652031</v>
      </c>
      <c r="I12" s="206">
        <f>'Yearly-App'!G12</f>
        <v>0.88447110349423974</v>
      </c>
      <c r="J12" s="206">
        <f>'Yearly-App'!H12</f>
        <v>1.5950554947376607E-3</v>
      </c>
      <c r="K12" s="1"/>
      <c r="L12" s="1"/>
      <c r="M12" s="1"/>
      <c r="N12" s="1"/>
      <c r="O12" s="1"/>
      <c r="P12" s="1"/>
      <c r="Q12" s="1"/>
      <c r="R12" s="1"/>
    </row>
    <row r="13" spans="1:18">
      <c r="A13" s="233" t="str">
        <f>VLOOKUP(B13,weight!$A$4:$B$47,2,FALSE)</f>
        <v>SHOPIFY INC - CLASS A</v>
      </c>
      <c r="B13" s="208" t="s">
        <v>168</v>
      </c>
      <c r="C13" s="208" t="s">
        <v>312</v>
      </c>
      <c r="D13" s="206">
        <f>'Yearly-App'!B13</f>
        <v>0.17756042509169556</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2.7942587881376064E-3</v>
      </c>
      <c r="K13" s="1"/>
      <c r="L13" s="1"/>
      <c r="M13" s="1"/>
      <c r="N13" s="1"/>
      <c r="O13" s="1"/>
      <c r="P13" s="1"/>
      <c r="Q13" s="1"/>
      <c r="R13" s="1"/>
    </row>
    <row r="14" spans="1:18">
      <c r="A14" s="233" t="str">
        <f>VLOOKUP(B14,weight!$A$4:$B$47,2,FALSE)</f>
        <v>ATLASSIAN CORP-CL A</v>
      </c>
      <c r="B14" s="208" t="s">
        <v>171</v>
      </c>
      <c r="C14" s="208" t="s">
        <v>312</v>
      </c>
      <c r="D14" s="206">
        <f>'Yearly-App'!B14</f>
        <v>-0.23703673268140357</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-3.37980649012929E-3</v>
      </c>
      <c r="K14" s="1"/>
      <c r="L14" s="1"/>
      <c r="M14" s="1"/>
      <c r="N14" s="1"/>
      <c r="O14" s="1"/>
      <c r="P14" s="1"/>
      <c r="Q14" s="1"/>
      <c r="R14" s="1"/>
    </row>
    <row r="15" spans="1:18">
      <c r="A15" s="233" t="str">
        <f>VLOOKUP(B15,weight!$A$4:$B$47,2,FALSE)</f>
        <v>MICROSOFT CORP</v>
      </c>
      <c r="B15" s="208" t="s">
        <v>155</v>
      </c>
      <c r="C15" s="208" t="s">
        <v>313</v>
      </c>
      <c r="D15" s="206">
        <f>'Yearly-Infra'!B2</f>
        <v>0.2707947805456703</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9.2270847176090607E-3</v>
      </c>
      <c r="K15" s="1"/>
      <c r="L15" s="1"/>
      <c r="M15" s="1"/>
      <c r="N15" s="1"/>
      <c r="O15" s="1"/>
      <c r="P15" s="1"/>
      <c r="Q15" s="1"/>
      <c r="R15" s="1"/>
    </row>
    <row r="16" spans="1:18">
      <c r="A16" s="233" t="str">
        <f>VLOOKUP(B16,weight!$A$4:$B$47,2,FALSE)</f>
        <v>AMAZON.COM INC</v>
      </c>
      <c r="B16" s="208" t="s">
        <v>138</v>
      </c>
      <c r="C16" s="208" t="s">
        <v>313</v>
      </c>
      <c r="D16" s="206">
        <f>'Yearly-Infra'!B3</f>
        <v>-3.5279638999042739E-2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9.8493121175943169E-4</v>
      </c>
      <c r="K16" s="1"/>
      <c r="L16" s="1"/>
      <c r="M16" s="1"/>
      <c r="N16" s="1"/>
      <c r="O16" s="1"/>
      <c r="P16" s="1"/>
      <c r="Q16" s="1"/>
      <c r="R16" s="1"/>
    </row>
    <row r="17" spans="1:18" ht="28">
      <c r="A17" s="233" t="str">
        <f>VLOOKUP(B17,weight!$A$4:$B$47,2,FALSE)</f>
        <v>ALPHABET INC-CL A</v>
      </c>
      <c r="B17" s="208" t="s">
        <v>149</v>
      </c>
      <c r="C17" s="208" t="s">
        <v>313</v>
      </c>
      <c r="D17" s="206">
        <f>'Yearly-Infra'!B4</f>
        <v>3.0322239830955944E-2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-1.0340007398216098E-3</v>
      </c>
      <c r="K17" s="1"/>
      <c r="L17" s="1"/>
      <c r="M17" s="1"/>
      <c r="N17" s="1"/>
      <c r="O17" s="1"/>
      <c r="P17" s="1"/>
      <c r="Q17" s="1"/>
      <c r="R17" s="1"/>
    </row>
    <row r="18" spans="1:18">
      <c r="A18" s="233" t="str">
        <f>VLOOKUP(B18,weight!$A$4:$B$47,2,FALSE)</f>
        <v>TESLA INC</v>
      </c>
      <c r="B18" s="208" t="s">
        <v>173</v>
      </c>
      <c r="C18" s="208" t="s">
        <v>313</v>
      </c>
      <c r="D18" s="206">
        <f>'Yearly-Infra'!B5</f>
        <v>-0.23420166402535658</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-6.7644899939041329E-3</v>
      </c>
      <c r="K18" s="1"/>
      <c r="L18" s="1"/>
      <c r="M18" s="1"/>
      <c r="N18" s="1"/>
      <c r="O18" s="1"/>
      <c r="P18" s="1"/>
      <c r="Q18" s="1"/>
      <c r="R18" s="1"/>
    </row>
    <row r="19" spans="1:18">
      <c r="A19" s="233" t="str">
        <f>VLOOKUP(B19,weight!$A$4:$B$47,2,FALSE)</f>
        <v>PALANTIR TECHN-A</v>
      </c>
      <c r="B19" s="208" t="s">
        <v>163</v>
      </c>
      <c r="C19" s="208" t="s">
        <v>313</v>
      </c>
      <c r="D19" s="206">
        <f>'Yearly-Infra'!B6</f>
        <v>1.1242893031865662</v>
      </c>
      <c r="E19" s="206">
        <f>'Yearly-Infra'!C6</f>
        <v>0.64203454894433798</v>
      </c>
      <c r="F19" s="206">
        <f>'Yearly-Infra'!D6</f>
        <v>19.532</v>
      </c>
      <c r="G19" s="206">
        <f>'Yearly-Infra'!E6</f>
        <v>18.517110266159698</v>
      </c>
      <c r="H19" s="206">
        <f>'Yearly-Infra'!F6</f>
        <v>4.4183673469387754</v>
      </c>
      <c r="I19" s="206">
        <f>'Yearly-Infra'!G6</f>
        <v>0.86363052415210695</v>
      </c>
      <c r="J19" s="206">
        <f>'Yearly-Infra'!H6</f>
        <v>1.3992533395170694E-2</v>
      </c>
      <c r="K19" s="1"/>
      <c r="L19" s="1"/>
      <c r="M19" s="1"/>
      <c r="N19" s="1"/>
      <c r="O19" s="1"/>
      <c r="P19" s="1"/>
      <c r="Q19" s="1"/>
      <c r="R19" s="1"/>
    </row>
    <row r="20" spans="1:18">
      <c r="A20" s="233" t="str">
        <f>VLOOKUP(B20,weight!$A$4:$B$47,2,FALSE)</f>
        <v>ORACLE CORP</v>
      </c>
      <c r="B20" s="208" t="s">
        <v>161</v>
      </c>
      <c r="C20" s="208" t="s">
        <v>313</v>
      </c>
      <c r="D20" s="206">
        <f>'Yearly-Infra'!B7</f>
        <v>0.51542246759481536</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9.4807270179517247E-3</v>
      </c>
      <c r="K20" s="1"/>
      <c r="L20" s="1"/>
      <c r="M20" s="1"/>
      <c r="N20" s="1"/>
      <c r="O20" s="1"/>
      <c r="P20" s="1"/>
      <c r="Q20" s="1"/>
      <c r="R20" s="1"/>
    </row>
    <row r="21" spans="1:18">
      <c r="A21" s="233" t="str">
        <f>VLOOKUP(B21,weight!$A$4:$B$47,2,FALSE)</f>
        <v>NEBIUS GROUP NV</v>
      </c>
      <c r="B21" s="208" t="s">
        <v>157</v>
      </c>
      <c r="C21" s="208" t="s">
        <v>313</v>
      </c>
      <c r="D21" s="206">
        <f>'Yearly-Infra'!B8</f>
        <v>0.95559566787003614</v>
      </c>
      <c r="E21" s="206">
        <f>'Yearly-Infra'!C8</f>
        <v>1.493729679516953</v>
      </c>
      <c r="F21" s="206" t="e">
        <f>'Yearly-Infra'!D8</f>
        <v>#DIV/0!</v>
      </c>
      <c r="G21" s="206" t="e">
        <f>'Yearly-Infra'!E8</f>
        <v>#DIV/0!</v>
      </c>
      <c r="H21" s="206" t="e">
        <f>'Yearly-Infra'!F8</f>
        <v>#DIV/0!</v>
      </c>
      <c r="I21" s="206">
        <f>'Yearly-Infra'!G8</f>
        <v>0.74910968660968658</v>
      </c>
      <c r="J21" s="206">
        <f>'Yearly-Infra'!H8</f>
        <v>1.480680271635842E-2</v>
      </c>
      <c r="K21" s="1"/>
      <c r="L21" s="1"/>
      <c r="M21" s="1"/>
      <c r="N21" s="1"/>
      <c r="O21" s="1"/>
      <c r="P21" s="1"/>
      <c r="Q21" s="1"/>
      <c r="R21" s="1"/>
    </row>
    <row r="22" spans="1:18">
      <c r="A22" s="233" t="str">
        <f>VLOOKUP(B22,weight!$A$4:$B$47,2,FALSE)</f>
        <v>ELASTIC NV</v>
      </c>
      <c r="B22" s="208" t="s">
        <v>148</v>
      </c>
      <c r="C22" s="208" t="s">
        <v>313</v>
      </c>
      <c r="D22" s="206">
        <f>'Yearly-Infra'!B9</f>
        <v>-0.18722244650787245</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-2.4756754232610587E-3</v>
      </c>
      <c r="K22" s="1"/>
      <c r="L22" s="1"/>
      <c r="M22" s="1"/>
      <c r="N22" s="1"/>
      <c r="O22" s="1"/>
      <c r="P22" s="1"/>
      <c r="Q22" s="1"/>
      <c r="R22" s="1"/>
    </row>
    <row r="23" spans="1:18">
      <c r="A23" s="233" t="str">
        <f>VLOOKUP(B23,weight!$A$4:$B$47,2,FALSE)</f>
        <v>SNOWFLAKE INC-CLASS A</v>
      </c>
      <c r="B23" s="208" t="s">
        <v>169</v>
      </c>
      <c r="C23" s="208" t="s">
        <v>313</v>
      </c>
      <c r="D23" s="206">
        <f>'Yearly-Infra'!B10</f>
        <v>0.35017162100900201</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5.0636538392934581E-3</v>
      </c>
      <c r="K23" s="1"/>
      <c r="L23" s="1"/>
      <c r="M23" s="1"/>
      <c r="N23" s="1"/>
      <c r="O23" s="1"/>
      <c r="P23" s="1"/>
      <c r="Q23" s="1"/>
      <c r="R23" s="1"/>
    </row>
    <row r="24" spans="1:18">
      <c r="A24" s="233" t="str">
        <f>VLOOKUP(B24,weight!$A$4:$B$47,2,FALSE)</f>
        <v>DATADOG INC - CLASS A</v>
      </c>
      <c r="B24" s="208" t="s">
        <v>145</v>
      </c>
      <c r="C24" s="208" t="s">
        <v>313</v>
      </c>
      <c r="D24" s="206">
        <f>'Yearly-Infra'!B11</f>
        <v>-2.6313947792007797E-2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3.4224953735946084E-5</v>
      </c>
      <c r="K24" s="1"/>
      <c r="L24" s="1"/>
      <c r="M24" s="1"/>
      <c r="N24" s="1"/>
      <c r="O24" s="1"/>
      <c r="P24" s="1"/>
      <c r="Q24" s="1"/>
      <c r="R24" s="1"/>
    </row>
    <row r="25" spans="1:18" ht="28">
      <c r="A25" s="233" t="str">
        <f>VLOOKUP(B25,weight!$A$4:$B$47,2,FALSE)</f>
        <v>CLOUDFLARE INC - CLASS A</v>
      </c>
      <c r="B25" s="208" t="s">
        <v>158</v>
      </c>
      <c r="C25" s="208" t="s">
        <v>313</v>
      </c>
      <c r="D25" s="206">
        <f>'Yearly-Infra'!B12</f>
        <v>0.93907875185735512</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9.5098901182017626E-3</v>
      </c>
      <c r="K25" s="1"/>
      <c r="L25" s="1"/>
      <c r="M25" s="1"/>
      <c r="N25" s="1"/>
      <c r="O25" s="1"/>
      <c r="P25" s="1"/>
      <c r="Q25" s="1"/>
      <c r="R25" s="1"/>
    </row>
    <row r="26" spans="1:18">
      <c r="A26" s="233" t="str">
        <f>VLOOKUP(B26,weight!$A$4:$B$47,2,FALSE)</f>
        <v>GITLAB INC-CL A</v>
      </c>
      <c r="B26" s="208" t="s">
        <v>150</v>
      </c>
      <c r="C26" s="208" t="s">
        <v>313</v>
      </c>
      <c r="D26" s="206">
        <f>'Yearly-Infra'!B13</f>
        <v>-0.21650399290150846</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-3.0952076314948039E-3</v>
      </c>
      <c r="K26" s="1"/>
      <c r="L26" s="1"/>
      <c r="M26" s="1"/>
      <c r="N26" s="1"/>
      <c r="O26" s="1"/>
      <c r="P26" s="1"/>
      <c r="Q26" s="1"/>
      <c r="R26" s="1"/>
    </row>
    <row r="27" spans="1:18" ht="28">
      <c r="A27" s="233" t="str">
        <f>VLOOKUP(B27,weight!$A$4:$B$47,2,FALSE)</f>
        <v>PALO ALTO NETWORKS INC</v>
      </c>
      <c r="B27" s="208" t="s">
        <v>162</v>
      </c>
      <c r="C27" s="208" t="s">
        <v>313</v>
      </c>
      <c r="D27" s="206">
        <f>'Yearly-Infra'!B14</f>
        <v>-6.0233018245768322E-2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9.1479127648133357E-4</v>
      </c>
      <c r="K27" s="1"/>
      <c r="L27" s="1"/>
      <c r="M27" s="1"/>
      <c r="N27" s="1"/>
      <c r="O27" s="1"/>
      <c r="P27" s="1"/>
      <c r="Q27" s="1"/>
      <c r="R27" s="1"/>
    </row>
    <row r="28" spans="1:18">
      <c r="A28" s="233" t="str">
        <f>VLOOKUP(B28,weight!$A$4:$B$47,2,FALSE)</f>
        <v>MONGODB INC</v>
      </c>
      <c r="B28" s="208" t="s">
        <v>152</v>
      </c>
      <c r="C28" s="208" t="s">
        <v>313</v>
      </c>
      <c r="D28" s="206">
        <f>'Yearly-Infra'!B15</f>
        <v>-2.6845925862291176E-2</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-8.8619025839321592E-4</v>
      </c>
      <c r="K28" s="1"/>
      <c r="L28" s="1"/>
      <c r="M28" s="1"/>
      <c r="N28" s="1"/>
      <c r="O28" s="1"/>
      <c r="P28" s="1"/>
      <c r="Q28" s="1"/>
      <c r="R28" s="1"/>
    </row>
    <row r="29" spans="1:18">
      <c r="A29" s="233" t="str">
        <f>VLOOKUP(B29,weight!$A$4:$B$47,2,FALSE)</f>
        <v>PURE STORAGE-A</v>
      </c>
      <c r="B29" s="208" t="s">
        <v>164</v>
      </c>
      <c r="C29" s="208" t="s">
        <v>313</v>
      </c>
      <c r="D29" s="206">
        <f>'Yearly-Infra'!B16</f>
        <v>-8.4323620380921338E-2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-8.6848878525901075E-4</v>
      </c>
      <c r="K29" s="1"/>
      <c r="L29" s="1"/>
      <c r="M29" s="1"/>
      <c r="N29" s="1"/>
      <c r="O29" s="1"/>
      <c r="P29" s="1"/>
      <c r="Q29" s="1"/>
      <c r="R29" s="1"/>
    </row>
    <row r="30" spans="1:18">
      <c r="A30" s="233" t="str">
        <f>VLOOKUP(B30,weight!$A$4:$B$47,2,FALSE)</f>
        <v>ZSCALER INC</v>
      </c>
      <c r="B30" s="208" t="s">
        <v>176</v>
      </c>
      <c r="C30" s="208" t="s">
        <v>313</v>
      </c>
      <c r="D30" s="206">
        <f>'Yearly-Infra'!B17</f>
        <v>0.58450196774014751</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4.6536683967335138E-3</v>
      </c>
      <c r="K30" s="1"/>
      <c r="L30" s="1"/>
      <c r="M30" s="1"/>
      <c r="N30" s="1"/>
      <c r="O30" s="1"/>
      <c r="P30" s="1"/>
      <c r="Q30" s="1"/>
      <c r="R30" s="1"/>
    </row>
    <row r="31" spans="1:18">
      <c r="A31" s="233" t="str">
        <f>VLOOKUP(B31,weight!$A$4:$B$47,2,FALSE)</f>
        <v>CONFLUENT INC-CLASS A</v>
      </c>
      <c r="B31" s="208" t="s">
        <v>143</v>
      </c>
      <c r="C31" s="208" t="s">
        <v>313</v>
      </c>
      <c r="D31" s="206">
        <f>'Yearly-Infra'!B18</f>
        <v>-0.38769670958512159</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-1.0759206806536038E-3</v>
      </c>
      <c r="K31" s="1"/>
      <c r="L31" s="1"/>
      <c r="M31" s="1"/>
      <c r="N31" s="1"/>
      <c r="O31" s="1"/>
      <c r="P31" s="1"/>
      <c r="Q31" s="1"/>
      <c r="R31" s="1"/>
    </row>
    <row r="32" spans="1:18" ht="17" customHeight="1">
      <c r="A32" s="233" t="str">
        <f>VLOOKUP(B32,weight!$A$4:$B$47,2,FALSE)</f>
        <v>NVIDIA CORP</v>
      </c>
      <c r="B32" s="208" t="s">
        <v>160</v>
      </c>
      <c r="C32" s="208" t="s">
        <v>314</v>
      </c>
      <c r="D32" s="206">
        <f>'Yearly-Semi'!B2</f>
        <v>0.34038275374190197</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1.0452029905983016E-2</v>
      </c>
      <c r="K32" s="1"/>
      <c r="L32" s="1"/>
      <c r="M32" s="1"/>
      <c r="N32" s="1"/>
      <c r="O32" s="1"/>
      <c r="P32" s="1"/>
      <c r="Q32" s="1"/>
      <c r="R32" s="1"/>
    </row>
    <row r="33" spans="1:18">
      <c r="A33" s="233" t="str">
        <f>VLOOKUP(B33,weight!$A$4:$B$47,2,FALSE)</f>
        <v>APPLE INC</v>
      </c>
      <c r="B33" s="208" t="s">
        <v>136</v>
      </c>
      <c r="C33" s="208" t="s">
        <v>314</v>
      </c>
      <c r="D33" s="206">
        <f>'Yearly-Semi'!B3</f>
        <v>-0.18796422011021485</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-5.9785167384325388E-3</v>
      </c>
      <c r="K33" s="1"/>
      <c r="L33" s="1"/>
      <c r="M33" s="1"/>
      <c r="N33" s="1"/>
      <c r="O33" s="1"/>
      <c r="P33" s="1"/>
      <c r="Q33" s="1"/>
      <c r="R33" s="1"/>
    </row>
    <row r="34" spans="1:18">
      <c r="A34" s="233" t="str">
        <f>VLOOKUP(B34,weight!$A$4:$B$47,2,FALSE)</f>
        <v>BROADCOM INC</v>
      </c>
      <c r="B34" s="208" t="s">
        <v>142</v>
      </c>
      <c r="C34" s="208" t="s">
        <v>314</v>
      </c>
      <c r="D34" s="206">
        <f>'Yearly-Semi'!B4</f>
        <v>0.28416149068322993</v>
      </c>
      <c r="E34" s="206">
        <f>'Yearly-Semi'!C4</f>
        <v>0.67524416632551598</v>
      </c>
      <c r="F34" s="206">
        <f>'Yearly-Semi'!D4</f>
        <v>4.1984465455601327</v>
      </c>
      <c r="G34" s="206">
        <f>'Yearly-Semi'!E4</f>
        <v>3.5291401827783568</v>
      </c>
      <c r="H34" s="206">
        <f>'Yearly-Semi'!F4</f>
        <v>0.8028195607023727</v>
      </c>
      <c r="I34" s="206">
        <f>'Yearly-Semi'!G4</f>
        <v>0.55425280976828084</v>
      </c>
      <c r="J34" s="206">
        <f>'Yearly-Semi'!H4</f>
        <v>5.1685211990648277E-3</v>
      </c>
      <c r="K34" s="1"/>
      <c r="L34" s="1"/>
      <c r="M34" s="1"/>
      <c r="N34" s="1"/>
      <c r="O34" s="1"/>
      <c r="P34" s="1"/>
      <c r="Q34" s="1"/>
      <c r="R34" s="1"/>
    </row>
    <row r="35" spans="1:18" ht="28">
      <c r="A35" s="233" t="str">
        <f>VLOOKUP(B35,weight!$A$4:$B$47,2,FALSE)</f>
        <v>TSMC</v>
      </c>
      <c r="B35" s="208" t="s">
        <v>133</v>
      </c>
      <c r="C35" s="208" t="s">
        <v>314</v>
      </c>
      <c r="D35" s="206">
        <f>'Yearly-Semi'!B5</f>
        <v>0.15774344331454238</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3.3626704356162218E-3</v>
      </c>
      <c r="K35" s="1"/>
      <c r="L35" s="1"/>
      <c r="M35" s="1"/>
      <c r="N35" s="1"/>
      <c r="O35" s="1"/>
      <c r="P35" s="1"/>
      <c r="Q35" s="1"/>
      <c r="R35" s="1"/>
    </row>
    <row r="36" spans="1:18" ht="28">
      <c r="A36" s="233" t="str">
        <f>VLOOKUP(B36,weight!$A$4:$B$47,2,FALSE)</f>
        <v>SK HYNIX INC</v>
      </c>
      <c r="B36" s="208" t="s">
        <v>130</v>
      </c>
      <c r="C36" s="208" t="s">
        <v>314</v>
      </c>
      <c r="D36" s="206">
        <f>'Yearly-Semi'!B6</f>
        <v>0.5795273342630276</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1.9291393666517664E-2</v>
      </c>
      <c r="K36" s="1"/>
      <c r="L36" s="1"/>
      <c r="M36" s="1"/>
      <c r="N36" s="1"/>
      <c r="O36" s="1"/>
      <c r="P36" s="1"/>
      <c r="Q36" s="1"/>
      <c r="R36" s="1"/>
    </row>
    <row r="37" spans="1:18" ht="28">
      <c r="A37" s="233" t="str">
        <f>VLOOKUP(B37,weight!$A$4:$B$47,2,FALSE)</f>
        <v>ASML HOLDING NV</v>
      </c>
      <c r="B37" s="208" t="s">
        <v>141</v>
      </c>
      <c r="C37" s="208" t="s">
        <v>314</v>
      </c>
      <c r="D37" s="206">
        <f>'Yearly-Semi'!B7</f>
        <v>9.0610030588098578E-3</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8.9461770950161545E-4</v>
      </c>
      <c r="K37" s="1"/>
      <c r="L37" s="1"/>
      <c r="M37" s="1"/>
      <c r="N37" s="1"/>
      <c r="O37" s="1"/>
      <c r="P37" s="1"/>
      <c r="Q37" s="1"/>
      <c r="R37" s="1"/>
    </row>
    <row r="38" spans="1:18" ht="28">
      <c r="A38" s="233" t="str">
        <f>VLOOKUP(B38,weight!$A$4:$B$47,2,FALSE)</f>
        <v>MARVELL TECHNOLOGY INC</v>
      </c>
      <c r="B38" s="208" t="s">
        <v>154</v>
      </c>
      <c r="C38" s="208" t="s">
        <v>314</v>
      </c>
      <c r="D38" s="206">
        <f>'Yearly-Semi'!B8</f>
        <v>-0.30710728836577639</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-7.7661764589652344E-3</v>
      </c>
      <c r="K38" s="1"/>
      <c r="L38" s="1"/>
      <c r="M38" s="1"/>
      <c r="N38" s="1"/>
      <c r="O38" s="1"/>
      <c r="P38" s="1"/>
      <c r="Q38" s="1"/>
      <c r="R38" s="1"/>
    </row>
    <row r="39" spans="1:18">
      <c r="A39" s="233" t="str">
        <f>VLOOKUP(B39,weight!$A$4:$B$47,2,FALSE)</f>
        <v>VERTIV HOLDINGS CO-A</v>
      </c>
      <c r="B39" s="208" t="s">
        <v>174</v>
      </c>
      <c r="C39" s="208" t="s">
        <v>314</v>
      </c>
      <c r="D39" s="206">
        <f>'Yearly-Semi'!B9</f>
        <v>0.23404629874130789</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1.8741585377580648E-3</v>
      </c>
      <c r="K39" s="1"/>
      <c r="L39" s="1"/>
      <c r="M39" s="1"/>
      <c r="N39" s="1"/>
      <c r="O39" s="1"/>
      <c r="P39" s="1"/>
      <c r="Q39" s="1"/>
      <c r="R39" s="1"/>
    </row>
    <row r="40" spans="1:18">
      <c r="A40" s="233" t="str">
        <f>VLOOKUP(B40,weight!$A$4:$B$47,2,FALSE)</f>
        <v>ARISTA NETWORKS INC</v>
      </c>
      <c r="B40" s="208" t="s">
        <v>139</v>
      </c>
      <c r="C40" s="208" t="s">
        <v>314</v>
      </c>
      <c r="D40" s="206">
        <f>'Yearly-Semi'!B10</f>
        <v>8.8844657559033591E-2</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1.6397140012909054E-4</v>
      </c>
      <c r="K40" s="1"/>
      <c r="L40" s="1"/>
      <c r="M40" s="1"/>
      <c r="N40" s="1"/>
      <c r="O40" s="1"/>
      <c r="P40" s="1"/>
      <c r="Q40" s="1"/>
      <c r="R40" s="1"/>
    </row>
    <row r="41" spans="1:18" ht="28">
      <c r="A41" s="233" t="str">
        <f>VLOOKUP(B41,weight!$A$4:$B$47,2,FALSE)</f>
        <v>MEDIATEK INC</v>
      </c>
      <c r="B41" s="208" t="s">
        <v>135</v>
      </c>
      <c r="C41" s="208" t="s">
        <v>314</v>
      </c>
      <c r="D41" s="206">
        <f>'Yearly-Semi'!B11</f>
        <v>3.0671195480946434E-2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5.4196776148639117E-4</v>
      </c>
      <c r="K41" s="1"/>
      <c r="L41" s="1"/>
      <c r="M41" s="1"/>
      <c r="N41" s="1"/>
      <c r="O41" s="1"/>
      <c r="P41" s="1"/>
      <c r="Q41" s="1"/>
      <c r="R41" s="1"/>
    </row>
    <row r="42" spans="1:18" ht="28">
      <c r="A42" s="233" t="str">
        <f>VLOOKUP(B42,weight!$A$4:$B$47,2,FALSE)</f>
        <v>MICRON TECHNOLOGY INC</v>
      </c>
      <c r="B42" s="208" t="s">
        <v>156</v>
      </c>
      <c r="C42" s="208" t="s">
        <v>314</v>
      </c>
      <c r="D42" s="206">
        <f>'Yearly-Semi'!B12</f>
        <v>0.28053707224334601</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3.0072307628384951E-3</v>
      </c>
      <c r="K42" s="1"/>
      <c r="L42" s="1"/>
      <c r="M42" s="1"/>
      <c r="N42" s="1"/>
      <c r="O42" s="1"/>
      <c r="P42" s="1"/>
      <c r="Q42" s="1"/>
      <c r="R42" s="1"/>
    </row>
    <row r="43" spans="1:18">
      <c r="A43" s="233" t="str">
        <f>VLOOKUP(B43,weight!$A$4:$B$47,2,FALSE)</f>
        <v>QUALCOMM INC</v>
      </c>
      <c r="B43" s="208" t="s">
        <v>165</v>
      </c>
      <c r="C43" s="208" t="s">
        <v>314</v>
      </c>
      <c r="D43" s="206">
        <f>'Yearly-Semi'!B13</f>
        <v>-3.9773466996484874E-2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-5.6635505402030301E-5</v>
      </c>
      <c r="K43" s="1"/>
      <c r="L43" s="1"/>
      <c r="M43" s="1"/>
      <c r="N43" s="1"/>
      <c r="O43" s="1"/>
      <c r="P43" s="1"/>
      <c r="Q43" s="1"/>
      <c r="R43" s="1"/>
    </row>
    <row r="44" spans="1:18">
      <c r="A44" s="233" t="str">
        <f>VLOOKUP(B44,weight!$A$4:$B$47,2,FALSE)</f>
        <v>SYNOPSYS INC</v>
      </c>
      <c r="B44" s="208" t="s">
        <v>170</v>
      </c>
      <c r="C44" s="208" t="s">
        <v>314</v>
      </c>
      <c r="D44" s="206">
        <f>'Yearly-Semi'!B14</f>
        <v>0.31040876874896983</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1.777535346269043E-3</v>
      </c>
      <c r="K44" s="1"/>
      <c r="L44" s="1"/>
      <c r="M44" s="1"/>
      <c r="N44" s="1"/>
      <c r="O44" s="1"/>
      <c r="P44" s="1"/>
      <c r="Q44" s="1"/>
      <c r="R44" s="1"/>
    </row>
    <row r="45" spans="1:18">
      <c r="A45" s="233" t="str">
        <f>VLOOKUP(B45,weight!$A$4:$B$47,2,FALSE)</f>
        <v>ARM HOLDINGS PLC-ADR</v>
      </c>
      <c r="B45" s="208" t="s">
        <v>140</v>
      </c>
      <c r="C45" s="208" t="s">
        <v>314</v>
      </c>
      <c r="D45" s="206">
        <f>'Yearly-Semi'!B15</f>
        <v>0.13529507133592755</v>
      </c>
      <c r="E45" s="206">
        <f>'Yearly-Semi'!C15</f>
        <v>0.56040901419636646</v>
      </c>
      <c r="F45" s="206" t="e">
        <f>'Yearly-Semi'!D15</f>
        <v>#DIV/0!</v>
      </c>
      <c r="G45" s="206" t="e">
        <f>'Yearly-Semi'!E15</f>
        <v>#DIV/0!</v>
      </c>
      <c r="H45" s="206">
        <f>'Yearly-Semi'!F15</f>
        <v>-5.2276153150437099E-2</v>
      </c>
      <c r="I45" s="206">
        <f>'Yearly-Semi'!G15</f>
        <v>-0.56255468066491687</v>
      </c>
      <c r="J45" s="206">
        <f>'Yearly-Semi'!H15</f>
        <v>2.0574320217206852E-3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0.32597222933852543</v>
      </c>
      <c r="C2" s="206">
        <f>J2/K2-1</f>
        <v>0.39867990747387716</v>
      </c>
      <c r="D2" s="206">
        <f>J2/L2-1</f>
        <v>4.9391193903471633</v>
      </c>
      <c r="E2" s="206">
        <f>J2/M2-1</f>
        <v>2.6151427687867228</v>
      </c>
      <c r="F2" s="206">
        <f>J2/N2-1</f>
        <v>0.47665263157894722</v>
      </c>
      <c r="G2" s="206">
        <f>((O2-Q2)/O2)*((P2-R2)/ABS(P2-R2))</f>
        <v>0.40814279983955076</v>
      </c>
      <c r="H2" s="206">
        <f>'Yearly-Sector-Raw-Contribute'!G2</f>
        <v>1.1727189250359489E-2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45509</v>
      </c>
      <c r="S2" s="225">
        <f>_xll.ciqfunctions.udf.CIQ(A2,"IQ_CLOSEPRICE",$A$20,"USD")</f>
        <v>585.51</v>
      </c>
      <c r="T2" s="231">
        <f>P2-R2</f>
        <v>360</v>
      </c>
    </row>
    <row r="3" spans="1:20">
      <c r="A3" s="208" t="s">
        <v>144</v>
      </c>
      <c r="B3" s="206">
        <f>holdings!X5</f>
        <v>-0.24529656327580529</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-7.1009105145895101E-3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-0.12934384786627917</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-2.5670430241992621E-3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8.6759399191931541E-2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1.6578803544086509E-3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45509</v>
      </c>
      <c r="S5" s="225">
        <f>_xll.ciqfunctions.udf.CIQ(A5,"IQ_CLOSEPRICE",$A$20,"USD")</f>
        <v>324.23</v>
      </c>
      <c r="T5" s="231">
        <f t="shared" si="5"/>
        <v>282</v>
      </c>
    </row>
    <row r="6" spans="1:20">
      <c r="A6" s="208" t="s">
        <v>167</v>
      </c>
      <c r="B6" s="206">
        <f>holdings!X8</f>
        <v>0.1547312158420493</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2.2123667171407922E-2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45509</v>
      </c>
      <c r="S6" s="225">
        <f>_xll.ciqfunctions.udf.CIQ(A6,"IQ_CLOSEPRICE",$A$20,"USD")</f>
        <v>0</v>
      </c>
      <c r="T6" s="231">
        <f t="shared" si="5"/>
        <v>198</v>
      </c>
    </row>
    <row r="7" spans="1:20">
      <c r="A7" s="208" t="s">
        <v>172</v>
      </c>
      <c r="B7" s="206">
        <f>holdings!X9</f>
        <v>0.70379146919431301</v>
      </c>
      <c r="C7" s="206">
        <f t="shared" si="0"/>
        <v>0.49938195302843003</v>
      </c>
      <c r="D7" s="206" t="e">
        <f t="shared" si="1"/>
        <v>#DIV/0!</v>
      </c>
      <c r="E7" s="206" t="e">
        <f t="shared" si="2"/>
        <v>#DIV/0!</v>
      </c>
      <c r="F7" s="206">
        <f t="shared" si="3"/>
        <v>0.45933589990375356</v>
      </c>
      <c r="G7" s="206">
        <f t="shared" si="4"/>
        <v>0.65708037178786227</v>
      </c>
      <c r="H7" s="206">
        <f>'Yearly-Sector-Raw-Contribute'!G7</f>
        <v>7.0350394676579227E-3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-0.23799136457677428</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-3.7777021615190785E-3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-0.13939116502632176</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-2.1373646872167502E-3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-0.1275433089175676</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-1.491081416312659E-3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45509</v>
      </c>
      <c r="S10" s="225">
        <f>_xll.ciqfunctions.udf.CIQ(A10,"IQ_CLOSEPRICE",$A$20,"USD")</f>
        <v>258.02999999999997</v>
      </c>
      <c r="T10" s="231">
        <f t="shared" si="5"/>
        <v>126</v>
      </c>
    </row>
    <row r="11" spans="1:20">
      <c r="A11" s="208" t="s">
        <v>166</v>
      </c>
      <c r="B11" s="206">
        <f>holdings!X13</f>
        <v>1.258900795022468</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1.2632315249364758E-2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45509</v>
      </c>
      <c r="S11" s="225">
        <f>_xll.ciqfunctions.udf.CIQ(A11,"IQ_CLOSEPRICE",$A$20,"USD")</f>
        <v>57.86</v>
      </c>
      <c r="T11" s="231">
        <f t="shared" si="5"/>
        <v>360</v>
      </c>
    </row>
    <row r="12" spans="1:20">
      <c r="A12" s="208" t="s">
        <v>146</v>
      </c>
      <c r="B12" s="206">
        <f>holdings!X14</f>
        <v>0.21980668869468545</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1.5950554947376607E-3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45509</v>
      </c>
      <c r="S12" s="225">
        <f>_xll.ciqfunctions.udf.CIQ(A12,"IQ_CLOSEPRICE",$A$20,"USD")</f>
        <v>323.83</v>
      </c>
      <c r="T12" s="231">
        <f t="shared" si="5"/>
        <v>192</v>
      </c>
    </row>
    <row r="13" spans="1:20">
      <c r="A13" s="208" t="s">
        <v>168</v>
      </c>
      <c r="B13" s="206">
        <f>holdings!X15</f>
        <v>0.17756042509169556</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2.7942587881376064E-3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45706</v>
      </c>
      <c r="Q13" s="225">
        <f>_xll.ciqfunctions.udf.CIQ(A13,"IQ_YEARLOW",$A$15,"USD")</f>
        <v>48.56</v>
      </c>
      <c r="R13" s="230" cm="1">
        <f t="array" ref="R13">_xll.ciqfunctions.udf.CIQ(A13,"IQ_YEARLOW_DATE")</f>
        <v>45509</v>
      </c>
      <c r="S13" s="225">
        <f>_xll.ciqfunctions.udf.CIQ(A13,"IQ_CLOSEPRICE",$A$20,"USD")</f>
        <v>106.33</v>
      </c>
      <c r="T13" s="231">
        <f t="shared" si="5"/>
        <v>197</v>
      </c>
    </row>
    <row r="14" spans="1:20">
      <c r="A14" s="208" t="s">
        <v>171</v>
      </c>
      <c r="B14" s="206">
        <f>holdings!X16</f>
        <v>-0.23703673268140357</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-3.37980649012929E-3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45509</v>
      </c>
      <c r="S14" s="225">
        <f>_xll.ciqfunctions.udf.CIQ(A14,"IQ_CLOSEPRICE",$A$20,"USD")</f>
        <v>243.38</v>
      </c>
      <c r="T14" s="231">
        <f t="shared" si="5"/>
        <v>189</v>
      </c>
    </row>
    <row r="15" spans="1:20">
      <c r="A15" s="19" t="s">
        <v>268</v>
      </c>
      <c r="C15" s="1"/>
      <c r="D15" s="1"/>
      <c r="E15" s="1"/>
      <c r="F15" s="1"/>
      <c r="G15" s="1"/>
      <c r="H15" s="225">
        <f>SUM(H2:H14)</f>
        <v>3.911149748210746E-2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2.4846051604609593E-2</v>
      </c>
      <c r="C23" s="1">
        <f>C2*holdings!$U$4*0.01</f>
        <v>3.0387930821339514E-2</v>
      </c>
      <c r="D23" s="1">
        <f>D2*holdings!$U$4*0.01</f>
        <v>0.37646647232163455</v>
      </c>
      <c r="E23" s="1">
        <f>E2*holdings!$U$4*0.01</f>
        <v>0.19932977824076642</v>
      </c>
      <c r="F23" s="1">
        <f>F2*holdings!$U$4*0.01</f>
        <v>3.633111908249239E-2</v>
      </c>
      <c r="G23" s="1">
        <f>G2*holdings!$U$4*0.01</f>
        <v>3.1109205491036063E-2</v>
      </c>
      <c r="H23" s="263">
        <f>SUM(H2:H14)</f>
        <v>3.911149748210746E-2</v>
      </c>
    </row>
    <row r="24" spans="1:8">
      <c r="A24" s="208" t="s">
        <v>144</v>
      </c>
      <c r="B24" s="1">
        <f>B3*holdings!$U$4*0.01</f>
        <v>-1.8696841390297345E-2</v>
      </c>
      <c r="C24" s="1">
        <f>C3*holdings!$U$4*0.01</f>
        <v>3.8902926284524932E-3</v>
      </c>
      <c r="D24" s="1">
        <f>D3*holdings!$U$4*0.01</f>
        <v>4.7388053750034631E-2</v>
      </c>
      <c r="E24" s="1">
        <f>E3*holdings!$U$4*0.01</f>
        <v>3.2086410839301693E-2</v>
      </c>
      <c r="F24" s="1">
        <f>F3*holdings!$U$4*0.01</f>
        <v>2.3397852154522173E-3</v>
      </c>
      <c r="G24" s="1">
        <f>G3*holdings!$U$4*0.01</f>
        <v>-2.8712116953829005E-2</v>
      </c>
      <c r="H24" s="264"/>
    </row>
    <row r="25" spans="1:8">
      <c r="A25" s="208" t="s">
        <v>159</v>
      </c>
      <c r="B25" s="1">
        <f>B4*holdings!$U$4*0.01</f>
        <v>-9.8587659609705638E-3</v>
      </c>
      <c r="C25" s="1">
        <f>C4*holdings!$U$4*0.01</f>
        <v>1.8458136853635131E-2</v>
      </c>
      <c r="D25" s="1">
        <f>D4*holdings!$U$4*0.01</f>
        <v>9.9391721209878395E-2</v>
      </c>
      <c r="E25" s="1">
        <f>E4*holdings!$U$4*0.01</f>
        <v>9.5983203956840055E-2</v>
      </c>
      <c r="F25" s="1">
        <f>F4*holdings!$U$4*0.01</f>
        <v>2.2794975029033323E-2</v>
      </c>
      <c r="G25" s="1">
        <f>G4*holdings!$U$4*0.01</f>
        <v>-3.3045731453902237E-2</v>
      </c>
      <c r="H25" s="264"/>
    </row>
    <row r="26" spans="1:8">
      <c r="A26" s="208" t="s">
        <v>147</v>
      </c>
      <c r="B26" s="1">
        <f>B5*holdings!$U$4*0.01</f>
        <v>6.6129207199089749E-3</v>
      </c>
      <c r="C26" s="1">
        <f>C5*holdings!$U$4*0.01</f>
        <v>8.2757970953955609E-3</v>
      </c>
      <c r="D26" s="1">
        <f>D5*holdings!$U$4*0.01</f>
        <v>0.31976436845280243</v>
      </c>
      <c r="E26" s="1">
        <f>E5*holdings!$U$4*0.01</f>
        <v>0.14676865680016854</v>
      </c>
      <c r="F26" s="1">
        <f>F5*holdings!$U$4*0.01</f>
        <v>7.5271276261930711E-2</v>
      </c>
      <c r="G26" s="1">
        <f>G5*holdings!$U$4*0.01</f>
        <v>5.5932695069229342E-2</v>
      </c>
      <c r="H26" s="264"/>
    </row>
    <row r="27" spans="1:8">
      <c r="A27" s="208" t="s">
        <v>167</v>
      </c>
      <c r="B27" s="1">
        <f>B6*holdings!$U$4*0.01</f>
        <v>1.1793826061369885E-2</v>
      </c>
      <c r="C27" s="1">
        <f>C6*holdings!$U$4*0.01</f>
        <v>1.5137200540369431E-2</v>
      </c>
      <c r="D27" s="1">
        <f>D6*holdings!$U$4*0.01</f>
        <v>0.14172952045960985</v>
      </c>
      <c r="E27" s="1">
        <f>E6*holdings!$U$4*0.01</f>
        <v>0.12281085985494951</v>
      </c>
      <c r="F27" s="1">
        <f>F6*holdings!$U$4*0.01</f>
        <v>4.1081812950529928E-2</v>
      </c>
      <c r="G27" s="1">
        <f>G6*holdings!$U$4*0.01</f>
        <v>2.8708707570707707E-2</v>
      </c>
      <c r="H27" s="264"/>
    </row>
    <row r="28" spans="1:8">
      <c r="A28" s="208" t="s">
        <v>172</v>
      </c>
      <c r="B28" s="1">
        <f>B7*holdings!$U$4*0.01</f>
        <v>5.3643953652033539E-2</v>
      </c>
      <c r="C28" s="1">
        <f>C7*holdings!$U$4*0.01</f>
        <v>3.8063579221252024E-2</v>
      </c>
      <c r="D28" s="1"/>
      <c r="E28" s="1"/>
      <c r="F28" s="1">
        <f>F7*holdings!$U$4*0.01</f>
        <v>3.501121397984569E-2</v>
      </c>
      <c r="G28" s="1">
        <f>G7*holdings!$U$4*0.01</f>
        <v>5.0083569569549811E-2</v>
      </c>
      <c r="H28" s="264"/>
    </row>
    <row r="29" spans="1:8">
      <c r="A29" s="208" t="s">
        <v>137</v>
      </c>
      <c r="B29" s="1">
        <f>B8*holdings!$U$4*0.01</f>
        <v>-1.8140029099181724E-2</v>
      </c>
      <c r="C29" s="1">
        <f>C8*holdings!$U$4*0.01</f>
        <v>3.856958923972531E-3</v>
      </c>
      <c r="D29" s="1">
        <f>D8*holdings!$U$4*0.01</f>
        <v>4.7554112277670198E-3</v>
      </c>
      <c r="E29" s="1">
        <f>E8*holdings!$U$4*0.01</f>
        <v>7.5734315764486807E-3</v>
      </c>
      <c r="F29" s="1">
        <f>F8*holdings!$U$4*0.01</f>
        <v>-2.6713553338996925E-2</v>
      </c>
      <c r="G29" s="1">
        <f>G8*holdings!$U$4*0.01</f>
        <v>-3.3165213950603636E-2</v>
      </c>
      <c r="H29" s="264"/>
    </row>
    <row r="30" spans="1:8">
      <c r="A30" s="208" t="s">
        <v>151</v>
      </c>
      <c r="B30" s="1">
        <f>B9*holdings!$U$4*0.01</f>
        <v>-1.0624586292208192E-2</v>
      </c>
      <c r="C30" s="1">
        <f>C9*holdings!$U$4*0.01</f>
        <v>1.2798365242626612E-3</v>
      </c>
      <c r="D30" s="1">
        <f>D9*holdings!$U$4*0.01</f>
        <v>0.22890406703832525</v>
      </c>
      <c r="E30" s="1">
        <f>E9*holdings!$U$4*0.01</f>
        <v>7.1459958690302264E-2</v>
      </c>
      <c r="F30" s="1">
        <f>F9*holdings!$U$4*0.01</f>
        <v>1.8835257911612782E-3</v>
      </c>
      <c r="G30" s="1">
        <f>G9*holdings!$U$4*0.01</f>
        <v>-3.755651175779761E-2</v>
      </c>
      <c r="H30" s="264"/>
    </row>
    <row r="31" spans="1:8">
      <c r="A31" s="208" t="s">
        <v>175</v>
      </c>
      <c r="B31" s="1">
        <f>B10*holdings!$U$4*0.01</f>
        <v>-9.7215264061576347E-3</v>
      </c>
      <c r="C31" s="1">
        <f>C10*holdings!$U$4*0.01</f>
        <v>3.4037868674716689E-3</v>
      </c>
      <c r="D31" s="1">
        <f>D10*holdings!$U$4*0.01</f>
        <v>2.8595499852777349E-2</v>
      </c>
      <c r="E31" s="1">
        <f>E10*holdings!$U$4*0.01</f>
        <v>1.9731698901785034E-2</v>
      </c>
      <c r="F31" s="1">
        <f>F10*holdings!$U$4*0.01</f>
        <v>-6.1236454574046942E-4</v>
      </c>
      <c r="G31" s="1">
        <f>G10*holdings!$U$4*0.01</f>
        <v>2.4419358272895458E-2</v>
      </c>
      <c r="H31" s="264"/>
    </row>
    <row r="32" spans="1:8">
      <c r="A32" s="208" t="s">
        <v>166</v>
      </c>
      <c r="B32" s="1">
        <f>B11*holdings!$U$4*0.01</f>
        <v>9.5955149865631723E-2</v>
      </c>
      <c r="C32" s="1">
        <f>C11*holdings!$U$4*0.01</f>
        <v>7.9731822080275641E-2</v>
      </c>
      <c r="D32" s="1">
        <f>D11*holdings!$U$4*0.01</f>
        <v>0.21688424048275182</v>
      </c>
      <c r="E32" s="1">
        <f>E11*holdings!$U$4*0.01</f>
        <v>0.13938328814756115</v>
      </c>
      <c r="F32" s="1">
        <f>F11*holdings!$U$4*0.01</f>
        <v>0.15617107326648769</v>
      </c>
      <c r="G32" s="1">
        <f>G11*holdings!$U$4*0.01</f>
        <v>5.4404991979721852E-2</v>
      </c>
      <c r="H32" s="264"/>
    </row>
    <row r="33" spans="1:8">
      <c r="A33" s="208" t="s">
        <v>146</v>
      </c>
      <c r="B33" s="1">
        <f>B12*holdings!$U$4*0.01</f>
        <v>1.6753968095468853E-2</v>
      </c>
      <c r="C33" s="1">
        <f>C12*holdings!$U$4*0.01</f>
        <v>4.0174443258202831E-2</v>
      </c>
      <c r="D33" s="1">
        <f>D12*holdings!$U$4*0.01</f>
        <v>1.8479848620106736</v>
      </c>
      <c r="E33" s="1">
        <f>E12*holdings!$U$4*0.01</f>
        <v>2.0951029692199783</v>
      </c>
      <c r="F33" s="1">
        <f>F12*holdings!$U$4*0.01</f>
        <v>0.26196391418490117</v>
      </c>
      <c r="G33" s="1">
        <f>G12*holdings!$U$4*0.01</f>
        <v>6.7415603853118344E-2</v>
      </c>
      <c r="H33" s="264"/>
    </row>
    <row r="34" spans="1:8">
      <c r="A34" s="208" t="s">
        <v>168</v>
      </c>
      <c r="B34" s="1">
        <f>B13*holdings!$U$4*0.01</f>
        <v>1.3533899785625955E-2</v>
      </c>
      <c r="C34" s="1">
        <f>C13*holdings!$U$4*0.01</f>
        <v>3.9272459917522144E-2</v>
      </c>
      <c r="D34" s="1">
        <f>D13*holdings!$U$4*0.01</f>
        <v>0.16010590729887342</v>
      </c>
      <c r="E34" s="1">
        <f>E13*holdings!$U$4*0.01</f>
        <v>0.14435075513076492</v>
      </c>
      <c r="F34" s="1">
        <f>F13*holdings!$U$4*0.01</f>
        <v>7.0380435239827344E-2</v>
      </c>
      <c r="G34" s="1">
        <f>G13*holdings!$U$4*0.01</f>
        <v>4.7613321576001191E-2</v>
      </c>
      <c r="H34" s="264"/>
    </row>
    <row r="35" spans="1:8">
      <c r="A35" s="208" t="s">
        <v>171</v>
      </c>
      <c r="B35" s="1">
        <f>B14*holdings!$U$4*0.01</f>
        <v>-1.8067265743285061E-2</v>
      </c>
      <c r="C35" s="1">
        <f>C14*holdings!$U$4*0.01</f>
        <v>-4.5601246927349645E-3</v>
      </c>
      <c r="D35" s="1">
        <f>D14*holdings!$U$4*0.01</f>
        <v>3.4225744085200453E-2</v>
      </c>
      <c r="E35" s="1">
        <f>E14*holdings!$U$4*0.01</f>
        <v>1.4598218132424089E-2</v>
      </c>
      <c r="F35" s="1">
        <f>F14*holdings!$U$4*0.01</f>
        <v>4.6318164576098029E-3</v>
      </c>
      <c r="G35" s="1">
        <f>G14*holdings!$U$4*0.01</f>
        <v>4.4589494802280694E-2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0.2707947805456703</v>
      </c>
      <c r="C2" s="206">
        <f>J2/K2-1</f>
        <v>0.39132089836315198</v>
      </c>
      <c r="D2" s="206">
        <f>J2/L2-1</f>
        <v>1.0055655718429097</v>
      </c>
      <c r="E2" s="206">
        <f>J2/M2-1</f>
        <v>0.96211511177575804</v>
      </c>
      <c r="F2" s="206">
        <f>J2/N2-1</f>
        <v>0.1515956249718684</v>
      </c>
      <c r="G2" s="206">
        <f>((O2-Q2)/O2)*((P2-R2)/ABS(P2-R2))</f>
        <v>0.32837914174961524</v>
      </c>
      <c r="H2" s="206">
        <f>'Yearly-Sector-Raw-Contribute'!G15</f>
        <v>9.2270847176090607E-3</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-3.5279638999042739E-2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9.8493121175943169E-4</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45509</v>
      </c>
      <c r="S3" s="225">
        <f>_xll.ciqfunctions.udf.CIQ(A3,"IQ_CLOSEPRICE",$A$24,"USD")</f>
        <v>219.39</v>
      </c>
      <c r="T3" s="231">
        <f t="shared" ref="T3:T18" si="5">P3-R3</f>
        <v>183</v>
      </c>
    </row>
    <row r="4" spans="1:20" ht="28">
      <c r="A4" s="208" t="s">
        <v>149</v>
      </c>
      <c r="B4" s="229">
        <f>holdings!X19</f>
        <v>3.0322239830955944E-2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-1.0340007398216098E-3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-0.23420166402535658</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-6.7644899939041329E-3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45509</v>
      </c>
      <c r="S5" s="225">
        <f>_xll.ciqfunctions.udf.CIQ(A5,"IQ_CLOSEPRICE",$A$24,"USD")</f>
        <v>403.84</v>
      </c>
      <c r="T5" s="231">
        <f t="shared" si="5"/>
        <v>135</v>
      </c>
    </row>
    <row r="6" spans="1:20">
      <c r="A6" s="208" t="s">
        <v>163</v>
      </c>
      <c r="B6" s="229">
        <f>holdings!X21</f>
        <v>1.1242893031865662</v>
      </c>
      <c r="C6" s="206">
        <f t="shared" si="0"/>
        <v>0.64203454894433798</v>
      </c>
      <c r="D6" s="206">
        <f t="shared" si="1"/>
        <v>19.532</v>
      </c>
      <c r="E6" s="206">
        <f t="shared" si="2"/>
        <v>18.517110266159698</v>
      </c>
      <c r="F6" s="206">
        <f t="shared" si="3"/>
        <v>4.4183673469387754</v>
      </c>
      <c r="G6" s="206">
        <f t="shared" si="4"/>
        <v>0.86363052415210695</v>
      </c>
      <c r="H6" s="206">
        <f>'Yearly-Sector-Raw-Contribute'!G19</f>
        <v>1.3992533395170694E-2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45873</v>
      </c>
      <c r="Q6" s="225">
        <f>_xll.ciqfunctions.udf.CIQ(A6,"IQ_YEARLOW",$A$19,"USD")</f>
        <v>21.23</v>
      </c>
      <c r="R6" s="230" cm="1">
        <f t="array" ref="R6">_xll.ciqfunctions.udf.CIQ(A6,"IQ_YEARLOW_DATE")</f>
        <v>45509</v>
      </c>
      <c r="S6" s="225">
        <f>_xll.ciqfunctions.udf.CIQ(A6,"IQ_CLOSEPRICE",$A$24,"USD")</f>
        <v>75.63</v>
      </c>
      <c r="T6" s="231">
        <f t="shared" si="5"/>
        <v>364</v>
      </c>
    </row>
    <row r="7" spans="1:20">
      <c r="A7" s="208" t="s">
        <v>161</v>
      </c>
      <c r="B7" s="229">
        <f>holdings!X22</f>
        <v>0.51542246759481536</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9.4807270179517247E-3</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0.95559566787003614</v>
      </c>
      <c r="C8" s="206">
        <f t="shared" si="0"/>
        <v>1.493729679516953</v>
      </c>
      <c r="D8" s="206" t="e">
        <f t="shared" si="1"/>
        <v>#DIV/0!</v>
      </c>
      <c r="E8" s="206" t="e">
        <f t="shared" si="2"/>
        <v>#DIV/0!</v>
      </c>
      <c r="F8" s="206" t="e">
        <f t="shared" si="3"/>
        <v>#DIV/0!</v>
      </c>
      <c r="G8" s="206">
        <f t="shared" si="4"/>
        <v>0.74910968660968658</v>
      </c>
      <c r="H8" s="206">
        <f>'Yearly-Sector-Raw-Contribute'!G21</f>
        <v>1.480680271635842E-2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45859</v>
      </c>
      <c r="Q8" s="225">
        <f>_xll.ciqfunctions.udf.CIQ(A8,"IQ_YEARLOW",$A$19,"USD")</f>
        <v>14.09</v>
      </c>
      <c r="R8" s="230" cm="1">
        <f t="array" ref="R8">_xll.ciqfunctions.udf.CIQ(A8,"IQ_YEARLOW_DATE")</f>
        <v>45586</v>
      </c>
      <c r="S8" s="225">
        <f>_xll.ciqfunctions.udf.CIQ(A8,"IQ_CLOSEPRICE",$A$24,"USD")</f>
        <v>27.7</v>
      </c>
      <c r="T8" s="231">
        <f t="shared" si="5"/>
        <v>273</v>
      </c>
    </row>
    <row r="9" spans="1:20">
      <c r="A9" s="208" t="s">
        <v>148</v>
      </c>
      <c r="B9" s="229">
        <f>holdings!X24</f>
        <v>-0.18722244650787245</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-2.4756754232610587E-3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0.35017162100900201</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5.0636538392934581E-3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-2.6313947792007797E-2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3.4224953735946084E-5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0.93907875185735512</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9.5098901182017626E-3</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45873</v>
      </c>
      <c r="Q12" s="225">
        <f>_xll.ciqfunctions.udf.CIQ(A12,"IQ_YEARLOW",$A$19,"USD")</f>
        <v>69.260000000000005</v>
      </c>
      <c r="R12" s="230" cm="1">
        <f t="array" ref="R12">_xll.ciqfunctions.udf.CIQ(A12,"IQ_YEARLOW_DATE")</f>
        <v>45509</v>
      </c>
      <c r="S12" s="225">
        <f>_xll.ciqfunctions.udf.CIQ(A12,"IQ_CLOSEPRICE",$A$24,"USD")</f>
        <v>107.68</v>
      </c>
      <c r="T12" s="231">
        <f t="shared" si="5"/>
        <v>364</v>
      </c>
    </row>
    <row r="13" spans="1:20">
      <c r="A13" s="208" t="s">
        <v>150</v>
      </c>
      <c r="B13" s="229">
        <f>holdings!X28</f>
        <v>-0.21650399290150846</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-3.0952076314948039E-3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-6.0233018245768322E-2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9.1479127648133357E-4</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45509</v>
      </c>
      <c r="S14" s="225">
        <f>_xll.ciqfunctions.udf.CIQ(A14,"IQ_CLOSEPRICE",$A$24,"USD")</f>
        <v>181.96</v>
      </c>
      <c r="T14" s="231">
        <f t="shared" si="5"/>
        <v>358</v>
      </c>
    </row>
    <row r="15" spans="1:20">
      <c r="A15" s="208" t="s">
        <v>152</v>
      </c>
      <c r="B15" s="229">
        <f>holdings!X30</f>
        <v>-2.6845925862291176E-2</v>
      </c>
      <c r="C15" s="206">
        <f>J15/K15-1</f>
        <v>0.37215873414542266</v>
      </c>
      <c r="D15" s="206">
        <f>J15/L15-1</f>
        <v>0.4312004715436506</v>
      </c>
      <c r="E15" s="206">
        <f>J15/M15-1</f>
        <v>6.7666601524330572E-2</v>
      </c>
      <c r="F15" s="206">
        <f>J15/N15-1</f>
        <v>-0.16908745247148294</v>
      </c>
      <c r="G15" s="206">
        <f t="shared" si="4"/>
        <v>-0.61951351351351347</v>
      </c>
      <c r="H15" s="206">
        <f>'Yearly-Sector-Raw-Contribute'!G28</f>
        <v>-8.8619025839321592E-4</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-8.4323620380921338E-2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-8.6848878525901075E-4</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0.58450196774014751</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4.6536683967335138E-3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-0.38769670958512159</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-1.0759206806536038E-3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45870</v>
      </c>
      <c r="S18" s="225">
        <f>_xll.ciqfunctions.udf.CIQ(A18,"IQ_CLOSEPRICE",$A$24,"USD")</f>
        <v>27.96</v>
      </c>
      <c r="T18" s="231">
        <f t="shared" si="5"/>
        <v>-170</v>
      </c>
    </row>
    <row r="19" spans="1:20">
      <c r="A19" s="19" t="s">
        <v>268</v>
      </c>
      <c r="C19" s="206"/>
      <c r="D19" s="206"/>
      <c r="E19" s="206"/>
      <c r="F19" s="206"/>
      <c r="G19" s="206"/>
      <c r="H19" s="55">
        <f>SUM(H2:H18)</f>
        <v>5.2468334130507902E-2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8.5694876837112674E-2</v>
      </c>
      <c r="C27" s="1">
        <f>C6*holdings!$U$4*0.01</f>
        <v>4.8936756261058444E-2</v>
      </c>
      <c r="D27" s="1">
        <f>D6*holdings!$U$4*0.01</f>
        <v>1.4887559008508446</v>
      </c>
      <c r="E27" s="1">
        <f>E6*holdings!$U$4*0.01</f>
        <v>1.4113996096380814</v>
      </c>
      <c r="F27" s="1">
        <f>F6*holdings!$U$4*0.01</f>
        <v>0.33677403542298756</v>
      </c>
      <c r="G27" s="1">
        <f>G6*holdings!$U$4*0.01</f>
        <v>6.5827106235222047E-2</v>
      </c>
      <c r="H27" s="263"/>
    </row>
    <row r="28" spans="1:20">
      <c r="A28" s="208" t="s">
        <v>144</v>
      </c>
      <c r="B28" s="1">
        <f>B7*holdings!$U$4*0.01</f>
        <v>3.9286209300782547E-2</v>
      </c>
      <c r="C28" s="1">
        <f>C7*holdings!$U$4*0.01</f>
        <v>7.1190124440285496E-2</v>
      </c>
      <c r="D28" s="1">
        <f>D7*holdings!$U$4*0.01</f>
        <v>0.15213063112025663</v>
      </c>
      <c r="E28" s="1">
        <f>E7*holdings!$U$4*0.01</f>
        <v>0.14799890725903611</v>
      </c>
      <c r="F28" s="1">
        <f>F7*holdings!$U$4*0.01</f>
        <v>5.9829622815852003E-2</v>
      </c>
      <c r="G28" s="1">
        <f>G7*holdings!$U$4*0.01</f>
        <v>4.0213122997787107E-2</v>
      </c>
      <c r="H28" s="264"/>
    </row>
    <row r="29" spans="1:20">
      <c r="A29" s="208" t="s">
        <v>159</v>
      </c>
      <c r="B29" s="1">
        <f>B8*holdings!$U$4*0.01</f>
        <v>7.2836815961960899E-2</v>
      </c>
      <c r="C29" s="1">
        <f>C8*holdings!$U$4*0.01</f>
        <v>0.1138541303838268</v>
      </c>
      <c r="D29" s="1"/>
      <c r="E29" s="1"/>
      <c r="F29" s="1"/>
      <c r="G29" s="1">
        <f>G8*holdings!$U$4*0.01</f>
        <v>5.7098170506077101E-2</v>
      </c>
      <c r="H29" s="264"/>
    </row>
    <row r="30" spans="1:20">
      <c r="A30" s="208" t="s">
        <v>147</v>
      </c>
      <c r="B30" s="1">
        <f>B9*holdings!$U$4*0.01</f>
        <v>-1.4270352345398665E-2</v>
      </c>
      <c r="C30" s="1">
        <f>C9*holdings!$U$4*0.01</f>
        <v>8.2515242471789107E-3</v>
      </c>
      <c r="D30" s="1">
        <f>D9*holdings!$U$4*0.01</f>
        <v>3.1278292725010141E-2</v>
      </c>
      <c r="E30" s="1">
        <f>E9*holdings!$U$4*0.01</f>
        <v>4.3116518132175097E-2</v>
      </c>
      <c r="F30" s="1">
        <f>F9*holdings!$U$4*0.01</f>
        <v>-1.9294463221683902E-2</v>
      </c>
      <c r="G30" s="1">
        <f>G9*holdings!$U$4*0.01</f>
        <v>3.1966285266762824E-2</v>
      </c>
      <c r="H30" s="264"/>
    </row>
    <row r="31" spans="1:20">
      <c r="A31" s="208" t="s">
        <v>167</v>
      </c>
      <c r="B31" s="1">
        <f>B10*holdings!$U$4*0.01</f>
        <v>2.6690562517287394E-2</v>
      </c>
      <c r="C31" s="1">
        <f>C10*holdings!$U$4*0.01</f>
        <v>3.6216180167543278E-2</v>
      </c>
      <c r="D31" s="1">
        <f>D10*holdings!$U$4*0.01</f>
        <v>3.6633198392573778E-2</v>
      </c>
      <c r="E31" s="1">
        <f>E10*holdings!$U$4*0.01</f>
        <v>3.9119195293841218E-2</v>
      </c>
      <c r="F31" s="1">
        <f>F10*holdings!$U$4*0.01</f>
        <v>4.3210740378448298E-2</v>
      </c>
      <c r="G31" s="1">
        <f>G10*holdings!$U$4*0.01</f>
        <v>4.0186088693126669E-2</v>
      </c>
      <c r="H31" s="264"/>
    </row>
    <row r="32" spans="1:20">
      <c r="A32" s="208" t="s">
        <v>172</v>
      </c>
      <c r="B32" s="1">
        <f>B11*holdings!$U$4*0.01</f>
        <v>-2.0056852882466038E-3</v>
      </c>
      <c r="C32" s="1">
        <f>C11*holdings!$U$4*0.01</f>
        <v>4.3444010422533021E-2</v>
      </c>
      <c r="D32" s="1">
        <f>D11*holdings!$U$4*0.01</f>
        <v>6.776239177562661E-2</v>
      </c>
      <c r="E32" s="1">
        <f>E11*holdings!$U$4*0.01</f>
        <v>8.9198422581025408E-2</v>
      </c>
      <c r="F32" s="1">
        <f>F11*holdings!$U$4*0.01</f>
        <v>1.3434252247560298E-2</v>
      </c>
      <c r="G32" s="1">
        <f>G11*holdings!$U$4*0.01</f>
        <v>-3.9638879576979383E-2</v>
      </c>
      <c r="H32" s="264"/>
    </row>
    <row r="33" spans="1:8">
      <c r="A33" s="208" t="s">
        <v>137</v>
      </c>
      <c r="B33" s="1">
        <f>B12*holdings!$U$4*0.01</f>
        <v>7.1577873909035611E-2</v>
      </c>
      <c r="C33" s="1">
        <f>C12*holdings!$U$4*0.01</f>
        <v>5.887906973880077E-2</v>
      </c>
      <c r="D33" s="1">
        <f>D12*holdings!$U$4*0.01</f>
        <v>0.22042774995738032</v>
      </c>
      <c r="E33" s="1">
        <f>E12*holdings!$U$4*0.01</f>
        <v>0.18978844250264376</v>
      </c>
      <c r="F33" s="1">
        <f>F12*holdings!$U$4*0.01</f>
        <v>0.10372354529757409</v>
      </c>
      <c r="G33" s="1">
        <f>G12*holdings!$U$4*0.01</f>
        <v>4.95606386542582E-2</v>
      </c>
      <c r="H33" s="264"/>
    </row>
    <row r="34" spans="1:8">
      <c r="A34" s="208" t="s">
        <v>151</v>
      </c>
      <c r="B34" s="1">
        <f>B13*holdings!$U$4*0.01</f>
        <v>-1.6502232080170497E-2</v>
      </c>
      <c r="C34" s="1">
        <f>C13*holdings!$U$4*0.01</f>
        <v>1.8122564738277352E-3</v>
      </c>
      <c r="D34" s="1">
        <f>D13*holdings!$U$4*0.01</f>
        <v>8.4219319778366299E-3</v>
      </c>
      <c r="E34" s="1">
        <f>E13*holdings!$U$4*0.01</f>
        <v>2.2354678952256686E-2</v>
      </c>
      <c r="F34" s="1">
        <f>F13*holdings!$U$4*0.01</f>
        <v>-1.4796736694619164E-2</v>
      </c>
      <c r="G34" s="1">
        <f>G13*holdings!$U$4*0.01</f>
        <v>-3.7281582358381388E-2</v>
      </c>
      <c r="H34" s="264"/>
    </row>
    <row r="35" spans="1:8">
      <c r="A35" s="208" t="s">
        <v>175</v>
      </c>
      <c r="B35" s="1">
        <f>B14*holdings!$U$4*0.01</f>
        <v>-4.5910434845097374E-3</v>
      </c>
      <c r="C35" s="1">
        <f>C14*holdings!$U$4*0.01</f>
        <v>1.2995224030166121E-2</v>
      </c>
      <c r="D35" s="1">
        <f>D14*holdings!$U$4*0.01</f>
        <v>9.9890826410232864E-2</v>
      </c>
      <c r="E35" s="1">
        <f>E14*holdings!$U$4*0.01</f>
        <v>8.5972158262959675E-2</v>
      </c>
      <c r="F35" s="1">
        <f>F14*holdings!$U$4*0.01</f>
        <v>1.4650745096267948E-2</v>
      </c>
      <c r="G35" s="1">
        <f>G14*holdings!$U$4*0.01</f>
        <v>2.4279355474285988E-2</v>
      </c>
      <c r="H35" s="264"/>
    </row>
    <row r="36" spans="1:8">
      <c r="A36" s="208" t="s">
        <v>166</v>
      </c>
      <c r="B36" s="1">
        <f>B15*holdings!$U$4*0.01</f>
        <v>-2.0462333883519502E-3</v>
      </c>
      <c r="C36" s="1">
        <f>C15*holdings!$U$4*0.01</f>
        <v>2.8366450517723671E-2</v>
      </c>
      <c r="D36" s="1">
        <f>D15*holdings!$U$4*0.01</f>
        <v>3.2866692937757354E-2</v>
      </c>
      <c r="E36" s="1">
        <f>E15*holdings!$U$4*0.01</f>
        <v>5.1576414248346259E-3</v>
      </c>
      <c r="F36" s="1">
        <f>F15*holdings!$U$4*0.01</f>
        <v>-1.2888078160288601E-2</v>
      </c>
      <c r="G36" s="1">
        <f>G15*holdings!$U$4*0.01</f>
        <v>-4.7220171969080627E-2</v>
      </c>
      <c r="H36" s="264"/>
    </row>
    <row r="37" spans="1:8">
      <c r="A37" s="208" t="s">
        <v>146</v>
      </c>
      <c r="B37" s="1">
        <f>B16*holdings!$U$4*0.01</f>
        <v>-6.4272623091953312E-3</v>
      </c>
      <c r="C37" s="1">
        <f>C16*holdings!$U$4*0.01</f>
        <v>2.8297756070723303E-2</v>
      </c>
      <c r="D37" s="1">
        <f>D16*holdings!$U$4*0.01</f>
        <v>7.3270701909917663E-2</v>
      </c>
      <c r="E37" s="1">
        <f>E16*holdings!$U$4*0.01</f>
        <v>0.10978347266738622</v>
      </c>
      <c r="F37" s="1">
        <f>F16*holdings!$U$4*0.01</f>
        <v>-5.2557916888027337E-3</v>
      </c>
      <c r="G37" s="1">
        <f>G16*holdings!$U$4*0.01</f>
        <v>-4.051620814066885E-2</v>
      </c>
      <c r="H37" s="264"/>
    </row>
    <row r="38" spans="1:8">
      <c r="A38" s="208" t="s">
        <v>168</v>
      </c>
      <c r="B38" s="1">
        <f>B17*holdings!$U$4*0.01</f>
        <v>4.4551543801560241E-2</v>
      </c>
      <c r="C38" s="1">
        <f>C17*holdings!$U$4*0.01</f>
        <v>3.2294301899541002E-2</v>
      </c>
      <c r="D38" s="1">
        <f>D17*holdings!$U$4*0.01</f>
        <v>8.7296178261864615E-2</v>
      </c>
      <c r="E38" s="1">
        <f>E17*holdings!$U$4*0.01</f>
        <v>0.12588492756989555</v>
      </c>
      <c r="F38" s="1">
        <f>F17*holdings!$U$4*0.01</f>
        <v>3.5706289490634945E-2</v>
      </c>
      <c r="G38" s="1">
        <f>G17*holdings!$U$4*0.01</f>
        <v>3.9494082311051504E-2</v>
      </c>
      <c r="H38" s="264"/>
    </row>
    <row r="39" spans="1:8">
      <c r="A39" s="208" t="s">
        <v>171</v>
      </c>
      <c r="B39" s="1">
        <f>B18*holdings!$U$4*0.01</f>
        <v>-2.955077637391491E-2</v>
      </c>
      <c r="C39" s="1">
        <f>C18*holdings!$U$4*0.01</f>
        <v>1.5424467420964077E-2</v>
      </c>
      <c r="D39" s="1">
        <f>D18*holdings!$U$4*0.01</f>
        <v>7.9431741439257939E-3</v>
      </c>
      <c r="E39" s="1">
        <f>E18*holdings!$U$4*0.01</f>
        <v>9.5445350389555522E-3</v>
      </c>
      <c r="F39" s="1">
        <f>F18*holdings!$U$4*0.01</f>
        <v>-1.8426502835892293E-3</v>
      </c>
      <c r="G39" s="1">
        <f>G18*holdings!$U$4*0.01</f>
        <v>-4.0443584583894382E-2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0.34038275374190197</v>
      </c>
      <c r="C2" s="206">
        <f>J2/K2-1</f>
        <v>0.70460143856537605</v>
      </c>
      <c r="D2" s="206">
        <f>J2/L2-1</f>
        <v>9.2227737398806369</v>
      </c>
      <c r="E2" s="206">
        <f>J2/M2-1</f>
        <v>6.1894609982130246</v>
      </c>
      <c r="F2" s="206">
        <f>J2/N2-1</f>
        <v>0.41977841608535083</v>
      </c>
      <c r="G2" s="206">
        <f>((O2-Q2)/O2)*((P2-R2)/ABS(P2-R2))</f>
        <v>0.50264124942581534</v>
      </c>
      <c r="H2" s="206">
        <f>'Yearly-Sector-Raw-Contribute'!G32</f>
        <v>1.0452029905983016E-2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45869</v>
      </c>
      <c r="Q2" s="225">
        <f>_xll.ciqfunctions.udf.CIQ(A2,"IQ_YEARLOW",$A$16,"USD")</f>
        <v>86.62</v>
      </c>
      <c r="R2" s="230" cm="1">
        <f t="array" ref="R2">_xll.ciqfunctions.udf.CIQ(A2,"IQ_YEARLOW_DATE")</f>
        <v>45754</v>
      </c>
      <c r="S2" s="225">
        <f>_xll.ciqfunctions.udf.CIQ(A2,"IQ_CLOSEPRICE",$A$21,"USD")</f>
        <v>134.29</v>
      </c>
      <c r="T2" s="230">
        <f>P2-R2</f>
        <v>115</v>
      </c>
    </row>
    <row r="3" spans="1:20">
      <c r="A3" s="208" t="s">
        <v>136</v>
      </c>
      <c r="B3" s="206">
        <f>holdings!X35</f>
        <v>-0.18796422011021485</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-5.9785167384325388E-3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0.28416149068322993</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5.1685211990648277E-3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45869</v>
      </c>
      <c r="Q4" s="225">
        <f>_xll.ciqfunctions.udf.CIQ(A4,"IQ_YEARLOW",$A$16,"USD")</f>
        <v>128.5</v>
      </c>
      <c r="R4" s="230" cm="1">
        <f t="array" ref="R4">_xll.ciqfunctions.udf.CIQ(A4,"IQ_YEARLOW_DATE")</f>
        <v>45509</v>
      </c>
      <c r="S4" s="225">
        <f>_xll.ciqfunctions.udf.CIQ(A4,"IQ_CLOSEPRICE",$A$21,"USD")</f>
        <v>231.84</v>
      </c>
      <c r="T4" s="230">
        <f t="shared" si="5"/>
        <v>360</v>
      </c>
    </row>
    <row r="5" spans="1:20" ht="28">
      <c r="A5" s="208" t="s">
        <v>133</v>
      </c>
      <c r="B5" s="206">
        <f>holdings!X37</f>
        <v>0.15774344331454238</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3.3626704356162218E-3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45869</v>
      </c>
      <c r="Q5" s="225">
        <f>_xll.ciqfunctions.udf.CIQ(A5,"IQ_YEARLOW",$A$16,"USD")</f>
        <v>26.50177</v>
      </c>
      <c r="R5" s="230" cm="1">
        <f t="array" ref="R5">_xll.ciqfunctions.udf.CIQ(A5,"IQ_YEARLOW_DATE")</f>
        <v>45756</v>
      </c>
      <c r="S5" s="225">
        <f>_xll.ciqfunctions.udf.CIQ(A5,"IQ_CLOSEPRICE",$A$21,"USD")</f>
        <v>32.79439</v>
      </c>
      <c r="T5" s="230">
        <f t="shared" si="5"/>
        <v>113</v>
      </c>
    </row>
    <row r="6" spans="1:20" ht="28">
      <c r="A6" s="208" t="s">
        <v>130</v>
      </c>
      <c r="B6" s="206">
        <f>holdings!X38</f>
        <v>0.5795273342630276</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1.9291393666517664E-2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9.0610030588098578E-3</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8.9461770950161545E-4</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-0.30710728836577639</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-7.7661764589652344E-3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0.23404629874130789</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1.8741585377580648E-3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8.8844657559033591E-2</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1.6397140012909054E-4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45681</v>
      </c>
      <c r="Q10" s="225">
        <f>_xll.ciqfunctions.udf.CIQ(A10,"IQ_YEARLOW",$A$16,"USD")</f>
        <v>59.43</v>
      </c>
      <c r="R10" s="230" cm="1">
        <f t="array" ref="R10">_xll.ciqfunctions.udf.CIQ(A10,"IQ_YEARLOW_DATE")</f>
        <v>45754</v>
      </c>
      <c r="S10" s="225">
        <f>_xll.ciqfunctions.udf.CIQ(A10,"IQ_CLOSEPRICE",$A$21,"USD")</f>
        <v>110.53</v>
      </c>
      <c r="T10" s="230">
        <f t="shared" si="5"/>
        <v>-73</v>
      </c>
    </row>
    <row r="11" spans="1:20" ht="28">
      <c r="A11" s="208" t="s">
        <v>135</v>
      </c>
      <c r="B11" s="206">
        <f>holdings!X43</f>
        <v>3.0671195480946434E-2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5.4196776148639117E-4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45510</v>
      </c>
      <c r="S11" s="225">
        <f>_xll.ciqfunctions.udf.CIQ(A11,"IQ_CLOSEPRICE",$A$21,"USD")</f>
        <v>43.166559999999997</v>
      </c>
      <c r="T11" s="230">
        <f t="shared" si="5"/>
        <v>204</v>
      </c>
    </row>
    <row r="12" spans="1:20">
      <c r="A12" s="208" t="s">
        <v>156</v>
      </c>
      <c r="B12" s="206">
        <f>holdings!X44</f>
        <v>0.28053707224334601</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3.0072307628384951E-3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-3.9773466996484874E-2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-5.6635505402030301E-5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0.31040876874896983</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1.777535346269043E-3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0.13529507133592755</v>
      </c>
      <c r="C15" s="206">
        <f>J15/K15-1</f>
        <v>0.56040901419636646</v>
      </c>
      <c r="D15" s="206" t="e">
        <f>J15/L15-1</f>
        <v>#DIV/0!</v>
      </c>
      <c r="E15" s="206" t="e">
        <f>J15/M15-1</f>
        <v>#DIV/0!</v>
      </c>
      <c r="F15" s="206">
        <f>J15/N15-1</f>
        <v>-5.2276153150437099E-2</v>
      </c>
      <c r="G15" s="206">
        <f t="shared" si="4"/>
        <v>-0.56255468066491687</v>
      </c>
      <c r="H15" s="206">
        <f>'Yearly-Sector-Raw-Contribute'!G45</f>
        <v>2.0574320217206852E-3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3.4790200044085312E-2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-1.4326891349473141E-2</v>
      </c>
      <c r="C24" s="1">
        <f>C3*holdings!$U$4*0.01</f>
        <v>5.0458256315601769E-3</v>
      </c>
      <c r="D24" s="1">
        <f>D3*holdings!$U$4*0.01</f>
        <v>3.1918955955269647E-2</v>
      </c>
      <c r="E24" s="1">
        <f>E3*holdings!$U$4*0.01</f>
        <v>2.8687289986518143E-2</v>
      </c>
      <c r="F24" s="1">
        <f>F3*holdings!$U$4*0.01</f>
        <v>-6.7059452058928692E-3</v>
      </c>
      <c r="G24" s="1">
        <f>G3*holdings!$U$4*0.01</f>
        <v>-2.6634960291651875E-2</v>
      </c>
      <c r="H24" s="263"/>
    </row>
    <row r="25" spans="1:19">
      <c r="A25" s="208" t="s">
        <v>144</v>
      </c>
      <c r="B25" s="1">
        <f>B4*holdings!$U$4*0.01</f>
        <v>2.1659179605223781E-2</v>
      </c>
      <c r="C25" s="1">
        <f>C4*holdings!$U$4*0.01</f>
        <v>5.1468038968473337E-2</v>
      </c>
      <c r="D25" s="1">
        <f>D4*holdings!$U$4*0.01</f>
        <v>0.32001136950181719</v>
      </c>
      <c r="E25" s="1">
        <f>E4*holdings!$U$4*0.01</f>
        <v>0.26899591808525025</v>
      </c>
      <c r="F25" s="1">
        <f>F4*holdings!$U$4*0.01</f>
        <v>6.1192010972462636E-2</v>
      </c>
      <c r="G25" s="1">
        <f>G4*holdings!$U$4*0.01</f>
        <v>4.224591138161421E-2</v>
      </c>
      <c r="H25" s="264"/>
    </row>
    <row r="26" spans="1:19">
      <c r="A26" s="208" t="s">
        <v>159</v>
      </c>
      <c r="B26" s="1">
        <f>B5*holdings!$U$4*0.01</f>
        <v>1.2023422181807072E-2</v>
      </c>
      <c r="C26" s="1">
        <f>C5*holdings!$U$4*0.01</f>
        <v>3.6132821188890683E-2</v>
      </c>
      <c r="D26" s="1">
        <f>D5*holdings!$U$4*0.01</f>
        <v>0.10836954978046873</v>
      </c>
      <c r="E26" s="1">
        <f>E5*holdings!$U$4*0.01</f>
        <v>9.916254396209484E-2</v>
      </c>
      <c r="F26" s="1">
        <f>F5*holdings!$U$4*0.01</f>
        <v>2.0622739944570839E-2</v>
      </c>
      <c r="G26" s="1">
        <f>G5*holdings!$U$4*0.01</f>
        <v>2.496905985688588E-2</v>
      </c>
      <c r="H26" s="264"/>
    </row>
    <row r="27" spans="1:19">
      <c r="A27" s="208" t="s">
        <v>147</v>
      </c>
      <c r="B27" s="1">
        <f>B6*holdings!$U$4*0.01</f>
        <v>4.4172370396705012E-2</v>
      </c>
      <c r="C27" s="1">
        <f>C6*holdings!$U$4*0.01</f>
        <v>4.3189694283505713E-2</v>
      </c>
      <c r="D27" s="1">
        <f>D6*holdings!$U$4*0.01</f>
        <v>0.15251751555416379</v>
      </c>
      <c r="E27" s="1">
        <f>E6*holdings!$U$4*0.01</f>
        <v>0.16137798569461489</v>
      </c>
      <c r="F27" s="1">
        <f>F6*holdings!$U$4*0.01</f>
        <v>1.9830328664216773E-2</v>
      </c>
      <c r="G27" s="1">
        <f>G6*holdings!$U$4*0.01</f>
        <v>4.0236926984669838E-2</v>
      </c>
      <c r="H27" s="264"/>
    </row>
    <row r="28" spans="1:19">
      <c r="A28" s="208" t="s">
        <v>167</v>
      </c>
      <c r="B28" s="1">
        <f>B7*holdings!$U$4*0.01</f>
        <v>6.9064211404007425E-4</v>
      </c>
      <c r="C28" s="1">
        <f>C7*holdings!$U$4*0.01</f>
        <v>1.2472177353448443E-2</v>
      </c>
      <c r="D28" s="1">
        <f>D7*holdings!$U$4*0.01</f>
        <v>1.7145171868579574E-2</v>
      </c>
      <c r="E28" s="1">
        <f>E7*holdings!$U$4*0.01</f>
        <v>1.5311858079167273E-2</v>
      </c>
      <c r="F28" s="1">
        <f>F7*holdings!$U$4*0.01</f>
        <v>-1.6674375099857794E-2</v>
      </c>
      <c r="G28" s="1">
        <f>G7*holdings!$U$4*0.01</f>
        <v>-3.0155383663832604E-2</v>
      </c>
      <c r="H28" s="264"/>
    </row>
    <row r="29" spans="1:19">
      <c r="A29" s="208" t="s">
        <v>172</v>
      </c>
      <c r="B29" s="1">
        <f>B8*holdings!$U$4*0.01</f>
        <v>-2.3408139860170572E-2</v>
      </c>
      <c r="C29" s="1">
        <f>C8*holdings!$U$4*0.01</f>
        <v>2.9943058622323951E-2</v>
      </c>
      <c r="D29" s="1">
        <f>D8*holdings!$U$4*0.01</f>
        <v>4.1764463766724359E-2</v>
      </c>
      <c r="E29" s="1">
        <f>E8*holdings!$U$4*0.01</f>
        <v>6.5936128786324988E-2</v>
      </c>
      <c r="F29" s="1">
        <f>F8*holdings!$U$4*0.01</f>
        <v>2.4809653248588112E-3</v>
      </c>
      <c r="G29" s="1">
        <f>G8*holdings!$U$4*0.01</f>
        <v>-4.8068853632203978E-2</v>
      </c>
      <c r="H29" s="264"/>
    </row>
    <row r="30" spans="1:19">
      <c r="A30" s="208" t="s">
        <v>137</v>
      </c>
      <c r="B30" s="1">
        <f>B9*holdings!$U$4*0.01</f>
        <v>1.7839330755858168E-2</v>
      </c>
      <c r="C30" s="1">
        <f>C9*holdings!$U$4*0.01</f>
        <v>6.0292034409912924E-2</v>
      </c>
      <c r="D30" s="1">
        <f>D9*holdings!$U$4*0.01</f>
        <v>0.64537766587526679</v>
      </c>
      <c r="E30" s="1">
        <f>E9*holdings!$U$4*0.01</f>
        <v>0.64020491289248516</v>
      </c>
      <c r="F30" s="1">
        <f>F9*holdings!$U$4*0.01</f>
        <v>4.3282950009908179E-2</v>
      </c>
      <c r="G30" s="1">
        <f>G9*holdings!$U$4*0.01</f>
        <v>-5.0005604483922238E-2</v>
      </c>
      <c r="H30" s="264"/>
    </row>
    <row r="31" spans="1:19">
      <c r="A31" s="208" t="s">
        <v>151</v>
      </c>
      <c r="B31" s="1">
        <f>B10*holdings!$U$4*0.01</f>
        <v>6.7718619803442482E-3</v>
      </c>
      <c r="C31" s="1">
        <f>C10*holdings!$U$4*0.01</f>
        <v>4.3656006763819345E-2</v>
      </c>
      <c r="D31" s="1">
        <f>D10*holdings!$U$4*0.01</f>
        <v>0.16886892190413894</v>
      </c>
      <c r="E31" s="1">
        <f>E10*holdings!$U$4*0.01</f>
        <v>0.14670437332296052</v>
      </c>
      <c r="F31" s="1">
        <f>F10*holdings!$U$4*0.01</f>
        <v>2.4590880106414029E-2</v>
      </c>
      <c r="G31" s="1">
        <f>G10*holdings!$U$4*0.01</f>
        <v>-4.2309068806970961E-2</v>
      </c>
      <c r="H31" s="264"/>
    </row>
    <row r="32" spans="1:19">
      <c r="A32" s="208" t="s">
        <v>175</v>
      </c>
      <c r="B32" s="1">
        <f>B11*holdings!$U$4*0.01</f>
        <v>2.3378006992836767E-3</v>
      </c>
      <c r="C32" s="1">
        <f>C11*holdings!$U$4*0.01</f>
        <v>1.1136930773904097E-2</v>
      </c>
      <c r="D32" s="1">
        <f>D11*holdings!$U$4*0.01</f>
        <v>7.5567104421664102E-2</v>
      </c>
      <c r="E32" s="1">
        <f>E11*holdings!$U$4*0.01</f>
        <v>6.8359734103803166E-2</v>
      </c>
      <c r="F32" s="1">
        <f>F11*holdings!$U$4*0.01</f>
        <v>1.6453658716632059E-2</v>
      </c>
      <c r="G32" s="1">
        <f>G11*holdings!$U$4*0.01</f>
        <v>2.8746342099215744E-2</v>
      </c>
      <c r="H32" s="264"/>
    </row>
    <row r="33" spans="1:8">
      <c r="A33" s="208" t="s">
        <v>166</v>
      </c>
      <c r="B33" s="1">
        <f>B12*holdings!$U$4*0.01</f>
        <v>2.1382921447353116E-2</v>
      </c>
      <c r="C33" s="1">
        <f>C12*holdings!$U$4*0.01</f>
        <v>4.9255848000053407E-2</v>
      </c>
      <c r="D33" s="1">
        <f>D12*holdings!$U$4*0.01</f>
        <v>7.3524209473328522E-2</v>
      </c>
      <c r="E33" s="1">
        <f>E12*holdings!$U$4*0.01</f>
        <v>8.2850542185190709E-2</v>
      </c>
      <c r="F33" s="1">
        <f>F12*holdings!$U$4*0.01</f>
        <v>-4.5796079386949649E-3</v>
      </c>
      <c r="G33" s="1">
        <f>G12*holdings!$U$4*0.01</f>
        <v>4.0097667627773385E-2</v>
      </c>
      <c r="H33" s="264"/>
    </row>
    <row r="34" spans="1:8">
      <c r="A34" s="208" t="s">
        <v>146</v>
      </c>
      <c r="B34" s="1">
        <f>B13*holdings!$U$4*0.01</f>
        <v>-3.0315883518489241E-3</v>
      </c>
      <c r="C34" s="1">
        <f>C13*holdings!$U$4*0.01</f>
        <v>8.8960261583706998E-3</v>
      </c>
      <c r="D34" s="1">
        <f>D13*holdings!$U$4*0.01</f>
        <v>1.5739602504690912E-2</v>
      </c>
      <c r="E34" s="1">
        <f>E13*holdings!$U$4*0.01</f>
        <v>2.3582520725289879E-2</v>
      </c>
      <c r="F34" s="1">
        <f>F13*holdings!$U$4*0.01</f>
        <v>-1.61937971819631E-2</v>
      </c>
      <c r="G34" s="1">
        <f>G13*holdings!$U$4*0.01</f>
        <v>-2.930083431610116E-2</v>
      </c>
      <c r="H34" s="264"/>
    </row>
    <row r="35" spans="1:8">
      <c r="A35" s="208" t="s">
        <v>168</v>
      </c>
      <c r="B35" s="1">
        <f>B14*holdings!$U$4*0.01</f>
        <v>2.3659783235248519E-2</v>
      </c>
      <c r="C35" s="1">
        <f>C14*holdings!$U$4*0.01</f>
        <v>3.2399432432221466E-2</v>
      </c>
      <c r="D35" s="1">
        <f>D14*holdings!$U$4*0.01</f>
        <v>5.6002080688050321E-2</v>
      </c>
      <c r="E35" s="1">
        <f>E14*holdings!$U$4*0.01</f>
        <v>4.5169367314436382E-2</v>
      </c>
      <c r="F35" s="1">
        <f>F14*holdings!$U$4*0.01</f>
        <v>1.6810232154801663E-3</v>
      </c>
      <c r="G35" s="1">
        <f>G14*holdings!$U$4*0.01</f>
        <v>2.9288472138525763E-2</v>
      </c>
      <c r="H35" s="264"/>
    </row>
    <row r="36" spans="1:8">
      <c r="A36" s="208" t="s">
        <v>171</v>
      </c>
      <c r="B36" s="1">
        <f>B15*holdings!$U$4*0.01</f>
        <v>1.0312376398085098E-2</v>
      </c>
      <c r="C36" s="1">
        <f>C15*holdings!$U$4*0.01</f>
        <v>4.2715145749275311E-2</v>
      </c>
      <c r="D36" s="1" t="e">
        <f>D15*holdings!$U$4*0.01</f>
        <v>#DIV/0!</v>
      </c>
      <c r="E36" s="1" t="e">
        <f>E15*holdings!$U$4*0.01</f>
        <v>#DIV/0!</v>
      </c>
      <c r="F36" s="1">
        <f>F15*holdings!$U$4*0.01</f>
        <v>-3.9845602844816568E-3</v>
      </c>
      <c r="G36" s="1">
        <f>G15*holdings!$U$4*0.01</f>
        <v>-4.2878691398277574E-2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1.1727189250359489E-2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-7.1009105145895101E-3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-2.5670430241992621E-3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1.6578803544086509E-3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2.2123667171407922E-2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7.0350394676579227E-3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-3.7777021615190785E-3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-2.1373646872167502E-3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-1.491081416312659E-3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1.2632315249364758E-2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1.5950554947376607E-3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2.7942587881376064E-3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-3.37980649012929E-3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9.2270847176090607E-3</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9.8493121175943169E-4</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-1.0340007398216098E-3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-6.7644899939041329E-3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1.3992533395170694E-2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9.4807270179517247E-3</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1.480680271635842E-2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-2.4756754232610587E-3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5.0636538392934581E-3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3.4224953735946084E-5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9.5098901182017626E-3</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-3.0952076314948039E-3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9.1479127648133357E-4</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-8.8619025839321592E-4</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-8.6848878525901075E-4</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4.6536683967335138E-3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-1.0759206806536038E-3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1.0452029905983016E-2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-5.9785167384325388E-3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5.1685211990648277E-3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3.3626704356162218E-3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1.9291393666517664E-2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8.9461770950161545E-4</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-7.7661764589652344E-3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1.8741585377580648E-3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1.6397140012909054E-4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5.4196776148639117E-4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3.0072307628384951E-3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-5.6635505402030301E-5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1.777535346269043E-3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2.0574320217206852E-3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2025-08-05T07:16:41Z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