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auto_update\process_data\"/>
    </mc:Choice>
  </mc:AlternateContent>
  <xr:revisionPtr revIDLastSave="0" documentId="13_ncr:1_{7A9ACAE7-A070-4EA1-90F6-1DBF7E48360E}" xr6:coauthVersionLast="47" xr6:coauthVersionMax="47" xr10:uidLastSave="{00000000-0000-0000-0000-000000000000}"/>
  <bookViews>
    <workbookView xWindow="-110" yWindow="-110" windowWidth="25820" windowHeight="15500" firstSheet="2" activeTab="2" xr2:uid="{00000000-000D-0000-FFFF-FFFF00000000}"/>
  </bookViews>
  <sheets>
    <sheet name="__snloffice" sheetId="8" state="veryHidden" r:id="rId1"/>
    <sheet name="_CIQHiddenCacheSheet" sheetId="147" state="veryHidden" r:id="rId2"/>
    <sheet name="raw1" sheetId="12" r:id="rId3"/>
    <sheet name="raw2" sheetId="2" r:id="rId4"/>
    <sheet name="chart" sheetId="4" r:id="rId5"/>
    <sheet name="排序" sheetId="21" state="hidden" r:id="rId6"/>
    <sheet name="holdings" sheetId="20" r:id="rId7"/>
    <sheet name="weight" sheetId="22" state="hidden" r:id="rId8"/>
    <sheet name="report" sheetId="17" state="hidden" r:id="rId9"/>
    <sheet name="contribu" sheetId="19" state="hidden" r:id="rId10"/>
    <sheet name="memo" sheetId="5" r:id="rId11"/>
    <sheet name="shares" sheetId="110"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6" hidden="1">holdings!$A$4:$P$48</definedName>
    <definedName name="CIQWBGuid" hidden="1">"68ab5d11-7c18-45ac-9071-2273991086d2"</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2" hidden="1">'raw1'!#REF!</definedName>
    <definedName name="snl__C8CA0B60_4E8F_4CD7_84CA_963B56B161DD_" localSheetId="3"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 i="20" l="1"/>
  <c r="K38" i="20"/>
  <c r="A2" i="79"/>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M12" i="19"/>
  <c r="L9" i="19"/>
  <c r="D10" i="19"/>
  <c r="J10" i="19"/>
  <c r="M10" i="19"/>
  <c r="L10" i="19" s="1"/>
  <c r="D11" i="19"/>
  <c r="J11" i="19"/>
  <c r="M11" i="19"/>
  <c r="L11" i="19" s="1"/>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O6" i="17" s="1"/>
  <c r="H2" i="17"/>
  <c r="A11" i="17"/>
  <c r="A10" i="17"/>
  <c r="P5" i="17"/>
  <c r="H1" i="20"/>
  <c r="H2" i="20" s="1"/>
  <c r="I1" i="20"/>
  <c r="I2" i="20" s="1"/>
  <c r="J1" i="20"/>
  <c r="J2" i="20" s="1"/>
  <c r="K1" i="20"/>
  <c r="K2" i="20"/>
  <c r="F4" i="20"/>
  <c r="R4" i="20"/>
  <c r="S4" i="20"/>
  <c r="F5" i="20"/>
  <c r="R5" i="20"/>
  <c r="S5" i="20"/>
  <c r="F6" i="20"/>
  <c r="R6" i="20"/>
  <c r="S6" i="20"/>
  <c r="F7" i="20"/>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F48" i="20" s="1"/>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M2" i="4"/>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A27" i="2"/>
  <c r="U2" i="2"/>
  <c r="I2" i="4" s="1"/>
  <c r="X5" i="2"/>
  <c r="Z5" i="2" s="1"/>
  <c r="Y5" i="2"/>
  <c r="AD2" i="2"/>
  <c r="I2" i="12"/>
  <c r="E6" i="12"/>
  <c r="F6" i="12"/>
  <c r="G6" i="12"/>
  <c r="I15" i="12"/>
  <c r="D44" i="49"/>
  <c r="D36" i="49"/>
  <c r="D28" i="49"/>
  <c r="D20" i="49"/>
  <c r="D12" i="49"/>
  <c r="D4" i="49"/>
  <c r="J14" i="45"/>
  <c r="N12" i="45"/>
  <c r="J10" i="45"/>
  <c r="J9" i="45"/>
  <c r="R6" i="45" a="1"/>
  <c r="P3" i="45" a="1"/>
  <c r="O18" i="44"/>
  <c r="R17" i="44" a="1"/>
  <c r="K16" i="44"/>
  <c r="O14" i="44"/>
  <c r="R13" i="44" a="1"/>
  <c r="K12" i="44"/>
  <c r="O10" i="44"/>
  <c r="R9" i="44" a="1"/>
  <c r="K8" i="44"/>
  <c r="O6" i="44"/>
  <c r="R5" i="44" a="1"/>
  <c r="K4" i="44"/>
  <c r="O2" i="44"/>
  <c r="R12" i="43" a="1"/>
  <c r="P9" i="43" a="1"/>
  <c r="N7" i="43"/>
  <c r="M6" i="43"/>
  <c r="L5" i="43"/>
  <c r="K4" i="43"/>
  <c r="J3" i="43"/>
  <c r="S8" i="36"/>
  <c r="N6" i="36"/>
  <c r="S4" i="36"/>
  <c r="Q2" i="36"/>
  <c r="O5" i="30"/>
  <c r="Q3" i="30"/>
  <c r="L2" i="30"/>
  <c r="G43" i="110" a="1"/>
  <c r="G39" i="110" a="1"/>
  <c r="G35" i="110" a="1"/>
  <c r="G31" i="110" a="1"/>
  <c r="G27" i="110" a="1"/>
  <c r="G23" i="110" a="1"/>
  <c r="G19" i="110" a="1"/>
  <c r="G15" i="110" a="1"/>
  <c r="G11" i="110" a="1"/>
  <c r="L7" i="110" a="1"/>
  <c r="L3" i="110" a="1"/>
  <c r="N4" i="17"/>
  <c r="N2" i="17"/>
  <c r="K44" i="20"/>
  <c r="K39" i="20"/>
  <c r="I36" i="20"/>
  <c r="K32" i="20"/>
  <c r="K27" i="20"/>
  <c r="I24" i="20"/>
  <c r="K20" i="20"/>
  <c r="K15" i="20"/>
  <c r="E44" i="49"/>
  <c r="E36" i="49"/>
  <c r="E28" i="49"/>
  <c r="E20" i="49"/>
  <c r="E12" i="49"/>
  <c r="E4" i="49"/>
  <c r="R14" i="45" a="1"/>
  <c r="K14" i="45"/>
  <c r="O12" i="45"/>
  <c r="R10" i="45" a="1"/>
  <c r="K10" i="45"/>
  <c r="K9" i="45"/>
  <c r="R5" i="45" a="1"/>
  <c r="R4" i="45" a="1"/>
  <c r="Q18" i="44"/>
  <c r="L16" i="44"/>
  <c r="Q14" i="44"/>
  <c r="L12" i="44"/>
  <c r="Q10" i="44"/>
  <c r="L8" i="44"/>
  <c r="Q6" i="44"/>
  <c r="L4" i="44"/>
  <c r="Q2" i="44"/>
  <c r="S14" i="43"/>
  <c r="R11" i="43" a="1"/>
  <c r="R10" i="43" a="1"/>
  <c r="O7" i="43"/>
  <c r="N6" i="43"/>
  <c r="M5" i="43"/>
  <c r="L4" i="43"/>
  <c r="K3" i="43"/>
  <c r="K8" i="36"/>
  <c r="O6" i="36"/>
  <c r="R5" i="36" a="1"/>
  <c r="K4" i="36"/>
  <c r="P2" i="36" a="1"/>
  <c r="Q5" i="30"/>
  <c r="P3" i="30" a="1"/>
  <c r="M2" i="30"/>
  <c r="P4" i="17"/>
  <c r="J2" i="17"/>
  <c r="J43" i="20"/>
  <c r="H40" i="20"/>
  <c r="J36" i="20"/>
  <c r="J31" i="20"/>
  <c r="H28" i="20"/>
  <c r="J24" i="20"/>
  <c r="J19" i="20"/>
  <c r="H16" i="20"/>
  <c r="J12" i="20"/>
  <c r="J7" i="20"/>
  <c r="H5" i="20"/>
  <c r="D29" i="20"/>
  <c r="D9" i="20"/>
  <c r="L26" i="2"/>
  <c r="V24" i="2"/>
  <c r="W20" i="2"/>
  <c r="H19" i="2"/>
  <c r="K17" i="2"/>
  <c r="D45" i="49"/>
  <c r="D37" i="49"/>
  <c r="D29" i="49"/>
  <c r="D21" i="49"/>
  <c r="D13" i="49"/>
  <c r="D5" i="49"/>
  <c r="L14" i="45"/>
  <c r="Q12" i="45"/>
  <c r="L10" i="45"/>
  <c r="J8" i="45"/>
  <c r="S6" i="45"/>
  <c r="Q2" i="45"/>
  <c r="P18" i="44" a="1"/>
  <c r="S17" i="44"/>
  <c r="M16" i="44"/>
  <c r="P14" i="44" a="1"/>
  <c r="S13" i="44"/>
  <c r="M12" i="44"/>
  <c r="P10" i="44" a="1"/>
  <c r="S9" i="44"/>
  <c r="M8" i="44"/>
  <c r="P6" i="44" a="1"/>
  <c r="S5" i="44"/>
  <c r="M4" i="44"/>
  <c r="P2" i="44" a="1"/>
  <c r="J14" i="43"/>
  <c r="S12" i="43"/>
  <c r="Q8" i="43"/>
  <c r="Q7" i="43"/>
  <c r="O6" i="43"/>
  <c r="N5" i="43"/>
  <c r="M4" i="43"/>
  <c r="J2" i="43"/>
  <c r="L8" i="36"/>
  <c r="Q6" i="36"/>
  <c r="L4" i="36"/>
  <c r="P5" i="30" a="1"/>
  <c r="J3" i="30"/>
  <c r="L43" i="110" a="1"/>
  <c r="E45" i="49"/>
  <c r="E37" i="49"/>
  <c r="E29" i="49"/>
  <c r="E21" i="49"/>
  <c r="E13" i="49"/>
  <c r="E5" i="49"/>
  <c r="S14" i="45"/>
  <c r="M13" i="45"/>
  <c r="P12" i="45" a="1"/>
  <c r="S10" i="45"/>
  <c r="L9" i="45"/>
  <c r="K8" i="45"/>
  <c r="J7" i="45"/>
  <c r="S5" i="45"/>
  <c r="S4" i="45"/>
  <c r="P2" i="45" a="1"/>
  <c r="J17" i="44"/>
  <c r="N16" i="44"/>
  <c r="J13" i="44"/>
  <c r="N12" i="44"/>
  <c r="J9" i="44"/>
  <c r="D42" i="49"/>
  <c r="D34" i="49"/>
  <c r="D26" i="49"/>
  <c r="D18" i="49"/>
  <c r="D10" i="49"/>
  <c r="D2" i="49"/>
  <c r="J15" i="45"/>
  <c r="N13" i="45"/>
  <c r="J11" i="45"/>
  <c r="M9" i="45"/>
  <c r="L8" i="45"/>
  <c r="K7" i="45"/>
  <c r="J6" i="45"/>
  <c r="R3" i="45" a="1"/>
  <c r="R18" i="44" a="1"/>
  <c r="K17" i="44"/>
  <c r="O15" i="44"/>
  <c r="R14" i="44" a="1"/>
  <c r="K13" i="44"/>
  <c r="O11" i="44"/>
  <c r="R10" i="44" a="1"/>
  <c r="K9" i="44"/>
  <c r="O7" i="44"/>
  <c r="R6" i="44" a="1"/>
  <c r="K5" i="44"/>
  <c r="O3" i="44"/>
  <c r="R2" i="44" a="1"/>
  <c r="L14" i="43"/>
  <c r="K13" i="43"/>
  <c r="J12" i="43"/>
  <c r="R9" i="43" a="1"/>
  <c r="P6" i="43" a="1"/>
  <c r="N4" i="43"/>
  <c r="M3" i="43"/>
  <c r="L2" i="43"/>
  <c r="N7" i="36"/>
  <c r="S5" i="36"/>
  <c r="Q3" i="36"/>
  <c r="P4" i="30" a="1"/>
  <c r="K2" i="30"/>
  <c r="G44" i="110" a="1"/>
  <c r="G40" i="110" a="1"/>
  <c r="G36" i="110" a="1"/>
  <c r="G32" i="110" a="1"/>
  <c r="G28" i="110" a="1"/>
  <c r="G24" i="110" a="1"/>
  <c r="G20" i="110" a="1"/>
  <c r="G16" i="110" a="1"/>
  <c r="G12" i="110" a="1"/>
  <c r="G8" i="110" a="1"/>
  <c r="L4" i="110" a="1"/>
  <c r="P3" i="17"/>
  <c r="K47" i="20"/>
  <c r="K42" i="20"/>
  <c r="I39" i="20"/>
  <c r="K35" i="20"/>
  <c r="K30" i="20"/>
  <c r="I27" i="20"/>
  <c r="K23" i="20"/>
  <c r="K18" i="20"/>
  <c r="I15" i="20"/>
  <c r="K11" i="20"/>
  <c r="K6" i="20"/>
  <c r="D40" i="20"/>
  <c r="D20" i="20"/>
  <c r="D12" i="20"/>
  <c r="X26" i="2"/>
  <c r="H23" i="2"/>
  <c r="I21" i="2"/>
  <c r="L19" i="2"/>
  <c r="W15" i="2"/>
  <c r="H14" i="2"/>
  <c r="K12" i="2"/>
  <c r="V10" i="2"/>
  <c r="L6" i="2"/>
  <c r="P4" i="2"/>
  <c r="AB24" i="2"/>
  <c r="X6" i="2"/>
  <c r="S14" i="2"/>
  <c r="R10" i="2"/>
  <c r="P19" i="2"/>
  <c r="P7" i="2"/>
  <c r="O15" i="2"/>
  <c r="N11" i="2"/>
  <c r="I5" i="2"/>
  <c r="G16" i="2"/>
  <c r="F11" i="2"/>
  <c r="E21" i="2"/>
  <c r="E9" i="2"/>
  <c r="D5" i="2"/>
  <c r="M8" i="12"/>
  <c r="K5" i="12"/>
  <c r="E42" i="49"/>
  <c r="E34" i="49"/>
  <c r="E26" i="49"/>
  <c r="E18" i="49"/>
  <c r="E10" i="49"/>
  <c r="E2" i="49"/>
  <c r="K15" i="45"/>
  <c r="O13" i="45"/>
  <c r="R11" i="45" a="1"/>
  <c r="K11" i="45"/>
  <c r="N9" i="45"/>
  <c r="M8" i="45"/>
  <c r="L7" i="45"/>
  <c r="K6" i="45"/>
  <c r="R2" i="45" a="1"/>
  <c r="L17" i="44"/>
  <c r="Q15" i="44"/>
  <c r="L13" i="44"/>
  <c r="Q11" i="44"/>
  <c r="L9" i="44"/>
  <c r="Q7" i="44"/>
  <c r="L5" i="44"/>
  <c r="Q3" i="44"/>
  <c r="M14" i="43"/>
  <c r="L13" i="43"/>
  <c r="K12" i="43"/>
  <c r="R8" i="43" a="1"/>
  <c r="R7" i="43" a="1"/>
  <c r="O4" i="43"/>
  <c r="N3" i="43"/>
  <c r="M2" i="43"/>
  <c r="O7" i="36"/>
  <c r="R6" i="36" a="1"/>
  <c r="K5" i="36"/>
  <c r="P3" i="36" a="1"/>
  <c r="L2" i="36"/>
  <c r="J4" i="30"/>
  <c r="N2" i="30"/>
  <c r="J3" i="17"/>
  <c r="J46" i="20"/>
  <c r="H43" i="20"/>
  <c r="J39" i="20"/>
  <c r="D43" i="49"/>
  <c r="D35" i="49"/>
  <c r="D27" i="49"/>
  <c r="D19" i="49"/>
  <c r="D11" i="49"/>
  <c r="D3" i="49"/>
  <c r="L15" i="45"/>
  <c r="Q13" i="45"/>
  <c r="L11" i="45"/>
  <c r="O9" i="45"/>
  <c r="N8" i="45"/>
  <c r="M7" i="45"/>
  <c r="J5" i="45"/>
  <c r="S3" i="45"/>
  <c r="S18" i="44"/>
  <c r="M17" i="44"/>
  <c r="P15" i="44" a="1"/>
  <c r="S14" i="44"/>
  <c r="M13" i="44"/>
  <c r="P11" i="44" a="1"/>
  <c r="S10" i="44"/>
  <c r="M9" i="44"/>
  <c r="P7" i="44" a="1"/>
  <c r="S6" i="44"/>
  <c r="M5" i="44"/>
  <c r="P3" i="44" a="1"/>
  <c r="S2" i="44"/>
  <c r="N14" i="43"/>
  <c r="M13" i="43"/>
  <c r="J11" i="43"/>
  <c r="S9" i="43"/>
  <c r="Q5" i="43"/>
  <c r="Q4" i="43"/>
  <c r="O3" i="43"/>
  <c r="N2" i="43"/>
  <c r="Q7" i="36"/>
  <c r="L5" i="36"/>
  <c r="M2" i="36"/>
  <c r="R4" i="30" a="1"/>
  <c r="K4" i="30"/>
  <c r="O2" i="30"/>
  <c r="E43" i="49"/>
  <c r="E35" i="49"/>
  <c r="E27" i="49"/>
  <c r="E19" i="49"/>
  <c r="E11" i="49"/>
  <c r="E3" i="49"/>
  <c r="M14" i="45"/>
  <c r="P13" i="45" a="1"/>
  <c r="S11" i="45"/>
  <c r="M10" i="45"/>
  <c r="Q9" i="45"/>
  <c r="O8" i="45"/>
  <c r="L6" i="45"/>
  <c r="K5" i="45"/>
  <c r="J4" i="45"/>
  <c r="S2" i="45"/>
  <c r="J18" i="44"/>
  <c r="N17" i="44"/>
  <c r="J14" i="44"/>
  <c r="N13" i="44"/>
  <c r="J10" i="44"/>
  <c r="N9" i="44"/>
  <c r="J6" i="44"/>
  <c r="N5" i="44"/>
  <c r="J2" i="44"/>
  <c r="O14" i="43"/>
  <c r="L12" i="43"/>
  <c r="K11" i="43"/>
  <c r="J10" i="43"/>
  <c r="S8" i="43"/>
  <c r="S7" i="43"/>
  <c r="P5" i="43" a="1"/>
  <c r="P4" i="43" a="1"/>
  <c r="Q3" i="43"/>
  <c r="O2" i="43"/>
  <c r="P7" i="36" a="1"/>
  <c r="J6" i="36"/>
  <c r="M5" i="36"/>
  <c r="R3" i="36" a="1"/>
  <c r="J2" i="36"/>
  <c r="K3" i="30"/>
  <c r="Q2" i="30"/>
  <c r="K4" i="17"/>
  <c r="H47" i="20"/>
  <c r="H42" i="20"/>
  <c r="J38" i="20"/>
  <c r="H35" i="20"/>
  <c r="H30" i="20"/>
  <c r="J26" i="20"/>
  <c r="H23" i="20"/>
  <c r="H18" i="20"/>
  <c r="J14" i="20"/>
  <c r="H11" i="20"/>
  <c r="H6" i="20"/>
  <c r="D43" i="20"/>
  <c r="D23" i="20"/>
  <c r="K4" i="20"/>
  <c r="I25" i="2"/>
  <c r="L23" i="2"/>
  <c r="W21" i="2"/>
  <c r="X17" i="2"/>
  <c r="I16" i="2"/>
  <c r="L14" i="2"/>
  <c r="W10" i="2"/>
  <c r="H9" i="2"/>
  <c r="I7" i="2"/>
  <c r="R4" i="2"/>
  <c r="D40" i="49"/>
  <c r="D32" i="49"/>
  <c r="D24" i="49"/>
  <c r="D16" i="49"/>
  <c r="D8" i="49"/>
  <c r="R15" i="45" a="1"/>
  <c r="N14" i="45"/>
  <c r="J12" i="45"/>
  <c r="N10" i="45"/>
  <c r="P9" i="45" a="1"/>
  <c r="N7" i="45"/>
  <c r="M6" i="45"/>
  <c r="L5" i="45"/>
  <c r="K4" i="45"/>
  <c r="J3" i="45"/>
  <c r="K18" i="44"/>
  <c r="O16" i="44"/>
  <c r="R15" i="44" a="1"/>
  <c r="K14" i="44"/>
  <c r="O12" i="44"/>
  <c r="R11" i="44" a="1"/>
  <c r="K10" i="44"/>
  <c r="O8" i="44"/>
  <c r="R7" i="44" a="1"/>
  <c r="K6" i="44"/>
  <c r="O4" i="44"/>
  <c r="R3" i="44" a="1"/>
  <c r="K2" i="44"/>
  <c r="N13" i="43"/>
  <c r="M12" i="43"/>
  <c r="L11" i="43"/>
  <c r="K10" i="43"/>
  <c r="J9" i="43"/>
  <c r="R6" i="43" a="1"/>
  <c r="P3" i="43" a="1"/>
  <c r="N8" i="36"/>
  <c r="S6" i="36"/>
  <c r="N4" i="36"/>
  <c r="S2" i="36"/>
  <c r="J5" i="30"/>
  <c r="L3" i="30"/>
  <c r="L44" i="110" a="1"/>
  <c r="G41" i="110" a="1"/>
  <c r="G37" i="110" a="1"/>
  <c r="G33" i="110" a="1"/>
  <c r="G29" i="110" a="1"/>
  <c r="G25" i="110" a="1"/>
  <c r="E40" i="49"/>
  <c r="E32" i="49"/>
  <c r="E24" i="49"/>
  <c r="E16" i="49"/>
  <c r="E8" i="49"/>
  <c r="O14" i="45"/>
  <c r="R12" i="45" a="1"/>
  <c r="K12" i="45"/>
  <c r="O10" i="45"/>
  <c r="O7" i="45"/>
  <c r="N6" i="45"/>
  <c r="M5" i="45"/>
  <c r="L4" i="45"/>
  <c r="K3" i="45"/>
  <c r="L18" i="44"/>
  <c r="Q16" i="44"/>
  <c r="L14" i="44"/>
  <c r="Q12" i="44"/>
  <c r="L10" i="44"/>
  <c r="Q8" i="44"/>
  <c r="L6" i="44"/>
  <c r="Q4" i="44"/>
  <c r="L2" i="44"/>
  <c r="O13" i="43"/>
  <c r="N12" i="43"/>
  <c r="M11" i="43"/>
  <c r="L10" i="43"/>
  <c r="K9" i="43"/>
  <c r="R5" i="43" a="1"/>
  <c r="R4" i="43" a="1"/>
  <c r="O8" i="36"/>
  <c r="R7" i="36" a="1"/>
  <c r="K6" i="36"/>
  <c r="O4" i="36"/>
  <c r="L3" i="36"/>
  <c r="K2" i="36"/>
  <c r="K5" i="30"/>
  <c r="M3" i="30"/>
  <c r="M3" i="17"/>
  <c r="D41" i="49"/>
  <c r="D33" i="49"/>
  <c r="D25" i="49"/>
  <c r="D17" i="49"/>
  <c r="D9" i="49"/>
  <c r="S15" i="45"/>
  <c r="Q14" i="45"/>
  <c r="L12" i="45"/>
  <c r="Q10" i="45"/>
  <c r="Q8" i="45"/>
  <c r="E41" i="49"/>
  <c r="E33" i="49"/>
  <c r="E25" i="49"/>
  <c r="E17" i="49"/>
  <c r="E9" i="49"/>
  <c r="M15" i="45"/>
  <c r="P14" i="45" a="1"/>
  <c r="S12" i="45"/>
  <c r="M11" i="45"/>
  <c r="P10" i="45" a="1"/>
  <c r="P8" i="45" a="1"/>
  <c r="P7" i="45" a="1"/>
  <c r="Q6" i="45"/>
  <c r="O5" i="45"/>
  <c r="L3" i="45"/>
  <c r="K2" i="45"/>
  <c r="N18" i="44"/>
  <c r="J15" i="44"/>
  <c r="N14" i="44"/>
  <c r="J11" i="44"/>
  <c r="N10" i="44"/>
  <c r="J7" i="44"/>
  <c r="N6" i="44"/>
  <c r="J3" i="44"/>
  <c r="N2" i="44"/>
  <c r="P13" i="43" a="1"/>
  <c r="Q12" i="43"/>
  <c r="O11" i="43"/>
  <c r="L9" i="43"/>
  <c r="K8" i="43"/>
  <c r="J7" i="43"/>
  <c r="S5" i="43"/>
  <c r="S4" i="43"/>
  <c r="P2" i="43" a="1"/>
  <c r="P8" i="36" a="1"/>
  <c r="J7" i="36"/>
  <c r="M6" i="36"/>
  <c r="P4" i="36" a="1"/>
  <c r="J3" i="36"/>
  <c r="O2" i="36"/>
  <c r="L4" i="30"/>
  <c r="O3" i="30"/>
  <c r="Q3" i="17"/>
  <c r="H45" i="20"/>
  <c r="J41" i="20"/>
  <c r="H38" i="20"/>
  <c r="H33" i="20"/>
  <c r="J29" i="20"/>
  <c r="H26" i="20"/>
  <c r="H21" i="20"/>
  <c r="J17" i="20"/>
  <c r="H14" i="20"/>
  <c r="H9" i="20"/>
  <c r="J5" i="20"/>
  <c r="D35" i="20"/>
  <c r="D15" i="20"/>
  <c r="H4" i="20"/>
  <c r="W25" i="2"/>
  <c r="H22" i="2"/>
  <c r="I20" i="2"/>
  <c r="D38" i="49"/>
  <c r="D30" i="49"/>
  <c r="D22" i="49"/>
  <c r="D14" i="49"/>
  <c r="D6" i="49"/>
  <c r="N15" i="45"/>
  <c r="J13" i="45"/>
  <c r="N11" i="45"/>
  <c r="P6" i="45" a="1"/>
  <c r="N4" i="45"/>
  <c r="M3" i="45"/>
  <c r="L2" i="45"/>
  <c r="O17" i="44"/>
  <c r="R16" i="44" a="1"/>
  <c r="K15" i="44"/>
  <c r="O13" i="44"/>
  <c r="R12" i="44" a="1"/>
  <c r="K11" i="44"/>
  <c r="O9" i="44"/>
  <c r="R8" i="44" a="1"/>
  <c r="K7" i="44"/>
  <c r="O5" i="44"/>
  <c r="R4" i="44" a="1"/>
  <c r="K3" i="44"/>
  <c r="Q14" i="43"/>
  <c r="P12" i="43" a="1"/>
  <c r="N10" i="43"/>
  <c r="M9" i="43"/>
  <c r="L8" i="43"/>
  <c r="K7" i="43"/>
  <c r="J6" i="43"/>
  <c r="R3" i="43" a="1"/>
  <c r="S7" i="36"/>
  <c r="N5" i="36"/>
  <c r="S3" i="36"/>
  <c r="R5" i="30" a="1"/>
  <c r="M4" i="30"/>
  <c r="P2" i="30" a="1"/>
  <c r="L45" i="110" a="1"/>
  <c r="G42" i="110" a="1"/>
  <c r="G38" i="110" a="1"/>
  <c r="G34" i="110" a="1"/>
  <c r="G30" i="110" a="1"/>
  <c r="G26" i="110" a="1"/>
  <c r="G22" i="110" a="1"/>
  <c r="G18" i="110" a="1"/>
  <c r="G14" i="110" a="1"/>
  <c r="G10" i="110" a="1"/>
  <c r="L6" i="110" a="1"/>
  <c r="P2" i="110" a="1"/>
  <c r="L3" i="17"/>
  <c r="I45" i="20"/>
  <c r="K41" i="20"/>
  <c r="K36" i="20"/>
  <c r="I33" i="20"/>
  <c r="K29" i="20"/>
  <c r="E38" i="49"/>
  <c r="E30" i="49"/>
  <c r="E22" i="49"/>
  <c r="E14" i="49"/>
  <c r="E6" i="49"/>
  <c r="O15" i="45"/>
  <c r="R13" i="45" a="1"/>
  <c r="K13" i="45"/>
  <c r="O11" i="45"/>
  <c r="R9" i="45" a="1"/>
  <c r="R8" i="45" a="1"/>
  <c r="R7" i="45" a="1"/>
  <c r="O4" i="45"/>
  <c r="N3" i="45"/>
  <c r="M2" i="45"/>
  <c r="Q17" i="44"/>
  <c r="L15" i="44"/>
  <c r="Q13" i="44"/>
  <c r="L11" i="44"/>
  <c r="Q9" i="44"/>
  <c r="L7" i="44"/>
  <c r="Q5" i="44"/>
  <c r="L3" i="44"/>
  <c r="P14" i="43" a="1"/>
  <c r="R13" i="43" a="1"/>
  <c r="O10" i="43"/>
  <c r="N9" i="43"/>
  <c r="M8" i="43"/>
  <c r="L7" i="43"/>
  <c r="K6" i="43"/>
  <c r="R2" i="43" a="1"/>
  <c r="D39" i="49"/>
  <c r="D31" i="49"/>
  <c r="D23" i="49"/>
  <c r="D15" i="49"/>
  <c r="D7" i="49"/>
  <c r="Q15" i="45"/>
  <c r="L13" i="45"/>
  <c r="Q11" i="45"/>
  <c r="E39" i="49"/>
  <c r="E31" i="49"/>
  <c r="E23" i="49"/>
  <c r="E15" i="49"/>
  <c r="E7" i="49"/>
  <c r="P15" i="45" a="1"/>
  <c r="S13" i="45"/>
  <c r="M12" i="45"/>
  <c r="P11" i="45" a="1"/>
  <c r="S9" i="45"/>
  <c r="S8" i="45"/>
  <c r="S7" i="45"/>
  <c r="P5" i="45" a="1"/>
  <c r="P4" i="45" a="1"/>
  <c r="Q3" i="45"/>
  <c r="O2" i="45"/>
  <c r="J16" i="44"/>
  <c r="N15" i="44"/>
  <c r="J12" i="44"/>
  <c r="N11" i="44"/>
  <c r="J8" i="44"/>
  <c r="N7" i="44"/>
  <c r="J4" i="44"/>
  <c r="N3" i="44"/>
  <c r="R14" i="43" a="1"/>
  <c r="S13" i="43"/>
  <c r="P11" i="43" a="1"/>
  <c r="P10" i="43" a="1"/>
  <c r="Q9" i="43"/>
  <c r="O8" i="43"/>
  <c r="L6" i="43"/>
  <c r="K5" i="43"/>
  <c r="J4" i="43"/>
  <c r="S2" i="43"/>
  <c r="J8" i="36"/>
  <c r="M7" i="36"/>
  <c r="P5" i="36" a="1"/>
  <c r="J4" i="36"/>
  <c r="O3" i="36"/>
  <c r="N5" i="30"/>
  <c r="Q4" i="30"/>
  <c r="L4" i="17"/>
  <c r="L2" i="17"/>
  <c r="J44" i="20"/>
  <c r="H41" i="20"/>
  <c r="H36" i="20"/>
  <c r="J32" i="20"/>
  <c r="H29" i="20"/>
  <c r="H24" i="20"/>
  <c r="J20" i="20"/>
  <c r="H17" i="20"/>
  <c r="H12" i="20"/>
  <c r="J8" i="20"/>
  <c r="D46" i="20"/>
  <c r="D27" i="20"/>
  <c r="D19" i="20"/>
  <c r="H26" i="2"/>
  <c r="S15" i="44"/>
  <c r="M6" i="44"/>
  <c r="Q11" i="43"/>
  <c r="O5" i="43"/>
  <c r="O5" i="36"/>
  <c r="N4" i="30"/>
  <c r="L26" i="110" a="1"/>
  <c r="L16" i="110" a="1"/>
  <c r="L9" i="110" a="1"/>
  <c r="Q4" i="17"/>
  <c r="K43" i="20"/>
  <c r="I35" i="20"/>
  <c r="J28" i="20"/>
  <c r="K21" i="20"/>
  <c r="I16" i="20"/>
  <c r="H10" i="20"/>
  <c r="D47" i="20"/>
  <c r="D24" i="20"/>
  <c r="X25" i="2"/>
  <c r="I23" i="2"/>
  <c r="H20" i="2"/>
  <c r="X16" i="2"/>
  <c r="V15" i="2"/>
  <c r="I12" i="2"/>
  <c r="X8" i="2"/>
  <c r="V7" i="2"/>
  <c r="E4" i="2"/>
  <c r="AB8" i="2"/>
  <c r="S22" i="2"/>
  <c r="R18" i="2"/>
  <c r="R7" i="2"/>
  <c r="O24" i="2"/>
  <c r="O12" i="2"/>
  <c r="N23" i="2"/>
  <c r="G26" i="2"/>
  <c r="F25" i="2"/>
  <c r="F13" i="2"/>
  <c r="E24" i="2"/>
  <c r="D20" i="2"/>
  <c r="D10" i="2"/>
  <c r="P6" i="12"/>
  <c r="J4" i="12"/>
  <c r="M15" i="44"/>
  <c r="P5" i="44" a="1"/>
  <c r="S11" i="43"/>
  <c r="Q5" i="36"/>
  <c r="O4" i="30"/>
  <c r="L36" i="110" a="1"/>
  <c r="L27" i="110" a="1"/>
  <c r="G17" i="110" a="1"/>
  <c r="J4" i="17"/>
  <c r="H44" i="20"/>
  <c r="J35" i="20"/>
  <c r="K28" i="20"/>
  <c r="H22" i="20"/>
  <c r="H15" i="20"/>
  <c r="I10" i="20"/>
  <c r="D38" i="20"/>
  <c r="D25" i="20"/>
  <c r="K26" i="2"/>
  <c r="K23" i="2"/>
  <c r="K20" i="2"/>
  <c r="H17" i="2"/>
  <c r="W13" i="2"/>
  <c r="L12" i="2"/>
  <c r="I9" i="2"/>
  <c r="S4" i="2"/>
  <c r="F4" i="2"/>
  <c r="AB9" i="2"/>
  <c r="S23" i="2"/>
  <c r="R19" i="2"/>
  <c r="R8" i="2"/>
  <c r="Q7" i="45"/>
  <c r="M14" i="44"/>
  <c r="J5" i="44"/>
  <c r="N11" i="43"/>
  <c r="S3" i="43"/>
  <c r="J5" i="36"/>
  <c r="P13" i="44" a="1"/>
  <c r="P4" i="44" a="1"/>
  <c r="Q10" i="43"/>
  <c r="L3" i="43"/>
  <c r="Q4" i="36"/>
  <c r="N3" i="30"/>
  <c r="L24" i="110" a="1"/>
  <c r="R7" i="110" a="1"/>
  <c r="M4" i="17"/>
  <c r="I42" i="20"/>
  <c r="K34" i="20"/>
  <c r="H27" i="20"/>
  <c r="I21" i="20"/>
  <c r="I14" i="20"/>
  <c r="J9" i="20"/>
  <c r="D41" i="20"/>
  <c r="D16" i="20"/>
  <c r="W26" i="2"/>
  <c r="W23" i="2"/>
  <c r="V20" i="2"/>
  <c r="L17" i="2"/>
  <c r="I14" i="2"/>
  <c r="X10" i="2"/>
  <c r="L9" i="2"/>
  <c r="W4" i="2"/>
  <c r="H4" i="2"/>
  <c r="AB11" i="2"/>
  <c r="S10" i="2"/>
  <c r="R21" i="2"/>
  <c r="P17" i="2"/>
  <c r="P6" i="2"/>
  <c r="N24" i="2"/>
  <c r="N13" i="2"/>
  <c r="G17" i="2"/>
  <c r="G6" i="2"/>
  <c r="F16" i="2"/>
  <c r="E13" i="2"/>
  <c r="D24" i="2"/>
  <c r="M9" i="12"/>
  <c r="J7" i="12"/>
  <c r="J2" i="12"/>
  <c r="O6" i="45"/>
  <c r="P12" i="44" a="1"/>
  <c r="S4" i="44"/>
  <c r="S10" i="43"/>
  <c r="Q2" i="43"/>
  <c r="R4" i="36" a="1"/>
  <c r="L34" i="110" a="1"/>
  <c r="L25" i="110" a="1"/>
  <c r="L14" i="110" a="1"/>
  <c r="N5" i="17"/>
  <c r="J42" i="20"/>
  <c r="K33" i="20"/>
  <c r="J27" i="20"/>
  <c r="J21" i="20"/>
  <c r="Q5" i="45"/>
  <c r="S12" i="44"/>
  <c r="N4" i="44"/>
  <c r="M10" i="43"/>
  <c r="R2" i="30" a="1"/>
  <c r="L35" i="110" a="1"/>
  <c r="L15" i="110" a="1"/>
  <c r="G5" i="110" a="1"/>
  <c r="K3" i="17"/>
  <c r="I41" i="20"/>
  <c r="H34" i="20"/>
  <c r="I26" i="20"/>
  <c r="I20" i="20"/>
  <c r="J13" i="20"/>
  <c r="D32" i="20"/>
  <c r="D18" i="20"/>
  <c r="H25" i="2"/>
  <c r="I22" i="2"/>
  <c r="X18" i="2"/>
  <c r="X15" i="2"/>
  <c r="V14" i="2"/>
  <c r="I11" i="2"/>
  <c r="N5" i="45"/>
  <c r="S11" i="44"/>
  <c r="Q4" i="45"/>
  <c r="M11" i="44"/>
  <c r="M3" i="44"/>
  <c r="P8" i="43" a="1"/>
  <c r="Q8" i="36"/>
  <c r="M3" i="36"/>
  <c r="G45" i="110" a="1"/>
  <c r="L32" i="110" a="1"/>
  <c r="L23" i="110" a="1"/>
  <c r="L12" i="110" a="1"/>
  <c r="G6" i="110" a="1"/>
  <c r="K2" i="17"/>
  <c r="K40" i="20"/>
  <c r="J33" i="20"/>
  <c r="J25" i="20"/>
  <c r="H20" i="20"/>
  <c r="K12" i="20"/>
  <c r="H8" i="20"/>
  <c r="D34" i="20"/>
  <c r="D10" i="20"/>
  <c r="L25" i="2"/>
  <c r="L22" i="2"/>
  <c r="K19" i="2"/>
  <c r="K16" i="2"/>
  <c r="X12" i="2"/>
  <c r="L11" i="2"/>
  <c r="H8" i="2"/>
  <c r="I6" i="2"/>
  <c r="AB22" i="2"/>
  <c r="M4" i="45"/>
  <c r="M10" i="44"/>
  <c r="J8" i="43"/>
  <c r="R8" i="36" a="1"/>
  <c r="K3" i="36"/>
  <c r="L33" i="110" a="1"/>
  <c r="G13" i="110" a="1"/>
  <c r="I47" i="20"/>
  <c r="I40" i="20"/>
  <c r="I32" i="20"/>
  <c r="K25" i="20"/>
  <c r="H19" i="20"/>
  <c r="H13" i="20"/>
  <c r="H7" i="20"/>
  <c r="D36" i="20"/>
  <c r="D11" i="20"/>
  <c r="V25" i="2"/>
  <c r="V22" i="2"/>
  <c r="V19" i="2"/>
  <c r="L16" i="2"/>
  <c r="H13" i="2"/>
  <c r="V11" i="2"/>
  <c r="I8" i="2"/>
  <c r="I4" i="2"/>
  <c r="AB23" i="2"/>
  <c r="V6" i="2"/>
  <c r="R24" i="2"/>
  <c r="R13" i="2"/>
  <c r="P24" i="2"/>
  <c r="O18" i="2"/>
  <c r="O7" i="2"/>
  <c r="L5" i="2"/>
  <c r="G22" i="2"/>
  <c r="F18" i="2"/>
  <c r="F7" i="2"/>
  <c r="D26" i="2"/>
  <c r="D14" i="2"/>
  <c r="L7" i="12"/>
  <c r="M5" i="12"/>
  <c r="J3" i="12"/>
  <c r="O3" i="45"/>
  <c r="P9" i="44" a="1"/>
  <c r="M2" i="44"/>
  <c r="N8" i="43"/>
  <c r="N3" i="36"/>
  <c r="L42" i="110" a="1"/>
  <c r="L20" i="110" a="1"/>
  <c r="L13" i="110" a="1"/>
  <c r="G3" i="110" a="1"/>
  <c r="J47" i="20"/>
  <c r="H39" i="20"/>
  <c r="K31" i="20"/>
  <c r="K24" i="20"/>
  <c r="I19" i="20"/>
  <c r="I13" i="20"/>
  <c r="I7" i="20"/>
  <c r="D37" i="20"/>
  <c r="D13" i="20"/>
  <c r="X23" i="2"/>
  <c r="W22" i="2"/>
  <c r="J2" i="45"/>
  <c r="P8" i="44" a="1"/>
  <c r="P7" i="43" a="1"/>
  <c r="M8" i="36"/>
  <c r="R2" i="36" a="1"/>
  <c r="L30" i="110" a="1"/>
  <c r="G21" i="110" a="1"/>
  <c r="G4" i="110" a="1"/>
  <c r="K46" i="20"/>
  <c r="I38" i="20"/>
  <c r="H32" i="20"/>
  <c r="H25" i="20"/>
  <c r="I18" i="20"/>
  <c r="I12" i="20"/>
  <c r="I6" i="20"/>
  <c r="N2" i="45"/>
  <c r="S8" i="44"/>
  <c r="K14" i="43"/>
  <c r="S6" i="43"/>
  <c r="N2" i="36"/>
  <c r="L40" i="110" a="1"/>
  <c r="L31" i="110" a="1"/>
  <c r="L21" i="110" a="1"/>
  <c r="L10" i="110" a="1"/>
  <c r="K45" i="20"/>
  <c r="H31" i="20"/>
  <c r="M18" i="44"/>
  <c r="N8" i="44"/>
  <c r="Q13" i="43"/>
  <c r="M7" i="43"/>
  <c r="K7" i="36"/>
  <c r="L41" i="110" a="1"/>
  <c r="L11" i="110" a="1"/>
  <c r="G2" i="110" a="1"/>
  <c r="H46" i="20"/>
  <c r="J37" i="20"/>
  <c r="I31" i="20"/>
  <c r="I23" i="20"/>
  <c r="I17" i="20"/>
  <c r="J11" i="20"/>
  <c r="I5" i="20"/>
  <c r="D30" i="20"/>
  <c r="D6" i="20"/>
  <c r="K24" i="2"/>
  <c r="P17" i="44" a="1"/>
  <c r="S7" i="44"/>
  <c r="Q6" i="43"/>
  <c r="L7" i="36"/>
  <c r="M5" i="30"/>
  <c r="L28" i="110" a="1"/>
  <c r="L18" i="110" a="1"/>
  <c r="P7" i="110" a="1"/>
  <c r="I46" i="20"/>
  <c r="K37" i="20"/>
  <c r="I30" i="20"/>
  <c r="J23" i="20"/>
  <c r="K17" i="20"/>
  <c r="J10" i="20"/>
  <c r="K5" i="20"/>
  <c r="D31" i="20"/>
  <c r="D7" i="20"/>
  <c r="L24" i="2"/>
  <c r="V21" i="2"/>
  <c r="L18" i="2"/>
  <c r="I15" i="2"/>
  <c r="W11" i="2"/>
  <c r="K10" i="2"/>
  <c r="W6" i="2"/>
  <c r="AB25" i="2"/>
  <c r="AB17" i="2"/>
  <c r="S18" i="2"/>
  <c r="S7" i="2"/>
  <c r="P26" i="2"/>
  <c r="P14" i="2"/>
  <c r="O9" i="2"/>
  <c r="N20" i="2"/>
  <c r="N9" i="2"/>
  <c r="G13" i="2"/>
  <c r="F24" i="2"/>
  <c r="E20" i="2"/>
  <c r="E10" i="2"/>
  <c r="D7" i="2"/>
  <c r="S16" i="44"/>
  <c r="O12" i="43"/>
  <c r="J5" i="43"/>
  <c r="L6" i="36"/>
  <c r="L5" i="30"/>
  <c r="L39" i="110" a="1"/>
  <c r="G9" i="110" a="1"/>
  <c r="I44" i="20"/>
  <c r="I37" i="20"/>
  <c r="I29" i="20"/>
  <c r="K22" i="20"/>
  <c r="K16" i="20"/>
  <c r="K9" i="20"/>
  <c r="D45" i="20"/>
  <c r="D22" i="20"/>
  <c r="D4" i="20"/>
  <c r="X22" i="2"/>
  <c r="X19" i="2"/>
  <c r="W16" i="2"/>
  <c r="L15" i="2"/>
  <c r="H12" i="2"/>
  <c r="W8" i="2"/>
  <c r="L7" i="2"/>
  <c r="D4" i="2"/>
  <c r="AB7" i="2"/>
  <c r="S20" i="2"/>
  <c r="R17" i="2"/>
  <c r="R6" i="2"/>
  <c r="P16" i="2"/>
  <c r="O11" i="2"/>
  <c r="P16" i="44" a="1"/>
  <c r="I34" i="20"/>
  <c r="I8" i="20"/>
  <c r="V26" i="2"/>
  <c r="W17" i="2"/>
  <c r="I13" i="2"/>
  <c r="X7" i="2"/>
  <c r="AB19" i="2"/>
  <c r="S17" i="2"/>
  <c r="R12" i="2"/>
  <c r="O25" i="2"/>
  <c r="O6" i="2"/>
  <c r="N8" i="2"/>
  <c r="G5" i="2"/>
  <c r="F6" i="2"/>
  <c r="E8" i="2"/>
  <c r="O8" i="12"/>
  <c r="P4" i="12"/>
  <c r="M7" i="44"/>
  <c r="L22" i="110" a="1"/>
  <c r="J30" i="20"/>
  <c r="K7" i="20"/>
  <c r="X24" i="2"/>
  <c r="H18" i="2"/>
  <c r="K13" i="2"/>
  <c r="K8" i="2"/>
  <c r="AB20" i="2"/>
  <c r="S19" i="2"/>
  <c r="R14" i="2"/>
  <c r="O26" i="2"/>
  <c r="O8" i="2"/>
  <c r="G24" i="2"/>
  <c r="G7" i="2"/>
  <c r="F8" i="2"/>
  <c r="D18" i="2"/>
  <c r="J9" i="12"/>
  <c r="O4" i="12"/>
  <c r="S3" i="44"/>
  <c r="L19" i="110" a="1"/>
  <c r="I28" i="20"/>
  <c r="J6" i="20"/>
  <c r="K25" i="2"/>
  <c r="I18" i="2"/>
  <c r="L13" i="2"/>
  <c r="L8" i="2"/>
  <c r="AB21" i="2"/>
  <c r="S9" i="2"/>
  <c r="R15" i="2"/>
  <c r="P8" i="2"/>
  <c r="N17" i="2"/>
  <c r="G25" i="2"/>
  <c r="G8" i="2"/>
  <c r="F9" i="2"/>
  <c r="D19" i="2"/>
  <c r="K9" i="12"/>
  <c r="J5" i="12"/>
  <c r="J13" i="43"/>
  <c r="L17" i="110" a="1"/>
  <c r="K26" i="20"/>
  <c r="D44" i="20"/>
  <c r="H24" i="2"/>
  <c r="K18" i="2"/>
  <c r="V13" i="2"/>
  <c r="V8" i="2"/>
  <c r="AB13" i="2"/>
  <c r="S11" i="2"/>
  <c r="R16" i="2"/>
  <c r="P9" i="2"/>
  <c r="N18" i="2"/>
  <c r="H5" i="2"/>
  <c r="G9" i="2"/>
  <c r="E18" i="2"/>
  <c r="D22" i="2"/>
  <c r="L9" i="12"/>
  <c r="L5" i="12"/>
  <c r="O9" i="43"/>
  <c r="I25" i="20"/>
  <c r="D39" i="20"/>
  <c r="I24" i="2"/>
  <c r="V18" i="2"/>
  <c r="X11" i="2"/>
  <c r="K6" i="2"/>
  <c r="AB14" i="2"/>
  <c r="S12" i="2"/>
  <c r="P25" i="2"/>
  <c r="O16" i="2"/>
  <c r="N19" i="2"/>
  <c r="K5" i="2"/>
  <c r="F17" i="2"/>
  <c r="E19" i="2"/>
  <c r="D23" i="2"/>
  <c r="P9" i="12"/>
  <c r="K3" i="12"/>
  <c r="L8" i="110" a="1"/>
  <c r="J22" i="20"/>
  <c r="D42" i="20"/>
  <c r="W24" i="2"/>
  <c r="I17" i="2"/>
  <c r="V12" i="2"/>
  <c r="H7" i="2"/>
  <c r="AB15" i="2"/>
  <c r="S13" i="2"/>
  <c r="R5" i="2"/>
  <c r="O17" i="2"/>
  <c r="N21" i="2"/>
  <c r="G18" i="2"/>
  <c r="F19" i="2"/>
  <c r="E22" i="2"/>
  <c r="D25" i="2"/>
  <c r="P7" i="12"/>
  <c r="L3" i="12"/>
  <c r="K2" i="43"/>
  <c r="G7" i="110" a="1"/>
  <c r="I22" i="20"/>
  <c r="D33" i="20"/>
  <c r="V23" i="2"/>
  <c r="V17" i="2"/>
  <c r="H11" i="2"/>
  <c r="V4" i="2"/>
  <c r="AB16" i="2"/>
  <c r="S15" i="2"/>
  <c r="R9" i="2"/>
  <c r="O19" i="2"/>
  <c r="N22" i="2"/>
  <c r="G19" i="2"/>
  <c r="F20" i="2"/>
  <c r="E23" i="2"/>
  <c r="D11" i="2"/>
  <c r="O7" i="12"/>
  <c r="P3" i="12"/>
  <c r="P6" i="36" a="1"/>
  <c r="L5" i="110" a="1"/>
  <c r="K19" i="20"/>
  <c r="D26" i="20"/>
  <c r="X21" i="2"/>
  <c r="H16" i="2"/>
  <c r="K11" i="2"/>
  <c r="X4" i="2"/>
  <c r="AB18" i="2"/>
  <c r="R25" i="2"/>
  <c r="P18" i="2"/>
  <c r="O20" i="2"/>
  <c r="N10" i="2"/>
  <c r="G20" i="2"/>
  <c r="F22" i="2"/>
  <c r="E11" i="2"/>
  <c r="D12" i="2"/>
  <c r="J8" i="12"/>
  <c r="O3" i="12"/>
  <c r="M4" i="36"/>
  <c r="L2" i="110" a="1"/>
  <c r="J18" i="20"/>
  <c r="D28" i="20"/>
  <c r="K22" i="2"/>
  <c r="V16" i="2"/>
  <c r="W9" i="2"/>
  <c r="AB4" i="2"/>
  <c r="AB10" i="2"/>
  <c r="R26" i="2"/>
  <c r="P20" i="2"/>
  <c r="O22" i="2"/>
  <c r="N12" i="2"/>
  <c r="N3" i="17"/>
  <c r="J16" i="20"/>
  <c r="D21" i="20"/>
  <c r="X20" i="2"/>
  <c r="W14" i="2"/>
  <c r="X9" i="2"/>
  <c r="H6" i="2"/>
  <c r="AB12" i="2"/>
  <c r="S5" i="2"/>
  <c r="P22" i="2"/>
  <c r="O23" i="2"/>
  <c r="N14" i="2"/>
  <c r="G23" i="2"/>
  <c r="F10" i="2"/>
  <c r="E14" i="2"/>
  <c r="D15" i="2"/>
  <c r="L8" i="12"/>
  <c r="K4" i="12"/>
  <c r="R3" i="30" a="1"/>
  <c r="M2" i="17"/>
  <c r="J15" i="20"/>
  <c r="D14" i="20"/>
  <c r="H21" i="2"/>
  <c r="X14" i="2"/>
  <c r="H10" i="2"/>
  <c r="K4" i="2"/>
  <c r="J2" i="30"/>
  <c r="J45" i="20"/>
  <c r="K14" i="20"/>
  <c r="D17" i="20"/>
  <c r="K21" i="2"/>
  <c r="H15" i="2"/>
  <c r="I10" i="2"/>
  <c r="L4" i="2"/>
  <c r="S25" i="2"/>
  <c r="S8" i="2"/>
  <c r="P10" i="2"/>
  <c r="O13" i="2"/>
  <c r="N16" i="2"/>
  <c r="G11" i="2"/>
  <c r="F14" i="2"/>
  <c r="E16" i="2"/>
  <c r="D17" i="2"/>
  <c r="O5" i="12"/>
  <c r="K2" i="12"/>
  <c r="L38" i="110" a="1"/>
  <c r="I43" i="20"/>
  <c r="L37" i="110" a="1"/>
  <c r="J40" i="20"/>
  <c r="I11" i="20"/>
  <c r="J4" i="20"/>
  <c r="L20" i="2"/>
  <c r="X13" i="2"/>
  <c r="K9" i="2"/>
  <c r="O4" i="2"/>
  <c r="AB5" i="2"/>
  <c r="R22" i="2"/>
  <c r="P12" i="2"/>
  <c r="N25" i="2"/>
  <c r="N5" i="2"/>
  <c r="G14" i="2"/>
  <c r="E25" i="2"/>
  <c r="E5" i="2"/>
  <c r="D8" i="2"/>
  <c r="M7" i="12"/>
  <c r="Q2" i="12"/>
  <c r="L29" i="110" a="1"/>
  <c r="J34" i="20"/>
  <c r="I9" i="20"/>
  <c r="I4" i="20"/>
  <c r="I19" i="2"/>
  <c r="W12" i="2"/>
  <c r="W7" i="2"/>
  <c r="G4" i="2"/>
  <c r="S16" i="2"/>
  <c r="R11" i="2"/>
  <c r="P15" i="2"/>
  <c r="O5" i="2"/>
  <c r="N7" i="2"/>
  <c r="F26" i="2"/>
  <c r="F5" i="2"/>
  <c r="E7" i="2"/>
  <c r="P8" i="12"/>
  <c r="L4" i="12"/>
  <c r="AB6" i="2"/>
  <c r="G15" i="2"/>
  <c r="K7" i="12"/>
  <c r="H37" i="20"/>
  <c r="S6" i="2"/>
  <c r="F23" i="2"/>
  <c r="M4" i="12"/>
  <c r="K13" i="20"/>
  <c r="R20" i="2"/>
  <c r="F12" i="2"/>
  <c r="M2" i="12"/>
  <c r="K10" i="20"/>
  <c r="R23" i="2"/>
  <c r="F15" i="2"/>
  <c r="L2" i="12"/>
  <c r="D8" i="20"/>
  <c r="P23" i="2"/>
  <c r="E26" i="2"/>
  <c r="M3" i="12"/>
  <c r="D5" i="20"/>
  <c r="P11" i="2"/>
  <c r="E12" i="2"/>
  <c r="W19" i="2"/>
  <c r="P13" i="2"/>
  <c r="E15" i="2"/>
  <c r="W18" i="2"/>
  <c r="O10" i="2"/>
  <c r="E17" i="2"/>
  <c r="K15" i="2"/>
  <c r="O14" i="2"/>
  <c r="E6" i="2"/>
  <c r="K14" i="2"/>
  <c r="N26" i="2"/>
  <c r="D13" i="2"/>
  <c r="L10" i="2"/>
  <c r="N15" i="2"/>
  <c r="D16" i="2"/>
  <c r="V9" i="2"/>
  <c r="P5" i="2"/>
  <c r="D6" i="2"/>
  <c r="N4" i="2"/>
  <c r="N6" i="2"/>
  <c r="D9" i="2"/>
  <c r="AB26" i="2"/>
  <c r="G21" i="2"/>
  <c r="K8" i="12"/>
  <c r="S24" i="2"/>
  <c r="G10" i="2"/>
  <c r="P5" i="12"/>
  <c r="S26" i="2"/>
  <c r="G12" i="2"/>
  <c r="O6" i="12"/>
  <c r="I6" i="12" l="1"/>
  <c r="D12" i="4"/>
  <c r="D10" i="4"/>
  <c r="D21" i="4"/>
  <c r="AC26" i="2"/>
  <c r="L26" i="4" s="1"/>
  <c r="C9" i="4"/>
  <c r="C6" i="4"/>
  <c r="P3" i="2"/>
  <c r="P2" i="2"/>
  <c r="Q5" i="2"/>
  <c r="T5" i="2"/>
  <c r="C16" i="4"/>
  <c r="C13" i="4"/>
  <c r="M14" i="2"/>
  <c r="F14" i="4" s="1"/>
  <c r="M15" i="2"/>
  <c r="F15" i="4" s="1"/>
  <c r="T13" i="2"/>
  <c r="H13" i="4" s="1"/>
  <c r="Q13" i="2"/>
  <c r="G13" i="4" s="1"/>
  <c r="T11" i="2"/>
  <c r="H11" i="4" s="1"/>
  <c r="Q11" i="2"/>
  <c r="G11" i="4" s="1"/>
  <c r="T5" i="20"/>
  <c r="E3" i="12"/>
  <c r="E16" i="12" s="1"/>
  <c r="H3" i="12"/>
  <c r="H16" i="12" s="1"/>
  <c r="C4" i="30" s="1"/>
  <c r="I3" i="12"/>
  <c r="I16" i="12" s="1"/>
  <c r="F3" i="12"/>
  <c r="F16" i="12" s="1"/>
  <c r="G3" i="12"/>
  <c r="G16" i="12" s="1"/>
  <c r="Q23" i="2"/>
  <c r="G23" i="4" s="1"/>
  <c r="T23" i="2"/>
  <c r="H23" i="4" s="1"/>
  <c r="T8" i="20"/>
  <c r="E2" i="12"/>
  <c r="H2" i="12"/>
  <c r="F2" i="12"/>
  <c r="G2" i="12"/>
  <c r="G15" i="12" s="1"/>
  <c r="G4" i="12"/>
  <c r="G17" i="12" s="1"/>
  <c r="I4" i="12"/>
  <c r="I17" i="12" s="1"/>
  <c r="H4" i="12"/>
  <c r="H17" i="12" s="1"/>
  <c r="C3" i="30" s="1"/>
  <c r="F4" i="12"/>
  <c r="F17" i="12" s="1"/>
  <c r="E4" i="12"/>
  <c r="E17" i="12" s="1"/>
  <c r="L37" i="20"/>
  <c r="V37" i="20" s="1"/>
  <c r="M37" i="20"/>
  <c r="W37" i="20" s="1"/>
  <c r="N37" i="20"/>
  <c r="X37" i="20" s="1"/>
  <c r="B5" i="45" s="1"/>
  <c r="D15" i="4"/>
  <c r="AC6" i="2"/>
  <c r="L6" i="4" s="1"/>
  <c r="F2" i="2"/>
  <c r="F3" i="2"/>
  <c r="O3" i="2"/>
  <c r="O2" i="2"/>
  <c r="Q15" i="2"/>
  <c r="G15" i="4" s="1"/>
  <c r="T15" i="2"/>
  <c r="H15" i="4" s="1"/>
  <c r="D4" i="4"/>
  <c r="J19" i="2"/>
  <c r="E19" i="4" s="1"/>
  <c r="L29" i="110"/>
  <c r="M29" i="110" s="1"/>
  <c r="H7" i="12"/>
  <c r="I7" i="12"/>
  <c r="F7" i="12"/>
  <c r="E7" i="12"/>
  <c r="G7" i="12"/>
  <c r="C8" i="4"/>
  <c r="E3" i="2"/>
  <c r="E2" i="2"/>
  <c r="D14" i="4"/>
  <c r="N2" i="2"/>
  <c r="N3" i="2"/>
  <c r="T12" i="2"/>
  <c r="H12" i="4" s="1"/>
  <c r="Q12" i="2"/>
  <c r="G12" i="4" s="1"/>
  <c r="AB2" i="2"/>
  <c r="AC5" i="2"/>
  <c r="M9" i="2"/>
  <c r="F9" i="4" s="1"/>
  <c r="Y13" i="2"/>
  <c r="Z13" i="2"/>
  <c r="J13" i="4" s="1"/>
  <c r="AA13" i="2"/>
  <c r="K13" i="4" s="1"/>
  <c r="L37" i="110"/>
  <c r="M37" i="110" s="1"/>
  <c r="L38" i="110"/>
  <c r="M38" i="110" s="1"/>
  <c r="C17" i="4"/>
  <c r="D11" i="4"/>
  <c r="T10" i="2"/>
  <c r="H10" i="4" s="1"/>
  <c r="Q10" i="2"/>
  <c r="G10" i="4" s="1"/>
  <c r="J10" i="2"/>
  <c r="E10" i="4" s="1"/>
  <c r="M21" i="2"/>
  <c r="F21" i="4" s="1"/>
  <c r="T17" i="20"/>
  <c r="D2" i="30"/>
  <c r="G2" i="30"/>
  <c r="M4" i="2"/>
  <c r="F4" i="4" s="1"/>
  <c r="Y14" i="2"/>
  <c r="AA14" i="2"/>
  <c r="K14" i="4" s="1"/>
  <c r="Z14" i="2"/>
  <c r="J14" i="4" s="1"/>
  <c r="T14" i="20"/>
  <c r="E2" i="17"/>
  <c r="I2" i="17"/>
  <c r="E5" i="17"/>
  <c r="R3" i="30"/>
  <c r="C15" i="4"/>
  <c r="D23" i="4"/>
  <c r="T22" i="2"/>
  <c r="H22" i="4" s="1"/>
  <c r="Q22" i="2"/>
  <c r="G22" i="4" s="1"/>
  <c r="S3" i="2"/>
  <c r="S2" i="2"/>
  <c r="AC12" i="2"/>
  <c r="L12" i="4" s="1"/>
  <c r="Y9" i="2"/>
  <c r="Z9" i="2"/>
  <c r="J9" i="4" s="1"/>
  <c r="AA9" i="2"/>
  <c r="K9" i="4" s="1"/>
  <c r="Y20" i="2"/>
  <c r="Z20" i="2"/>
  <c r="J20" i="4" s="1"/>
  <c r="AA20" i="2"/>
  <c r="K20" i="4" s="1"/>
  <c r="T21" i="20"/>
  <c r="T20" i="2"/>
  <c r="H20" i="4" s="1"/>
  <c r="Q20" i="2"/>
  <c r="G20" i="4" s="1"/>
  <c r="AC10" i="2"/>
  <c r="L10" i="4" s="1"/>
  <c r="AC4" i="2"/>
  <c r="L4" i="4" s="1"/>
  <c r="M22" i="2"/>
  <c r="F22" i="4" s="1"/>
  <c r="T28" i="20"/>
  <c r="L2" i="110"/>
  <c r="M2" i="110" s="1"/>
  <c r="C12" i="4"/>
  <c r="D20" i="4"/>
  <c r="T18" i="2"/>
  <c r="H18" i="4" s="1"/>
  <c r="Q18" i="2"/>
  <c r="G18" i="4" s="1"/>
  <c r="AC18" i="2"/>
  <c r="L18" i="4" s="1"/>
  <c r="AA4" i="2"/>
  <c r="K4" i="4" s="1"/>
  <c r="Z4" i="2"/>
  <c r="J4" i="4" s="1"/>
  <c r="Y4" i="2"/>
  <c r="M11" i="2"/>
  <c r="F11" i="4" s="1"/>
  <c r="Y21" i="2"/>
  <c r="Z21" i="2"/>
  <c r="J21" i="4" s="1"/>
  <c r="AA21" i="2"/>
  <c r="K21" i="4" s="1"/>
  <c r="T26" i="20"/>
  <c r="L5" i="110"/>
  <c r="M5" i="110" s="1"/>
  <c r="P6" i="36"/>
  <c r="C11" i="4"/>
  <c r="D19" i="4"/>
  <c r="AC16" i="2"/>
  <c r="L16" i="4" s="1"/>
  <c r="T33" i="20"/>
  <c r="G7" i="110"/>
  <c r="I7" i="110" s="1"/>
  <c r="C25" i="4"/>
  <c r="D18" i="4"/>
  <c r="Q21" i="2"/>
  <c r="G21" i="4" s="1"/>
  <c r="R3" i="2"/>
  <c r="R2" i="2"/>
  <c r="AC15" i="2"/>
  <c r="L15" i="4" s="1"/>
  <c r="J17" i="2"/>
  <c r="E17" i="4" s="1"/>
  <c r="T42" i="20"/>
  <c r="L8" i="110"/>
  <c r="M8" i="110" s="1"/>
  <c r="C23" i="4"/>
  <c r="M5" i="2"/>
  <c r="T25" i="2"/>
  <c r="H25" i="4" s="1"/>
  <c r="Q25" i="2"/>
  <c r="G25" i="4" s="1"/>
  <c r="AC14" i="2"/>
  <c r="L14" i="4" s="1"/>
  <c r="M6" i="2"/>
  <c r="F6" i="4" s="1"/>
  <c r="Y11" i="2"/>
  <c r="Z11" i="2"/>
  <c r="J11" i="4" s="1"/>
  <c r="AA11" i="2"/>
  <c r="K11" i="4" s="1"/>
  <c r="J24" i="2"/>
  <c r="E24" i="4" s="1"/>
  <c r="T39" i="20"/>
  <c r="C22" i="4"/>
  <c r="D9" i="4"/>
  <c r="Q9" i="2"/>
  <c r="G9" i="4" s="1"/>
  <c r="T9" i="2"/>
  <c r="H9" i="4" s="1"/>
  <c r="AC13" i="2"/>
  <c r="L13" i="4" s="1"/>
  <c r="M18" i="2"/>
  <c r="F18" i="4" s="1"/>
  <c r="T44" i="20"/>
  <c r="L17" i="110"/>
  <c r="M17" i="110" s="1"/>
  <c r="C13" i="43"/>
  <c r="E13" i="43"/>
  <c r="D13" i="43"/>
  <c r="F13" i="43"/>
  <c r="C19" i="4"/>
  <c r="D8" i="4"/>
  <c r="D25" i="4"/>
  <c r="T8" i="2"/>
  <c r="H8" i="4" s="1"/>
  <c r="Q8" i="2"/>
  <c r="G8" i="4" s="1"/>
  <c r="AC21" i="2"/>
  <c r="L21" i="4" s="1"/>
  <c r="J18" i="2"/>
  <c r="E18" i="4" s="1"/>
  <c r="M25" i="2"/>
  <c r="F25" i="4" s="1"/>
  <c r="L19" i="110"/>
  <c r="M19" i="110" s="1"/>
  <c r="C18" i="4"/>
  <c r="D7" i="4"/>
  <c r="D24" i="4"/>
  <c r="AC20" i="2"/>
  <c r="L20" i="4" s="1"/>
  <c r="M8" i="2"/>
  <c r="F8" i="4" s="1"/>
  <c r="M13" i="2"/>
  <c r="F13" i="4" s="1"/>
  <c r="Y24" i="2"/>
  <c r="Z24" i="2"/>
  <c r="J24" i="4" s="1"/>
  <c r="AA24" i="2"/>
  <c r="K24" i="4" s="1"/>
  <c r="L22" i="110"/>
  <c r="M22" i="110" s="1"/>
  <c r="G3" i="2"/>
  <c r="D3" i="4" s="1"/>
  <c r="D5" i="4"/>
  <c r="G2" i="2"/>
  <c r="D2" i="4" s="1"/>
  <c r="AC19" i="2"/>
  <c r="L19" i="4" s="1"/>
  <c r="Y7" i="2"/>
  <c r="Z7" i="2"/>
  <c r="J7" i="4" s="1"/>
  <c r="AA7" i="2"/>
  <c r="K7" i="4" s="1"/>
  <c r="J13" i="2"/>
  <c r="E13" i="4" s="1"/>
  <c r="P16" i="44"/>
  <c r="T16" i="2"/>
  <c r="H16" i="4" s="1"/>
  <c r="Q16" i="2"/>
  <c r="G16" i="4" s="1"/>
  <c r="AC7" i="2"/>
  <c r="L7" i="4" s="1"/>
  <c r="C4" i="4"/>
  <c r="Y19" i="2"/>
  <c r="Z19" i="2"/>
  <c r="J19" i="4" s="1"/>
  <c r="AA19" i="2"/>
  <c r="K19" i="4" s="1"/>
  <c r="Y22" i="2"/>
  <c r="Z22" i="2"/>
  <c r="J22" i="4" s="1"/>
  <c r="AA22" i="2"/>
  <c r="K22" i="4" s="1"/>
  <c r="T4" i="20"/>
  <c r="D48" i="20"/>
  <c r="U39" i="20" s="1"/>
  <c r="T22" i="20"/>
  <c r="T45" i="20"/>
  <c r="G9" i="110"/>
  <c r="I9" i="110" s="1"/>
  <c r="L39" i="110"/>
  <c r="M39" i="110" s="1"/>
  <c r="C5" i="43"/>
  <c r="E5" i="43"/>
  <c r="F5" i="43"/>
  <c r="D5" i="43"/>
  <c r="C7" i="4"/>
  <c r="D13" i="4"/>
  <c r="T14" i="2"/>
  <c r="H14" i="4" s="1"/>
  <c r="Q14" i="2"/>
  <c r="G14" i="4" s="1"/>
  <c r="T26" i="2"/>
  <c r="H26" i="4" s="1"/>
  <c r="Q26" i="2"/>
  <c r="G26" i="4" s="1"/>
  <c r="AC17" i="2"/>
  <c r="L17" i="4" s="1"/>
  <c r="AC25" i="2"/>
  <c r="L25" i="4" s="1"/>
  <c r="M10" i="2"/>
  <c r="F10" i="4" s="1"/>
  <c r="J15" i="2"/>
  <c r="E15" i="4" s="1"/>
  <c r="T7" i="20"/>
  <c r="T31" i="20"/>
  <c r="P7" i="110"/>
  <c r="L18" i="110"/>
  <c r="M18" i="110" s="1"/>
  <c r="L28" i="110"/>
  <c r="M28" i="110" s="1"/>
  <c r="P17" i="44"/>
  <c r="M24" i="2"/>
  <c r="F24" i="4" s="1"/>
  <c r="T6" i="20"/>
  <c r="T30" i="20"/>
  <c r="L46" i="20"/>
  <c r="V46" i="20" s="1"/>
  <c r="M46" i="20"/>
  <c r="W46" i="20" s="1"/>
  <c r="N46" i="20"/>
  <c r="X46" i="20" s="1"/>
  <c r="B14" i="45" s="1"/>
  <c r="G2" i="110"/>
  <c r="I2" i="110" s="1"/>
  <c r="L11" i="110"/>
  <c r="M11" i="110" s="1"/>
  <c r="L41" i="110"/>
  <c r="M41" i="110" s="1"/>
  <c r="L31" i="20"/>
  <c r="V31" i="20" s="1"/>
  <c r="M31" i="20"/>
  <c r="W31" i="20" s="1"/>
  <c r="N31" i="20"/>
  <c r="X31" i="20" s="1"/>
  <c r="B16" i="44" s="1"/>
  <c r="L10" i="110"/>
  <c r="M10" i="110" s="1"/>
  <c r="L21" i="110"/>
  <c r="M21" i="110" s="1"/>
  <c r="L31" i="110"/>
  <c r="M31" i="110" s="1"/>
  <c r="L40" i="110"/>
  <c r="M40" i="110" s="1"/>
  <c r="L25" i="20"/>
  <c r="V25" i="20" s="1"/>
  <c r="M25" i="20"/>
  <c r="W25" i="20" s="1"/>
  <c r="N25" i="20"/>
  <c r="X25" i="20" s="1"/>
  <c r="B10" i="44" s="1"/>
  <c r="L32" i="20"/>
  <c r="V32" i="20" s="1"/>
  <c r="M32" i="20"/>
  <c r="W32" i="20" s="1"/>
  <c r="N32" i="20"/>
  <c r="X32" i="20" s="1"/>
  <c r="B17" i="44" s="1"/>
  <c r="G4" i="110"/>
  <c r="I4" i="110" s="1"/>
  <c r="G21" i="110"/>
  <c r="I21" i="110" s="1"/>
  <c r="L30" i="110"/>
  <c r="M30" i="110" s="1"/>
  <c r="R2" i="36"/>
  <c r="P7" i="43"/>
  <c r="P8" i="44"/>
  <c r="D2" i="45"/>
  <c r="F32" i="79" s="1"/>
  <c r="C2" i="45"/>
  <c r="E32" i="79" s="1"/>
  <c r="F2" i="45"/>
  <c r="H32" i="79" s="1"/>
  <c r="E2" i="45"/>
  <c r="G32" i="79" s="1"/>
  <c r="Y23" i="2"/>
  <c r="Z23" i="2"/>
  <c r="J23" i="4" s="1"/>
  <c r="AA23" i="2"/>
  <c r="K23" i="4" s="1"/>
  <c r="T13" i="20"/>
  <c r="U13" i="20"/>
  <c r="U37" i="20"/>
  <c r="T37" i="20"/>
  <c r="L39" i="20"/>
  <c r="V39" i="20" s="1"/>
  <c r="N39" i="20"/>
  <c r="X39" i="20" s="1"/>
  <c r="B7" i="45" s="1"/>
  <c r="M39" i="20"/>
  <c r="W39" i="20" s="1"/>
  <c r="G3" i="110"/>
  <c r="I3" i="110" s="1"/>
  <c r="L13" i="110"/>
  <c r="M13" i="110" s="1"/>
  <c r="L20" i="110"/>
  <c r="M20" i="110" s="1"/>
  <c r="L42" i="110"/>
  <c r="M42" i="110" s="1"/>
  <c r="P9" i="44"/>
  <c r="F5" i="12"/>
  <c r="F18" i="12" s="1"/>
  <c r="G5" i="12"/>
  <c r="G18" i="12" s="1"/>
  <c r="H5" i="12"/>
  <c r="H18" i="12" s="1"/>
  <c r="C5" i="30" s="1"/>
  <c r="I5" i="12"/>
  <c r="I18" i="12" s="1"/>
  <c r="E5" i="12"/>
  <c r="E18" i="12" s="1"/>
  <c r="C14" i="4"/>
  <c r="C26" i="4"/>
  <c r="D22" i="4"/>
  <c r="T24" i="2"/>
  <c r="H24" i="4" s="1"/>
  <c r="Q24" i="2"/>
  <c r="G24" i="4" s="1"/>
  <c r="AC23" i="2"/>
  <c r="L23" i="4" s="1"/>
  <c r="J4" i="2"/>
  <c r="E4" i="4" s="1"/>
  <c r="J8" i="2"/>
  <c r="E8" i="4" s="1"/>
  <c r="T11" i="20"/>
  <c r="T36" i="20"/>
  <c r="L7" i="20"/>
  <c r="V7" i="20" s="1"/>
  <c r="M7" i="20"/>
  <c r="W7" i="20" s="1"/>
  <c r="N7" i="20"/>
  <c r="X7" i="20" s="1"/>
  <c r="B5" i="43" s="1"/>
  <c r="L13" i="20"/>
  <c r="V13" i="20" s="1"/>
  <c r="M13" i="20"/>
  <c r="W13" i="20" s="1"/>
  <c r="N13" i="20"/>
  <c r="X13" i="20" s="1"/>
  <c r="B11" i="43" s="1"/>
  <c r="N19" i="20"/>
  <c r="X19" i="20" s="1"/>
  <c r="B4" i="44" s="1"/>
  <c r="D17" i="79" s="1"/>
  <c r="L19" i="20"/>
  <c r="V19" i="20" s="1"/>
  <c r="M19" i="20"/>
  <c r="W19" i="20" s="1"/>
  <c r="G13" i="110"/>
  <c r="I13" i="110" s="1"/>
  <c r="L33" i="110"/>
  <c r="M33" i="110" s="1"/>
  <c r="R8" i="36"/>
  <c r="C8" i="43"/>
  <c r="D8" i="43"/>
  <c r="E8" i="43"/>
  <c r="F8" i="43"/>
  <c r="AC22" i="2"/>
  <c r="L22" i="4" s="1"/>
  <c r="J6" i="2"/>
  <c r="E6" i="4" s="1"/>
  <c r="Y12" i="2"/>
  <c r="Z12" i="2"/>
  <c r="J12" i="4" s="1"/>
  <c r="AA12" i="2"/>
  <c r="K12" i="4" s="1"/>
  <c r="M16" i="2"/>
  <c r="F16" i="4" s="1"/>
  <c r="M19" i="2"/>
  <c r="F19" i="4" s="1"/>
  <c r="T10" i="20"/>
  <c r="U34" i="20"/>
  <c r="T34" i="20"/>
  <c r="L8" i="20"/>
  <c r="V8" i="20" s="1"/>
  <c r="M8" i="20"/>
  <c r="W8" i="20" s="1"/>
  <c r="N8" i="20"/>
  <c r="X8" i="20" s="1"/>
  <c r="B6" i="43" s="1"/>
  <c r="L20" i="20"/>
  <c r="V20" i="20" s="1"/>
  <c r="N20" i="20"/>
  <c r="X20" i="20" s="1"/>
  <c r="B5" i="44" s="1"/>
  <c r="D18" i="79" s="1"/>
  <c r="M20" i="20"/>
  <c r="W20" i="20" s="1"/>
  <c r="G6" i="110"/>
  <c r="I6" i="110" s="1"/>
  <c r="L12" i="110"/>
  <c r="M12" i="110" s="1"/>
  <c r="L23" i="110"/>
  <c r="M23" i="110" s="1"/>
  <c r="L32" i="110"/>
  <c r="M32" i="110" s="1"/>
  <c r="G45" i="110"/>
  <c r="I45" i="110" s="1"/>
  <c r="P8" i="43"/>
  <c r="J11" i="2"/>
  <c r="E11" i="4" s="1"/>
  <c r="Y15" i="2"/>
  <c r="Z15" i="2"/>
  <c r="J15" i="4" s="1"/>
  <c r="AA15" i="2"/>
  <c r="K15" i="4" s="1"/>
  <c r="Y18" i="2"/>
  <c r="Z18" i="2"/>
  <c r="J18" i="4" s="1"/>
  <c r="AA18" i="2"/>
  <c r="K18" i="4" s="1"/>
  <c r="J22" i="2"/>
  <c r="E22" i="4" s="1"/>
  <c r="T18" i="20"/>
  <c r="T32" i="20"/>
  <c r="M34" i="20"/>
  <c r="W34" i="20" s="1"/>
  <c r="N34" i="20"/>
  <c r="X34" i="20" s="1"/>
  <c r="B2" i="45" s="1"/>
  <c r="D32" i="79" s="1"/>
  <c r="L34" i="20"/>
  <c r="V34" i="20" s="1"/>
  <c r="G5" i="110"/>
  <c r="I5" i="110" s="1"/>
  <c r="L15" i="110"/>
  <c r="M15" i="110" s="1"/>
  <c r="L35" i="110"/>
  <c r="M35" i="110" s="1"/>
  <c r="R2" i="30"/>
  <c r="H2" i="30" s="1"/>
  <c r="R2" i="17"/>
  <c r="L14" i="110"/>
  <c r="M14" i="110" s="1"/>
  <c r="L25" i="110"/>
  <c r="M25" i="110" s="1"/>
  <c r="L34" i="110"/>
  <c r="M34" i="110" s="1"/>
  <c r="R4" i="36"/>
  <c r="H4" i="36" s="1"/>
  <c r="P12" i="44"/>
  <c r="E9" i="12"/>
  <c r="F9" i="12"/>
  <c r="G9" i="12"/>
  <c r="H9" i="12"/>
  <c r="I9" i="12"/>
  <c r="C24" i="4"/>
  <c r="D6" i="4"/>
  <c r="D17" i="4"/>
  <c r="Q6" i="2"/>
  <c r="G6" i="4" s="1"/>
  <c r="T6" i="2"/>
  <c r="H6" i="4" s="1"/>
  <c r="T17" i="2"/>
  <c r="H17" i="4" s="1"/>
  <c r="Q17" i="2"/>
  <c r="G17" i="4" s="1"/>
  <c r="T21" i="2"/>
  <c r="H21" i="4" s="1"/>
  <c r="AC11" i="2"/>
  <c r="L11" i="4" s="1"/>
  <c r="Y10" i="2"/>
  <c r="Z10" i="2"/>
  <c r="J10" i="4" s="1"/>
  <c r="AA10" i="2"/>
  <c r="K10" i="4" s="1"/>
  <c r="J14" i="2"/>
  <c r="E14" i="4" s="1"/>
  <c r="U16" i="20"/>
  <c r="T16" i="20"/>
  <c r="T41" i="20"/>
  <c r="N27" i="20"/>
  <c r="X27" i="20" s="1"/>
  <c r="B12" i="44" s="1"/>
  <c r="M27" i="20"/>
  <c r="W27" i="20" s="1"/>
  <c r="L27" i="20"/>
  <c r="V27" i="20" s="1"/>
  <c r="E4" i="17"/>
  <c r="F4" i="17"/>
  <c r="H4" i="17"/>
  <c r="I4" i="17"/>
  <c r="R7" i="110"/>
  <c r="L24" i="110"/>
  <c r="M24" i="110" s="1"/>
  <c r="P4" i="44"/>
  <c r="P13" i="44"/>
  <c r="F5" i="36"/>
  <c r="G5" i="36"/>
  <c r="C5" i="36"/>
  <c r="E5" i="36"/>
  <c r="D5" i="36"/>
  <c r="E5" i="44"/>
  <c r="G18" i="79" s="1"/>
  <c r="C5" i="44"/>
  <c r="E18" i="79" s="1"/>
  <c r="D5" i="44"/>
  <c r="F18" i="79" s="1"/>
  <c r="F5" i="44"/>
  <c r="H18" i="79" s="1"/>
  <c r="AC9" i="2"/>
  <c r="L9" i="4" s="1"/>
  <c r="J9" i="2"/>
  <c r="E9" i="4" s="1"/>
  <c r="M20" i="2"/>
  <c r="F20" i="4" s="1"/>
  <c r="M23" i="2"/>
  <c r="F23" i="4" s="1"/>
  <c r="M26" i="2"/>
  <c r="F26" i="4" s="1"/>
  <c r="T25" i="20"/>
  <c r="T38" i="20"/>
  <c r="U38" i="20"/>
  <c r="L15" i="20"/>
  <c r="V15" i="20" s="1"/>
  <c r="M15" i="20"/>
  <c r="W15" i="20" s="1"/>
  <c r="N15" i="20"/>
  <c r="X15" i="20" s="1"/>
  <c r="B13" i="43" s="1"/>
  <c r="L22" i="20"/>
  <c r="V22" i="20" s="1"/>
  <c r="N22" i="20"/>
  <c r="X22" i="20" s="1"/>
  <c r="B7" i="44" s="1"/>
  <c r="M22" i="20"/>
  <c r="W22" i="20" s="1"/>
  <c r="N44" i="20"/>
  <c r="X44" i="20" s="1"/>
  <c r="B12" i="45" s="1"/>
  <c r="L44" i="20"/>
  <c r="V44" i="20" s="1"/>
  <c r="M44" i="20"/>
  <c r="W44" i="20" s="1"/>
  <c r="G17" i="110"/>
  <c r="I17" i="110" s="1"/>
  <c r="L27" i="110"/>
  <c r="M27" i="110" s="1"/>
  <c r="L36" i="110"/>
  <c r="M36" i="110" s="1"/>
  <c r="P5" i="44"/>
  <c r="T5" i="44" s="1"/>
  <c r="H6" i="12"/>
  <c r="C10" i="4"/>
  <c r="C20" i="4"/>
  <c r="D26" i="4"/>
  <c r="AC8" i="2"/>
  <c r="L8" i="4" s="1"/>
  <c r="Y8" i="2"/>
  <c r="Z8" i="2"/>
  <c r="J8" i="4" s="1"/>
  <c r="AA8" i="2"/>
  <c r="K8" i="4" s="1"/>
  <c r="J12" i="2"/>
  <c r="E12" i="4" s="1"/>
  <c r="Y16" i="2"/>
  <c r="Z16" i="2"/>
  <c r="J16" i="4" s="1"/>
  <c r="AA16" i="2"/>
  <c r="K16" i="4" s="1"/>
  <c r="J23" i="2"/>
  <c r="E23" i="4" s="1"/>
  <c r="Y25" i="2"/>
  <c r="Z25" i="2"/>
  <c r="J25" i="4" s="1"/>
  <c r="AA25" i="2"/>
  <c r="K25" i="4" s="1"/>
  <c r="T24" i="20"/>
  <c r="U24" i="20"/>
  <c r="T47" i="20"/>
  <c r="U47" i="20"/>
  <c r="L10" i="20"/>
  <c r="V10" i="20" s="1"/>
  <c r="N10" i="20"/>
  <c r="X10" i="20" s="1"/>
  <c r="B8" i="43" s="1"/>
  <c r="M10" i="20"/>
  <c r="W10" i="20" s="1"/>
  <c r="P6" i="17"/>
  <c r="R4" i="17"/>
  <c r="L9" i="110"/>
  <c r="M9" i="110" s="1"/>
  <c r="L16" i="110"/>
  <c r="M16" i="110" s="1"/>
  <c r="L26" i="110"/>
  <c r="M26" i="110" s="1"/>
  <c r="H5" i="36"/>
  <c r="J26" i="2"/>
  <c r="E26" i="4" s="1"/>
  <c r="T19" i="20"/>
  <c r="T27" i="20"/>
  <c r="U27" i="20"/>
  <c r="T46" i="20"/>
  <c r="L12" i="20"/>
  <c r="V12" i="20" s="1"/>
  <c r="M12" i="20"/>
  <c r="W12" i="20" s="1"/>
  <c r="N12" i="20"/>
  <c r="X12" i="20" s="1"/>
  <c r="B10" i="43" s="1"/>
  <c r="M17" i="20"/>
  <c r="W17" i="20" s="1"/>
  <c r="N17" i="20"/>
  <c r="X17" i="20" s="1"/>
  <c r="B2" i="44" s="1"/>
  <c r="D15" i="79" s="1"/>
  <c r="L17" i="20"/>
  <c r="V17" i="20" s="1"/>
  <c r="L24" i="20"/>
  <c r="V24" i="20" s="1"/>
  <c r="M24" i="20"/>
  <c r="W24" i="20" s="1"/>
  <c r="N24" i="20"/>
  <c r="X24" i="20" s="1"/>
  <c r="B9" i="44" s="1"/>
  <c r="L29" i="20"/>
  <c r="V29" i="20" s="1"/>
  <c r="M29" i="20"/>
  <c r="W29" i="20" s="1"/>
  <c r="N29" i="20"/>
  <c r="X29" i="20" s="1"/>
  <c r="B14" i="44" s="1"/>
  <c r="N36" i="20"/>
  <c r="X36" i="20" s="1"/>
  <c r="B4" i="45" s="1"/>
  <c r="L36" i="20"/>
  <c r="V36" i="20" s="1"/>
  <c r="M36" i="20"/>
  <c r="W36" i="20" s="1"/>
  <c r="L41" i="20"/>
  <c r="V41" i="20" s="1"/>
  <c r="M41" i="20"/>
  <c r="W41" i="20" s="1"/>
  <c r="N41" i="20"/>
  <c r="X41" i="20" s="1"/>
  <c r="B9" i="45" s="1"/>
  <c r="G2" i="17"/>
  <c r="G4" i="17"/>
  <c r="E4" i="36"/>
  <c r="C4" i="36"/>
  <c r="D4" i="36"/>
  <c r="F4" i="36"/>
  <c r="G4" i="36"/>
  <c r="P5" i="36"/>
  <c r="D8" i="36"/>
  <c r="E8" i="36"/>
  <c r="F8" i="36"/>
  <c r="C8" i="36"/>
  <c r="G8" i="36"/>
  <c r="C4" i="43"/>
  <c r="D4" i="43"/>
  <c r="E4" i="43"/>
  <c r="F4" i="43"/>
  <c r="P10" i="43"/>
  <c r="P11" i="43"/>
  <c r="R14" i="43"/>
  <c r="D4" i="44"/>
  <c r="F17" i="79" s="1"/>
  <c r="F4" i="44"/>
  <c r="H17" i="79" s="1"/>
  <c r="C4" i="44"/>
  <c r="E17" i="79" s="1"/>
  <c r="E4" i="44"/>
  <c r="G17" i="79" s="1"/>
  <c r="C8" i="44"/>
  <c r="D8" i="44"/>
  <c r="F21" i="79" s="1"/>
  <c r="F8" i="44"/>
  <c r="H21" i="79" s="1"/>
  <c r="E8" i="44"/>
  <c r="G21" i="79" s="1"/>
  <c r="C12" i="44"/>
  <c r="D12" i="44"/>
  <c r="E12" i="44"/>
  <c r="F12" i="44"/>
  <c r="E16" i="44"/>
  <c r="F16" i="44"/>
  <c r="D16" i="44"/>
  <c r="C16" i="44"/>
  <c r="P4" i="45"/>
  <c r="P5" i="45"/>
  <c r="P11" i="45"/>
  <c r="P15" i="45"/>
  <c r="T15" i="45" s="1"/>
  <c r="B7" i="49"/>
  <c r="B15" i="49"/>
  <c r="B23" i="49"/>
  <c r="B31" i="49"/>
  <c r="B39" i="49"/>
  <c r="R2" i="43"/>
  <c r="R13" i="43"/>
  <c r="P14" i="43"/>
  <c r="G14" i="43" s="1"/>
  <c r="R7" i="45"/>
  <c r="R8" i="45"/>
  <c r="R9" i="45"/>
  <c r="R13" i="45"/>
  <c r="G15" i="45"/>
  <c r="G3" i="17"/>
  <c r="P2" i="110"/>
  <c r="L6" i="110"/>
  <c r="M6" i="110" s="1"/>
  <c r="G10" i="110"/>
  <c r="I10" i="110" s="1"/>
  <c r="G14" i="110"/>
  <c r="I14" i="110" s="1"/>
  <c r="G18" i="110"/>
  <c r="I18" i="110" s="1"/>
  <c r="G22" i="110"/>
  <c r="I22" i="110" s="1"/>
  <c r="G26" i="110"/>
  <c r="I26" i="110" s="1"/>
  <c r="G30" i="110"/>
  <c r="I30" i="110" s="1"/>
  <c r="G34" i="110"/>
  <c r="I34" i="110" s="1"/>
  <c r="G38" i="110"/>
  <c r="I38" i="110" s="1"/>
  <c r="G42" i="110"/>
  <c r="I42" i="110" s="1"/>
  <c r="L45" i="110"/>
  <c r="M45" i="110" s="1"/>
  <c r="P2" i="30"/>
  <c r="R5" i="30"/>
  <c r="R3" i="43"/>
  <c r="G3" i="43" s="1"/>
  <c r="C6" i="43"/>
  <c r="D6" i="43"/>
  <c r="E6" i="43"/>
  <c r="F6" i="43"/>
  <c r="P12" i="43"/>
  <c r="G12" i="43" s="1"/>
  <c r="R4" i="44"/>
  <c r="G5" i="44"/>
  <c r="I18" i="79" s="1"/>
  <c r="R8" i="44"/>
  <c r="G8" i="44" s="1"/>
  <c r="R12" i="44"/>
  <c r="G13" i="44"/>
  <c r="R16" i="44"/>
  <c r="P6" i="45"/>
  <c r="D13" i="45"/>
  <c r="E13" i="45"/>
  <c r="C13" i="45"/>
  <c r="F13" i="45"/>
  <c r="B6" i="49"/>
  <c r="B14" i="49"/>
  <c r="B22" i="49"/>
  <c r="B30" i="49"/>
  <c r="B38" i="49"/>
  <c r="J20" i="2"/>
  <c r="E20" i="4" s="1"/>
  <c r="L4" i="20"/>
  <c r="V4" i="20" s="1"/>
  <c r="M4" i="20"/>
  <c r="W4" i="20" s="1"/>
  <c r="N4" i="20"/>
  <c r="X4" i="20" s="1"/>
  <c r="B2" i="43" s="1"/>
  <c r="T15" i="20"/>
  <c r="T35" i="20"/>
  <c r="M9" i="20"/>
  <c r="W9" i="20" s="1"/>
  <c r="N9" i="20"/>
  <c r="X9" i="20" s="1"/>
  <c r="B7" i="43" s="1"/>
  <c r="L9" i="20"/>
  <c r="V9" i="20" s="1"/>
  <c r="L14" i="20"/>
  <c r="V14" i="20" s="1"/>
  <c r="M14" i="20"/>
  <c r="W14" i="20" s="1"/>
  <c r="N14" i="20"/>
  <c r="X14" i="20" s="1"/>
  <c r="B12" i="43" s="1"/>
  <c r="M21" i="20"/>
  <c r="W21" i="20" s="1"/>
  <c r="L21" i="20"/>
  <c r="V21" i="20" s="1"/>
  <c r="N21" i="20"/>
  <c r="X21" i="20" s="1"/>
  <c r="B6" i="44" s="1"/>
  <c r="M26" i="20"/>
  <c r="W26" i="20" s="1"/>
  <c r="N26" i="20"/>
  <c r="X26" i="20" s="1"/>
  <c r="B11" i="44" s="1"/>
  <c r="L26" i="20"/>
  <c r="V26" i="20" s="1"/>
  <c r="L33" i="20"/>
  <c r="V33" i="20" s="1"/>
  <c r="M33" i="20"/>
  <c r="W33" i="20" s="1"/>
  <c r="N33" i="20"/>
  <c r="X33" i="20" s="1"/>
  <c r="B18" i="44" s="1"/>
  <c r="M38" i="20"/>
  <c r="W38" i="20" s="1"/>
  <c r="L38" i="20"/>
  <c r="V38" i="20" s="1"/>
  <c r="N38" i="20"/>
  <c r="X38" i="20" s="1"/>
  <c r="B6" i="45" s="1"/>
  <c r="M45" i="20"/>
  <c r="W45" i="20" s="1"/>
  <c r="L45" i="20"/>
  <c r="V45" i="20" s="1"/>
  <c r="N45" i="20"/>
  <c r="X45" i="20" s="1"/>
  <c r="B13" i="45" s="1"/>
  <c r="R3" i="17"/>
  <c r="I7" i="17"/>
  <c r="H3" i="30"/>
  <c r="G3" i="36"/>
  <c r="C3" i="36"/>
  <c r="D3" i="36"/>
  <c r="P4" i="36"/>
  <c r="D7" i="36"/>
  <c r="C7" i="36"/>
  <c r="E7" i="36"/>
  <c r="F7" i="36"/>
  <c r="G7" i="36"/>
  <c r="P8" i="36"/>
  <c r="T8" i="36" s="1"/>
  <c r="P2" i="43"/>
  <c r="D7" i="43"/>
  <c r="F7" i="79" s="1"/>
  <c r="F7" i="43"/>
  <c r="C7" i="43"/>
  <c r="E7" i="43"/>
  <c r="G7" i="79" s="1"/>
  <c r="P13" i="43"/>
  <c r="T13" i="43" s="1"/>
  <c r="E3" i="44"/>
  <c r="G16" i="79" s="1"/>
  <c r="C3" i="44"/>
  <c r="E16" i="79" s="1"/>
  <c r="D3" i="44"/>
  <c r="F16" i="79" s="1"/>
  <c r="F3" i="44"/>
  <c r="H16" i="79" s="1"/>
  <c r="E7" i="44"/>
  <c r="C7" i="44"/>
  <c r="D7" i="44"/>
  <c r="F7" i="44"/>
  <c r="E11" i="44"/>
  <c r="D11" i="44"/>
  <c r="C11" i="44"/>
  <c r="F11" i="44"/>
  <c r="E15" i="44"/>
  <c r="D15" i="44"/>
  <c r="C15" i="44"/>
  <c r="F15" i="44"/>
  <c r="P7" i="45"/>
  <c r="T7" i="45" s="1"/>
  <c r="P8" i="45"/>
  <c r="T8" i="45" s="1"/>
  <c r="P10" i="45"/>
  <c r="P14" i="45"/>
  <c r="B9" i="49"/>
  <c r="B17" i="49"/>
  <c r="B25" i="49"/>
  <c r="B33" i="49"/>
  <c r="B41" i="49"/>
  <c r="I3" i="17"/>
  <c r="E3" i="17"/>
  <c r="F3" i="17"/>
  <c r="H3" i="17"/>
  <c r="R7" i="36"/>
  <c r="R4" i="43"/>
  <c r="G4" i="43" s="1"/>
  <c r="R5" i="43"/>
  <c r="R12" i="45"/>
  <c r="G12" i="45" s="1"/>
  <c r="G14" i="45"/>
  <c r="G25" i="110"/>
  <c r="I25" i="110" s="1"/>
  <c r="G29" i="110"/>
  <c r="I29" i="110" s="1"/>
  <c r="G33" i="110"/>
  <c r="I33" i="110" s="1"/>
  <c r="G37" i="110"/>
  <c r="I37" i="110" s="1"/>
  <c r="G41" i="110"/>
  <c r="I41" i="110" s="1"/>
  <c r="L44" i="110"/>
  <c r="M44" i="110" s="1"/>
  <c r="E5" i="30"/>
  <c r="F5" i="30"/>
  <c r="G5" i="30"/>
  <c r="D5" i="30"/>
  <c r="P3" i="43"/>
  <c r="R6" i="43"/>
  <c r="C9" i="43"/>
  <c r="E9" i="43"/>
  <c r="D9" i="43"/>
  <c r="F9" i="43"/>
  <c r="R3" i="44"/>
  <c r="G3" i="44" s="1"/>
  <c r="I16" i="79" s="1"/>
  <c r="G4" i="44"/>
  <c r="I17" i="79" s="1"/>
  <c r="R7" i="44"/>
  <c r="R11" i="44"/>
  <c r="G12" i="44"/>
  <c r="R15" i="44"/>
  <c r="G16" i="44"/>
  <c r="D3" i="45"/>
  <c r="C3" i="45"/>
  <c r="F3" i="45"/>
  <c r="E3" i="45"/>
  <c r="P9" i="45"/>
  <c r="T9" i="45" s="1"/>
  <c r="C12" i="45"/>
  <c r="D12" i="45"/>
  <c r="E12" i="45"/>
  <c r="F12" i="45"/>
  <c r="R15" i="45"/>
  <c r="B8" i="49"/>
  <c r="B16" i="49"/>
  <c r="B24" i="49"/>
  <c r="B32" i="49"/>
  <c r="B40" i="49"/>
  <c r="J7" i="2"/>
  <c r="E7" i="4" s="1"/>
  <c r="J16" i="2"/>
  <c r="E16" i="4" s="1"/>
  <c r="Y17" i="2"/>
  <c r="Y2" i="2" s="1"/>
  <c r="Z17" i="2"/>
  <c r="J17" i="4" s="1"/>
  <c r="AA17" i="2"/>
  <c r="K17" i="4" s="1"/>
  <c r="J25" i="2"/>
  <c r="E25" i="4" s="1"/>
  <c r="T23" i="20"/>
  <c r="U23" i="20"/>
  <c r="T43" i="20"/>
  <c r="U43" i="20"/>
  <c r="L6" i="20"/>
  <c r="V6" i="20" s="1"/>
  <c r="M6" i="20"/>
  <c r="W6" i="20" s="1"/>
  <c r="N6" i="20"/>
  <c r="X6" i="20" s="1"/>
  <c r="B4" i="43" s="1"/>
  <c r="L11" i="20"/>
  <c r="V11" i="20" s="1"/>
  <c r="M11" i="20"/>
  <c r="W11" i="20" s="1"/>
  <c r="N11" i="20"/>
  <c r="X11" i="20" s="1"/>
  <c r="B9" i="43" s="1"/>
  <c r="M18" i="20"/>
  <c r="W18" i="20" s="1"/>
  <c r="N18" i="20"/>
  <c r="X18" i="20" s="1"/>
  <c r="B3" i="44" s="1"/>
  <c r="D16" i="79" s="1"/>
  <c r="L18" i="20"/>
  <c r="V18" i="20" s="1"/>
  <c r="L23" i="20"/>
  <c r="V23" i="20" s="1"/>
  <c r="M23" i="20"/>
  <c r="W23" i="20" s="1"/>
  <c r="N23" i="20"/>
  <c r="X23" i="20" s="1"/>
  <c r="B8" i="44" s="1"/>
  <c r="L30" i="20"/>
  <c r="V30" i="20" s="1"/>
  <c r="M30" i="20"/>
  <c r="W30" i="20" s="1"/>
  <c r="N30" i="20"/>
  <c r="X30" i="20" s="1"/>
  <c r="B15" i="44" s="1"/>
  <c r="M35" i="20"/>
  <c r="W35" i="20" s="1"/>
  <c r="N35" i="20"/>
  <c r="X35" i="20" s="1"/>
  <c r="B3" i="45" s="1"/>
  <c r="L35" i="20"/>
  <c r="V35" i="20" s="1"/>
  <c r="L42" i="20"/>
  <c r="V42" i="20" s="1"/>
  <c r="M42" i="20"/>
  <c r="W42" i="20" s="1"/>
  <c r="N42" i="20"/>
  <c r="X42" i="20" s="1"/>
  <c r="B10" i="45" s="1"/>
  <c r="M47" i="20"/>
  <c r="W47" i="20" s="1"/>
  <c r="L47" i="20"/>
  <c r="V47" i="20" s="1"/>
  <c r="N47" i="20"/>
  <c r="X47" i="20" s="1"/>
  <c r="B15" i="45" s="1"/>
  <c r="C2" i="36"/>
  <c r="D2" i="36"/>
  <c r="G2" i="36"/>
  <c r="R3" i="36"/>
  <c r="H3" i="36" s="1"/>
  <c r="C6" i="36"/>
  <c r="D6" i="36"/>
  <c r="G6" i="36"/>
  <c r="E6" i="36"/>
  <c r="F6" i="36"/>
  <c r="P7" i="36"/>
  <c r="P4" i="43"/>
  <c r="P5" i="43"/>
  <c r="T5" i="43" s="1"/>
  <c r="C10" i="43"/>
  <c r="D10" i="43"/>
  <c r="E10" i="43"/>
  <c r="F10" i="43"/>
  <c r="F2" i="44"/>
  <c r="H15" i="79" s="1"/>
  <c r="C2" i="44"/>
  <c r="E15" i="79" s="1"/>
  <c r="E2" i="44"/>
  <c r="G15" i="79" s="1"/>
  <c r="D2" i="44"/>
  <c r="F15" i="79" s="1"/>
  <c r="D6" i="44"/>
  <c r="F6" i="44"/>
  <c r="C6" i="44"/>
  <c r="E6" i="44"/>
  <c r="C10" i="44"/>
  <c r="D10" i="44"/>
  <c r="E10" i="44"/>
  <c r="F10" i="44"/>
  <c r="C14" i="44"/>
  <c r="D14" i="44"/>
  <c r="E14" i="44"/>
  <c r="F14" i="44"/>
  <c r="D18" i="44"/>
  <c r="F18" i="44"/>
  <c r="C18" i="44"/>
  <c r="E18" i="44"/>
  <c r="E4" i="45"/>
  <c r="C4" i="45"/>
  <c r="D4" i="45"/>
  <c r="F4" i="45"/>
  <c r="G8" i="45"/>
  <c r="P13" i="45"/>
  <c r="T13" i="45" s="1"/>
  <c r="R4" i="30"/>
  <c r="D11" i="43"/>
  <c r="F11" i="43"/>
  <c r="C11" i="43"/>
  <c r="E11" i="43"/>
  <c r="P3" i="44"/>
  <c r="P7" i="44"/>
  <c r="T7" i="44" s="1"/>
  <c r="P11" i="44"/>
  <c r="T11" i="44" s="1"/>
  <c r="P15" i="44"/>
  <c r="T15" i="44" s="1"/>
  <c r="E5" i="45"/>
  <c r="C5" i="45"/>
  <c r="F5" i="45"/>
  <c r="D5" i="45"/>
  <c r="G9" i="45"/>
  <c r="B3" i="49"/>
  <c r="B11" i="49"/>
  <c r="B19" i="49"/>
  <c r="B27" i="49"/>
  <c r="B35" i="49"/>
  <c r="B43" i="49"/>
  <c r="M43" i="20"/>
  <c r="W43" i="20" s="1"/>
  <c r="N43" i="20"/>
  <c r="X43" i="20" s="1"/>
  <c r="B11" i="45" s="1"/>
  <c r="L43" i="20"/>
  <c r="V43" i="20" s="1"/>
  <c r="F4" i="30"/>
  <c r="D4" i="30"/>
  <c r="E4" i="30"/>
  <c r="G4" i="30"/>
  <c r="P3" i="36"/>
  <c r="R6" i="36"/>
  <c r="H7" i="36"/>
  <c r="R7" i="43"/>
  <c r="R8" i="43"/>
  <c r="G8" i="43" s="1"/>
  <c r="R2" i="45"/>
  <c r="R11" i="45"/>
  <c r="G11" i="45" s="1"/>
  <c r="E8" i="12"/>
  <c r="G8" i="12"/>
  <c r="H8" i="12"/>
  <c r="I8" i="12"/>
  <c r="F8" i="12"/>
  <c r="C5" i="4"/>
  <c r="D2" i="2"/>
  <c r="C2" i="4" s="1"/>
  <c r="D3" i="2"/>
  <c r="C3" i="4" s="1"/>
  <c r="D16" i="4"/>
  <c r="AA5" i="2"/>
  <c r="J5" i="2"/>
  <c r="M7" i="2"/>
  <c r="F7" i="4" s="1"/>
  <c r="Q7" i="2"/>
  <c r="G7" i="4" s="1"/>
  <c r="T7" i="2"/>
  <c r="H7" i="4" s="1"/>
  <c r="Q19" i="2"/>
  <c r="G19" i="4" s="1"/>
  <c r="T19" i="2"/>
  <c r="H19" i="4" s="1"/>
  <c r="AA6" i="2"/>
  <c r="K6" i="4" s="1"/>
  <c r="Z6" i="2"/>
  <c r="J6" i="4" s="1"/>
  <c r="Y6" i="2"/>
  <c r="AC24" i="2"/>
  <c r="L24" i="4" s="1"/>
  <c r="Q4" i="2"/>
  <c r="G4" i="4" s="1"/>
  <c r="T4" i="2"/>
  <c r="H4" i="4" s="1"/>
  <c r="M12" i="2"/>
  <c r="F12" i="4" s="1"/>
  <c r="J21" i="2"/>
  <c r="E21" i="4" s="1"/>
  <c r="Y26" i="2"/>
  <c r="Z26" i="2"/>
  <c r="J26" i="4" s="1"/>
  <c r="AA26" i="2"/>
  <c r="K26" i="4" s="1"/>
  <c r="T12" i="20"/>
  <c r="U12" i="20"/>
  <c r="T20" i="20"/>
  <c r="U20" i="20"/>
  <c r="T40" i="20"/>
  <c r="L4" i="110"/>
  <c r="M4" i="110" s="1"/>
  <c r="G8" i="110"/>
  <c r="I8" i="110" s="1"/>
  <c r="G12" i="110"/>
  <c r="I12" i="110" s="1"/>
  <c r="G16" i="110"/>
  <c r="I16" i="110" s="1"/>
  <c r="G20" i="110"/>
  <c r="I20" i="110" s="1"/>
  <c r="G24" i="110"/>
  <c r="I24" i="110" s="1"/>
  <c r="G28" i="110"/>
  <c r="I28" i="110" s="1"/>
  <c r="G32" i="110"/>
  <c r="I32" i="110" s="1"/>
  <c r="G36" i="110"/>
  <c r="I36" i="110" s="1"/>
  <c r="G40" i="110"/>
  <c r="I40" i="110" s="1"/>
  <c r="G44" i="110"/>
  <c r="I44" i="110" s="1"/>
  <c r="P4" i="30"/>
  <c r="S4" i="30" s="1"/>
  <c r="P6" i="43"/>
  <c r="T6" i="43" s="1"/>
  <c r="R9" i="43"/>
  <c r="D12" i="43"/>
  <c r="E12" i="43"/>
  <c r="F12" i="43"/>
  <c r="C12" i="43"/>
  <c r="R2" i="44"/>
  <c r="R6" i="44"/>
  <c r="G7" i="44"/>
  <c r="R10" i="44"/>
  <c r="R14" i="44"/>
  <c r="R18" i="44"/>
  <c r="R3" i="45"/>
  <c r="G3" i="45" s="1"/>
  <c r="F6" i="45"/>
  <c r="D6" i="45"/>
  <c r="E6" i="45"/>
  <c r="C6" i="45"/>
  <c r="C11" i="45"/>
  <c r="F11" i="45"/>
  <c r="E11" i="45"/>
  <c r="D11" i="45"/>
  <c r="D15" i="45"/>
  <c r="C15" i="45"/>
  <c r="F15" i="45"/>
  <c r="E15" i="45"/>
  <c r="B2" i="49"/>
  <c r="B10" i="49"/>
  <c r="B18" i="49"/>
  <c r="B26" i="49"/>
  <c r="B34" i="49"/>
  <c r="B42" i="49"/>
  <c r="E9" i="44"/>
  <c r="F9" i="44"/>
  <c r="D9" i="44"/>
  <c r="C9" i="44"/>
  <c r="E13" i="44"/>
  <c r="D13" i="44"/>
  <c r="C13" i="44"/>
  <c r="F13" i="44"/>
  <c r="E17" i="44"/>
  <c r="C17" i="44"/>
  <c r="D17" i="44"/>
  <c r="F17" i="44"/>
  <c r="P2" i="45"/>
  <c r="T2" i="45" s="1"/>
  <c r="F7" i="45"/>
  <c r="C7" i="45"/>
  <c r="D7" i="45"/>
  <c r="E7" i="45"/>
  <c r="P12" i="45"/>
  <c r="L43" i="110"/>
  <c r="M43" i="110" s="1"/>
  <c r="D3" i="30"/>
  <c r="E3" i="30"/>
  <c r="F3" i="30"/>
  <c r="G3" i="30"/>
  <c r="P5" i="30"/>
  <c r="S5" i="30" s="1"/>
  <c r="C2" i="43"/>
  <c r="D2" i="43"/>
  <c r="F2" i="43"/>
  <c r="E2" i="43"/>
  <c r="E14" i="43"/>
  <c r="F14" i="43"/>
  <c r="C14" i="43"/>
  <c r="D14" i="43"/>
  <c r="P2" i="44"/>
  <c r="P6" i="44"/>
  <c r="P10" i="44"/>
  <c r="T10" i="44" s="1"/>
  <c r="P14" i="44"/>
  <c r="T14" i="44" s="1"/>
  <c r="P18" i="44"/>
  <c r="T18" i="44" s="1"/>
  <c r="C8" i="45"/>
  <c r="E8" i="45"/>
  <c r="F8" i="45"/>
  <c r="D8" i="45"/>
  <c r="B5" i="49"/>
  <c r="B13" i="49"/>
  <c r="B21" i="49"/>
  <c r="B29" i="49"/>
  <c r="B37" i="49"/>
  <c r="B45" i="49"/>
  <c r="M17" i="2"/>
  <c r="F17" i="4" s="1"/>
  <c r="T9" i="20"/>
  <c r="T29" i="20"/>
  <c r="U29" i="20"/>
  <c r="L5" i="20"/>
  <c r="V5" i="20" s="1"/>
  <c r="N5" i="20"/>
  <c r="X5" i="20" s="1"/>
  <c r="B3" i="43" s="1"/>
  <c r="M5" i="20"/>
  <c r="W5" i="20" s="1"/>
  <c r="L16" i="20"/>
  <c r="V16" i="20" s="1"/>
  <c r="M16" i="20"/>
  <c r="W16" i="20" s="1"/>
  <c r="N16" i="20"/>
  <c r="X16" i="20" s="1"/>
  <c r="B14" i="43" s="1"/>
  <c r="L28" i="20"/>
  <c r="V28" i="20" s="1"/>
  <c r="M28" i="20"/>
  <c r="W28" i="20" s="1"/>
  <c r="N28" i="20"/>
  <c r="X28" i="20" s="1"/>
  <c r="B13" i="44" s="1"/>
  <c r="M40" i="20"/>
  <c r="W40" i="20" s="1"/>
  <c r="N40" i="20"/>
  <c r="X40" i="20" s="1"/>
  <c r="B8" i="45" s="1"/>
  <c r="L40" i="20"/>
  <c r="V40" i="20" s="1"/>
  <c r="P3" i="30"/>
  <c r="S3" i="30" s="1"/>
  <c r="P2" i="36"/>
  <c r="T2" i="36" s="1"/>
  <c r="R5" i="36"/>
  <c r="H6" i="36"/>
  <c r="G7" i="43"/>
  <c r="R10" i="43"/>
  <c r="R11" i="43"/>
  <c r="G11" i="43" s="1"/>
  <c r="R4" i="45"/>
  <c r="G4" i="45" s="1"/>
  <c r="R5" i="45"/>
  <c r="G5" i="45" s="1"/>
  <c r="R10" i="45"/>
  <c r="G10" i="45" s="1"/>
  <c r="R14" i="45"/>
  <c r="L3" i="110"/>
  <c r="M3" i="110" s="1"/>
  <c r="L7" i="110"/>
  <c r="M7" i="110" s="1"/>
  <c r="G11" i="110"/>
  <c r="I11" i="110" s="1"/>
  <c r="G15" i="110"/>
  <c r="I15" i="110" s="1"/>
  <c r="G19" i="110"/>
  <c r="I19" i="110" s="1"/>
  <c r="G23" i="110"/>
  <c r="I23" i="110" s="1"/>
  <c r="G27" i="110"/>
  <c r="I27" i="110" s="1"/>
  <c r="G31" i="110"/>
  <c r="I31" i="110" s="1"/>
  <c r="G35" i="110"/>
  <c r="I35" i="110" s="1"/>
  <c r="G39" i="110"/>
  <c r="I39" i="110" s="1"/>
  <c r="G43" i="110"/>
  <c r="I43" i="110" s="1"/>
  <c r="F3" i="43"/>
  <c r="C3" i="43"/>
  <c r="E3" i="43"/>
  <c r="D3" i="43"/>
  <c r="P9" i="43"/>
  <c r="G9" i="43" s="1"/>
  <c r="R12" i="43"/>
  <c r="G2" i="44"/>
  <c r="I15" i="79" s="1"/>
  <c r="R5" i="44"/>
  <c r="R9" i="44"/>
  <c r="G9" i="44" s="1"/>
  <c r="G10" i="44"/>
  <c r="R13" i="44"/>
  <c r="G14" i="44"/>
  <c r="R17" i="44"/>
  <c r="G17" i="44" s="1"/>
  <c r="G18" i="44"/>
  <c r="P3" i="45"/>
  <c r="R6" i="45"/>
  <c r="C9" i="45"/>
  <c r="D9" i="45"/>
  <c r="E9" i="45"/>
  <c r="F9" i="45"/>
  <c r="C10" i="45"/>
  <c r="E10" i="45"/>
  <c r="D10" i="45"/>
  <c r="F10" i="45"/>
  <c r="C14" i="45"/>
  <c r="D14" i="45"/>
  <c r="E14" i="45"/>
  <c r="F14" i="45"/>
  <c r="B4" i="49"/>
  <c r="B12" i="49"/>
  <c r="B20" i="49"/>
  <c r="B28" i="49"/>
  <c r="B36" i="49"/>
  <c r="B44" i="49"/>
  <c r="J5" i="4"/>
  <c r="Z2" i="2"/>
  <c r="J2" i="4" s="1"/>
  <c r="I22" i="79" l="1"/>
  <c r="I33" i="79"/>
  <c r="I34" i="79"/>
  <c r="I14" i="79"/>
  <c r="I8" i="79"/>
  <c r="I41" i="79"/>
  <c r="I21" i="79"/>
  <c r="I30" i="79"/>
  <c r="I12" i="79"/>
  <c r="I42" i="79"/>
  <c r="I11" i="79"/>
  <c r="I4" i="79"/>
  <c r="I3" i="79"/>
  <c r="I9" i="79"/>
  <c r="I40" i="79"/>
  <c r="I35" i="79"/>
  <c r="E33" i="79"/>
  <c r="E40" i="79"/>
  <c r="H14" i="79"/>
  <c r="E37" i="79"/>
  <c r="H36" i="79"/>
  <c r="G15" i="44"/>
  <c r="J2" i="2"/>
  <c r="E2" i="4" s="1"/>
  <c r="E5" i="4"/>
  <c r="D40" i="79"/>
  <c r="I25" i="79"/>
  <c r="F28" i="79"/>
  <c r="E39" i="79"/>
  <c r="E3" i="79"/>
  <c r="D14" i="79"/>
  <c r="F30" i="79"/>
  <c r="T4" i="43"/>
  <c r="G28" i="79"/>
  <c r="E7" i="79"/>
  <c r="G4" i="79"/>
  <c r="F38" i="79"/>
  <c r="F2" i="79"/>
  <c r="E30" i="79"/>
  <c r="G45" i="79"/>
  <c r="T3" i="45"/>
  <c r="H5" i="30"/>
  <c r="H38" i="79"/>
  <c r="E2" i="79"/>
  <c r="G30" i="79"/>
  <c r="H45" i="79"/>
  <c r="T3" i="36"/>
  <c r="H35" i="79"/>
  <c r="F25" i="45"/>
  <c r="H34" i="79"/>
  <c r="G19" i="79"/>
  <c r="T7" i="36"/>
  <c r="E24" i="79"/>
  <c r="D43" i="79"/>
  <c r="H6" i="79"/>
  <c r="E25" i="79"/>
  <c r="C25" i="43"/>
  <c r="E4" i="79"/>
  <c r="D8" i="79"/>
  <c r="D25" i="79"/>
  <c r="D37" i="79"/>
  <c r="G5" i="79"/>
  <c r="F2" i="17"/>
  <c r="H15" i="12"/>
  <c r="C2" i="30" s="1"/>
  <c r="D3" i="79"/>
  <c r="I31" i="79"/>
  <c r="G38" i="79"/>
  <c r="H26" i="79"/>
  <c r="E45" i="79"/>
  <c r="I20" i="79"/>
  <c r="E35" i="79"/>
  <c r="F34" i="79"/>
  <c r="C27" i="44"/>
  <c r="E19" i="79"/>
  <c r="D33" i="79"/>
  <c r="F24" i="79"/>
  <c r="T2" i="43"/>
  <c r="G6" i="79"/>
  <c r="U46" i="20"/>
  <c r="D13" i="79"/>
  <c r="U41" i="20"/>
  <c r="T8" i="43"/>
  <c r="U7" i="20"/>
  <c r="E5" i="79"/>
  <c r="C26" i="43"/>
  <c r="H13" i="79"/>
  <c r="O48" i="20"/>
  <c r="E15" i="12"/>
  <c r="D11" i="79"/>
  <c r="F13" i="79"/>
  <c r="H44" i="79"/>
  <c r="I7" i="79"/>
  <c r="D30" i="79"/>
  <c r="B35" i="45"/>
  <c r="D44" i="79"/>
  <c r="G13" i="79"/>
  <c r="U21" i="20"/>
  <c r="U8" i="20"/>
  <c r="E13" i="79"/>
  <c r="E38" i="79"/>
  <c r="G24" i="79"/>
  <c r="I27" i="79"/>
  <c r="D36" i="79"/>
  <c r="D28" i="44"/>
  <c r="F20" i="79"/>
  <c r="E21" i="79"/>
  <c r="D34" i="79"/>
  <c r="F44" i="79"/>
  <c r="I23" i="79"/>
  <c r="E22" i="79"/>
  <c r="H41" i="79"/>
  <c r="F32" i="45"/>
  <c r="E12" i="79"/>
  <c r="C39" i="44"/>
  <c r="E31" i="79"/>
  <c r="E42" i="79"/>
  <c r="G9" i="79"/>
  <c r="E20" i="79"/>
  <c r="U35" i="20"/>
  <c r="F43" i="79"/>
  <c r="T11" i="45"/>
  <c r="B35" i="44"/>
  <c r="D27" i="79"/>
  <c r="U19" i="20"/>
  <c r="U32" i="20"/>
  <c r="D5" i="79"/>
  <c r="U45" i="20"/>
  <c r="T16" i="44"/>
  <c r="H5" i="4"/>
  <c r="T3" i="2"/>
  <c r="H3" i="4" s="1"/>
  <c r="T2" i="2"/>
  <c r="H2" i="4" s="1"/>
  <c r="D31" i="79"/>
  <c r="T6" i="45"/>
  <c r="T5" i="36"/>
  <c r="D23" i="79"/>
  <c r="U30" i="20"/>
  <c r="U22" i="20"/>
  <c r="U14" i="20"/>
  <c r="D35" i="79"/>
  <c r="G5" i="4"/>
  <c r="Q3" i="2"/>
  <c r="G3" i="4" s="1"/>
  <c r="Q2" i="2"/>
  <c r="G2" i="4" s="1"/>
  <c r="H19" i="79"/>
  <c r="H43" i="79"/>
  <c r="F26" i="79"/>
  <c r="D32" i="45"/>
  <c r="F41" i="79"/>
  <c r="G34" i="79"/>
  <c r="D28" i="79"/>
  <c r="G42" i="79"/>
  <c r="I44" i="79"/>
  <c r="H20" i="79"/>
  <c r="E43" i="79"/>
  <c r="E35" i="45"/>
  <c r="G44" i="79"/>
  <c r="F9" i="79"/>
  <c r="D30" i="43"/>
  <c r="I45" i="79"/>
  <c r="T6" i="44"/>
  <c r="F22" i="79"/>
  <c r="H12" i="79"/>
  <c r="D41" i="79"/>
  <c r="S2" i="30"/>
  <c r="G6" i="44"/>
  <c r="T12" i="45"/>
  <c r="C27" i="45"/>
  <c r="E36" i="79"/>
  <c r="E33" i="43"/>
  <c r="G12" i="79"/>
  <c r="G11" i="79"/>
  <c r="F31" i="79"/>
  <c r="G33" i="79"/>
  <c r="G13" i="43"/>
  <c r="T10" i="45"/>
  <c r="U15" i="20"/>
  <c r="T4" i="45"/>
  <c r="H4" i="30"/>
  <c r="U25" i="20"/>
  <c r="T4" i="44"/>
  <c r="G6" i="45"/>
  <c r="U18" i="20"/>
  <c r="U44" i="20"/>
  <c r="U33" i="20"/>
  <c r="F19" i="79"/>
  <c r="H9" i="79"/>
  <c r="D7" i="79"/>
  <c r="C27" i="43"/>
  <c r="E6" i="79"/>
  <c r="G26" i="79"/>
  <c r="G41" i="79"/>
  <c r="E32" i="45"/>
  <c r="G31" i="79"/>
  <c r="D33" i="45"/>
  <c r="F42" i="79"/>
  <c r="G43" i="79"/>
  <c r="E44" i="79"/>
  <c r="E41" i="79"/>
  <c r="T3" i="44"/>
  <c r="H31" i="79"/>
  <c r="D21" i="79"/>
  <c r="B29" i="44"/>
  <c r="E9" i="79"/>
  <c r="G7" i="45"/>
  <c r="T14" i="45"/>
  <c r="G20" i="79"/>
  <c r="T5" i="45"/>
  <c r="T13" i="44"/>
  <c r="F31" i="45"/>
  <c r="H40" i="79"/>
  <c r="U9" i="20"/>
  <c r="T2" i="44"/>
  <c r="H22" i="79"/>
  <c r="D31" i="45"/>
  <c r="F40" i="79"/>
  <c r="F14" i="79"/>
  <c r="G37" i="79"/>
  <c r="G22" i="79"/>
  <c r="G36" i="79"/>
  <c r="F12" i="79"/>
  <c r="U40" i="20"/>
  <c r="G13" i="45"/>
  <c r="E11" i="79"/>
  <c r="C32" i="43"/>
  <c r="H27" i="79"/>
  <c r="F24" i="45"/>
  <c r="H33" i="79"/>
  <c r="T3" i="43"/>
  <c r="T4" i="36"/>
  <c r="G2" i="45"/>
  <c r="I32" i="79" s="1"/>
  <c r="D22" i="79"/>
  <c r="G5" i="43"/>
  <c r="T12" i="44"/>
  <c r="F29" i="43"/>
  <c r="H8" i="79"/>
  <c r="U36" i="20"/>
  <c r="U6" i="20"/>
  <c r="U4" i="20"/>
  <c r="G30" i="44" s="1"/>
  <c r="D38" i="79"/>
  <c r="I26" i="79"/>
  <c r="G8" i="79"/>
  <c r="M2" i="2"/>
  <c r="F2" i="4" s="1"/>
  <c r="F5" i="4"/>
  <c r="M3" i="2"/>
  <c r="F3" i="4" s="1"/>
  <c r="D36" i="45"/>
  <c r="F45" i="79"/>
  <c r="F6" i="79"/>
  <c r="F11" i="79"/>
  <c r="D32" i="43"/>
  <c r="D35" i="44"/>
  <c r="F27" i="79"/>
  <c r="G10" i="79"/>
  <c r="D45" i="79"/>
  <c r="F33" i="79"/>
  <c r="H8" i="36"/>
  <c r="D24" i="79"/>
  <c r="F29" i="79"/>
  <c r="T11" i="43"/>
  <c r="D6" i="79"/>
  <c r="B27" i="43"/>
  <c r="D29" i="43"/>
  <c r="F8" i="79"/>
  <c r="T9" i="44"/>
  <c r="E14" i="79"/>
  <c r="H11" i="79"/>
  <c r="G27" i="79"/>
  <c r="E35" i="44"/>
  <c r="H39" i="79"/>
  <c r="F30" i="45"/>
  <c r="D26" i="79"/>
  <c r="G14" i="79"/>
  <c r="E35" i="43"/>
  <c r="H37" i="79"/>
  <c r="E27" i="79"/>
  <c r="F10" i="79"/>
  <c r="I29" i="79"/>
  <c r="H28" i="79"/>
  <c r="T14" i="43"/>
  <c r="H29" i="79"/>
  <c r="T10" i="43"/>
  <c r="E8" i="79"/>
  <c r="U11" i="20"/>
  <c r="T17" i="44"/>
  <c r="T6" i="36"/>
  <c r="P4" i="110"/>
  <c r="U5" i="20"/>
  <c r="H23" i="79"/>
  <c r="E10" i="79"/>
  <c r="D9" i="79"/>
  <c r="B30" i="43"/>
  <c r="C36" i="44"/>
  <c r="E28" i="79"/>
  <c r="H2" i="36"/>
  <c r="D19" i="79"/>
  <c r="G29" i="79"/>
  <c r="L5" i="4"/>
  <c r="AC2" i="2"/>
  <c r="L2" i="4" s="1"/>
  <c r="D28" i="45"/>
  <c r="F37" i="79"/>
  <c r="G10" i="43"/>
  <c r="H25" i="79"/>
  <c r="F33" i="44"/>
  <c r="H4" i="79"/>
  <c r="F25" i="43"/>
  <c r="B33" i="45"/>
  <c r="D42" i="79"/>
  <c r="T8" i="44"/>
  <c r="D29" i="79"/>
  <c r="U42" i="20"/>
  <c r="U26" i="20"/>
  <c r="U28" i="20"/>
  <c r="G35" i="79"/>
  <c r="T7" i="43"/>
  <c r="Q7" i="110"/>
  <c r="F5" i="79"/>
  <c r="U17" i="20"/>
  <c r="C34" i="44"/>
  <c r="E26" i="79"/>
  <c r="E34" i="79"/>
  <c r="H42" i="79"/>
  <c r="G40" i="79"/>
  <c r="F36" i="79"/>
  <c r="F31" i="43"/>
  <c r="H10" i="79"/>
  <c r="D2" i="79"/>
  <c r="B23" i="43"/>
  <c r="C37" i="44"/>
  <c r="E29" i="79"/>
  <c r="T9" i="43"/>
  <c r="G39" i="79"/>
  <c r="F3" i="79"/>
  <c r="G6" i="43"/>
  <c r="D30" i="45"/>
  <c r="F39" i="79"/>
  <c r="G3" i="79"/>
  <c r="G2" i="79"/>
  <c r="E23" i="43"/>
  <c r="H30" i="79"/>
  <c r="F38" i="44"/>
  <c r="G23" i="79"/>
  <c r="H2" i="79"/>
  <c r="K5" i="4"/>
  <c r="AA2" i="2"/>
  <c r="K2" i="4" s="1"/>
  <c r="I39" i="79"/>
  <c r="D31" i="44"/>
  <c r="F23" i="79"/>
  <c r="G25" i="79"/>
  <c r="E33" i="44"/>
  <c r="D10" i="79"/>
  <c r="H3" i="79"/>
  <c r="G11" i="44"/>
  <c r="D26" i="45"/>
  <c r="F35" i="79"/>
  <c r="I38" i="79"/>
  <c r="C31" i="44"/>
  <c r="E23" i="79"/>
  <c r="G2" i="43"/>
  <c r="D4" i="79"/>
  <c r="B25" i="43"/>
  <c r="H24" i="79"/>
  <c r="H7" i="79"/>
  <c r="D12" i="79"/>
  <c r="T12" i="43"/>
  <c r="F25" i="79"/>
  <c r="D25" i="43"/>
  <c r="F4" i="79"/>
  <c r="B30" i="45"/>
  <c r="D39" i="79"/>
  <c r="D20" i="79"/>
  <c r="U10" i="20"/>
  <c r="U31" i="20"/>
  <c r="H5" i="79"/>
  <c r="K13" i="19"/>
  <c r="F15" i="12"/>
  <c r="C29" i="43" l="1"/>
  <c r="F28" i="45"/>
  <c r="G34" i="44"/>
  <c r="E28" i="45"/>
  <c r="B36" i="44"/>
  <c r="B26" i="45"/>
  <c r="E29" i="45"/>
  <c r="E36" i="45"/>
  <c r="D38" i="44"/>
  <c r="G36" i="44"/>
  <c r="I28" i="79"/>
  <c r="G26" i="45"/>
  <c r="G38" i="44"/>
  <c r="B35" i="43"/>
  <c r="F4" i="78"/>
  <c r="E25" i="45"/>
  <c r="C33" i="43"/>
  <c r="B27" i="45"/>
  <c r="B38" i="44"/>
  <c r="B24" i="45"/>
  <c r="G39" i="44"/>
  <c r="F26" i="45"/>
  <c r="I2" i="79"/>
  <c r="G23" i="43"/>
  <c r="D26" i="43"/>
  <c r="F37" i="44"/>
  <c r="B29" i="45"/>
  <c r="F35" i="44"/>
  <c r="D35" i="43"/>
  <c r="C30" i="43"/>
  <c r="E39" i="44"/>
  <c r="G27" i="45"/>
  <c r="I36" i="79"/>
  <c r="C33" i="44"/>
  <c r="C38" i="44"/>
  <c r="G31" i="45"/>
  <c r="G29" i="44"/>
  <c r="B24" i="43"/>
  <c r="D23" i="43"/>
  <c r="C24" i="43"/>
  <c r="G32" i="45"/>
  <c r="B31" i="44"/>
  <c r="G35" i="44"/>
  <c r="G28" i="43"/>
  <c r="F27" i="43"/>
  <c r="F36" i="45"/>
  <c r="G30" i="43"/>
  <c r="K7" i="110"/>
  <c r="K15" i="110"/>
  <c r="K23" i="110"/>
  <c r="K31" i="110"/>
  <c r="K39" i="110"/>
  <c r="K36" i="110"/>
  <c r="K4" i="110"/>
  <c r="K10" i="110"/>
  <c r="K13" i="110"/>
  <c r="K42" i="110"/>
  <c r="K16" i="110"/>
  <c r="K19" i="110"/>
  <c r="K22" i="110"/>
  <c r="K45" i="110"/>
  <c r="K25" i="110"/>
  <c r="K28" i="110"/>
  <c r="K34" i="110"/>
  <c r="K37" i="110"/>
  <c r="K2" i="110"/>
  <c r="K5" i="110"/>
  <c r="K40" i="110"/>
  <c r="K8" i="110"/>
  <c r="K11" i="110"/>
  <c r="K14" i="110"/>
  <c r="K26" i="110"/>
  <c r="K43" i="110"/>
  <c r="K32" i="110"/>
  <c r="K3" i="110"/>
  <c r="K35" i="110"/>
  <c r="K38" i="110"/>
  <c r="K6" i="110"/>
  <c r="K18" i="110"/>
  <c r="K21" i="110"/>
  <c r="K41" i="110"/>
  <c r="K30" i="110"/>
  <c r="K12" i="110"/>
  <c r="K33" i="110"/>
  <c r="K24" i="110"/>
  <c r="K44" i="110"/>
  <c r="K17" i="110"/>
  <c r="K27" i="110"/>
  <c r="K29" i="110"/>
  <c r="K9" i="110"/>
  <c r="K20" i="110"/>
  <c r="D33" i="44"/>
  <c r="E24" i="43"/>
  <c r="E2" i="78" s="1"/>
  <c r="G31" i="43"/>
  <c r="I10" i="79"/>
  <c r="B34" i="44"/>
  <c r="D37" i="44"/>
  <c r="D27" i="43"/>
  <c r="I19" i="79"/>
  <c r="G27" i="44"/>
  <c r="D34" i="44"/>
  <c r="B34" i="43"/>
  <c r="D25" i="45"/>
  <c r="F27" i="45"/>
  <c r="G29" i="43"/>
  <c r="I37" i="79"/>
  <c r="G28" i="45"/>
  <c r="B32" i="44"/>
  <c r="F30" i="44"/>
  <c r="F39" i="44"/>
  <c r="E34" i="44"/>
  <c r="C34" i="45"/>
  <c r="D34" i="45"/>
  <c r="C30" i="44"/>
  <c r="E32" i="44"/>
  <c r="F35" i="45"/>
  <c r="C26" i="45"/>
  <c r="D29" i="45"/>
  <c r="C30" i="45"/>
  <c r="G24" i="43"/>
  <c r="G29" i="45"/>
  <c r="G30" i="45"/>
  <c r="D27" i="45"/>
  <c r="C31" i="43"/>
  <c r="F36" i="44"/>
  <c r="E26" i="45"/>
  <c r="F31" i="44"/>
  <c r="G37" i="44"/>
  <c r="G34" i="45"/>
  <c r="I43" i="79"/>
  <c r="F28" i="44"/>
  <c r="F34" i="45"/>
  <c r="G31" i="44"/>
  <c r="D34" i="43"/>
  <c r="B34" i="45"/>
  <c r="E38" i="44"/>
  <c r="E25" i="43"/>
  <c r="C28" i="45"/>
  <c r="G25" i="43"/>
  <c r="G35" i="43"/>
  <c r="B39" i="44"/>
  <c r="C29" i="45"/>
  <c r="E26" i="43"/>
  <c r="D36" i="44"/>
  <c r="C32" i="45"/>
  <c r="I13" i="79"/>
  <c r="G34" i="43"/>
  <c r="F27" i="44"/>
  <c r="C28" i="44"/>
  <c r="C3" i="78" s="1"/>
  <c r="C34" i="43"/>
  <c r="B32" i="43"/>
  <c r="G28" i="44"/>
  <c r="C32" i="44"/>
  <c r="C23" i="43"/>
  <c r="C2" i="78" s="1"/>
  <c r="G33" i="44"/>
  <c r="F35" i="43"/>
  <c r="G32" i="44"/>
  <c r="I24" i="79"/>
  <c r="G27" i="43"/>
  <c r="I6" i="79"/>
  <c r="D33" i="43"/>
  <c r="F33" i="43"/>
  <c r="E27" i="43"/>
  <c r="B28" i="45"/>
  <c r="C28" i="43"/>
  <c r="G32" i="43"/>
  <c r="G25" i="45"/>
  <c r="C35" i="45"/>
  <c r="E24" i="45"/>
  <c r="G35" i="45"/>
  <c r="E30" i="43"/>
  <c r="C36" i="45"/>
  <c r="F29" i="45"/>
  <c r="B31" i="45"/>
  <c r="B28" i="43"/>
  <c r="D35" i="45"/>
  <c r="F26" i="43"/>
  <c r="C35" i="43"/>
  <c r="F30" i="43"/>
  <c r="B33" i="44"/>
  <c r="E36" i="44"/>
  <c r="C31" i="45"/>
  <c r="G33" i="45"/>
  <c r="G24" i="45"/>
  <c r="B32" i="45"/>
  <c r="B33" i="43"/>
  <c r="F24" i="43"/>
  <c r="F28" i="43"/>
  <c r="E27" i="45"/>
  <c r="F34" i="44"/>
  <c r="B29" i="43"/>
  <c r="E27" i="44"/>
  <c r="K11" i="19"/>
  <c r="K10" i="19"/>
  <c r="K9" i="19"/>
  <c r="F23" i="43"/>
  <c r="E31" i="45"/>
  <c r="D31" i="43"/>
  <c r="F32" i="43"/>
  <c r="D24" i="45"/>
  <c r="D4" i="78" s="1"/>
  <c r="I5" i="79"/>
  <c r="G26" i="43"/>
  <c r="D24" i="43"/>
  <c r="F33" i="45"/>
  <c r="E37" i="44"/>
  <c r="C35" i="44"/>
  <c r="E30" i="45"/>
  <c r="B36" i="45"/>
  <c r="E29" i="43"/>
  <c r="B30" i="44"/>
  <c r="D30" i="44"/>
  <c r="B25" i="45"/>
  <c r="F32" i="44"/>
  <c r="B31" i="43"/>
  <c r="B37" i="44"/>
  <c r="E34" i="45"/>
  <c r="D39" i="44"/>
  <c r="E33" i="45"/>
  <c r="B28" i="44"/>
  <c r="E31" i="44"/>
  <c r="C25" i="45"/>
  <c r="B27" i="44"/>
  <c r="E31" i="43"/>
  <c r="E30" i="44"/>
  <c r="E28" i="44"/>
  <c r="D27" i="44"/>
  <c r="E32" i="43"/>
  <c r="G36" i="45"/>
  <c r="B26" i="43"/>
  <c r="B2" i="78" s="1"/>
  <c r="C33" i="45"/>
  <c r="C29" i="44"/>
  <c r="E34" i="43"/>
  <c r="F34" i="43"/>
  <c r="D32" i="44"/>
  <c r="C24" i="45"/>
  <c r="G33" i="43"/>
  <c r="N6" i="110" l="1"/>
  <c r="C6" i="110"/>
  <c r="N25" i="110"/>
  <c r="C25" i="110"/>
  <c r="C35" i="110"/>
  <c r="N35" i="110"/>
  <c r="C22" i="110"/>
  <c r="N22" i="110"/>
  <c r="C20" i="110"/>
  <c r="N20" i="110"/>
  <c r="C3" i="110"/>
  <c r="N3" i="110"/>
  <c r="C19" i="110"/>
  <c r="N19" i="110"/>
  <c r="C16" i="110"/>
  <c r="N16" i="110"/>
  <c r="E4" i="78"/>
  <c r="N43" i="110"/>
  <c r="C43" i="110"/>
  <c r="N17" i="110"/>
  <c r="C17" i="110"/>
  <c r="C14" i="110"/>
  <c r="N14" i="110"/>
  <c r="C10" i="110"/>
  <c r="N10" i="110"/>
  <c r="N9" i="110"/>
  <c r="C9" i="110"/>
  <c r="C32" i="110"/>
  <c r="N32" i="110"/>
  <c r="N27" i="110"/>
  <c r="C27" i="110"/>
  <c r="D3" i="78"/>
  <c r="N44" i="110"/>
  <c r="C44" i="110"/>
  <c r="C11" i="110"/>
  <c r="N11" i="110"/>
  <c r="C4" i="110"/>
  <c r="N4" i="110"/>
  <c r="D2" i="78"/>
  <c r="G2" i="78"/>
  <c r="F3" i="78"/>
  <c r="C45" i="110"/>
  <c r="N45" i="110"/>
  <c r="F2" i="78"/>
  <c r="N24" i="110"/>
  <c r="C24" i="110"/>
  <c r="C36" i="110"/>
  <c r="N36" i="110"/>
  <c r="C38" i="110"/>
  <c r="N38" i="110"/>
  <c r="C29" i="110"/>
  <c r="N29" i="110"/>
  <c r="C42" i="110"/>
  <c r="N42" i="110"/>
  <c r="C13" i="110"/>
  <c r="N13" i="110"/>
  <c r="G3" i="78"/>
  <c r="C31" i="110"/>
  <c r="N31" i="110"/>
  <c r="B3" i="78"/>
  <c r="B4" i="78"/>
  <c r="N41" i="110"/>
  <c r="C41" i="110"/>
  <c r="C37" i="110"/>
  <c r="N37" i="110"/>
  <c r="N15" i="110"/>
  <c r="C15" i="110"/>
  <c r="G4" i="78"/>
  <c r="N26" i="110"/>
  <c r="C26" i="110"/>
  <c r="C5" i="110"/>
  <c r="N5" i="110"/>
  <c r="C30" i="110"/>
  <c r="N30" i="110"/>
  <c r="N23" i="110"/>
  <c r="C23" i="110"/>
  <c r="N21" i="110"/>
  <c r="C21" i="110"/>
  <c r="C34" i="110"/>
  <c r="N34" i="110"/>
  <c r="C7" i="110"/>
  <c r="N7" i="110"/>
  <c r="C8" i="110"/>
  <c r="N8" i="110"/>
  <c r="E3" i="78"/>
  <c r="N33" i="110"/>
  <c r="C33" i="110"/>
  <c r="C40" i="110"/>
  <c r="N40" i="110"/>
  <c r="C39" i="110"/>
  <c r="N39" i="110"/>
  <c r="C12" i="110"/>
  <c r="N12" i="110"/>
  <c r="G13" i="20"/>
  <c r="G30" i="20"/>
  <c r="G12" i="20"/>
  <c r="G29" i="20"/>
  <c r="G11" i="20"/>
  <c r="G28" i="20"/>
  <c r="G10" i="20"/>
  <c r="G27" i="20"/>
  <c r="G9" i="20"/>
  <c r="G26" i="20"/>
  <c r="G4" i="20"/>
  <c r="G8" i="20"/>
  <c r="G25" i="20"/>
  <c r="G42" i="20"/>
  <c r="C2" i="110"/>
  <c r="G7" i="20"/>
  <c r="G24" i="20"/>
  <c r="N2" i="110"/>
  <c r="P3" i="110" s="1"/>
  <c r="G5" i="20"/>
  <c r="G22" i="20"/>
  <c r="G39" i="20"/>
  <c r="G21" i="20"/>
  <c r="G38" i="20"/>
  <c r="G20" i="20"/>
  <c r="G19" i="20"/>
  <c r="G36" i="20"/>
  <c r="G16" i="20"/>
  <c r="G33" i="20"/>
  <c r="G15" i="20"/>
  <c r="G46" i="20"/>
  <c r="G18" i="20"/>
  <c r="G23" i="20"/>
  <c r="G35" i="20"/>
  <c r="G37" i="20"/>
  <c r="G45" i="20"/>
  <c r="G31" i="20"/>
  <c r="G41" i="20"/>
  <c r="G44" i="20"/>
  <c r="G34" i="20"/>
  <c r="G6" i="20"/>
  <c r="G14" i="20"/>
  <c r="G17" i="20"/>
  <c r="G43" i="20"/>
  <c r="G32" i="20"/>
  <c r="G40" i="20"/>
  <c r="G47" i="20"/>
  <c r="C4" i="78"/>
  <c r="N18" i="110"/>
  <c r="C18" i="110"/>
  <c r="C28" i="110"/>
  <c r="N28" i="110"/>
  <c r="E30" i="20" l="1"/>
  <c r="O30" i="20"/>
  <c r="C28" i="49"/>
  <c r="O45" i="20"/>
  <c r="E45" i="20"/>
  <c r="C43" i="49"/>
  <c r="E5" i="20"/>
  <c r="O5" i="20"/>
  <c r="C3" i="49"/>
  <c r="E12" i="20"/>
  <c r="O12" i="20"/>
  <c r="C10" i="49"/>
  <c r="O37" i="20"/>
  <c r="E37" i="20"/>
  <c r="C35" i="49"/>
  <c r="E24" i="20"/>
  <c r="O24" i="20"/>
  <c r="C22" i="49"/>
  <c r="E13" i="20"/>
  <c r="O13" i="20"/>
  <c r="C11" i="49"/>
  <c r="O35" i="20"/>
  <c r="E35" i="20"/>
  <c r="C33" i="49"/>
  <c r="E23" i="20"/>
  <c r="O23" i="20"/>
  <c r="C21" i="49"/>
  <c r="E7" i="20"/>
  <c r="O7" i="20"/>
  <c r="C5" i="49"/>
  <c r="O18" i="20"/>
  <c r="E18" i="20"/>
  <c r="C16" i="49"/>
  <c r="O47" i="20"/>
  <c r="E47" i="20"/>
  <c r="C45" i="49"/>
  <c r="E46" i="20"/>
  <c r="O46" i="20"/>
  <c r="C44" i="49"/>
  <c r="E42" i="20"/>
  <c r="O42" i="20"/>
  <c r="C40" i="49"/>
  <c r="O32" i="20"/>
  <c r="E32" i="20"/>
  <c r="C30" i="49"/>
  <c r="O33" i="20"/>
  <c r="E33" i="20"/>
  <c r="C31" i="49"/>
  <c r="E8" i="20"/>
  <c r="O8" i="20"/>
  <c r="C6" i="49"/>
  <c r="O25" i="20"/>
  <c r="E25" i="20"/>
  <c r="C23" i="49"/>
  <c r="E43" i="20"/>
  <c r="O43" i="20"/>
  <c r="C41" i="49"/>
  <c r="O16" i="20"/>
  <c r="E16" i="20"/>
  <c r="C14" i="49"/>
  <c r="O4" i="20"/>
  <c r="E4" i="20"/>
  <c r="C2" i="49"/>
  <c r="O17" i="20"/>
  <c r="E17" i="20"/>
  <c r="C15" i="49"/>
  <c r="E26" i="20"/>
  <c r="O26" i="20"/>
  <c r="C24" i="49"/>
  <c r="O15" i="20"/>
  <c r="E15" i="20"/>
  <c r="C13" i="49"/>
  <c r="O36" i="20"/>
  <c r="E36" i="20"/>
  <c r="C34" i="49"/>
  <c r="E14" i="20"/>
  <c r="O14" i="20"/>
  <c r="C12" i="49"/>
  <c r="O19" i="20"/>
  <c r="E19" i="20"/>
  <c r="C17" i="49"/>
  <c r="E9" i="20"/>
  <c r="O9" i="20"/>
  <c r="C7" i="49"/>
  <c r="E27" i="20"/>
  <c r="O27" i="20"/>
  <c r="C25" i="49"/>
  <c r="O34" i="20"/>
  <c r="E34" i="20"/>
  <c r="C32" i="49"/>
  <c r="E10" i="20"/>
  <c r="O10" i="20"/>
  <c r="C8" i="49"/>
  <c r="O20" i="20"/>
  <c r="E20" i="20"/>
  <c r="C18" i="49"/>
  <c r="O38" i="20"/>
  <c r="E38" i="20"/>
  <c r="C36" i="49"/>
  <c r="E28" i="20"/>
  <c r="O28" i="20"/>
  <c r="C26" i="49"/>
  <c r="E40" i="20"/>
  <c r="O40" i="20"/>
  <c r="C38" i="49"/>
  <c r="O44" i="20"/>
  <c r="E44" i="20"/>
  <c r="C42" i="49"/>
  <c r="E41" i="20"/>
  <c r="O41" i="20"/>
  <c r="C39" i="49"/>
  <c r="E39" i="20"/>
  <c r="O39" i="20"/>
  <c r="C37" i="49"/>
  <c r="E11" i="20"/>
  <c r="O11" i="20"/>
  <c r="C9" i="49"/>
  <c r="E6" i="20"/>
  <c r="O6" i="20"/>
  <c r="C4" i="49"/>
  <c r="E21" i="20"/>
  <c r="O21" i="20"/>
  <c r="C19" i="49"/>
  <c r="E31" i="20"/>
  <c r="O31" i="20"/>
  <c r="C29" i="49"/>
  <c r="E22" i="20"/>
  <c r="O22" i="20"/>
  <c r="C20" i="49"/>
  <c r="E29" i="20"/>
  <c r="O29" i="20"/>
  <c r="C27" i="49"/>
  <c r="O2" i="20" l="1"/>
  <c r="P32" i="20" s="1"/>
  <c r="C46" i="49"/>
  <c r="F31" i="49" s="1"/>
  <c r="G31" i="49" s="1"/>
  <c r="H18" i="44" s="1"/>
  <c r="J31" i="79" s="1"/>
  <c r="F2" i="49"/>
  <c r="G2" i="49" s="1"/>
  <c r="H2" i="43" s="1"/>
  <c r="P20" i="20"/>
  <c r="P33" i="20"/>
  <c r="P37" i="20"/>
  <c r="P17" i="20"/>
  <c r="P18" i="20"/>
  <c r="F5" i="49"/>
  <c r="G5" i="49" s="1"/>
  <c r="H5" i="43" s="1"/>
  <c r="J5" i="79" s="1"/>
  <c r="P14" i="20"/>
  <c r="P10" i="20"/>
  <c r="F29" i="49"/>
  <c r="G29" i="49" s="1"/>
  <c r="H16" i="44" s="1"/>
  <c r="J29" i="79" s="1"/>
  <c r="F19" i="49"/>
  <c r="G19" i="49" s="1"/>
  <c r="H6" i="44" s="1"/>
  <c r="J19" i="79" s="1"/>
  <c r="P44" i="20"/>
  <c r="F41" i="49"/>
  <c r="G41" i="49" s="1"/>
  <c r="H11" i="45" s="1"/>
  <c r="J41" i="79" s="1"/>
  <c r="F44" i="49"/>
  <c r="G44" i="49" s="1"/>
  <c r="H14" i="45" s="1"/>
  <c r="J44" i="79" s="1"/>
  <c r="F10" i="49"/>
  <c r="G10" i="49" s="1"/>
  <c r="H10" i="43" s="1"/>
  <c r="J10" i="79" s="1"/>
  <c r="P23" i="20"/>
  <c r="F43" i="49"/>
  <c r="G43" i="49" s="1"/>
  <c r="H13" i="45" s="1"/>
  <c r="J43" i="79" s="1"/>
  <c r="P22" i="20"/>
  <c r="F38" i="49"/>
  <c r="G38" i="49" s="1"/>
  <c r="H8" i="45" s="1"/>
  <c r="J38" i="79" s="1"/>
  <c r="P7" i="20"/>
  <c r="F40" i="49"/>
  <c r="G40" i="49" s="1"/>
  <c r="H10" i="45" s="1"/>
  <c r="J40" i="79" s="1"/>
  <c r="P40" i="20"/>
  <c r="F33" i="49"/>
  <c r="G33" i="49" s="1"/>
  <c r="H3" i="45" s="1"/>
  <c r="J33" i="79" s="1"/>
  <c r="P6" i="20"/>
  <c r="P15" i="20"/>
  <c r="F23" i="49"/>
  <c r="G23" i="49" s="1"/>
  <c r="H10" i="44" s="1"/>
  <c r="J23" i="79" s="1"/>
  <c r="P28" i="20"/>
  <c r="F36" i="49"/>
  <c r="G36" i="49" s="1"/>
  <c r="H6" i="45" s="1"/>
  <c r="J36" i="79" s="1"/>
  <c r="F6" i="49"/>
  <c r="G6" i="49" s="1"/>
  <c r="H6" i="43" s="1"/>
  <c r="J6" i="79" s="1"/>
  <c r="F28" i="49"/>
  <c r="G28" i="49" s="1"/>
  <c r="H15" i="44" s="1"/>
  <c r="J28" i="79" s="1"/>
  <c r="F25" i="49"/>
  <c r="G25" i="49" s="1"/>
  <c r="H12" i="44" s="1"/>
  <c r="J25" i="79" s="1"/>
  <c r="P27" i="20"/>
  <c r="P46" i="20"/>
  <c r="F9" i="49"/>
  <c r="G9" i="49" s="1"/>
  <c r="H9" i="43" s="1"/>
  <c r="J9" i="79" s="1"/>
  <c r="F24" i="49"/>
  <c r="G24" i="49" s="1"/>
  <c r="H11" i="44" s="1"/>
  <c r="J24" i="79" s="1"/>
  <c r="F11" i="49"/>
  <c r="G11" i="49" s="1"/>
  <c r="H11" i="43" s="1"/>
  <c r="J11" i="79" s="1"/>
  <c r="F27" i="49"/>
  <c r="G27" i="49" s="1"/>
  <c r="H14" i="44" s="1"/>
  <c r="J27" i="79" s="1"/>
  <c r="F7" i="49"/>
  <c r="G7" i="49" s="1"/>
  <c r="H7" i="43" s="1"/>
  <c r="J7" i="79" s="1"/>
  <c r="P13" i="20"/>
  <c r="P30" i="20"/>
  <c r="F30" i="49"/>
  <c r="G30" i="49" s="1"/>
  <c r="H17" i="44" s="1"/>
  <c r="J30" i="79" s="1"/>
  <c r="F21" i="49"/>
  <c r="G21" i="49" s="1"/>
  <c r="H8" i="44" s="1"/>
  <c r="J21" i="79" s="1"/>
  <c r="P21" i="20"/>
  <c r="P16" i="20"/>
  <c r="P42" i="20"/>
  <c r="P34" i="20"/>
  <c r="P5" i="20"/>
  <c r="F26" i="49"/>
  <c r="G26" i="49" s="1"/>
  <c r="H13" i="44" s="1"/>
  <c r="J26" i="79" s="1"/>
  <c r="P35" i="20"/>
  <c r="P39" i="20"/>
  <c r="P38" i="20"/>
  <c r="F17" i="49"/>
  <c r="G17" i="49" s="1"/>
  <c r="H4" i="44" s="1"/>
  <c r="J17" i="79" s="1"/>
  <c r="F16" i="49"/>
  <c r="G16" i="49" s="1"/>
  <c r="H3" i="44" s="1"/>
  <c r="J16" i="79" s="1"/>
  <c r="P24" i="20"/>
  <c r="F4" i="49" l="1"/>
  <c r="G4" i="49" s="1"/>
  <c r="H4" i="43" s="1"/>
  <c r="J4" i="79" s="1"/>
  <c r="F14" i="49"/>
  <c r="G14" i="49" s="1"/>
  <c r="H14" i="43" s="1"/>
  <c r="J14" i="79" s="1"/>
  <c r="F3" i="49"/>
  <c r="G3" i="49" s="1"/>
  <c r="H3" i="43" s="1"/>
  <c r="J3" i="79" s="1"/>
  <c r="P4" i="20"/>
  <c r="J2" i="79"/>
  <c r="F22" i="49"/>
  <c r="G22" i="49" s="1"/>
  <c r="H9" i="44" s="1"/>
  <c r="J22" i="79" s="1"/>
  <c r="F18" i="49"/>
  <c r="G18" i="49" s="1"/>
  <c r="H5" i="44" s="1"/>
  <c r="J18" i="79" s="1"/>
  <c r="F34" i="49"/>
  <c r="G34" i="49" s="1"/>
  <c r="H4" i="45" s="1"/>
  <c r="J34" i="79" s="1"/>
  <c r="P19" i="20"/>
  <c r="Y17" i="20" s="1"/>
  <c r="P9" i="20"/>
  <c r="P8" i="20"/>
  <c r="F39" i="49"/>
  <c r="G39" i="49" s="1"/>
  <c r="H9" i="45" s="1"/>
  <c r="J39" i="79" s="1"/>
  <c r="F45" i="49"/>
  <c r="G45" i="49" s="1"/>
  <c r="H15" i="45" s="1"/>
  <c r="J45" i="79" s="1"/>
  <c r="F15" i="49"/>
  <c r="G15" i="49" s="1"/>
  <c r="H2" i="44" s="1"/>
  <c r="F42" i="49"/>
  <c r="G42" i="49" s="1"/>
  <c r="H12" i="45" s="1"/>
  <c r="J42" i="79" s="1"/>
  <c r="P45" i="20"/>
  <c r="P36" i="20"/>
  <c r="Y34" i="20" s="1"/>
  <c r="P31" i="20"/>
  <c r="F13" i="49"/>
  <c r="G13" i="49" s="1"/>
  <c r="H13" i="43" s="1"/>
  <c r="J13" i="79" s="1"/>
  <c r="F32" i="49"/>
  <c r="G32" i="49" s="1"/>
  <c r="H2" i="45" s="1"/>
  <c r="F20" i="49"/>
  <c r="G20" i="49" s="1"/>
  <c r="H7" i="44" s="1"/>
  <c r="J20" i="79" s="1"/>
  <c r="P47" i="20"/>
  <c r="P41" i="20"/>
  <c r="P26" i="20"/>
  <c r="F37" i="49"/>
  <c r="G37" i="49" s="1"/>
  <c r="H7" i="45" s="1"/>
  <c r="J37" i="79" s="1"/>
  <c r="F8" i="49"/>
  <c r="G8" i="49" s="1"/>
  <c r="H8" i="43" s="1"/>
  <c r="J8" i="79" s="1"/>
  <c r="P25" i="20"/>
  <c r="P12" i="20"/>
  <c r="F12" i="49"/>
  <c r="G12" i="49" s="1"/>
  <c r="H12" i="43" s="1"/>
  <c r="J12" i="79" s="1"/>
  <c r="P11" i="20"/>
  <c r="P29" i="20"/>
  <c r="F35" i="49"/>
  <c r="G35" i="49" s="1"/>
  <c r="H5" i="45" s="1"/>
  <c r="J35" i="79" s="1"/>
  <c r="P43" i="20"/>
  <c r="H23" i="43" l="1"/>
  <c r="H16" i="45"/>
  <c r="H4" i="78" s="1"/>
  <c r="J32" i="79"/>
  <c r="H15" i="43"/>
  <c r="H2" i="78" s="1"/>
  <c r="H19" i="44"/>
  <c r="H3" i="78" s="1"/>
  <c r="J15" i="79"/>
  <c r="Y4" i="2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<sst xmlns="http://schemas.openxmlformats.org/spreadsheetml/2006/main" count="1588" uniqueCount="507">
  <si>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</si>
  <si>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</si>
  <si>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</si>
  <si>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</si>
  <si>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</si>
  <si>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</si>
  <si>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</si>
  <si>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</si>
  <si>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</si>
  <si>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</si>
  <si>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</si>
  <si>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</si>
  <si>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</si>
  <si>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</si>
  <si>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</si>
  <si>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</si>
  <si>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</si>
  <si>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</si>
  <si>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</si>
  <si>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</si>
  <si>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</si>
  <si>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</si>
  <si>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</si>
  <si>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</si>
  <si>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</si>
  <si>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</si>
  <si>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</si>
  <si>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</si>
  <si>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</si>
  <si>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</si>
  <si>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</si>
  <si>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</si>
  <si>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</si>
  <si>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</si>
  <si>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</si>
  <si>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</si>
  <si>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</si>
  <si>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</si>
  <si>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</si>
  <si>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</si>
  <si>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</si>
  <si>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</si>
  <si>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</si>
  <si>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</si>
  <si>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</si>
  <si>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</si>
  <si>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</si>
  <si>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</si>
  <si>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</si>
  <si>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</si>
  <si>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</si>
  <si>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</si>
  <si>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</si>
  <si>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</si>
  <si>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</si>
  <si>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</si>
  <si>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</si>
  <si>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</si>
  <si>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</si>
  <si>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</si>
  <si>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</si>
  <si>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</si>
  <si>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</si>
  <si>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</si>
  <si>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</si>
  <si>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</si>
  <si>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</si>
  <si>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</si>
  <si>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</si>
  <si>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</si>
  <si>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</si>
  <si>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</si>
  <si>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</si>
  <si>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</si>
  <si>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</si>
  <si>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</si>
  <si>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</si>
  <si>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</si>
  <si>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</si>
  <si>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</si>
  <si>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</si>
  <si>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</si>
  <si>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</si>
  <si>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</si>
  <si>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</si>
  <si>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</si>
  <si>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</si>
  <si>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</si>
  <si>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</si>
  <si>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</si>
  <si>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</si>
  <si>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</si>
  <si>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</si>
  <si>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</si>
  <si>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</si>
  <si>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</si>
  <si>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</si>
  <si>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</si>
  <si>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</si>
  <si>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</si>
  <si>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</si>
  <si>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</si>
  <si>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</si>
  <si>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</si>
  <si>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</si>
  <si>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</si>
  <si>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</si>
  <si>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</si>
  <si>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</si>
  <si>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</si>
  <si>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</si>
  <si>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</si>
  <si>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</si>
  <si>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</si>
  <si>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</si>
  <si>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</si>
  <si>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</si>
  <si>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</si>
  <si>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</si>
  <si>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</si>
  <si>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</si>
  <si>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</si>
  <si>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</si>
  <si>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</si>
  <si>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</si>
  <si>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</si>
  <si>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</si>
  <si>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</si>
  <si>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</si>
  <si>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</si>
  <si>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</si>
  <si>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</si>
  <si>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</si>
  <si>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</si>
  <si>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</si>
  <si>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</si>
  <si>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</si>
  <si>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</si>
  <si>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</si>
  <si>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</si>
  <si>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</si>
  <si>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</si>
  <si>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</si>
  <si>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</si>
  <si>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</si>
  <si>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</si>
  <si>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</si>
  <si>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</si>
  <si>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</si>
  <si>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</si>
  <si>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</si>
  <si>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</si>
  <si>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</si>
  <si>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</si>
  <si>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</si>
  <si>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</si>
  <si>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</si>
  <si>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</si>
  <si>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</si>
  <si>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</si>
  <si>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</si>
  <si>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</si>
  <si>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</si>
  <si>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</si>
  <si>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</si>
  <si>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</si>
  <si>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</si>
  <si>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</si>
  <si>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</si>
  <si>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</si>
  <si>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</si>
  <si>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</si>
  <si>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</si>
  <si>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</si>
  <si>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</si>
  <si>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</si>
  <si>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</si>
  <si>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</si>
  <si>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</si>
  <si>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</si>
  <si>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</si>
  <si>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</si>
  <si>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</si>
  <si>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</si>
  <si>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</si>
  <si>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</si>
  <si>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</si>
  <si>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</si>
  <si>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</si>
  <si>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</si>
  <si>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</si>
  <si>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</si>
  <si>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</si>
  <si>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</si>
  <si>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</si>
  <si>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</si>
  <si>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</si>
  <si>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</si>
  <si>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</si>
  <si>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</si>
  <si>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</si>
  <si>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</si>
  <si>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</si>
  <si>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</si>
  <si>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</si>
  <si>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</si>
  <si>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</si>
  <si>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</si>
  <si>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</si>
  <si>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</si>
  <si>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</si>
  <si>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</si>
  <si>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</si>
  <si>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</si>
  <si>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</si>
  <si>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</si>
  <si>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</si>
  <si>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</si>
  <si>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</si>
  <si>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</si>
  <si>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</si>
  <si>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</si>
  <si>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</si>
  <si>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</si>
  <si>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</si>
  <si>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</si>
  <si>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</si>
  <si>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</si>
  <si>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</si>
  <si>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</si>
  <si>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</si>
  <si>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</si>
  <si>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</si>
  <si>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</si>
  <si>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</si>
  <si>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</si>
  <si>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</si>
  <si>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</si>
  <si>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</si>
  <si>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</si>
  <si>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</si>
  <si>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</si>
  <si>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</si>
  <si>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</si>
  <si>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</si>
  <si>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</si>
  <si>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</si>
  <si>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</si>
  <si>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</si>
  <si>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</si>
  <si>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</si>
  <si>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</si>
  <si>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</si>
  <si>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</si>
  <si>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</si>
  <si>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</si>
  <si>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</si>
  <si>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</si>
  <si>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</si>
  <si>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</si>
  <si>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</si>
  <si>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</si>
  <si>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</si>
  <si>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</si>
  <si>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</si>
  <si>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</si>
  <si>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</si>
  <si>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</si>
  <si>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</si>
  <si>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</si>
  <si>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</si>
  <si>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</si>
  <si>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</si>
  <si>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</si>
  <si>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</si>
  <si>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</si>
  <si>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</si>
  <si>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</si>
  <si>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</si>
  <si>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</si>
  <si>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</si>
  <si>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</si>
  <si>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</si>
  <si>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</si>
  <si>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</si>
  <si>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</si>
  <si>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</si>
  <si>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</si>
  <si>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</si>
  <si>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</si>
  <si>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</si>
  <si>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</si>
  <si>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</si>
  <si>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</si>
  <si>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</si>
  <si>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</si>
  <si>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</si>
  <si>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</si>
  <si>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</si>
  <si>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</si>
  <si>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</si>
  <si>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</si>
  <si>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</si>
  <si>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</si>
  <si>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</si>
  <si>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</si>
  <si>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</si>
  <si>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</si>
  <si>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</si>
  <si>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</si>
  <si>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</si>
  <si>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</si>
  <si>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</si>
  <si>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</si>
  <si>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</si>
  <si>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</si>
  <si>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</si>
  <si>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</si>
  <si>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</si>
  <si>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</si>
  <si>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</si>
  <si>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</si>
  <si>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</si>
  <si>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</si>
  <si>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</si>
  <si>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</si>
  <si>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</si>
  <si>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</si>
  <si>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</si>
  <si>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</si>
  <si>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</si>
  <si>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</si>
  <si>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</si>
  <si>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</si>
  <si>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</si>
  <si>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</si>
  <si>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</si>
  <si>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</si>
  <si>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</si>
  <si>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</si>
  <si>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</si>
  <si>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</si>
  <si>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</si>
  <si>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</si>
  <si>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</si>
  <si>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</si>
  <si>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</si>
  <si>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</si>
  <si>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</si>
  <si>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</si>
  <si>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</si>
  <si>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</si>
  <si>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</si>
  <si>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</si>
  <si>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</si>
  <si>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</si>
  <si>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</si>
  <si>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</si>
  <si>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</si>
  <si>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</si>
  <si>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</si>
  <si>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</si>
  <si>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</si>
  <si>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</si>
  <si>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DowJones Index</t>
    <phoneticPr fontId="24" type="noConversion"/>
  </si>
  <si>
    <t>142</t>
  </si>
  <si>
    <t>BAABTAVMT0NBTAFI/////wFQxAQAACNDSVEuXlNQWC5JUV9PUEVOUFJJQ0UuMjAyNC83LzE4LlVTRAEAAACbuCgAAgAAAAc1NjA4LjU2AFCdenXj290I5IYCduPb3QgiQ0lRLl5TUFguSVFfWUVBUkhJR0guMjAyNS83LzE3LlVTRAEAAACbuCgAAgAAABA2Mjk3LjM2MTkwOTQ0MDQ1AFXOenXj290IH0oDduPb3QghQ0lRLl5TUFguSVFfWUVBUkxPVy4yMDI1LzcvMTcuVVNEAQAAAJu4KAACAAAAEDQ5ODIuNzcwMzEzMjY5NDIAVc56dePb3QjdOAJ249vdCBlDSVEuXlNQWC5JUV9ZRUFSSElHSF9EQVRFAQAAAJu4KAAFAAAACTIwMjUvOC8xNABVznp149vdCJ7E+nXj290IGENJUS5eU1BYLklRX1lFQVJMT1dfREFURQEAAACbuCgABQAAAAgyMDI1LzQvOABVznp149vdCFn3/HXj290IJENJUS5eREpJLklRX0NMT1NFUFJJQ0UuMjAyNS83LzE3LlVTRAEAAAD4tCgAAgAAABA0NDQ4NC40ODYyNDk5MTQ2AFXOenXj290IzoD+dePb3QgkQ0lRLl5ESkkuSVFfQ0xPU0VQUklDRS4yMDI1LzQvMTcuVVNEAQAAAPi0KAACAAAAEDM5MTQyLjIzMTk0ODM4ODQAVc56dePb3QjIHP9149vdCCVDSVEuXkRKSS5JUV9DTE9TRVBSSUNFLjIwMjIvMTEvMzAuVVNEAQAAAPi0KAACAAAAEDM0NTg5Ljc2ODUxNDM2MDgAVc56dePb3QhN+wd249vdCCRDSVEuXkRKSS5JUV9DTE9TRVBSSUNFLjIwMjMvMy8xNC5VU0QBAAAA+LQoAAIA</t>
  </si>
  <si>
    <t>AAAQMzIxNTUuNDA0NjkyMjUyNwBVznp149vdCHlfB3bj290II0NJUS5eREpJLklRX09QRU5QUklDRS4yMDI0LzcvMTguVVNEAQAAAPi0KAACAAAACDQxMTU2LjU2AFXOenXj290I3TgCduPb3QgiQ0lRLl5ESkkuSVFfWUVBUkhJR0guMjAyNS83LzE3LlVTRAEAAAD4tCgAAgAAABA0NTAxNC4wNDAwNTA0ODU4AFXOenXj290ISCz4dePb3QghQ0lRLl5ESkkuSVFfWUVBUkxPVy4yMDI1LzcvMTcuVVNEAQAAAPi0KAACAAAAEDM3NjQ1LjU4OTM1NTY2NTQAVc56dePb3Qh0LPl149vdCBlDSVEuXkRKSS5JUV9ZRUFSSElHSF9EQVRFAQAAAPi0KAAFAAAACTIwMjQvMTIvNABVznp149vdCIEc+nXj290IGENJUS5eREpJLklRX1lFQVJMT1dfREFURQEAAAD4tCgABQAAAAgyMDI1LzQvOABVznp149vdCBGyAHbj290IJENJUS5BR0lYLklRX0NMT1NFUFJJQ0UuMjAyNS83LzE3LlVTRAEAAAAj9wBwAgAAAAYzMS45NTUA6Gh+dePb3QgjJAt249vdCCVDSVEuQUdJWC5JUV9DTE9TRVBSSUNFLjIwMjQvMTIvMzEuVVNEAQAAACP3AHACAAAABTI4LjQzAMdUfnXj290ImHsEduPb3QgkQ0lRLkFHSVguSVFfQ0xPU0VQUklDRS4yMDI1LzQvMTcuVVNEAQAAACP3AHACAAAABzIzLjIxMjMA6Gh+dePb3QjIHP9149vdCCNDSVEuQUdJWC5JUV9PUEVOUFJJQ0UuMjAyNC83LzE4LlVTRAEAAAAj9wBwAgAAAAUyNS4zNgDoaH5149vd</t>
  </si>
  <si>
    <t>CO3pBnbj290IIkNJUS5BR0lYLklRX1lFQVJISUdILjIwMjUvNy8xNy5VU0QBAAAAI/cAcAIAAAAFMzEuOTkA6Gh+dePb3QgN4P9149vdCCFDSVEuQUdJWC5JUV9ZRUFSTE9XLjIwMjUvNy8xNy5VU0QBAAAAI/cAcAIAAAAGMjAuODE1AOhofnXj290I81z9dePb3QgZQ0lRLkFHSVguSVFfWUVBUkhJR0hfREFURQEAAAAj9wBwBQAAAAgyMDI1LzgvNwDoaH5149vdCBGyAHbj290IGENJUS5BR0lYLklRX1lFQVJMT1dfREFURQEAAAAj9wBwBQAAAAgyMDI1LzQvNwDoaH5149vdCIabBnbj290IJUNJUS5BR0lYLklRX0NMT1NFUFJJQ0UuMjAyMi8xMS8zMC5VU0QBAAAAI/cAcAMAAAAAAOhofnXj290Iolr8dePb3QgkQ0lRLkFHSVguSVFfQ0xPU0VQUklDRS4yMDIzLzMvMTQuVVNEAQAAACP3AHADAAAAAADoaH5149vdCFn3/HXj290IKUNJUS5BUkNBOkNIQVQuSVFfQ0xPU0VQUklDRS4yMDI1LzcvMTcuVVNEAQAAAAAwNW0CAAAABTQ5Ljg1AFXOenXj290IN7n/dePb3QgqQ0lRLkFSQ0E6Q0hBVC5JUV9DTE9TRVBSSUNFLjIwMjQvMTIvMzEuVVNEAQAAAAAwNW0CAAAABTQwLjQ2AFXOenXj290IEbIAduPb3QgpQ0lRLkFSQ0E6Q0hBVC5JUV9DTE9TRVBSSUNFLjIwMjUvNC8xNy5VU0QBAAAAADA1bQIAAAAFMzIuNjMAVc56dePb3QgRmwV249vdCChDSVEuQVJDQTpDSEFULklRX09QRU5QUklDRS4yMDI0LzcvMTgu</t>
  </si>
  <si>
    <t>VVNEAQAAAAAwNW0CAAAABTM2Ljk4AFXOenXj290IcDcGduPb3QgnQ0lRLkFSQ0E6Q0hBVC5JUV9ZRUFSSElHSC4yMDI1LzcvMTcuVVNEAQAAAAAwNW0CAAAABzQ5LjkzOTUAVc56dePb3QjdOAJ249vdCCZDSVEuQVJDQTpDSEFULklRX1lFQVJMT1cuMjAyNS83LzE3LlVTRAEAAAAAMDVtAgAAAAcyOC45NjA5AFXOenXj290InsT6dePb3QgeQ0lRLkFSQ0E6Q0hBVC5JUV9ZRUFSSElHSF9EQVRFAQAAAAAwNW0FAAAACTIwMjUvOC8xMwBVznp149vdCKJa/HXj290IHUNJUS5BUkNBOkNIQVQuSVFfWUVBUkxPV19EQVRFAQAAAAAwNW0FAAAACDIwMjUvNC83AFXOenXj290I81z9dePb3QgqQ0lRLkFSQ0E6Q0hBVC5JUV9DTE9TRVBSSUNFLjIwMjIvMTEvMzAuVVNEAQAAAAAwNW0DAAAAAABVznp149vdCMgc/3Xj290IKUNJUS5BUkNBOkNIQVQuSVFfQ0xPU0VQUklDRS4yMDIzLzMvMTQuVVNEAQAAAAAwNW0DAAAAAABVznp149vdCPMXBXbj290ILENJUS5OQVNEQVFHTTpBSVEuSVFfQ0xPU0VQUklDRS4yMDI1LzcvMTcuVVNEAQAAAOncYiECAAAABTQ0LjQzAFXOenXj290I3TgCduPb3QgtQ0lRLk5BU0RBUUdNOkFJUS5JUV9DTE9TRVBSSUNFLjIwMjQvMTIvMzEuVVNEAQAAAOncYiECAAAABTM4LjY0ADDXfXXj290Ip/cJduPb3QgsQ0lRLk5BU0RBUUdNOkFJUS5JUV9DTE9TRVBSSUNFLjIwMjUvNC8xNy5VU0QB</t>
  </si>
  <si>
    <t>AAAA6dxiIQIAAAAEMzMuOQBVznp149vdCHQs+XXj290ILUNJUS5OQVNEQVFHTTpBSVEuSVFfQ0xPU0VQUklDRS4yMDIyLzExLzMwLlVTRAEAAADp3GIhAgAAAAUyMS43NABVznp149vdCIEc+nXj290ILENJUS5OQVNEQVFHTTpBSVEuSVFfQ0xPU0VQUklDRS4yMDIzLzMvMTQuVVNEAQAAAOncYiECAAAABTIyLjM4AFXOenXj290IY4UKduPb3QgrQ0lRLk5BU0RBUUdNOkFJUS5JUV9PUEVOUFJJQ0UuMjAyNC83LzE4LlVTRAEAAADp3GIhAgAAAAUzNS45MwBVznp149vdCM6A/nXj290IKkNJUS5OQVNEQVFHTTpBSVEuSVFfWUVBUkhJR0guMjAyNS83LzE3LlVTRAEAAADp3GIhAgAAAAQ0NC41AFXOenXj290IyBz/dePb3QgpQ0lRLk5BU0RBUUdNOkFJUS5JUV9ZRUFSTE9XLjIwMjUvNy8xNy5VU0QBAAAA6dxiIQIAAAAEMzAuNgBVznp149vdCKOkA3bj290IIUNJUS5OQVNEQVFHTTpBSVEuSVFfWUVBUkhJR0hfREFURQEAAADp3GIhBQAAAAkyMDI1LzgvMTMAVc56dePb3Qg3uf9149vdCCBDSVEuTkFTREFRR006QUlRLklRX1lFQVJMT1dfREFURQEAAADp3GIhBQAAAAgyMDI1LzQvNwBVznp149vdCIlUBHbj290ILUNJUS5OQVNEQVFHTTpCT1RaLklRX0NMT1NFUFJJQ0UuMjAyNS83LzE3LlVTRAEAAAD3/QgWAgAAAAUzMy4yMgBVznp149vdCKOkA3bj290ILkNJUS5OQVNEQVFHTTpCT1RaLklRX0NMT1NFUFJJ</t>
  </si>
  <si>
    <t>Q0UuMjAyNC8xMi8zMS5VU0QBAAAA9/0IFgIAAAAFMzEuOTUAMNd9dePb3QhEqQl249vdCC1DSVEuTkFTREFRR006Qk9UWi5JUV9DTE9TRVBSSUNFLjIwMjUvNC8xNy5VU0QBAAAA9/0IFgIAAAAFMjYuNjIAVc56dePb3QiVM/x149vdCC5DSVEuTkFTREFRR006Qk9UWi5JUV9DTE9TRVBSSUNFLjIwMjIvMTEvMzAuVVNEAQAAAPf9CBYCAAAABTIxLjQzAFXOenXj290IRtD8dePb3QgtQ0lRLk5BU0RBUUdNOkJPVFouSVFfQ0xPU0VQUklDRS4yMDIzLzMvMTQuVVNEAQAAAPf9CBYCAAAABTIzLjcxAFXOenXj290I81z9dePb3QgsQ0lRLk5BU0RBUUdNOkJPVFouSVFfT1BFTlBSSUNFLjIwMjQvNy8xOC5VU0QBAAAA9/0IFgIAAAAEMzEuNABVznp149vdCBGyAHbj290IK0NJUS5OQVNEQVFHTTpCT1RaLklRX1lFQVJISUdILjIwMjUvNy8xNy5VU0QBAAAA9/0IFgIAAAAJMzQuODU1OTAyAFXOenXj290I5IYCduPb3QgqQ0lRLk5BU0RBUUdNOkJPVFouSVFfWUVBUkxPVy4yMDI1LzcvMTcuVVNEAQAAAPf9CBYCAAAABjIzLjgxNQBVznp149vdCBIjA3bj290IIkNJUS5OQVNEQVFHTTpCT1RaLklRX1lFQVJISUdIX0RBVEUBAAAA9/0IFgUAAAAJMjAyNS8xLzI0AFXOenXj290InxECduPb3QghQ0lRLk5BU0RBUUdNOkJPVFouSVFfWUVBUkxPV19EQVRFAQAAAPf9CBYFAAAACDIwMjUvNC83AFXOenXj290IdCz5dePb</t>
  </si>
  <si>
    <t>3QgpQ0lRLkJBVFM6V1RBSS5JUV9DTE9TRVBSSUNFLjIwMjUvNy8xNy5VU0QBAAAAYE5vZAIAAAAFMjQuOTkAVc56dePb3QjzXP1149vdCCpDSVEuQkFUUzpXVEFJLklRX0NMT1NFUFJJQ0UuMjAyNC8xMi8zMS5VU0QBAAAAYE5vZAIAAAACMjIAVc56dePb3QjOgP5149vdCClDSVEuQkFUUzpXVEFJLklRX0NMT1NFUFJJQ0UuMjAyNS80LzE3LlVTRAEAAABgTm9kAgAAAAUxNy45NABVznp149vdCMgc/3Xj290IKkNJUS5CQVRTOldUQUkuSVFfQ0xPU0VQUklDRS4yMDIyLzExLzMwLlVTRAEAAABgTm9kAgAAAAUxNS42NABVznp149vdCE37B3bj290IKUNJUS5CQVRTOldUQUkuSVFfQ0xPU0VQUklDRS4yMDIzLzMvMTQuVVNEAQAAAGBOb2QCAAAABzE2LjM2MTcAVc56dePb3Qg3uf9149vdCChDSVEuQkFUUzpXVEFJLklRX09QRU5QUklDRS4yMDI0LzcvMTguVVNEAQAAAGBOb2QCAAAABDIxLjEAVc56dePb3QhILPh149vdCCdDSVEuQkFUUzpXVEFJLklRX1lFQVJISUdILjIwMjUvNy8xNy5VU0QBAAAAYE5vZAIAAAAGMjUuMDI1AFXOenXj290IZgX5dePb3QgmQ0lRLkJBVFM6V1RBSS5JUV9ZRUFSTE9XLjIwMjUvNy8xNy5VU0QBAAAAYE5vZAIAAAAHMTUuNzYwNwBVznp149vdCFT1+XXj290IHkNJUS5CQVRTOldUQUkuSVFfWUVBUkhJR0hfREFURQEAAABgTm9kBQAAAAkyMDI1LzgvMTMAVc56dePb3QjtTgp2</t>
  </si>
  <si>
    <t>49vdCB1DSVEuQkFUUzpXVEFJLklRX1lFQVJMT1dfREFURQEAAABgTm9kBQAAAAgyMDI1LzQvNwBVznp149vdCJUz/HXj290IKUNJUS5BUkNBOkFSVFkuSVFfQ0xPU0VQUklDRS4yMDI1LzcvMTcuVVNEAQAAAG4faSECAAAABDQyLjMAVc56dePb3Qg3uf9149vdCCpDSVEuQVJDQTpBUlRZLklRX0NMT1NFUFJJQ0UuMjAyNC8xMi8zMS5VU0QBAAAAbh9pIQIAAAAFMzcuMDcAVc56dePb3QgRsgB249vdCClDSVEuQVJDQTpBUlRZLklRX0NMT1NFUFJJQ0UuMjAyNS80LzE3LlVTRAEAAABuH2khAgAAAAQyOS44AFXOenXj290I+xAHduPb3QgqQ0lRLkFSQ0E6QVJUWS5JUV9DTE9TRVBSSUNFLjIwMjIvMTEvMzAuVVNEAQAAAG4faSECAAAABTI2Ljc2AFXOenXj290IeV8HduPb3QgpQ0lRLkFSQ0E6QVJUWS5JUV9DTE9TRVBSSUNFLjIwMjMvMy8xNC5VU0QBAAAAbh9pIQIAAAAFMjkuMTMAVc56dePb3QifEQJ249vdCChDSVEuQVJDQTpBUlRZLklRX09QRU5QUklDRS4yMDI0LzcvMTguVVNEAQAAAG4faSECAAAABTM0LjI5AFXOenXj290InsT6dePb3QgnQ0lRLkFSQ0E6QVJUWS5JUV9ZRUFSSElHSC4yMDI1LzcvMTcuVVNEAQAAAG4faSECAAAABzQyLjM0OTkAVc56dePb3QiVM/x149vdCCZDSVEuQVJDQTpBUlRZLklRX1lFQVJMT1cuMjAyNS83LzE3LlVTRAEAAABuH2khAgAAAAcyNi4zMTI4AFXOenXj290IRtD8</t>
  </si>
  <si>
    <t>dePb3QgeQ0lRLkFSQ0E6QVJUWS5JUV9ZRUFSSElHSF9EQVRFAQAAAG4faSEFAAAACTIwMjUvNy8zMQBVznp149vdCPNc/XXj290IHUNJUS5BUkNBOkFSVFkuSVFfWUVBUkxPV19EQVRFAQAAAG4faSEFAAAACDIwMjUvNC83AFXOenXj290IyBz/dePb3QgoQ0lRLkxTRTpSQk9ULklRX0NMT1NFUFJJQ0UuMjAyNS83LzE3LlVTRAEAAACOeyQUAgAAAAUxNS40MgBVznp149vdCJ8RAnbj290IKUNJUS5MU0U6UkJPVC5JUV9DTE9TRVBSSUNFLjIwMjQvMTIvMzEuVVNEAQAAAI57JBQCAAAABjEzLjg3NQBVznp149vdCEgs+HXj290IKENJUS5MU0U6UkJPVC5JUV9DTE9TRVBSSUNFLjIwMjUvNC8xNy5VU0QBAAAAjnskFAIAAAAEMTIuMgBVznp149vdCGYF+XXj290IKUNJUS5MU0U6UkJPVC5JUV9DTE9TRVBSSUNFLjIwMjIvMTEvMzAuVVNEAQAAAI57JBQCAAAABTkuNTc1AFXOenXj290IVPX5dePb3QgoQ0lRLkxTRTpSQk9ULklRX0NMT1NFUFJJQ0UuMjAyMy8zLzE0LlVTRAEAAACOeyQUAgAAAAYxMC41NDUAVc56dePb3QiGmwZ249vdCCdDSVEuTFNFOlJCT1QuSVFfT1BFTlBSSUNFLjIwMjQvNy8xOC5VU0QBAAAAjnskFAIAAAAFMTMuNDIAVc56dePb3QhiWf5149vdCCZDSVEuTFNFOlJCT1QuSVFfWUVBUkhJR0guMjAyNS83LzE3LlVTRAEAAACOeyQUAgAAAAcxNS40NDI2AFXOenXj290IyBz/dePb3QglQ0lR</t>
  </si>
  <si>
    <t>LkxTRTpSQk9ULklRX1lFQVJMT1cuMjAyNS83LzE3LlVTRAEAAACOeyQUAgAAAAUxMC43MwBVznp149vdCPMXBXbj290IHUNJUS5MU0U6UkJPVC5JUV9ZRUFSSElHSF9EQVRFAQAAAI57JBQFAAAACTIwMjUvNy8yNABVznp149vdCDe5/3Xj290IHENJUS5MU0U6UkJPVC5JUV9ZRUFSTE9XX0RBVEUBAAAAjnskFAUAAAAIMjAyNS80LzcAVc56dePb3QgEdAV249vdCCRDSVEuTUVUQS5JUV9DTE9TRVBSSUNFLjIwMjUvNy8xNy5VU0QBAAAAF9s8AQIAAAAGNzAxLjQxAAIOe3Xj290Ih2r6dePb3QgkQ0lRLk1FVEEuSVFfQ0xPU0VQUklDRS4yMDI1LzQvMTcuVVNEAQAAABfbPAECAAAABjUwMS40OABVznp149vdCKf3CXbj290IJUNJUS5NRVRBLklRX0NMT1NFUFJJQ0UuMjAyMi8xMS8zMC5VU0QBAAAAF9s8AQIAAAAFMTE4LjEAVc56dePb3QiexPp149vdCCRDSVEuTUVUQS5JUV9DTE9TRVBSSUNFLjIwMjMvMy8xNC5VU0QBAAAAF9s8AQIAAAAGMTk0LjAyAFXOenXj290IlTP8dePb3QgjQ0lRLk1FVEEuSVFfT1BFTlBSSUNFLjIwMjQvNy8xOC5VU0QBAAAAF9s8AQIAAAADNDc1AFXOenXj290IRtD8dePb3QgiQ0lRLk1FVEEuSVFfWUVBUkhJR0guMjAyNS83LzE3LlVTRAEAAAAX2zwBAgAAAAU3NDcuOQBVznp149vdCPNc/XXj290IIUNJUS5NRVRBLklRX1lFQVJMT1cuMjAyNS83LzE3LlVTRAEAAAAX2zwBAgAA</t>
  </si>
  <si>
    <t>AAY0NDIuNjUAVc56dePb3QiJVAR249vdCBlDSVEuTUVUQS5JUV9ZRUFSSElHSF9EQVRFAQAAABfbPAEFAAAACTIwMjUvOC8xMwBVznp149vdCDe5/3Xj290IGENJUS5NRVRBLklRX1lFQVJMT1dfREFURQEAAAAX2zwBBQAAAAkyMDI1LzQvMjEAVc56dePb3Qh1nAF249vdCCVDSVEuTUVUQS5JUV9DTE9TRVBSSUNFLjIwMjQvMTIvMzEuVVNEAQAAABfbPAECAAAABjU4NS41MQBUGH5149vdCJ8RAnbj290II0NJUS5DUk0uSVFfQ0xPU0VQUklDRS4yMDI1LzcvMTcuVVNEAQAAACXgAQACAAAABjI1OS44OAACDnt149vdCKmB/HXj290II0NJUS5DUk0uSVFfQ0xPU0VQUklDRS4yMDI1LzQvMTcuVVNEAQAAACXgAQACAAAABjI0Ny4yNgBVznp149vdCGYF+XXj290IJENJUS5DUk0uSVFfQ0xPU0VQUklDRS4yMDIyLzExLzMwLlVTRAEAAAAl4AEAAgAAAAYxNjAuMjUAVc56dePb3QijpAN249vdCCNDSVEuQ1JNLklRX0NMT1NFUFJJQ0UuMjAyMy8zLzE0LlVTRAEAAAAl4AEAAgAAAAYxODIuODkAVc56dePb3QiexPp149vdCCJDSVEuQ1JNLklRX09QRU5QUklDRS4yMDI0LzcvMTguVVNEAQAAACXgAQACAAAABjI1Mi4xNABVznp149vdCJUz/HXj290IIUNJUS5DUk0uSVFfWUVBUkhJR0guMjAyNS83LzE3LlVTRAEAAAAl4AEAAgAAAAMzNjkAVc56dePb3QhG0Px149vdCCBDSVEuQ1JNLklRX1lFQVJMT1cuMjAyNS83</t>
  </si>
  <si>
    <t>LzE3LlVTRAEAAAAl4AEAAgAAAAMyMzAAVc56dePb3QjzXP1149vdCBhDSVEuQ1JNLklRX1lFQVJISUdIX0RBVEUBAAAAJeABAAUAAAAJMjAyNC8xMi80AFXOenXj290IYln+dePb3QgXQ0lRLkNSTS5JUV9ZRUFSTE9XX0RBVEUBAAAAJeABAAUAAAAJMjAyNS84LzEyAFXOenXj290IEbIAduPb3QgkQ0lRLkNSTS5JUV9DTE9TRVBSSUNFLjIwMjQvMTIvMzEuVVNEAQAAACXgAQACAAAABjMzNC4zMwBUGH5149vdCD6tB3bj290II0NJUS5OT1cuSVFfQ0xPU0VQUklDRS4yMDI1LzcvMTcuVVNEAQAAAL90XgECAAAABjk1OS4xNQACDnt149vdCJ8RAnbj290II0NJUS5OT1cuSVFfQ0xPU0VQUklDRS4yMDI1LzQvMTcuVVNEAQAAAL90XgECAAAABjc3Mi4xNgBVznp149vdCHn693Xj290IJENJUS5OT1cuSVFfQ0xPU0VQUklDRS4yMDIyLzExLzMwLlVTRAEAAAC/dF4BAgAAAAU0MTYuMwBVznp149vdCGYF+XXj290II0NJUS5OT1cuSVFfQ0xPU0VQUklDRS4yMDIzLzMvMTQuVVNEAQAAAL90XgECAAAABjQyNC41NABVznp149vdCFT1+XXj290IIkNJUS5OT1cuSVFfT1BFTlBSSUNFLjIwMjQvNy8xOC5VU0QBAAAAv3ReAQIAAAAGNzM4LjM0APjjenXj290InsT6dePb3QghQ0lRLk5PVy5JUV9ZRUFSSElHSC4yMDI1LzcvMTcuVVNEAQAAAL90XgECAAAABzExOTguMDkA+ON6dePb3QiVM/x149vdCCBDSVEuTk9XLklR</t>
  </si>
  <si>
    <t>X1lFQVJMT1cuMjAyNS83LzE3LlVTRAEAAAC/dF4BAgAAAAg2NzguNjU4OAD443p149vdCEbQ/HXj290IGENJUS5OT1cuSVFfWUVBUkhJR0hfREFURQEAAAC/dF4BBQAAAAkyMDI1LzEvMjgA+ON6dePb3QjzXP1149vdCBdDSVEuTk9XLklRX1lFQVJMT1dfREFURQEAAAC/dF4BBQAAAAgyMDI1LzQvNwD443p149vdCMgc/3Xj290IJENJUS5OT1cuSVFfQ0xPU0VQUklDRS4yMDI0LzEyLzMxLlVTRAEAAAC/dF4BAgAAAAcxMDYwLjEyAFQYfnXj290IN7n/dePb3QgkQ0lRLkRVT0wuSVFfQ0xPU0VQUklDRS4yMDI1LzcvMTcuVVNEAQAAALDwhwwCAAAABjM2MS45NQACDnt149vdCE37B3bj290IJENJUS5EVU9MLklRX0NMT1NFUFJJQ0UuMjAyNS80LzE3LlVTRAEAAACw8IcMAgAAAAUzMjYuNQD443p149vdCJ8RAnbj290IJUNJUS5EVU9MLklRX0NMT1NFUFJJQ0UuMjAyMi8xMS8zMC5VU0QBAAAAsPCHDAIAAAAFNjkuNjcA+ON6dePb3Qh5+vd149vdCCRDSVEuRFVPTC5JUV9DTE9TRVBSSUNFLjIwMjMvMy8xNC5VU0QBAAAAsPCHDAIAAAAGMTIzLjcyAPjjenXj290IZgX5dePb3QgjQ0lRLkRVT0wuSVFfT1BFTlBSSUNFLjIwMjQvNy8xOC5VU0QBAAAAsPCHDAIAAAAGMTgyLjExAPjjenXj290IVPX5dePb3QgiQ0lRLkRVT0wuSVFfWUVBUkhJR0guMjAyNS83LzE3LlVTRAEAAACw8IcMAgAAAAY1NDQuOTMA+ON6</t>
  </si>
  <si>
    <t>dePb3QjkhgJ249vdCCFDSVEuRFVPTC5JUV9ZRUFSTE9XLjIwMjUvNy8xNy5VU0QBAAAAsPCHDAIAAAAGMTQ1LjA1APjjenXj290IRtD8dePb3QgZQ0lRLkRVT0wuSVFfWUVBUkhJR0hfREFURQEAAACw8IcMBQAAAAkyMDI1LzUvMTQA+ON6dePb3QjzXP1149vdCBhDSVEuRFVPTC5JUV9ZRUFSTE9XX0RBVEUBAAAAsPCHDAUAAAAJMjAyNC84LzE1APjjenXj290IyBz/dePb3QglQ0lRLkRVT0wuSVFfQ0xPU0VQUklDRS4yMDI0LzEyLzMxLlVTRAEAAACw8IcMAgAAAAYzMjQuMjMAVBh+dePb3Qiovgh249vdCCNDSVEuU0FQLklRX0NMT1NFUFJJQ0UuMjAyNS83LzE3LlVTRAEAAAAL7gEAAgAAAA4zMDguMDMxMDU4MDc0NgACDnt149vdCBGyAHbj290II0NJUS5TQVAuSVFfQ0xPU0VQUklDRS4yMDI1LzQvMTcuVVNEAQAAAAvuAQACAAAADTI1Ni45OTM0MDQ1MDgA+ON6dePb3Qh1nAF249vdCCRDSVEuU0FQLklRX0NMT1NFUFJJQ0UuMjAyMi8xMS8zMC5VU0QBAAAAC+4BAAIAAAAPMTA3LjcyNDAzODMyNTQyAPjjenXj290InxECduPb3QgjQ0lRLlNBUC5JUV9DTE9TRVBSSUNFLjIwMjMvMy8xNC5VU0QBAAAAC+4BAAIAAAAPMTE3Ljk2MzU1ODM5MTY2APjjenXj290Iefr3dePb3QgiQ0lRLlNBUC5JUV9PUEVOUFJJQ0UuMjAyNC83LzE4LlVTRAEAAAAL7gEAAgAAAA0yMDAuMTUyNzA1MDA2APjjenXj290IZgX5</t>
  </si>
  <si>
    <t>dePb3QghQ0lRLlNBUC5JUV9ZRUFSSElHSC4yMDI1LzcvMTcuVVNEAQAAAAvuAQACAAAADjMyOC41NDMyODQyODk1APjjenXj290IVPX5dePb3QggQ0lRLlNBUC5JUV9ZRUFSTE9XLjIwMjUvNy8xNy5VU0QBAAAAC+4BAAIAAAAPMjA0Ljc5Nzc3NDk1NDY0APjjenXj290IeV8HduPb3QgYQ0lRLlNBUC5JUV9ZRUFSSElHSF9EQVRFAQAAAAvuAQAFAAAACTIwMjUvMi8xOQD443p149vdCJ7E+nXj290IF0NJUS5TQVAuSVFfWUVBUkxPV19EQVRFAQAAAAvuAQAFAAAACDIwMjQvOS82APjjenXj290IYln+dePb3QgkQ0lRLlNBUC5JUV9DTE9TRVBSSUNFLjIwMjQvMTIvMzEuVVNEAQAAAAvuAQADAAAAAABUGH5149vdCORaVHbj290II0NJUS5URU0uSVFfQ0xPU0VQUklDRS4yMDI1LzcvMTcuVVNEAQAAAADTJBkCAAAABTYwLjY1AAIOe3Xj290IdZwBduPb3QgjQ0lRLlRFTS5JUV9DTE9TRVBSSUNFLjIwMjUvNC8xNy5VU0QBAAAAANMkGQIAAAAFNDAuNDUA+ON6dePb3QgRsgB249vdCCRDSVEuVEVNLklRX0NMT1NFUFJJQ0UuMjAyMi8xMS8zMC5VU0QBAAAAANMkGQMAAAAAAPjjenXj290IdZwBduPb3QgjQ0lRLlRFTS5JUV9DTE9TRVBSSUNFLjIwMjMvMy8xNC5VU0QBAAAAANMkGQMAAAAAAPjjenXj290I+xAHduPb3QgiQ0lRLlRFTS5JUV9PUEVOUFJJQ0UuMjAyNC83LzE4LlVTRAEAAAAA0yQZAgAAAAU0MS41</t>
  </si>
  <si>
    <t>NgD443p149vdCHn693Xj290IIUNJUS5URU0uSVFfWUVBUkhJR0guMjAyNS83LzE3LlVTRAEAAAAA0yQZAgAAAAU5MS40NQD443p149vdCGYF+XXj290IIENJUS5URU0uSVFfWUVBUkxPVy4yMDI1LzcvMTcuVVNEAQAAAADTJBkCAAAABTMxLjM2APjjenXj290IVPX5dePb3QgYQ0lRLlRFTS5JUV9ZRUFSSElHSF9EQVRFAQAAAADTJBkFAAAACTIwMjUvMi8xNAD443p149vdCIabBnbj290IF0NJUS5URU0uSVFfWUVBUkxPV19EQVRFAQAAAADTJBkFAAAACTIwMjUvMS8xMwD443p149vdCJUz/HXj290IJENJUS5URU0uSVFfQ0xPU0VQUklDRS4yMDI0LzEyLzMxLlVTRAEAAAAA0yQZAgAAAAUzMy43NgBUGH5149vdCG4iCHbj290IJENJUS5BREJFLklRX0NMT1NFUFJJQ0UuMjAyNS83LzE3LlVTRAEAAAABXwAAAgAAAAYzNjYuNDUAAg57dePb3QgEdAV249vdCCRDSVEuQURCRS5JUV9DTE9TRVBSSUNFLjIwMjUvNC8xNy5VU0QBAAAAAV8AAAIAAAAFMzQ4LjgA+ON6dePb3Qg3uf9149vdCCVDSVEuQURCRS5JUV9DTE9TRVBSSUNFLjIwMjIvMTEvMzAuVVNEAQAAAAFfAAACAAAABjM0NC45MwD443p149vdCP+KAHbj290IJENJUS5BREJFLklRX0NMT1NFUFJJQ0UuMjAyMy8zLzE0LlVTRAEAAAABXwAAAgAAAAYzMzMuMzMA+ON6dePb3Qh1nAF249vdCCNDSVEuQURCRS5JUV9PUEVOUFJJQ0UuMjAyNC83LzE4LlVT</t>
  </si>
  <si>
    <t>RAEAAAABXwAAAgAAAAY1NjQuMTgA+ON6dePb3QhwNwZ249vdCCJDSVEuQURCRS5JUV9ZRUFSSElHSC4yMDI1LzcvMTcuVVNEAQAAAAFfAAACAAAABjU4Ny43NQD443p149vdCJ8RAnbj290IIUNJUS5BREJFLklRX1lFQVJMT1cuMjAyNS83LzE3LlVTRAEAAAABXwAAAgAAAAYzMzIuMDEA+ON6dePb3QhU9fl149vdCBlDSVEuQURCRS5JUV9ZRUFSSElHSF9EQVRFAQAAAAFfAAAFAAAACTIwMjQvOS8xMgD443p149vdCPMXBXbj290IGENJUS5BREJFLklRX1lFQVJMT1dfREFURQEAAAABXwAABQAAAAkyMDI1LzgvMTIA+ON6dePb3QiVM/x149vdCCVDSVEuQURCRS5JUV9DTE9TRVBSSUNFLjIwMjQvMTIvMzEuVVNEAQAAAAFfAAACAAAABjQ0NC42OABUGH5149vdCKk0DHbj290II0NJUS5JT1QuSVFfQ0xPU0VQUklDRS4yMDI1LzcvMTcuVVNEAQAAALo+/BECAAAABTM4LjE1AAIOe3Xj290IxUP/dePb3QgjQ0lRLklPVC5JUV9DTE9TRVBSSUNFLjIwMjUvNC8xNy5VU0QBAAAAuj78EQIAAAAFMzcuNTIA+ON6dePb3Qiq9f5149vdCCRDSVEuSU9ULklRX0NMT1NFUFJJQ0UuMjAyMi8xMS8zMC5VU0QBAAAAuj78EQIAAAAEOS41MwD443p149vdCDe5/3Xj290II0NJUS5JT1QuSVFfQ0xPU0VQUklDRS4yMDIzLzMvMTQuVVNEAQAAALo+/BECAAAABTE5LjY5APjjenXj290I/4oAduPb3QgiQ0lRLklPVC5JUV9PUEVO</t>
  </si>
  <si>
    <t>UFJJQ0UuMjAyNC83LzE4LlVTRAEAAAC6PvwRAgAAAAUzNy4yMwD443p149vdCH51AXbj290IIUNJUS5JT1QuSVFfWUVBUkhJR0guMjAyNS83LzE3LlVTRAEAAAC6PvwRAgAAAAc2MS44OTk5APjjenXj290INIIJduPb3QggQ0lRLklPVC5JUV9ZRUFSTE9XLjIwMjUvNy8xNy5VU0QBAAAAuj78EQIAAAAEMzEuNAD443p149vdCJ8RAnbj290IGENJUS5JT1QuSVFfWUVBUkhJR0hfREFURQEAAAC6PvwRBQAAAAkyMDI1LzIvMTkA+ON6dePb3Qh5+vd149vdCBdDSVEuSU9ULklRX1lFQVJMT1dfREFURQEAAAC6PvwRBQAAAAgyMDI1LzQvNwD443p149vdCJ7E+nXj290IJENJUS5JT1QuSVFfQ0xPU0VQUklDRS4yMDI0LzEyLzMxLlVTRAEAAAC6PvwRAgAAAAU0My42OQBUGH5149vdCM5q/3Xj290IJENJUS5XREFZLklRX0NMT1NFUFJJQ0UuMjAyNS83LzE3LlVTRAEAAACHY2sBAgAAAAYyMzAuODkAAg57dePb3QjzXP1149vdCCRDSVEuV0RBWS5JUV9DTE9TRVBSSUNFLjIwMjUvNC8xNy5VU0QBAAAAh2NrAQIAAAAGMjIxLjAyAPjjenXj290IYln+dePb3QglQ0lRLldEQVkuSVFfQ0xPU0VQUklDRS4yMDIyLzExLzMwLlVTRAEAAACHY2sBAgAAAAUxNjcuOQD443p149vdCKr1/nXj290IJENJUS5XREFZLklRX0NMT1NFUFJJQ0UuMjAyMy8zLzE0LlVTRAEAAACHY2sBAgAAAAYxODMuNDEA+ON6dePb3QiqogR249vd</t>
  </si>
  <si>
    <t>CCNDSVEuV0RBWS5JUV9PUEVOUFJJQ0UuMjAyNC83LzE4LlVTRAEAAACHY2sBAgAAAAYyMzIuNzYA+ON6dePb3Qj/igB249vdCCJDSVEuV0RBWS5JUV9ZRUFSSElHSC4yMDI1LzcvMTcuVVNEAQAAAIdjawECAAAAAzI5NAD443p149vdCH51AXbj290IIUNJUS5XREFZLklRX1lFQVJMT1cuMjAyNS83LzE3LlVTRAEAAACHY2sBAgAAAAYxOTkuODEA+ON6dePb3QijpAN249vdCBlDSVEuV0RBWS5JUV9ZRUFSSElHSF9EQVRFAQAAAIdjawEFAAAACTIwMjQvMTIvOQD443p149vdCJ8RAnbj290IGENJUS5XREFZLklRX1lFQVJMT1dfREFURQEAAACHY2sBBQAAAAgyMDI1LzQvNwD443p149vdCGYF+XXj290IJUNJUS5XREFZLklRX0NMT1NFUFJJQ0UuMjAyNC8xMi8zMS5VU0QBAAAAh2NrAQIAAAAGMjU4LjAzAFQYfnXj290IkUwFduPb3QgkQ0lRLlJCTFguSVFfQ0xPU0VQUklDRS4yMDI1LzcvMTcuVVNEAQAAAGlV9AECAAAABjEyMi4xNwACDnt149vdCEbQ/HXj290IJENJUS5SQkxYLklRX0NMT1NFUFJJQ0UuMjAyNS80LzE3LlVTRAEAAABpVfQBAgAAAAU1OS43MQD443p149vdCPNc/XXj290IJUNJUS5SQkxYLklRX0NMT1NFUFJJQ0UuMjAyMi8xMS8zMC5VU0QBAAAAaVX0AQIAAAAFMzEuNzcA+ON6dePb3QhiWf5149vdCCRDSVEuUkJMWC5JUV9DTE9TRVBSSUNFLjIwMjMvMy8xNC5VU0QBAAAAaVX0AQIAAAAF</t>
  </si>
  <si>
    <t>NDMuMTkA+ON6dePb3Qiq9f5149vdCCNDSVEuUkJMWC5JUV9PUEVOUFJJQ0UuMjAyNC83LzE4LlVTRAEAAABpVfQBAgAAAAU0MC4wNwD443p149vdCKOkA3bj290IIkNJUS5SQkxYLklRX1lFQVJISUdILjIwMjUvNy8xNy5VU0QBAAAAaVX0AQIAAAAGMTIzLjMzAPjjenXj290IN7n/dePb3QghQ0lRLlJCTFguSVFfWUVBUkxPVy4yMDI1LzcvMTcuVVNEAQAAAGlV9AECAAAABDM1LjMA+ON6dePb3QjkhgJ249vdCBlDSVEuUkJMWC5JUV9ZRUFSSElHSF9EQVRFAQAAAGlV9AEFAAAACTIwMjUvNy8zMQD443p149vdCJ8RAnbj290IGENJUS5SQkxYLklRX1lFQVJMT1dfREFURQEAAABpVfQBBQAAAAkyMDI0LzEwLzgA+ON6dePb3QhmBfl149vdCCVDSVEuUkJMWC5JUV9DTE9TRVBSSUNFLjIwMjQvMTIvMzEuVVNEAQAAAGlV9AECAAAABTU3Ljg2AFQYfnXj290Imw0MduPb3QgjQ0lRLkFQUC5JUV9DTE9TRVBSSUNFLjIwMjUvNy8xNy5VU0QBAAAA2rnODQIAAAAGMzYzLjc4AAIOe3Xj290InsT6dePb3QgjQ0lRLkFQUC5JUV9DTE9TRVBSSUNFLjIwMjUvNC8xNy5VU0QBAAAA2rnODQIAAAAGMjM4LjIyAPjjenXj290IlTP8dePb3QgkQ0lRLkFQUC5JUV9DTE9TRVBSSUNFLjIwMjIvMTEvMzAuVVNEAQAAANq5zg0CAAAABTE0LjQxAPjjenXj290IojX9dePb3QgjQ0lRLkFQUC5JUV9DTE9TRVBSSUNFLjIwMjMvMy8x</t>
  </si>
  <si>
    <t>NC5VU0QBAAAA2rnODQIAAAAFMTIuNzcA+ON6dePb3QhiWf5149vdCCJDSVEuQVBQLklRX09QRU5QUklDRS4yMDI0LzcvMTguVVNEAQAAANq5zg0CAAAABTgxLjk5APjjenXj290IqvX+dePb3QghQ0lRLkFQUC5JUV9ZRUFSSElHSC4yMDI1LzcvMTcuVVNEAQAAANq5zg0CAAAABjUyNS4xNQD443p149vdCE37B3bj290IIENJUS5BUFAuSVFfWUVBUkxPVy4yMDI1LzcvMTcuVVNEAQAAANq5zg0CAAAABTYwLjY3APjjenXj290I35H/dePb3QgYQ0lRLkFQUC5JUV9ZRUFSSElHSF9EQVRFAQAAANq5zg0FAAAACTIwMjUvMi8xMwD443p149vdCP+KAHbj290IF0NJUS5BUFAuSVFfWUVBUkxPV19EQVRFAQAAANq5zg0FAAAACDIwMjQvOS82APjjenXj290Iefr3dePb3QgkQ0lRLkFQUC5JUV9DTE9TRVBSSUNFLjIwMjQvMTIvMzEuVVNEAQAAANq5zg0CAAAABjMyMy44MwBUGH5149vdCCMkC3bj290IJENJUS5TSE9QLklRX0NMT1NFUFJJQ0UuMjAyNS83LzE3LlVTRAEAAAAGKwQFAgAAAAYxMjYuNzUAAg57dePb3QjcMwl249vdCCRDSVEuU0hPUC5JUV9DTE9TRVBSSUNFLjIwMjUvNC8xNy5VU0QBAAAABisEBQIAAAAFODMuNjUA+ON6dePb3QiexPp149vdCCVDSVEuU0hPUC5JUV9DTE9TRVBSSUNFLjIwMjIvMTEvMzAuVVNEAQAAAAYrBAUCAAAABTQwLjg4APjjenXj290IVwr8dePb3QgkQ0lRLlNIT1AuSVFfQ0xP</t>
  </si>
  <si>
    <t>U0VQUklDRS4yMDIzLzMvMTQuVVNEAQAAAAYrBAUCAAAABDQzLjgA+ON6dePb3QhG0Px149vdCCNDSVEuU0hPUC5JUV9PUEVOUFJJQ0UuMjAyNC83LzE4LlVTRAEAAAAGKwQFAgAAAAQ2NS45APjjenXj290IYln+dePb3QgiQ0lRLlNIT1AuSVFfWUVBUkhJR0guMjAyNS83LzE3LlVTRAEAAAAGKwQFAgAAAAYxMjkuMzgA+ON6dePb3Qiq9f5149vdCCFDSVEuU0hPUC5JUV9ZRUFSTE9XLjIwMjUvNy8xNy5VU0QBAAAABisEBQIAAAAFNDguNTYA+ON6dePb3Qj7EAd249vdCBlDSVEuU0hPUC5JUV9ZRUFSSElHSF9EQVRFAQAAAAYrBAUFAAAACDIwMjUvOC83APjjenXj290I35H/dePb3QgYQ0lRLlNIT1AuSVFfWUVBUkxPV19EQVRFAQAAAAYrBAUFAAAACDIwMjQvOS82APjjenXj290IfnUBduPb3QglQ0lRLlNIT1AuSVFfQ0xPU0VQUklDRS4yMDI0LzEyLzMxLlVTRAEAAAAGKwQFAgAAAAYxMDYuMzMAfyx+dePb3QifEQJ249vdCCRDSVEuVEVBTS5JUV9DTE9TRVBSSUNFLjIwMjUvNy8xNy5VU0QBAAAAUhMiDwIAAAAGMTkwLjYyAAIOe3Xj290I2TwAduPb3QgkQ0lRLlRFQU0uSVFfQ0xPU0VQUklDRS4yMDI1LzQvMTcuVVNEAQAAAFITIg8CAAAABjIwMi43NQD443p149vdCO3pBnbj290IJUNJUS5URUFNLklRX0NMT1NFUFJJQ0UuMjAyMi8xMS8zMC5VU0QBAAAAUhMiDwIAAAAGMTMxLjU1APjjenXj290InsT6</t>
  </si>
  <si>
    <t>dePb3QgkQ0lRLlRFQU0uSVFfQ0xPU0VQUklDRS4yMDIzLzMvMTQuVVNEAQAAAFITIg8CAAAABjE1OS45OAD443p149vdCFcK/HXj290II0NJUS5URUFNLklRX09QRU5QUklDRS4yMDI0LzcvMTguVVNEAQAAAFITIg8CAAAABTE3OS43APjjenXj290IRtD8dePb3QgiQ0lRLlRFQU0uSVFfWUVBUkhJR0guMjAyNS83LzE3LlVTRAEAAABSEyIPAgAAAAgzMjUuOTk5OQD443p149vdCKI1/XXj290IIUNJUS5URUFNLklRX1lFQVJMT1cuMjAyNS83LzE3LlVTRAEAAABSEyIPAgAAAAYxMzUuMjkA+ON6dePb3Qj/igB249vdCBlDSVEuVEVBTS5JUV9ZRUFSSElHSF9EQVRFAQAAAFITIg8FAAAACTIwMjUvMi8xMAD443p149vdCH51AXbj290IGENJUS5URUFNLklRX1lFQVJMT1dfREFURQEAAABSEyIPBQAAAAkyMDI0LzgvMTUA+ON6dePb3QiO6gF249vdCCVDSVEuVEVBTS5JUV9DTE9TRVBSSUNFLjIwMjQvMTIvMzEuVVNEAQAAAFITIg8CAAAABjI0My4zOAB/LH5149vdCG4iCHbj290IJENJUS5NU0ZULklRX0NMT1NFUFJJQ0UuMjAyNS83LzE3LlVTRAEAAABLVQAAAgAAAAU1MTEuNwACDnt149vdCHWcAXbj290IJENJUS5NU0ZULklRX0NMT1NFUFJJQ0UuMjAyNS80LzE3LlVTRAEAAABLVQAAAgAAAAYzNjcuNzgA+ON6dePb3QhiWf5149vdCCVDSVEuTVNGVC5JUV9DTE9TRVBSSUNFLjIwMjIvMTEvMzAuVVNEAQAA</t>
  </si>
  <si>
    <t>AEtVAAACAAAABjI1NS4xNAD443p149vdCKr1/nXj290IJENJUS5NU0ZULklRX0NMT1NFUFJJQ0UuMjAyMy8zLzE0LlVTRAEAAABLVQAAAgAAAAYyNjAuNzkA+ON6dePb3QhwNwZ249vdCCNDSVEuTVNGVC5JUV9PUEVOUFJJQ0UuMjAyNC83LzE4LlVTRAEAAABLVQAAAgAAAAY0NDQuMzQA+ON6dePb3Qjfkf9149vdCCJDSVEuTVNGVC5JUV9ZRUFSSElHSC4yMDI1LzcvMTcuVVNEAQAAAEtVAAACAAAABjUxMy4zNwD443p149vdCHn693Xj290IIUNJUS5NU0ZULklRX1lFQVJMT1cuMjAyNS83LzE3LlVTRAEAAABLVQAAAgAAAAYzNDQuNzkA+ON6dePb3QhmBfl149vdCBlDSVEuTVNGVC5JUV9ZRUFSSElHSF9EQVRFAQAAAEtVAAAFAAAACTIwMjUvNy8zMQD443p149vdCFT1+XXj290IGENJUS5NU0ZULklRX1lFQVJMT1dfREFURQEAAABLVQAABQAAAAgyMDI1LzQvNwD443p149vdCK6R+nXj290IJUNJUS5NU0ZULklRX0NMT1NFUFJJQ0UuMjAyNC8xMi8zMS5VU0QBAAAAS1UAAAIAAAAFNDIxLjUAfyx+dePb3QhHhgd249vdCCRDSVEuQU1aTi5JUV9DTE9TRVBSSUNFLjIwMjUvNy8xNy5VU0QBAAAAPUkAAAIAAAAGMjIzLjg4AAIOe3Xj290I35H/dePb3QgkQ0lRLkFNWk4uSVFfQ0xPU0VQUklDRS4yMDI1LzQvMTcuVVNEAQAAAD1JAAACAAAABjE3Mi42MQD443p149vdCP+KAHbj290IJUNJUS5BTVpOLklRX0NM</t>
  </si>
  <si>
    <t>T1NFUFJJQ0UuMjAyMi8xMS8zMC5VU0QBAAAAPUkAAAIAAAAFOTYuNTQA+ON6dePb3Qh+dQF249vdCCRDSVEuQU1aTi5JUV9DTE9TRVBSSUNFLjIwMjMvMy8xNC5VU0QBAAAAPUkAAAIAAAAFOTQuODgA+ON6dePb3QjzFwV249vdCCNDSVEuQU1aTi5JUV9PUEVOUFJJQ0UuMjAyNC83LzE4LlVTRAEAAAA9SQAAAgAAAAYxODkuNTkA+ON6dePb3QiO6gF249vdCCJDSVEuQU1aTi5JUV9ZRUFSSElHSC4yMDI1LzcvMTcuVVNEAQAAAD1JAAACAAAABjI0Mi41MgD443p149vdCK6R+nXj290IIUNJUS5BTVpOLklRX1lFQVJMT1cuMjAyNS83LzE3LlVTRAEAAAA9SQAAAgAAAAYxNTEuNjEA+ON6dePb3QhXCvx149vdCBlDSVEuQU1aTi5JUV9ZRUFSSElHSF9EQVRFAQAAAD1JAAAFAAAACDIwMjUvMi80APjjenXj290IRtD8dePb3QgYQ0lRLkFNWk4uSVFfWUVBUkxPV19EQVRFAQAAAD1JAAAFAAAACDIwMjUvNC83APjjenXj290IYln+dePb3QglQ0lRLkFNWk4uSVFfQ0xPU0VQUklDRS4yMDI0LzEyLzMxLlVTRAEAAAA9SQAAAgAAAAYyMTkuMzkAfyx+dePb3QjeDAl249vdCC5DSVEuTkFTREFRR1M6R09PR0wuSVFfQ0xPU0VQUklDRS4yMDI1LzcvMTcuVVNEAQAAAKhxAAACAAAABjE4My41OAACDnt149vdCI7qAXbj290ILkNJUS5OQVNEQVFHUzpHT09HTC5JUV9DTE9TRVBSSUNFLjIwMjUvNC8xNy5VU0QBAAAAqHEA</t>
  </si>
  <si>
    <t>AAIAAAAGMTUxLjE2APjjenXj290Iefr3dePb3QgvQ0lRLk5BU0RBUUdTOkdPT0dMLklRX0NMT1NFUFJJQ0UuMjAyMi8xMS8zMC5VU0QBAAAAqHEAAAIAAAAGMTAwLjk5APjjenXj290IZgX5dePb3QguQ0lRLk5BU0RBUUdTOkdPT0dMLklRX0NMT1NFUFJJQ0UuMjAyMy8zLzE0LlVTRAEAAACocQAAAgAAAAU5My45NwD443p149vdCFT1+XXj290ILUNJUS5OQVNEQVFHUzpHT09HTC5JUV9PUEVOUFJJQ0UuMjAyNC83LzE4LlVTRAEAAACocQAAAgAAAAYxODEuOTMA+ON6dePb3QiqogR249vdCCxDSVEuTkFTREFRR1M6R09PR0wuSVFfWUVBUkhJR0guMjAyNS83LzE3LlVTRAEAAACocQAAAgAAAAYyMDcuMDUA+ON6dePb3QhiWf5149vdCCtDSVEuTkFTREFRR1M6R09PR0wuSVFfWUVBUkxPVy4yMDI1LzcvMTcuVVNEAQAAAKhxAAACAAAABjE0MC41MwD443p149vdCKr1/nXj290II0NJUS5OQVNEQVFHUzpHT09HTC5JUV9ZRUFSSElHSF9EQVRFAQAAAKhxAAAFAAAACDIwMjUvMi80APjjenXj290Io6QDduPb3QgiQ0lRLk5BU0RBUUdTOkdPT0dMLklRX1lFQVJMT1dfREFURQEAAACocQAABQAAAAgyMDI1LzQvNwD443p149vdCP+KAHbj290IL0NJUS5OQVNEQVFHUzpHT09HTC5JUV9DTE9TRVBSSUNFLjIwMjQvMTIvMzEuVVNEAQAAAKhxAAACAAAABTE4OS4zAH8sfnXj290I7U4KduPb3QgkQ0lRLlRTTEEuSVFf</t>
  </si>
  <si>
    <t>Q0xPU0VQUklDRS4yMDI1LzcvMTcuVVNEAQAAABDGogECAAAABjMxOS40MQACDnt149vdCKOkA3bj290IJENJUS5UU0xBLklRX0NMT1NFUFJJQ0UuMjAyNS80LzE3LlVTRAEAAAAQxqIBAgAAAAYyNDEuMzcA+ON6dePb3Qiukfp149vdCCVDSVEuVFNMQS5JUV9DTE9TRVBSSUNFLjIwMjIvMTEvMzAuVVNEAQAAABDGogECAAAABTE5NC43APjjenXj290IVwr8dePb3QgkQ0lRLlRTTEEuSVFfQ0xPU0VQUklDRS4yMDIzLzMvMTQuVVNEAQAAABDGogECAAAABjE4My4yNgD443p149vdCEbQ/HXj290II0NJUS5UU0xBLklRX09QRU5QUklDRS4yMDI0LzcvMTguVVNEAQAAABDGogECAAAABjI1MS4wOQD443p149vdCKI1/XXj290IIkNJUS5UU0xBLklRX1lFQVJISUdILjIwMjUvNy8xNy5VU0QBAAAAEMaiAQIAAAAINDg4LjUzOTkA+ON6dePb3Qj/igB249vdCCFDSVEuVFNMQS5JUV9ZRUFSTE9XLjIwMjUvNy8xNy5VU0QBAAAAEMaiAQIAAAADMTgyAPjjenXj290IfnUBduPb3QgZQ0lRLlRTTEEuSVFfWUVBUkhJR0hfREFURQEAAAAQxqIBBQAAAAoyMDI0LzEyLzE4APjjenXj290IEiMDduPb3QgYQ0lRLlRTTEEuSVFfWUVBUkxPV19EQVRFAQAAABDGogEFAAAACTIwMjQvOC8yOAD443p149vdCHn693Xj290IJUNJUS5UU0xBLklRX0NMT1NFUFJJQ0UuMjAyNC8xMi8zMS5VU0QBAAAAEMaiAQIAAAAGNDAzLjg0AH8s</t>
  </si>
  <si>
    <t>fnXj290Istf7dePb3QgkQ0lRLlBMVFIuSVFfQ0xPU0VQUklDRS4yMDI1LzcvMTcuVVNEAQAAAGX6mAICAAAABjE1My45OQACDnt149vdCKI1/XXj290IJENJUS5QTFRSLklRX0NMT1NFUFJJQ0UuMjAyNS80LzE3LlVTRAEAAABl+pgCAgAAAAU5My43OAD443p149vdCGJZ/nXj290IJUNJUS5QTFRSLklRX0NMT1NFUFJJQ0UuMjAyMi8xMS8zMC5VU0QBAAAAZfqYAgIAAAADNy41APjjenXj290IqvX+dePb3QgkQ0lRLlBMVFIuSVFfQ0xPU0VQUklDRS4yMDIzLzMvMTQuVVNEAQAAAGX6mAICAAAABDcuODkA+ON6dePb3QjkhgJ249vdCCNDSVEuUExUUi5JUV9PUEVOUFJJQ0UuMjAyNC83LzE4LlVTRAEAAABl+pgCAgAAAAUyOC40MgD443p149vdCN+R/3Xj290IIkNJUS5QTFRSLklRX1lFQVJISUdILjIwMjUvNy8xNy5VU0QBAAAAZfqYAgIAAAAGMTU1LjY4APjjenXj290Iefr3dePb3QghQ0lRLlBMVFIuSVFfWUVBUkxPVy4yMDI1LzcvMTcuVVNEAQAAAGX6mAICAAAABTIxLjIzAPjjenXj290IZgX5dePb3QgZQ0lRLlBMVFIuSVFfWUVBUkhJR0hfREFURQEAAABl+pgCBQAAAAkyMDI1LzgvMTIA+ON6dePb3QhPzvl149vdCBhDSVEuUExUUi5JUV9ZRUFSTE9XX0RBVEUBAAAAZfqYAgUAAAAIMjAyNC85LzQA+ON6dePb3Qiukfp149vdCCVDSVEuUExUUi5JUV9DTE9TRVBSSUNFLjIwMjQvMTIvMzEuVVNEAQAA</t>
  </si>
  <si>
    <t>AGX6mAICAAAABTc1LjYzAH8sfnXj290IBtUCduPb3QgkQ0lRLk9SQ0wuSVFfQ0xPU0VQUklDRS4yMDI1LzcvMTcuVVNEAQAAAOdWAAACAAAABjI0OC43NQACDnt149vdCN+R/3Xj290IJENJUS5PUkNMLklRX0NMT1NFUFJJQ0UuMjAyNS80LzE3LlVTRAEAAADnVgAAAgAAAAYxMjguNjIA+ON6dePb3Qj/igB249vdCCVDSVEuT1JDTC5JUV9DTE9TRVBSSUNFLjIwMjIvMTEvMzAuVVNEAQAAAOdWAAACAAAABTgzLjAzAPjjenXj290IfnUBduPb3QgkQ0lRLk9SQ0wuSVFfQ0xPU0VQUklDRS4yMDIzLzMvMTQuVVNEAQAAAOdWAAACAAAABTg0LjU2APjjenXj290IqL4IduPb3QgjQ0lRLk9SQ0wuSVFfT1BFTlBSSUNFLjIwMjQvNy8xOC5VU0QBAAAA51YAAAIAAAAGMTM5LjM2APjjenXj290IjuoBduPb3QgiQ0lRLk9SQ0wuSVFfWUVBUkhJR0guMjAyNS83LzE3LlVTRAEAAADnVgAAAgAAAAgyNTEuNTk5OQD443p149vdCK6R+nXj290IIUNJUS5PUkNMLklRX1lFQVJMT1cuMjAyNS83LzE3LlVTRAEAAADnVgAAAgAAAAYxMTguODYA+ON6dePb3QhXCvx149vdCBlDSVEuT1JDTC5JUV9ZRUFSSElHSF9EQVRFAQAAAOdWAAAFAAAACTIwMjUvNy8zMQD443p149vdCCWp/HXj290IGENJUS5PUkNMLklRX1lFQVJMT1dfREFURQEAAADnVgAABQAAAAgyMDI1LzQvNwD443p149vdCFMy/nXj290IJUNJUS5PUkNMLklRX0NM</t>
  </si>
  <si>
    <t>T1NFUFJJQ0UuMjAyNC8xMi8zMS5VU0QBAAAA51YAAAIAAAAGMTY2LjY0AH8sfnXj290IbiIIduPb3QgkQ0lRLk5CSVMuSVFfQ0xPU0VQUklDRS4yMDI1LzcvMTcuVVNEAQAAAL/7GQMCAAAABTUzLjY5AAIOe3Xj290IjuoBduPb3QgkQ0lRLk5CSVMuSVFfQ0xPU0VQUklDRS4yMDI1LzQvMTcuVVNEAQAAAL/7GQMCAAAABTIxLjUzAPjjenXj290Iefr3dePb3QglQ0lRLk5CSVMuSVFfQ0xPU0VQUklDRS4yMDIyLzExLzMwLlVTRAEAAAC/+xkDAwAAAAAA+ON6dePb3Qhc3vh149vdCCRDSVEuTkJJUy5JUV9DTE9TRVBSSUNFLjIwMjMvMy8xNC5VU0QBAAAAv/sZAwMAAAAAAPjjenXj290IT875dePb3QgjQ0lRLk5CSVMuSVFfT1BFTlBSSUNFLjIwMjQvNy8xOC5VU0QBAAAAv/sZAwMAAAAAAPjjenXj290I+xAHduPb3QgiQ0lRLk5CSVMuSVFfWUVBUkhJR0guMjAyNS83LzE3LlVTRAEAAAC/+xkDAgAAAAU1Ni4xNgD443p149vdCFMy/nXj290IIUNJUS5OQklTLklRX1lFQVJMT1cuMjAyNS83LzE3LlVTRAEAAAC/+xkDAgAAAAUxNC4wOQD443p149vdCKr1/nXj290IGUNJUS5OQklTLklRX1lFQVJISUdIX0RBVEUBAAAAv/sZAwUAAAAJMjAyNS84LzExAPjjenXj290IYoUGduPb3QgYQ0lRLk5CSVMuSVFfWUVBUkxPV19EQVRFAQAAAL/7GQMFAAAACjIwMjQvMTAvMjEA+ON6dePb3Qj/igB249vdCCVDSVEuTkJJ</t>
  </si>
  <si>
    <t>Uy5JUV9DTE9TRVBSSUNFLjIwMjQvMTIvMzEuVVNEAQAAAL/7GQMCAAAABDI3LjcAfyx+dePb3QjhwgZ249vdCCRDSVEuRVNUQy5JUV9DTE9TRVBSSUNFLjIwMjUvNy8xNy5VU0QBAAAAgIRbDQIAAAAEODYuMwACDnt149vdCNk8AHbj290IJENJUS5FU1RDLklRX0NMT1NFUFJJQ0UuMjAyNS80LzE3LlVTRAEAAACAhFsNAgAAAAU3Ny44NwD443p149vdCK6R+nXj290IJUNJUS5FU1RDLklRX0NMT1NFUFJJQ0UuMjAyMi8xMS8zMC5VU0QBAAAAgIRbDQIAAAAFNjEuMTkA+ON6dePb3QhXCvx149vdCCRDSVEuRVNUQy5JUV9DTE9TRVBSSUNFLjIwMjMvMy8xNC5VU0QBAAAAgIRbDQIAAAAFNTUuMTIA+ON6dePb3Qglqfx149vdCCNDSVEuRVNUQy5JUV9PUEVOUFJJQ0UuMjAyNC83LzE4LlVTRAEAAACAhFsNAgAAAAYxMTUuNTUA+ON6dePb3QiiNf1149vdCCJDSVEuRVNUQy5JUV9ZRUFSSElHSC4yMDI1LzcvMTcuVVNEAQAAAICEWw0CAAAABjExOC44NAD443p149vdCP+KAHbj290IIUNJUS5FU1RDLklRX1lFQVJMT1cuMjAyNS83LzE3LlVTRAEAAACAhFsNAgAAAAI2OQD443p149vdCH51AXbj290IGUNJUS5FU1RDLklRX1lFQVJISUdIX0RBVEUBAAAAgIRbDQUAAAAJMjAyNS8yLzEwAPjjenXj290IcDcGduPb3QgYQ0lRLkVTVEMuSVFfWUVBUkxPV19EQVRFAQAAAICEWw0FAAAACDIwMjQvOS85APjjenXj290I</t>
  </si>
  <si>
    <t>efr3dePb3QglQ0lRLkVTVEMuSVFfQ0xPU0VQUklDRS4yMDI0LzEyLzMxLlVTRAEAAACAhFsNAgAAAAU5OS4wOAB/LH5149vdCHFeBnbj290IJENJUS5TTk9XLklRX0NMT1NFUFJJQ0UuMjAyNS83LzE3LlVTRAEAAACwPGQQAgAAAAYyMTEuNTgAAg57dePb3Qh1nAF249vdCCRDSVEuU05PVy5JUV9DTE9TRVBSSUNFLjIwMjUvNC8xNy5VU0QBAAAAsDxkEAIAAAAGMTQzLjQzAPjjenXj290IUzL+dePb3QglQ0lRLlNOT1cuSVFfQ0xPU0VQUklDRS4yMDIyLzExLzMwLlVTRAEAAACwPGQQAgAAAAUxNDIuOQD443p149vdCKr1/nXj290IJENJUS5TTk9XLklRX0NMT1NFUFJJQ0UuMjAyMy8zLzE0LlVTRAEAAACwPGQQAgAAAAYxMzkuODIA+ON6dePb3QgEdAV249vdCCNDSVEuU05PVy5JUV9PUEVOUFJJQ0UuMjAyNC83LzE4LlVTRAEAAACwPGQQAgAAAAYxMzUuMDMA+ON6dePb3Qjfkf9149vdCCJDSVEuU05PVy5JUV9ZRUFSSElHSC4yMDI1LzcvMTcuVVNEAQAAALA8ZBACAAAABTIyNi42APjjenXj290Iefr3dePb3QghQ0lRLlNOT1cuSVFfWUVBUkxPVy4yMDI1LzcvMTcuVVNEAQAAALA8ZBACAAAABjEwNy4xMwD443p149vdCFze+HXj290IGUNJUS5TTk9XLklRX1lFQVJISUdIX0RBVEUBAAAAsDxkEAUAAAAJMjAyNS83LzMxAPjjenXj290IT875dePb3QgYQ0lRLlNOT1cuSVFfWUVBUkxPV19EQVRFAQAAALA8</t>
  </si>
  <si>
    <t>ZBAFAAAACDIwMjQvOS82APjjenXj290IrpH6dePb3QglQ0lRLlNOT1cuSVFfQ0xPU0VQUklDRS4yMDI0LzEyLzMxLlVTRAEAAACwPGQQAgAAAAYxNTQuNDEAfyx+dePb3QgRmwV249vdCCRDSVEuRERPRy5JUV9DTE9TRVBSSUNFLjIwMjUvNy8xNy5VU0QBAAAAu6EECAIAAAAGMTQzLjE1AAIOe3Xj290I35H/dePb3QgkQ0lRLkRET0cuSVFfQ0xPU0VQUklDRS4yMDI1LzQvMTcuVVNEAQAAALuhBAgCAAAABTkxLjE4APjjenXj290I/4oAduPb3QglQ0lRLkRET0cuSVFfQ0xPU0VQUklDRS4yMDIyLzExLzMwLlVTRAEAAAC7oQQIAgAAAAU3NS43OAD443p149vdCH51AXbj290IJENJUS5ERE9HLklRX0NMT1NFUFJJQ0UuMjAyMy8zLzE0LlVTRAEAAAC7oQQIAgAAAAU2NS45NgD443p149vdCOjwBHbj290II0NJUS5ERE9HLklRX09QRU5QUklDRS4yMDI0LzcvMTguVVNEAQAAALuhBAgCAAAABTEyMS43AIH5enXj290IjuoBduPb3QgiQ0lRLkRET0cuSVFfWUVBUkhJR0guMjAyNS83LzE3LlVTRAEAAAC7oQQIAgAAAAYxNzAuMDgAgfl6dePb3Qiukfp149vdCCFDSVEuRERPRy5JUV9ZRUFSTE9XLjIwMjUvNy8xNy5VU0QBAAAAu6EECAIAAAAFODEuNjMAgfl6dePb3QhXCvx149vdCBlDSVEuRERPRy5JUV9ZRUFSSElHSF9EQVRFAQAAALuhBAgFAAAACTIwMjQvMTIvNgCB+Xp149vdCCWp/HXj290IGENJUS5ERE9H</t>
  </si>
  <si>
    <t>LklRX1lFQVJMT1dfREFURQEAAAC7oQQIBQAAAAgyMDI1LzQvNwCB+Xp149vdCFMy/nXj290IJUNJUS5ERE9HLklRX0NMT1NFUFJJQ0UuMjAyNC8xMi8zMS5VU0QBAAAAu6EECAIAAAAGMTQyLjg5AH8sfnXj290IJVsJduPb3QgjQ0lRLk5FVC5JUV9DTE9TRVBSSUNFLjIwMjUvNy8xNy5VU0QBAAAANPXgBAIAAAAGMTkxLjI1AAIOe3Xj290IjuoBduPb3QgjQ0lRLk5FVC5JUV9DTE9TRVBSSUNFLjIwMjUvNC8xNy5VU0QBAAAANPXgBAIAAAAFMTA3LjkAgfl6dePb3Qh5+vd149vdCCRDSVEuTkVULklRX0NMT1NFUFJJQ0UuMjAyMi8xMS8zMC5VU0QBAAAANPXgBAIAAAAFNDkuMTQAgfl6dePb3Qhc3vh149vdCCNDSVEuTkVULklRX0NMT1NFUFJJQ0UuMjAyMy8zLzE0LlVTRAEAAAA09eAEAgAAAAQ1NC44AIH5enXj290IT875dePb3QgiQ0lRLk5FVC5JUV9PUEVOUFJJQ0UuMjAyNC83LzE4LlVTRAEAAAA09eAEAgAAAAU4MS4wMQCB+Xp149vdCHlD+nXj290IIUNJUS5ORVQuSVFfWUVBUkhJR0guMjAyNS83LzE3LlVTRAEAAAA09eAEAgAAAAYxOTguMDEAgfl6dePb3QhTMv5149vdCCBDSVEuTkVULklRX1lFQVJMT1cuMjAyNS83LzE3LlVTRAEAAAA09eAEAgAAAAU2OS4yNgCB+Xp149vdCKr1/nXj290IGENJUS5ORVQuSVFfWUVBUkhJR0hfREFURQEAAAA09eAEBQAAAAgyMDI1LzgvNwCB+Xp149vdCIlUBHbj</t>
  </si>
  <si>
    <t>290IF0NJUS5ORVQuSVFfWUVBUkxPV19EQVRFAQAAADT14AQFAAAACTIwMjQvOS8xMACB+Xp149vdCPFjAHbj290IJENJUS5ORVQuSVFfQ0xPU0VQUklDRS4yMDI0LzEyLzMxLlVTRAEAAAA09eAEAgAAAAYxMDcuNjgAfyx+dePb3QiqogR249vdCCRDSVEuR1RMQi5JUV9DTE9TRVBSSUNFLjIwMjUvNy8xNy5VU0QBAAAAzYQXEQIAAAAFNDMuOTIAAg57dePb3QiHavp149vdCCRDSVEuR1RMQi5JUV9DTE9TRVBSSUNFLjIwMjUvNC8xNy5VU0QBAAAAzYQXEQIAAAAENDIuOQCB+Xp149vdCK6R+nXj290IJUNJUS5HVExCLklRX0NMT1NFUFJJQ0UuMjAyMi8xMS8zMC5VU0QBAAAAzYQXEQIAAAAFMzkuNTUAgfl6dePb3QhXCvx149vdCCRDSVEuR1RMQi5JUV9DTE9TRVBSSUNFLjIwMjMvMy8xNC5VU0QBAAAAzYQXEQIAAAAFMzMuOTYAgfl6dePb3Qglqfx149vdCCNDSVEuR1RMQi5JUV9PUEVOUFJJQ0UuMjAyNC83LzE4LlVTRAEAAADNhBcRAgAAAAQ1NC41AIH5enXj290IojX9dePb3QgiQ0lRLkdUTEIuSVFfWUVBUkhJR0guMjAyNS83LzE3LlVTRAEAAADNhBcRAgAAAAU3NC4xOACB+Xp149vdCPFjAHbj290IIUNJUS5HVExCLklRX1lFQVJMT1cuMjAyNS83LzE3LlVTRAEAAADNhBcRAgAAAAczNy44OTY5AIH5enXj290IfnUBduPb3QgZQ0lRLkdUTEIuSVFfWUVBUkhJR0hfREFURQEAAADNhBcRBQAAAAkyMDI1</t>
  </si>
  <si>
    <t>LzEvMzEAgfl6dePb3QijpAN249vdCBhDSVEuR1RMQi5JUV9ZRUFSTE9XX0RBVEUBAAAAzYQXEQUAAAAIMjAyNS80LzQAgfl6dePb3Qi00fd149vdCCVDSVEuR1RMQi5JUV9DTE9TRVBSSUNFLjIwMjQvMTIvMzEuVVNEAQAAAM2EFxECAAAABTU2LjM1AH8sfnXj290IH0oDduPb3QgkQ0lRLlBBTlcuSVFfQ0xPU0VQUklDRS4yMDI1LzcvMTcuVVNEAQAAAIN9hAECAAAABjE5Ni4yOAACDnt149vdCKI1/XXj290IJENJUS5QQU5XLklRX0NMT1NFUFJJQ0UuMjAyNS80LzE3LlVTRAEAAACDfYQBAgAAAAYxNjcuNjkAgfl6dePb3QhTMv5149vdCCVDSVEuUEFOVy5JUV9DTE9TRVBSSUNFLjIwMjIvMTEvMzAuVVNEAQAAAIN9hAECAAAABTg0Ljk1AIH5enXj290IqvX+dePb3QgkQ0lRLlBBTlcuSVFfQ0xPU0VQUklDRS4yMDIzLzMvMTQuVVNEAQAAAIN9hAECAAAABTkyLjI0AIH5enXj290Io6QDduPb3QgjQ0lRLlBBTlcuSVFfT1BFTlBSSUNFLjIwMjQvNy8xOC5VU0QBAAAAg32EAQIAAAAHMTY0LjYzNQCB+Xp149vdCN+R/3Xj290IIkNJUS5QQU5XLklRX1lFQVJISUdILjIwMjUvNy8xNy5VU0QBAAAAg32EAQIAAAAGMjA4LjM5AIH5enXj290ItNH3dePb3QghQ0lRLlBBTlcuSVFfWUVBUkxPVy4yMDI1LzcvMTcuVVNEAQAAAIN9hAECAAAABjE0Mi4wMQCB+Xp149vdCFze+HXj290IGUNJUS5QQU5XLklRX1lFQVJI</t>
  </si>
  <si>
    <t>SUdIX0RBVEUBAAAAg32EAQUAAAAJMjAyNS83LzI5AIH5enXj290IT875dePb3QgYQ0lRLlBBTlcuSVFfWUVBUkxPV19EQVRFAQAAAIN9hAEFAAAACDIwMjUvNC83AIH5enXj290IrpH6dePb3QglQ0lRLlBBTlcuSVFfQ0xPU0VQUklDRS4yMDI0LzEyLzMxLlVTRAEAAACDfYQBAgAAAAYxODEuOTYAfyx+dePb3Qh3JwF249vdCCNDSVEuTURCLklRX0NMT1NFUFJJQ0UuMjAyNS83LzE3LlVTRAEAAADibswCAgAAAAYyMTguNTMAAg57dePb3Qjfkf9149vdCCNDSVEuTURCLklRX0NMT1NFUFJJQ0UuMjAyNS80LzE3LlVTRAEAAADibswCAgAAAAYxNTkuMjYAgfl6dePb3QjxYwB249vdCCRDSVEuTURCLklRX0NMT1NFUFJJQ0UuMjAyMi8xMS8zMC5VU0QBAAAA4m7MAgIAAAAGMTUyLjY5AIH5enXj290IfnUBduPb3QgjQ0lRLk1EQi5JUV9DTE9TRVBSSUNFLjIwMjMvMy8xNC5VU0QBAAAA4m7MAgIAAAAGMjA0LjY4AIH5enXj290IEiMDduPb3QgiQ0lRLk1EQi5JUV9PUEVOUFJJQ0UuMjAyNC83LzE4LlVTRAEAAADibswCAgAAAAMyNjMAgfl6dePb3QiO6gF249vdCCFDSVEuTURCLklRX1lFQVJISUdILjIwMjUvNy8xNy5VU0QBAAAA4m7MAgIAAAADMzcwAIH5enXj290IrpH6dePb3QggQ0lRLk1EQi5JUV9ZRUFSTE9XLjIwMjUvNy8xNy5VU0QBAAAA4m7MAgIAAAAGMTQwLjc4AIH5enXj290IVwr8dePb3QgYQ0lR</t>
  </si>
  <si>
    <t>Lk1EQi5JUV9ZRUFSSElHSF9EQVRFAQAAAOJuzAIFAAAACTIwMjQvMTIvOQCB+Xp149vdCCWp/HXj290IF0NJUS5NREIuSVFfWUVBUkxPV19EQVRFAQAAAOJuzAIFAAAACDIwMjUvNC83AIH5enXj290IUzL+dePb3QgkQ0lRLk1EQi5JUV9DTE9TRVBSSUNFLjIwMjQvMTIvMzEuVVNEAQAAAOJuzAICAAAABjIzMi44MQB/LH5149vdCOSGAnbj290IJENJUS5QU1RHLklRX0NMT1NFUFJJQ0UuMjAyNS83LzE3LlVTRAEAAAC4yqUGAgAAAAU1Ny4yNQACDnt149vdCI7qAXbj290IJENJUS5QU1RHLklRX0NMT1NFUFJJQ0UuMjAyNS80LzE3LlVTRAEAAAC4yqUGAgAAAAU0MS43NQCB+Xp149vdCLTR93Xj290IJUNJUS5QU1RHLklRX0NMT1NFUFJJQ0UuMjAyMi8xMS8zMC5VU0QBAAAAuMqlBgIAAAAFMjkuMTkAgfl6dePb3Qhc3vh149vdCCRDSVEuUFNURy5JUV9DTE9TRVBSSUNFLjIwMjMvMy8xNC5VU0QBAAAAuMqlBgIAAAAFMjMuNDYAgfl6dePb3QhPzvl149vdCCNDSVEuUFNURy5JUV9PUEVOUFJJQ0UuMjAyNC83LzE4LlVTRAEAAAC4yqUGAgAAAAU2MS40OQCB+Xp149vdCHlD+nXj290IIkNJUS5QU1RHLklRX1lFQVJISUdILjIwMjUvNy8xNy5VU0QBAAAAuMqlBgIAAAAFNzMuNjcAgfl6dePb3QhTMv5149vdCCFDSVEuUFNURy5JUV9ZRUFSTE9XLjIwMjUvNy8xNy5VU0QBAAAAuMqlBgIAAAAFMzQuNTEAgfl6</t>
  </si>
  <si>
    <t>dePb3Qinzv5149vdCBlDSVEuUFNURy5JUV9ZRUFSSElHSF9EQVRFAQAAALjKpQYFAAAACTIwMjUvMS8yMgCB+Xp149vdCI9wCHbj290IGENJUS5QU1RHLklRX1lFQVJMT1dfREFURQEAAAC4yqUGBQAAAAgyMDI1LzQvNwCB+Xp149vdCPFjAHbj290IJUNJUS5QU1RHLklRX0NMT1NFUFJJQ0UuMjAyNC8xMi8zMS5VU0QBAAAAuMqlBgIAAAAFNjEuNDMApUB+dePb3QhN+wd249vdCCJDSVEuWlMuSVFfQ0xPU0VQUklDRS4yMDI1LzcvMTcuVVNEAQAAANTMgQMCAAAABjI4Ni4yOQACDnt149vdCNk8AHbj290IIkNJUS5aUy5JUV9DTE9TRVBSSUNFLjIwMjUvNC8xNy5VU0QBAAAA1MyBAwIAAAAGMjAxLjA5AIH5enXj290IrpH6dePb3QgjQ0lRLlpTLklRX0NMT1NFUFJJQ0UuMjAyMi8xMS8zMC5VU0QBAAAA1MyBAwIAAAAGMTMzLjQ1AIH5enXj290IVwr8dePb3QgiQ0lRLlpTLklRX0NMT1NFUFJJQ0UuMjAyMy8zLzE0LlVTRAEAAADUzIEDAgAAAAYxMDcuOTcAgfl6dePb3Qglqfx149vdCCFDSVEuWlMuSVFfT1BFTlBSSUNFLjIwMjQvNy8xOC5VU0QBAAAA1MyBAwIAAAAGMTk0Ljk2AIH5enXj290IojX9dePb3QggQ0lRLlpTLklRX1lFQVJISUdILjIwMjUvNy8xNy5VU0QBAAAA1MyBAwIAAAAIMzE4LjQ1OTkAgfl6dePb3QjxYwB249vdCB9DSVEuWlMuSVFfWUVBUkxPVy4yMDI1LzcvMTcuVVNEAQAAANTMgQMC</t>
  </si>
  <si>
    <t>AAAABjE1My40NQCB+Xp149vdCH51AXbj290IF0NJUS5aUy5JUV9ZRUFSSElHSF9EQVRFAQAAANTMgQMFAAAACDIwMjUvNy84AIH5enXj290IeV8HduPb3QgWQ0lRLlpTLklRX1lFQVJMT1dfREFURQEAAADUzIEDBQAAAAkyMDI0LzkvMTAAgfl6dePb3Qi00fd149vdCCNDSVEuWlMuSVFfQ0xPU0VQUklDRS4yMDI0LzEyLzMxLlVTRAEAAADUzIEDAgAAAAYxODAuNDEApUB+dePb3Qh3JwF249vdCCRDSVEuQ0ZMVC5JUV9DTE9TRVBSSUNFLjIwMjUvNy8xNy5VU0QBAAAAJgF6EAIAAAAFMjUuNDMAAg57dePb3Qh1nAF249vdCCRDSVEuQ0ZMVC5JUV9DTE9TRVBSSUNFLjIwMjUvNC8xNy5VU0QBAAAAJgF6EAIAAAAFMjEuMTUAgfl6dePb3QhTMv5149vdCCVDSVEuQ0ZMVC5JUV9DTE9TRVBSSUNFLjIwMjIvMTEvMzAuVVNEAQAAACYBehACAAAABTIzLjAzAIH5enXj290Ip87+dePb3QgkQ0lRLkNGTFQuSVFfQ0xPU0VQUklDRS4yMDIzLzMvMTQuVVNEAQAAACYBehACAAAABDIyLjYAgfl6dePb3Qj7EAd249vdCCNDSVEuQ0ZMVC5JUV9PUEVOUFJJQ0UuMjAyNC83LzE4LlVTRAEAAAAmAXoQAgAAAAUyNi4wNgCB+Xp149vdCN+R/3Xj290IIkNJUS5DRkxULklRX1lFQVJISUdILjIwMjUvNy8xNy5VU0QBAAAAJgF6EAIAAAAEMzcuOQCB+Xp149vdCLTR93Xj290IIUNJUS5DRkxULklRX1lFQVJMT1cuMjAyNS83LzE3</t>
  </si>
  <si>
    <t>LlVTRAEAAAAmAXoQAgAAAAUxNy43OQCB+Xp149vdCFze+HXj290IGUNJUS5DRkxULklRX1lFQVJISUdIX0RBVEUBAAAAJgF6EAUAAAAJMjAyNS8yLzEyAIH5enXj290IT875dePb3QgYQ0lRLkNGTFQuSVFfWUVBUkxPV19EQVRFAQAAACYBehAFAAAACTIwMjUvOC8xMgCB+Xp149vdCK6R+nXj290IJUNJUS5DRkxULklRX0NMT1NFUFJJQ0UuMjAyNC8xMi8zMS5VU0QBAAAAJgF6EAIAAAAFMjcuOTYApUB+dePb3QiYewR249vdCCRDSVEuTlZEQS5JUV9DTE9TRVBSSUNFLjIwMjUvNy8xNy5VU0QBAAAAM34AAAIAAAADMTczAAIOe3Xj290IYoUGduPb3QgkQ0lRLk5WREEuSVFfQ0xPU0VQUklDRS4yMDI1LzQvMTcuVVNEAQAAADN+AAACAAAABjEwMS40OQCB+Xp149vdCN+R/3Xj290IJUNJUS5OVkRBLklRX0NMT1NFUFJJQ0UuMjAyMi8xMS8zMC5VU0QBAAAAM34AAAIAAAAGMTYuOTIzAIH5enXj290I8WMAduPb3QgkQ0lRLk5WREEuSVFfQ0xPU0VQUklDRS4yMDIzLzMvMTQuVVNEAQAAADN+AAACAAAABjI0LjA2MwCB+Xp149vdCF9OAXbj290II0NJUS5OVkRBLklRX09QRU5QUklDRS4yMDI0LzcvMTguVVNEAQAAADN+AAACAAAABjEyMS44NQCB+Xp149vdCOHCBnbj290IIkNJUS5OVkRBLklRX1lFQVJISUdILjIwMjUvNy8xNy5VU0QBAAAAM34AAAIAAAAGMTc0LjE2AIH5enXj290IjuoBduPb3QghQ0lRLk5W</t>
  </si>
  <si>
    <t>REEuSVFfWUVBUkxPVy4yMDI1LzcvMTcuVVNEAQAAADN+AAACAAAABTg2LjYyAIH5enXj290IT875dePb3QgZQ0lRLk5WREEuSVFfWUVBUkhJR0hfREFURQEAAAAzfgAABQAAAAkyMDI1LzgvMTIAgfl6dePb3Qh5Q/p149vdCBhDSVEuTlZEQS5JUV9ZRUFSTE9XX0RBVEUBAAAAM34AAAUAAAAIMjAyNS80LzcAgfl6dePb3QhXCvx149vdCCVDSVEuTlZEQS5JUV9DTE9TRVBSSUNFLjIwMjQvMTIvMzEuVVNEAQAAADN+AAACAAAABjEzNC4yOQClQH5149vdCAHfA3bj290IJENJUS5BQVBMLklRX0NMT1NFUFJJQ0UuMjAyNS83LzE3LlVTRAEAAABpYQAAAgAAAAYyMTAuMDIAAg57dePb3QjFQ/9149vdCCRDSVEuQUFQTC5JUV9DTE9TRVBSSUNFLjIwMjUvNC8xNy5VU0QBAAAAaWEAAAIAAAAGMTk2Ljk4AIH5enXj290Ip87+dePb3QglQ0lRLkFBUEwuSVFfQ0xPU0VQUklDRS4yMDIyLzExLzMwLlVTRAEAAABpYQAAAgAAAAYxNDguMDMAgfl6dePb3QjOav9149vdCCRDSVEuQUFQTC5JUV9DTE9TRVBSSUNFLjIwMjMvMy8xNC5VU0QBAAAAaWEAAAIAAAAGMTUyLjU5AIH5enXj290I8WMAduPb3QgjQ0lRLkFBUEwuSVFfT1BFTlBSSUNFLjIwMjQvNy8xOC5VU0QBAAAAaWEAAAIAAAAGMjMwLjI4AIH5enXj290IX04BduPb3QgiQ0lRLkFBUEwuSVFfWUVBUkhJR0guMjAyNS83LzE3LlVTRAEAAABpYQAAAgAAAAUyNjAu</t>
  </si>
  <si>
    <t>MQCB+Xp149vdCHA3Bnbj290IIUNJUS5BQVBMLklRX1lFQVJMT1cuMjAyNS83LzE3LlVTRAEAAABpYQAAAgAAAAgxNjkuMjEwMQCB+Xp149vdCI7qAXbj290IGUNJUS5BQVBMLklRX1lFQVJISUdIX0RBVEUBAAAAaWEAAAUAAAAKMjAyNC8xMi8yNgCB+Xp149vdCLTR93Xj290IGENJUS5BQVBMLklRX1lFQVJMT1dfREFURQEAAABpYQAABQAAAAgyMDI1LzQvOACB+Xp149vdCK6R+nXj290IJUNJUS5BQVBMLklRX0NMT1NFUFJJQ0UuMjAyNC8xMi8zMS5VU0QBAAAAaWEAAAIAAAAGMjUwLjQyAKVAfnXj290IxUP/dePb3QgkQ0lRLkFWR08uSVFfQ0xPU0VQUklDRS4yMDI1LzcvMTcuVVNEAQAAAPC2fQECAAAABjI4Ni40NQACDnt149vdCI8e/XXj290IJENJUS5BVkdPLklRX0NMT1NFUFJJQ0UuMjAyNS80LzE3LlVTRAEAAADwtn0BAgAAAAYxNzAuOTkAgfl6dePb3QhTMv5149vdCCVDSVEuQVZHTy5JUV9DTE9TRVBSSUNFLjIwMjIvMTEvMzAuVVNEAQAAAPC2fQECAAAABjU1LjEwMwCB+Xp149vdCKfO/nXj290IJENJUS5BVkdPLklRX0NMT1NFUFJJQ0UuMjAyMy8zLzE0LlVTRAEAAADwtn0BAgAAAAY2My4yNDYAgfl6dePb3QgEdAV249vdCCNDSVEuQVZHTy5JUV9PUEVOUFJJQ0UuMjAyNC83LzE4LlVTRAEAAADwtn0BAgAAAAYxNTguODkAgfl6dePb3QjxYwB249vdCCJDSVEuQVZHTy5JUV9ZRUFSSElHSC4y</t>
  </si>
  <si>
    <t>MDI1LzcvMTcuVVNEAQAAAPC2fQECAAAABjI4OC4yOACB+Xp149vdCF9OAXbj290IIUNJUS5BVkdPLklRX1lFQVJMT1cuMjAyNS83LzE3LlVTRAEAAADwtn0BAgAAAAUxMjguNQCB+Xp149vdCOjwBHbj290IGUNJUS5BVkdPLklRX1lFQVJISUdIX0RBVEUBAAAA8LZ9AQUAAAAJMjAyNS84LzEzAIH5enXj290IjuoBduPb3QgYQ0lRLkFWR08uSVFfWUVBUkxPV19EQVRFAQAAAPC2fQEFAAAACDIwMjQvOS85AIH5enXj290IXN74dePb3QglQ0lRLkFWR08uSVFfQ0xPU0VQUklDRS4yMDI0LzEyLzMxLlVTRAEAAADwtn0BAgAAAAYyMzEuODQApUB+dePb3Qh3JwF249vdCClDSVEuVFdTRToyMzMwLklRX0NMT1NFUFJJQ0UuMjAyNS83LzE3LlVTRAEAAACrzAUAAgAAAAszOC4zOTM1ODUxMgACDnt149vdCCWp/HXj290IKUNJUS5UV1NFOjIzMzAuSVFfQ0xPU0VQUklDRS4yMDI1LzQvMTcuVVNEAQAAAKvMBQACAAAADDI2LjA0NjMxMTI5MQCB+Xp149vdCI8e/XXj290IKkNJUS5UV1NFOjIzMzAuSVFfQ0xPU0VQUklDRS4yMDIyLzExLzMwLlVTRAEAAACrzAUAAgAAAAsxNS44NTM1MDA2NwCB+Xp149vdCFMy/nXj290IKUNJUS5UV1NFOjIzMzAuSVFfQ0xPU0VQUklDRS4yMDIzLzMvMTQuVVNEAQAAAKvMBQACAAAACjE2LjY4NTc1MTYAgfl6dePb3Qinzv5149vdCChDSVEuVFdTRToyMzMwLklRX09QRU5QUklDRS4y</t>
  </si>
  <si>
    <t>MDI0LzcvMTguVVNEAQAAAKvMBQACAAAADDMwLjIxNzc2MzYyOACB+Xp149vdCOjwBHbj290IJ0NJUS5UV1NFOjIzMzAuSVFfWUVBUkhJR0guMjAyNS83LzE3LlVTRAEAAACrzAUAAgAAAAszOS40MTI4ODM4NACB+Xp149vdCM5q/3Xj290IJkNJUS5UV1NFOjIzMzAuSVFfWUVBUkxPVy4yMDI1LzcvMTcuVVNEAQAAAKvMBQACAAAACzI2LjUwMTc2NjcyAIH5enXj290IqqIEduPb3QgeQ0lRLlRXU0U6MjMzMC5JUV9ZRUFSSElHSF9EQVRFAQAAAKvMBQAFAAAACTIwMjUvOC8xMwCB+Xp149vdCH/DAXbj290IHUNJUS5UV1NFOjIzMzAuSVFfWUVBUkxPV19EQVRFAQAAAKvMBQAFAAAACDIwMjUvNC85AIH5enXj290IXN74dePb3QgqQ0lRLlRXU0U6MjMzMC5JUV9DTE9TRVBSSUNFLjIwMjQvMTIvMzEuVVNEAQAAAKvMBQACAAAACzMyLjc5NDM4NjQ1AKVAfnXj290IR4YHduPb3QgsQ0lRLktPU0U6QTAwMDY2MC5JUV9DTE9TRVBSSUNFLjIwMjUvNy8xNy5VU0QBAAAAnXoNAAIAAAALMTkzLjcyMzMzNzUAAg57dePb3Qiukfp149vdCCxDSVEuS09TRTpBMDAwNjYwLklRX0NMT1NFUFJJQ0UuMjAyNS80LzE3LlVTRAEAAACdeg0AAgAAAAgxMjMuNjU1NwCB+Xp149vdCFcK/HXj290ILUNJUS5LT1NFOkEwMDA2NjAuSVFfQ0xPU0VQUklDRS4yMDIyLzExLzMwLlVTRAEAAACdeg0AAgAAAAk2NC41NTMzMzUAgfl6dePb</t>
  </si>
  <si>
    <t>3QiPHv1149vdCCxDSVEuS09TRTpBMDAwNjYwLklRX0NMT1NFUFJJQ0UuMjAyMy8zLzE0LlVTRAEAAACdeg0AAgAAAAo2Mi4xNDYwMzc5AIH5enXj290IQwv+dePb3QgrQ0lRLktPU0U6QTAwMDY2MC5JUV9PUEVOUFJJQ0UuMjAyNC83LzE4LlVTRAEAAACdeg0AAgAAAAsxNTMuNzI4MjM3NQCB+Xp149vdCKfO/nXj290IKkNJUS5LT1NFOkEwMDA2NjAuSVFfWUVBUkhJR0guMjAyNS83LzE3LlVTRAEAAACdeg0AAgAAAAsyMjAuMzE5ODYyNQCB+Xp149vdCIlUBHbj290IKUNJUS5LT1NFOkEwMDA2NjAuSVFfWUVBUkxPVy4yMDI1LzcvMTcuVVNEAQAAAJ16DQACAAAACzEwNC4wMTM5Nzc1AIH5enXj290Izmr/dePb3QghQ0lRLktPU0U6QTAwMDY2MC5JUV9ZRUFSSElHSF9EQVRFAQAAAJ16DQAFAAAACTIwMjUvNy8xMQCB+Xp149vdCPFjAHbj290IIENJUS5LT1NFOkEwMDA2NjAuSVFfWUVBUkxPV19EQVRFAQAAAJ16DQAFAAAACTIwMjQvOS8xOQCB+Xp149vdCLTR93Xj290ILUNJUS5LT1NFOkEwMDA2NjAuSVFfQ0xPU0VQUklDRS4yMDI0LzEyLzMxLlVTRAEAAACdeg0AAwAAAAAApUB+dePb3Qj3gVR249vdCC1DSVEuTkFTREFRR1M6QVNNTC5JUV9DTE9TRVBSSUNFLjIwMjUvNy8xNy5VU0QBAAAAKO8FAAIAAAAGNzQ0LjkxAAIOe3Xj290IeUP6dePb3QgtQ0lRLk5BU0RBUUdTOkFTTUwuSVFfQ0xPU0VQUklD</t>
  </si>
  <si>
    <t>RS4yMDI1LzQvMTcuVVNEAQAAACjvBQACAAAABjY0MC4xNgCB+Xp149vdCK6R+nXj290ILkNJUS5OQVNEQVFHUzpBU01MLklRX0NMT1NFUFJJQ0UuMjAyMi8xMS8zMC5VU0QBAAAAKO8FAAIAAAAGNjA4LjEyAIH5enXj290Istf7dePb3QgtQ0lRLk5BU0RBUUdTOkFTTUwuSVFfQ0xPU0VQUklDRS4yMDIzLzMvMTQuVVNEAQAAACjvBQACAAAABTYyMC4zAIH5enXj290IqYH8dePb3QgsQ0lRLk5BU0RBUUdTOkFTTUwuSVFfT1BFTlBSSUNFLjIwMjQvNy8xOC5VU0QBAAAAKO8FAAIAAAAFOTUzLjUAgfl6dePb3QhDC/5149vdCCtDSVEuTkFTREFRR1M6QVNNTC5JUV9ZRUFSSElHSC4yMDI1LzcvMTcuVVNEAQAAACjvBQACAAAABjk1Ny4yMQCB+Xp149vdCKfO/nXj290IKkNJUS5OQVNEQVFHUzpBU01MLklRX1lFQVJMT1cuMjAyNS83LzE3LlVTRAEAAAAo7wUAAgAAAAY1NzguNTEAgfl6dePb3QijpAN249vdCCJDSVEuTkFTREFRR1M6QVNNTC5JUV9ZRUFSSElHSF9EQVRFAQAAACjvBQAFAAAACTIwMjQvOC8yMQCB+Xp149vdCM5q/3Xj290IIUNJUS5OQVNEQVFHUzpBU01MLklRX1lFQVJMT1dfREFURQEAAAAo7wUABQAAAAgyMDI1LzQvNwCB+Xp149vdCF9OAXbj290ILkNJUS5OQVNEQVFHUzpBU01MLklRX0NMT1NFUFJJQ0UuMjAyNC8xMi8zMS5VU0QBAAAAKO8FAAIAAAAGNjkzLjA4AKVAfnXj290If8MBduPb</t>
  </si>
  <si>
    <t>3QgkQ0lRLk1SVkwuSVFfQ0xPU0VQUklDRS4yMDI1LzcvMTcuVVNEAQAAALZ5AAACAAAABTcyLjAxAAIOe3Xj290I2TwAduPb3QgkQ0lRLk1SVkwuSVFfQ0xPU0VQUklDRS4yMDI1LzQvMTcuVVNEAQAAALZ5AAACAAAABDUxLjcAgfl6dePb3Qh5Q/p149vdCCVDSVEuTVJWTC5JUV9DTE9TRVBSSUNFLjIwMjIvMTEvMzAuVVNEAQAAALZ5AAACAAAABTQ2LjUyAIH5enXj290Ih2r6dePb3QgkQ0lRLk1SVkwuSVFfQ0xPU0VQUklDRS4yMDIzLzMvMTQuVVNEAQAAALZ5AAACAAAABTM4LjYxAIH5enXj290Istf7dePb3QgjQ0lRLk1SVkwuSVFfT1BFTlBSSUNFLjIwMjQvNy8xOC5VU0QBAAAAtnkAAAIAAAAFNjkuNzQAgfl6dePb3Qipgfx149vdCCJDSVEuTVJWTC5JUV9ZRUFSSElHSC4yMDI1LzcvMTcuVVNEAQAAALZ5AAACAAAABjEyNy40OACB+Xp149vdCI8e/XXj290IIUNJUS5NUlZMLklRX1lFQVJMT1cuMjAyNS83LzE3LlVTRAEAAAC2eQAAAgAAAAY0Ny4wODUAgfl6dePb3QjFQ/9149vdCBlDSVEuTVJWTC5JUV9ZRUFSSElHSF9EQVRFAQAAALZ5AAAFAAAACTIwMjUvMS8yMwCB+Xp149vdCM5q/3Xj290IGENJUS5NUlZMLklRX1lFQVJMT1dfREFURQEAAAC2eQAABQAAAAgyMDI1LzQvNwCB+Xp149vdCF9OAXbj290IJUNJUS5NUlZMLklRX0NMT1NFUFJJQ0UuMjAyNC8xMi8zMS5VU0QBAAAAtnkAAAIAAAAG</t>
  </si>
  <si>
    <t>MTEwLjQ1AKVAfnXj290I8xcFduPb3QgjQ0lRLlZSVC5JUV9DTE9TRVBSSUNFLjIwMjUvNy8xNy5VU0QBAAAARJuHIgIAAAAGMTMxLjEyAAIOe3Xj290IdZwBduPb3QgjQ0lRLlZSVC5JUV9DTE9TRVBSSUNFLjIwMjUvNC8xNy5VU0QBAAAARJuHIgIAAAAFNzMuMjEAgfl6dePb3Qhc3vh149vdCCRDSVEuVlJULklRX0NMT1NFUFJJQ0UuMjAyMi8xMS8zMC5VU0QBAAAARJuHIgIAAAAFMTMuODUAgfl6dePb3Qh5Q/p149vdCCNDSVEuVlJULklRX0NMT1NFUFJJQ0UuMjAyMy8zLzE0LlVTRAEAAABEm4ciAgAAAAUxMy45NQCB+Xp149vdCIdq+nXj290IIkNJUS5WUlQuSVFfT1BFTlBSSUNFLjIwMjQvNy8xOC5VU0QBAAAARJuHIgIAAAAFODMuNjMAgfl6dePb3Qiy1/t149vdCCFDSVEuVlJULklRX1lFQVJISUdILjIwMjUvNy8xNy5VU0QBAAAARJuHIgIAAAAGMTU1Ljg0AIH5enXj290IqYH8dePb3QggQ0lRLlZSVC5JUV9ZRUFSTE9XLjIwMjUvNy8xNy5VU0QBAAAARJuHIgIAAAAENTMuNgCB+Xp149vdCI8e/XXj290IGENJUS5WUlQuSVFfWUVBUkhJR0hfREFURQEAAABEm4ciBQAAAAkyMDI1LzEvMjQAgfl6dePb3QhDC/5149vdCBdDSVEuVlJULklRX1lFQVJMT1dfREFURQEAAABEm4ciBQAAAAgyMDI1LzQvNwCB+Xp149vdCF9OAXbj290IJENJUS5WUlQuSVFfQ0xPU0VQUklDRS4yMDI0LzEyLzMxLlVTRAEA</t>
  </si>
  <si>
    <t>AABEm4ciAgAAAAYxMTMuNjEApUB+dePb3Qh/wwF249vdCCRDSVEuQU5FVC5JUV9DTE9TRVBSSUNFLjIwMjUvNy8xNy5VU0QBAAAAw9v8AQIAAAAGMTExLjk4AAIOe3Xj290IQwv+dePb3QgkQ0lRLkFORVQuSVFfQ0xPU0VQUklDRS4yMDI1LzQvMTcuVVNEAQAAAMPb/AECAAAABDcxLjIAgfl6dePb3Qhc3vh149vdCCVDSVEuQU5FVC5JUV9DTE9TRVBSSUNFLjIwMjIvMTEvMzAuVVNEAQAAAMPb/AECAAAABjM0LjgyNQCB+Xp149vdCE+n+XXj290IJENJUS5BTkVULklRX0NMT1NFUFJJQ0UuMjAyMy8zLzE0LlVTRAEAAADD2/wBAgAAAAczOC4yODc1AIH5enXj290Ijx79dePb3QgjQ0lRLkFORVQuSVFfT1BFTlBSSUNFLjIwMjQvNy8xOC5VU0QBAAAAw9v8AQIAAAAGODQuNjY1AIH5enXj290IQwv+dePb3QgiQ0lRLkFORVQuSVFfWUVBUkhJR0guMjAyNS83LzE3LlVTRAEAAADD2/wBAgAAAAcxMzMuNTc1AIH5enXj290Ip87+dePb3QghQ0lRLkFORVQuSVFfWUVBUkxPVy4yMDI1LzcvMTcuVVNEAQAAAMPb/AECAAAABTU5LjQzAIH5enXj290IxUP/dePb3QgZQ0lRLkFORVQuSVFfWUVBUkhJR0hfREFURQEAAADD2/wBBQAAAAkyMDI1LzgvMTMAgfl6dePb3QjOav9149vdCBhDSVEuQU5FVC5JUV9ZRUFSTE9XX0RBVEUBAAAAw9v8AQUAAAAIMjAyNS80LzcAgfl6dePb3Qhc3vh149vdCCVDSVEuQU5FVC5JUV9D</t>
  </si>
  <si>
    <t>TE9TRVBSSUNFLjIwMjQvMTIvMzEuVVNEAQAAAMPb/AECAAAABjExMC41MwClQH5149vdCMWn/nXj290IKUNJUS5UV1NFOjI0NTQuSVFfQ0xPU0VQUklDRS4yMDI1LzcvMTcuVVNEAQAAAD03XAACAAAACzQ3LjIyNzUwNzM2AAIOe3Xj290IyBz/dePb3QgpQ0lRLlRXU0U6MjQ1NC5JUV9DTE9TRVBSSUNFLjIwMjUvNC8xNy5VU0QBAAAAPTdcAAIAAAALNDEuMjA2Njc5MDIAgfl6dePb3Qiy1/t149vdCCpDSVEuVFdTRToyNDU0LklRX0NMT1NFUFJJQ0UuMjAyMi8xMS8zMC5VU0QBAAAAPTdcAAIAAAAMMjMuNzE1NTQyODM5AIH5enXj290IqYH8dePb3QgpQ0lRLlRXU0U6MjQ1NC5JUV9DTE9TRVBSSUNFLjIwMjMvMy8xNC5VU0QBAAAAPTdcAAIAAAALMjQuODk3NzU4NzYAgfl6dePb3QjOav9149vdCChDSVEuVFdTRToyNDU0LklRX09QRU5QUklDRS4yMDI0LzcvMTguVVNEAQAAAD03XAACAAAACzM4Ljg0MjY3MTg3AIH5enXj290I8WMAduPb3QgnQ0lRLlRXU0U6MjQ1NC5JUV9ZRUFSSElHSC4yMDI1LzcvMTcuVVNEAQAAAD03XAACAAAACjUzLjUxMzE4MjgAgfl6dePb3QhfTgF249vdCCZDSVEuVFdTRToyNDU0LklRX1lFQVJMT1cuMjAyNS83LzE3LlVTRAEAAAA9N1wAAgAAAAwzMy4zMzEwNjgxNDQAgfl6dePb3Qh1nAF249vdCB5DSVEuVFdTRToyNDU0LklRX1lFQVJISUdIX0RBVEUBAAAAPTdcAAUAAAAJ</t>
  </si>
  <si>
    <t>MjAyNS8yLzI2AIH5enXj290If8MBduPb3QgdQ0lRLlRXU0U6MjQ1NC5JUV9ZRUFSTE9XX0RBVEUBAAAAPTdcAAUAAAAJMjAyNC85LzE5AIH5enXj290Istf7dePb3QgqQ0lRLlRXU0U6MjQ1NC5JUV9DTE9TRVBSSUNFLjIwMjQvMTIvMzEuVVNEAQAAAD03XAACAAAACzQzLjE2NjU2NDQ5AKVAfnXj290I1K0CduPb3QgiQ0lRLk1VLklRX0NMT1NFUFJJQ0UuMjAyNS83LzE3LlVTRAEAAAAGaQQAAgAAAAYxMTMuMjYAAg57dePb3QhDC/5149vdCCJDSVEuTVUuSVFfQ0xPU0VQUklDRS4yMDI1LzQvMTcuVVNEAQAAAAZpBAACAAAABDY4LjgAgfl6dePb3Qinzv5149vdCCNDSVEuTVUuSVFfQ0xPU0VQUklDRS4yMDIyLzExLzMwLlVTRAEAAAAGaQQAAgAAAAU1Ny42NQCB+Xp149vdCMVD/3Xj290IIkNJUS5NVS5JUV9DTE9TRVBSSUNFLjIwMjMvMy8xNC5VU0QBAAAABmkEAAIAAAAFNTQuMjcAgfl6dePb3Qh/wwF249vdCCFDSVEuTVUuSVFfT1BFTlBSSUNFLjIwMjQvNy8xOC5VU0QBAAAABmkEAAIAAAAFMTIwLjUAgfl6dePb3Qi00fd149vdCCBDSVEuTVUuSVFfWUVBUkhJR0guMjAyNS83LzE3LlVTRAEAAAAGaQQAAgAAAAYxMjkuODUAgfl6dePb3Qhc3vh149vdCB9DSVEuTVUuSVFfWUVBUkxPVy4yMDI1LzcvMTcuVVNEAQAAAAZpBAACAAAABTYxLjU0AIH5enXj290IT6f5dePb3QgXQ0lRLk1VLklRX1lFQVJI</t>
  </si>
  <si>
    <t>SUdIX0RBVEUBAAAABmkEAAUAAAAJMjAyNS82LzI2AIH5enXj290IeUP6dePb3QgWQ0lRLk1VLklRX1lFQVJMT1dfREFURQEAAAAGaQQABQAAAAgyMDI1LzQvNwCB+Xp149vdCKfO/nXj290II0NJUS5NVS5JUV9DTE9TRVBSSUNFLjIwMjQvMTIvMzEuVVNEAQAAAAZpBAACAAAABTg0LjE2AKVAfnXj290Izmr/dePb3QgkQ0lRLlFDT00uSVFfQ0xPU0VQUklDRS4yMDI1LzcvMTcuVVNEAQAAANWCAAACAAAABjE1Mi42MQACDnt149vdCPFjAHbj290IJENJUS5RQ09NLklRX0NMT1NFUFJJQ0UuMjAyNS80LzE3LlVTRAEAAADVggAAAgAAAAYxMzYuNjYAAg57dePb3QhfTgF249vdCCVDSVEuUUNPTS5JUV9DTE9TRVBSSUNFLjIwMjIvMTEvMzAuVVNEAQAAANWCAAACAAAABjEyNi40OQACDnt149vdCHWcAXbj290IJENJUS5RQ09NLklRX0NMT1NFUFJJQ0UuMjAyMy8zLzE0LlVTRAEAAADVggAAAgAAAAYxMTYuNTUAAg57dePb3QiBHPp149vdCCNDSVEuUUNPTS5JUV9PUEVOUFJJQ0UuMjAyNC83LzE4LlVTRAEAAADVggAAAgAAAAYxOTMuNzgAAg57dePb3QiHavp149vdCCJDSVEuUUNPTS5JUV9ZRUFSSElHSC4yMDI1LzcvMTcuVVNEAQAAANWCAAACAAAABjE5Ni4yNAACDnt149vdCLLX+3Xj290IIUNJUS5RQ09NLklRX1lFQVJMT1cuMjAyNS83LzE3LlVTRAEAAADVggAAAgAAAAgxMjAuODAxOQACDnt149vdCKmB</t>
  </si>
  <si>
    <t>/HXj290IGUNJUS5RQ09NLklRX1lFQVJISUdIX0RBVEUBAAAA1YIAAAUAAAAJMjAyNC8xMS83AAIOe3Xj290IWff8dePb3QgYQ0lRLlFDT00uSVFfWUVBUkxPV19EQVRFAQAAANWCAAAFAAAACDIwMjUvNC83AAIOe3Xj290IX04BduPb3QglQ0lRLlFDT00uSVFfQ0xPU0VQUklDRS4yMDI0LzEyLzMxLlVTRAEAAADVggAAAgAAAAYxNTMuNjIApUB+dePb3Qjt6QZ249vdCCRDSVEuU05QUy5JUV9DTE9TRVBSSUNFLjIwMjUvNy8xNy5VU0QBAAAA1IgAAAIAAAAGNTg5LjAxAAIOe3Xj290ItNH3dePb3QgkQ0lRLlNOUFMuSVFfQ0xPU0VQUklDRS4yMDI1LzQvMTcuVVNEAQAAANSIAAACAAAABjQxMy4zMgACDnt149vdCAK3+HXj290IJUNJUS5TTlBTLklRX0NMT1NFUFJJQ0UuMjAyMi8xMS8zMC5VU0QBAAAA1IgAAAIAAAAGMzM5LjU0AAIOe3Xj290IT6f5dePb3QgkQ0lRLlNOUFMuSVFfQ0xPU0VQUklDRS4yMDIzLzMvMTQuVVNEAQAAANSIAAACAAAABjM2OS44NAACDnt149vdCFn3/HXj290II0NJUS5TTlBTLklRX09QRU5QUklDRS4yMDI0LzcvMTguVVNEAQAAANSIAAACAAAABTU3Ni4zAAIOe3Xj290IQwv+dePb3QgiQ0lRLlNOUFMuSVFfWUVBUkhJR0guMjAyNS83LzE3LlVTRAEAAADUiAAAAgAAAAY1OTMuOTgAAg57dePb3Qinzv5149vdCCFDSVEuU05QUy5JUV9ZRUFSTE9XLjIwMjUvNy8xNy5VU0QBAAAA</t>
  </si>
  <si>
    <t>1IgAAAIAAAAGMzY1Ljc0AAIOe3Xj290IxUP/dePb3QgZQ0lRLlNOUFMuSVFfWUVBUkhJR0hfREFURQEAAADUiAAABQAAAAkyMDI1LzcvMzAAAg57dePb3QjOav9149vdCBhDSVEuU05QUy5JUV9ZRUFSTE9XX0RBVEUBAAAA1IgAAAUAAAAIMjAyNS80LzcAAg57dePb3QgCt/h149vdCCVDSVEuU05QUy5JUV9DTE9TRVBSSUNFLjIwMjQvMTIvMzEuVVNEAQAAANSIAAACAAAABjQ4NS4zNgClQH5149vdCIabBnbj290II0NJUS5BUk0uSVFfQ0xPU0VQUklDRS4yMDI1LzcvMTcuVVNEAQAAACznxScCAAAABjE1Ny4xOAACDnt149vdCIdq+nXj290II0NJUS5BUk0uSVFfQ0xPU0VQUklDRS4yMDI1LzQvMTcuVVNEAQAAACznxScCAAAABjEwMC43MwACDnt149vdCLLX+3Xj290IJENJUS5BUk0uSVFfQ0xPU0VQUklDRS4yMDIyLzExLzMwLlVTRAEAAAAs58UnAwAAAAAAAg57dePb3Qipgfx149vdCCNDSVEuQVJNLklRX0NMT1NFUFJJQ0UuMjAyMy8zLzE0LlVTRAEAAAAs58UnAwAAAAAAAg57dePb3QjOav9149vdCCJDSVEuQVJNLklRX09QRU5QUklDRS4yMDI0LzcvMTguVVNEAQAAACznxScCAAAABjE2NS44NQACDnt149vdCPFjAHbj290IIUNJUS5BUk0uSVFfWUVBUkhJR0guMjAyNS83LzE3LlVTRAEAAAAs58UnAgAAAAYxODIuODgAAg57dePb3QhfTgF249vdCCBDSVEuQVJNLklRX1lFQVJMT1cuMjAyNS83LzE3</t>
  </si>
  <si>
    <t>LlVTRAEAAAAs58UnAgAAAAI4MAACDnt149vdCHWcAXbj290IGENJUS5BUk0uSVFfWUVBUkhJR0hfREFURQEAAAAs58UnBQAAAAkyMDI1LzEvMjIAAg57dePb3Qh/wwF249vdCBdDSVEuQVJNLklRX1lFQVJMT1dfREFURQEAAAAs58UnBQAAAAgyMDI1LzQvNwACDnt149vdCEML/nXj290IJENJUS5BUk0uSVFfQ0xPU0VQUklDRS4yMDI0LzEyLzMxLlVTRAEAAAAs58UnAgAAAAYxMjMuMzYAx1R+dePb3QjFQ/9149vdCDRDSVEuTkFTREFRR006UVFRLklRX0hPTERJTkdTX0VRVUlUWV9BU1NFVFMuMjAyNS84LzE0AQAAAA66ewACAAAACTM3MDE0OS4wNwAJw31149vdCAL8Anbj290INUNJUS5OQVNEQVFHTTpBR0lYLklRX0hPTERJTkdTX0VRVUlUWV9BU1NFVFMuMjAyNS84LzE0AQAAACP3AHACAAAABTI4LjQ5AAnDfXXj290INJgLduPb3Qg0Q0lRLk5BU0RBUUdNOlNNSC5JUV9IT0xESU5HU19FUVVJVFlfQVNTRVRTLjIwMjUvOC8xNAEAAABgwjYAAgAAAAgyNzg0Mi4xMQAJw31149vdCLpbDHbj290IMENJUS5CQVRTOklHVi5JUV9IT0xESU5HU19FUVVJVFlfQVNTRVRTLjIwMjUvOC8xNAEAAADNOoYAAgAAAAgxMTI2MS42MwAJw31149vdCInmC3bj290INUNJUS5OQVNEQVFHTTpCT1RaLklRX0hPTERJTkdTX0VRVUlUWV9BU1NFVFMuMjAyNS84LzE0AQAAAPf9CBYCAAAABzI4NDguNTcACcN9dePb3QjTlwh2</t>
  </si>
  <si>
    <t>49vdCDRDSVEuTkFTREFRR006QUlRLklRX0hPTERJTkdTX0VRVUlUWV9BU1NFVFMuMjAyNS84LzE0AQAAAOncYiECAAAABzQzMDcuNDEACcN9dePb3Qh/sPt149vdCDFDSVEuQVJDQTpBUlRZLklRX0hPTERJTkdTX0VRVUlUWV9BU1NFVFMuMjAyNS84LzE0AQAAAG4faSECAAAABzEyODUuMzUACcN9dePb3QhN+wd249vdCDVDSVEuTkFTREFRR006Uk9CVC5JUV9IT0xESU5HU19FUVVJVFlfQVNTRVRTLjIwMjUvOC8xNAEAAABcY9kgAgAAAAY1NDAuMDgACcN9dePb3QhjhQp249vdCDFDSVEuQVJDQTpJR1BULklRX0hPTERJTkdTX0VRVUlUWV9BU1NFVFMuMjAyNS84LzE0AQAAAMwCXgECAAAABjUwNS4yMwAJw31149vdCLpbDHbj290IMUNJUS5CQVRTOldUQUkuSVFfSE9MRElOR1NfRVFVSVRZX0FTU0VUUy4yMDI1LzgvMTQBAAAAYE5vZAIAAAAGMjI3Ljk2AAnDfXXj290IiVQEduPb3QgxQ0lRLkFSQ0E6VEhOUS5JUV9IT0xESU5HU19FUVVJVFlfQVNTRVRTLjIwMjUvOC8xNAEAAACuw34kAgAAAAYyMjAuMzUACcN9dePb3QjJ/Ap249vdCDVDSVEuTkFTREFRR006RkRUWC5JUV9IT0xESU5HU19FUVVJVFlfQVNTRVRTLjIwMjUvOC8xNAEAAAC9pZ0mAgAAAAYxODUuMTYACcN9dePb3Qi6Wwx249vdCDFDSVEuQVJDQTpDSEFULklRX0hPTERJTkdTX0VRVUlUWV9BU1NFVFMuMjAyNS84LzE0AQAAAAAwNW0CAAAA</t>
  </si>
  <si>
    <t>BjQ0MS4yMwAJw31149vdCDFLC3bj290IMUNJUS5BUkNBOkxPVVAuSVFfSE9MRElOR1NfRVFVSVRZX0FTU0VUUy4yMDI1LzgvMTQBAAAAWVwPIgIAAAAGMTA0Ljc5AAnDfXXj290IulsMduPb3QgxQ0lRLkFSQ0E6TFJOWi5JUV9IT0xESU5HU19FUVVJVFlfQVNTRVRTLjIwMjUvOC8xNAEAAAC1dsMmAgAAAAUzMS4zMgAJw31149vdCDSCCXbj290IMENJUS5BUkNBOkFJUy5JUV9IT0xESU5HU19FUVVJVFlfQVNTRVRTLjIwMjUvOC8xNAEAAACYl59wAgAAAAQxNy41AAnDfXXj290IRKkJduPb3Qg1Q0lRLk5BU0RBUUdNOldJU0UuSVFfSE9MRElOR1NfRVFVSVRZX0FTU0VUUy4yMDI1LzgvMTQBAAAA6bBDbgIAAAAEMzIuNAAJw31149vdCE37B3bj290IMENJUS5MU0U6UkJPVC5JUV9IT0xESU5HU19FUVVJVFlfQVNTRVRTLjIwMjUvOC8xNAEAAACOeyQUAgAAAAczNDY3LjE2AAnDfXXj290If7D7dePb3QgxQ0lRLlhUUkE6WEFJWC5JUV9IT0xESU5HU19FUVVJVFlfQVNTRVRTLjIwMjUvOC8xNAEAAAA17OIiAgAAAAY0OTQxLjUACcN9dePb3Qin9wl249vdCDBDSVEuQklUOldUQUkuSVFfSE9MRElOR1NfRVFVSVRZX0FTU0VUUy4yMDI1LzgvMTQBAAAATbpbIwIAAAAGOTMxLjM0AAnDfXXj290IZx4KduPb3QgwQ0lRLkxTRTpBSUFHLklRX0hPTERJTkdTX0VRVUlUWV9BU1NFVFMuMjAyNS84LzE0AQAAAPCdgiQC</t>
  </si>
  <si>
    <t>AAAABjgxNy4yNAAJw31149vdCBIjA3bj290IMENJUS5BU1g6UkJUWi5JUV9IT0xESU5HU19FUVVJVFlfQVNTRVRTLjIwMjUvOC8xNAEAAAAp7XYiAgAAAAYxOTcuMjYACcN9dePb3Qg0mAt249vdCC9DSVEuREI6WEIwVC5JUV9IT0xESU5HU19FUVVJVFlfQVNTRVRTLjIwMjUvOC8xNAEAAADTM94pAgAAAAYxMDcuMzkACcN9dePb3QipNAx249vdCDVDSVFBVkcuTkFTREFRR006QUdJWC5JUV9WV0FQLjIwMjQvMTIvMzEuMjAyNS84LzE0LlVTRAEAAAAj9wBwAgAAABAyOC43OTc2Nzc0MTkzNTQ4AAnDfXXj290INJgLduPb3Qg0Q0lRQVZHLk5BU0RBUUdNOlNNSC5JUV9WV0FQLjIwMjQvMTIvMzEuMjAyNS84LzE0LlVTRAEAAABgwjYAAgAAABAyNDYuNjQyODM4NzA5Njc3AAnDfXXj290IUIMMduPb3QgwQ0lRQVZHLkJBVFM6SUdWLklRX1ZXQVAuMjAyNC8xMi8zMS4yMDI1LzgvMTQuVVNEAQAAAM06hgACAAAAEDEwMS4yMTQxMjkwMzIyNTgACcN9dePb3QiJ5gt249vdCDVDSVFBVkcuTkFTREFRR006Qk9UWi5JUV9WV0FQLjIwMjQvMTIvMzEuMjAyNS84LzE0LlVTRAEAAAD3/QgWAgAAABAzMS40MDU4NzA5Njc3NDE5AAnDfXXj290I05cIduPb3Qg0Q0lRQVZHLk5BU0RBUUdNOkFJUS5JUV9WV0FQLjIwMjQvMTIvMzEuMjAyNS84LzE0LlVTRAEAAADp3GIhAgAAABA0MC4xNTU2Nzc0MTkzNTQ4AAnDfXXj290I</t>
  </si>
  <si>
    <t>Z9QHduPb3QgxQ0lRQVZHLkFSQ0E6QVJUWS5JUV9WV0FQLjIwMjQvMTIvMzEuMjAyNS84LzE0LlVTRAEAAABuH2khAgAAABAzNy4yNzcyOTAzMjI1ODA2AAnDfXXj290IY4UKduPb3Qg1Q0lRQVZHLk5BU0RBUUdNOlJPQlQuSVFfVldBUC4yMDI0LzEyLzMxLjIwMjUvOC8xNC5VU0QBAAAAXGPZIAIAAAAQNDUuMjcxMTYxMjkwMzIyNgAJw31149vdCH+w+3Xj290IMUNJUUFWRy5BUkNBOklHUFQuSVFfVldBUC4yMDI0LzEyLzMxLjIwMjUvOC8xNC5VU0QBAAAAzAJeAQIAAAAQNDUuNDk4NzE2MjY0NTE2MQAJw31149vdCKKuCnbj290IMUNJUUFWRy5CQVRTOldUQUkuSVFfVldBUC4yMDI0LzEyLzMxLjIwMjUvOC8xNC5VU0QBAAAAYE5vZAIAAAAQMjIuMjUyMTI5MDMyMjU4MQAJw31149vdCHwtBHbj290IMUNJUUFWRy5BUkNBOlRITlEuSVFfVldBUC4yMDI0LzEyLzMxLjIwMjUvOC8xNC5VU0QBAAAArsN+JAIAAAAPNTAuNTA3OTM1NDgzODcxAAnDfXXj290IrtUKduPb3Qg1Q0lRQVZHLk5BU0RBUUdNOkZEVFguSVFfVldBUC4yMDI0LzEyLzMxLjIwMjUvOC8xNC5VU0QBAAAAvaWdJgIAAAAQMzUuNjkzNzQxOTM1NDgzOQAJw31149vdCFCDDHbj290IMUNJUUFWRy5BUkNBOkNIQVQuSVFfVldBUC4yMDI0LzEyLzMxLjIwMjUvOC8xNC5VU0QBAAAAADA1bQIAAAAQNDIuMTY4OTAzMjI1ODA2NQAJw31149vdCDFL</t>
  </si>
  <si>
    <t>C3bj290IMUNJUUFWRy5BUkNBOkxPVVAuSVFfVldBUC4yMDI0LzEyLzMxLjIwMjUvOC8xNC5VU0QBAAAAWVwPIgIAAAAQNTUuMjE2NzA5Njc3NDE5NAAJw31149vdCNwzCXbj290IMUNJUUFWRy5BUkNBOkxSTlouSVFfVldBUC4yMDI0LzEyLzMxLjIwMjUvOC8xNC5VU0QBAAAAtXbDJgIAAAAQNDAuMjY1NjEyOTAzMjI1OAAJw31149vdCCVbCXbj290IMENJUUFWRy5BUkNBOkFJUy5JUV9WV0FQLjIwMjQvMTIvMzEuMjAyNS84LzE0LlVTRAEAAACYl59wAgAAABAyNC45MDkwMzIyNTgwNjQ1AAnDfXXj290IRKkJduPb3Qg1Q0lRQVZHLk5BU0RBUUdNOldJU0UuSVFfVldBUC4yMDI0LzEyLzMxLjIwMjUvOC8xNC5VU0QBAAAA6bBDbgIAAAAQMzQuNzE4Mzg3MDk2Nzc0MgAJw31149vdCGfUB3bj290IMENJUUFWRy5MU0U6UkJPVC5JUV9WV0FQLjIwMjQvMTIvMzEuMjAyNS84LzE0LlVTRAEAAACOeyQUAgAAAAoxNC4xNTQzMzIxAAnDfXXj290Ip/cJduPb3QgwQ0lRQVZHLlhUUkE6WEFJWC5JUV9WV0FQLjIwMjMvNi8zMC4yMDI1LzgvMTQuVVNEAQAAADXs4iICAAAAEDk0LjE2MjMzNjI2NDUwMzkACcN9dePb3QhnHgp249vdCDBDSVFBVkcuQklUOldUQUkuSVFfVldBUC4yMDI0LzEyLzMxLjIwMjUvOC8xNC5VU0QBAAAATbpbIwIAAAAQNjcuMjA4NDc5MTQ0ODg0NAAJw31149vdCAL8Anbj290IMENJUUFWRy5M</t>
  </si>
  <si>
    <t>U0U6QUlBRy5JUV9WV0FQLjIwMjQvMTIvMzEuMjAyNS84LzE0LlVTRAEAAADwnYIkAgAAABAyMi4zMTkwOTA4OTU2MDQyAAnDfXXj290IfC0EduPb3QgwQ0lRQVZHLkFTWDpSQlRaLklRX1ZXQVAuMjAyNC8xMi8zMS4yMDI1LzgvMTQuVVNEAQAAACntdiICAAAAEDkuMDMyNDUzNzc2NTkxMzYACcN9dePb3Qg0mAt249vdCC5DSVFBVkcuREI6WEIwVC5JUV9WV0FQLjIwMjMvNi8zMC4yMDI1LzgvMTQuVVNEAQAAANMz3ikCAAAADzE4LjYxNTcyMDUyNzk2NAAJw31149vdCFCDDHbj290INUNJUUFWRy5OQVNEQVFHTTpBR0lYLklRX1ZXQVAuMjAyMy8xMi8yOS4yMDI1LzgvMTQuVVNEAQAAACP3AHACAAAAEDI3LjY1NTg1MTg1MTg1MTkACcN9dePb3QhW0Al249vdCDRDSVFBVkcuTkFTREFRR006U01ILklRX1ZXQVAuMjAyMy8xMi8yOS4yMDI1LzgvMTQuVVNEAQAAAGDCNgACAAAAEDIzNy40MTg5MTg5MTg5MTkACcN9dePb3QiPcAh249vdCDBDSVFBVkcuQkFUUzpJR1YuSVFfVldBUC4yMDIzLzEyLzI5LjIwMjUvOC8xNC5VU0QBAAAAzTqGAAIAAAAQOTIuOTE5NjE0NzQ2OTI4NwAJw31149vdCAL8Anbj290INUNJUUFWRy5OQVNEQVFHTTpCT1RaLklRX1ZXQVAuMjAyMy8xMi8yOS4yMDI1LzgvMTQuVVNEAQAAAPf9CBYCAAAAEDMxLjE3MzM2NjA5MzM2NjEACcN9dePb3QijpAN249vdCDRDSVFBVkcuTkFTREFR</t>
  </si>
  <si>
    <t>R006QUlRLklRX1ZXQVAuMjAyMy8xMi8yOS4yMDI1LzgvMTQuVVNEAQAAAOncYiECAAAADzM2Ljk0NDkxNDAwNDkxNAAJw31149vdCGceCnbj290IMUNJUUFWRy5BUkNBOkFSVFkuSVFfVldBUC4yMDIzLzEyLzI5LjIwMjUvOC8xNC5VU0QBAAAAbh9pIQIAAAAQMzUuMzIzNTEzNTEzNTEzNQAJw31149vdCH+w+3Xj290INUNJUUFWRy5OQVNEQVFHTTpST0JULklRX1ZXQVAuMjAyMy8xMi8yOS4yMDI1LzgvMTQuVVNEAQAAAFxj2SACAAAAEDQ0LjMyNjM4ODIwNjM4ODIACcN9dePb3QiJ5gt249vdCDFDSVFBVkcuQVJDQTpJR1BULklRX1ZXQVAuMjAyMy8xMi8yOS4yMDI1LzgvMTQuVVNEAQAAAMwCXgECAAAAEDQ0Ljk1NzM2MDY1MTEwNTcACcN9dePb3QjTlwh249vdCDFDSVFBVkcuQkFUUzpXVEFJLklRX1ZXQVAuMjAyMy8xMi8yOS4yMDI1LzgvMTQuVVNEAQAAAGBOb2QCAAAAEDIxLjE0MjE4NjczMjE4NjcACcN9dePb3QhD6QV249vdCDFDSVFBVkcuQVJDQTpUSE5RLklRX1ZXQVAuMjAyMy8xMi8yOS4yMDI1LzgvMTQuVVNEAQAAAK7DfiQCAAAAEDQ2Ljg4NjI2NTM1NjI2NTQACcN9dePb3QjB5Qh249vdCDVDSVFBVkcuTkFTREFRR006RkRUWC5JUV9WV0FQLjIwMjMvMTIvMjkuMjAyNS84LzE0LlVTRAEAAAC9pZ0mAgAAABAzMy42NDIxNjIxNjIxNjIyADDXfXXj290I3DMJduPb3QgxQ0lRQVZHLkFSQ0E6</t>
  </si>
  <si>
    <t>Q0hBVC5JUV9WV0FQLjIwMjMvMTIvMjkuMjAyNS84LzE0LlVTRAEAAAAAMDVtAgAAABAzOC4zOTM5MzEyMDM5MzEyADDXfXXj290IJVsJduPb3QgxQ0lRQVZHLkFSQ0E6TE9VUC5JUV9WV0FQLjIwMjMvMTIvMjkuMjAyNS84LzE0LlVTRAEAAABZXA8iAgAAABA1MC4zODYyNjUzNTYyNjU0ADDXfXXj290Ij3AIduPb3QgxQ0lRQVZHLkFSQ0E6TFJOWi5JUV9WV0FQLjIwMjMvMTIvMjkuMjAyNS84LzE0LlVTRAEAAAC1dsMmAgAAABAzOS4xNzkzMzY2MDkzMzY2ADDXfXXj290IAvwCduPb3QgwQ0lRQVZHLkFSQ0E6QUlTLklRX1ZXQVAuMjAyMy8xMi8yOS4yMDI1LzgvMTQuVVNEAQAAAJiXn3ACAAAAEDI0Ljg5NjMyMTgzOTA4MDUAMNd9dePb3QijpAN249vdCDVDSVFBVkcuTkFTREFRR006V0lTRS5JUV9WV0FQLjIwMjMvMTIvMjkuMjAyNS84LzE0LlVTRAEAAADpsENuAgAAABAzMS41NjA5MzM2NjA5MzM3ADDXfXXj290Imw0MduPb3QgwQ0lRQVZHLkxTRTpSQk9ULklRX1ZXQVAuMjAyMy8xMi8yOS4yMDI1LzgvMTQuVVNEAQAAAI57JBQCAAAAEDEzLjYyMTg3ODQxNzg3NDQAMNd9dePb3Qh8LQR249vdCDFDSVFBVkcuWFRSQTpYQUlYLklRX1ZXQVAuMjAyMy8xMi8yOS4yMDI1LzgvMTQuVVNEAQAAADXs4iIDAAAAAAAw131149vdCDSYC3bj290IMENJUUFWRy5CSVQ6V1RBSS5JUV9WV0FQLjIwMjMvMTIvMjku</t>
  </si>
  <si>
    <t>MjAyNS84LzE0LlVTRAEAAABNulsjAgAAAA82NC44NDA1MTI0NDExMTEAMNd9dePb3QipNAx249vdCDBDSVFBVkcuTFNFOkFJQUcuSVFfVldBUC4yMDIzLzEyLzI5LjIwMjUvOC8xNC5VU0QBAAAA8J2CJAIAAAAQMjAuNjgyNzM3MzA5NDkwOAAw131149vdCEPpBXbj290IMENJUUFWRy5BU1g6UkJUWi5JUV9WV0FQLjIwMjMvMTIvMjkuMjAyNS84LzE0LlVTRAEAAAAp7XYiAgAAABA5LjExMzM0NTY0Nzg5NjU1ADDXfXXj290I7U4KduPb3QgvQ0lRQVZHLkRCOlhCMFQuSVFfVldBUC4yMDIzLzEyLzI5LjIwMjUvOC8xNC5VU0QBAAAA0zPeKQMAAAAAADDXfXXj290Ioq4KduPb3QgtQ0lRQVZHLk5BU0RBUUdNOkFHSVguSVFfVk9MVU1FLi0zMEQuMjAyNS84LzE0AQAAACP3AHACAAAAEjAuMDM0MjI0NzM5MTMwNDM0OAAw131149vdCDSYC3bj290ILENJUUFWRy5OQVNEQVFHTTpTTUguSVFfVk9MVU1FLi0zMEQuMjAyNS84LzE0AQAAAGDCNgACAAAAEDcuNDkwOTQzMDg2OTU2NTIAMNd9dePb3QibDQx249vdCChDSVFBVkcuQkFUUzpJR1YuSVFfVk9MVU1FLi0zMEQuMjAyNS84LzE0AQAAAM06hgACAAAAEDUuMTYwNjY5OTU2NTIxNzQAMNd9dePb3QiESQh249vdCC1DSVFBVkcuTkFTREFRR006Qk9UWi5JUV9WT0xVTUUuLTMwRC4yMDI1LzgvMTQBAAAA9/0IFgIAAAARMC43MDAyNzY0MzQ3ODI2MDkAMNd9dePb</t>
  </si>
  <si>
    <t>3QgC/AJ249vdCCxDSVFBVkcuTkFTREFRR006QUlRLklRX1ZPTFVNRS4tMzBELjIwMjUvOC8xNAEAAADp3GIhAgAAABAxLjEyNTQ1OTYwODY5NTY1ADDXfXXj290Io6QDduPb3QgpQ0lRQVZHLkFSQ0E6QVJUWS5JUV9WT0xVTUUuLTMwRC4yMDI1LzgvMTQBAAAAbh9pIQIAAAARMC41MTk1NzU1NjUyMTczOTEAMNd9dePb3Qiirgp249vdCC1DSVFBVkcuTkFTREFRR006Uk9CVC5JUV9WT0xVTUUuLTMwRC4yMDI1LzgvMTQBAAAAXGPZIAIAAAASMC4wNjM1NzA1MjE3MzkxMzA0ADDXfXXj290IfC0EduPb3QgpQ0lRQVZHLkFSQ0E6SUdQVC5JUV9WT0xVTUUuLTMwRC4yMDI1LzgvMTQBAAAAzAJeAQIAAAASMC4wNDUzMTc0MzQ3ODI2MDg3ADDXfXXj290IrtUKduPb3QgpQ0lRQVZHLkJBVFM6V1RBSS5JUV9WT0xVTUUuLTMwRC4yMDI1LzgvMTQBAAAAYE5vZAIAAAARMC4xMDQzMDA5NTY1MjE3MzkAMNd9dePb3QglWwl249vdCClDSVFBVkcuQVJDQTpUSE5RLklRX1ZPTFVNRS4tMzBELjIwMjUvOC8xNAEAAACuw34kAgAAABIwLjAzMDc1NDkxMzA0MzQ3ODMAMNd9dePb3QhEqQl249vdCC1DSVFBVkcuTkFTREFRR006RkRUWC5JUV9WT0xVTUUuLTMwRC4yMDI1LzgvMTQBAAAAvaWdJgIAAAARMC4wMjA3OTkzNDc4MjYwODcAMNd9dePb3QhW0Al249vdCClDSVFBVkcuQVJDQTpDSEFULklRX1ZPTFVNRS4tMzBELjIw</t>
  </si>
  <si>
    <t>MjUvOC8xNAEAAAAAMDVtAgAAABEwLjIxMjg5NjEzMDQzNDc4MwAw131149vdCGceCnbj290IKUNJUUFWRy5BUkNBOkxPVVAuSVFfVk9MVU1FLi0zMEQuMjAyNS84LzE0AQAAAFlcDyICAAAAEzAuMDA4MTk1OTEzMDQzNDc4MjYAMNd9dePb3Qhn1Ad249vdCClDSVFBVkcuQVJDQTpMUk5aLklRX1ZPTFVNRS4tMzBELjIwMjUvOC8xNAEAAAC1dsMmAgAAABMwLjAwNDQ4NDEzMDQzNDc4MjYxADDXfXXj290I7U4KduPb3QgoQ0lRQVZHLkFSQ0E6QUlTLklRX1ZPTFVNRS4tMzBELjIwMjUvOC8xNAEAAACYl59wAgAAABIwLjAzNjU4NzgyNjA4Njk1NjUAMNd9dePb3QjTlwh249vdCC1DSVFBVkcuTkFTREFRR006V0lTRS5JUV9WT0xVTUUuLTMwRC4yMDI1LzgvMTQBAAAA6bBDbgIAAAASMC4wMTIxMjY3ODI2MDg2OTU3ADDXfXXj290IweUIduPb3QgoQ0lRQVZHLkxTRTpSQk9ULklRX1ZPTFVNRS4tMzBELjIwMjUvOC8xNAEAAACOeyQUAgAAABEwLjE5MjYwMDczOTEzMDQzNQAw131149vdCN4MCXbj290IKUNJUUFWRy5YVFJBOlhBSVguSVFfVk9MVU1FLi0zMEQuMjAyNS84LzE0AQAAADXs4iICAAAAEjAuMDY4Njk3OTU2NTIxNzM5MQAw131149vdCAR0BXbj290IKENJUUFWRy5CSVQ6V1RBSS5JUV9WT0xVTUUuLTMwRC4yMDI1LzgvMTQBAAAATbpbIwIAAAASMC4wMTMxNDMyMTczOTEzMDQzADDXfXXj290IQ+kF</t>
  </si>
  <si>
    <t>duPb3QgoQ0lRQVZHLkxTRTpBSUFHLklRX1ZPTFVNRS4tMzBELjIwMjUvOC8xNAEAAADwnYIkAgAAABIwLjA2NjEzODUyMTczOTEzMDQAMNd9dePb3Qhdift149vdCChDSVFBVkcuQVNYOlJCVFouSVFfVk9MVU1FLi0zMEQuMjAyNS84LzE0AQAAACntdiICAAAAEjAuMDUyNTY2OTU2NTIxNzM5MQAw131149vdCGfUB3bj290IJ0NJUUFWRy5EQjpYQjBULklRX1ZPTFVNRS4tMzBELjIwMjUvOC8xNAEAAADTM94pAwAAAAAAMNd9dePb3Qj3qQx249vdCDRDSVFBVkcuTkFTREFRR006UVFRLklRX1ZXQVAuMjAyNC8xMi8zMS4yMDI1LzgvMTQuVVNEAQAAAA66ewACAAAAEDUxNC45MjE2Nzc0MTkzNTUAMNd9dePb3QhQgwx249vdCDRDSVFBVkcuTkFTREFRR006UVFRLklRX1ZXQVAuMjAyMy8xMi8yOS4yMDI1LzgvMTQuVVNEAQAAAA66ewACAAAADzQ4My42MTc5NDE1MzMxNwAw131149vdCDLk/XXj290ILENJUUFWRy5OQVNEQVFHTTpRUVEuSVFfVk9MVU1FLi0zMEQuMjAyNS84LzE0AQAAAA66ewACAAAAEDQ0LjIwNjIwOTk1NjUyMTcAMNd9dePb3Qiirgp249vdCCRDSVEuQUdJWC5JUV9DTE9TRVBSSUNFLjIwMjUvOC8xNC5VU0QBAAAAI/cAcAIAAAAFMzIuNzYAMNd9dePb3QipNAx249vdCCRDSVEuQUdJWC5JUV9DTE9TRVBSSUNFLjIwMjUvOC8xMy5VU0QBAAAAI/cAcAIAAAAFMzIuOTkAMNd9dePb3QiJVAR2</t>
  </si>
  <si>
    <t>49vdCCRDSVEuQUdJWC5JUV9DTE9TRVBSSUNFLjIwMjUvOC8xMS5VU0QBAAAAI/cAcAIAAAAHMzIuNjU4MwAw131149vdCDFLC3bj290II0NJUS5BR0lYLklRX0NMT1NFUFJJQ0UuMjAyNS84LzEuVVNEAQAAACP3AHACAAAABzMxLjM5MDEAx1R+dePb3QipNAx249vdCCNDSVEuQUdJWC5JUV9DTE9TRVBSSUNFLjIwMjUvNS8xLlVTRAEAAAAj9wBwAgAAAAUyNS45NwAw131149vdCH+/C3bj290IJENJUS5eU1BYLklRX0NMT1NFUFJJQ0UuMjAyNS84LzE0LlVTRAEAAACbuCgAAgAAABA2NDY4LjUzNTE4ODg2NDY0ADDXfXXj290IqTQMduPb3QgkQ0lRLl5TUFguSVFfQ0xPU0VQUklDRS4yMDI1LzgvMTMuVVNEAQAAAJu4KAACAAAAEDY0NjYuNTg0Njg3NDQ5MjUAMNd9dePb3Qh6EAZ249vdCCRDSVEuXlNQWC5JUV9DTE9TRVBSSUNFLjIwMjUvOC8xMS5VU0QBAAAAm7goAAIAAAAQNjM3My40NTMzNjYzOTI1MQAw131149vdCFbQCXbj290II0NJUS5eU1BYLklRX0NMT1NFUFJJQ0UuMjAyNS84LzEuVVNEAQAAAJu4KAACAAAAEDYyMzguMDA2NTcwMDQ2MDIAx1R+dePb3Qin9wl249vdCCVDSVEuXlNQWC5JUV9DTE9TRVBSSUNFLjIwMjQvMTIvMzEuVVNEAQAAAJu4KAACAAAAEDU4ODEuNjI3NjQ4MjE0MDkAx1R+dePb3QjtTgp249vdCCVDSVEuXlNQWC5JUV9DTE9TRVBSSUNFLjIwMjMvMTIvMjkuVVNEAQAAAJu4</t>
  </si>
  <si>
    <t>KAACAAAAEDQ3NjkuODI5NDEwNzkwNjcAx1R+dePb3QhjhQp249vdCCxDSVEuTkFTREFRR006UVFRLklRX0NMT1NFUFJJQ0UuMjAyNS84LzE0LlVTRAEAAAAOunsAAgAAAAY1NzkuODkAMNd9dePb3QibDQx249vdCCxDSVEuTkFTREFRR006UVFRLklRX0NMT1NFUFJJQ0UuMjAyNS84LzEzLlVTRAEAAAAOunsAAgAAAAY1ODAuMzQAMNd9dePb3QgSIwN249vdCCxDSVEuTkFTREFRR006UVFRLklRX0NMT1NFUFJJQ0UuMjAyNS84LzExLlVTRAEAAAAOunsAAgAAAAY1NzIuODUAMNd9dePb3QjJ/Ap249vdCCtDSVEuTkFTREFRR006UVFRLklRX0NMT1NFUFJJQ0UuMjAyNS84LzEuVVNEAQAAAA66ewACAAAABjU1My44OAAw131149vdCJsNDHbj290ILUNJUS5OQVNEQVFHTTpRUVEuSVFfQ0xPU0VQUklDRS4yMDI0LzEyLzMxLlVTRAEAAAAOunsAAgAAAAY1MTEuMjMAMNd9dePb3Qiovgh249vdCC1DSVEuTkFTREFRR006UVFRLklRX0NMT1NFUFJJQ0UuMjAyMy8xMi8yOS5VU0QBAAAADrp7AAIAAAAGNDA5LjUyADDXfXXj290IweUIduPb3QgkQ0lRLl5ESkkuSVFfQ0xPU0VQUklDRS4yMDI1LzgvMTQuVVNEAQAAAPi0KAACAAAAEDQ0OTExLjI2NDE5OTY5NTkAMNd9dePb3Qh6EAZ249vdCCRDSVEuXkRKSS5JUV9DTE9TRVBSSUNFLjIwMjUvOC8xMy5VU0QBAAAA+LQoAAIAAAAQNDQ5MjIuMjY3MTE2NzM2MgAw1311</t>
  </si>
  <si>
    <t>49vdCNwzCXbj290IJENJUS5eREpJLklRX0NMT1NFUFJJQ0UuMjAyNS84LzExLlVTRAEAAAD4tCgAAgAAABA0Mzk3NS4wOTQyMTkxMTU1ADDXfXXj290Istf7dePb3QgjQ0lRLl5ESkkuSVFfQ0xPU0VQUklDRS4yMDI1LzgvMS5VU0QBAAAA+LQoAAIAAAAQNDM1ODguNTc4MzQwMDY4MwAw131149vdCDSCCXbj290IJUNJUS5eREpJLklRX0NMT1NFUFJJQ0UuMjAyNC8xMi8zMS5VU0QBAAAA+LQoAAIAAAAQNDI1NDQuMjIzMjUzMzkzMgAw131149vdCPepDHbj290IJUNJUS5eREpJLklRX0NMT1NFUFJJQ0UuMjAyMy8xMi8yOS5VU0QBAAAA+LQoAAIAAAAQMzc2ODkuNTM1NjU5NzMwOQAw131149vdCDFLC3bj290IJ0NJUS5IU1RFQ0guSVFfQ0xPU0VQUklDRS4yMDI0LzEyLzMxLlVTRAUAAAAAAAAACAAAABQoSW52YWxpZCBJZGVudGlmaWVyKTDXfXXj290IEiMDduPb3QgnQ0lRLkhTVEVDSC5JUV9DTE9TRVBSSUNFLjIwMjMvMTIvMjkuVVNEBQAAAAAAAAAIAAAAFChJbnZhbGlkIElkZW50aWZpZXIpMNd9dePb3Qj3qQx249vdCCxDSVEuTkFTREFRR006QUlRLklRX0NMT1NFUFJJQ0UuMjAyNS84LzE0LlVTRAEAAADp3GIhAgAAAAU0NS4yMwAw131149vdCH+/C3bj290ILENJUS5OQVNEQVFHTTpBSVEuSVFfQ0xPU0VQUklDRS4yMDI1LzgvMTMuVVNEAQAAAOncYiECAAAABTQ1LjU5ADDXfXXj290IiVQEduPb</t>
  </si>
  <si>
    <t>3QgsQ0lRLk5BU0RBUUdNOkFJUS5JUV9DTE9TRVBSSUNFLjIwMjUvOC8xMS5VU0QBAAAA6dxiIQIAAAAFNDQuNjgAMNd9dePb3QibDQx249vdCCtDSVEuTkFTREFRR006QUlRLklRX0NMT1NFUFJJQ0UuMjAyNS84LzEuVVNEAQAAAOncYiECAAAABTQzLjQ3ADDXfXXj290IehAGduPb3QgtQ0lRLk5BU0RBUUdNOkFJUS5JUV9DTE9TRVBSSUNFLjIwMjMvMTIvMjkuVVNEAQAAAOncYiECAAAABTMxLjE4ADDXfXXj290I7U4KduPb3QgsQ0lRLk5BU0RBUUdNOlNNSC5JUV9DTE9TRVBSSUNFLjIwMjUvOC8xNC5VU0QBAAAAYMI2AAIAAAAGMzAxLjkyADDXfXXj290Istf7dePb3QgsQ0lRLk5BU0RBUUdNOlNNSC5JUV9DTE9TRVBSSUNFLjIwMjUvOC8xMy5VU0QBAAAAYMI2AAIAAAAGMzAxLjI4ADDXfXXj290IY4UKduPb3QgsQ0lRLk5BU0RBUUdNOlNNSC5JUV9DTE9TRVBSSUNFLjIwMjUvOC8xMS5VU0QBAAAAYMI2AAIAAAAFMjkzLjQAMNd9dePb3Qj3qQx249vdCCtDSVEuTkFTREFRR006U01ILklRX0NMT1NFUFJJQ0UuMjAyNS84LzEuVVNEAQAAAGDCNgACAAAABjI4My45NQAw131149vdCMn8Cnbj290ILUNJUS5OQVNEQVFHTTpTTUguSVFfQ0xPU0VQUklDRS4yMDI0LzEyLzMxLlVTRAEAAABgwjYAAgAAAAYyNDIuMTcAMNd9dePb3QiJ5gt249vdCC1DSVEuTkFTREFRR006U01ILklRX0NMT1NFUFJJQ0UuMjAy</t>
  </si>
  <si>
    <t>My8xMi8yOS5VU0QBAAAAYMI2AAIAAAAGMTc0Ljg3ADDXfXXj290IqL4IduPb3QgtQ0lRLk5BU0RBUUdNOkJPVFouSVFfQ0xPU0VQUklDRS4yMDI1LzgvMTQuVVNEAQAAAPf9CBYCAAAABTMzLjkxADDXfXXj290IiVQEduPb3QgtQ0lRLk5BU0RBUUdNOkJPVFouSVFfQ0xPU0VQUklDRS4yMDI1LzgvMTMuVVNEAQAAAPf9CBYCAAAABTM0LjI3ADDXfXXj290IweUIduPb3QgtQ0lRLk5BU0RBUUdNOkJPVFouSVFfQ0xPU0VQUklDRS4yMDI1LzgvMTEuVVNEAQAAAPf9CBYCAAAABTMzLjMxADDXfXXj290I3DMJduPb3QgsQ0lRLk5BU0RBUUdNOkJPVFouSVFfQ0xPU0VQUklDRS4yMDI1LzgvMS5VU0QBAAAA9/0IFgIAAAAFMzMuMTIAMNd9dePb3Qg0ggl249vdCB9DSVEuTkFTREFRR006QUdJWC5JUV9NQVJLRVRDQVAuAQAAACP3AHACAAAACTI5LjQ4NDA2NgAw131149vdCDDXfXXj290IKENJUS5OQVNEQVFHTTpBR0lYLklRX01BUktFVENBUC4yMDI1LzgvMTQBAAAAI/cAcAIAAAAJMjkuNDg0MDY2ADDXfXXj290Istf7dePb3QgnQ0lRLk5BU0RBUUdNOlNNSC5JUV9NQVJLRVRDQVAuMjAyNS84LzE0AQAAAGDCNgACAAAADDI4MDAwLjYyNjU5OAAw131149vdCFCDDHbj290II0NJUS5CQVRTOklHVi5JUV9NQVJLRVRDQVAuMjAyNS84LzE0AQAAAM06hgACAAAACTExMDk5LjQzMwEGAAAABQAAAAExAQAAAAstMTkz</t>
  </si>
  <si>
    <t>ODcwNzMyNgMAAAADMTYwAgAAAAYxMDAwNTQEAAAAATAHAAAACTgvMTQvMjAyNTDXfXXj290ITfsHduPb3QgoQ0lRLk5BU0RBUUdNOkJPVFouSVFfTUFSS0VUQ0FQLjIwMjUvOC8xNAEAAAD3/QgWAgAAAAkyODYzLjY5OTUAMNd9dePb3Qh/vwt249vdCCdDSVEuTkFTREFRR006QUlRLklRX01BUktFVENBUC4yMDI1LzgvMTQBAAAA6dxiIQIAAAAKNDQ0Ny45MTgyOQAw131149vdCFCDDHbj290IJENJUS5BUkNBOkFSVFkuSVFfTUFSS0VUQ0FQLjIwMjUvOC8xNAEAAABuH2khAgAAAAgxMjA3LjA3MgAw131149vdCBIjA3bj290IKENJUS5OQVNEQVFHTTpST0JULklRX01BUktFVENBUC4yMDI1LzgvMTQBAAAAXGPZIAIAAAAKNTUwLjIzMjEwMQAw131149vdCO1OCnbj290IJENJUS5BUkNBOklHUFQuSVFfTUFSS0VUQ0FQLjIwMjUvOC8xNAEAAADMAl4BAgAAAAg1MDcuMzU1MgEGAAAABQAAAAExAQAAAAstMTkzNjUxMTE5NQMAAAADMTYwAgAAAAYxMDAwNTQEAAAAATAHAAAACTgvMTQvMjAyNYDsfXXj290IY4UKduPb3QgkQ0lRLkJBVFM6V1RBSS5JUV9NQVJLRVRDQVAuMjAyNS84LzE0AQAAAGBOb2QCAAAABzI2Mi45NTYAgOx9dePb3QhQgwx249vdCCRDSVEuQVJDQTpUSE5RLklRX01BUktFVENBUC4yMDI1LzgvMTQBAAAArsN+JAIAAAAKMjEzLjA4ODYyNQCA7H1149vdCHoQBnbj290IKENJUS5OQVNEQVFH</t>
  </si>
  <si>
    <t>TTpGRFRYLklRX01BUktFVENBUC4yMDI1LzgvMTQBAAAAvaWdJgIAAAAKMTg4LjA3NzY1NQCA7H1149vdCMn8Cnbj290IJENJUS5BUkNBOkNIQVQuSVFfTUFSS0VUQ0FQLjIwMjUvOC8xNAEAAAAAMDVtAgAAAAk0MDguMjMxMjUAgOx9dePb3QhQgwx249vdCCRDSVEuQVJDQTpMT1VQLklRX01BUktFVENBUC4yMDI1LzgvMTQBAAAAWVwPIgIAAAAKMTAyLjY2NjMwNACA7H1149vdCDFLC3bj290IJENJUS5BUkNBOkxSTlouSVFfTUFSS0VUQ0FQLjIwMjUvOC8xNAEAAAC1dsMmAgAAAAkzMi42MDcyNzYAgOx9dePb3QjB5Qh249vdCCNDSVEuQVJDQTpBSVMuSVFfTUFSS0VUQ0FQLjIwMjUvOC8xNAEAAACYl59wAgAAAAcyNC4yOTkyAIDsfXXj290I3DMJduPb3QgoQ0lRLk5BU0RBUUdNOldJU0UuSVFfTUFSS0VUQ0FQLjIwMjUvOC8xNAEAAADpsENuAgAAAAkzNC41MzM1NTgAgOx9dePb3QgSIwN249vdCCRDSVEuWFRSQTpYQUlYLklRX01BUktFVENBUC4yMDI1LzgvMTQBAAAANeziIgIAAAALNTA1NS41OTU3ODQAgOx9dePb3Qg0ggl249vdCCNDSVEuQklUOldUQUkuSVFfTUFSS0VUQ0FQLjIwMjUvOC8xNAEAAABNulsjAgAAAAo3OTcuNDQ0MTczAIDsfXXj290IRKkJduPb3QgjQ0lRLkxTRTpBSUFHLklRX01BUktFVENBUC4yMDI1LzgvMTQBAAAA8J2CJAIAAAAKNzc0LjQ4NTAxOACA7H1149vdCIlUBHbj290I</t>
  </si>
  <si>
    <t>I0NJUS5BU1g6UkJUWi5JUV9NQVJLRVRDQVAuMjAyNS84LzE0AQAAACntdiICAAAACjMwNi44MTI0NzYAgOx9dePb3Qin9wl249vdCCJDSVEuREI6WEIwVC5JUV9NQVJLRVRDQVAuMjAyNS84LzE0AQAAANMz3ikCAAAACDc4LjEzNTM2AIDsfXXj290IehAGduPb3QgpQ0lRLk5BU0RBUUdNOkFHSVguSVFfTUFSS0VUQ0FQLjIwMjQvMTIvMzEBAAAAI/cAcAIAAAAJMTEuMzcyMDU3AIDsfXXj290IieYLduPb3QgoQ0lRLk5BU0RBUUdNOlNNSC5JUV9NQVJLRVRDQVAuMjAyNC8xMi8zMQEAAABgwjYAAgAAAAwyMzMwNi44OTQ2MjcAgOx9dePb3QjTlwh249vdCCRDSVEuQkFUUzpJR1YuSVFfTUFSS0VUQ0FQLjIwMjQvMTIvMzEBAAAAzTqGAAIAAAAIOTMyMS4xNzIBBgAAAAUAAAABMQEAAAALLTE5NjQ4OTEzMTIDAAAAAzE2MAIAAAAGMTAwMDU0BAAAAAEwBwAAAAoxMi8zMS8yMDI0gOx9dePb3Qh6EAZ249vdCClDSVEuTkFTREFRR006Qk9UWi5JUV9NQVJLRVRDQVAuMjAyNC8xMi8zMQEAAAD3/QgWAgAAAAgyNTgyLjgzOACA7H1149vdCMHlCHbj290IKENJUS5OQVNEQVFHTTpBSVEuSVFfTUFSS0VUQ0FQLjIwMjQvMTIvMzEBAAAA6dxiIQIAAAALMjYxMC45MDQ4NzcAgOx9dePb3QjcMwl249vdCCVDSVEuQVJDQTpBUlRZLklRX01BUktFVENBUC4yMDI0LzEyLzMxAQAAAG4faSECAAAABzcxOS4xNTgAgOx9dePb</t>
  </si>
  <si>
    <t>3QjJ/Ap249vdCClDSVEuTkFTREFRR006Uk9CVC5JUV9NQVJLRVRDQVAuMjAyNC8xMi8zMQEAAABcY9kgAgAAAAk0NDMuNjQ0MDkAgOx9dePb3Qh/sPt149vdCCVDSVEuQVJDQTpJR1BULklRX01BUktFVENBUC4yMDI0LzEyLzMxAQAAAMwCXgECAAAABjQwNy4wNwEGAAAABQAAAAExAQAAAAstMTk4Nzg1Nzk1MwMAAAADMTYwAgAAAAYxMDAwNTQEAAAAATAHAAAACjEyLzMxLzIwMjSA7H1149vdCKk0DHbj290IJUNJUS5CQVRTOldUQUkuSVFfTUFSS0VUQ0FQLjIwMjQvMTIvMzEBAAAAYE5vZAIAAAAFMjAyLjQAgOx9dePb3QgSIwN249vdCCVDSVEuQVJDQTpUSE5RLklRX01BUktFVENBUC4yMDI0LzEyLzMxAQAAAK7DfiQCAAAABjE0OS40NQCA7H1149vdCDFLC3bj290IKUNJUS5OQVNEQVFHTTpGRFRYLklRX01BUktFVENBUC4yMDI0LzEyLzMxAQAAAL2lnSYCAAAACjE2Mi4yMDIzNzkAgOx9dePb3QipNAx249vdCCVDSVEuQVJDQTpDSEFULklRX01BUktFVENBUC4yMDI0LzEyLzMxAQAAAAAwNW0CAAAACDIyNS41NjQ1AIDsfXXj290IiVQEduPb3QglQ0lRLkFSQ0E6TE9VUC5JUV9NQVJLRVRDQVAuMjAyNC8xMi8zMQEAAABZXA8iAgAAAAk2Ni42Nzg1NTMAgOx9dePb3QhEqQl249vdCCVDSVEuQVJDQTpMUk5aLklRX01BUktFVENBUC4yMDI0LzEyLzMxAQAAALV2wyYCAAAACTMzLjkxMTIwOACA7H1149vd</t>
  </si>
  <si>
    <t>CHoQBnbj290IJENJUS5BUkNBOkFJUy5JUV9NQVJLRVRDQVAuMjAyNC8xMi8zMQEAAACYl59wAgAAAAgwLjU5NjMxOACA7H1149vdCKf3CXbj290IKUNJUS5OQVNEQVFHTTpXSVNFLklRX01BUktFVENBUC4yMDI0LzEyLzMxAQAAAOmwQ24CAAAABzIwLjcxOTgAgOx9dePb3QhnHgp249vdCCVDSVEuWFRSQTpYQUlYLklRX01BUktFVENBUC4yMDI0LzEyLzMxAQAAADXs4iICAAAACzQxMDguNTE3MDU2AIDsfXXj290IY4UKduPb3QgkQ0lRLkJJVDpXVEFJLklRX01BUktFVENBUC4yMDI0LzEyLzMxAQAAAE26WyMCAAAACjc2OS4zNzE3MjYAgOx9dePb3QibDQx249vdCCRDSVEuTFNFOkFJQUcuSVFfTUFSS0VUQ0FQLjIwMjQvMTIvMzEBAAAA8J2CJAIAAAAKNTk4LjA4MTkwMwCA7H1149vdCGfUB3bj290IJENJUS5BU1g6UkJUWi5JUV9NQVJLRVRDQVAuMjAyNC8xMi8zMQEAAAAp7XYiAgAAAAoyODcuODQwMDAxAIDsfXXj290IEiMDduPb3QgjQ0lRLkRCOlhCMFQuSVFfTUFSS0VUQ0FQLjIwMjQvMTIvMzEBAAAA0zPeKQIAAAAFNjEuMjkAgOx9dePb3QiJ5gt249vdCCVDSVEuTkFTREFRR006QUdJWC5JUV9WT0xVTUUuMjAyNS84LzE0AQAAACP3AHACAAAACDAuMDE2MjM1AIDsfXXj290I05cIduPb3QgkQ0lRLk5BU0RBUUdNOlNNSC5JUV9WT0xVTUUuMjAyNS84LzE0AQAAAGDCNgACAAAACDUuODA1OTE2AIDs</t>
  </si>
  <si>
    <t>fXXj290IfC0EduPb3QggQ0lRLkJBVFM6SUdWLklRX1ZPTFVNRS4yMDI1LzgvMTQBAAAAzTqGAAIAAAAJMTIuNjQ4MzQ4AIDsfXXj290IweUIduPb3QglQ0lRLk5BU0RBUUdNOkJPVFouSVFfVk9MVU1FLjIwMjUvOC8xNAEAAAD3/QgWAgAAAAgwLjU2MjQ4OQCA7H1149vdCNwzCXbj290IJENJUS5OQVNEQVFHTTpBSVEuSVFfVk9MVU1FLjIwMjUvOC8xNAEAAADp3GIhAgAAAAgxLjI4MDczMwCA7H1149vdCDSCCXbj290IIUNJUS5BUkNBOkFSVFkuSVFfVk9MVU1FLjIwMjUvOC8xNAEAAABuH2khAgAAAAcwLjQzOTk5AIDsfXXj290I96kMduPb3QglQ0lRLk5BU0RBUUdNOlJPQlQuSVFfVk9MVU1FLjIwMjUvOC8xNAEAAABcY9kgAgAAAAgwLjA1NDgzMgCA7H1149vdCDFLC3bj290IIUNJUS5BUkNBOklHUFQuSVFfVk9MVU1FLjIwMjUvOC8xNAEAAADMAl4BAgAAAAgwLjA1NjM1NACA7H1149vdCPepDHbj290IIUNJUS5CQVRTOldUQUkuSVFfVk9MVU1FLjIwMjUvOC8xNAEAAABgTm9kAgAAAAgwLjI4OTY1NQCA7H1149vdCGfUB3bj290IIUNJUS5BUkNBOlRITlEuSVFfVk9MVU1FLjIwMjUvOC8xNAEAAACuw34kAgAAAAgwLjAxMjk0OQCA7H1149vdCDSYC3bj290IJUNJUS5OQVNEQVFHTTpGRFRYLklRX1ZPTFVNRS4yMDI1LzgvMTQBAAAAvaWdJgIAAAAIMC4wNzg3OTUAgOx9dePb3QibDQx249vdCCFDSVEu</t>
  </si>
  <si>
    <t>QVJDQTpDSEFULklRX1ZPTFVNRS4yMDI1LzgvMTQBAAAAADA1bQIAAAAIMC4yMzI5MDcAgOx9dePb3Qh/sPt149vdCCFDSVEuQVJDQTpMT1VQLklRX1ZPTFVNRS4yMDI1LzgvMTQBAAAAWVwPIgIAAAAIMC4wMDkzMzQAgOx9dePb3Qh8LQR249vdCCFDSVEuQVJDQTpMUk5aLklRX1ZPTFVNRS4yMDI1LzgvMTQBAAAAtXbDJgIAAAAIMC4wMDIwMTYAgOx9dePb3Qin9wl249vdCCBDSVEuQVJDQTpBSVMuSVFfVk9MVU1FLjIwMjUvOC8xNAEAAACYl59wAgAAAAgwLjAxNjM1NwCA7H1149vdCGceCnbj290IJUNJUS5OQVNEQVFHTTpXSVNFLklRX1ZPTFVNRS4yMDI1LzgvMTQBAAAA6bBDbgIAAAAIMC4wMDUxMTEAgOx9dePb3QhjhQp249vdCCBDSVEuTFNFOlJCT1QuSVFfVk9MVU1FLjIwMjUvOC8xNAEAAACOeyQUAgAAAAgwLjA5NTc3OQCA7H1149vdCPepDHbj290IIUNJUS5YVFJBOlhBSVguSVFfVk9MVU1FLjIwMjUvOC8xNAEAAAA17OIiAgAAAAgwLjA1NzkzNQCA7H1149vdCHoQBnbj290IIENJUS5CSVQ6V1RBSS5JUV9WT0xVTUUuMjAyNS84LzE0AQAAAE26WyMCAAAACDAuMDEyODEzAIDsfXXj290IyfwKduPb3QggQ0lRLkxTRTpBSUFHLklRX1ZPTFVNRS4yMDI1LzgvMTQBAAAA8J2CJAIAAAAIMC4wNTEyMjcAgOx9dePb3QjB5Qh249vdCCBDSVEuQVNYOlJCVFouSVFfVk9MVU1FLjIwMjUvOC8xNAEAAAAp</t>
  </si>
  <si>
    <t>7XYiAgAAAAgwLjAzOTI0NwCA7H1149vdCNwzCXbj290IH0NJUS5EQjpYQjBULklRX1ZPTFVNRS4yMDI1LzgvMTQBAAAA0zPeKQMAAAAAAIDsfXXj290IEiMDduPb3QgpQ0lRLk5BU0RBUUdNOkFHSVguSVFfQ0xPU0VQUklDRS4yMDI1LzgvMTQBAAAAI/cAcAIAAAAFMzIuNzYAgOx9dePb3Qh/sPt149vdCCBDSVEuTkFTREFRR006QUdJWC5JUV9DTE9TRVBSSUNFLgEAAAAj9wBwAgAAAAUzMi43NgCA7H1149vdCIDsfXXj290IKUNJUS5OQVNEQVFHTTpBR0lYLklRX0NMT1NFUFJJQ0UuMjAyNS84LzEzAQAAACP3AHACAAAABTMyLjk5AIDsfXXj290IJVsJduPb3QgjQ0lRLk5BU0RBUUdNOkFHSVguSVFfVldBUC4yMDI1LzgvMTQBAAAAI/cAcAIAAAAFMzIuNzYAgOx9dePb3QhEqQl249vdCDBDSVEuTkFTREFRR006QUdJWC5JUV9TSEFSRVNPVVRTVEFORElORy4yMDI1LzgvMTQBAAAAI/cAcAIAAAAIMC45MDAwMDIAgOx9dePb3QhQgwx249vdCDBDSVEuTkFTREFRR006QUdJWC5JUV9TSEFSRVNPVVRTVEFORElORy4yMDI1LzgvMTMBAAAAI/cAcAIAAAAIMC45MDAwMDIAgOx9dePb3Qh6EAZ249vdCDFDSVEuTkFTREFRR006QUdJWC5JUV9TSEFSRVNPVVRTVEFORElORy4yMDI0LzEyLzMxAQAAACP3AHACAAAACDAuNDAwMDAyAIDsfXXj290IieYLduPb3QgwQ0lRLk5BU0RBUUdNOlNNSC5JUV9TSEFSRVNPVVRT</t>
  </si>
  <si>
    <t>VEFORElORy4yMDI0LzEyLzMxAQAAAGDCNgACAAAACTk2LjI0MTg3NACA7H1149vdCNOXCHbj290ILENJUS5CQVRTOklHVi5JUV9TSEFSRVNPVVRTVEFORElORy4yMDI0LzEyLzMxAQAAAM06hgACAAAABDkzLjEAgOx9dePb3Qh6EAZ249vdCDFDSVEuTkFTREFRR006Qk9UWi5JUV9TSEFSRVNPVVRTVEFORElORy4yMDI0LzEyLzMxAQAAAPf9CBYCAAAABTgwLjg0AIDsfXXj290IweUIduPb3QgwQ0lRLk5BU0RBUUdNOkFJUS5JUV9TSEFSRVNPVVRTVEFORElORy4yMDI0LzEyLzMxAQAAAOncYiECAAAACTY3LjU3MDAwMgCA7H1149vdCGfUB3bj290ILUNJUS5BUkNBOkFSVFkuSVFfU0hBUkVTT1VUU1RBTkRJTkcuMjAyNC8xMi8zMQEAAABuH2khAgAAAAQxOS40AIDsfXXj290IulsMduPb3QgxQ0lRLk5BU0RBUUdNOlJPQlQuSVFfU0hBUkVTT1VUU1RBTkRJTkcuMjAyNC8xMi8zMQEAAABcY9kgAgAAAAg5Ljg1MDAwMgCA7H1149vdCI9wCHbj290ILUNJUS5BUkNBOklHUFQuSVFfU0hBUkVTT1VUU1RBTkRJTkcuMjAyNC8xMi8zMQEAAADMAl4BAgAAAAE5AIDsfXXj290IAvwCduPb3QgtQ0lRLkJBVFM6V1RBSS5JUV9TSEFSRVNPVVRTVEFORElORy4yMDI0LzEyLzMxAQAAAGBOb2QCAAAAAzkuMgCA7H1149vdCDFLC3bj290ILUNJUS5BUkNBOlRITlEuSVFfU0hBUkVTT1VUU1RBTkRJTkcuMjAyNC8xMi8zMQEA</t>
  </si>
  <si>
    <t>AACuw34kAgAAAAQzLjA1AIDsfXXj290IulsMduPb3QgxQ0lRLk5BU0RBUUdNOkZEVFguSVFfU0hBUkVTT1VUU1RBTkRJTkcuMjAyNC8xMi8zMQEAAAC9pZ0mAgAAAAg0LjU4ODQ2OQCA7H1149vdCH+w+3Xj290ILUNJUS5BUkNBOkNIQVQuSVFfU0hBUkVTT1VUU1RBTkRJTkcuMjAyNC8xMi8zMQEAAAAAMDVtAgAAAAU1LjU3NQCA7H1149vdCESpCXbj290ILUNJUS5BUkNBOkxPVVAuSVFfU0hBUkVTT1VUU1RBTkRJTkcuMjAyNC8xMi8zMQEAAABZXA8iAgAAAAgxLjI1MDAwMQCA7H1149vdCKf3CXbj290ILUNJUS5BUkNBOkxSTlouSVFfU0hBUkVTT1VUU1RBTkRJTkcuMjAyNC8xMi8zMQEAAAC1dsMmAgAAAAQwLjg3AIDsfXXj290IehAGduPb3QgsQ0lRLkFSQ0E6QUlTLklRX1NIQVJFU09VVFNUQU5ESU5HLjIwMjQvMTIvMzEBAAAAmJefcAIAAAAFMC4wMjUAgOx9dePb3QhnHgp249vdCDFDSVEuTkFTREFRR006V0lTRS5JUV9TSEFSRVNPVVRTVEFORElORy4yMDI0LzEyLzMxAQAAAOmwQ24CAAAABDAuNTQAgOx9dePb3QjtTgp249vdCC1DSVEuWFRSQTpYQUlYLklRX1NIQVJFU09VVFNUQU5ESU5HLjIwMjQvMTIvMzEBAAAANeziIgIAAAAJMzAuNDM3OTY5AIDsfXXj290Ioq4KduPb3QgsQ0lRLkJJVDpXVEFJLklRX1NIQVJFU09VVFNUQU5ESU5HLjIwMjQvMTIvMzEBAAAATbpbIwIAAAAIMTEuNDYyNjMA</t>
  </si>
  <si>
    <t>gOx9dePb3Qiu1Qp249vdCCxDSVEuTFNFOkFJQUcuSVFfU0hBUkVTT1VUU1RBTkRJTkcuMjAyNC8xMi8zMQEAAADwnYIkAgAAAAkzNC41MTEzNjIAgOx9dePb3QgC/AJ249vdCCxDSVEuQVNYOlJCVFouSVFfU0hBUkVTT1VUU1RBTkRJTkcuMjAyNC8xMi8zMQEAAAAp7XYiAgAAAAkxOS4yNjYzOTkAgOx9dePb3QjTlwh249vdCCtDSVEuREI6WEIwVC5JUV9TSEFSRVNPVVRTVEFORElORy4yMDI0LzEyLzMxAQAAANMz3ikCAAAAATMAgOx9dePb3QjB5Qh249vdCC9DSVEuTkFTREFRR006U01ILklRX1NIQVJFU09VVFNUQU5ESU5HLjIwMjUvOC8xNAEAAABgwjYAAgAAAAk5Mi43NDE4NzQAgOx9dePb3Qh8LQR249vdCCtDSVEuQkFUUzpJR1YuSVFfU0hBUkVTT1VUU1RBTkRJTkcuMjAyNS84LzE0AQAAAM06hgACAAAABjEwMi40NQCA7H1149vdCH+w+3Xj290IMENJUS5OQVNEQVFHTTpCT1RaLklRX1NIQVJFU09VVFNUQU5ESU5HLjIwMjUvOC8xNAEAAAD3/QgWAgAAAAU4NC40NQCA7H1149vdCNwzCXbj290IL0NJUS5OQVNEQVFHTTpBSVEuSVFfU0hBUkVTT1VUU1RBTkRJTkcuMjAyNS84LzE0AQAAAOncYiECAAAACTk4LjM0MDAwMgCA7H1149vdCCVbCXbj290ILENJUS5BUkNBOkFSVFkuSVFfU0hBUkVTT1VUU1RBTkRJTkcuMjAyNS84LzE0AQAAAG4faSECAAAABTI4LjE1AIDsfXXj290IMUsLduPb3QgwQ0lR</t>
  </si>
  <si>
    <t>Lk5BU0RBUUdNOlJPQlQuSVFfU0hBUkVTT1VUU1RBTkRJTkcuMjAyNS84LzE0AQAAAFxj2SACAAAACTEwLjkwMDAwMgCA7H1149vdCLpbDHbj290ILENJUS5BUkNBOklHUFQuSVFfU0hBUkVTT1VUU1RBTkRJTkcuMjAyNS84LzE0AQAAAMwCXgECAAAAAzkuOQCA7H1149vdCDSYC3bj290ILENJUS5CQVRTOldUQUkuSVFfU0hBUkVTT1VUU1RBTkRJTkcuMjAyNS84LzE0AQAAAGBOb2QCAAAABDEwLjIAgOx9dePb3Qi6Wwx249vdCCxDSVEuQVJDQTpUSE5RLklRX1NIQVJFU09VVFNUQU5ESU5HLjIwMjUvOC8xNAEAAACuw34kAgAAAAUzLjcyNQCA7H1149vdCGfUB3bj290IMENJUS5OQVNEQVFHTTpGRFRYLklRX1NIQVJFU09VVFNUQU5ESU5HLjIwMjUvOC8xNAEAAAC9pZ0mAgAAAAg0Ljc4ODQ2OQCA7H1149vdCInmC3bj290ILENJUS5BUkNBOkNIQVQuSVFfU0hBUkVTT1VUU1RBTkRJTkcuMjAyNS84LzE0AQAAAAAwNW0CAAAABTcuNTI1AIDsfXXj290Ij3AIduPb3QgsQ0lRLkFSQ0E6TE9VUC5JUV9TSEFSRVNPVVRTVEFORElORy4yMDI1LzgvMTQBAAAAWVwPIgIAAAAIMS42MDAwMDEAgOx9dePb3Qh8LQR249vdCCxDSVEuQVJDQTpMUk5aLklRX1NIQVJFU09VVFNUQU5ESU5HLjIwMjUvOC8xNAEAAAC1dsMmAgAAAAQwLjc4AIDsfXXj290I7U4KduPb3QgrQ0lRLkFSQ0E6QUlTLklRX1NIQVJFU09VVFNUQU5E</t>
  </si>
  <si>
    <t>SU5HLjIwMjUvOC8xNAEAAACYl59wAgAAAAMwLjgAgOx9dePb3Qh/sPt149vdCDBDSVEuTkFTREFRR006V0lTRS5JUV9TSEFSRVNPVVRTVEFORElORy4yMDI1LzgvMTQBAAAA6bBDbgIAAAAEMC44NgCA7H1149vdCKKuCnbj290ILENJUS5YVFJBOlhBSVguSVFfU0hBUkVTT1VUU1RBTkRJTkcuMjAyNS84LzE0AQAAADXs4iICAAAACTM1Ljk0NzA2OQCA7H1149vdCK7VCnbj290IK0NJUS5CSVQ6V1RBSS5JUV9TSEFSRVNPVVRTVEFORElORy4yMDI1LzgvMTQBAAAATbpbIwIAAAAIMTIuMDI5NjMAgOx9dePb3QipNAx249vdCCtDSVEuTFNFOkFJQUcuSVFfU0hBUkVTT1VUU1RBTkRJTkcuMjAyNS84LzE0AQAAAPCdgiQCAAAACTQxLjgyMzM2MgCA7H1149vdCEPpBXbj290IK0NJUS5BU1g6UkJUWi5JUV9TSEFSRVNPVVRTVEFORElORy4yMDI1LzgvMTQBAAAAKe12IgIAAAAJMjAuODcxNTk3AIDsfXXj290IRKkJduPb3QgqQ0lRLkRCOlhCMFQuSVFfU0hBUkVTT1VUU1RBTkRJTkcuMjAyNS84LzE0AQAAANMz3ikCAAAABDQuMDkAgOx9dePb3Qhn1Ad249vdCDFDSVEuTkFTREFRR006QUdJWC5JUV9TSEFSRVNPVVRTVEFORElORy4yMDIzLzEyLzI5AQAAACP3AHADAAAAAACA7H1149vdCK7VCnbj290IMENJUS5OQVNEQVFHTTpTTUguSVFfU0hBUkVTT1VUU1RBTkRJTkcuMjAyMy8xMi8yOQEAAABgwjYAAgAAAAk2</t>
  </si>
  <si>
    <t>OC40NDE4NzQAgOx9dePb3QibDQx249vdCCxDSVEuQkFUUzpJR1YuSVFfU0hBUkVTT1VUU1RBTkRJTkcuMjAyMy8xMi8yOQEAAADNOoYAAgAAAAU5Mi4yNQCA7H1149vdCGfUB3bj290IMUNJUS5OQVNEQVFHTTpCT1RaLklRX1NIQVJFU09VVFNUQU5ESU5HLjIwMjMvMTIvMjkBAAAA9/0IFgIAAAAFODcuMDYAgOx9dePb3QgxSwt249vdCDBDSVEuTkFTREFRR006QUlRLklRX1NIQVJFU09VVFNUQU5ESU5HLjIwMjMvMTIvMjkBAAAA6dxiIQIAAAAJMjguODYwMDAyAIDsfXXj290I3gwJduPb3QgtQ0lRLkFSQ0E6QVJUWS5JUV9TSEFSRVNPVVRTVEFORElORy4yMDIzLzEyLzI5AQAAAG4faSECAAAABDE3LjQAgOx9dePb3Qh8LQR249vdCDFDSVEuTkFTREFRR006Uk9CVC5JUV9TSEFSRVNPVVRTVEFORElORy4yMDIzLzEyLzI5AQAAAFxj2SACAAAACTEwLjgwMDAwMgCA7H1149vdCCVbCXbj290ILUNJUS5BUkNBOklHUFQuSVFfU0hBUkVTT1VUU1RBTkRJTkcuMjAyMy8xMi8yOQEAAADMAl4BAgAAAAQ0Ljc2AIDsfXXj290IRKkJduPb3QgtQ0lRLkJBVFM6V1RBSS5JUV9TSEFSRVNPVVRTVEFORElORy4yMDIzLzEyLzI5AQAAAGBOb2QCAAAABDkuNTUAgOx9dePb3QhW0Al249vdCC1DSVEuQVJDQTpUSE5RLklRX1NIQVJFU09VVFNUQU5ESU5HLjIwMjMvMTIvMjkBAAAArsN+JAIAAAADMy4xAIDsfXXj290If7D7</t>
  </si>
  <si>
    <t>dePb3QgxQ0lRLk5BU0RBUUdNOkZEVFguSVFfU0hBUkVTT1VUU1RBTkRJTkcuMjAyMy8xMi8yOQEAAAC9pZ0mAgAAAAgzLjc4ODQ2OQCA7H1149vdCGceCnbj290ILUNJUS5BUkNBOkNIQVQuSVFfU0hBUkVTT1VUU1RBTkRJTkcuMjAyMy8xMi8yOQEAAAAAMDVtAgAAAAUyLjA3NQCA7H1149vdCInmC3bj290ILUNJUS5BUkNBOkxPVVAuSVFfU0hBUkVTT1VUU1RBTkRJTkcuMjAyMy8xMi8yOQEAAABZXA8iAgAAAAgxLjA1MDAwMQCA7H1149vdCNOXCHbj290ILUNJUS5BUkNBOkxSTlouSVFfU0hBUkVTT1VUU1RBTkRJTkcuMjAyMy8xMi8yOQEAAAC1dsMmAgAAAAQwLjk2AIDsfXXj290IZ9QHduPb3QgsQ0lRLkFSQ0E6QUlTLklRX1NIQVJFU09VVFNUQU5ESU5HLjIwMjMvMTIvMjkBAAAAmJefcAMAAAAAAIDsfXXj290IweUIduPb3QgxQ0lRLk5BU0RBUUdNOldJU0UuSVFfU0hBUkVTT1VUU1RBTkRJTkcuMjAyMy8xMi8yOQEAAADpsENuAgAAAAQwLjA2AIDsfXXj290Ij3AIduPb3QgtQ0lRLlhUUkE6WEFJWC5JUV9TSEFSRVNPVVRTVEFORElORy4yMDIzLzEyLzI5AQAAADXs4iICAAAACTE1LjgwNTk2OQCA7H1149vdCAL8Anbj290ILENJUS5CSVQ6V1RBSS5JUV9TSEFSRVNPVVRTVEFORElORy4yMDIzLzEyLzI5AQAAAE26WyMCAAAACDExLjc5ODYzAIDsfXXj290Io6QDduPb3QgsQ0lRLkxTRTpBSUFHLklR</t>
  </si>
  <si>
    <t>X1NIQVJFU09VVFNUQU5ESU5HLjIwMjMvMTIvMjkBAAAA8J2CJAIAAAAJMjkuODY2NTMzAIDsfXXj290I96kMduPb3QgsQ0lRLkFTWDpSQlRaLklRX1NIQVJFU09VVFNUQU5ESU5HLjIwMjMvMTIvMjkBAAAAKe12IgIAAAAJMTYuNzQxNjY1APUCfnXj290IMUsLduPb3QgrQ0lRLkRCOlhCMFQuSVFfU0hBUkVTT1VUU1RBTkRJTkcuMjAyMy8xMi8yOQEAAADTM94pAgAAAAQxLjg3APUCfnXj290I96kMduPb3QgoQ0lRLk5BU0RBUUdNOlNNSC5JUV9DTE9TRVBSSUNFLjIwMjUvOC8xNAEAAABgwjYAAgAAAAYzMDEuOTIA9QJ+dePb3QgEdAV249vdCClDSVEuTkFTREFRR006U01ILklRX0NMT1NFUFJJQ0UuMjAyMy8xMi8yOQEAAABgwjYAAgAAAAYxNzQuODcA9QJ+dePb3QhD6QV249vdCCdDSVEuTkFTREFRR006UVFRLklRX01BUktFVENBUC4yMDI1LzgvMTQBAAAADrp7AAIAAAALMzcwNjM2LjY5MzUBBgAAAAUAAAABMQEAAAALLTE5NjM3MTQ2MzYDAAAAAzE2MAIAAAAGMTAwMDU0BAAAAAEwBwAAAAk4LzE0LzIwMjX1An5149vdCIRJCHbj290IKENJUS5OQVNEQVFHTTpRUVEuSVFfTUFSS0VUQ0FQLjIwMjQvMTIvMzEBAAAADrp7AAIAAAALMzE1NTA1LjU5NDUBBgAAAAUAAAABMQEAAAALLTE5NjM3MTQ2MzYDAAAAAzE2MAIAAAAGMTAwMDU0BAAAAAEwBwAAAAoxMi8zMS8yMDI09QJ+dePb3QijpAN249vdCCRD</t>
  </si>
  <si>
    <t>SVEuTkFTREFRR006UVFRLklRX1ZPTFVNRS4yMDI1LzgvMTQBAAAADrp7AAIAAAAJNDUuMzcyMTI1APUCfnXj290IieYLduPb3QgoQ0lRLk5BU0RBUUdNOlFRUS5JUV9DTE9TRVBSSUNFLjIwMjUvOC8xMwEAAAAOunsAAgAAAAY1ODAuMzQA9QJ+dePb3Qh8LQR249vdCChDSVEuTkFTREFRR006UVFRLklRX0NMT1NFUFJJQ0UuMjAyNS84LzE0AQAAAA66ewACAAAABjU3OS44OQD1An5149vdCO1OCnbj290IIkNJUS5OQVNEQVFHTTpRUVEuSVFfVldBUC4yMDI1LzgvMTQBAAAADrp7AAIAAAAGNTc5Ljg3APUCfnXj290IIyQLduPb3QgvQ0lRLk5BU0RBUUdNOlFRUS5JUV9TSEFSRVNPVVRTVEFORElORy4yMDI1LzgvMTMBAAAADrp7AAIAAAAGNjM5LjE1APUCfnXj290IMUsLduPb3QgvQ0lRLk5BU0RBUUdNOlFRUS5JUV9TSEFSRVNPVVRTVEFORElORy4yMDI1LzgvMTQBAAAADrp7AAIAAAAGNjM5LjE1APUCfnXj290IXYn7dePb3QgwQ0lRLk5BU0RBUUdNOlFRUS5JUV9TSEFSRVNPVVRTVEFORElORy4yMDI0LzEyLzMxAQAAAA66ewACAAAABjYxNy4xNQD1An5149vdCDSYC3bj290IMENJUS5OQVNEQVFHTTpRUVEuSVFfU0hBUkVTT1VUU1RBTkRJTkcuMjAyMy8xMi8yOQEAAAAOunsAAgAAAAY1NjAuMzUA9QJ+dePb3QijpAN249vdCClDSVEuTkFTREFRR006UVFRLklRX0NMT1NFUFJJQ0UuMjAyMy8xMi8yOQEA</t>
  </si>
  <si>
    <t>AAAOunsAAgAAAAY0MDkuNTIA9QJ+dePb3QhnHgp249vdCClDSVEuTkFTREFRR006UVFRLklRX0NMT1NFUFJJQ0UuMjAyNC8xMi8zMQEAAAAOunsAAgAAAAY1MTEuMjMA9QJ+dePb3Qh8LQR249vdCChDSVEuTkFTREFRR006U01ILklRX0NMT1NFUFJJQ0UuMjAyNS84LzEzAQAAAGDCNgACAAAABjMwMS4yOAD1An5149vdCK7VCnbj290IIkNJUS5OQVNEQVFHTTpTTUguSVFfVldBUC4yMDI1LzgvMTQBAAAAYMI2AAIAAAAGMzAwLjU1APUCfnXj290IRKkJduPb3QgvQ0lRLk5BU0RBUUdNOlNNSC5JUV9TSEFSRVNPVVRTVEFORElORy4yMDI1LzgvMTMBAAAAYMI2AAIAAAAJOTQuNDkxODc0APUCfnXj290IXYn7dePb3QgpQ0lRLk5BU0RBUUdNOlNNSC5JUV9DTE9TRVBSSUNFLjIwMjQvMTIvMzEBAAAAYMI2AAIAAAAGMjQyLjE3APUCfnXj290IZ9QHduPb3QgkQ0lRLkJBVFM6SUdWLklRX0NMT1NFUFJJQ0UuMjAyNS84LzEzAQAAAM06hgACAAAABjEwOS41NAD1An5149vdCFbQCXbj290IJENJUS5CQVRTOklHVi5JUV9DTE9TRVBSSUNFLjIwMjUvOC8xNAEAAADNOoYAAgAAAAYxMDguMzQA9QJ+dePb3QjTlwh249vdCCtDSVEuQkFUUzpJR1YuSVFfU0hBUkVTT1VUU1RBTkRJTkcuMjAyNS84LzEzAQAAAM06hgACAAAAAzEwOAD1An5149vdCIRJCHbj290IJUNJUS5CQVRTOklHVi5JUV9DTE9TRVBSSUNFLjIwMjMv</t>
  </si>
  <si>
    <t>MTIvMjkBAAAAzTqGAAIAAAAGODEuMTI4APUCfnXj290IAvwCduPb3QglQ0lRLkJBVFM6SUdWLklRX0NMT1NFUFJJQ0UuMjAyNC8xMi8zMQEAAADNOoYAAgAAAAYxMDAuMTIA9QJ+dePb3QiJ5gt249vdCClDSVEuTkFTREFRR006Qk9UWi5JUV9DTE9TRVBSSUNFLjIwMjUvOC8xMwEAAAD3/QgWAgAAAAUzNC4yNwD1An5149vdCAR0BXbj290IKUNJUS5OQVNEQVFHTTpCT1RaLklRX0NMT1NFUFJJQ0UuMjAyNS84LzE0AQAAAPf9CBYCAAAABTMzLjkxAPUCfnXj290IQ+kFduPb3QgjQ0lRLk5BU0RBUUdNOkJPVFouSVFfVldBUC4yMDI1LzgvMTQBAAAA9/0IFgIAAAAFMzMuODgA9QJ+dePb3Qiovgh249vdCDBDSVEuTkFTREFRR006Qk9UWi5JUV9TSEFSRVNPVVRTVEFORElORy4yMDI1LzgvMTMBAAAA9/0IFgIAAAAFODMuNjYA9QJ+dePb3QjeDAl249vdCCpDSVEuTkFTREFRR006Qk9UWi5JUV9DTE9TRVBSSUNFLjIwMjMvMTIvMjkBAAAA9/0IFgIAAAAEMjguNQD1An5149vdCCVbCXbj290IKkNJUS5OQVNEQVFHTTpCT1RaLklRX0NMT1NFUFJJQ0UuMjAyNC8xMi8zMQEAAAD3/QgWAgAAAAUzMS45NQD1An5149vdCIRJCHbj290IKENJUS5OQVNEQVFHTTpBSVEuSVFfQ0xPU0VQUklDRS4yMDI1LzgvMTMBAAAA6dxiIQIAAAAFNDUuNTkA9QJ+dePb3Qgy5P1149vdCChDSVEuTkFTREFRR006QUlRLklRX0NMT1NF</t>
  </si>
  <si>
    <t>UFJJQ0UuMjAyNS84LzE0AQAAAOncYiECAAAABTQ1LjIzAPUCfnXj290IrtUKduPb3QgiQ0lRLk5BU0RBUUdNOkFJUS5JUV9WV0FQLjIwMjUvOC8xNAEAAADp3GIhAgAAAAQ0NS4yAPUCfnXj290INJgLduPb3QgvQ0lRLk5BU0RBUUdNOkFJUS5JUV9TSEFSRVNPVVRTVEFORElORy4yMDI1LzgvMTMBAAAA6dxiIQIAAAAJODkuMjUwMDAyAPUCfnXj290IfC0EduPb3QgpQ0lRLk5BU0RBUUdNOkFJUS5JUV9DTE9TRVBSSUNFLjIwMjMvMTIvMjkBAAAA6dxiIQIAAAAFMzEuMTgA9QJ+dePb3QhQgwx249vdCClDSVEuTkFTREFRR006QUlRLklRX0NMT1NFUFJJQ0UuMjAyNC8xMi8zMQEAAADp3GIhAgAAAAUzOC42NAD1An5149vdCKKuCnbj290IJUNJUS5BUkNBOkFSVFkuSVFfQ0xPU0VQUklDRS4yMDI1LzgvMTMBAAAAbh9pIQIAAAAFNDMuMTkA9QJ+dePb3QgjJAt249vdCCVDSVEuQVJDQTpBUlRZLklRX0NMT1NFUFJJQ0UuMjAyNS84LzE0AQAAAG4faSECAAAABTQyLjg4APUCfnXj290IMUsLduPb3QgfQ0lRLkFSQ0E6QVJUWS5JUV9WV0FQLjIwMjUvOC8xNAEAAABuH2khAgAAAAU0Mi44NQD1An5149vdCD6tB3bj290ILENJUS5BUkNBOkFSVFkuSVFfU0hBUkVTT1VUU1RBTkRJTkcuMjAyNS84LzEzAQAAAG4faSECAAAABTI4LjE1APUCfnXj290IUIMMduPb3QgmQ0lRLkFSQ0E6QVJUWS5JUV9DTE9TRVBSSUNF</t>
  </si>
  <si>
    <t>LjIwMjMvMTIvMjkBAAAAbh9pIQIAAAAEMzQuNQD1An5149vdCF2J+3Xj290IJkNJUS5BUkNBOkFSVFkuSVFfQ0xPU0VQUklDRS4yMDI0LzEyLzMxAQAAAG4faSECAAAABTM3LjA3APUCfnXj290IMuT9dePb3QgpQ0lRLk5BU0RBUUdNOlJPQlQuSVFfQ0xPU0VQUklDRS4yMDI1LzgvMTMBAAAAXGPZIAIAAAACNTEA9QJ+dePb3QhnHgp249vdCClDSVEuTkFTREFRR006Uk9CVC5JUV9DTE9TRVBSSUNFLjIwMjUvOC8xNAEAAABcY9kgAgAAAAU1MC40OAD1An5149vdCDSCCXbj290II0NJUS5OQVNEQVFHTTpST0JULklRX1ZXQVAuMjAyNS84LzE0AQAAAFxj2SACAAAABTUwLjM5APUCfnXj290I7U4KduPb3QgwQ0lRLk5BU0RBUUdNOlJPQlQuSVFfU0hBUkVTT1VUU1RBTkRJTkcuMjAyNS84LzEzAQAAAFxj2SACAAAACTEwLjMwMDAwMgD1An5149vdCAR0BXbj290IKkNJUS5OQVNEQVFHTTpST0JULklRX0NMT1NFUFJJQ0UuMjAyMy8xMi8yOQEAAABcY9kgAgAAAAU0NS41MwD1An5149vdCEPpBXbj290IKkNJUS5OQVNEQVFHTTpST0JULklRX0NMT1NFUFJJQ0UuMjAyNC8xMi8zMQEAAABcY9kgAgAAAAU0NS4wNAD1An5149vdCD6tB3bj290IJUNJUS5BUkNBOklHUFQuSVFfQ0xPU0VQUklDRS4yMDI1LzgvMTMBAAAAzAJeAQIAAAAFNTEuNDYA9QJ+dePb3QiESQh249vdCCVDSVEuQVJDQTpJR1BULklRX0NMT1NF</t>
  </si>
  <si>
    <t>UFJJQ0UuMjAyNS84LzE0AQAAAMwCXgECAAAABjUxLjI0OAD1An5149vdCAR0BXbj290IH0NJUS5BUkNBOklHUFQuSVFfVldBUC4yMDI1LzgvMTQBAAAAzAJeAQIAAAAFNTEuMTIA9QJ+dePb3Qhdift149vdCCxDSVEuQVJDQTpJR1BULklRX1NIQVJFU09VVFNUQU5ESU5HLjIwMjUvOC8xMwEAAADMAl4BAgAAAAM5LjkA9QJ+dePb3QgvcQN249vdCCZDSVEuQVJDQTpJR1BULklRX0NMT1NFUFJJQ0UuMjAyMy8xMi8yOQEAAADMAl4BAgAAAAUzOC42MQD1An5149vdCFbQCXbj290IJkNJUS5BUkNBOklHUFQuSVFfQ0xPU0VQUklDRS4yMDI0LzEyLzMxAQAAAMwCXgECAAAABTQ1LjIzAPUCfnXj290IieYLduPb3QglQ0lRLkJBVFM6V1RBSS5JUV9DTE9TRVBSSUNFLjIwMjUvOC8xMwEAAABgTm9kAgAAAAUyNS45NQD1An5149vdCEPpBXbj290IJUNJUS5CQVRTOldUQUkuSVFfQ0xPU0VQUklDRS4yMDI1LzgvMTQBAAAAYE5vZAIAAAAFMjUuNzgA9QJ+dePb3Qg0mAt249vdCB9DSVEuQkFUUzpXVEFJLklRX1ZXQVAuMjAyNS84LzE0AQAAAGBOb2QCAAAABTI1LjYxAPUCfnXj290IqL4IduPb3QgsQ0lRLkJBVFM6V1RBSS5JUV9TSEFSRVNPVVRTVEFORElORy4yMDI1LzgvMTMBAAAAYE5vZAIAAAADOC42APUCfnXj290I3gwJduPb3QgmQ0lRLkJBVFM6V1RBSS5JUV9DTE9TRVBSSUNFLjIwMjMvMTIvMjkBAAAAYE5v</t>
  </si>
  <si>
    <t>ZAIAAAAFMjAuNjkA9QJ+dePb3QglWwl249vdCCZDSVEuQkFUUzpXVEFJLklRX0NMT1NFUFJJQ0UuMjAyNC8xMi8zMQEAAABgTm9kAgAAAAIyMgD1An5149vdCC9xA3bj290IJUNJUS5BUkNBOlRITlEuSVFfQ0xPU0VQUklDRS4yMDI1LzgvMTMBAAAArsN+JAIAAAAFNTcuNjIA9QJ+dePb3Qhdift149vdCCVDSVEuQVJDQTpUSE5RLklRX0NMT1NFUFJJQ0UuMjAyNS84LzE0AQAAAK7DfiQCAAAABjU3LjIwNQD1An5149vdCCMkC3bj290IH0NJUS5BUkNBOlRITlEuSVFfVldBUC4yMDI1LzgvMTQBAAAArsN+JAIAAAAFNTcuMDQA9QJ+dePb3QhQgwx249vdCCxDSVEuQVJDQTpUSE5RLklRX1NIQVJFU09VVFNUQU5ESU5HLjIwMjUvOC8xMwEAAACuw34kAgAAAAUzLjcyNQD1An5149vdCDLk/XXj290IJkNJUS5BUkNBOlRITlEuSVFfQ0xPU0VQUklDRS4yMDIzLzEyLzI5AQAAAK7DfiQCAAAABzQxLjI0MDUA9QJ+dePb3Qjo8AR249vdCCZDSVEuQVJDQTpUSE5RLklRX0NMT1NFUFJJQ0UuMjAyNC8xMi8zMQEAAACuw34kAgAAAAI0OQD1An5149vdCK7VCnbj290IKUNJUS5OQVNEQVFHTTpGRFRYLklRX0NMT1NFUFJJQ0UuMjAyNS84LzEzAQAAAL2lnSYCAAAABjM5LjQ2MQD1An5149vdCCMkC3bj290IKUNJUS5OQVNEQVFHTTpGRFRYLklRX0NMT1NFUFJJQ0UuMjAyNS84LzE0AQAAAL2lnSYCAAAABzM5LjI3NzIA</t>
  </si>
  <si>
    <t>9QJ+dePb3Qg+rQd249vdCCNDSVEuTkFTREFRR006RkRUWC5JUV9WV0FQLjIwMjUvOC8xNAEAAAC9pZ0mAgAAAAUzOS4yMQD1An5149vdCLpbDHbj290IMENJUS5OQVNEQVFHTTpGRFRYLklRX1NIQVJFU09VVFNUQU5ESU5HLjIwMjUvOC8xMwEAAAC9pZ0mAgAAAAg0LjY4ODQ2OQD1An5149vdCIRJCHbj290IKUNJUS5OQVNEQVFHTTpGRFRYLklRX0NMT1NFUFJJQ0UuMjAyMy82LzEyAQAAAL2lnSYCAAAABzI1LjUxNzEA9QJ+dePb3QgG1QJ249vdCCpDSVEuTkFTREFRR006RkRUWC5JUV9DTE9TRVBSSUNFLjIwMjQvMTIvMzEBAAAAvaWdJgIAAAAFMzUuMzUA9QJ+dePb3Qhdift149vdCCVDSVEuQVJDQTpDSEFULklRX0NMT1NFUFJJQ0UuMjAyNS84LzEzAQAAAAAwNW0CAAAABTU0Ljc1APUCfnXj290I7U4KduPb3QglQ0lRLkFSQ0E6Q0hBVC5JUV9DTE9TRVBSSUNFLjIwMjUvOC8xNAEAAAAAMDVtAgAAAAU1NC4yNQD1An5149vdCAbVAnbj290IH0NJUS5BUkNBOkNIQVQuSVFfVldBUC4yMDI1LzgvMTQBAAAAADA1bQIAAAAFNTQuMjgA9QJ+dePb3QgEdAV249vdCCxDSVEuQVJDQTpDSEFULklRX1NIQVJFU09VVFNUQU5ESU5HLjIwMjUvOC8xMwEAAAAAMDVtAgAAAAU3LjUyNQD1An5149vdCEPpBXbj290IJUNJUS5BUkNBOkNIQVQuSVFfQ0xPU0VQUklDRS4yMDIzLzUvMTgBAAAAADA1bQIAAAAHMjUuOTA3</t>
  </si>
  <si>
    <t>OAD1An5149vdCKKuCnbj290IJkNJUS5BUkNBOkNIQVQuSVFfQ0xPU0VQUklDRS4yMDI0LzEyLzMxAQAAAAAwNW0CAAAABTQwLjQ2APUCfnXj290IhEkIduPb3QglQ0lRLkFSQ0E6TE9VUC5JUV9DTE9TRVBSSUNFLjIwMjUvOC8xMwEAAABZXA8iAgAAAAc2NS41OTk4APUCfnXj290IL3EDduPb3QglQ0lRLkFSQ0E6TE9VUC5JUV9DTE9TRVBSSUNFLjIwMjUvOC8xNAEAAABZXA8iAgAAAAc2NC4xNjY0APUCfnXj290IVtAJduPb3QgfQ0lRLkFSQ0E6TE9VUC5JUV9WV0FQLjIwMjUvOC8xNAEAAABZXA8iAgAAAAU2NC4wNQD1An5149vdCKN/+XXj290ILENJUS5BUkNBOkxPVVAuSVFfU0hBUkVTT1VUU1RBTkRJTkcuMjAyNS84LzEzAQAAAFlcDyICAAAACDEuNjAwMDAxAPUCfnXj290IhAYEduPb3QgmQ0lRLkFSQ0E6TE9VUC5JUV9DTE9TRVBSSUNFLjIwMjMvMTIvMjkBAAAAWVwPIgIAAAAHNDMuNzk2OQD1An5149vdCGceCnbj290IJkNJUS5BUkNBOkxPVVAuSVFfQ0xPU0VQUklDRS4yMDI0LzEyLzMxAQAAAFlcDyICAAAABzUzLjM0MjgA9QJ+dePb3QiPcAh249vdCCVDSVEuQVJDQTpMUk5aLklRX0NMT1NFUFJJQ0UuMjAyNS84LzEzAQAAALV2wyYCAAAABzQyLjI3OTUA9QJ+dePb3Qiovgh249vdCCVDSVEuQVJDQTpMUk5aLklRX0NMT1NFUFJJQ0UuMjAyNS84LzE0AQAAALV2wyYCAAAABzQxLjgwNDIA9QJ+</t>
  </si>
  <si>
    <t>dePb3QjeDAl249vdCB9DSVEuQVJDQTpMUk5aLklRX1ZXQVAuMjAyNS84LzE0AQAAALV2wyYCAAAABDQxLjgA9QJ+dePb3QglWwl249vdCCxDSVEuQVJDQTpMUk5aLklRX1NIQVJFU09VVFNUQU5ESU5HLjIwMjUvOC8xMwEAAAC1dsMmAgAAAAQwLjc4APUCfnXj290IPq0HduPb3QgmQ0lRLkFSQ0E6TFJOWi5JUV9DTE9TRVBSSUNFLjIwMjMvMTIvMjkBAAAAtXbDJgIAAAAHMzguMjEwNgD1An5149vdCDSCCXbj290IJkNJUS5BUkNBOkxSTlouSVFfQ0xPU0VQUklDRS4yMDI0LzEyLzMxAQAAALV2wyYCAAAABzM4Ljk3ODQA9QJ+dePb3Qi6Wwx249vdCCRDSVEuQVJDQTpBSVMuSVFfQ0xPU0VQUklDRS4yMDI1LzgvMTMBAAAAmJefcAIAAAAFMzAuNjUA9QJ+dePb3Qijf/l149vdCCRDSVEuQVJDQTpBSVMuSVFfQ0xPU0VQUklDRS4yMDI1LzgvMTQBAAAAmJefcAIAAAAGMzAuMzc0APUCfnXj290If78LduPb3QgeQ0lRLkFSQ0E6QUlTLklRX1ZXQVAuMjAyNS84LzE0AQAAAJiXn3ACAAAABTMwLjI3APUCfnXj290IBHQFduPb3QgrQ0lRLkFSQ0E6QUlTLklRX1NIQVJFU09VVFNUQU5ESU5HLjIwMjUvOC8xMwEAAACYl59wAgAAAAMwLjgA9QJ+dePb3Qhdift149vdCCVDSVEuQVJDQTpBSVMuSVFfQ0xPU0VQUklDRS4yMDIzLzEyLzI5AQAAAJiXn3ADAAAAAAD1An5149vdCCLCBXbj290IJUNJUS5BUkNBOkFJUy5J</t>
  </si>
  <si>
    <t>UV9DTE9TRVBSSUNFLjIwMjQvMTIvMzEBAAAAmJefcAIAAAAHMjMuODUyNwD1An5149vdCLpbDHbj290IKUNJUS5OQVNEQVFHTTpXSVNFLklRX0NMT1NFUFJJQ0UuMjAyNS84LzEzAQAAAOmwQ24CAAAABzQwLjE3MTcA9QJ+dePb3QgG1QJ249vdCClDSVEuTkFTREFRR006V0lTRS5JUV9DTE9TRVBSSUNFLjIwMjUvOC8xNAEAAADpsENuAgAAAAc0MC4xNTUzAPUCfnXj290IrtUKduPb3QgjQ0lRLk5BU0RBUUdNOldJU0UuSVFfVldBUC4yMDI1LzgvMTQBAAAA6bBDbgIAAAAFMzkuODgA9QJ+dePb3QgvcQN249vdCDBDSVEuTkFTREFRR006V0lTRS5JUV9TSEFSRVNPVVRTVEFORElORy4yMDI1LzgvMTMBAAAA6bBDbgIAAAAEMC44NgD1An5149vdCDSYC3bj290IKUNJUS5OQVNEQVFHTTpXSVNFLklRX0NMT1NFUFJJQ0UuMjAyMy8xMi84AQAAAOmwQ24CAAAABzI1LjQwMjkA9QJ+dePb3QiEBgR249vdCCpDSVEuTkFTREFRR006V0lTRS5JUV9DTE9TRVBSSUNFLjIwMjQvMTIvMzEBAAAA6bBDbgIAAAAFMzguMzcA9QJ+dePb3Qijf/l149vdCCRDSVEuTFNFOlJCT1QuSVFfQ0xPU0VQUklDRS4yMDI1LzgvMTMBAAAAjnskFAIAAAAFMTUuMjcA9QJ+dePb3QgjJAt249vdCCRDSVEuTFNFOlJCT1QuSVFfQ0xPU0VQUklDRS4yMDI1LzgvMTQBAAAAjnskFAIAAAAFMTUuMTcA9QJ+dePb3QjtTgp249vdCB5DSVEuTFNF</t>
  </si>
  <si>
    <t>OlJCT1QuSVFfVldBUC4yMDI1LzgvMTQBAAAAjnskFAIAAAAJMTUuMjQwOTUxAPUCfnXj290IIyQLduPb3QglQ0lRLkxTRTpSQk9ULklRX0NMT1NFUFJJQ0UuMjAyMy8xMi8yOQEAAACOeyQUAgAAAAUxMy4xNQD1An5149vdCD6tB3bj290IJUNJUS5MU0U6UkJPVC5JUV9DTE9TRVBSSUNFLjIwMjQvMTIvMzEBAAAAjnskFAIAAAAGMTMuODc1APUCfnXj290IMuT9dePb3QglQ0lRLlhUUkE6WEFJWC5JUV9DTE9TRVBSSUNFLjIwMjUvOC8xMwEAAAA17OIiAgAAAAYxNDAuNjQA9QJ+dePb3QjZPAB249vdCCVDSVEuWFRSQTpYQUlYLklRX0NMT1NFUFJJQ0UuMjAyNS84LzE0AQAAADXs4iICAAAABjE0MC42NAD1An5149vdCKKuCnbj290ILENJUS5YVFJBOlhBSVguSVFfU0hBUkVTT1VUU1RBTkRJTkcuMjAyNS84LzEzAQAAADXs4iICAAAACTM1Ljg1MTg2OQD1An5149vdCAR0BXbj290IJkNJUS5YVFJBOlhBSVguSVFfQ0xPU0VQUklDRS4yMDIzLzEyLzI5AQAAADXs4iICAAAABjEwMC4yNgD1An5149vdCCLCBXbj290IJkNJUS5YVFJBOlhBSVguSVFfQ0xPU0VQUklDRS4yMDI0LzEyLzMwAQAAADXs4iICAAAABjEzNC45OAD1An5149vdCGKFBnbj290IJENJUS5CSVQ6V1RBSS5JUV9DTE9TRVBSSUNFLjIwMjUvOC8xMwEAAABNulsjAgAAAAU2Ni4zOAD1An5149vdCF2J+3Xj290IJENJUS5CSVQ6V1RBSS5JUV9D</t>
  </si>
  <si>
    <t>TE9TRVBSSUNFLjIwMjUvOC8xNAEAAABNulsjAgAAAAU2Ni4yOQD1An5149vdCGKFBnbj290IHkNJUS5CSVQ6V1RBSS5JUV9WV0FQLjIwMjUvOC8xNAEAAABNulsjAgAAAAk2Ni41NjY0OTIA9QJ+dePb3QgvcQN249vdCCtDSVEuQklUOldUQUkuSVFfU0hBUkVTT1VUU1RBTkRJTkcuMjAyNS84LzEzAQAAAE26WyMCAAAACDEyLjAyOTYzAPUCfnXj290IMuT9dePb3QglQ0lRLkJJVDpXVEFJLklRX0NMT1NFUFJJQ0UuMjAyMy8xMi8yOQEAAABNulsjAgAAAAU1NS45NAD1An5149vdCGceCnbj290IJUNJUS5CSVQ6V1RBSS5JUV9DTE9TRVBSSUNFLjIwMjQvMTIvMzABAAAATbpbIwIAAAAFNjcuMTIA9QJ+dePb3QiEBgR249vdCCRDSVEuTFNFOkFJQUcuSVFfQ0xPU0VQUklDRS4yMDI1LzgvMTMBAAAA8J2CJAIAAAAGMTguNjMyAPUCfnXj290IJVsJduPb3QgkQ0lRLkxTRTpBSUFHLklRX0NMT1NFUFJJQ0UuMjAyNS84LzE0AQAAAPCdgiQCAAAABjE4LjUxOAD1An5149vdCDSCCXbj290IHkNJUS5MU0U6QUlBRy5JUV9WV0FQLjIwMjUvOC8xNAEAAADwnYIkAgAAAAkxOC42Mzg0NTkA9QJ+dePb3Qh5Xwd249vdCCtDSVEuTFNFOkFJQUcuSVFfU0hBUkVTT1VUU1RBTkRJTkcuMjAyNS84LzEzAQAAAPCdgiQCAAAACTQxLjgyMzM2MgD1An5149vdCD6tB3bj290IJUNJUS5MU0U6QUlBRy5JUV9DTE9TRVBSSUNFLjIw</t>
  </si>
  <si>
    <t>MjMvMTIvMjkBAAAA8J2CJAIAAAAGMTQuMzczAPUCfnXj290Io3/5dePb3QglQ0lRLkxTRTpBSUFHLklRX0NMT1NFUFJJQ0UuMjAyNC8xMi8zMQEAAADwnYIkAgAAAAUxNy4zMwD1An5149vdCFbQCXbj290IJENJUS5BU1g6UkJUWi5JUV9DTE9TRVBSSUNFLjIwMjUvOC8xMwEAAAAp7XYiAgAAAAUxNC42OAD1An5149vdCOjwBHbj290IJENJUS5BU1g6UkJUWi5JUV9DTE9TRVBSSUNFLjIwMjUvOC8xNAEAAAAp7XYiAgAAAAQxNC43APUCfnXj290IBtUCduPb3QgeQ0lRLkFTWDpSQlRaLklRX1ZXQVAuMjAyNS84LzE0AQAAACntdiICAAAACDE0LjczODgxAPUCfnXj290I3gwJduPb3QgrQ0lRLkFTWDpSQlRaLklRX1NIQVJFU09VVFNUQU5ESU5HLjIwMjUvOC8xMwEAAAAp7XYiAgAAAAkyMC44NzE1OTcA9QJ+dePb3QiRTAV249vdCCVDSVEuQVNYOlJCVFouSVFfQ0xPU0VQUklDRS4yMDIzLzEyLzI5AQAAACntdiICAAAABTEyLjY1APUCfnXj290IIsIFduPb3QglQ0lRLkFTWDpSQlRaLklRX0NMT1NFUFJJQ0UuMjAyNC8xMi8zMQEAAAAp7XYiAgAAAAUxNC45NAD1An5149vdCNk8AHbj290II0NJUS5EQjpYQjBULklRX0NMT1NFUFJJQ0UuMjAyNS84LzEzAQAAANMz3ikCAAAABjE5LjEwNAD1An5149vdCOSGAnbj290II0NJUS5EQjpYQjBULklRX0NMT1NFUFJJQ0UuMjAyNS84LzE0AQAAANMz3ikCAAAABjE5</t>
  </si>
  <si>
    <t>LjEwNABUGH5149vdCC9xA3bj290IKkNJUS5EQjpYQjBULklRX1NIQVJFU09VVFNUQU5ESU5HLjIwMjUvOC8xMwEAAADTM94pAgAAAAQ0LjA5APUCfnXj290Io3/5dePb3QgkQ0lRLkRCOlhCMFQuSVFfQ0xPU0VQUklDRS4yMDIzLzEyLzI5AQAAANMz3ikCAAAABTE3LjAyAFQYfnXj290Ij3AIduPb3QgkQ0lRLkRCOlhCMFQuSVFfQ0xPU0VQUklDRS4yMDI0LzEyLzMwAQAAANMz3ikCAAAABTIwLjQzAFQYfnXj290IhAYEduPb3QgkQ0lRLk1FVEEuSVFfQ0xPU0VQUklDRS4yMDI1LzgvMTQuVVNEAQAAABfbPAECAAAABjc4Mi4xMwBUGH5149vdCNk8AHbj290IJENJUS5NRVRBLklRX0NMT1NFUFJJQ0UuMjAyNS84LzEzLlVTRAEAAAAX2zwBAgAAAAY3ODAuMDgAVBh+dePb3Qh/vwt249vdCCNDSVEuTUVUQS5JUV9NQVJLRVRDQVAuMjAyNS84LzE0LlVTRAEAAAAX2zwBAgAAAA4xOTY0ODIxLjIxMTg0MgEGAAAABQAAAAExAQAAAAstMTkzNDA2NTQzNwMAAAADMTYwAgAAAAYxMDAwNTQEAAAAATAHAAAACTgvMTQvMjAyNVQYfnXj290IhEkIduPb3QgkQ0lRLk1FVEEuSVFfQ0xPU0VQUklDRS4yMDI1LzgvMTEuVVNEAQAAABfbPAECAAAABjc2NS44NwBUGH5149vdCISEC3bj290IIkNJUS5DUk0uSVFfTUFSS0VUQ0FQLjIwMjUvOC8xNC5VU0QBAAAAJeABAAIAAAAJMjIzMTAxLjcyAQYAAAAFAAAAATEBAAAACy0x</t>
  </si>
  <si>
    <t>OTQwMzYwMzIwAwAAAAMxNjACAAAABjEwMDA1NAQAAAABMAcAAAAJOC8xNC8yMDI1VBh+dePb3Qi6Wwx249vdCCJDSVEuTk9XLklRX01BUktFVENBUC4yMDI1LzgvMTQuVVNEAQAAAL90XgECAAAADDE3NjU2OS42MTYzNAEGAAAABQAAAAExAQAAAAstMTkzNDkzMjczMQMAAAADMTYwAgAAAAYxMDAwNTQEAAAAATAHAAAACTgvMTQvMjAyNVQYfnXj290IeV8HduPb3QgjQ0lRLkRVT0wuSVFfTUFSS0VUQ0FQLjIwMjUvOC8xNC5VU0QBAAAAsPCHDAIAAAAMMTUxMTUuNzMwNjgxAQYAAAAFAAAAATEBAAAACy0xOTMyMjE4ODk0AwAAAAMxNjACAAAABjEwMDA1NAQAAAABMAcAAAAJOC8xNC8yMDI1VBh+dePb3Qg+rQd249vdCCJDSVEuU0FQLklRX01BUktFVENBUC4yMDI1LzgvMTQuVVNEAQAAAAvuAQACAAAAEDMyNTE3My40NzA4MDA0MTgBBgAAAAUAAAABMQEAAAALLTE5MzUwNTc1NjUDAAAAAzE2MAIAAAAGMTAwMDU0BAAAAAEwBwAAAAk4LzE0LzIwMjVUGH5149vdCKk0DHbj290IIkNJUS5URU0uSVFfTUFSS0VUQ0FQLjIwMjUvOC8xNC5VU0QBAAAAANMkGQIAAAAMMTI0MzcuMTU1ODc3AQYAAAAFAAAAATEBAAAACy0xOTMyNjE2NTYxAwAAAAMxNjACAAAABjEwMDA1NAQAAAABMAcAAAAJOC8xNC8yMDI1VBh+dePb3Qijf/l149vdCCNDSVEuQURCRS5JUV9NQVJLRVRDQVAuMjAyNS84LzE0LlVTRAEAAAABXwAA</t>
  </si>
  <si>
    <t>AgAAAAoxNDc4NjcuNjM2AQYAAAAFAAAAATEBAAAACy0xOTM3MjM4MzkzAwAAAAMxNjACAAAABjEwMDA1NAQAAAABMAcAAAAJOC8xNC8yMDI1VBh+dePb3QiRTAV249vdCCJDSVEuSU9ULklRX01BUktFVENBUC4yMDI1LzgvMTQuVVNEAQAAALo+/BECAAAADDE4MzQ0LjAwNDMwOQEGAAAABQAAAAExAQAAAAstMTkzODczODMwNAMAAAADMTYwAgAAAAYxMDAwNTQEAAAAATAHAAAACTgvMTQvMjAyNVQYfnXj290IIsIFduPb3QgjQ0lRLldEQVkuSVFfTUFSS0VUQ0FQLjIwMjUvOC8xNC5VU0QBAAAAh2NrAQIAAAAMNTkyMTguNjcwNzA2AQYAAAAFAAAAATEBAAAACy0xOTQxMzY1NDEzAwAAAAMxNjACAAAABjEwMDA1NAQAAAABMAcAAAAJOC8xNC8yMDI1VBh+dePb3QjdYft149vdCCNDSVEuUkJMWC5JUV9NQVJLRVRDQVAuMjAyNS84LzE0LlVTRAEAAABpVfQBAgAAAAw4Njg0OS45NDAxODcBBgAAAAUAAAABMQEAAAALLTE5MzQxMjU0NTUDAAAAAzE2MAIAAAAGMTAwMDU0BAAAAAEwBwAAAAk4LzE0LzIwMjVUGH5149vdCGKFBnbj290IIkNJUS5BUFAuSVFfTUFSS0VUQ0FQLjIwMjUvOC8xNC5VU0QBAAAA2rnODQIAAAANMTQ2NTc3LjIxNzczMwEGAAAABQAAAAExAQAAAAstMTkzMjg5ODA1MQMAAAADMTYwAgAAAAYxMDAwNTQEAAAAATAHAAAACTgvMTQvMjAyNVQYfnXj290IyfwKduPb3QgjQ0lRLlNIT1AuSVFf</t>
  </si>
  <si>
    <t>TUFSS0VUQ0FQLjIwMjUvOC8xNC5VU0QBAAAABisEBQIAAAANMTg3NTAyLjA1NjQwMwEGAAAABQAAAAExAQAAAAstMTkzMzEyNDAwMAMAAAADMTYwAgAAAAYxMDAwNTQEAAAAATAHAAAACTgvMTQvMjAyNVQYfnXj290I2TwAduPb3QgjQ0lRLlRFQU0uSVFfTUFSS0VUQ0FQLjIwMjUvOC8xNC5VU0QBAAAAUhMiDwIAAAAMNDMxNTMuMzM0NTQ0AQYAAAAFAAAAATEBAAAACy0xOTMyNzA5MTA5AwAAAAMxNjACAAAABjEwMDA1NAQAAAABMAcAAAAJOC8xNC8yMDI1VBh+dePb3QiEBgR249vdCCNDSVEuTVNGVC5JUV9NQVJLRVRDQVAuMjAyNS84LzE0LlVTRAEAAABLVQAAAgAAAAwzODgzNjgwLjc2OTcBBgAAAAUAAAABMQEAAAALLTE5MzQyNDc3OTMDAAAAAzE2MAIAAAAGMTAwMDU0BAAAAAEwBwAAAAk4LzE0LzIwMjVUGH5149vdCCMkC3bj290II0NJUS5BTVpOLklRX01BUktFVENBUC4yMDI1LzgvMTQuVVNEAQAAAD1JAAACAAAADjI0NjMzODEuMzk2MTY1AQYAAAAFAAAAATEBAAAACy0xOTMzNzAzMjgwAwAAAAMxNjACAAAABjEwMDA1NAQAAAABMAcAAAAJOC8xNC8yMDI1VBh+dePb3Qjo8AR249vdCC1DSVEuTkFTREFRR1M6R09PR0wuSVFfTUFSS0VUQ0FQLjIwMjUvOC8xNC5VU0QBAAAAqHEAAAIAAAAKMjQ1OTEzNC43NgEGAAAABQAAAAExAQAAAAstMTkzNDkyODU1MQMAAAADMTYwAgAAAAYxMDAwNTQEAAAA</t>
  </si>
  <si>
    <t>ATAHAAAACTgvMTQvMjAyNVQYfnXj290I5IYCduPb3QgjQ0lRLlRTTEEuSVFfTUFSS0VUQ0FQLjIwMjUvOC8xNC5VU0QBAAAAEMaiAQIAAAAOMTA4MjM5Ni4xMzgxNzEBBgAAAAUAAAABMQEAAAALLTE5MzQ4NDE5NzgDAAAAAzE2MAIAAAAGMTAwMDU0BAAAAAEwBwAAAAk4LzE0LzIwMjVUGH5149vdCN1h+3Xj290II0NJUS5QTFRSLklRX01BUktFVENBUC4yMDI1LzgvMTQuVVNEAQAAAGX6mAICAAAADTQyOTQ0MS40MjUwNDkBBgAAAAUAAAABMQEAAAALLTE5MzMzMjg3MDgDAAAAAzE2MAIAAAAGMTAwMDU0BAAAAAEwBwAAAAk4LzE0LzIwMjVUGH5149vdCK7VCnbj290II0NJUS5PUkNMLklRX01BUktFVENBUC4yMDI1LzgvMTQuVVNEAQAAAOdWAAACAAAADDY4ODA1MS43MzE2OAEGAAAABQAAAAExAQAAAAstMTkzNzg4ODc0MAMAAAADMTYwAgAAAAYxMDAwNTQEAAAAATAHAAAACTgvMTQvMjAyNVQYfnXj290IhEkIduPb3QgjQ0lRLk5CSVMuSVFfTUFSS0VUQ0FQLjIwMjUvOC8xNC5VU0QBAAAAv/sZAwIAAAAMMTYzNDEuOTg2NzE3AQYAAAAFAAAAATEBAAAACy0xOTMyODI5MDg3AwAAAAMxNjACAAAABjEwMDA1NAQAAAABMAcAAAAJOC8xNC8yMDI1VBh+dePb3Qgzvf1149vdCCNDSVEuRVNUQy5JUV9NQVJLRVRDQVAuMjAyNS84LzE0LlVTRAEAAACAhFsNAgAAAAs4MDY5LjQzNjg1MwEGAAAABQAAAAExAQAA</t>
  </si>
  <si>
    <t>AAstMTkzODgwMDgzNAMAAAADMTYwAgAAAAYxMDAwNTQEAAAAATAHAAAACTgvMTQvMjAyNVQYfnXj290IBtUCduPb3QgjQ0lRLlNOT1cuSVFfTUFSS0VUQ0FQLjIwMjUvOC8xNC5VU0QBAAAAsDxkEAIAAAAMNjUwMjkuOTQyODM2AQYAAAAFAAAAATEBAAAACy0xOTM5MjA3ODEwAwAAAAMxNjACAAAABjEwMDA1NAQAAAABMAcAAAAJOC8xNC8yMDI1VBh+dePb3QgvcQN249vdCCNDSVEuRERPRy5JUV9NQVJLRVRDQVAuMjAyNS84LzE0LlVTRAEAAAC7oQQIAgAAAAs0MzQyNS43NDMwOQEGAAAABQAAAAExAQAAAAstMTkzMjM1Njc4MAMAAAADMTYwAgAAAAYxMDAwNTQEAAAAATAHAAAACTgvMTQvMjAyNVQYfnXj290I7U4KduPb3QgiQ0lRLk5FVC5JUV9NQVJLRVRDQVAuMjAyNS84LzE0LlVTRAEAAAA09eAEAgAAAAw2ODA4Ni4zMzI0NjgBBgAAAAUAAAABMQEAAAALLTE5MzQwMTg1NzADAAAAAzE2MAIAAAAGMTAwMDU0BAAAAAEwBwAAAAk4LzE0LzIwMjVUGH5149vdCOSGAnbj290II0NJUS5HVExCLklRX01BUktFVENBUC4yMDI1LzgvMTQuVVNEAQAAAM2EFxECAAAABzY3NjQuOTQBBgAAAAUAAAABMQEAAAALLTE5Mzg2NzM4MTgDAAAAAzE2MAIAAAAGMTAwMDU0BAAAAAEwBwAAAAk4LzE0LzIwMjVUGH5149vdCKKuCnbj290II0NJUS5QQU5XLklRX01BUktFVENBUC4yMDI1LzgvMTQuVVNEAQAAAIN9hAECAAAA</t>
  </si>
  <si>
    <t>DTExNTkyMC4yNDgwMjQBBgAAAAUAAAABMQEAAAALLTE5NDIxMDI4NDMDAAAAAzE2MAIAAAAGMTAwMDU0BAAAAAEwBwAAAAk4LzE0LzIwMjVUGH5149vdCKN/+XXj290IIkNJUS5NREIuSVFfTUFSS0VUQ0FQLjIwMjUvOC8xNC5VU0QBAAAA4m7MAgIAAAAMMTY2OTkuOTU0MTQ4AQYAAAAFAAAAATEBAAAACy0xOTM5MzcwMjE2AwAAAAMxNjACAAAABjEwMDA1NAQAAAABMAcAAAAJOC8xNC8yMDI1VBh+dePb3Qh5Xwd249vdCCNDSVEuUFNURy5JUV9NQVJLRVRDQVAuMjAyNS84LzE0LlVTRAEAAAC4yqUGAgAAAAwxODkwNy4yMTI1NzIBBgAAAAUAAAABMQEAAAALLTE5Mzg2MTQ5MDIDAAAAAzE2MAIAAAAGMTAwMDU0BAAAAAEwBwAAAAk4LzE0LzIwMjVUGH5149vdCD6tB3bj290IIUNJUS5aUy5JUV9NQVJLRVRDQVAuMjAyNS84LzE0LlVTRAEAAADUzIEDAgAAAAw0MjE5MS45NzAxNTUBBgAAAAUAAAABMQEAAAALLTE5Mzk1MzgzOTIDAAAAAzE2MAIAAAAGMTAwMDU0BAAAAAEwBwAAAAk4LzE0LzIwMjVUGH5149vdCBTKBHbj290II0NJUS5DRkxULklRX01BUktFVENBUC4yMDI1LzgvMTQuVVNEAQAAACYBehACAAAACzYxNTMuNjgyNTc4AQYAAAAFAAAAATEBAAAACy0xOTM0MTcwNTU1AwAAAAMxNjACAAAABjEwMDA1NAQAAAABMAcAAAAJOC8xNC8yMDI1VBh+dePb3QhnHgp249vdCCNDSVEuTlZEQS5JUV9NQVJL</t>
  </si>
  <si>
    <t>RVRDQVAuMjAyNS84LzE0LlVTRAEAAAAzfgAAAgAAAAc0NDQxMjg4AQYAAAAFAAAAATEBAAAACy0xOTQwNTcyMjQ5AwAAAAMxNjACAAAABjEwMDA1NAQAAAABMAcAAAAJOC8xNC8yMDI1VBh+dePb3QiRTAV249vdCCNDSVEuQUFQTC5JUV9NQVJLRVRDQVAuMjAyNS84LzE0LlVTRAEAAABpYQAAAgAAAAwzNDU0NTQ1Ljk4NDIBBgAAAAUAAAABMQEAAAALLTE5MzM3MDMzMDMDAAAAAzE2MAIAAAAGMTAwMDU0BAAAAAEwBwAAAAk4LzE0LzIwMjVUGH5149vdCNk8AHbj290II0NJUS5BVkdPLklRX01BUktFVENBUC4yMDI1LzgvMTQuVVNEAQAAAPC2fQECAAAADjE0NjM4NjEuMjcyNzk0AQYAAAAFAAAAATEBAAAACy0xOTM4NTU3MjYwAwAAAAMxNjACAAAABjEwMDA1NAQAAAABMAcAAAAJOC8xNC8yMDI1VBh+dePb3QgiwgV249vdCChDSVEuVFdTRToyMzMwLklRX01BUktFVENBUC4yMDI1LzgvMTQuVVNEAQAAAKvMBQACAAAAEDEwMTM1NjUuNjE5MzMzMzEBBgAAAAUAAAABMQEAAAALLTE5MzExMzg4OTgDAAAAAzE2MAIAAAAGMTAwMDU0BAAAAAEwBwAAAAk4LzE0LzIwMjVUGH5149vdCGKFBnbj290IK0NJUS5LT1NFOkEwMDA2NjAuSVFfTUFSS0VUQ0FQLjIwMjUvOC8xNC5VU0QBAAAAnXoNAAIAAAAQMTM3MzQxLjc4NDc0NTg1MwEGAAAABQAAAAExAQAAAAstMTkzNDc1NTMzMAMAAAADMTYwAgAAAAYxMDAwNTQE</t>
  </si>
  <si>
    <t>AAAAATAHAAAACTgvMTQvMjAyNVQYfnXj290IL3EDduPb3QgsQ0lRLk5BU0RBUUdTOkFTTUwuSVFfTUFSS0VUQ0FQLjIwMjUvOC8xNC5VU0QBAAAAKO8FAAIAAAAQMjkwMTA4Ljg5MDg5NjI5OAEGAAAABQAAAAExAQAAAAstMTkzNTMwNzQ0MAMAAAADMTYwAgAAAAYxMDAwNTQEAAAAATAHAAAACTgvMTQvMjAyNVQYfnXj290INIIJduPb3QgjQ0lRLk1SVkwuSVFfTUFSS0VUQ0FQLjIwMjUvOC8xNC5VU0QBAAAAtnkAAAIAAAAJNjgxNDguMjg4AQYAAAAFAAAAATEBAAAACy0xOTQwMDAyOTMxAwAAAAMxNjACAAAABjEwMDA1NAQAAAABMAcAAAAJOC8xNC8yMDI1VBh+dePb3QjdYft149vdCCJDSVEuVlJULklRX01BUktFVENBUC4yMDI1LzgvMTQuVVNEAQAAAESbhyICAAAADDUwNjA0Ljk3MDMxMwEGAAAABQAAAAExAQAAAAstMTkzNDE5NTQzNQMAAAADMTYwAgAAAAYxMDAwNTQEAAAAATAHAAAACTgvMTQvMjAyNVQYfnXj290IhAYEduPb3QgjQ0lRLkFORVQuSVFfTUFSS0VUQ0FQLjIwMjUvOC8xNC5VU0QBAAAAw9v8AQIAAAANMTcxNTM2Ljk4NzE5OQEGAAAABQAAAAExAQAAAAstMTkzMzA1MjEzMQMAAAADMTYwAgAAAAYxMDAwNTQEAAAAATAHAAAACTgvMTQvMjAyNVQYfnXj290IVtAJduPb3QgoQ0lRLlRXU0U6MjQ1NC5JUV9NQVJLRVRDQVAuMjAyNS84LzE0LlVTRAEAAAA9N1wAAgAAABA3MzY5NC4yNzAx</t>
  </si>
  <si>
    <t>MzA5MzMxAQYAAAAFAAAAATEBAAAACy0xOTMxNTEzMjMwAwAAAAMxNjACAAAABjEwMDA1NAQAAAABMAcAAAAJOC8xNC8yMDI1VBh+dePb3Qgzvf1149vdCCFDSVEuTVUuSVFfTUFSS0VUQ0FQLjIwMjUvOC8xNC5VU0QBAAAABmkEAAIAAAANMTQwMjE1LjE4MzkwNAEGAAAABQAAAAExAQAAAAstMTkzNzE3NjA4MgMAAAADMTYwAgAAAAYxMDAwNTQEAAAAATAHAAAACTgvMTQvMjAyNVQYfnXj290IJVsJduPb3QgjQ0lRLlFDT00uSVFfTUFSS0VUQ0FQLjIwMjUvOC8xNC5VU0QBAAAA1YIAAAIAAAANMTcwMzU0LjkwMzc1OAEGAAAABQAAAAExAQAAAAstMTkzNDI1NDI1MQMAAAADMTYwAgAAAAYxMDAwNTQEAAAAATAHAAAACTgvMTQvMjAyNVQYfnXj290IhEkIduPb3QgjQ0lRLlNOUFMuSVFfTUFSS0VUQ0FQLjIwMjUvOC8xNC5VU0QBAAAA1IgAAAIAAAANMTE0MDUzLjQ5NDg2OQEGAAAABQAAAAExAQAAAAstMTk0MDU3MjI0NwMAAAADMTYwAgAAAAYxMDAwNTQEAAAAATAHAAAACTgvMTQvMjAyNVQYfnXj290I5IYCduPb3QgiQ0lRLkFSTS5JUV9NQVJLRVRDQVAuMjAyNS84LzE0LlVTRAEAAAAs58UnAgAAAAkxNDg4NDIuNDUBBgAAAAUAAAABMQEAAAALLTE5MzQyNTQ0MDcDAAAAAzE2MAIAAAAGMTAwMDU0BAAAAAEwBwAAAAk4LzE0LzIwMjVUGH5149vdCAbVAnbj290II0NJUS5DUk0uSVFfQ0xPU0VQUklDRS4y</t>
  </si>
  <si>
    <t>MDI1LzgvMTQuVVNEAQAAACXgAQACAAAABjIzMy4zNwBUGH5149vdCKN/+XXj290II0NJUS5DUk0uSVFfQ0xPU0VQUklDRS4yMDI1LzgvMTMuVVNEAQAAACXgAQACAAAABjIzNy4wMwBUGH5149vdCHlfB3bj290II0NJUS5DUk0uSVFfQ0xPU0VQUklDRS4yMDI1LzgvMTEuVVNEAQAAACXgAQACAAAABjIzMi42OABUGH5149vdCHUVAHbj290II0NJUS5OT1cuSVFfQ0xPU0VQUklDRS4yMDI1LzgvMTQuVVNEAQAAAL90XgECAAAABjg1MC44NgBUGH5149vdCDO9/XXj290II0NJUS5OT1cuSVFfQ0xPU0VQUklDRS4yMDI1LzgvMTMuVVNEAQAAAL90XgECAAAABTg2My4zAFQYfnXj290I4cIGduPb3QgjQ0lRLk5PVy5JUV9DTE9TRVBSSUNFLjIwMjUvOC8xMS5VU0QBAAAAv3ReAQIAAAAGODU2LjM3AFQYfnXj290I3gwJduPb3QgkQ0lRLkRVT0wuSVFfQ0xPU0VQUklDRS4yMDI1LzgvMTQuVVNEAQAAALDwhwwCAAAABjMyOS44OABUGH5149vdCCLCBXbj290IJENJUS5EVU9MLklRX0NMT1NFUFJJQ0UuMjAyNS84LzEzLlVTRAEAAACw8IcMAgAAAAYzMjcuOTMAVBh+dePb3QhihQZ249vdCCRDSVEuRFVPTC5JUV9DTE9TRVBSSUNFLjIwMjUvOC8xMS5VU0QBAAAAsPCHDAIAAAAGMzQwLjU5AFQYfnXj290Io3/5dePb3QgjQ0lRLlNBUC5JUV9DTE9TRVBSSUNFLjIwMjUvOC8xNC5VU0QBAAAAC+4BAAIAAAAOMjc5LjIx</t>
  </si>
  <si>
    <t>NDcyNjc3MzUAVBh+dePb3QiRTAV249vdCCNDSVEuU0FQLklRX0NMT1NFUFJJQ0UuMjAyNS84LzEzLlVTRAEAAAAL7gEAAgAAAA0yNzkuOTkwNjI3ODE3AFQYfnXj290Ij3AIduPb3QgjQ0lRLlNBUC5JUV9DTE9TRVBSSUNFLjIwMjUvOC8xMS5VU0QBAAAAC+4BAAIAAAAPMjg5LjEzNDk3MjE3NDg1AFQYfnXj290I5IYCduPb3QgjQ0lRLlRFTS5JUV9DTE9TRVBSSUNFLjIwMjUvOC8xNC5VU0QBAAAAANMkGQIAAAAFNzEuNTkAVBh+dePb3Qh1FQB249vdCCNDSVEuVEVNLklRX0NMT1NFUFJJQ0UuMjAyNS84LzEzLlVTRAEAAAAA0yQZAgAAAAU2OS42MwBUGH5149vdCH+/C3bj290II0NJUS5URU0uSVFfQ0xPU0VQUklDRS4yMDI1LzgvMTEuVVNEAQAAAADTJBkCAAAABTYwLjgyAFQYfnXj290IhAYEduPb3QgkQ0lRLkFEQkUuSVFfQ0xPU0VQUklDRS4yMDI1LzgvMTQuVVNEAQAAAAFfAAACAAAABjM0OC41OABUGH5149vdCAbVAnbj290IJENJUS5BREJFLklRX0NMT1NFUFJJQ0UuMjAyNS84LzEzLlVTRAEAAAABXwAAAgAAAAYzNTEuMDcAVBh+dePb3QgvcQN249vdCCRDSVEuQURCRS5JUV9DTE9TRVBSSUNFLjIwMjUvOC8xMS5VU0QBAAAAAV8AAAIAAAAGMzMzLjY1AFQYfnXj290IPq0HduPb3QgjQ0lRLklPVC5JUV9DTE9TRVBSSUNFLjIwMjUvOC8xNC5VU0QBAAAAuj78EQIAAAAFMzIuMjIAVBh+dePb3Qgz</t>
  </si>
  <si>
    <t>vf1149vdCCNDSVEuSU9ULklRX0NMT1NFUFJJQ0UuMjAyNS84LzEzLlVTRAEAAAC6PvwRAgAAAAIzMwBUGH5149vdCISEC3bj290II0NJUS5JT1QuSVFfQ0xPU0VQUklDRS4yMDI1LzgvMTEuVVNEAQAAALo+/BECAAAABDMyLjUAVBh+dePb3QgMOAd249vdCCRDSVEuV0RBWS5JUV9DTE9TRVBSSUNFLjIwMjUvOC8xNC5VU0QBAAAAh2NrAQIAAAAGMjIxLjkyAFQYfnXj290I218CduPb3QgkQ0lRLldEQVkuSVFfQ0xPU0VQUklDRS4yMDI1LzgvMTMuVVNEAQAAAIdjawECAAAABjIyMy4wNwBUGH5149vdCOHCBnbj290IJENJUS5XREFZLklRX0NMT1NFUFJJQ0UuMjAyNS84LzExLlVTRAEAAACHY2sBAgAAAAYyMTMuNjkAVBh+dePb3Qijf/l149vdCCRDSVEuUkJMWC5JUV9DTE9TRVBSSUNFLjIwMjUvOC8xNC5VU0QBAAAAaVX0AQIAAAAGMTI1LjI4AFQYfnXj290IIsIFduPb3QgkQ0lRLlJCTFguSVFfQ0xPU0VQUklDRS4yMDI1LzgvMTMuVVNEAQAAAGlV9AECAAAABjEyNi43OABUGH5149vdCHFeBnbj290IJENJUS5SQkxYLklRX0NMT1NFUFJJQ0UuMjAyNS84LzExLlVTRAEAAABpVfQBAgAAAAYxMzAuNzQAVBh+dePb3QgUygR249vdCCNDSVEuQVBQLklRX0NMT1NFUFJJQ0UuMjAyNS84LzE0LlVTRAEAAADauc4NAgAAAAY0MzMuMzQAVBh+dePb3Qh1FQB249vdCCNDSVEuQVBQLklRX0NMT1NFUFJJQ0UuMjAy</t>
  </si>
  <si>
    <t>NS84LzEzLlVTRAEAAADauc4NAgAAAAU0NDYuNABUGH5149vdCIQGBHbj290II0NJUS5BUFAuSVFfQ0xPU0VQUklDRS4yMDI1LzgvMTEuVVNEAQAAANq5zg0CAAAABjQ2NS41OABUGH5149vdCDO9/XXj290IJENJUS5TSE9QLklRX0NMT1NFUFJJQ0UuMjAyNS84LzE0LlVTRAEAAAAGKwQFAgAAAAYxNDQuMjcAVBh+dePb3QgvcQN249vdCCRDSVEuU0hPUC5JUV9DTE9TRVBSSUNFLjIwMjUvOC8xMy5VU0QBAAAABisEBQIAAAAGMTUwLjA5AFQYfnXj290I3WH7dePb3QgkQ0lRLlNIT1AuSVFfQ0xPU0VQUklDRS4yMDI1LzgvMTEuVVNEAQAAAAYrBAUCAAAABTE0Ny41AFQYfnXj290IyfwKduPb3QgkQ0lRLlRFQU0uSVFfQ0xPU0VQUklDRS4yMDI1LzgvMTQuVVNEAQAAAFITIg8CAAAABjE2NC4zOQB/LH5149vdCNxT+XXj290IJENJUS5URUFNLklRX0NMT1NFUFJJQ0UuMjAyNS84LzEzLlVTRAEAAABSEyIPAgAAAAYxNjMuOTkAfyx+dePb3QgG1QJ249vdCCRDSVEuVEVBTS5JUV9DTE9TRVBSSUNFLjIwMjUvOC8xMS5VU0QBAAAAUhMiDwIAAAAGMTU5LjI4AH8sfnXj290IrtUKduPb3QgkQ0lRLk1TRlQuSVFfQ0xPU0VQUklDRS4yMDI1LzgvMTQuVVNEAQAAAEtVAAACAAAABjUyMi40OAB/LH5149vdCNtfAnbj290IJENJUS5NU0ZULklRX0NMT1NFUFJJQ0UuMjAyNS84LzEzLlVTRAEAAABLVQAAAgAAAAY1MjAu</t>
  </si>
  <si>
    <t>NTgAfyx+dePb3QgMOAd249vdCCRDSVEuTVNGVC5JUV9DTE9TRVBSSUNFLjIwMjUvOC8xMS5VU0QBAAAAS1UAAAIAAAAGNTIxLjc3AH8sfnXj290IdRUAduPb3QgkQ0lRLkFNWk4uSVFfQ0xPU0VQUklDRS4yMDI1LzgvMTQuVVNEAQAAAD1JAAACAAAABjIzMC45OAB/LH5149vdCDO9/XXj290IJENJUS5BTVpOLklRX0NMT1NFUFJJQ0UuMjAyNS84LzEzLlVTRAEAAAA9SQAAAgAAAAYyMjQuNTYAfyx+dePb3QjhwgZ249vdCCRDSVEuQU1aTi5JUV9DTE9TRVBSSUNFLjIwMjUvOC8xMS5VU0QBAAAAPUkAAAIAAAAFMjIxLjMAfyx+dePb3QhjhQp249vdCC5DSVEuTkFTREFRR1M6R09PR0wuSVFfQ0xPU0VQUklDRS4yMDI1LzgvMTQuVVNEAQAAAKhxAAACAAAABjIwMi45NAB/LH5149vdCCLCBXbj290ILkNJUS5OQVNEQVFHUzpHT09HTC5JUV9DTE9TRVBSSUNFLjIwMjUvOC8xMy5VU0QBAAAAqHEAAAIAAAAGMjAxLjk2AH8sfnXj290IcV4GduPb3QguQ0lRLk5BU0RBUUdTOkdPT0dMLklRX0NMT1NFUFJJQ0UuMjAyNS84LzExLlVTRAEAAACocQAAAgAAAAMyMDEAfyx+dePb3QjcU/l149vdCCRDSVEuVFNMQS5JUV9DTE9TRVBSSUNFLjIwMjUvOC8xNC5VU0QBAAAAEMaiAQIAAAAGMzM1LjU4AH8sfnXj290IkUwFduPb3QgkQ0lRLlRTTEEuSVFfQ0xPU0VQUklDRS4yMDI1LzgvMTMuVVNEAQAAABDGogECAAAABjMz</t>
  </si>
  <si>
    <t>OS4zOAB/LH5149vdCBTKBHbj290IJENJUS5UU0xBLklRX0NMT1NFUFJJQ0UuMjAyNS84LzExLlVTRAEAAAAQxqIBAgAAAAYzMzkuMDMAfyx+dePb3QjbXwJ249vdCCRDSVEuUExUUi5JUV9DTE9TRVBSSUNFLjIwMjUvOC8xNC5VU0QBAAAAZfqYAgIAAAAGMTgxLjAyAH8sfnXj290IdRUAduPb3QgkQ0lRLlBMVFIuSVFfQ0xPU0VQUklDRS4yMDI1LzgvMTMuVVNEAQAAAGX6mAICAAAABjE4NC4zNwB/LH5149vdCAHfA3bj290IJENJUS5QTFRSLklRX0NMT1NFUFJJQ0UuMjAyNS84LzExLlVTRAEAAABl+pgCAgAAAAYxODIuNjgAfyx+dePb3QiYewR249vdCCRDSVEuT1JDTC5JUV9DTE9TRVBSSUNFLjIwMjUvOC8xNC5VU0QBAAAA51YAAAIAAAAGMjQ0Ljk2AH8sfnXj290IL3EDduPb3QgkQ0lRLk9SQ0wuSVFfQ0xPU0VQUklDRS4yMDI1LzgvMTMuVVNEAQAAAOdWAAACAAAABjI0NC4xOAB/LH5149vdCGceCnbj290IJENJUS5PUkNMLklRX0NMT1NFUFJJQ0UuMjAyNS84LzExLlVTRAEAAADnVgAAAgAAAAYyNTIuNjgAfyx+dePb3QhW0Al249vdCCRDSVEuTkJJUy5JUV9DTE9TRVBSSUNFLjIwMjUvOC8xNC5VU0QBAAAAv/sZAwIAAAAFNjguNDYAfyx+dePb3Qgzvf1149vdCCRDSVEuTkJJUy5JUV9DTE9TRVBSSUNFLjIwMjUvOC8xMy5VU0QBAAAAv/sZAwIAAAAFNzAuNjMAfyx+dePb3QgMOAd249vdCCRDSVEu</t>
  </si>
  <si>
    <t>TkJJUy5JUV9DTE9TRVBSSUNFLjIwMjUvOC8xMS5VU0QBAAAAv/sZAwIAAAAFNzAuMjQAfyx+dePb3QhHhgd249vdCCRDSVEuRVNUQy5JUV9DTE9TRVBSSUNFLjIwMjUvOC8xNC5VU0QBAAAAgIRbDQIAAAAFNzYuNDIAfyx+dePb3QjbXwJ249vdCCRDSVEuRVNUQy5JUV9DTE9TRVBSSUNFLjIwMjUvOC8xMy5VU0QBAAAAgIRbDQIAAAAFNzYuMzgAfyx+dePb3Qhhofh149vdCCRDSVEuRVNUQy5JUV9DTE9TRVBSSUNFLjIwMjUvOC8xMS5VU0QBAAAAgIRbDQIAAAAFNzIuNTQAfyx+dePb3QjcU/l149vdCCRDSVEuU05PVy5JUV9DTE9TRVBSSUNFLjIwMjUvOC8xNC5VU0QBAAAAsDxkEAIAAAAFMTk0LjkAfyx+dePb3QjhwgZ249vdCCRDSVEuU05PVy5JUV9DTE9TRVBSSUNFLjIwMjUvOC8xMy5VU0QBAAAAsDxkEAIAAAAGMTk2Ljg3AH8sfnXj290INIIJduPb3QgkQ0lRLlNOT1cuSVFfQ0xPU0VQUklDRS4yMDI1LzgvMTEuVVNEAQAAALA8ZBACAAAABTE5MS44AH8sfnXj290IkUwFduPb3QgkQ0lRLkRET0cuSVFfQ0xPU0VQUklDRS4yMDI1LzgvMTQuVVNEAQAAALuhBAgCAAAABjEyNC41MgB/LH5149vdCHUVAHbj290IJENJUS5ERE9HLklRX0NMT1NFUFJJQ0UuMjAyNS84LzEzLlVTRAEAAAC7oQQIAgAAAAYxMjguNzEAfyx+dePb3QgUygR249vdCCRDSVEuRERPRy5JUV9DTE9TRVBSSUNFLjIwMjUvOC8xMS5V</t>
  </si>
  <si>
    <t>U0QBAAAAu6EECAIAAAAGMTI4LjgzAH8sfnXj290IzJP9dePb3QgjQ0lRLk5FVC5JUV9DTE9TRVBSSUNFLjIwMjUvOC8xNC5VU0QBAAAANPXgBAIAAAAGMTk1LjM4AH8sfnXj290IAd8DduPb3QgjQ0lRLk5FVC5JUV9DTE9TRVBSSUNFLjIwMjUvOC8xMy5VU0QBAAAANPXgBAIAAAAGMTk5LjM0AH8sfnXj290Ixzr7dePb3QgjQ0lRLk5FVC5JUV9DTE9TRVBSSUNFLjIwMjUvOC8xMS5VU0QBAAAANPXgBAIAAAAGMjAxLjE3AH8sfnXj290ImHsEduPb3QgkQ0lRLkdUTEIuSVFfQ0xPU0VQUklDRS4yMDI1LzgvMTQuVVNEAQAAAM2EFxECAAAABTQwLjk1AH8sfnXj290I3FP5dePb3QgkQ0lRLkdUTEIuSVFfQ0xPU0VQUklDRS4yMDI1LzgvMTMuVVNEAQAAAM2EFxECAAAABTQxLjUzAH8sfnXj290I3gwJduPb3QgkQ0lRLkdUTEIuSVFfQ0xPU0VQUklDRS4yMDI1LzgvMTEuVVNEAQAAAM2EFxECAAAABTM4LjgyAH8sfnXj290I1K0CduPb3QgkQ0lRLlBBTlcuSVFfQ0xPU0VQUklDRS4yMDI1LzgvMTQuVVNEAQAAAIN9hAECAAAABjE3My41NQB/LH5149vdCNtfAnbj290IJENJUS5QQU5XLklRX0NMT1NFUFJJQ0UuMjAyNS84LzEzLlVTRAEAAACDfYQBAgAAAAYxNzYuODYAfyx+dePb3QhuIgh249vdCCRDSVEuUEFOVy5JUV9DTE9TRVBSSUNFLjIwMjUvOC8xMS5VU0QBAAAAg32EAQIAAAAGMTY4LjE3AH8sfnXj290I</t>
  </si>
  <si>
    <t>DeD/dePb3QgjQ0lRLk1EQi5JUV9DTE9TRVBSSUNFLjIwMjUvOC8xNC5VU0QBAAAA4m7MAgIAAAAGMjA0LjM3AH8sfnXj290IzJP9dePb3QgjQ0lRLk1EQi5JUV9DTE9TRVBSSUNFLjIwMjUvOC8xMy5VU0QBAAAA4m7MAgIAAAAGMjA3LjQzAH8sfnXj290IR4YHduPb3QgjQ0lRLk1EQi5JUV9DTE9TRVBSSUNFLjIwMjUvOC8xMS5VU0QBAAAA4m7MAgIAAAADMjAxAH8sfnXj290IqL4IduPb3QgkQ0lRLlBTVEcuSVFfQ0xPU0VQUklDRS4yMDI1LzgvMTQuVVNEAQAAALjKpQYCAAAABTU3Ljg1AH8sfnXj290I+xAHduPb3QgkQ0lRLlBTVEcuSVFfQ0xPU0VQUklDRS4yMDI1LzgvMTMuVVNEAQAAALjKpQYCAAAABTU5LjU1AH8sfnXj290IDDgHduPb3QgkQ0lRLlBTVEcuSVFfQ0xPU0VQUklDRS4yMDI1LzgvMTEuVVNEAQAAALjKpQYCAAAABTU3LjM0AKVAfnXj290I3FP5dePb3QgiQ0lRLlpTLklRX0NMT1NFUFJJQ0UuMjAyNS84LzE0LlVTRAEAAADUzIEDAgAAAAYyNzAuOTkApUB+dePb3QjhwgZ249vdCCJDSVEuWlMuSVFfQ0xPU0VQUklDRS4yMDI1LzgvMTMuVVNEAQAAANTMgQMCAAAABjI3Ny43NwClQH5149vdCBGbBXbj290IIkNJUS5aUy5JUV9DTE9TRVBSSUNFLjIwMjUvOC8xMS5VU0QBAAAA1MyBAwIAAAAGMjcxLjE4AKVAfnXj290I218CduPb3QgkQ0lRLkNGTFQuSVFfQ0xPU0VQUklDRS4yMDI1Lzgv</t>
  </si>
  <si>
    <t>MTQuVVNEAQAAACYBehACAAAABTE3Ljg1AKVAfnXj290IDeD/dePb3QgkQ0lRLkNGTFQuSVFfQ0xPU0VQUklDRS4yMDI1LzgvMTMuVVNEAQAAACYBehACAAAABTE3LjI5AKVAfnXj290IdycBduPb3QgkQ0lRLkNGTFQuSVFfQ0xPU0VQUklDRS4yMDI1LzgvMTEuVVNEAQAAACYBehACAAAABTE1LjkxAKVAfnXj290IkUwFduPb3QgkQ0lRLk5WREEuSVFfQ0xPU0VQUklDRS4yMDI1LzgvMTQuVVNEAQAAADN+AAACAAAABjE4Mi4wMgClQH5149vdCBTKBHbj290IJENJUS5OVkRBLklRX0NMT1NFUFJJQ0UuMjAyNS84LzEzLlVTRAEAAAAzfgAAAgAAAAYxODEuNTkApUB+dePb3QiPcAh249vdCCRDSVEuTlZEQS5JUV9DTE9TRVBSSUNFLjIwMjUvOC8xMS5VU0QBAAAAM34AAAIAAAAGMTgyLjA2AKVAfnXj290If78LduPb3QgkQ0lRLkFBUEwuSVFfQ0xPU0VQUklDRS4yMDI1LzgvMTQuVVNEAQAAAGlhAAACAAAABjIzMi43OAClQH5149vdCMyT/XXj290IJENJUS5BQVBMLklRX0NMT1NFUFJJQ0UuMjAyNS84LzEzLlVTRAEAAABpYQAAAgAAAAYyMzMuMzMApUB+dePb3QjUrQJ249vdCCRDSVEuQUFQTC5JUV9DTE9TRVBSSUNFLjIwMjUvOC8xMS5VU0QBAAAAaWEAAAIAAAAGMjI3LjE4AKVAfnXj290IH0oDduPb3QgkQ0lRLkFWR08uSVFfQ0xPU0VQUklDRS4yMDI1LzgvMTQuVVNEAQAAAPC2fQECAAAABjMxMS4yMwCl</t>
  </si>
  <si>
    <t>QH5149vdCN04Anbj290IJENJUS5BVkdPLklRX0NMT1NFUFJJQ0UuMjAyNS84LzEzLlVTRAEAAADwtn0BAgAAAAYzMDkuMDkApUB+dePb3QhOevh149vdCCRDSVEuQVZHTy5JUV9DTE9TRVBSSUNFLjIwMjUvOC8xMS5VU0QBAAAA8LZ9AQIAAAAFMzAzLjkApUB+dePb3QjcU/l149vdCClDSVEuVFdTRToyMzMwLklRX0NMT1NFUFJJQ0UuMjAyNS84LzE0LlVTRAEAAACrzAUAAgAAAAkzOS4wODQ1ODkApUB+dePb3QibDQx249vdCClDSVEuVFdTRToyMzMwLklRX0NMT1NFUFJJQ0UuMjAyNS84LzEzLlVTRAEAAACrzAUAAgAAAAo0MC4wOTA4NzMyAKVAfnXj290IbiIIduPb3QgpQ0lRLlRXU0U6MjMzMC5JUV9DTE9TRVBSSUNFLjIwMjUvOC8xMS5VU0QBAAAAq8wFAAIAAAALMzkuMzY2MTM4MTIApUB+dePb3QgMOAd249vdCCxDSVEuS09TRTpBMDAwNjYwLklRX0NMT1NFUFJJQ0UuMjAyNS84LzE0LlVTRAEAAACdeg0AAgAAAAoxOTguOTQ2NzI3AKVAfnXj290IDeD/dePb3QgsQ0lRLktPU0U6QTAwMDY2MC5JUV9DTE9TRVBSSUNFLjIwMjUvOC8xMy5VU0QBAAAAnXoNAAIAAAAKMjAxLjcyODQ3NgClQH5149vdCIabBnbj290ILENJUS5LT1NFOkEwMDA2NjAuSVFfQ0xPU0VQUklDRS4yMDI1LzgvMTEuVVNEAQAAAJ16DQACAAAACTE5MS43NTY3MwClQH5149vdCMyT/XXj290ILUNJUS5OQVNEQVFHUzpBU01MLklR</t>
  </si>
  <si>
    <t>X0NMT1NFUFJJQ0UuMjAyNS84LzE0LlVTRAEAAAAo7wUAAgAAAAY3NTUuMjEApUB+dePb3QhxXgZ249vdCC1DSVEuTkFTREFRR1M6QVNNTC5JUV9DTE9TRVBSSUNFLjIwMjUvOC8xMy5VU0QBAAAAKO8FAAIAAAAGNzU1LjU3AKVAfnXj290Ixzr7dePb3QgtQ0lRLk5BU0RBUUdTOkFTTUwuSVFfQ0xPU0VQUklDRS4yMDI1LzgvMTEuVVNEAQAAACjvBQACAAAABjcyMS4zMQClQH5149vdCKJa/HXj290IJENJUS5NUlZMLklRX0NMT1NFUFJJQ0UuMjAyNS84LzE0LlVTRAEAAAC2eQAAAgAAAAU3OS4wNAClQH5149vdCHQs+XXj290IJENJUS5NUlZMLklRX0NMT1NFUFJJQ0UuMjAyNS84LzEzLlVTRAEAAAC2eQAAAgAAAAU3OS4zMgClQH5149vdCBGbBXbj290IJENJUS5NUlZMLklRX0NMT1NFUFJJQ0UuMjAyNS84LzExLlVTRAEAAAC2eQAAAgAAAAU3Ny4yOAClQH5149vdCISEC3bj290II0NJUS5WUlQuSVFfQ0xPU0VQUklDRS4yMDI1LzgvMTQuVVNEAQAAAESbhyICAAAABjEzMi41MgClQH5149vdCN04Anbj290II0NJUS5WUlQuSVFfQ0xPU0VQUklDRS4yMDI1LzgvMTMuVVNEAQAAAESbhyICAAAABTEzNy40AKVAfnXj290IFMoEduPb3QgjQ0lRLlZSVC5JUV9DTE9TRVBSSUNFLjIwMjUvOC8xMS5VU0QBAAAARJuHIgIAAAAGMTM5LjgzAKVAfnXj290IDeD/dePb3QgkQ0lRLkFORVQuSVFfQ0xPU0VQUklDRS4y</t>
  </si>
  <si>
    <t>MDI1LzgvMTQuVVNEAQAAAMPb/AECAAAABjEzNi40OAClQH5149vdCMyT/XXj290IJENJUS5BTkVULklRX0NMT1NFUFJJQ0UuMjAyNS84LzEzLlVTRAEAAADD2/wBAgAAAAYxMzguMDEApUB+dePb3QgB3wN249vdCCRDSVEuQU5FVC5JUV9DTE9TRVBSSUNFLjIwMjUvOC8xMS5VU0QBAAAAw9v8AQIAAAAGMTM3LjY1AKVAfnXj290ImHsEduPb3QgpQ0lRLlRXU0U6MjQ1NC5JUV9DTE9TRVBSSUNFLjIwMjUvOC8xNC5VU0QBAAAAPTdcAAIAAAAKNDYuMjM2MjM3MgClQH5149vdCKJa/HXj290IKUNJUS5UV1NFOjI0NTQuSVFfQ0xPU0VQUklDRS4yMDI1LzgvMTMuVVNEAQAAAD03XAACAAAACzQ1Ljc3MDQxMzU3AKVAfnXj290IMUsLduPb3QgpQ0lRLlRXU0U6MjQ1NC5JUV9DTE9TRVBSSUNFLjIwMjUvOC8xMS5VU0QBAAAAPTdcAAIAAAALNDUuMjA0MzM2NTcApUB+dePb3Qh0LPl149vdCCJDSVEuTVUuSVFfQ0xPU0VQUklDRS4yMDI1LzgvMTQuVVNEAQAAAAZpBAACAAAABjEyNS4yOQClQH5149vdCB9KA3bj290IIkNJUS5NVS5JUV9DTE9TRVBSSUNFLjIwMjUvOC8xMy5VU0QBAAAABmkEAAIAAAAGMTI0LjI3AKVAfnXj290IbiIIduPb3QgiQ0lRLk1VLklRX0NMT1NFUFJJQ0UuMjAyNS84LzExLlVTRAEAAAAGaQQAAgAAAAYxMjMuNzIApUB+dePb3QjdOAJ249vdCCRDSVEuUUNPTS5JUV9DTE9TRVBSSUNFLjIw</t>
  </si>
  <si>
    <t>MjUvOC8xNC5VU0QBAAAA1YIAAAIAAAAGMTU4LjA5AKVAfnXj290IDeD/dePb3QgkQ0lRLlFDT00uSVFfQ0xPU0VQUklDRS4yMDI1LzgvMTMuVVNEAQAAANWCAAACAAAABjE1Ni41OQClQH5149vdCI8AAXbj290IJENJUS5RQ09NLklRX0NMT1NFUFJJQ0UuMjAyNS84LzExLlVTRAEAAADVggAAAgAAAAYxNDcuOTcApUB+dePb3QgjJAt249vdCCRDSVEuU05QUy5JUV9DTE9TRVBSSUNFLjIwMjUvOC8xNC5VU0QBAAAA1IgAAAIAAAAGNjE2LjM2AKVAfnXj290IDDgHduPb3QgkQ0lRLlNOUFMuSVFfQ0xPU0VQUklDRS4yMDI1LzgvMTMuVVNEAQAAANSIAAACAAAABjYxOC41NwClQH5149vdCEeGB3bj290IJENJUS5TTlBTLklRX0NMT1NFUFJJQ0UuMjAyNS84LzExLlVTRAEAAADUiAAAAgAAAAY2MTYuMTIApUB+dePb3QiiWvx149vdCCNDSVEuQVJNLklRX0NMT1NFUFJJQ0UuMjAyNS84LzE0LlVTRAEAAAAs58UnAgAAAAYxNDAuNTUApUB+dePb3QjMk/1149vdCCNDSVEuQVJNLklRX0NMT1NFUFJJQ0UuMjAyNS84LzEzLlVTRAEAAAAs58UnAgAAAAUxNDEuNgDHVH5149vdCBGbBXbj290II0NJUS5BUk0uSVFfQ0xPU0VQUklDRS4yMDI1LzgvMTEuVVNEAQAAACznxScCAAAABjE0MS4wNQDHVH5149vdCHA3Bnbj290IJENJUS5BR0lYLklRX0NMT1NFUFJJQ0UuMjAyNS83LzE2LlVTRAEAAAAj9wBwAgAAAAczMS43</t>
  </si>
  <si>
    <t>NzEyAMdUfnXj290IyfwKduPb3QgjQ0lRLkFHSVguSVFfQ0xPU0VQUklDRS4yMDI1LzcvOS5VU0QBAAAAI/cAcAIAAAAFMzEuNjgAx1R+dePb3QjzFwV249vdCBtDSVEuQUdJWC5JUV9DTE9TRVBSSUNFLi5VU0QBAAAAI/cAcAIAAAAFMzIuNzYAx1R+dePb3QjHVH5149vdCCVDSVEuQUdJWC5JUV9DTE9TRVBSSUNFLjIwMjQvMTEvMjkuVVNEAQAAACP3AHACAAAABTI4LjIzAMdUfnXj290ITnr4dePb3QgkQ0lRLkFHSVguSVFfQ0xPU0VQUklDRS4yMDI1LzcvMTUuVVNEAQAAACP3AHACAAAABTMxLjc5AMdUfnXj290IdCz5dePb3QgkQ0lRLl5ORFguSVFfQ0xPU0VQUklDRS4yMDI1LzcvMTYuVVNEAQAAAA6zKAACAAAACjIyOTA3Ljk2NjcAx1R+dePb3QjIHP9149vdCCNDSVEuXk5EWC5JUV9DTE9TRVBSSUNFLjIwMjUvNy85LlVTRAEAAAAOsygAAgAAAAoyMjg2NC45MDY2AMdUfnXj290IqqIEduPb3QgbQ0lRLl5ORFguSVFfQ0xPU0VQUklDRS4uVVNEAQAAAA6zKAACAAAACjIzODMyLjQ0MTkAx1R+dePb3QjHVH5149vdCCVDSVEuXk5EWC5JUV9DTE9TRVBSSUNFLjIwMjQvMTIvMzEuVVNEAQAAAA6zKAACAAAACjIxMDEyLjE3MzcAx1R+dePb3QgN4P9149vdCCNDSVEuXk5EWC5JUV9DTE9TRVBSSUNFLjIwMjUvOC8xLlVTRAEAAAAOsygAAgAAAAoyMjc2My4zMTMzAMdUfnXj290IjwABduPb3QglQ0lRLl5O</t>
  </si>
  <si>
    <t>RFguSVFfQ0xPU0VQUklDRS4yMDI0LzExLzI5LlVTRAEAAAAOsygAAgAAAAoyMDkzMC4zNjYyAMdUfnXj290Ioq4KduPb3QglQ0lRLl5ORFguSVFfQ0xPU0VQUklDRS4yMDIzLzEyLzI5LlVTRAEAAAAOsygAAgAAAAoxNjgyNS45MzA3AMdUfnXj290IMRP7dePb3QgkQ0lRLl5ORFguSVFfQ0xPU0VQUklDRS4yMDI1LzcvMTUuVVNEAQAAAA6zKAACAAAACjIyODg0LjU4ODQAx1R+dePb3QiiWvx149vdCCRDSVEuXlNQWC5JUV9DTE9TRVBSSUNFLjIwMjUvNy8xNi5VU0QBAAAAm7goAAIAAAAPNjI2My42OTUyNDE1MDc3AMdUfnXj290IAd8DduPb3QgjQ0lRLl5TUFguSVFfQ0xPU0VQUklDRS4yMDI1LzcvOS5VU0QBAAAAm7goAAIAAAAQNjI2My4yNjQzNzg1NzQzNADHVH5149vdCPNc/XXj290IJUNJUS5eU1BYLklRX0NMT1NFUFJJQ0UuMjAyNC8xMS8yOS5VU0QBAAAAm7goAAIAAAAQNjAzMi4zODQ0MTIyNzM5MgDHVH5149vdCE56+HXj290IJENJUS5eU1BYLklRX0NMT1NFUFJJQ0UuMjAyNS83LzE1LlVTRAEAAACbuCgAAgAAABA2MjQzLjc1NTcwOTA2MTExAMdUfnXj290IH0oDduPb3QgrQ0lRLktPU0U6QTAwMDY2MC5JUV9DTE9TRVBSSUNFLjIwMjUvOC8xLlVTRAEAAACdeg0AAgAAAAoxODUuNjc4MjE0AMdUfnXj290IY4UKduPb3QgsQ0lRLktPU0U6QTAwMDY2MC5JUV9DTE9TRVBSSUNFLjIwMjUvNy8z</t>
  </si>
  <si>
    <t>MS5VU0QBAAAAnXoNAAIAAAALMTk1Ljk2MTkyOTUAx1R+dePb3Qj7EAd249vdCCRDSVEuQUdJWC5JUV9DTE9TRVBSSUNFLjIwMjUvNy8zMS5VU0QBAAAAI/cAcAIAAAAHMzIuNDU5NQDHVH5149vdCEeGB3bj290IKENJUS5UV1NFOjIzMzAuSVFfQ0xPU0VQUklDRS4yMDI1LzgvMS5VU0QBAAAAq8wFAAIAAAAKMzguMzM2MDc5NgDHVH5149vdCHA3Bnbj290IKUNJUS5UV1NFOjIzMzAuSVFfQ0xPU0VQUklDRS4yMDI1LzcvMzEuVVNEAQAAAKvMBQACAAAACzM4Ljc1MDYyNTkyAMdUfnXj290IcDcGduPb3QgoQ0lRLlRXU0U6MjQ1NC5JUV9DTE9TRVBSSUNFLjIwMjUvOC8xLlVTRAEAAAA9N1wAAgAAAAk0NS4zOTc5ODkAx1R+dePb3QiGmwZ249vdCClDSVEuVFdTRToyNDU0LklRX0NMT1NFUFJJQ0UuMjAyNS83LzMxLlVTRAEAAAA9N1wAAgAAAAs0NS43NjU4MjU0NADHVH5149vdCIabBnbj290II0NJUS5BQVBMLklRX0NMT1NFUFJJQ0UuMjAyNS84LzEuVVNEAQAAAGlhAAACAAAABjIwMi4zOADHVH5149vdCO1OCnbj290IJENJUS5BQVBMLklRX0NMT1NFUFJJQ0UuMjAyNS83LzMxLlVTRAEAAABpYQAAAgAAAAYyMDcuNTcAx1R+dePb3QiqogR249vdCCNDSVEuQURCRS5JUV9DTE9TRVBSSUNFLjIwMjUvOC8xLlVTRAEAAAABXwAAAgAAAAUzNDcuOADHVH5149vdCPMXBXbj290IJENJUS5BREJFLklRX0NMT1NF</t>
  </si>
  <si>
    <t>UFJJQ0UuMjAyNS83LzMxLlVTRAEAAAABXwAAAgAAAAYzNTcuNjkAx1R+dePb3QjzFwV249vdCCNDSVEuQU1aTi5JUV9DTE9TRVBSSUNFLjIwMjUvOC8xLlVTRAEAAAA9SQAAAgAAAAYyMTQuNzUAx1R+dePb3Qin9wl249vdCCRDSVEuQU1aTi5JUV9DTE9TRVBSSUNFLjIwMjUvNy8zMS5VU0QBAAAAPUkAAAIAAAAGMjM0LjExAMdUfnXj290Ip/cJduPb3QgjQ0lRLkFORVQuSVFfQ0xPU0VQUklDRS4yMDI1LzgvMS5VU0QBAAAAw9v8AQIAAAAGMTE3LjU3AMdUfnXj290IVtAJduPb3QgkQ0lRLkFORVQuSVFfQ0xPU0VQUklDRS4yMDI1LzcvMzEuVVNEAQAAAMPb/AECAAAABjEyMy4yMgDHVH5149vdCDET+3Xj290IIkNJUS5BUk0uSVFfQ0xPU0VQUklDRS4yMDI1LzgvMS5VU0QBAAAALOfFJwIAAAAGMTM3LjU4AMdUfnXj290ITfsHduPb3QgjQ0lRLkFSTS5JUV9DTE9TRVBSSUNFLjIwMjUvNy8zMS5VU0QBAAAALOfFJwIAAAAHMTQxLjM3NQDHVH5149vdCE37B3bj290ILENJUS5OQVNEQVFHUzpBU01MLklRX0NMT1NFUFJJQ0UuMjAyNS84LzEuVVNEAQAAACjvBQACAAAABjY4OS44MgDHVH5149vdCO3pBnbj290ILUNJUS5OQVNEQVFHUzpBU01MLklRX0NMT1NFUFJJQ0UuMjAyNS83LzMxLlVTRAEAAAAo7wUAAgAAAAY2OTQuNzEAx1R+dePb3QiPAAF249vdCCNDSVEuQVZHTy5JUV9DTE9TRVBSSUNFLjIwMjUv</t>
  </si>
  <si>
    <t>OC8xLlVTRAEAAADwtn0BAgAAAAYyODguNjQAx1R+dePb3Qj7EAd249vdCCRDSVEuQVZHTy5JUV9DTE9TRVBSSUNFLjIwMjUvNy8zMS5VU0QBAAAA8LZ9AQIAAAAFMjkzLjcAx1R+dePb3QhOevh149vdCCNDSVEuQ0ZMVC5JUV9DTE9TRVBSSUNFLjIwMjUvOC8xLlVTRAEAAAAmAXoQAgAAAAQxNy4yAMdUfnXj290I8xcFduPb3QgkQ0lRLkNGTFQuSVFfQ0xPU0VQUklDRS4yMDI1LzcvMzEuVVNEAQAAACYBehACAAAABjE3LjcyNQDHVH5149vdCDET+3Xj290IIkNJUS5DUk0uSVFfQ0xPU0VQUklDRS4yMDI1LzgvMS5VU0QBAAAAJeABAAIAAAAGMjUwLjc0AMdUfnXj290IcDcGduPb3QgjQ0lRLkNSTS5JUV9DTE9TRVBSSUNFLjIwMjUvNy8zMS5VU0QBAAAAJeABAAIAAAAGMjU4LjMzAMdUfnXj290IEZsFduPb3QgjQ0lRLkRET0cuSVFfQ0xPU0VQUklDRS4yMDI1LzgvMS5VU0QBAAAAu6EECAIAAAAFMTM1LjYAx1R+dePb3QiYewR249vdCCRDSVEuRERPRy5JUV9DTE9TRVBSSUNFLjIwMjUvNy8zMS5VU0QBAAAAu6EECAIAAAAGMTM5Ljk4AMdUfnXj290IjwABduPb3QgiQ0lRLkFQUC5JUV9DTE9TRVBSSUNFLjIwMjUvOC8xLlVTRAEAAADauc4NAgAAAAYzNzkuMTcAx1R+dePb3QiqogR249vdCCNDSVEuQVBQLklRX0NMT1NFUFJJQ0UuMjAyNS83LzMxLlVTRAEAAADauc4NAgAAAAUzOTAuNwDHVH5149vdCEVT</t>
  </si>
  <si>
    <t>+HXj290II0NJUS5EVU9MLklRX0NMT1NFUFJJQ0UuMjAyNS84LzEuVVNEAQAAALDwhwwCAAAABjMzOC45OQDHVH5149vdCNStAnbj290IJENJUS5EVU9MLklRX0NMT1NFUFJJQ0UuMjAyNS83LzMxLlVTRAEAAACw8IcMAgAAAAYzNDYuNTUAx1R+dePb3QgxE/t149vdCCNDSVEuRVNUQy5JUV9DTE9TRVBSSUNFLjIwMjUvOC8xLlVTRAEAAACAhFsNAgAAAAU3OS41OADHVH5149vdCNwzCXbj290IJENJUS5FU1RDLklRX0NMT1NFUFJJQ0UuMjAyNS83LzMxLlVTRAEAAACAhFsNAgAAAAQ4My43AMdUfnXj290IH0oDduPb3QgtQ0lRLk5BU0RBUUdTOkdPT0dMLklRX0NMT1NFUFJJQ0UuMjAyNS84LzEuVVNEAQAAAKhxAAACAAAABjE4OS4xMwDHVH5149vdCHlfB3bj290ILkNJUS5OQVNEQVFHUzpHT09HTC5JUV9DTE9TRVBSSUNFLjIwMjUvNy8zMS5VU0QBAAAAqHEAAAIAAAAFMTkxLjkAx1R+dePb3Qge2QB249vdCCNDSVEuR1RMQi5JUV9DTE9TRVBSSUNFLjIwMjUvOC8xLlVTRAEAAADNhBcRAgAAAAU0MS44MgDHVH5149vdCN4MCXbj290IJENJUS5HVExCLklRX0NMT1NFUFJJQ0UuMjAyNS83LzMxLlVTRAEAAADNhBcRAgAAAAU0My44MQDHVH5149vdCEVT+HXj290IIkNJUS5JT1QuSVFfQ0xPU0VQUklDRS4yMDI1LzgvMS5VU0QBAAAAuj78EQIAAAAFMzYuMDEAx1R+dePb3QhwNwZ249vdCCNDSVEuSU9ULklR</t>
  </si>
  <si>
    <t>X0NMT1NFUFJJQ0UuMjAyNS83LzMxLlVTRAEAAAC6PvwRAgAAAAUzOC4wMwDHVH5149vdCDET+3Xj290IIkNJUS5NREIuSVFfQ0xPU0VQUklDRS4yMDI1LzgvMS5VU0QBAAAA4m7MAgIAAAAGMjIwLjk3AMdUfnXj290I7ekGduPb3QgjQ0lRLk1EQi5JUV9DTE9TRVBSSUNFLjIwMjUvNy8zMS5VU0QBAAAA4m7MAgIAAAAGMjM3Ljg5AMdUfnXj290IhpsGduPb3QgjQ0lRLk1FVEEuSVFfQ0xPU0VQUklDRS4yMDI1LzgvMS5VU0QBAAAAF9s8AQIAAAAGNzUwLjAxAMdUfnXj290IqL4IduPb3QgkQ0lRLk1FVEEuSVFfQ0xPU0VQUklDRS4yMDI1LzcvMzEuVVNEAQAAABfbPAECAAAABjc3My40NADHVH5149vdCB7ZAHbj290II0NJUS5NUlZMLklRX0NMT1NFUFJJQ0UuMjAyNS84LzEuVVNEAQAAALZ5AAACAAAABTc0LjQ1AMdUfnXj290I8xcFduPb3QgkQ0lRLk1SVkwuSVFfQ0xPU0VQUklDRS4yMDI1LzcvMzEuVVNEAQAAALZ5AAACAAAABTgwLjM3AMdUfnXj290IRVP4dePb3QgjQ0lRLk1TRlQuSVFfQ0xPU0VQUklDRS4yMDI1LzgvMS5VU0QBAAAAS1UAAAIAAAAGNTI0LjExAMdUfnXj290IAd8DduPb3QgkQ0lRLk1TRlQuSVFfQ0xPU0VQUklDRS4yMDI1LzcvMzEuVVNEAQAAAEtVAAACAAAABTUzMy41AMdUfnXj290IMRP7dePb3QghQ0lRLk1VLklRX0NMT1NFUFJJQ0UuMjAyNS84LzEuVVNEAQAAAAZpBAACAAAA</t>
  </si>
  <si>
    <t>BjEwNC44OADHVH5149vdCJh7BHbj290IIkNJUS5NVS5JUV9DTE9TRVBSSUNFLjIwMjUvNy8zMS5VU0QBAAAABmkEAAIAAAAGMTA5LjE0AMdUfnXj290Ixaf+dePb3QgjQ0lRLk5CSVMuSVFfQ0xPU0VQUklDRS4yMDI1LzgvMS5VU0QBAAAAv/sZAwIAAAACNTIAx1R+dePb3QjUrQJ249vdCCRDSVEuTkJJUy5JUV9DTE9TRVBSSUNFLjIwMjUvNy8zMS5VU0QBAAAAv/sZAwIAAAAFNTQuNDMAx1R+dePb3Qge2QB249vdCCJDSVEuTkVULklRX0NMT1NFUFJJQ0UuMjAyNS84LzEuVVNEAQAAADT14AQCAAAABjIwMC4xMQDHVH5149vdCB9KA3bj290II0NJUS5ORVQuSVFfQ0xPU0VQUklDRS4yMDI1LzcvMzEuVVNEAQAAADT14AQCAAAABjIwNy42OADHVH5149vdCEVT+HXj290IIkNJUS5OT1cuSVFfQ0xPU0VQUklDRS4yMDI1LzgvMS5VU0QBAAAAv3ReAQIAAAAGOTE0LjM3AMdUfnXj290IeV8HduPb3QgjQ0lRLk5PVy5JUV9DTE9TRVBSSUNFLjIwMjUvNy8zMS5VU0QBAAAAv3ReAQIAAAAGOTQzLjEyAMdUfnXj290IJOz6dePb3QgjQ0lRLk5WREEuSVFfQ0xPU0VQUklDRS4yMDI1LzgvMS5VU0QBAAAAM34AAAIAAAAGMTczLjcyAMdUfnXj290If78LduPb3QgkQ0lRLk5WREEuSVFfQ0xPU0VQUklDRS4yMDI1LzcvMzEuVVNEAQAAADN+AAACAAAABjE3Ny44NwDHVH5149vdCMWn/nXj290II0NJUS5PUkNMLklRX0NM</t>
  </si>
  <si>
    <t>T1NFUFJJQ0UuMjAyNS84LzEuVVNEAQAAAOdWAAACAAAABjI0NC40MgDHVH5149vdCIabBnbj290IJENJUS5PUkNMLklRX0NMT1NFUFJJQ0UuMjAyNS83LzMxLlVTRAEAAADnVgAAAgAAAAYyNTMuNzcAx1R+dePb3Qge2QB249vdCCNDSVEuUEFOVy5JUV9DTE9TRVBSSUNFLjIwMjUvOC8xLlVTRAEAAACDfYQBAgAAAAYxNzIuODgAx1R+dePb3Qjt6QZ249vdCCRDSVEuUEFOVy5JUV9DTE9TRVBSSUNFLjIwMjUvNy8zMS5VU0QBAAAAg32EAQIAAAAFMTczLjYAx1R+dePb3QhFU/h149vdCCNDSVEuUExUUi5JUV9DTE9TRVBSSUNFLjIwMjUvOC8xLlVTRAEAAABl+pgCAgAAAAYxNTQuMjcAx1R+dePb3QjzFwV249vdCCRDSVEuUExUUi5JUV9DTE9TRVBSSUNFLjIwMjUvNy8zMS5VU0QBAAAAZfqYAgIAAAAGMTU4LjM1AMdUfnXj290IJOz6dePb3QgjQ0lRLlBTVEcuSVFfQ0xPU0VQUklDRS4yMDI1LzgvMS5VU0QBAAAAuMqlBgIAAAAFNTQuNTEAx1R+dePb3QgRmwV249vdCCRDSVEuUFNURy5JUV9DTE9TRVBSSUNFLjIwMjUvNy8zMS5VU0QBAAAAuMqlBgIAAAAFNTkuNTIAx1R+dePb3QjFp/5149vdCCNDSVEuUUNPTS5JUV9DTE9TRVBSSUNFLjIwMjUvOC8xLlVTRAEAAADVggAAAgAAAAYxNDguMTkAx1R+dePb3QiYewR249vdCCRDSVEuUUNPTS5JUV9DTE9TRVBSSUNFLjIwMjUvNy8zMS5VU0QBAAAA1YIAAAIA</t>
  </si>
  <si>
    <t>AAAGMTQ2Ljc2AMdUfnXj290IHtkAduPb3QgjQ0lRLlJCTFguSVFfQ0xPU0VQUklDRS4yMDI1LzgvMS5VU0QBAAAAaVX0AQIAAAAGMTI1LjAzAMdUfnXj290IqqIEduPb3QgkQ0lRLlJCTFguSVFfQ0xPU0VQUklDRS4yMDI1LzcvMzEuVVNEAQAAAGlV9AECAAAABjEzNy43OQDHVH5149vdCEVT+HXj290IIkNJUS5TQVAuSVFfQ0xPU0VQUklDRS4yMDI1LzgvMS5VU0QBAAAAC+4BAAIAAAAPMjgyLjQ3MzE1NTQ0NTI1AMdUfnXj290IH0oDduPb3QgjQ0lRLlNBUC5JUV9DTE9TRVBSSUNFLjIwMjUvNy8zMS5VU0QBAAAAC+4BAAIAAAAOMjg2Ljg5MDg3MTY0NzYAx1R+dePb3Qgk7Pp149vdCCNDSVEuU0hPUC5JUV9DTE9TRVBSSUNFLjIwMjUvOC8xLlVTRAEAAAAGKwQFAgAAAAUxMTguNgDHVH5149vdCDFLC3bj290IJENJUS5TSE9QLklRX0NMT1NFUFJJQ0UuMjAyNS83LzMxLlVTRAEAAAAGKwQFAgAAAAYxMjIuMjEAx1R+dePb3QjOgP5149vdCCNDSVEuU05PVy5JUV9DTE9TRVBSSUNFLjIwMjUvOC8xLlVTRAEAAACwPGQQAgAAAAYyMDUuMDIAx1R+dePb3QgxSwt249vdCCRDSVEuU05PVy5JUV9DTE9TRVBSSUNFLjIwMjUvNy8zMS5VU0QBAAAAsDxkEAIAAAAFMjIzLjUAx1R+dePb3Qge2QB249vdCCNDSVEuU05QUy5JUV9DTE9TRVBSSUNFLjIwMjUvOC8xLlVTRAEAAADUiAAAAgAAAAY2MTguNjUA6Gh+dePb</t>
  </si>
  <si>
    <t>3QhN+wd249vdCCRDSVEuU05QUy5JUV9DTE9TRVBSSUNFLjIwMjUvNy8zMS5VU0QBAAAA1IgAAAIAAAAGNjMzLjQ3AOhofnXj290ISCz4dePb3QgjQ0lRLlRFQU0uSVFfQ0xPU0VQUklDRS4yMDI1LzgvMS5VU0QBAAAAUhMiDwIAAAAGMTgyLjk2AOhofnXj290I7ekGduPb3QgkQ0lRLlRFQU0uSVFfQ0xPU0VQUklDRS4yMDI1LzcvMzEuVVNEAQAAAFITIg8CAAAABjE5MS43OADoaH5149vdCCTs+nXj290IIkNJUS5URU0uSVFfQ0xPU0VQUklDRS4yMDI1LzgvMS5VU0QBAAAAANMkGQIAAAAFNTQuODkA6Gh+dePb3Qj7EAd249vdCCNDSVEuVEVNLklRX0NMT1NFUFJJQ0UuMjAyNS83LzMxLlVTRAEAAAAA0yQZAgAAAAU1Ni41OQDoaH5149vdCM6A/nXj290II0NJUS5UU0xBLklRX0NMT1NFUFJJQ0UuMjAyNS84LzEuVVNEAQAAABDGogECAAAABjMwMi42MwDoaH5149vdCHA3Bnbj290IJENJUS5UU0xBLklRX0NMT1NFUFJJQ0UuMjAyNS83LzMxLlVTRAEAAAAQxqIBAgAAAAYzMDguMjcA6Gh+dePb3QgRsgB249vdCCJDSVEuVlJULklRX0NMT1NFUFJJQ0UuMjAyNS84LzEuVVNEAQAAAESbhyICAAAABjE0MS41OQDoaH5149vdCIEc+nXj290II0NJUS5WUlQuSVFfQ0xPU0VQUklDRS4yMDI1LzcvMzEuVVNEAQAAAESbhyICAAAABTE0NS42AOhofnXj290ISCz4dePb3QgjQ0lRLldEQVkuSVFfQ0xPU0VQUklDRS4y</t>
  </si>
  <si>
    <t>MDI1LzgvMS5VU0QBAAAAh2NrAQIAAAAGMjIyLjIyAOhofnXj290IzoD+dePb3QgkQ0lRLldEQVkuSVFfQ0xPU0VQUklDRS4yMDI1LzcvMzEuVVNEAQAAAIdjawECAAAABjIyOS4zOADoaH5149vdCCTs+nXj290IIUNJUS5aUy5JUV9DTE9TRVBSSUNFLjIwMjUvOC8xLlVTRAEAAADUzIEDAgAAAAYyODAuMjcA6Gh+dePb3QjzFwV249vdCCJDSVEuWlMuSVFfQ0xPU0VQUklDRS4yMDI1LzcvMzEuVVNEAQAAANTMgQMCAAAABjI4NS41NgDoaH5149vdCPMXBXbj290II0NJUS5RUVEuSVFfQ0xPU0VQUklDRS4yMDI1LzcvMTcuVVNEAQAAAA66ewACAAAABTU2MS44AOhofnXj290IgRz6dePb3QgjQ0lRLlFRUS5JUV9DTE9TRVBSSUNFLjIwMjUvNC8xNy5VU0QBAAAADrp7AAIAAAAFNDQ0LjEA6Gh+dePb3QjzXP1149vdCCRDSVEuUVFRLklRX0NMT1NFUFJJQ0UuMjAyMi8xMS8zMC5VU0QBAAAADrp7AAIAAAAGMjkzLjM2AOhofnXj290IzoD+dePb3QgjQ0lRLlFRUS5JUV9DTE9TRVBSSUNFLjIwMjMvMy8xNC5VU0QBAAAADrp7AAIAAAAGMjk3LjM3AOhofnXj290IyBz/dePb3QgiQ0lRLlFRUS5JUV9PUEVOUFJJQ0UuMjAyNC83LzE4LlVTRAEAAAAOunsAAgAAAAY0ODUuNTMA6Gh+dePb3QgB3wN249vdCCFDSVEuUVFRLklRX1lFQVJISUdILjIwMjUvNy8xNy5VU0QBAAAADrp7AAIAAAAGNTYyLjMxAOhofnXj290I</t>
  </si>
  <si>
    <t>DeD/dePb3QggQ0lRLlFRUS5JUV9ZRUFSTE9XLjIwMjUvNy8xNy5VU0QBAAAADrp7AAIAAAAGNDAyLjM5AOhofnXj290ISCz4dePb3QgYQ0lRLlFRUS5JUV9ZRUFSSElHSF9EQVRFAQAAAA66ewAFAAAACTIwMjUvOC8xMwDoaH5149vdCHQs+XXj290IF0NJUS5RUVEuSVFfWUVBUkxPV19EQVRFAQAAAA66ewAFAAAACDIwMjUvNC83AOhofnXj290IyfwKduPb3QgkQ0lRLl5TUFguSVFfQ0xPU0VQUklDRS4yMDI1LzcvMTcuVVNEAQAAAJu4KAACAAAAEDYyOTcuMzYxOTA5NDQwNDUA6Gh+dePb3QiiWvx149vdCCRDSVEuXlNQWC5JUV9DTE9TRVBSSUNFLjIwMjUvNC8xNy5VU0QBAAAAm7goAAIAAAAQNTI4Mi43MDEwMTc0MTMzMgDoaH5149vdCFn3/HXj290IJUNJUS5eU1BYLklRX0NMT1NFUFJJQ0UuMjAyMi8xMS8zMC5VU0QBAAAAm7goAAIAAAAQNDA4MC4xMDY1NTIxNzkyNADoaH5149vdCA3g/3Xj290IJENJUS5eU1BYLklRX0NMT1NFUFJJQ0UuMjAyMy8zLzE0LlVTRAEAAACbuCgAAgAAABAzOTE5LjI4Njk1ODgzMjI3AOhofnXj290IEbIAduPb3QgkQ0lRLlNBUC5JUV9DTE9TRVBSSUNFLjIwMjQvMTIvMzAuVVNEAQAAAAvuAQACAAAADTI0NS4xNzUzNDc2NTgAo6A+duPb3Qj3gVR249vdCC1DSVEuS09TRTpBMDAwNjYwLklRX0NMT1NFUFJJQ0UuMjAyNC8xMi8zMC5VU0QBAAAAnXoNAAIAAAALMTE3Ljk3</t>
  </si>
  <si>
    <t>NDI4MTcAo6A+duPb3Qj3gVR249vdCA==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</si>
</sst>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family val="3"/>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0.35613554154340266</c:v>
                </c:pt>
                <c:pt idx="2">
                  <c:v>0.41602363742918547</c:v>
                </c:pt>
                <c:pt idx="3">
                  <c:v>0.19161097141518879</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0.15230390432641561</c:v>
                </c:pt>
                <c:pt idx="1">
                  <c:v>9.9786585436090869E-2</c:v>
                </c:pt>
                <c:pt idx="2">
                  <c:v>0.13430354243686793</c:v>
                </c:pt>
                <c:pt idx="3">
                  <c:v>5.5637188064069143E-2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-6.9718096392847517E-3</c:v>
                </c:pt>
                <c:pt idx="1">
                  <c:v>3.0162753501337351E-4</c:v>
                </c:pt>
                <c:pt idx="2">
                  <c:v>-7.7540751972989192E-4</c:v>
                </c:pt>
                <c:pt idx="3">
                  <c:v>-2.4493242895793981E-4</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FC74D-5A10-4770-9675-A88DB22B3F41}">
  <dimension ref="A1:EL1"/>
  <sheetViews>
    <sheetView workbookViewId="0"/>
  </sheetViews>
  <sheetFormatPr defaultRowHeight="14"/>
  <sheetData>
    <row r="1" spans="1:142" ht="409.5">
      <c r="A1" t="s">
        <v>365</v>
      </c>
      <c r="B1" t="s">
        <v>366</v>
      </c>
      <c r="C1" t="s">
        <v>367</v>
      </c>
      <c r="D1" t="s">
        <v>368</v>
      </c>
      <c r="E1" t="s">
        <v>369</v>
      </c>
      <c r="F1" t="s">
        <v>370</v>
      </c>
      <c r="G1" t="s">
        <v>371</v>
      </c>
      <c r="H1" t="s">
        <v>372</v>
      </c>
      <c r="I1" t="s">
        <v>373</v>
      </c>
      <c r="J1" t="s">
        <v>374</v>
      </c>
      <c r="K1" t="s">
        <v>375</v>
      </c>
      <c r="L1" t="s">
        <v>376</v>
      </c>
      <c r="M1" t="s">
        <v>377</v>
      </c>
      <c r="N1" t="s">
        <v>378</v>
      </c>
      <c r="O1" t="s">
        <v>379</v>
      </c>
      <c r="P1" t="s">
        <v>380</v>
      </c>
      <c r="Q1" t="s">
        <v>381</v>
      </c>
      <c r="R1" t="s">
        <v>382</v>
      </c>
      <c r="S1" t="s">
        <v>383</v>
      </c>
      <c r="T1" t="s">
        <v>384</v>
      </c>
      <c r="U1" t="s">
        <v>385</v>
      </c>
      <c r="V1" t="s">
        <v>386</v>
      </c>
      <c r="W1" t="s">
        <v>387</v>
      </c>
      <c r="X1" t="s">
        <v>388</v>
      </c>
      <c r="Y1" t="s">
        <v>389</v>
      </c>
      <c r="Z1" t="s">
        <v>390</v>
      </c>
      <c r="AA1" t="s">
        <v>391</v>
      </c>
      <c r="AB1" t="s">
        <v>392</v>
      </c>
      <c r="AC1" t="s">
        <v>393</v>
      </c>
      <c r="AD1" t="s">
        <v>394</v>
      </c>
      <c r="AE1" t="s">
        <v>395</v>
      </c>
      <c r="AF1" t="s">
        <v>396</v>
      </c>
      <c r="AG1" t="s">
        <v>397</v>
      </c>
      <c r="AH1" t="s">
        <v>398</v>
      </c>
      <c r="AI1" t="s">
        <v>399</v>
      </c>
      <c r="AJ1" t="s">
        <v>400</v>
      </c>
      <c r="AK1" t="s">
        <v>401</v>
      </c>
      <c r="AL1" t="s">
        <v>402</v>
      </c>
      <c r="AM1" t="s">
        <v>403</v>
      </c>
      <c r="AN1" t="s">
        <v>404</v>
      </c>
      <c r="AO1" t="s">
        <v>405</v>
      </c>
      <c r="AP1" t="s">
        <v>406</v>
      </c>
      <c r="AQ1" t="s">
        <v>407</v>
      </c>
      <c r="AR1" t="s">
        <v>408</v>
      </c>
      <c r="AS1" t="s">
        <v>409</v>
      </c>
      <c r="AT1" t="s">
        <v>410</v>
      </c>
      <c r="AU1" t="s">
        <v>411</v>
      </c>
      <c r="AV1" t="s">
        <v>412</v>
      </c>
      <c r="AW1" t="s">
        <v>413</v>
      </c>
      <c r="AX1" t="s">
        <v>414</v>
      </c>
      <c r="AY1" t="s">
        <v>415</v>
      </c>
      <c r="AZ1" t="s">
        <v>416</v>
      </c>
      <c r="BA1" t="s">
        <v>417</v>
      </c>
      <c r="BB1" t="s">
        <v>418</v>
      </c>
      <c r="BC1" t="s">
        <v>419</v>
      </c>
      <c r="BD1" t="s">
        <v>420</v>
      </c>
      <c r="BE1" t="s">
        <v>421</v>
      </c>
      <c r="BF1" t="s">
        <v>422</v>
      </c>
      <c r="BG1" t="s">
        <v>423</v>
      </c>
      <c r="BH1" t="s">
        <v>424</v>
      </c>
      <c r="BI1" t="s">
        <v>425</v>
      </c>
      <c r="BJ1" t="s">
        <v>426</v>
      </c>
      <c r="BK1" t="s">
        <v>427</v>
      </c>
      <c r="BL1" t="s">
        <v>428</v>
      </c>
      <c r="BM1" t="s">
        <v>429</v>
      </c>
      <c r="BN1" t="s">
        <v>430</v>
      </c>
      <c r="BO1" t="s">
        <v>431</v>
      </c>
      <c r="BP1" t="s">
        <v>432</v>
      </c>
      <c r="BQ1" t="s">
        <v>433</v>
      </c>
      <c r="BR1" t="s">
        <v>434</v>
      </c>
      <c r="BS1" t="s">
        <v>435</v>
      </c>
      <c r="BT1" t="s">
        <v>436</v>
      </c>
      <c r="BU1" t="s">
        <v>437</v>
      </c>
      <c r="BV1" t="s">
        <v>438</v>
      </c>
      <c r="BW1" t="s">
        <v>439</v>
      </c>
      <c r="BX1" t="s">
        <v>440</v>
      </c>
      <c r="BY1" t="s">
        <v>441</v>
      </c>
      <c r="BZ1" t="s">
        <v>442</v>
      </c>
      <c r="CA1" t="s">
        <v>443</v>
      </c>
      <c r="CB1" t="s">
        <v>444</v>
      </c>
      <c r="CC1" t="s">
        <v>445</v>
      </c>
      <c r="CD1" t="s">
        <v>446</v>
      </c>
      <c r="CE1" t="s">
        <v>447</v>
      </c>
      <c r="CF1" t="s">
        <v>448</v>
      </c>
      <c r="CG1" t="s">
        <v>449</v>
      </c>
      <c r="CH1" t="s">
        <v>450</v>
      </c>
      <c r="CI1" t="s">
        <v>451</v>
      </c>
      <c r="CJ1" t="s">
        <v>452</v>
      </c>
      <c r="CK1" t="s">
        <v>453</v>
      </c>
      <c r="CL1" t="s">
        <v>454</v>
      </c>
      <c r="CM1" t="s">
        <v>455</v>
      </c>
      <c r="CN1" t="s">
        <v>456</v>
      </c>
      <c r="CO1" t="s">
        <v>457</v>
      </c>
      <c r="CP1" t="s">
        <v>458</v>
      </c>
      <c r="CQ1" t="s">
        <v>459</v>
      </c>
      <c r="CR1" t="s">
        <v>460</v>
      </c>
      <c r="CS1" t="s">
        <v>461</v>
      </c>
      <c r="CT1" t="s">
        <v>462</v>
      </c>
      <c r="CU1" t="s">
        <v>463</v>
      </c>
      <c r="CV1" t="s">
        <v>464</v>
      </c>
      <c r="CW1" t="s">
        <v>465</v>
      </c>
      <c r="CX1" t="s">
        <v>466</v>
      </c>
      <c r="CY1" t="s">
        <v>467</v>
      </c>
      <c r="CZ1" t="s">
        <v>468</v>
      </c>
      <c r="DA1" t="s">
        <v>469</v>
      </c>
      <c r="DB1" t="s">
        <v>470</v>
      </c>
      <c r="DC1" t="s">
        <v>471</v>
      </c>
      <c r="DD1" t="s">
        <v>472</v>
      </c>
      <c r="DE1" t="s">
        <v>473</v>
      </c>
      <c r="DF1" t="s">
        <v>474</v>
      </c>
      <c r="DG1" t="s">
        <v>475</v>
      </c>
      <c r="DH1" t="s">
        <v>476</v>
      </c>
      <c r="DI1" t="s">
        <v>477</v>
      </c>
      <c r="DJ1" t="s">
        <v>478</v>
      </c>
      <c r="DK1" t="s">
        <v>479</v>
      </c>
      <c r="DL1" t="s">
        <v>480</v>
      </c>
      <c r="DM1" t="s">
        <v>481</v>
      </c>
      <c r="DN1" t="s">
        <v>482</v>
      </c>
      <c r="DO1" t="s">
        <v>483</v>
      </c>
      <c r="DP1" t="s">
        <v>484</v>
      </c>
      <c r="DQ1" t="s">
        <v>485</v>
      </c>
      <c r="DR1" t="s">
        <v>486</v>
      </c>
      <c r="DS1" t="s">
        <v>487</v>
      </c>
      <c r="DT1" t="s">
        <v>488</v>
      </c>
      <c r="DU1" t="s">
        <v>489</v>
      </c>
      <c r="DV1" t="s">
        <v>490</v>
      </c>
      <c r="DW1" t="s">
        <v>491</v>
      </c>
      <c r="DX1" t="s">
        <v>492</v>
      </c>
      <c r="DY1" t="s">
        <v>493</v>
      </c>
      <c r="DZ1" t="s">
        <v>494</v>
      </c>
      <c r="EA1" t="s">
        <v>495</v>
      </c>
      <c r="EB1" t="s">
        <v>496</v>
      </c>
      <c r="EC1" t="s">
        <v>497</v>
      </c>
      <c r="ED1" t="s">
        <v>498</v>
      </c>
      <c r="EE1" t="s">
        <v>499</v>
      </c>
      <c r="EF1" t="s">
        <v>500</v>
      </c>
      <c r="EG1" t="s">
        <v>501</v>
      </c>
      <c r="EH1" t="s">
        <v>502</v>
      </c>
      <c r="EI1" t="s">
        <v>503</v>
      </c>
      <c r="EJ1" t="s">
        <v>504</v>
      </c>
      <c r="EK1" t="s">
        <v>505</v>
      </c>
      <c r="EL1" t="s">
        <v>506</v>
      </c>
    </row>
  </sheetData>
  <phoneticPr fontId="2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tabSelected="1" zoomScale="85" zoomScaleNormal="79" workbookViewId="0">
      <pane xSplit="3" ySplit="9" topLeftCell="D10" activePane="bottomRight" state="frozen"/>
      <selection pane="topRight"/>
      <selection pane="bottomLeft"/>
      <selection pane="bottomRight" activeCell="G13" sqref="G13"/>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-6.9718096392847517E-3</v>
      </c>
      <c r="F2" s="161">
        <f>($M2-K2)/K2</f>
        <v>3.1140628875355124E-3</v>
      </c>
      <c r="G2" s="161">
        <f>($M2-L2)/L2</f>
        <v>4.3641148005262732E-2</v>
      </c>
      <c r="H2" s="10">
        <f>M2/N1-1</f>
        <v>0.15230390432641561</v>
      </c>
      <c r="I2" s="10">
        <f>N2/O2-1</f>
        <v>0.55024971011130908</v>
      </c>
      <c r="J2" s="4">
        <f>_xll.ciqfunctions.udf.CIQ($C2,"IQ_CLOSEPRICE",$A$14,"USD")</f>
        <v>32.99</v>
      </c>
      <c r="K2" s="4">
        <f>_xll.ciqfunctions.udf.CIQ($C2,"IQ_CLOSEPRICE",$A$15,"USD")</f>
        <v>32.658299999999997</v>
      </c>
      <c r="L2" s="4">
        <f>_xll.ciqfunctions.udf.CIQ($C2,"IQ_CLOSEPRICE",$A$16,"USD")</f>
        <v>31.3901</v>
      </c>
      <c r="M2" s="4">
        <f>_xll.ciqfunctions.udf.CIQ($C2,"IQ_CLOSEPRICE",$A$13,"USD")</f>
        <v>32.76</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3.0162753501337351E-4</v>
      </c>
      <c r="F3" s="7">
        <f t="shared" ref="F3:G9" si="1">($M3-K3)/K3</f>
        <v>1.4918414630214738E-2</v>
      </c>
      <c r="G3" s="7">
        <f t="shared" si="1"/>
        <v>3.6955494902596753E-2</v>
      </c>
      <c r="H3" s="11">
        <f>M3/P3-1</f>
        <v>9.9786585436090869E-2</v>
      </c>
      <c r="I3" s="11">
        <f t="shared" ref="I3:I9" si="2">M3/O3-1</f>
        <v>0.35613554154340266</v>
      </c>
      <c r="J3" s="4">
        <f>_xll.ciqfunctions.udf.CIQ($C3,"IQ_CLOSEPRICE",$A$14,"USD")</f>
        <v>6466.5846899999997</v>
      </c>
      <c r="K3" s="4">
        <f>_xll.ciqfunctions.udf.CIQ($C3,"IQ_CLOSEPRICE",$A$15,"USD")</f>
        <v>6373.4533700000002</v>
      </c>
      <c r="L3" s="4">
        <f>_xll.ciqfunctions.udf.CIQ($C3,"IQ_CLOSEPRICE",$A$16,"USD")</f>
        <v>6238.0065699999996</v>
      </c>
      <c r="M3" s="4">
        <f>_xll.ciqfunctions.udf.CIQ($C3,"IQ_CLOSEPRICE",$A$13,"USD")</f>
        <v>6468.5351899999996</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-7.7540751972989192E-4</v>
      </c>
      <c r="F4" s="7">
        <f t="shared" si="1"/>
        <v>1.228943004276855E-2</v>
      </c>
      <c r="G4" s="7">
        <f t="shared" si="1"/>
        <v>4.6959630244818355E-2</v>
      </c>
      <c r="H4" s="11">
        <f t="shared" ref="H4:H9" si="3">M4/P4-1</f>
        <v>0.13430354243686793</v>
      </c>
      <c r="I4" s="11">
        <f t="shared" si="2"/>
        <v>0.41602363742918547</v>
      </c>
      <c r="J4" s="4">
        <f>_xll.ciqfunctions.udf.CIQ($C4,"IQ_CLOSEPRICE",$A$14,"USD")</f>
        <v>580.34</v>
      </c>
      <c r="K4" s="4">
        <f>_xll.ciqfunctions.udf.CIQ($C4,"IQ_CLOSEPRICE",$A$15,"USD")</f>
        <v>572.85</v>
      </c>
      <c r="L4" s="4">
        <f>_xll.ciqfunctions.udf.CIQ($C4,"IQ_CLOSEPRICE",$A$16,"USD")</f>
        <v>553.88</v>
      </c>
      <c r="M4" s="4">
        <f>_xll.ciqfunctions.udf.CIQ($C4,"IQ_CLOSEPRICE",$A$13,"USD")</f>
        <v>579.89</v>
      </c>
      <c r="N4" s="4" t="s">
        <v>260</v>
      </c>
      <c r="O4" s="6">
        <f>_xll.ciqfunctions.udf.CIQ($C4,"IQ_CLOSEPRICE",$A$17,"USD")</f>
        <v>409.52</v>
      </c>
      <c r="P4" s="6">
        <f>_xll.ciqfunctions.udf.CIQ($C4,"IQ_CLOSEPRICE",$A$18,"USD")</f>
        <v>511.23</v>
      </c>
    </row>
    <row r="5" spans="1:17" ht="22.5" customHeight="1">
      <c r="A5" s="9" t="s">
        <v>364</v>
      </c>
      <c r="B5" s="9"/>
      <c r="C5" s="21" t="s">
        <v>22</v>
      </c>
      <c r="D5" s="21" t="s">
        <v>279</v>
      </c>
      <c r="E5" s="7">
        <f t="shared" si="0"/>
        <v>-2.4493242895793981E-4</v>
      </c>
      <c r="F5" s="7">
        <f t="shared" si="1"/>
        <v>2.1288640686396208E-2</v>
      </c>
      <c r="G5" s="7">
        <f t="shared" si="1"/>
        <v>3.0344780912164013E-2</v>
      </c>
      <c r="H5" s="11">
        <f t="shared" si="3"/>
        <v>5.5637188064069143E-2</v>
      </c>
      <c r="I5" s="11">
        <f t="shared" si="2"/>
        <v>0.19161097141518879</v>
      </c>
      <c r="J5" s="4">
        <f>_xll.ciqfunctions.udf.CIQ($C5,"IQ_CLOSEPRICE",$A$14,"USD")</f>
        <v>44922.267119999997</v>
      </c>
      <c r="K5" s="4">
        <f>_xll.ciqfunctions.udf.CIQ($C5,"IQ_CLOSEPRICE",$A$15,"USD")</f>
        <v>43975.094219999999</v>
      </c>
      <c r="L5" s="4">
        <f>_xll.ciqfunctions.udf.CIQ($C5,"IQ_CLOSEPRICE",$A$16,"USD")</f>
        <v>43588.57834</v>
      </c>
      <c r="M5" s="4">
        <f>_xll.ciqfunctions.udf.CIQ($C5,"IQ_CLOSEPRICE",$A$13,"USD")</f>
        <v>44911.264199999998</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-7.8964685237992212E-3</v>
      </c>
      <c r="F7" s="7">
        <f t="shared" si="1"/>
        <v>1.2309758281110052E-2</v>
      </c>
      <c r="G7" s="7">
        <f t="shared" si="1"/>
        <v>4.0487692661605658E-2</v>
      </c>
      <c r="H7" s="11">
        <f t="shared" si="3"/>
        <v>0.17054865424430643</v>
      </c>
      <c r="I7" s="11">
        <f t="shared" si="2"/>
        <v>0.45060936497754955</v>
      </c>
      <c r="J7" s="4">
        <f>_xll.ciqfunctions.udf.CIQ($C7,"IQ_CLOSEPRICE",$A$14,"USD")</f>
        <v>45.59</v>
      </c>
      <c r="K7" s="4">
        <f>_xll.ciqfunctions.udf.CIQ($C7,"IQ_CLOSEPRICE",$A$15,"USD")</f>
        <v>44.68</v>
      </c>
      <c r="L7" s="4">
        <f>_xll.ciqfunctions.udf.CIQ($C7,"IQ_CLOSEPRICE",$A$16,"USD")</f>
        <v>43.47</v>
      </c>
      <c r="M7" s="4">
        <f>_xll.ciqfunctions.udf.CIQ($C7,"IQ_CLOSEPRICE",$A$13,"USD")</f>
        <v>45.23</v>
      </c>
      <c r="N7" s="4"/>
      <c r="O7" s="6">
        <f>_xll.ciqfunctions.udf.CIQ($C7,"IQ_CLOSEPRICE",$A$17,"USD")</f>
        <v>31.18</v>
      </c>
      <c r="P7" s="6">
        <f>_xll.ciqfunctions.udf.CIQ($C7,"IQ_CLOSEPRICE",$A$18,"USD")</f>
        <v>38.64</v>
      </c>
    </row>
    <row r="8" spans="1:17" ht="22.5" customHeight="1">
      <c r="A8" s="9" t="s">
        <v>30</v>
      </c>
      <c r="B8" s="9"/>
      <c r="C8" s="21" t="s">
        <v>31</v>
      </c>
      <c r="D8" s="21" t="s">
        <v>32</v>
      </c>
      <c r="E8" s="7">
        <f t="shared" si="0"/>
        <v>2.1242697822624907E-3</v>
      </c>
      <c r="F8" s="7">
        <f t="shared" si="1"/>
        <v>2.9038854805726107E-2</v>
      </c>
      <c r="G8" s="7">
        <f t="shared" si="1"/>
        <v>6.3285789751716948E-2</v>
      </c>
      <c r="H8" s="11">
        <f t="shared" si="3"/>
        <v>0.24672750547136313</v>
      </c>
      <c r="I8" s="11">
        <f t="shared" si="2"/>
        <v>0.72653971521701832</v>
      </c>
      <c r="J8" s="4">
        <f>_xll.ciqfunctions.udf.CIQ($C8,"IQ_CLOSEPRICE",$A$14,"USD")</f>
        <v>301.27999999999997</v>
      </c>
      <c r="K8" s="4">
        <f>_xll.ciqfunctions.udf.CIQ($C8,"IQ_CLOSEPRICE",$A$15,"USD")</f>
        <v>293.39999999999998</v>
      </c>
      <c r="L8" s="4">
        <f>_xll.ciqfunctions.udf.CIQ($C8,"IQ_CLOSEPRICE",$A$16,"USD")</f>
        <v>283.95</v>
      </c>
      <c r="M8" s="4">
        <f>_xll.ciqfunctions.udf.CIQ($C8,"IQ_CLOSEPRICE",$A$13,"USD")</f>
        <v>301.92</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-1.050481470674078E-2</v>
      </c>
      <c r="F9" s="7">
        <f t="shared" si="1"/>
        <v>1.8012608826178153E-2</v>
      </c>
      <c r="G9" s="7">
        <f t="shared" si="1"/>
        <v>2.3852657004830895E-2</v>
      </c>
      <c r="H9" s="11">
        <f t="shared" si="3"/>
        <v>6.1345852895148489E-2</v>
      </c>
      <c r="I9" s="11" t="e">
        <f t="shared" si="2"/>
        <v>#VALUE!</v>
      </c>
      <c r="J9" s="4">
        <f>_xll.ciqfunctions.udf.CIQ($C9,"IQ_CLOSEPRICE",$A$14,"USD")</f>
        <v>34.270000000000003</v>
      </c>
      <c r="K9" s="4">
        <f>_xll.ciqfunctions.udf.CIQ($C9,"IQ_CLOSEPRICE",$A$15,"USD")</f>
        <v>33.31</v>
      </c>
      <c r="L9" s="4">
        <f>_xll.ciqfunctions.udf.CIQ($C9,"IQ_CLOSEPRICE",$A$16,"USD")</f>
        <v>33.119999999999997</v>
      </c>
      <c r="M9" s="4">
        <f>_xll.ciqfunctions.udf.CIQ($C9,"IQ_CLOSEPRICE",$A$13,"USD")</f>
        <v>33.909999999999997</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45883</v>
      </c>
      <c r="B13" s="9"/>
      <c r="C13" s="21"/>
      <c r="D13" s="4"/>
      <c r="E13" s="4"/>
      <c r="F13" s="4"/>
      <c r="G13" s="4"/>
      <c r="H13" s="9"/>
      <c r="I13" s="9"/>
      <c r="J13" s="9"/>
      <c r="K13" s="9"/>
      <c r="L13" s="9"/>
      <c r="M13" s="9"/>
      <c r="N13" s="9"/>
      <c r="O13" s="9"/>
      <c r="P13" s="9"/>
    </row>
    <row r="14" spans="1:17" ht="22.5" customHeight="1">
      <c r="A14" s="5">
        <v>45882</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45880</v>
      </c>
      <c r="B15" s="9"/>
      <c r="C15" s="21" t="s">
        <v>44</v>
      </c>
      <c r="D15" s="14" t="s">
        <v>15</v>
      </c>
      <c r="E15" s="10">
        <f>E2</f>
        <v>-6.9718096392847517E-3</v>
      </c>
      <c r="F15" s="10">
        <f>F2</f>
        <v>3.1140628875355124E-3</v>
      </c>
      <c r="G15" s="10">
        <f>G2</f>
        <v>4.3641148005262732E-2</v>
      </c>
      <c r="H15" s="10">
        <f>H2</f>
        <v>0.15230390432641561</v>
      </c>
      <c r="I15" s="15">
        <f>I2</f>
        <v>0.55024971011130908</v>
      </c>
      <c r="J15" s="9"/>
      <c r="K15" s="9"/>
      <c r="L15" s="9"/>
      <c r="M15" s="9"/>
      <c r="N15" s="9"/>
      <c r="O15" s="9"/>
      <c r="P15" s="9"/>
    </row>
    <row r="16" spans="1:17" ht="22.5" customHeight="1">
      <c r="A16" s="199">
        <v>45870</v>
      </c>
      <c r="B16" s="9"/>
      <c r="C16" s="21"/>
      <c r="D16" s="16" t="s">
        <v>18</v>
      </c>
      <c r="E16" s="10">
        <f t="shared" ref="E16:I18" si="4">E3</f>
        <v>3.0162753501337351E-4</v>
      </c>
      <c r="F16" s="10">
        <f t="shared" si="4"/>
        <v>1.4918414630214738E-2</v>
      </c>
      <c r="G16" s="10">
        <f t="shared" si="4"/>
        <v>3.6955494902596753E-2</v>
      </c>
      <c r="H16" s="10">
        <f t="shared" si="4"/>
        <v>9.9786585436090869E-2</v>
      </c>
      <c r="I16" s="15">
        <f t="shared" si="4"/>
        <v>0.35613554154340266</v>
      </c>
      <c r="J16" s="9"/>
      <c r="K16" s="9"/>
      <c r="L16" s="9"/>
      <c r="M16" s="9"/>
      <c r="N16" s="9"/>
      <c r="O16" s="9"/>
      <c r="P16" s="9"/>
    </row>
    <row r="17" spans="1:16" ht="22.5" customHeight="1">
      <c r="A17" s="5">
        <v>45289</v>
      </c>
      <c r="B17" s="9"/>
      <c r="C17" s="21"/>
      <c r="D17" s="17" t="s">
        <v>21</v>
      </c>
      <c r="E17" s="10">
        <f t="shared" si="4"/>
        <v>-7.7540751972989192E-4</v>
      </c>
      <c r="F17" s="10">
        <f t="shared" si="4"/>
        <v>1.228943004276855E-2</v>
      </c>
      <c r="G17" s="10">
        <f t="shared" si="4"/>
        <v>4.6959630244818355E-2</v>
      </c>
      <c r="H17" s="10">
        <f t="shared" si="4"/>
        <v>0.13430354243686793</v>
      </c>
      <c r="I17" s="15">
        <f t="shared" si="4"/>
        <v>0.41602363742918547</v>
      </c>
      <c r="J17" s="9"/>
      <c r="K17" s="9"/>
      <c r="L17" s="9"/>
      <c r="M17" s="9"/>
      <c r="N17" s="9"/>
      <c r="O17" s="9"/>
      <c r="P17" s="9"/>
    </row>
    <row r="18" spans="1:16" ht="22.5" customHeight="1" thickBot="1">
      <c r="A18" s="5">
        <v>45657</v>
      </c>
      <c r="B18" s="9"/>
      <c r="C18" s="21"/>
      <c r="D18" s="18" t="s">
        <v>23</v>
      </c>
      <c r="E18" s="222">
        <f t="shared" si="4"/>
        <v>-2.4493242895793981E-4</v>
      </c>
      <c r="F18" s="222">
        <f t="shared" si="4"/>
        <v>2.1288640686396208E-2</v>
      </c>
      <c r="G18" s="222">
        <f t="shared" si="4"/>
        <v>3.0344780912164013E-2</v>
      </c>
      <c r="H18" s="222">
        <f t="shared" si="4"/>
        <v>5.5637188064069143E-2</v>
      </c>
      <c r="I18" s="223">
        <f t="shared" si="4"/>
        <v>0.19161097141518879</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19" activePane="bottomRight" state="frozen"/>
      <selection pane="topRight"/>
      <selection pane="bottomLeft"/>
      <selection pane="bottomRight" activeCell="J4" sqref="J4:J26"/>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457.79322500000001</v>
      </c>
      <c r="E2" s="88">
        <f>MEDIAN(E5:E26)</f>
        <v>473.23</v>
      </c>
      <c r="F2" s="88">
        <f>MEDIAN(F5:F26)</f>
        <v>347.45499999999998</v>
      </c>
      <c r="G2" s="88">
        <f>MEDIAN(G5:G26)</f>
        <v>5.5590000000000001E-2</v>
      </c>
      <c r="H2" s="88"/>
      <c r="I2" s="88"/>
      <c r="J2" s="184">
        <f>MEDIAN(J5:J26)</f>
        <v>-6.7614346847675814E-3</v>
      </c>
      <c r="K2" s="185"/>
      <c r="L2" s="88"/>
      <c r="M2" s="88">
        <f t="shared" ref="M2:U2" si="0">MEDIAN(M5:M26)</f>
        <v>0</v>
      </c>
      <c r="N2" s="88">
        <f t="shared" si="0"/>
        <v>38.716484999999999</v>
      </c>
      <c r="O2" s="88">
        <f t="shared" si="0"/>
        <v>9.5249999999999986</v>
      </c>
      <c r="P2" s="88">
        <f t="shared" si="0"/>
        <v>10.55</v>
      </c>
      <c r="Q2" s="88">
        <f t="shared" si="0"/>
        <v>28.172494750000006</v>
      </c>
      <c r="R2" s="88">
        <f t="shared" si="0"/>
        <v>34.482834999999994</v>
      </c>
      <c r="S2" s="88">
        <f t="shared" si="0"/>
        <v>10.175000000000001</v>
      </c>
      <c r="T2" s="88">
        <f t="shared" si="0"/>
        <v>26.480596250000005</v>
      </c>
      <c r="U2" s="184">
        <f t="shared" si="0"/>
        <v>5.8500000000000002E-3</v>
      </c>
      <c r="V2" s="88"/>
      <c r="W2" s="88"/>
      <c r="X2" s="88"/>
      <c r="Y2" s="184" t="e">
        <f t="shared" ref="Y2:AD2" si="1">MEDIAN(Y5:Y26)</f>
        <v>#DIV/0!</v>
      </c>
      <c r="Z2" s="184" t="e">
        <f t="shared" si="1"/>
        <v>#DIV/0!</v>
      </c>
      <c r="AA2" s="184">
        <f t="shared" si="1"/>
        <v>0.11593814707530126</v>
      </c>
      <c r="AB2" s="88">
        <f t="shared" si="1"/>
        <v>5.8069999999999997E-2</v>
      </c>
      <c r="AC2" s="88">
        <f t="shared" si="1"/>
        <v>58070</v>
      </c>
      <c r="AD2" s="127">
        <f t="shared" si="1"/>
        <v>61.5</v>
      </c>
    </row>
    <row r="3" spans="1:30">
      <c r="A3" s="91" t="s">
        <v>50</v>
      </c>
      <c r="D3" s="88">
        <f>SUM(D5:D26)</f>
        <v>60354.261364999998</v>
      </c>
      <c r="E3" s="88">
        <f>SUM(E5:E26)</f>
        <v>60341.470000000016</v>
      </c>
      <c r="F3" s="88">
        <f>SUM(F5:F26)</f>
        <v>49630.019575439997</v>
      </c>
      <c r="G3" s="88">
        <f>SUM(G5:G26)</f>
        <v>21.76905</v>
      </c>
      <c r="H3" s="88"/>
      <c r="I3" s="88"/>
      <c r="J3" s="88"/>
      <c r="K3" s="185"/>
      <c r="L3" s="88"/>
      <c r="M3" s="88">
        <f>SUM(M5:M26)</f>
        <v>0.19062800000017432</v>
      </c>
      <c r="N3" s="88">
        <f t="shared" ref="N3:T3" si="2">SUM(N5:N26)</f>
        <v>1107.4882299999999</v>
      </c>
      <c r="O3" s="88">
        <f t="shared" si="2"/>
        <v>777.14018999999985</v>
      </c>
      <c r="P3" s="88">
        <f t="shared" si="2"/>
        <v>813.74832400000003</v>
      </c>
      <c r="Q3" s="88">
        <f t="shared" si="2"/>
        <v>2297.0385698552204</v>
      </c>
      <c r="R3" s="88">
        <f t="shared" si="2"/>
        <v>945.06580999999983</v>
      </c>
      <c r="S3" s="88">
        <f t="shared" si="2"/>
        <v>672.92316600000004</v>
      </c>
      <c r="T3" s="88">
        <f t="shared" si="2"/>
        <v>10142.875103939941</v>
      </c>
      <c r="U3" s="184"/>
      <c r="V3" s="88"/>
      <c r="W3" s="88"/>
      <c r="X3" s="88"/>
      <c r="Y3" s="184"/>
      <c r="Z3" s="184"/>
      <c r="AA3" s="184"/>
      <c r="AB3" s="88"/>
      <c r="AC3" s="88"/>
      <c r="AD3" s="195"/>
    </row>
    <row r="4" spans="1:30" ht="42">
      <c r="A4" s="91" t="s">
        <v>19</v>
      </c>
      <c r="C4" s="26" t="s">
        <v>20</v>
      </c>
      <c r="D4" s="88">
        <f>_xll.ciqfunctions.udf.CIQ(C4,"IQ_MARKETCAP",$A$28)</f>
        <v>370636.69349999999</v>
      </c>
      <c r="E4" s="172">
        <f>_xll.ciqfunctions.udf.CIQ(C4,"IQ_HOLDINGS_EQUITY_ASSETS",$A$28)</f>
        <v>370149.07</v>
      </c>
      <c r="F4" s="173">
        <f>_xll.ciqfunctions.udf.CIQ(C4,"IQ_MARKETCAP",$A$29)</f>
        <v>315505.59450000001</v>
      </c>
      <c r="G4" s="89">
        <f>_xll.ciqfunctions.udf.CIQ(C4,"IQ_VOLUME",$A$28)</f>
        <v>45.372129999999999</v>
      </c>
      <c r="H4" s="174">
        <f>_xll.ciqfunctions.udf.CIQ(C4,"IQ_CLOSEPRICE",$A$27)</f>
        <v>580.34</v>
      </c>
      <c r="I4" s="89">
        <f>_xll.ciqfunctions.udf.CIQ(C4,"IQ_CLOSEPRICE",$A$28)</f>
        <v>579.89</v>
      </c>
      <c r="J4" s="153">
        <f>(I4-H4)/H4</f>
        <v>-7.7540751972989192E-4</v>
      </c>
      <c r="K4" s="173">
        <f>_xll.ciqfunctions.udf.CIQ($C4,"IQ_VWAP",A$28)</f>
        <v>579.87</v>
      </c>
      <c r="L4" s="186">
        <f>_xll.ciqfunctions.udf.CIQ($C4,"IQ_SHARESOUTSTANDING",($A$27))</f>
        <v>639.15</v>
      </c>
      <c r="M4" s="187">
        <f t="shared" ref="M4:M9" si="3">K4*(P4-L4)</f>
        <v>0</v>
      </c>
      <c r="N4" s="172">
        <f>_xll.ciqfunctions.udf.CIQAVG($C4,"IQ_VWAP",A$29,A$28,"USD")</f>
        <v>514.92168000000004</v>
      </c>
      <c r="O4" s="172">
        <f>_xll.ciqfunctions.udf.CIQ($C4,"IQ_SHARESOUTSTANDING",$A$29)</f>
        <v>617.15</v>
      </c>
      <c r="P4" s="172">
        <f>_xll.ciqfunctions.udf.CIQ($C4,"IQ_SHARESOUTSTANDING",$A$28)</f>
        <v>639.15</v>
      </c>
      <c r="Q4" s="172">
        <f>(P4-O4)*N4</f>
        <v>11328.276960000001</v>
      </c>
      <c r="R4" s="173">
        <f>_xll.ciqfunctions.udf.CIQAVG($C4,"IQ_VWAP",A$30,A$28,"USD")</f>
        <v>483.61793999999998</v>
      </c>
      <c r="S4" s="173">
        <f>_xll.ciqfunctions.udf.CIQ($C4,"IQ_SHARESOUTSTANDING",$A$30)</f>
        <v>560.35</v>
      </c>
      <c r="T4" s="172">
        <f>(P4-S4)*R4</f>
        <v>38109.093671999974</v>
      </c>
      <c r="U4" s="126">
        <v>2E-3</v>
      </c>
      <c r="V4" s="91">
        <f>_xll.ciqfunctions.udf.CIQ(C4,"IQ_CLOSEPRICE",$A$30)</f>
        <v>409.52</v>
      </c>
      <c r="W4" s="91">
        <f>_xll.ciqfunctions.udf.CIQ($C4,"IQ_CLOSEPRICE",$A$29)</f>
        <v>511.23</v>
      </c>
      <c r="X4" s="91">
        <f>_xll.ciqfunctions.udf.CIQ(C4,"IQ_CLOSEPRICE",$A$28)</f>
        <v>579.89</v>
      </c>
      <c r="Y4" s="153">
        <f>(X4/V4)^(365/($A$28-$A$30))-1</f>
        <v>0.23831039277599309</v>
      </c>
      <c r="Z4" s="153">
        <f>X4/V4-1</f>
        <v>0.41602363742918547</v>
      </c>
      <c r="AA4" s="153">
        <f>X4/W4-1</f>
        <v>0.13430354243686793</v>
      </c>
      <c r="AB4" s="89">
        <f>_xll.ciqfunctions.udf.CIQAVG(C4,"IQ_VOLUME","-30D",$A$28)</f>
        <v>44.206209999999999</v>
      </c>
      <c r="AC4" s="89">
        <f>AB4*1000000</f>
        <v>44206210</v>
      </c>
      <c r="AD4" s="127">
        <v>101</v>
      </c>
    </row>
    <row r="5" spans="1:30" ht="42">
      <c r="A5" s="119" t="s">
        <v>71</v>
      </c>
      <c r="C5" s="119" t="s">
        <v>72</v>
      </c>
      <c r="D5" s="88">
        <f>_xll.ciqfunctions.udf.CIQ(C5,"IQ_MARKETCAP",$A$28)</f>
        <v>29.484069999999999</v>
      </c>
      <c r="E5" s="172">
        <f>_xll.ciqfunctions.udf.CIQ(C5,"IQ_HOLDINGS_EQUITY_ASSETS",$A$28)</f>
        <v>28.49</v>
      </c>
      <c r="F5" s="173">
        <f>_xll.ciqfunctions.udf.CIQ(C5,"IQ_MARKETCAP",$A$29)</f>
        <v>11.372059999999999</v>
      </c>
      <c r="G5" s="89">
        <f>_xll.ciqfunctions.udf.CIQ(C5,"IQ_VOLUME",$A$28)</f>
        <v>1.6240000000000001E-2</v>
      </c>
      <c r="H5" s="174">
        <f>_xll.ciqfunctions.udf.CIQ(C5,"IQ_CLOSEPRICE",$A$27)</f>
        <v>32.99</v>
      </c>
      <c r="I5" s="89">
        <f>_xll.ciqfunctions.udf.CIQ(C5,"IQ_CLOSEPRICE",$A$28)</f>
        <v>32.76</v>
      </c>
      <c r="J5" s="153">
        <f>(I5-H5)/H5</f>
        <v>-6.9718096392847517E-3</v>
      </c>
      <c r="K5" s="173">
        <f>_xll.ciqfunctions.udf.CIQ($C5,"IQ_VWAP",A$28)</f>
        <v>32.76</v>
      </c>
      <c r="L5" s="186">
        <f>_xll.ciqfunctions.udf.CIQ($C5,"IQ_SHARESOUTSTANDING",($A$27))</f>
        <v>0.9</v>
      </c>
      <c r="M5" s="187">
        <f>K5*(P5-L5)</f>
        <v>0</v>
      </c>
      <c r="N5" s="172">
        <f>_xll.ciqfunctions.udf.CIQAVG($C5,"IQ_VWAP",A$29,A$28,"USD")</f>
        <v>28.79768</v>
      </c>
      <c r="O5" s="172">
        <f>_xll.ciqfunctions.udf.CIQ($C5,"IQ_SHARESOUTSTANDING",$A$29)</f>
        <v>0.4</v>
      </c>
      <c r="P5" s="172">
        <f>_xll.ciqfunctions.udf.CIQ($C5,"IQ_SHARESOUTSTANDING",$A$28)</f>
        <v>0.9</v>
      </c>
      <c r="Q5" s="172">
        <f>(P5-O5)*N5</f>
        <v>14.39884</v>
      </c>
      <c r="R5" s="173">
        <f>_xll.ciqfunctions.udf.CIQAVG($C5,"IQ_VWAP",A$30,A$28,"USD")</f>
        <v>27.655850000000001</v>
      </c>
      <c r="S5" s="173">
        <f>_xll.ciqfunctions.udf.CIQ($C5,"IQ_SHARESOUTSTANDING",$A$30)</f>
        <v>0</v>
      </c>
      <c r="T5" s="172">
        <f>(P5-S5)*R5</f>
        <v>24.890265000000003</v>
      </c>
      <c r="U5" s="126">
        <v>0.01</v>
      </c>
      <c r="V5" s="191">
        <v>3878.75</v>
      </c>
      <c r="W5" s="191">
        <v>5445.64</v>
      </c>
      <c r="X5" s="171">
        <f>'raw1'!N2</f>
        <v>6013.15</v>
      </c>
      <c r="Y5" s="153">
        <f>(X5/V5)^(365/($A$28-$A$30))-1</f>
        <v>0.30919075789474237</v>
      </c>
      <c r="Z5" s="153">
        <f>X5/V5-1</f>
        <v>0.55028037383177564</v>
      </c>
      <c r="AA5" s="153">
        <f>I5/'raw1'!N1-1</f>
        <v>0.15230390432641561</v>
      </c>
      <c r="AB5" s="89">
        <f>_xll.ciqfunctions.udf.CIQAVG(C5,"IQ_VOLUME","-30D",$A$28)</f>
        <v>3.422E-2</v>
      </c>
      <c r="AC5" s="89">
        <f>AB5*1000000</f>
        <v>34220</v>
      </c>
      <c r="AD5" s="127">
        <v>48</v>
      </c>
    </row>
    <row r="6" spans="1:30" ht="42">
      <c r="A6" s="91" t="s">
        <v>30</v>
      </c>
      <c r="C6" s="119" t="s">
        <v>31</v>
      </c>
      <c r="D6" s="88">
        <f>_xll.ciqfunctions.udf.CIQ(C6,"IQ_MARKETCAP",$A$28)</f>
        <v>28000.6266</v>
      </c>
      <c r="E6" s="172">
        <f>_xll.ciqfunctions.udf.CIQ(C6,"IQ_HOLDINGS_EQUITY_ASSETS",$A$28)</f>
        <v>27842.11</v>
      </c>
      <c r="F6" s="173">
        <f>_xll.ciqfunctions.udf.CIQ(C6,"IQ_MARKETCAP",$A$29)</f>
        <v>23306.894629999999</v>
      </c>
      <c r="G6" s="89">
        <f>_xll.ciqfunctions.udf.CIQ(C6,"IQ_VOLUME",$A$28)</f>
        <v>5.8059200000000004</v>
      </c>
      <c r="H6" s="174">
        <f>_xll.ciqfunctions.udf.CIQ(C6,"IQ_CLOSEPRICE",$A$27)</f>
        <v>301.27999999999997</v>
      </c>
      <c r="I6" s="89">
        <f>_xll.ciqfunctions.udf.CIQ(C6,"IQ_CLOSEPRICE",$A$28)</f>
        <v>301.92</v>
      </c>
      <c r="J6" s="153">
        <f>(I6-H6)/H6</f>
        <v>2.1242697822624907E-3</v>
      </c>
      <c r="K6" s="173">
        <f>_xll.ciqfunctions.udf.CIQ($C6,"IQ_VWAP",A$28)</f>
        <v>300.55</v>
      </c>
      <c r="L6" s="186">
        <f>_xll.ciqfunctions.udf.CIQ($C6,"IQ_SHARESOUTSTANDING",($A$27))</f>
        <v>94.491870000000006</v>
      </c>
      <c r="M6" s="187">
        <f t="shared" si="3"/>
        <v>-525.96249999999998</v>
      </c>
      <c r="N6" s="172">
        <f>_xll.ciqfunctions.udf.CIQAVG($C6,"IQ_VWAP",A$29,A$28,"USD")</f>
        <v>246.64284000000001</v>
      </c>
      <c r="O6" s="172">
        <f>_xll.ciqfunctions.udf.CIQ($C6,"IQ_SHARESOUTSTANDING",$A$29)</f>
        <v>96.241870000000006</v>
      </c>
      <c r="P6" s="172">
        <f>_xll.ciqfunctions.udf.CIQ($C6,"IQ_SHARESOUTSTANDING",$A$28)</f>
        <v>92.741870000000006</v>
      </c>
      <c r="Q6" s="172">
        <f>(P6-O6)*N6</f>
        <v>-863.24994000000004</v>
      </c>
      <c r="R6" s="173">
        <f>_xll.ciqfunctions.udf.CIQAVG($C6,"IQ_VWAP",A$30,A$28,"USD")</f>
        <v>237.41892000000001</v>
      </c>
      <c r="S6" s="173">
        <f>_xll.ciqfunctions.udf.CIQ($C6,"IQ_SHARESOUTSTANDING",$A$30)</f>
        <v>68.441869999999994</v>
      </c>
      <c r="T6" s="172">
        <f>(P6-S6)*R6</f>
        <v>5769.2797560000026</v>
      </c>
      <c r="U6" s="184">
        <v>3.5000000000000001E-3</v>
      </c>
      <c r="V6" s="91">
        <f>_xll.ciqfunctions.udf.CIQ(C6,"IQ_CLOSEPRICE",$A$30)</f>
        <v>174.87</v>
      </c>
      <c r="W6" s="91">
        <f>_xll.ciqfunctions.udf.CIQ($C6,"IQ_CLOSEPRICE",$A$29)</f>
        <v>242.17</v>
      </c>
      <c r="X6" s="91">
        <f>_xll.ciqfunctions.udf.CIQ(C6,"IQ_CLOSEPRICE",$A$28)</f>
        <v>301.92</v>
      </c>
      <c r="Y6" s="153">
        <f>(X6/V6)^(365/($A$28-$A$30))-1</f>
        <v>0.39874907791797853</v>
      </c>
      <c r="Z6" s="153">
        <f>X6/V6-1</f>
        <v>0.72653971521701832</v>
      </c>
      <c r="AA6" s="153">
        <f>X6/W6-1</f>
        <v>0.24672750547136313</v>
      </c>
      <c r="AB6" s="89">
        <f>_xll.ciqfunctions.udf.CIQAVG(C6,"IQ_VOLUME","-30D",$A$28)</f>
        <v>7.4909400000000002</v>
      </c>
      <c r="AC6" s="89">
        <f>AB6*1000000</f>
        <v>7490940</v>
      </c>
      <c r="AD6" s="127">
        <v>27</v>
      </c>
    </row>
    <row r="7" spans="1:30">
      <c r="A7" s="91" t="s">
        <v>73</v>
      </c>
      <c r="C7" s="119" t="s">
        <v>74</v>
      </c>
      <c r="D7" s="88">
        <f>_xll.ciqfunctions.udf.CIQ(C7,"IQ_MARKETCAP",$A$28)</f>
        <v>11099.433000000001</v>
      </c>
      <c r="E7" s="172">
        <f>_xll.ciqfunctions.udf.CIQ(C7,"IQ_HOLDINGS_EQUITY_ASSETS",$A$28)</f>
        <v>11261.63</v>
      </c>
      <c r="F7" s="173">
        <f>_xll.ciqfunctions.udf.CIQ(C7,"IQ_MARKETCAP",$A$29)</f>
        <v>9321.1720000000005</v>
      </c>
      <c r="G7" s="89">
        <f>_xll.ciqfunctions.udf.CIQ(C7,"IQ_VOLUME",$A$28)</f>
        <v>12.648350000000001</v>
      </c>
      <c r="H7" s="174">
        <f>_xll.ciqfunctions.udf.CIQ(C7,"IQ_CLOSEPRICE",$A$27)</f>
        <v>109.54</v>
      </c>
      <c r="I7" s="89">
        <f>_xll.ciqfunctions.udf.CIQ(C7,"IQ_CLOSEPRICE",$A$28)</f>
        <v>108.34</v>
      </c>
      <c r="J7" s="153">
        <f>(I7-H7)/H7</f>
        <v>-1.0954902318787683E-2</v>
      </c>
      <c r="K7" s="173"/>
      <c r="L7" s="186">
        <f>_xll.ciqfunctions.udf.CIQ($C7,"IQ_SHARESOUTSTANDING",($A$27))</f>
        <v>108</v>
      </c>
      <c r="M7" s="187">
        <f t="shared" si="3"/>
        <v>0</v>
      </c>
      <c r="N7" s="172">
        <f>_xll.ciqfunctions.udf.CIQAVG($C7,"IQ_VWAP",A$29,A$28,"USD")</f>
        <v>101.21413</v>
      </c>
      <c r="O7" s="172">
        <f>_xll.ciqfunctions.udf.CIQ($C7,"IQ_SHARESOUTSTANDING",$A$29)</f>
        <v>93.1</v>
      </c>
      <c r="P7" s="172">
        <f>_xll.ciqfunctions.udf.CIQ($C7,"IQ_SHARESOUTSTANDING",$A$28)</f>
        <v>102.45</v>
      </c>
      <c r="Q7" s="172">
        <f>(P7-O7)*N7</f>
        <v>946.35211550000088</v>
      </c>
      <c r="R7" s="173">
        <f>_xll.ciqfunctions.udf.CIQAVG($C7,"IQ_VWAP",A$30,A$28,"USD")</f>
        <v>92.919610000000006</v>
      </c>
      <c r="S7" s="173">
        <f>_xll.ciqfunctions.udf.CIQ($C7,"IQ_SHARESOUTSTANDING",$A$30)</f>
        <v>92.25</v>
      </c>
      <c r="T7" s="172">
        <f>(P7-S7)*R7</f>
        <v>947.78002200000037</v>
      </c>
      <c r="U7" s="184">
        <v>0.01</v>
      </c>
      <c r="V7" s="91">
        <f>_xll.ciqfunctions.udf.CIQ(C7,"IQ_CLOSEPRICE",$A$30)</f>
        <v>81.128</v>
      </c>
      <c r="W7" s="91">
        <f>_xll.ciqfunctions.udf.CIQ($C7,"IQ_CLOSEPRICE",$A$29)</f>
        <v>100.12</v>
      </c>
      <c r="X7" s="91">
        <f>_xll.ciqfunctions.udf.CIQ(C7,"IQ_CLOSEPRICE",$A$28)</f>
        <v>108.34</v>
      </c>
      <c r="Y7" s="153">
        <f>(X7/V7)^(365/($A$28-$A$30))-1</f>
        <v>0.19450933919109548</v>
      </c>
      <c r="Z7" s="153">
        <f>X7/V7-1</f>
        <v>0.33542056996351444</v>
      </c>
      <c r="AA7" s="153">
        <f>X7/W7-1</f>
        <v>8.2101478226128677E-2</v>
      </c>
      <c r="AB7" s="89">
        <f>_xll.ciqfunctions.udf.CIQAVG(C7,"IQ_VOLUME","-30D",$A$28)</f>
        <v>5.1606699999999996</v>
      </c>
      <c r="AC7" s="89">
        <f>AB7*1000000</f>
        <v>5160670</v>
      </c>
      <c r="AD7" s="127">
        <v>121</v>
      </c>
    </row>
    <row r="8" spans="1:30" ht="42">
      <c r="A8" s="25" t="s">
        <v>293</v>
      </c>
      <c r="B8" s="175" t="s">
        <v>75</v>
      </c>
      <c r="C8" s="26" t="s">
        <v>35</v>
      </c>
      <c r="D8" s="88">
        <f>_xll.ciqfunctions.udf.CIQ(C8,"IQ_MARKETCAP",$A$28)</f>
        <v>2863.6995000000002</v>
      </c>
      <c r="E8" s="172">
        <f>_xll.ciqfunctions.udf.CIQ(C8,"IQ_HOLDINGS_EQUITY_ASSETS",$A$28)</f>
        <v>2848.57</v>
      </c>
      <c r="F8" s="173">
        <f>_xll.ciqfunctions.udf.CIQ(C8,"IQ_MARKETCAP",$A$29)</f>
        <v>2582.8380000000002</v>
      </c>
      <c r="G8" s="89">
        <f>_xll.ciqfunctions.udf.CIQ(C8,"IQ_VOLUME",$A$28)</f>
        <v>0.56249000000000005</v>
      </c>
      <c r="H8" s="174">
        <f>_xll.ciqfunctions.udf.CIQ(C8,"IQ_CLOSEPRICE",$A$27)</f>
        <v>34.270000000000003</v>
      </c>
      <c r="I8" s="89">
        <f>_xll.ciqfunctions.udf.CIQ(C8,"IQ_CLOSEPRICE",$A$28)</f>
        <v>33.909999999999997</v>
      </c>
      <c r="J8" s="153">
        <f t="shared" ref="J8:J20" si="4">(I8-H8)/H8</f>
        <v>-1.050481470674078E-2</v>
      </c>
      <c r="K8" s="173">
        <f>_xll.ciqfunctions.udf.CIQ($C8,"IQ_VWAP",A$28)</f>
        <v>33.880000000000003</v>
      </c>
      <c r="L8" s="186">
        <f>_xll.ciqfunctions.udf.CIQ($C8,"IQ_SHARESOUTSTANDING",($A$27))</f>
        <v>83.66</v>
      </c>
      <c r="M8" s="187">
        <f t="shared" si="3"/>
        <v>26.765200000000213</v>
      </c>
      <c r="N8" s="172">
        <f>_xll.ciqfunctions.udf.CIQAVG($C8,"IQ_VWAP",A$29,A$28,"USD")</f>
        <v>31.40587</v>
      </c>
      <c r="O8" s="172">
        <f>_xll.ciqfunctions.udf.CIQ($C8,"IQ_SHARESOUTSTANDING",$A$29)</f>
        <v>80.84</v>
      </c>
      <c r="P8" s="172">
        <f>_xll.ciqfunctions.udf.CIQ($C8,"IQ_SHARESOUTSTANDING",$A$28)</f>
        <v>84.45</v>
      </c>
      <c r="Q8" s="172">
        <f>(P8-O8)*N8</f>
        <v>113.37519069999998</v>
      </c>
      <c r="R8" s="173">
        <f>_xll.ciqfunctions.udf.CIQAVG($C8,"IQ_VWAP",A$30,A$28,"USD")</f>
        <v>31.173369999999998</v>
      </c>
      <c r="S8" s="173">
        <f>_xll.ciqfunctions.udf.CIQ($C8,"IQ_SHARESOUTSTANDING",$A$30)</f>
        <v>87.06</v>
      </c>
      <c r="T8" s="172">
        <f>(P8-S8)*R8</f>
        <v>-81.362495699999982</v>
      </c>
      <c r="U8" s="126">
        <v>6.8999999999999999E-3</v>
      </c>
      <c r="V8" s="91">
        <f>_xll.ciqfunctions.udf.CIQ(C8,"IQ_CLOSEPRICE",$A$30)</f>
        <v>28.5</v>
      </c>
      <c r="W8" s="91">
        <f>_xll.ciqfunctions.udf.CIQ($C8,"IQ_CLOSEPRICE",$A$29)</f>
        <v>31.95</v>
      </c>
      <c r="X8" s="91">
        <f>_xll.ciqfunctions.udf.CIQ(C8,"IQ_CLOSEPRICE",$A$28)</f>
        <v>33.909999999999997</v>
      </c>
      <c r="Y8" s="153">
        <f t="shared" ref="Y8:Y14" si="5">(X8/V8)^(365/($A$28-$A$30))-1</f>
        <v>0.11271158148986027</v>
      </c>
      <c r="Z8" s="153">
        <f>X8/V8-1</f>
        <v>0.18982456140350856</v>
      </c>
      <c r="AA8" s="153">
        <f t="shared" ref="AA8:AA26" si="6">X8/W8-1</f>
        <v>6.1345852895148489E-2</v>
      </c>
      <c r="AB8" s="89">
        <f>_xll.ciqfunctions.udf.CIQAVG(C8,"IQ_VOLUME","-30D",$A$28)</f>
        <v>0.70028000000000001</v>
      </c>
      <c r="AC8" s="89">
        <f>AB8*1000000</f>
        <v>700280</v>
      </c>
      <c r="AD8" s="127">
        <v>43</v>
      </c>
    </row>
    <row r="9" spans="1:30" ht="42">
      <c r="A9" s="25" t="s">
        <v>291</v>
      </c>
      <c r="B9" s="175" t="s">
        <v>76</v>
      </c>
      <c r="C9" s="26" t="s">
        <v>28</v>
      </c>
      <c r="D9" s="88">
        <f>_xll.ciqfunctions.udf.CIQ(C9,"IQ_MARKETCAP",$A$28)</f>
        <v>4447.9182899999996</v>
      </c>
      <c r="E9" s="172">
        <f>_xll.ciqfunctions.udf.CIQ(C9,"IQ_HOLDINGS_EQUITY_ASSETS",$A$28)</f>
        <v>4307.41</v>
      </c>
      <c r="F9" s="173">
        <f>_xll.ciqfunctions.udf.CIQ(C9,"IQ_MARKETCAP",$A$29)</f>
        <v>2610.90488</v>
      </c>
      <c r="G9" s="89">
        <f>_xll.ciqfunctions.udf.CIQ(C9,"IQ_VOLUME",$A$28)</f>
        <v>1.2807299999999999</v>
      </c>
      <c r="H9" s="174">
        <f>_xll.ciqfunctions.udf.CIQ(C9,"IQ_CLOSEPRICE",$A$27)</f>
        <v>45.59</v>
      </c>
      <c r="I9" s="89">
        <f>_xll.ciqfunctions.udf.CIQ(C9,"IQ_CLOSEPRICE",$A$28)</f>
        <v>45.23</v>
      </c>
      <c r="J9" s="153">
        <f t="shared" si="4"/>
        <v>-7.8964685237992212E-3</v>
      </c>
      <c r="K9" s="173">
        <f>_xll.ciqfunctions.udf.CIQ($C9,"IQ_VWAP",A$28)</f>
        <v>45.2</v>
      </c>
      <c r="L9" s="186">
        <f>_xll.ciqfunctions.udf.CIQ($C9,"IQ_SHARESOUTSTANDING",($A$27))</f>
        <v>89.25</v>
      </c>
      <c r="M9" s="172">
        <f t="shared" si="3"/>
        <v>410.86800000000017</v>
      </c>
      <c r="N9" s="172">
        <f>_xll.ciqfunctions.udf.CIQAVG($C9,"IQ_VWAP",A$29,A$28,"USD")</f>
        <v>40.155679999999997</v>
      </c>
      <c r="O9" s="172">
        <f>_xll.ciqfunctions.udf.CIQ($C9,"IQ_SHARESOUTSTANDING",$A$29)</f>
        <v>67.569999999999993</v>
      </c>
      <c r="P9" s="172">
        <f>_xll.ciqfunctions.udf.CIQ($C9,"IQ_SHARESOUTSTANDING",$A$28)</f>
        <v>98.34</v>
      </c>
      <c r="Q9" s="172">
        <f t="shared" ref="Q9:Q26" si="7">(P9-O9)*N9</f>
        <v>1235.5902736000003</v>
      </c>
      <c r="R9" s="173">
        <f>_xll.ciqfunctions.udf.CIQAVG($C9,"IQ_VWAP",A$30,A$28,"USD")</f>
        <v>36.94491</v>
      </c>
      <c r="S9" s="173">
        <f>_xll.ciqfunctions.udf.CIQ($C9,"IQ_SHARESOUTSTANDING",$A$30)</f>
        <v>28.86</v>
      </c>
      <c r="T9" s="172">
        <f t="shared" ref="T9:T26" si="8">(P9-S9)*R9</f>
        <v>2566.9323468000002</v>
      </c>
      <c r="U9" s="126">
        <v>6.7999999999999996E-3</v>
      </c>
      <c r="V9" s="91">
        <f>_xll.ciqfunctions.udf.CIQ(C9,"IQ_CLOSEPRICE",$A$30)</f>
        <v>31.18</v>
      </c>
      <c r="W9" s="91">
        <f>_xll.ciqfunctions.udf.CIQ($C9,"IQ_CLOSEPRICE",$A$29)</f>
        <v>38.64</v>
      </c>
      <c r="X9" s="91">
        <f>_xll.ciqfunctions.udf.CIQ(C9,"IQ_CLOSEPRICE",$A$28)</f>
        <v>45.23</v>
      </c>
      <c r="Y9" s="153">
        <f t="shared" si="5"/>
        <v>0.25680885649585639</v>
      </c>
      <c r="Z9" s="153">
        <f t="shared" ref="Z9:Z26" si="9">X9/V9-1</f>
        <v>0.45060936497754955</v>
      </c>
      <c r="AA9" s="153">
        <f t="shared" si="6"/>
        <v>0.17054865424430643</v>
      </c>
      <c r="AB9" s="89">
        <f>_xll.ciqfunctions.udf.CIQAVG(C9,"IQ_VOLUME","-30D",$A$28)</f>
        <v>1.1254599999999999</v>
      </c>
      <c r="AC9" s="89">
        <f t="shared" ref="AC9:AC26" si="10">AB9*1000000</f>
        <v>1125460</v>
      </c>
      <c r="AD9" s="127">
        <v>86</v>
      </c>
    </row>
    <row r="10" spans="1:30" ht="42">
      <c r="A10" s="25" t="s">
        <v>297</v>
      </c>
      <c r="B10" s="175" t="s">
        <v>77</v>
      </c>
      <c r="C10" s="27" t="s">
        <v>78</v>
      </c>
      <c r="D10" s="88">
        <f>_xll.ciqfunctions.udf.CIQ(C10,"IQ_MARKETCAP",$A$28)</f>
        <v>1207.0719999999999</v>
      </c>
      <c r="E10" s="172">
        <f>_xll.ciqfunctions.udf.CIQ(C10,"IQ_HOLDINGS_EQUITY_ASSETS",$A$28)</f>
        <v>1285.3499999999999</v>
      </c>
      <c r="F10" s="173">
        <f>_xll.ciqfunctions.udf.CIQ(C10,"IQ_MARKETCAP",$A$29)</f>
        <v>719.15800000000002</v>
      </c>
      <c r="G10" s="89">
        <f>_xll.ciqfunctions.udf.CIQ(C10,"IQ_VOLUME",$A$28)</f>
        <v>0.43998999999999999</v>
      </c>
      <c r="H10" s="174">
        <f>_xll.ciqfunctions.udf.CIQ(C10,"IQ_CLOSEPRICE",$A$27)</f>
        <v>43.19</v>
      </c>
      <c r="I10" s="89">
        <f>_xll.ciqfunctions.udf.CIQ(C10,"IQ_CLOSEPRICE",$A$28)</f>
        <v>42.88</v>
      </c>
      <c r="J10" s="153">
        <f t="shared" si="4"/>
        <v>-7.1775874044916694E-3</v>
      </c>
      <c r="K10" s="173">
        <f>_xll.ciqfunctions.udf.CIQ($C10,"IQ_VWAP",A$28)</f>
        <v>42.85</v>
      </c>
      <c r="L10" s="186">
        <f>_xll.ciqfunctions.udf.CIQ($C10,"IQ_SHARESOUTSTANDING",($A$27))</f>
        <v>28.15</v>
      </c>
      <c r="M10" s="172">
        <f t="shared" ref="M10:M26" si="11">K10*(P10-L10)</f>
        <v>0</v>
      </c>
      <c r="N10" s="172">
        <f>_xll.ciqfunctions.udf.CIQAVG($C10,"IQ_VWAP",A$29,A$28,"USD")</f>
        <v>37.277290000000001</v>
      </c>
      <c r="O10" s="172">
        <f>_xll.ciqfunctions.udf.CIQ($C10,"IQ_SHARESOUTSTANDING",$A$29)</f>
        <v>19.399999999999999</v>
      </c>
      <c r="P10" s="172">
        <f>_xll.ciqfunctions.udf.CIQ($C10,"IQ_SHARESOUTSTANDING",$A$28)</f>
        <v>28.15</v>
      </c>
      <c r="Q10" s="172">
        <f t="shared" si="7"/>
        <v>326.1762875</v>
      </c>
      <c r="R10" s="173">
        <f>_xll.ciqfunctions.udf.CIQAVG($C10,"IQ_VWAP",A$30,A$28,"USD")</f>
        <v>35.323509999999999</v>
      </c>
      <c r="S10" s="173">
        <f>_xll.ciqfunctions.udf.CIQ($C10,"IQ_SHARESOUTSTANDING",$A$30)</f>
        <v>17.399999999999999</v>
      </c>
      <c r="T10" s="172">
        <f t="shared" si="8"/>
        <v>379.7277325</v>
      </c>
      <c r="U10" s="126">
        <v>4.7000000000000002E-3</v>
      </c>
      <c r="V10" s="91">
        <f>_xll.ciqfunctions.udf.CIQ(C10,"IQ_CLOSEPRICE",$A$30)</f>
        <v>34.5</v>
      </c>
      <c r="W10" s="91">
        <f>_xll.ciqfunctions.udf.CIQ($C10,"IQ_CLOSEPRICE",$A$29)</f>
        <v>37.07</v>
      </c>
      <c r="X10" s="91">
        <f>_xll.ciqfunctions.udf.CIQ(C10,"IQ_CLOSEPRICE",$A$28)</f>
        <v>42.88</v>
      </c>
      <c r="Y10" s="153">
        <f t="shared" si="5"/>
        <v>0.14295375709121405</v>
      </c>
      <c r="Z10" s="153">
        <f t="shared" si="9"/>
        <v>0.24289855072463773</v>
      </c>
      <c r="AA10" s="153">
        <f t="shared" si="6"/>
        <v>0.15673050984623682</v>
      </c>
      <c r="AB10" s="89">
        <f>_xll.ciqfunctions.udf.CIQAVG(C10,"IQ_VOLUME","-30D",$A$28)</f>
        <v>0.51958000000000004</v>
      </c>
      <c r="AC10" s="89">
        <f t="shared" si="10"/>
        <v>519580.00000000006</v>
      </c>
      <c r="AD10" s="127">
        <v>112</v>
      </c>
    </row>
    <row r="11" spans="1:30" ht="42">
      <c r="A11" s="176" t="s">
        <v>79</v>
      </c>
      <c r="B11" s="175" t="s">
        <v>80</v>
      </c>
      <c r="C11" s="27" t="s">
        <v>81</v>
      </c>
      <c r="D11" s="88">
        <f>_xll.ciqfunctions.udf.CIQ(C11,"IQ_MARKETCAP",$A$28)</f>
        <v>550.23209999999995</v>
      </c>
      <c r="E11" s="172">
        <f>_xll.ciqfunctions.udf.CIQ(C11,"IQ_HOLDINGS_EQUITY_ASSETS",$A$28)</f>
        <v>540.08000000000004</v>
      </c>
      <c r="F11" s="173">
        <f>_xll.ciqfunctions.udf.CIQ(C11,"IQ_MARKETCAP",$A$29)</f>
        <v>443.64409000000001</v>
      </c>
      <c r="G11" s="89">
        <f>_xll.ciqfunctions.udf.CIQ(C11,"IQ_VOLUME",$A$28)</f>
        <v>5.4829999999999997E-2</v>
      </c>
      <c r="H11" s="174">
        <f>_xll.ciqfunctions.udf.CIQ(C11,"IQ_CLOSEPRICE",$A$27)</f>
        <v>51</v>
      </c>
      <c r="I11" s="89">
        <f>_xll.ciqfunctions.udf.CIQ(C11,"IQ_CLOSEPRICE",$A$28)</f>
        <v>50.48</v>
      </c>
      <c r="J11" s="153">
        <f t="shared" si="4"/>
        <v>-1.019607843137261E-2</v>
      </c>
      <c r="K11" s="173">
        <f>_xll.ciqfunctions.udf.CIQ($C11,"IQ_VWAP",A$28)</f>
        <v>50.39</v>
      </c>
      <c r="L11" s="186">
        <f>_xll.ciqfunctions.udf.CIQ($C11,"IQ_SHARESOUTSTANDING",($A$27))</f>
        <v>10.3</v>
      </c>
      <c r="M11" s="172">
        <f t="shared" si="11"/>
        <v>30.233999999999984</v>
      </c>
      <c r="N11" s="172">
        <f>_xll.ciqfunctions.udf.CIQAVG($C11,"IQ_VWAP",A$29,A$28,"USD")</f>
        <v>45.271160000000002</v>
      </c>
      <c r="O11" s="172">
        <f>_xll.ciqfunctions.udf.CIQ($C11,"IQ_SHARESOUTSTANDING",$A$29)</f>
        <v>9.85</v>
      </c>
      <c r="P11" s="172">
        <f>_xll.ciqfunctions.udf.CIQ($C11,"IQ_SHARESOUTSTANDING",$A$28)</f>
        <v>10.9</v>
      </c>
      <c r="Q11" s="172">
        <f t="shared" si="7"/>
        <v>47.534718000000034</v>
      </c>
      <c r="R11" s="173">
        <f>_xll.ciqfunctions.udf.CIQAVG($C11,"IQ_VWAP",A$30,A$28,"USD")</f>
        <v>44.326390000000004</v>
      </c>
      <c r="S11" s="173">
        <f>_xll.ciqfunctions.udf.CIQ($C11,"IQ_SHARESOUTSTANDING",$A$30)</f>
        <v>10.8</v>
      </c>
      <c r="T11" s="172">
        <f t="shared" si="8"/>
        <v>4.4326389999999849</v>
      </c>
      <c r="U11" s="126">
        <v>6.4999999999999997E-3</v>
      </c>
      <c r="V11" s="91">
        <f>_xll.ciqfunctions.udf.CIQ(C11,"IQ_CLOSEPRICE",$A$30)</f>
        <v>45.53</v>
      </c>
      <c r="W11" s="91">
        <f>_xll.ciqfunctions.udf.CIQ($C11,"IQ_CLOSEPRICE",$A$29)</f>
        <v>45.04</v>
      </c>
      <c r="X11" s="91">
        <f>_xll.ciqfunctions.udf.CIQ(C11,"IQ_CLOSEPRICE",$A$28)</f>
        <v>50.48</v>
      </c>
      <c r="Y11" s="153">
        <f t="shared" si="5"/>
        <v>6.5471779233829519E-2</v>
      </c>
      <c r="Z11" s="153">
        <f t="shared" si="9"/>
        <v>0.10871952558752462</v>
      </c>
      <c r="AA11" s="153">
        <f t="shared" si="6"/>
        <v>0.12078152753108351</v>
      </c>
      <c r="AB11" s="89">
        <f>_xll.ciqfunctions.udf.CIQAVG(C11,"IQ_VOLUME","-30D",$A$28)</f>
        <v>6.3570000000000002E-2</v>
      </c>
      <c r="AC11" s="89">
        <f t="shared" si="10"/>
        <v>63570</v>
      </c>
      <c r="AD11" s="127">
        <v>110</v>
      </c>
    </row>
    <row r="12" spans="1:30" ht="42">
      <c r="A12" s="175" t="s">
        <v>82</v>
      </c>
      <c r="B12" s="25" t="s">
        <v>83</v>
      </c>
      <c r="C12" s="25" t="s">
        <v>84</v>
      </c>
      <c r="D12" s="88">
        <f>_xll.ciqfunctions.udf.CIQ(C12,"IQ_MARKETCAP",$A$28)</f>
        <v>507.35520000000002</v>
      </c>
      <c r="E12" s="172">
        <f>_xll.ciqfunctions.udf.CIQ(C12,"IQ_HOLDINGS_EQUITY_ASSETS",$A$28)</f>
        <v>505.23</v>
      </c>
      <c r="F12" s="173">
        <f>_xll.ciqfunctions.udf.CIQ(C12,"IQ_MARKETCAP",$A$29)</f>
        <v>407.07</v>
      </c>
      <c r="G12" s="89">
        <f>_xll.ciqfunctions.udf.CIQ(C12,"IQ_VOLUME",$A$28)</f>
        <v>5.6349999999999997E-2</v>
      </c>
      <c r="H12" s="174">
        <f>_xll.ciqfunctions.udf.CIQ(C12,"IQ_CLOSEPRICE",$A$27)</f>
        <v>51.46</v>
      </c>
      <c r="I12" s="89">
        <f>_xll.ciqfunctions.udf.CIQ(C12,"IQ_CLOSEPRICE",$A$28)</f>
        <v>51.247999999999998</v>
      </c>
      <c r="J12" s="153">
        <f t="shared" si="4"/>
        <v>-4.119704624951483E-3</v>
      </c>
      <c r="K12" s="173">
        <f>_xll.ciqfunctions.udf.CIQ($C12,"IQ_VWAP",A$28)</f>
        <v>51.12</v>
      </c>
      <c r="L12" s="186">
        <f>_xll.ciqfunctions.udf.CIQ($C12,"IQ_SHARESOUTSTANDING",($A$27))</f>
        <v>9.9</v>
      </c>
      <c r="M12" s="172">
        <f t="shared" si="11"/>
        <v>0</v>
      </c>
      <c r="N12" s="172">
        <f>_xll.ciqfunctions.udf.CIQAVG($C12,"IQ_VWAP",A$29,A$28,"USD")</f>
        <v>45.498719999999999</v>
      </c>
      <c r="O12" s="172">
        <f>_xll.ciqfunctions.udf.CIQ($C12,"IQ_SHARESOUTSTANDING",$A$29)</f>
        <v>9</v>
      </c>
      <c r="P12" s="172">
        <f>_xll.ciqfunctions.udf.CIQ($C12,"IQ_SHARESOUTSTANDING",$A$28)</f>
        <v>9.9</v>
      </c>
      <c r="Q12" s="172">
        <f t="shared" si="7"/>
        <v>40.948848000000012</v>
      </c>
      <c r="R12" s="173">
        <f>_xll.ciqfunctions.udf.CIQAVG($C12,"IQ_VWAP",A$30,A$28,"USD")</f>
        <v>44.957360000000001</v>
      </c>
      <c r="S12" s="173">
        <f>_xll.ciqfunctions.udf.CIQ($C12,"IQ_SHARESOUTSTANDING",$A$30)</f>
        <v>4.76</v>
      </c>
      <c r="T12" s="172">
        <f t="shared" si="8"/>
        <v>231.08083040000002</v>
      </c>
      <c r="U12" s="126">
        <v>6.0000000000000001E-3</v>
      </c>
      <c r="V12" s="91">
        <f>_xll.ciqfunctions.udf.CIQ(C12,"IQ_CLOSEPRICE",$A$30)</f>
        <v>38.61</v>
      </c>
      <c r="W12" s="91">
        <f>_xll.ciqfunctions.udf.CIQ($C12,"IQ_CLOSEPRICE",$A$29)</f>
        <v>45.23</v>
      </c>
      <c r="X12" s="91">
        <f>_xll.ciqfunctions.udf.CIQ(C12,"IQ_CLOSEPRICE",$A$28)</f>
        <v>51.247999999999998</v>
      </c>
      <c r="Y12" s="153">
        <f t="shared" si="5"/>
        <v>0.19005421978731896</v>
      </c>
      <c r="Z12" s="153">
        <f t="shared" si="9"/>
        <v>0.32732452732452733</v>
      </c>
      <c r="AA12" s="153">
        <f t="shared" si="6"/>
        <v>0.13305328321910248</v>
      </c>
      <c r="AB12" s="89">
        <f>_xll.ciqfunctions.udf.CIQAVG(C12,"IQ_VOLUME","-30D",$A$28)</f>
        <v>4.5319999999999999E-2</v>
      </c>
      <c r="AC12" s="89">
        <f t="shared" si="10"/>
        <v>45320</v>
      </c>
      <c r="AD12" s="127">
        <v>102</v>
      </c>
    </row>
    <row r="13" spans="1:30" ht="42">
      <c r="A13" s="25" t="s">
        <v>295</v>
      </c>
      <c r="B13" s="176" t="s">
        <v>85</v>
      </c>
      <c r="C13" s="26" t="s">
        <v>86</v>
      </c>
      <c r="D13" s="88">
        <f>_xll.ciqfunctions.udf.CIQ(C13,"IQ_MARKETCAP",$A$28)</f>
        <v>262.95600000000002</v>
      </c>
      <c r="E13" s="172">
        <f>_xll.ciqfunctions.udf.CIQ(C13,"IQ_HOLDINGS_EQUITY_ASSETS",$A$28)</f>
        <v>227.96</v>
      </c>
      <c r="F13" s="173">
        <f>_xll.ciqfunctions.udf.CIQ(C13,"IQ_MARKETCAP",$A$29)</f>
        <v>202.4</v>
      </c>
      <c r="G13" s="89">
        <f>_xll.ciqfunctions.udf.CIQ(C13,"IQ_VOLUME",$A$28)</f>
        <v>0.28965999999999997</v>
      </c>
      <c r="H13" s="174">
        <f>_xll.ciqfunctions.udf.CIQ(C13,"IQ_CLOSEPRICE",$A$27)</f>
        <v>25.95</v>
      </c>
      <c r="I13" s="89">
        <f>_xll.ciqfunctions.udf.CIQ(C13,"IQ_CLOSEPRICE",$A$28)</f>
        <v>25.78</v>
      </c>
      <c r="J13" s="153">
        <f t="shared" si="4"/>
        <v>-6.5510597302504111E-3</v>
      </c>
      <c r="K13" s="173">
        <f>_xll.ciqfunctions.udf.CIQ($C13,"IQ_VWAP",A$28)</f>
        <v>25.61</v>
      </c>
      <c r="L13" s="186">
        <f>_xll.ciqfunctions.udf.CIQ($C13,"IQ_SHARESOUTSTANDING",($A$27))</f>
        <v>8.6</v>
      </c>
      <c r="M13" s="172">
        <f t="shared" si="11"/>
        <v>40.975999999999992</v>
      </c>
      <c r="N13" s="172">
        <f>_xll.ciqfunctions.udf.CIQAVG($C13,"IQ_VWAP",A$29,A$28,"USD")</f>
        <v>22.252130000000001</v>
      </c>
      <c r="O13" s="172">
        <f>_xll.ciqfunctions.udf.CIQ($C13,"IQ_SHARESOUTSTANDING",$A$29)</f>
        <v>9.1999999999999993</v>
      </c>
      <c r="P13" s="172">
        <f>_xll.ciqfunctions.udf.CIQ($C13,"IQ_SHARESOUTSTANDING",$A$28)</f>
        <v>10.199999999999999</v>
      </c>
      <c r="Q13" s="172">
        <f t="shared" si="7"/>
        <v>22.252130000000001</v>
      </c>
      <c r="R13" s="173">
        <f>_xll.ciqfunctions.udf.CIQAVG($C13,"IQ_VWAP",A$30,A$28,"USD")</f>
        <v>21.142189999999999</v>
      </c>
      <c r="S13" s="173">
        <f>_xll.ciqfunctions.udf.CIQ($C13,"IQ_SHARESOUTSTANDING",$A$30)</f>
        <v>9.5500000000000007</v>
      </c>
      <c r="T13" s="172">
        <f t="shared" si="8"/>
        <v>13.742423499999969</v>
      </c>
      <c r="U13" s="126">
        <v>4.4999999999999997E-3</v>
      </c>
      <c r="V13" s="91">
        <f>_xll.ciqfunctions.udf.CIQ(C13,"IQ_CLOSEPRICE",$A$30)</f>
        <v>20.69</v>
      </c>
      <c r="W13" s="91">
        <f>_xll.ciqfunctions.udf.CIQ($C13,"IQ_CLOSEPRICE",$A$29)</f>
        <v>22</v>
      </c>
      <c r="X13" s="91">
        <f>_xll.ciqfunctions.udf.CIQ(C13,"IQ_CLOSEPRICE",$A$28)</f>
        <v>25.78</v>
      </c>
      <c r="Y13" s="153">
        <f t="shared" si="5"/>
        <v>0.14471253356686042</v>
      </c>
      <c r="Z13" s="153">
        <f t="shared" si="9"/>
        <v>0.24601256645722569</v>
      </c>
      <c r="AA13" s="153">
        <f t="shared" si="6"/>
        <v>0.17181818181818187</v>
      </c>
      <c r="AB13" s="89">
        <f>_xll.ciqfunctions.udf.CIQAVG(C13,"IQ_VOLUME","-30D",$A$28)</f>
        <v>0.1043</v>
      </c>
      <c r="AC13" s="89">
        <f t="shared" si="10"/>
        <v>104300</v>
      </c>
      <c r="AD13" s="127">
        <v>81</v>
      </c>
    </row>
    <row r="14" spans="1:30" ht="42">
      <c r="A14" s="25" t="s">
        <v>87</v>
      </c>
      <c r="B14" s="176" t="s">
        <v>88</v>
      </c>
      <c r="C14" s="25" t="s">
        <v>89</v>
      </c>
      <c r="D14" s="88">
        <f>_xll.ciqfunctions.udf.CIQ(C14,"IQ_MARKETCAP",$A$28)</f>
        <v>213.08862999999999</v>
      </c>
      <c r="E14" s="172">
        <f>_xll.ciqfunctions.udf.CIQ(C14,"IQ_HOLDINGS_EQUITY_ASSETS",$A$28)</f>
        <v>220.35</v>
      </c>
      <c r="F14" s="173">
        <f>_xll.ciqfunctions.udf.CIQ(C14,"IQ_MARKETCAP",$A$29)</f>
        <v>149.44999999999999</v>
      </c>
      <c r="G14" s="89">
        <f>_xll.ciqfunctions.udf.CIQ(C14,"IQ_VOLUME",$A$28)</f>
        <v>1.295E-2</v>
      </c>
      <c r="H14" s="174">
        <f>_xll.ciqfunctions.udf.CIQ(C14,"IQ_CLOSEPRICE",$A$27)</f>
        <v>57.62</v>
      </c>
      <c r="I14" s="89">
        <f>_xll.ciqfunctions.udf.CIQ(C14,"IQ_CLOSEPRICE",$A$28)</f>
        <v>57.204999999999998</v>
      </c>
      <c r="J14" s="153">
        <f t="shared" si="4"/>
        <v>-7.2023602915654138E-3</v>
      </c>
      <c r="K14" s="173">
        <f>_xll.ciqfunctions.udf.CIQ($C14,"IQ_VWAP",A$28)</f>
        <v>57.04</v>
      </c>
      <c r="L14" s="186">
        <f>_xll.ciqfunctions.udf.CIQ($C14,"IQ_SHARESOUTSTANDING",($A$27))</f>
        <v>3.7250000000000001</v>
      </c>
      <c r="M14" s="172">
        <f t="shared" si="11"/>
        <v>0</v>
      </c>
      <c r="N14" s="172">
        <f>_xll.ciqfunctions.udf.CIQAVG($C14,"IQ_VWAP",A$29,A$28,"USD")</f>
        <v>50.507939999999998</v>
      </c>
      <c r="O14" s="172">
        <f>_xll.ciqfunctions.udf.CIQ($C14,"IQ_SHARESOUTSTANDING",$A$29)</f>
        <v>3.05</v>
      </c>
      <c r="P14" s="172">
        <f>_xll.ciqfunctions.udf.CIQ($C14,"IQ_SHARESOUTSTANDING",$A$28)</f>
        <v>3.7250000000000001</v>
      </c>
      <c r="Q14" s="172">
        <f t="shared" si="7"/>
        <v>34.09285950000001</v>
      </c>
      <c r="R14" s="173">
        <f>_xll.ciqfunctions.udf.CIQAVG($C14,"IQ_VWAP",A$30,A$28,"USD")</f>
        <v>46.886270000000003</v>
      </c>
      <c r="S14" s="173">
        <f>_xll.ciqfunctions.udf.CIQ($C14,"IQ_SHARESOUTSTANDING",$A$30)</f>
        <v>3.1</v>
      </c>
      <c r="T14" s="172">
        <f t="shared" si="8"/>
        <v>29.303918750000001</v>
      </c>
      <c r="U14" s="126">
        <v>6.7999999999999996E-3</v>
      </c>
      <c r="V14" s="91">
        <f>_xll.ciqfunctions.udf.CIQ(C14,"IQ_CLOSEPRICE",$A$30)</f>
        <v>41.240499999999997</v>
      </c>
      <c r="W14" s="91">
        <f>_xll.ciqfunctions.udf.CIQ($C14,"IQ_CLOSEPRICE",$A$29)</f>
        <v>49</v>
      </c>
      <c r="X14" s="91">
        <f>_xll.ciqfunctions.udf.CIQ(C14,"IQ_CLOSEPRICE",$A$28)</f>
        <v>57.204999999999998</v>
      </c>
      <c r="Y14" s="153">
        <f t="shared" si="5"/>
        <v>0.22271017583200559</v>
      </c>
      <c r="Z14" s="153">
        <f t="shared" si="9"/>
        <v>0.3871073338102109</v>
      </c>
      <c r="AA14" s="153">
        <f t="shared" si="6"/>
        <v>0.1674489795918368</v>
      </c>
      <c r="AB14" s="89">
        <f>_xll.ciqfunctions.udf.CIQAVG(C14,"IQ_VOLUME","-30D",$A$28)</f>
        <v>3.075E-2</v>
      </c>
      <c r="AC14" s="89">
        <f t="shared" si="10"/>
        <v>30750</v>
      </c>
      <c r="AD14" s="127">
        <v>62</v>
      </c>
    </row>
    <row r="15" spans="1:30" ht="42">
      <c r="A15" s="177" t="s">
        <v>90</v>
      </c>
      <c r="B15" s="176" t="s">
        <v>91</v>
      </c>
      <c r="C15" s="25" t="s">
        <v>92</v>
      </c>
      <c r="D15" s="88">
        <f>_xll.ciqfunctions.udf.CIQ(C15,"IQ_MARKETCAP",$A$28)</f>
        <v>188.07766000000001</v>
      </c>
      <c r="E15" s="172">
        <f>_xll.ciqfunctions.udf.CIQ(C15,"IQ_HOLDINGS_EQUITY_ASSETS",$A$28)</f>
        <v>185.16</v>
      </c>
      <c r="F15" s="173">
        <f>_xll.ciqfunctions.udf.CIQ(C15,"IQ_MARKETCAP",$A$29)</f>
        <v>162.20238000000001</v>
      </c>
      <c r="G15" s="89">
        <f>_xll.ciqfunctions.udf.CIQ(C15,"IQ_VOLUME",$A$28)</f>
        <v>7.8799999999999995E-2</v>
      </c>
      <c r="H15" s="174">
        <f>_xll.ciqfunctions.udf.CIQ(C15,"IQ_CLOSEPRICE",$A$27)</f>
        <v>39.460999999999999</v>
      </c>
      <c r="I15" s="89">
        <f>_xll.ciqfunctions.udf.CIQ(C15,"IQ_CLOSEPRICE",$A$28)</f>
        <v>39.277200000000001</v>
      </c>
      <c r="J15" s="153">
        <f t="shared" si="4"/>
        <v>-4.6577633612933777E-3</v>
      </c>
      <c r="K15" s="173">
        <f>_xll.ciqfunctions.udf.CIQ($C15,"IQ_VWAP",A$28)</f>
        <v>39.21</v>
      </c>
      <c r="L15" s="186">
        <f>_xll.ciqfunctions.udf.CIQ($C15,"IQ_SHARESOUTSTANDING",($A$27))</f>
        <v>4.6884699999999997</v>
      </c>
      <c r="M15" s="172">
        <f t="shared" si="11"/>
        <v>3.9210000000000211</v>
      </c>
      <c r="N15" s="172">
        <f>_xll.ciqfunctions.udf.CIQAVG($C15,"IQ_VWAP",A$29,A$28,"USD")</f>
        <v>35.693739999999998</v>
      </c>
      <c r="O15" s="172">
        <f>_xll.ciqfunctions.udf.CIQ($C15,"IQ_SHARESOUTSTANDING",$A$29)</f>
        <v>4.58847</v>
      </c>
      <c r="P15" s="172">
        <f>_xll.ciqfunctions.udf.CIQ($C15,"IQ_SHARESOUTSTANDING",$A$28)</f>
        <v>4.7884700000000002</v>
      </c>
      <c r="Q15" s="172">
        <f t="shared" si="7"/>
        <v>7.1387480000000059</v>
      </c>
      <c r="R15" s="173">
        <f>_xll.ciqfunctions.udf.CIQAVG($C15,"IQ_VWAP",A$30,A$28,"USD")</f>
        <v>33.642159999999997</v>
      </c>
      <c r="S15" s="173">
        <f>_xll.ciqfunctions.udf.CIQ($C15,"IQ_SHARESOUTSTANDING",$A$30)</f>
        <v>3.7884699999999998</v>
      </c>
      <c r="T15" s="172">
        <f t="shared" si="8"/>
        <v>33.642160000000011</v>
      </c>
      <c r="U15" s="126">
        <v>5.0000000000000001E-3</v>
      </c>
      <c r="V15" s="192">
        <f>_xll.ciqfunctions.udf.CIQ(C15,"IQ_CLOSEPRICE","2023/6/12")</f>
        <v>25.517099999999999</v>
      </c>
      <c r="W15" s="91">
        <f>_xll.ciqfunctions.udf.CIQ($C15,"IQ_CLOSEPRICE",$A$29)</f>
        <v>35.35</v>
      </c>
      <c r="X15" s="91">
        <f>_xll.ciqfunctions.udf.CIQ(C15,"IQ_CLOSEPRICE",$A$28)</f>
        <v>39.277200000000001</v>
      </c>
      <c r="Y15" s="196">
        <f>(X15/V15)^(365/($A$28-"2023/6/12"))-1</f>
        <v>0.219286082821877</v>
      </c>
      <c r="Z15" s="197">
        <f t="shared" si="9"/>
        <v>0.53925014989947928</v>
      </c>
      <c r="AA15" s="153">
        <f t="shared" si="6"/>
        <v>0.111094766619519</v>
      </c>
      <c r="AB15" s="89">
        <f>_xll.ciqfunctions.udf.CIQAVG(C15,"IQ_VOLUME","-30D",$A$28)</f>
        <v>2.0799999999999999E-2</v>
      </c>
      <c r="AC15" s="89">
        <f t="shared" si="10"/>
        <v>20800</v>
      </c>
      <c r="AD15" s="127">
        <v>47</v>
      </c>
    </row>
    <row r="16" spans="1:30" ht="42">
      <c r="A16" s="178" t="s">
        <v>289</v>
      </c>
      <c r="B16" s="175" t="s">
        <v>94</v>
      </c>
      <c r="C16" s="26" t="s">
        <v>95</v>
      </c>
      <c r="D16" s="88">
        <f>_xll.ciqfunctions.udf.CIQ(C16,"IQ_MARKETCAP",$A$28)</f>
        <v>408.23124999999999</v>
      </c>
      <c r="E16" s="172">
        <f>_xll.ciqfunctions.udf.CIQ(C16,"IQ_HOLDINGS_EQUITY_ASSETS",$A$28)</f>
        <v>441.23</v>
      </c>
      <c r="F16" s="173">
        <f>_xll.ciqfunctions.udf.CIQ(C16,"IQ_MARKETCAP",$A$29)</f>
        <v>225.56450000000001</v>
      </c>
      <c r="G16" s="89">
        <f>_xll.ciqfunctions.udf.CIQ(C16,"IQ_VOLUME",$A$28)</f>
        <v>0.23291000000000001</v>
      </c>
      <c r="H16" s="174">
        <f>_xll.ciqfunctions.udf.CIQ(C16,"IQ_CLOSEPRICE",$A$27)</f>
        <v>54.75</v>
      </c>
      <c r="I16" s="89">
        <f>_xll.ciqfunctions.udf.CIQ(C16,"IQ_CLOSEPRICE",$A$28)</f>
        <v>54.25</v>
      </c>
      <c r="J16" s="153">
        <f t="shared" si="4"/>
        <v>-9.1324200913242004E-3</v>
      </c>
      <c r="K16" s="173">
        <f>_xll.ciqfunctions.udf.CIQ($C16,"IQ_VWAP",A$28)</f>
        <v>54.28</v>
      </c>
      <c r="L16" s="186">
        <f>_xll.ciqfunctions.udf.CIQ($C16,"IQ_SHARESOUTSTANDING",($A$27))</f>
        <v>7.5250000000000004</v>
      </c>
      <c r="M16" s="172">
        <f t="shared" si="11"/>
        <v>0</v>
      </c>
      <c r="N16" s="172">
        <f>_xll.ciqfunctions.udf.CIQAVG($C16,"IQ_VWAP",A$29,A$28,"USD")</f>
        <v>42.168900000000001</v>
      </c>
      <c r="O16" s="172">
        <f>_xll.ciqfunctions.udf.CIQ($C16,"IQ_SHARESOUTSTANDING",$A$29)</f>
        <v>5.5750000000000002</v>
      </c>
      <c r="P16" s="172">
        <f>_xll.ciqfunctions.udf.CIQ($C16,"IQ_SHARESOUTSTANDING",$A$28)</f>
        <v>7.5250000000000004</v>
      </c>
      <c r="Q16" s="172">
        <f t="shared" si="7"/>
        <v>82.229355000000012</v>
      </c>
      <c r="R16" s="173">
        <f>_xll.ciqfunctions.udf.CIQAVG($C16,"IQ_VWAP",A$30,A$28,"USD")</f>
        <v>38.393929999999997</v>
      </c>
      <c r="S16" s="173">
        <f>_xll.ciqfunctions.udf.CIQ($C16,"IQ_SHARESOUTSTANDING",$A$30)</f>
        <v>2.0750000000000002</v>
      </c>
      <c r="T16" s="172">
        <f t="shared" si="8"/>
        <v>209.24691849999999</v>
      </c>
      <c r="U16" s="126">
        <v>7.4999999999999997E-3</v>
      </c>
      <c r="V16" s="192">
        <f>_xll.ciqfunctions.udf.CIQ(C16,"IQ_CLOSEPRICE","2023/5/18")</f>
        <v>25.907800000000002</v>
      </c>
      <c r="W16" s="91">
        <f>_xll.ciqfunctions.udf.CIQ($C16,"IQ_CLOSEPRICE",$A$29)</f>
        <v>40.46</v>
      </c>
      <c r="X16" s="91">
        <f>_xll.ciqfunctions.udf.CIQ(C16,"IQ_CLOSEPRICE",$A$28)</f>
        <v>54.25</v>
      </c>
      <c r="Y16" s="153">
        <f>(X16/V16)^(365/($A$28-"2023/5/18"))-1</f>
        <v>0.39009629098577148</v>
      </c>
      <c r="Z16" s="197">
        <f t="shared" si="9"/>
        <v>1.0939639799597032</v>
      </c>
      <c r="AA16" s="153">
        <f t="shared" si="6"/>
        <v>0.34083044982698962</v>
      </c>
      <c r="AB16" s="89">
        <f>_xll.ciqfunctions.udf.CIQAVG(C16,"IQ_VOLUME","-30D",$A$28)</f>
        <v>0.21290000000000001</v>
      </c>
      <c r="AC16" s="89">
        <f t="shared" si="10"/>
        <v>212900</v>
      </c>
      <c r="AD16" s="127">
        <v>47</v>
      </c>
    </row>
    <row r="17" spans="1:30" ht="42">
      <c r="A17" s="176" t="s">
        <v>96</v>
      </c>
      <c r="B17" s="175" t="s">
        <v>97</v>
      </c>
      <c r="C17" s="27" t="s">
        <v>98</v>
      </c>
      <c r="D17" s="88">
        <f>_xll.ciqfunctions.udf.CIQ(C17,"IQ_MARKETCAP",$A$28)</f>
        <v>102.66630000000001</v>
      </c>
      <c r="E17" s="172">
        <f>_xll.ciqfunctions.udf.CIQ(C17,"IQ_HOLDINGS_EQUITY_ASSETS",$A$28)</f>
        <v>104.79</v>
      </c>
      <c r="F17" s="173">
        <f>_xll.ciqfunctions.udf.CIQ(C17,"IQ_MARKETCAP",$A$29)</f>
        <v>66.678550000000001</v>
      </c>
      <c r="G17" s="89">
        <f>_xll.ciqfunctions.udf.CIQ(C17,"IQ_VOLUME",$A$28)</f>
        <v>9.3299999999999998E-3</v>
      </c>
      <c r="H17" s="174">
        <f>_xll.ciqfunctions.udf.CIQ(C17,"IQ_CLOSEPRICE",$A$27)</f>
        <v>65.599800000000002</v>
      </c>
      <c r="I17" s="89">
        <f>_xll.ciqfunctions.udf.CIQ(C17,"IQ_CLOSEPRICE",$A$28)</f>
        <v>64.166399999999996</v>
      </c>
      <c r="J17" s="153">
        <f t="shared" si="4"/>
        <v>-2.1850676374013427E-2</v>
      </c>
      <c r="K17" s="173">
        <f>_xll.ciqfunctions.udf.CIQ($C17,"IQ_VWAP",A$28)</f>
        <v>64.05</v>
      </c>
      <c r="L17" s="173">
        <f>_xll.ciqfunctions.udf.CIQ($C17,"IQ_SHARESOUTSTANDING",($A$27))</f>
        <v>1.6</v>
      </c>
      <c r="M17" s="172">
        <f t="shared" si="11"/>
        <v>0</v>
      </c>
      <c r="N17" s="172">
        <f>_xll.ciqfunctions.udf.CIQAVG($C17,"IQ_VWAP",A$29,A$28,"USD")</f>
        <v>55.216709999999999</v>
      </c>
      <c r="O17" s="172">
        <f>_xll.ciqfunctions.udf.CIQ($C17,"IQ_SHARESOUTSTANDING",$A$29)</f>
        <v>1.25</v>
      </c>
      <c r="P17" s="172">
        <f>_xll.ciqfunctions.udf.CIQ($C17,"IQ_SHARESOUTSTANDING",$A$28)</f>
        <v>1.6</v>
      </c>
      <c r="Q17" s="172">
        <f t="shared" si="7"/>
        <v>19.325848500000003</v>
      </c>
      <c r="R17" s="173">
        <f>_xll.ciqfunctions.udf.CIQAVG($C17,"IQ_VWAP",A$30,A$28,"USD")</f>
        <v>50.386270000000003</v>
      </c>
      <c r="S17" s="173">
        <f>_xll.ciqfunctions.udf.CIQ($C17,"IQ_SHARESOUTSTANDING",$A$30)</f>
        <v>1.05</v>
      </c>
      <c r="T17" s="172">
        <f t="shared" si="8"/>
        <v>27.712448500000004</v>
      </c>
      <c r="U17" s="126">
        <v>7.0000000000000001E-3</v>
      </c>
      <c r="V17" s="91">
        <f>_xll.ciqfunctions.udf.CIQ(C17,"IQ_CLOSEPRICE",$A$30)</f>
        <v>43.796900000000001</v>
      </c>
      <c r="W17" s="91">
        <f>_xll.ciqfunctions.udf.CIQ($C17,"IQ_CLOSEPRICE",$A$29)</f>
        <v>53.342799999999997</v>
      </c>
      <c r="X17" s="91">
        <f>_xll.ciqfunctions.udf.CIQ(C17,"IQ_CLOSEPRICE",$A$28)</f>
        <v>64.166399999999996</v>
      </c>
      <c r="Y17" s="153">
        <f>(X17/V17)^(365/($A$28-$A$30))-1</f>
        <v>0.26450334903388462</v>
      </c>
      <c r="Z17" s="153">
        <f t="shared" si="9"/>
        <v>0.46508999495398062</v>
      </c>
      <c r="AA17" s="153">
        <f t="shared" si="6"/>
        <v>0.20290648409907242</v>
      </c>
      <c r="AB17" s="89">
        <f>_xll.ciqfunctions.udf.CIQAVG(C17,"IQ_VOLUME","-30D",$A$28)</f>
        <v>8.2000000000000007E-3</v>
      </c>
      <c r="AC17" s="89">
        <f t="shared" si="10"/>
        <v>8200</v>
      </c>
      <c r="AD17" s="127">
        <v>31</v>
      </c>
    </row>
    <row r="18" spans="1:30" ht="42">
      <c r="A18" s="176" t="s">
        <v>99</v>
      </c>
      <c r="B18" s="176" t="s">
        <v>100</v>
      </c>
      <c r="C18" s="25" t="s">
        <v>101</v>
      </c>
      <c r="D18" s="88">
        <f>_xll.ciqfunctions.udf.CIQ(C18,"IQ_MARKETCAP",$A$28)</f>
        <v>32.607280000000003</v>
      </c>
      <c r="E18" s="172">
        <f>_xll.ciqfunctions.udf.CIQ(C18,"IQ_HOLDINGS_EQUITY_ASSETS",$A$28)</f>
        <v>31.32</v>
      </c>
      <c r="F18" s="173">
        <f>_xll.ciqfunctions.udf.CIQ(C18,"IQ_MARKETCAP",$A$29)</f>
        <v>33.911209999999997</v>
      </c>
      <c r="G18" s="89">
        <f>_xll.ciqfunctions.udf.CIQ(C18,"IQ_VOLUME",$A$28)</f>
        <v>2.0200000000000001E-3</v>
      </c>
      <c r="H18" s="174">
        <f>_xll.ciqfunctions.udf.CIQ(C18,"IQ_CLOSEPRICE",$A$27)</f>
        <v>42.279499999999999</v>
      </c>
      <c r="I18" s="89">
        <f>_xll.ciqfunctions.udf.CIQ(C18,"IQ_CLOSEPRICE",$A$28)</f>
        <v>41.804200000000002</v>
      </c>
      <c r="J18" s="153">
        <f t="shared" si="4"/>
        <v>-1.1241854799607308E-2</v>
      </c>
      <c r="K18" s="173">
        <f>_xll.ciqfunctions.udf.CIQ($C18,"IQ_VWAP",A$28)</f>
        <v>41.8</v>
      </c>
      <c r="L18" s="173">
        <f>_xll.ciqfunctions.udf.CIQ($C18,"IQ_SHARESOUTSTANDING",($A$27))</f>
        <v>0.78</v>
      </c>
      <c r="M18" s="172">
        <f t="shared" si="11"/>
        <v>0</v>
      </c>
      <c r="N18" s="172">
        <f>_xll.ciqfunctions.udf.CIQAVG($C18,"IQ_VWAP",A$29,A$28,"USD")</f>
        <v>40.265610000000002</v>
      </c>
      <c r="O18" s="172">
        <f>_xll.ciqfunctions.udf.CIQ($C18,"IQ_SHARESOUTSTANDING",$A$29)</f>
        <v>0.87</v>
      </c>
      <c r="P18" s="172">
        <f>_xll.ciqfunctions.udf.CIQ($C18,"IQ_SHARESOUTSTANDING",$A$28)</f>
        <v>0.78</v>
      </c>
      <c r="Q18" s="172">
        <f t="shared" si="7"/>
        <v>-3.623904899999999</v>
      </c>
      <c r="R18" s="173">
        <f>_xll.ciqfunctions.udf.CIQAVG($C18,"IQ_VWAP",A$30,A$28,"USD")</f>
        <v>39.179340000000003</v>
      </c>
      <c r="S18" s="173">
        <f>_xll.ciqfunctions.udf.CIQ($C18,"IQ_SHARESOUTSTANDING",$A$30)</f>
        <v>0.96</v>
      </c>
      <c r="T18" s="172">
        <f t="shared" si="8"/>
        <v>-7.0522811999999986</v>
      </c>
      <c r="U18" s="184">
        <v>6.7999999999999996E-3</v>
      </c>
      <c r="V18" s="91">
        <f>_xll.ciqfunctions.udf.CIQ(C18,"IQ_CLOSEPRICE",$A$30)</f>
        <v>38.210599999999999</v>
      </c>
      <c r="W18" s="91">
        <f>_xll.ciqfunctions.udf.CIQ($C18,"IQ_CLOSEPRICE",$A$29)</f>
        <v>38.978400000000001</v>
      </c>
      <c r="X18" s="91">
        <f>_xll.ciqfunctions.udf.CIQ(C18,"IQ_CLOSEPRICE",$A$28)</f>
        <v>41.804200000000002</v>
      </c>
      <c r="Y18" s="153">
        <f>(X18/V18)^(365/($A$28-$A$30))-1</f>
        <v>5.6785399120553581E-2</v>
      </c>
      <c r="Z18" s="153">
        <f t="shared" si="9"/>
        <v>9.4047201561870297E-2</v>
      </c>
      <c r="AA18" s="153">
        <f t="shared" si="6"/>
        <v>7.249656219855094E-2</v>
      </c>
      <c r="AB18" s="89">
        <f>_xll.ciqfunctions.udf.CIQAVG(C18,"IQ_VOLUME","-30D",$A$28)</f>
        <v>4.4799999999999996E-3</v>
      </c>
      <c r="AC18" s="89">
        <f t="shared" si="10"/>
        <v>4480</v>
      </c>
      <c r="AD18" s="127">
        <v>24</v>
      </c>
    </row>
    <row r="19" spans="1:30" ht="42">
      <c r="A19" s="176" t="s">
        <v>102</v>
      </c>
      <c r="B19" s="176"/>
      <c r="C19" s="25" t="s">
        <v>103</v>
      </c>
      <c r="D19" s="88">
        <f>_xll.ciqfunctions.udf.CIQ(C19,"IQ_MARKETCAP",$A$28)</f>
        <v>24.299199999999999</v>
      </c>
      <c r="E19" s="172">
        <f>_xll.ciqfunctions.udf.CIQ(C19,"IQ_HOLDINGS_EQUITY_ASSETS",$A$28)</f>
        <v>17.5</v>
      </c>
      <c r="F19" s="173">
        <f>_xll.ciqfunctions.udf.CIQ(C19,"IQ_MARKETCAP",$A$29)</f>
        <v>0.59631999999999996</v>
      </c>
      <c r="G19" s="89">
        <f>_xll.ciqfunctions.udf.CIQ(C19,"IQ_VOLUME",$A$28)</f>
        <v>1.636E-2</v>
      </c>
      <c r="H19" s="174">
        <f>_xll.ciqfunctions.udf.CIQ(C19,"IQ_CLOSEPRICE",$A$27)</f>
        <v>30.65</v>
      </c>
      <c r="I19" s="89">
        <f>_xll.ciqfunctions.udf.CIQ(C19,"IQ_CLOSEPRICE",$A$28)</f>
        <v>30.373999999999999</v>
      </c>
      <c r="J19" s="153">
        <f t="shared" ref="J19" si="12">(I19-H19)/H19</f>
        <v>-9.004893964110923E-3</v>
      </c>
      <c r="K19" s="173">
        <f>_xll.ciqfunctions.udf.CIQ($C19,"IQ_VWAP",A$28)</f>
        <v>30.27</v>
      </c>
      <c r="L19" s="173">
        <f>_xll.ciqfunctions.udf.CIQ($C19,"IQ_SHARESOUTSTANDING",($A$27))</f>
        <v>0.8</v>
      </c>
      <c r="M19" s="172">
        <f t="shared" ref="M19" si="13">K19*(P19-L19)</f>
        <v>0</v>
      </c>
      <c r="N19" s="172">
        <f>_xll.ciqfunctions.udf.CIQAVG($C19,"IQ_VWAP",A$29,A$28,"USD")</f>
        <v>24.909030000000001</v>
      </c>
      <c r="O19" s="172">
        <f>_xll.ciqfunctions.udf.CIQ($C19,"IQ_SHARESOUTSTANDING",$A$29)</f>
        <v>2.5000000000000001E-2</v>
      </c>
      <c r="P19" s="172">
        <f>_xll.ciqfunctions.udf.CIQ($C19,"IQ_SHARESOUTSTANDING",$A$28)</f>
        <v>0.8</v>
      </c>
      <c r="Q19" s="172">
        <f t="shared" ref="Q19" si="14">(P19-O19)*N19</f>
        <v>19.304498250000002</v>
      </c>
      <c r="R19" s="173">
        <f>_xll.ciqfunctions.udf.CIQAVG($C19,"IQ_VWAP",A$30,A$28,"USD")</f>
        <v>24.896319999999999</v>
      </c>
      <c r="S19" s="173">
        <f>_xll.ciqfunctions.udf.CIQ($C19,"IQ_SHARESOUTSTANDING",$A$30)</f>
        <v>0</v>
      </c>
      <c r="T19" s="172">
        <f t="shared" ref="T19" si="15">(P19-S19)*R19</f>
        <v>19.917056000000002</v>
      </c>
      <c r="U19" s="184">
        <v>7.4999999999999997E-3</v>
      </c>
      <c r="V19" s="91">
        <f>_xll.ciqfunctions.udf.CIQ(C19,"IQ_CLOSEPRICE",$A$30)</f>
        <v>0</v>
      </c>
      <c r="W19" s="91">
        <f>_xll.ciqfunctions.udf.CIQ($C19,"IQ_CLOSEPRICE",$A$29)</f>
        <v>23.852699999999999</v>
      </c>
      <c r="X19" s="91">
        <f>_xll.ciqfunctions.udf.CIQ(C19,"IQ_CLOSEPRICE",$A$28)</f>
        <v>30.373999999999999</v>
      </c>
      <c r="Y19" s="153" t="e">
        <f>(X19/V19)^(365/($A$28-$A$30))-1</f>
        <v>#DIV/0!</v>
      </c>
      <c r="Z19" s="153" t="e">
        <f t="shared" ref="Z19" si="16">X19/V19-1</f>
        <v>#DIV/0!</v>
      </c>
      <c r="AA19" s="153">
        <f t="shared" ref="AA19" si="17">X19/W19-1</f>
        <v>0.2733988185823828</v>
      </c>
      <c r="AB19" s="89">
        <f>_xll.ciqfunctions.udf.CIQAVG(C19,"IQ_VOLUME","-30D",$A$28)</f>
        <v>3.6589999999999998E-2</v>
      </c>
      <c r="AC19" s="89">
        <f t="shared" ref="AC19" si="18">AB19*1000000</f>
        <v>36590</v>
      </c>
      <c r="AD19" s="127">
        <v>83</v>
      </c>
    </row>
    <row r="20" spans="1:30" ht="42">
      <c r="A20" s="177" t="s">
        <v>104</v>
      </c>
      <c r="B20" s="176" t="s">
        <v>105</v>
      </c>
      <c r="C20" s="25" t="s">
        <v>106</v>
      </c>
      <c r="D20" s="88">
        <f>_xll.ciqfunctions.udf.CIQ(C20,"IQ_MARKETCAP",$A$28)</f>
        <v>34.533560000000001</v>
      </c>
      <c r="E20" s="172">
        <f>_xll.ciqfunctions.udf.CIQ(C20,"IQ_HOLDINGS_EQUITY_ASSETS",$A$28)</f>
        <v>32.4</v>
      </c>
      <c r="F20" s="173">
        <f>_xll.ciqfunctions.udf.CIQ(C20,"IQ_MARKETCAP",$A$29)</f>
        <v>20.719799999999999</v>
      </c>
      <c r="G20" s="89">
        <f>_xll.ciqfunctions.udf.CIQ(C20,"IQ_VOLUME",$A$28)</f>
        <v>5.11E-3</v>
      </c>
      <c r="H20" s="174">
        <f>_xll.ciqfunctions.udf.CIQ(C20,"IQ_CLOSEPRICE",$A$27)</f>
        <v>40.171700000000001</v>
      </c>
      <c r="I20" s="89">
        <f>_xll.ciqfunctions.udf.CIQ(C20,"IQ_CLOSEPRICE",$A$28)</f>
        <v>40.155299999999997</v>
      </c>
      <c r="J20" s="153">
        <f t="shared" si="4"/>
        <v>-4.0824759718917575E-4</v>
      </c>
      <c r="K20" s="173">
        <f>_xll.ciqfunctions.udf.CIQ($C20,"IQ_VWAP",A$28)</f>
        <v>39.880000000000003</v>
      </c>
      <c r="L20" s="173">
        <f>_xll.ciqfunctions.udf.CIQ($C20,"IQ_SHARESOUTSTANDING",($A$27))</f>
        <v>0.86</v>
      </c>
      <c r="M20" s="172">
        <f t="shared" si="11"/>
        <v>0</v>
      </c>
      <c r="N20" s="172">
        <f>_xll.ciqfunctions.udf.CIQAVG($C20,"IQ_VWAP",A$29,A$28,"USD")</f>
        <v>34.718389999999999</v>
      </c>
      <c r="O20" s="172">
        <f>_xll.ciqfunctions.udf.CIQ($C20,"IQ_SHARESOUTSTANDING",$A$29)</f>
        <v>0.54</v>
      </c>
      <c r="P20" s="172">
        <f>_xll.ciqfunctions.udf.CIQ($C20,"IQ_SHARESOUTSTANDING",$A$28)</f>
        <v>0.86</v>
      </c>
      <c r="Q20" s="172">
        <f t="shared" si="7"/>
        <v>11.109884799999998</v>
      </c>
      <c r="R20" s="173">
        <f>_xll.ciqfunctions.udf.CIQAVG($C20,"IQ_VWAP",A$30,A$28,"USD")</f>
        <v>31.560929999999999</v>
      </c>
      <c r="S20" s="173">
        <f>_xll.ciqfunctions.udf.CIQ($C20,"IQ_SHARESOUTSTANDING",$A$30)</f>
        <v>0.06</v>
      </c>
      <c r="T20" s="172">
        <f t="shared" si="8"/>
        <v>25.248744000000002</v>
      </c>
      <c r="U20" s="126">
        <v>3.5000000000000001E-3</v>
      </c>
      <c r="V20" s="192">
        <f>_xll.ciqfunctions.udf.CIQ(C20,"IQ_CLOSEPRICE","2023/12/8")</f>
        <v>25.402899999999999</v>
      </c>
      <c r="W20" s="91">
        <f>_xll.ciqfunctions.udf.CIQ($C20,"IQ_CLOSEPRICE",$A$29)</f>
        <v>38.369999999999997</v>
      </c>
      <c r="X20" s="91">
        <f>_xll.ciqfunctions.udf.CIQ(C20,"IQ_CLOSEPRICE",$A$28)</f>
        <v>40.155299999999997</v>
      </c>
      <c r="Y20" s="153">
        <f>(X20/V20)^(365/($A$28-"2023/12/8"))-1</f>
        <v>0.3122674306488773</v>
      </c>
      <c r="Z20" s="197">
        <f t="shared" si="9"/>
        <v>0.58073684500588518</v>
      </c>
      <c r="AA20" s="153">
        <f t="shared" si="6"/>
        <v>4.6528537920250246E-2</v>
      </c>
      <c r="AB20" s="89">
        <f>_xll.ciqfunctions.udf.CIQAVG(C20,"IQ_VOLUME","-30D",$A$28)</f>
        <v>1.213E-2</v>
      </c>
      <c r="AC20" s="198">
        <f t="shared" si="10"/>
        <v>12130</v>
      </c>
      <c r="AD20" s="127">
        <v>41</v>
      </c>
    </row>
    <row r="21" spans="1:30" ht="42">
      <c r="A21" s="178" t="s">
        <v>299</v>
      </c>
      <c r="B21" s="176" t="s">
        <v>108</v>
      </c>
      <c r="C21" s="25" t="s">
        <v>109</v>
      </c>
      <c r="D21" s="179">
        <v>3369.5079150000001</v>
      </c>
      <c r="E21" s="172">
        <f>_xll.ciqfunctions.udf.CIQ(C21,"IQ_HOLDINGS_EQUITY_ASSETS",$A$28)</f>
        <v>3467.16</v>
      </c>
      <c r="F21" s="180">
        <v>3540.3424654400001</v>
      </c>
      <c r="G21" s="89">
        <f>_xll.ciqfunctions.udf.CIQ(C21,"IQ_VOLUME",$A$28)</f>
        <v>9.5780000000000004E-2</v>
      </c>
      <c r="H21" s="174">
        <f>_xll.ciqfunctions.udf.CIQ(C21,"IQ_CLOSEPRICE",$A$27)</f>
        <v>15.27</v>
      </c>
      <c r="I21" s="89">
        <f>_xll.ciqfunctions.udf.CIQ(C21,"IQ_CLOSEPRICE",$A$28)</f>
        <v>15.17</v>
      </c>
      <c r="J21" s="153">
        <f t="shared" ref="J21:J26" si="19">(I21-H21)/H21</f>
        <v>-6.5487884741322628E-3</v>
      </c>
      <c r="K21" s="173">
        <f>_xll.ciqfunctions.udf.CIQ($C21,"IQ_VWAP",A$28)</f>
        <v>15.24095</v>
      </c>
      <c r="L21" s="174">
        <v>240.87632400000001</v>
      </c>
      <c r="M21" s="172">
        <f t="shared" si="11"/>
        <v>0</v>
      </c>
      <c r="N21" s="172">
        <f>_xll.ciqfunctions.udf.CIQAVG($C21,"IQ_VWAP",A$29,A$28,"USD")</f>
        <v>14.15433</v>
      </c>
      <c r="O21" s="188">
        <v>276.96149000000003</v>
      </c>
      <c r="P21" s="174">
        <v>240.87632400000001</v>
      </c>
      <c r="Q21" s="172">
        <f t="shared" si="7"/>
        <v>-510.76134766878022</v>
      </c>
      <c r="R21" s="173">
        <f>_xll.ciqfunctions.udf.CIQAVG($C21,"IQ_VWAP",A$30,A$28,"USD")</f>
        <v>13.621880000000001</v>
      </c>
      <c r="S21" s="189">
        <v>266.68502599999999</v>
      </c>
      <c r="T21" s="172">
        <f t="shared" si="8"/>
        <v>-351.5630415997598</v>
      </c>
      <c r="U21" s="126">
        <v>4.0000000000000001E-3</v>
      </c>
      <c r="V21" s="91">
        <f>_xll.ciqfunctions.udf.CIQ(C21,"IQ_CLOSEPRICE",$A$30)</f>
        <v>13.15</v>
      </c>
      <c r="W21" s="91">
        <f>_xll.ciqfunctions.udf.CIQ($C21,"IQ_CLOSEPRICE",$A$29)</f>
        <v>13.875</v>
      </c>
      <c r="X21" s="91">
        <f>_xll.ciqfunctions.udf.CIQ(C21,"IQ_CLOSEPRICE",$A$28)</f>
        <v>15.17</v>
      </c>
      <c r="Y21" s="153">
        <f t="shared" ref="Y21:Y26" si="20">(X21/V21)^(365/($A$28-$A$30))-1</f>
        <v>9.1778169220990247E-2</v>
      </c>
      <c r="Z21" s="153">
        <f t="shared" si="9"/>
        <v>0.1536121673003803</v>
      </c>
      <c r="AA21" s="153">
        <f t="shared" si="6"/>
        <v>9.3333333333333268E-2</v>
      </c>
      <c r="AB21" s="89">
        <f>_xll.ciqfunctions.udf.CIQAVG(C21,"IQ_VOLUME","-30D",$A$28)</f>
        <v>0.19259999999999999</v>
      </c>
      <c r="AC21" s="88">
        <f t="shared" si="10"/>
        <v>192600</v>
      </c>
      <c r="AD21" s="127">
        <v>154</v>
      </c>
    </row>
    <row r="22" spans="1:30" ht="42">
      <c r="A22" s="177" t="s">
        <v>110</v>
      </c>
      <c r="B22" s="176" t="s">
        <v>111</v>
      </c>
      <c r="C22" s="25" t="s">
        <v>112</v>
      </c>
      <c r="D22" s="88">
        <f>_xll.ciqfunctions.udf.CIQ(C22,"IQ_MARKETCAP",$A$28)</f>
        <v>5055.5957799999996</v>
      </c>
      <c r="E22" s="172">
        <f>_xll.ciqfunctions.udf.CIQ(C22,"IQ_HOLDINGS_EQUITY_ASSETS",$A$28)</f>
        <v>4941.5</v>
      </c>
      <c r="F22" s="173">
        <f>_xll.ciqfunctions.udf.CIQ(C22,"IQ_MARKETCAP",$A$29)</f>
        <v>4108.5170600000001</v>
      </c>
      <c r="G22" s="89">
        <f>_xll.ciqfunctions.udf.CIQ(C22,"IQ_VOLUME",$A$28)</f>
        <v>5.7939999999999998E-2</v>
      </c>
      <c r="H22" s="174">
        <f>_xll.ciqfunctions.udf.CIQ(C22,"IQ_CLOSEPRICE",$A$27)</f>
        <v>140.63999999999999</v>
      </c>
      <c r="I22" s="89">
        <f>_xll.ciqfunctions.udf.CIQ(C22,"IQ_CLOSEPRICE",$A$28)</f>
        <v>140.63999999999999</v>
      </c>
      <c r="J22" s="153">
        <f t="shared" si="19"/>
        <v>0</v>
      </c>
      <c r="K22" s="189">
        <f>_xll.ciqfunctions.udf.CIQ(C22,"IQ_CLOSEPRICE",$A$28)</f>
        <v>140.63999999999999</v>
      </c>
      <c r="L22" s="173">
        <f>_xll.ciqfunctions.udf.CIQ($C22,"IQ_SHARESOUTSTANDING",($A$27))</f>
        <v>35.851869999999998</v>
      </c>
      <c r="M22" s="172">
        <f t="shared" si="11"/>
        <v>13.388927999999773</v>
      </c>
      <c r="N22" s="188">
        <f>_xll.ciqfunctions.udf.CIQAVG($C22,"IQ_VWAP","2023/6/30",A$28,"USD")</f>
        <v>94.16234</v>
      </c>
      <c r="O22" s="172">
        <f>_xll.ciqfunctions.udf.CIQ($C22,"IQ_SHARESOUTSTANDING",$A$29)</f>
        <v>30.43797</v>
      </c>
      <c r="P22" s="172">
        <f>_xll.ciqfunctions.udf.CIQ($C22,"IQ_SHARESOUTSTANDING",$A$28)</f>
        <v>35.947069999999997</v>
      </c>
      <c r="Q22" s="172">
        <f t="shared" si="7"/>
        <v>518.74974729399969</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140.63999999999999</v>
      </c>
      <c r="Y22" s="153">
        <f t="shared" si="20"/>
        <v>0.23116625804341884</v>
      </c>
      <c r="Z22" s="153">
        <f t="shared" si="9"/>
        <v>0.40275284260921573</v>
      </c>
      <c r="AA22" s="153">
        <f t="shared" si="6"/>
        <v>4.1932138094532556E-2</v>
      </c>
      <c r="AB22" s="89">
        <f>_xll.ciqfunctions.udf.CIQAVG(C22,"IQ_VOLUME","-30D",$A$28)</f>
        <v>6.8699999999999997E-2</v>
      </c>
      <c r="AC22" s="198">
        <f t="shared" si="10"/>
        <v>68700</v>
      </c>
      <c r="AD22" s="127">
        <v>98</v>
      </c>
    </row>
    <row r="23" spans="1:30" ht="42">
      <c r="A23" s="176" t="s">
        <v>113</v>
      </c>
      <c r="B23" s="176" t="s">
        <v>114</v>
      </c>
      <c r="C23" s="25" t="s">
        <v>115</v>
      </c>
      <c r="D23" s="88">
        <f>_xll.ciqfunctions.udf.CIQ(C23,"IQ_MARKETCAP",$A$28)</f>
        <v>797.44416999999999</v>
      </c>
      <c r="E23" s="172">
        <f>_xll.ciqfunctions.udf.CIQ(C23,"IQ_HOLDINGS_EQUITY_ASSETS",$A$28)</f>
        <v>931.34</v>
      </c>
      <c r="F23" s="173">
        <f>_xll.ciqfunctions.udf.CIQ(C23,"IQ_MARKETCAP",$A$29)</f>
        <v>769.37172999999996</v>
      </c>
      <c r="G23" s="89">
        <f>_xll.ciqfunctions.udf.CIQ(C23,"IQ_VOLUME",$A$28)</f>
        <v>1.281E-2</v>
      </c>
      <c r="H23" s="174">
        <f>_xll.ciqfunctions.udf.CIQ(C23,"IQ_CLOSEPRICE",$A$27)</f>
        <v>66.38</v>
      </c>
      <c r="I23" s="89">
        <f>_xll.ciqfunctions.udf.CIQ(C23,"IQ_CLOSEPRICE",$A$28)</f>
        <v>66.290000000000006</v>
      </c>
      <c r="J23" s="153">
        <f t="shared" si="19"/>
        <v>-1.3558300692978187E-3</v>
      </c>
      <c r="K23" s="173">
        <f>_xll.ciqfunctions.udf.CIQ($C23,"IQ_VWAP",A$28)</f>
        <v>66.566490000000002</v>
      </c>
      <c r="L23" s="173">
        <f>_xll.ciqfunctions.udf.CIQ($C23,"IQ_SHARESOUTSTANDING",($A$27))</f>
        <v>12.029629999999999</v>
      </c>
      <c r="M23" s="172">
        <f t="shared" si="11"/>
        <v>0</v>
      </c>
      <c r="N23" s="172">
        <f>_xll.ciqfunctions.udf.CIQAVG($C23,"IQ_VWAP",A$29,A$28,"USD")</f>
        <v>67.208479999999994</v>
      </c>
      <c r="O23" s="172">
        <f>_xll.ciqfunctions.udf.CIQ($C23,"IQ_SHARESOUTSTANDING",$A$29)</f>
        <v>11.462630000000001</v>
      </c>
      <c r="P23" s="172">
        <f>_xll.ciqfunctions.udf.CIQ($C23,"IQ_SHARESOUTSTANDING",$A$28)</f>
        <v>12.029629999999999</v>
      </c>
      <c r="Q23" s="172">
        <f t="shared" si="7"/>
        <v>38.107208159999892</v>
      </c>
      <c r="R23" s="173">
        <f>_xll.ciqfunctions.udf.CIQAVG($C23,"IQ_VWAP",A$30,A$28,"USD")</f>
        <v>64.840509999999995</v>
      </c>
      <c r="S23" s="173">
        <f>_xll.ciqfunctions.udf.CIQ($C23,"IQ_SHARESOUTSTANDING",$A$30)</f>
        <v>11.798629999999999</v>
      </c>
      <c r="T23" s="172">
        <f t="shared" si="8"/>
        <v>14.97815780999999</v>
      </c>
      <c r="U23" s="126">
        <v>4.0000000000000001E-3</v>
      </c>
      <c r="V23" s="91">
        <f>_xll.ciqfunctions.udf.CIQ(C23,"IQ_CLOSEPRICE",$A$30)</f>
        <v>55.94</v>
      </c>
      <c r="W23" s="91">
        <f>_xll.ciqfunctions.udf.CIQ($C23,"IQ_CLOSEPRICE","2024/12/30")</f>
        <v>67.12</v>
      </c>
      <c r="X23" s="91">
        <f>_xll.ciqfunctions.udf.CIQ(C23,"IQ_CLOSEPRICE",$A$28)</f>
        <v>66.290000000000006</v>
      </c>
      <c r="Y23" s="153">
        <f t="shared" si="20"/>
        <v>0.10994827668589879</v>
      </c>
      <c r="Z23" s="153">
        <f t="shared" si="9"/>
        <v>0.18501966392563474</v>
      </c>
      <c r="AA23" s="153">
        <f t="shared" si="6"/>
        <v>-1.2365911799761542E-2</v>
      </c>
      <c r="AB23" s="89">
        <f>_xll.ciqfunctions.udf.CIQAVG(C23,"IQ_VOLUME","-30D",$A$28)</f>
        <v>1.3140000000000001E-2</v>
      </c>
      <c r="AC23" s="89">
        <f t="shared" si="10"/>
        <v>13140</v>
      </c>
      <c r="AD23" s="127">
        <v>67</v>
      </c>
    </row>
    <row r="24" spans="1:30" ht="42">
      <c r="A24" s="176" t="s">
        <v>116</v>
      </c>
      <c r="B24" s="176" t="s">
        <v>117</v>
      </c>
      <c r="C24" s="25" t="s">
        <v>118</v>
      </c>
      <c r="D24" s="88">
        <f>_xll.ciqfunctions.udf.CIQ(C24,"IQ_MARKETCAP",$A$28)</f>
        <v>774.48501999999996</v>
      </c>
      <c r="E24" s="172">
        <f>_xll.ciqfunctions.udf.CIQ(C24,"IQ_HOLDINGS_EQUITY_ASSETS",$A$28)</f>
        <v>817.24</v>
      </c>
      <c r="F24" s="173">
        <f>_xll.ciqfunctions.udf.CIQ(C24,"IQ_MARKETCAP",$A$29)</f>
        <v>598.08190000000002</v>
      </c>
      <c r="G24" s="89">
        <f>_xll.ciqfunctions.udf.CIQ(C24,"IQ_VOLUME",$A$28)</f>
        <v>5.1229999999999998E-2</v>
      </c>
      <c r="H24" s="174">
        <f>_xll.ciqfunctions.udf.CIQ(C24,"IQ_CLOSEPRICE",$A$27)</f>
        <v>18.632000000000001</v>
      </c>
      <c r="I24" s="89">
        <f>_xll.ciqfunctions.udf.CIQ(C24,"IQ_CLOSEPRICE",$A$28)</f>
        <v>18.518000000000001</v>
      </c>
      <c r="J24" s="153">
        <f t="shared" si="19"/>
        <v>-6.1185057964792166E-3</v>
      </c>
      <c r="K24" s="173">
        <f>_xll.ciqfunctions.udf.CIQ($C24,"IQ_VWAP",A$28)</f>
        <v>18.638459999999998</v>
      </c>
      <c r="L24" s="173">
        <f>_xll.ciqfunctions.udf.CIQ($C24,"IQ_SHARESOUTSTANDING",($A$27))</f>
        <v>41.823360000000001</v>
      </c>
      <c r="M24" s="172">
        <f t="shared" si="11"/>
        <v>0</v>
      </c>
      <c r="N24" s="172">
        <f>_xll.ciqfunctions.udf.CIQAVG($C24,"IQ_VWAP",A$29,A$28,"USD")</f>
        <v>22.319089999999999</v>
      </c>
      <c r="O24" s="172">
        <f>_xll.ciqfunctions.udf.CIQ($C24,"IQ_SHARESOUTSTANDING",$A$29)</f>
        <v>34.511360000000003</v>
      </c>
      <c r="P24" s="172">
        <f>_xll.ciqfunctions.udf.CIQ($C24,"IQ_SHARESOUTSTANDING",$A$28)</f>
        <v>41.823360000000001</v>
      </c>
      <c r="Q24" s="172">
        <f t="shared" si="7"/>
        <v>163.19718607999994</v>
      </c>
      <c r="R24" s="173">
        <f>_xll.ciqfunctions.udf.CIQAVG($C24,"IQ_VWAP",A$30,A$28,"USD")</f>
        <v>20.682739999999999</v>
      </c>
      <c r="S24" s="173">
        <f>_xll.ciqfunctions.udf.CIQ($C24,"IQ_SHARESOUTSTANDING",$A$30)</f>
        <v>29.866530000000001</v>
      </c>
      <c r="T24" s="172">
        <f t="shared" si="8"/>
        <v>247.30000611419999</v>
      </c>
      <c r="U24" s="126">
        <v>4.8999999999999998E-3</v>
      </c>
      <c r="V24" s="91">
        <f>_xll.ciqfunctions.udf.CIQ(C24,"IQ_CLOSEPRICE",$A$30)</f>
        <v>14.372999999999999</v>
      </c>
      <c r="W24" s="91">
        <f>_xll.ciqfunctions.udf.CIQ($C24,"IQ_CLOSEPRICE",$A$29)</f>
        <v>17.329999999999998</v>
      </c>
      <c r="X24" s="168">
        <f>_xll.ciqfunctions.udf.CIQ(C24,"IQ_CLOSEPRICE",$A$28)</f>
        <v>18.518000000000001</v>
      </c>
      <c r="Y24" s="153">
        <f t="shared" si="20"/>
        <v>0.16847993884415446</v>
      </c>
      <c r="Z24" s="153">
        <f t="shared" si="9"/>
        <v>0.28838794962777436</v>
      </c>
      <c r="AA24" s="153">
        <f t="shared" si="6"/>
        <v>6.8551644547028445E-2</v>
      </c>
      <c r="AB24" s="89">
        <f>_xll.ciqfunctions.udf.CIQAVG(C24,"IQ_VOLUME","-30D",$A$28)</f>
        <v>6.6140000000000004E-2</v>
      </c>
      <c r="AC24" s="89">
        <f t="shared" si="10"/>
        <v>66140</v>
      </c>
      <c r="AD24" s="127">
        <v>61</v>
      </c>
    </row>
    <row r="25" spans="1:30" ht="42">
      <c r="A25" s="176" t="s">
        <v>119</v>
      </c>
      <c r="B25" s="176" t="s">
        <v>120</v>
      </c>
      <c r="C25" s="25" t="s">
        <v>121</v>
      </c>
      <c r="D25" s="88">
        <f>_xll.ciqfunctions.udf.CIQ(C25,"IQ_MARKETCAP",$A$28)</f>
        <v>306.81247999999999</v>
      </c>
      <c r="E25" s="172">
        <f>_xll.ciqfunctions.udf.CIQ(C25,"IQ_HOLDINGS_EQUITY_ASSETS",$A$28)</f>
        <v>197.26</v>
      </c>
      <c r="F25" s="173">
        <f>_xll.ciqfunctions.udf.CIQ(C25,"IQ_MARKETCAP",$A$29)</f>
        <v>287.83999999999997</v>
      </c>
      <c r="G25" s="89">
        <f>_xll.ciqfunctions.udf.CIQ(C25,"IQ_VOLUME",$A$28)</f>
        <v>3.925E-2</v>
      </c>
      <c r="H25" s="174">
        <f>_xll.ciqfunctions.udf.CIQ(C25,"IQ_CLOSEPRICE",$A$27)</f>
        <v>14.68</v>
      </c>
      <c r="I25" s="89">
        <f>_xll.ciqfunctions.udf.CIQ(C25,"IQ_CLOSEPRICE",$A$28)</f>
        <v>14.7</v>
      </c>
      <c r="J25" s="153">
        <f t="shared" si="19"/>
        <v>1.3623978201634586E-3</v>
      </c>
      <c r="K25" s="173">
        <f>_xll.ciqfunctions.udf.CIQ($C25,"IQ_VWAP",A$28)</f>
        <v>14.738810000000001</v>
      </c>
      <c r="L25" s="173">
        <f>_xll.ciqfunctions.udf.CIQ($C25,"IQ_SHARESOUTSTANDING",($A$27))</f>
        <v>20.871600000000001</v>
      </c>
      <c r="M25" s="172">
        <f t="shared" si="11"/>
        <v>0</v>
      </c>
      <c r="N25" s="172">
        <f>_xll.ciqfunctions.udf.CIQAVG($C25,"IQ_VWAP",A$29,A$28,"USD")</f>
        <v>9.0324500000000008</v>
      </c>
      <c r="O25" s="172">
        <f>_xll.ciqfunctions.udf.CIQ($C25,"IQ_SHARESOUTSTANDING",$A$29)</f>
        <v>19.266400000000001</v>
      </c>
      <c r="P25" s="172">
        <f>_xll.ciqfunctions.udf.CIQ($C25,"IQ_SHARESOUTSTANDING",$A$28)</f>
        <v>20.871600000000001</v>
      </c>
      <c r="Q25" s="172">
        <f t="shared" si="7"/>
        <v>14.498888740000002</v>
      </c>
      <c r="R25" s="173">
        <f>_xll.ciqfunctions.udf.CIQAVG($C25,"IQ_VWAP",A$30,A$28,"USD")</f>
        <v>9.1133500000000005</v>
      </c>
      <c r="S25" s="173">
        <f>_xll.ciqfunctions.udf.CIQ($C25,"IQ_SHARESOUTSTANDING",$A$30)</f>
        <v>16.741669999999999</v>
      </c>
      <c r="T25" s="172">
        <f t="shared" si="8"/>
        <v>37.63749756550002</v>
      </c>
      <c r="U25" s="126">
        <v>5.7000000000000002E-3</v>
      </c>
      <c r="V25" s="91">
        <f>_xll.ciqfunctions.udf.CIQ(C25,"IQ_CLOSEPRICE",$A$30)</f>
        <v>12.65</v>
      </c>
      <c r="W25" s="91">
        <f>_xll.ciqfunctions.udf.CIQ($C25,"IQ_CLOSEPRICE",$A$29)</f>
        <v>14.94</v>
      </c>
      <c r="X25" s="91">
        <f>_xll.ciqfunctions.udf.CIQ(C25,"IQ_CLOSEPRICE",$A$28)</f>
        <v>14.7</v>
      </c>
      <c r="Y25" s="153">
        <f t="shared" si="20"/>
        <v>9.6681321636135964E-2</v>
      </c>
      <c r="Z25" s="153">
        <f t="shared" si="9"/>
        <v>0.1620553359683794</v>
      </c>
      <c r="AA25" s="153">
        <f t="shared" si="6"/>
        <v>-1.6064257028112428E-2</v>
      </c>
      <c r="AB25" s="89">
        <f>_xll.ciqfunctions.udf.CIQAVG(C25,"IQ_VOLUME","-30D",$A$28)</f>
        <v>5.2569999999999999E-2</v>
      </c>
      <c r="AC25" s="89">
        <f t="shared" si="10"/>
        <v>52570</v>
      </c>
      <c r="AD25" s="127">
        <v>42</v>
      </c>
    </row>
    <row r="26" spans="1:30" ht="42">
      <c r="A26" s="177" t="s">
        <v>122</v>
      </c>
      <c r="B26" s="175" t="s">
        <v>123</v>
      </c>
      <c r="C26" s="27" t="s">
        <v>124</v>
      </c>
      <c r="D26" s="88">
        <f>_xll.ciqfunctions.udf.CIQ(C26,"IQ_MARKETCAP",$A$28)</f>
        <v>78.135360000000006</v>
      </c>
      <c r="E26" s="172">
        <f>_xll.ciqfunctions.udf.CIQ(C26,"IQ_HOLDINGS_EQUITY_ASSETS",$A$28)</f>
        <v>107.39</v>
      </c>
      <c r="F26" s="173">
        <f>_xll.ciqfunctions.udf.CIQ(C26,"IQ_MARKETCAP",$A$29)</f>
        <v>61.29</v>
      </c>
      <c r="G26" s="171">
        <f>_xll.ciqfunctions.udf.CIQ(C26,"IQ_VOLUME",$A$28)</f>
        <v>0</v>
      </c>
      <c r="H26" s="174">
        <f>_xll.ciqfunctions.udf.CIQ(C26,"IQ_CLOSEPRICE",$A$27)</f>
        <v>19.103999999999999</v>
      </c>
      <c r="I26" s="89">
        <v>20.43</v>
      </c>
      <c r="J26" s="153">
        <f t="shared" si="19"/>
        <v>6.9409547738693497E-2</v>
      </c>
      <c r="K26" s="189">
        <f>_xll.ciqfunctions.udf.CIQ(C26,"IQ_CLOSEPRICE",$A$28)</f>
        <v>19.103999999999999</v>
      </c>
      <c r="L26" s="173">
        <f>_xll.ciqfunctions.udf.CIQ($C26,"IQ_SHARESOUTSTANDING",($A$27))</f>
        <v>4.09</v>
      </c>
      <c r="M26" s="172">
        <f t="shared" si="11"/>
        <v>0</v>
      </c>
      <c r="N26" s="188">
        <f>_xll.ciqfunctions.udf.CIQAVG($C26,"IQ_VWAP","2023/6/30",A$28,"USD")</f>
        <v>18.61572</v>
      </c>
      <c r="O26" s="172">
        <f>_xll.ciqfunctions.udf.CIQ($C26,"IQ_SHARESOUTSTANDING",$A$29)</f>
        <v>3</v>
      </c>
      <c r="P26" s="172">
        <f>_xll.ciqfunctions.udf.CIQ($C26,"IQ_SHARESOUTSTANDING",$A$28)</f>
        <v>4.09</v>
      </c>
      <c r="Q26" s="172">
        <f t="shared" si="7"/>
        <v>20.291134799999998</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19.103999999999999</v>
      </c>
      <c r="Y26" s="153">
        <f t="shared" si="20"/>
        <v>7.355708707020181E-2</v>
      </c>
      <c r="Z26" s="153">
        <f t="shared" si="9"/>
        <v>0.12244418331374862</v>
      </c>
      <c r="AA26" s="153">
        <f t="shared" si="6"/>
        <v>-6.4904552129221749E-2</v>
      </c>
      <c r="AB26" s="89">
        <f>_xll.ciqfunctions.udf.CIQAVG(C26,"IQ_VOLUME","-30D",$A$28)</f>
        <v>0</v>
      </c>
      <c r="AC26" s="198">
        <f t="shared" si="10"/>
        <v>0</v>
      </c>
      <c r="AD26" s="127">
        <v>42</v>
      </c>
    </row>
    <row r="27" spans="1:30">
      <c r="A27" s="211">
        <f>'raw1'!$A$14</f>
        <v>45882</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45883</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457.79322500000001</v>
      </c>
      <c r="D2" s="95">
        <f>'raw2'!G2</f>
        <v>5.5590000000000001E-2</v>
      </c>
      <c r="E2" s="96">
        <f>'raw2'!J2</f>
        <v>-6.7614346847675814E-3</v>
      </c>
      <c r="F2" s="134">
        <f>'raw2'!M2</f>
        <v>0</v>
      </c>
      <c r="G2" s="134">
        <f>'raw2'!Q2</f>
        <v>28.172494750000006</v>
      </c>
      <c r="H2" s="135">
        <f>'raw2'!T2</f>
        <v>26.480596250000005</v>
      </c>
      <c r="I2" s="148">
        <f>'raw2'!U2</f>
        <v>5.8500000000000002E-3</v>
      </c>
      <c r="J2" s="149" t="e">
        <f>'raw2'!Z2</f>
        <v>#DIV/0!</v>
      </c>
      <c r="K2" s="149">
        <f>'raw2'!AA2</f>
        <v>0.11593814707530126</v>
      </c>
      <c r="L2" s="112">
        <f>'raw2'!AC2</f>
        <v>58070</v>
      </c>
      <c r="M2" s="113">
        <f>'raw2'!AD2</f>
        <v>61.5</v>
      </c>
    </row>
    <row r="3" spans="1:13">
      <c r="A3" s="103" t="s">
        <v>50</v>
      </c>
      <c r="B3" s="104"/>
      <c r="C3" s="94">
        <f>'raw2'!D3</f>
        <v>60354.261364999998</v>
      </c>
      <c r="D3" s="95">
        <f>'raw2'!G3</f>
        <v>21.76905</v>
      </c>
      <c r="E3" s="96">
        <f>'raw2'!J3</f>
        <v>0</v>
      </c>
      <c r="F3" s="134">
        <f>'raw2'!M3</f>
        <v>0.19062800000017432</v>
      </c>
      <c r="G3" s="134">
        <f>'raw2'!Q3</f>
        <v>2297.0385698552204</v>
      </c>
      <c r="H3" s="135">
        <f>'raw2'!T3</f>
        <v>10142.875103939941</v>
      </c>
      <c r="I3" s="148">
        <f>'raw2'!U3</f>
        <v>0</v>
      </c>
      <c r="J3" s="149">
        <f>'raw2'!Z3</f>
        <v>0</v>
      </c>
      <c r="K3" s="149">
        <f>'raw2'!AA3</f>
        <v>0</v>
      </c>
      <c r="L3" s="112">
        <f>'raw2'!AC3</f>
        <v>0</v>
      </c>
      <c r="M3" s="113">
        <f>'raw2'!AD3</f>
        <v>0</v>
      </c>
    </row>
    <row r="4" spans="1:13">
      <c r="A4" s="103" t="s">
        <v>19</v>
      </c>
      <c r="B4" s="104" t="s">
        <v>20</v>
      </c>
      <c r="C4" s="94">
        <f>'raw2'!D4</f>
        <v>370636.69349999999</v>
      </c>
      <c r="D4" s="95">
        <f>'raw2'!G4</f>
        <v>45.372129999999999</v>
      </c>
      <c r="E4" s="96">
        <f>'raw2'!J4</f>
        <v>-7.7540751972989192E-4</v>
      </c>
      <c r="F4" s="134">
        <f>'raw2'!M4</f>
        <v>0</v>
      </c>
      <c r="G4" s="134">
        <f>'raw2'!Q4</f>
        <v>11328.276960000001</v>
      </c>
      <c r="H4" s="135">
        <f>'raw2'!T4</f>
        <v>38109.093671999974</v>
      </c>
      <c r="I4" s="148">
        <f>'raw2'!U4</f>
        <v>2E-3</v>
      </c>
      <c r="J4" s="149">
        <f>'raw2'!Z4</f>
        <v>0.41602363742918547</v>
      </c>
      <c r="K4" s="149">
        <f>'raw2'!AA4</f>
        <v>0.13430354243686793</v>
      </c>
      <c r="L4" s="112">
        <f>'raw2'!AC4</f>
        <v>44206210</v>
      </c>
      <c r="M4" s="113">
        <f>'raw2'!AD4</f>
        <v>101</v>
      </c>
    </row>
    <row r="5" spans="1:13" s="118" customFormat="1">
      <c r="A5" s="136" t="s">
        <v>71</v>
      </c>
      <c r="B5" s="137" t="s">
        <v>72</v>
      </c>
      <c r="C5" s="138">
        <f>'raw2'!D5</f>
        <v>29.484069999999999</v>
      </c>
      <c r="D5" s="90">
        <f>'raw2'!G5</f>
        <v>1.6240000000000001E-2</v>
      </c>
      <c r="E5" s="139">
        <f>'raw2'!J5</f>
        <v>-6.9718096392847517E-3</v>
      </c>
      <c r="F5" s="219">
        <f>'raw2'!M5</f>
        <v>0</v>
      </c>
      <c r="G5" s="219">
        <f>'raw2'!Q5</f>
        <v>14.39884</v>
      </c>
      <c r="H5" s="220">
        <f>'raw2'!T5</f>
        <v>24.890265000000003</v>
      </c>
      <c r="I5" s="150">
        <f>'raw2'!U5</f>
        <v>0.01</v>
      </c>
      <c r="J5" s="221">
        <f>'raw2'!Z5</f>
        <v>0.55028037383177564</v>
      </c>
      <c r="K5" s="221">
        <f>'raw2'!AA5</f>
        <v>0.15230390432641561</v>
      </c>
      <c r="L5" s="151">
        <f>'raw2'!AC5</f>
        <v>34220</v>
      </c>
      <c r="M5" s="152">
        <f>'raw2'!AD5</f>
        <v>48</v>
      </c>
    </row>
    <row r="6" spans="1:13">
      <c r="A6" s="140" t="s">
        <v>30</v>
      </c>
      <c r="B6" s="141" t="s">
        <v>31</v>
      </c>
      <c r="C6" s="94">
        <f>'raw2'!D6</f>
        <v>28000.6266</v>
      </c>
      <c r="D6" s="95">
        <f>'raw2'!G6</f>
        <v>5.8059200000000004</v>
      </c>
      <c r="E6" s="96">
        <f>'raw2'!J6</f>
        <v>2.1242697822624907E-3</v>
      </c>
      <c r="F6" s="134">
        <f>'raw2'!M6</f>
        <v>-525.96249999999998</v>
      </c>
      <c r="G6" s="134">
        <f>'raw2'!Q6</f>
        <v>-863.24994000000004</v>
      </c>
      <c r="H6" s="135">
        <f>'raw2'!T6</f>
        <v>5769.2797560000026</v>
      </c>
      <c r="I6" s="148">
        <f>'raw2'!U6</f>
        <v>3.5000000000000001E-3</v>
      </c>
      <c r="J6" s="149">
        <f>'raw2'!Z6</f>
        <v>0.72653971521701832</v>
      </c>
      <c r="K6" s="149">
        <f>'raw2'!AA6</f>
        <v>0.24672750547136313</v>
      </c>
      <c r="L6" s="112">
        <f>'raw2'!AC6</f>
        <v>7490940</v>
      </c>
      <c r="M6" s="113">
        <f>'raw2'!AD6</f>
        <v>27</v>
      </c>
    </row>
    <row r="7" spans="1:13">
      <c r="A7" s="142" t="s">
        <v>73</v>
      </c>
      <c r="B7" s="141" t="s">
        <v>74</v>
      </c>
      <c r="C7" s="94">
        <f>'raw2'!D7</f>
        <v>11099.433000000001</v>
      </c>
      <c r="D7" s="95">
        <f>'raw2'!G7</f>
        <v>12.648350000000001</v>
      </c>
      <c r="E7" s="96">
        <f>'raw2'!J7</f>
        <v>-1.0954902318787683E-2</v>
      </c>
      <c r="F7" s="134">
        <f>'raw2'!M7</f>
        <v>0</v>
      </c>
      <c r="G7" s="134">
        <f>'raw2'!Q7</f>
        <v>946.35211550000088</v>
      </c>
      <c r="H7" s="135">
        <f>'raw2'!T7</f>
        <v>947.78002200000037</v>
      </c>
      <c r="I7" s="148">
        <f>'raw2'!U7</f>
        <v>0.01</v>
      </c>
      <c r="J7" s="149">
        <f>'raw2'!Z7</f>
        <v>0.33542056996351444</v>
      </c>
      <c r="K7" s="149">
        <f>'raw2'!AA7</f>
        <v>8.2101478226128677E-2</v>
      </c>
      <c r="L7" s="112">
        <f>'raw2'!AC7</f>
        <v>5160670</v>
      </c>
      <c r="M7" s="113">
        <f>'raw2'!AD7</f>
        <v>121</v>
      </c>
    </row>
    <row r="8" spans="1:13">
      <c r="A8" s="92" t="s">
        <v>93</v>
      </c>
      <c r="B8" s="99" t="s">
        <v>95</v>
      </c>
      <c r="C8" s="94">
        <f>'raw2'!D8</f>
        <v>2863.6995000000002</v>
      </c>
      <c r="D8" s="95">
        <f>'raw2'!G8</f>
        <v>0.56249000000000005</v>
      </c>
      <c r="E8" s="96">
        <f>'raw2'!J8</f>
        <v>-1.050481470674078E-2</v>
      </c>
      <c r="F8" s="134">
        <f>'raw2'!M8</f>
        <v>26.765200000000213</v>
      </c>
      <c r="G8" s="134">
        <f>'raw2'!Q8</f>
        <v>113.37519069999998</v>
      </c>
      <c r="H8" s="135">
        <f>'raw2'!T8</f>
        <v>-81.362495699999982</v>
      </c>
      <c r="I8" s="148">
        <f>'raw2'!U8</f>
        <v>6.8999999999999999E-3</v>
      </c>
      <c r="J8" s="149">
        <f>'raw2'!Z8</f>
        <v>0.18982456140350856</v>
      </c>
      <c r="K8" s="149">
        <f>'raw2'!AA8</f>
        <v>6.1345852895148489E-2</v>
      </c>
      <c r="L8" s="112">
        <f>'raw2'!AC8</f>
        <v>700280</v>
      </c>
      <c r="M8" s="113">
        <f>'raw2'!AD8</f>
        <v>43</v>
      </c>
    </row>
    <row r="9" spans="1:13">
      <c r="A9" s="92" t="s">
        <v>102</v>
      </c>
      <c r="B9" s="93" t="s">
        <v>103</v>
      </c>
      <c r="C9" s="94">
        <f>'raw2'!D9</f>
        <v>4447.9182899999996</v>
      </c>
      <c r="D9" s="95">
        <f>'raw2'!G9</f>
        <v>1.2807299999999999</v>
      </c>
      <c r="E9" s="96">
        <f>'raw2'!J9</f>
        <v>-7.8964685237992212E-3</v>
      </c>
      <c r="F9" s="134">
        <f>'raw2'!M9</f>
        <v>410.86800000000017</v>
      </c>
      <c r="G9" s="134">
        <f>'raw2'!Q9</f>
        <v>1235.5902736000003</v>
      </c>
      <c r="H9" s="135">
        <f>'raw2'!T9</f>
        <v>2566.9323468000002</v>
      </c>
      <c r="I9" s="148">
        <f>'raw2'!U9</f>
        <v>6.7999999999999996E-3</v>
      </c>
      <c r="J9" s="149">
        <f>'raw2'!Z9</f>
        <v>0.45060936497754955</v>
      </c>
      <c r="K9" s="149">
        <f>'raw2'!AA9</f>
        <v>0.17054865424430643</v>
      </c>
      <c r="L9" s="112">
        <f>'raw2'!AC9</f>
        <v>1125460</v>
      </c>
      <c r="M9" s="113">
        <f>'raw2'!AD9</f>
        <v>86</v>
      </c>
    </row>
    <row r="10" spans="1:13">
      <c r="A10" s="100" t="s">
        <v>178</v>
      </c>
      <c r="B10" s="102" t="s">
        <v>98</v>
      </c>
      <c r="C10" s="94">
        <f>'raw2'!D10</f>
        <v>1207.0719999999999</v>
      </c>
      <c r="D10" s="95">
        <f>'raw2'!G10</f>
        <v>0.43998999999999999</v>
      </c>
      <c r="E10" s="96">
        <f>'raw2'!J10</f>
        <v>-7.1775874044916694E-3</v>
      </c>
      <c r="F10" s="134">
        <f>'raw2'!M10</f>
        <v>0</v>
      </c>
      <c r="G10" s="134">
        <f>'raw2'!Q10</f>
        <v>326.1762875</v>
      </c>
      <c r="H10" s="135">
        <f>'raw2'!T10</f>
        <v>379.7277325</v>
      </c>
      <c r="I10" s="148">
        <f>'raw2'!U10</f>
        <v>4.7000000000000002E-3</v>
      </c>
      <c r="J10" s="149">
        <f>'raw2'!Z10</f>
        <v>0.24289855072463773</v>
      </c>
      <c r="K10" s="149">
        <f>'raw2'!AA10</f>
        <v>0.15673050984623682</v>
      </c>
      <c r="L10" s="112">
        <f>'raw2'!AC10</f>
        <v>519580.00000000006</v>
      </c>
      <c r="M10" s="113">
        <f>'raw2'!AD10</f>
        <v>112</v>
      </c>
    </row>
    <row r="11" spans="1:13">
      <c r="A11" s="92" t="s">
        <v>177</v>
      </c>
      <c r="B11" s="99" t="s">
        <v>101</v>
      </c>
      <c r="C11" s="94">
        <f>'raw2'!D11</f>
        <v>550.23209999999995</v>
      </c>
      <c r="D11" s="95">
        <f>'raw2'!G11</f>
        <v>5.4829999999999997E-2</v>
      </c>
      <c r="E11" s="96">
        <f>'raw2'!J11</f>
        <v>-1.019607843137261E-2</v>
      </c>
      <c r="F11" s="134">
        <f>'raw2'!M11</f>
        <v>30.233999999999984</v>
      </c>
      <c r="G11" s="134">
        <f>'raw2'!Q11</f>
        <v>47.534718000000034</v>
      </c>
      <c r="H11" s="135">
        <f>'raw2'!T11</f>
        <v>4.4326389999999849</v>
      </c>
      <c r="I11" s="148">
        <f>'raw2'!U11</f>
        <v>6.4999999999999997E-3</v>
      </c>
      <c r="J11" s="149">
        <f>'raw2'!Z11</f>
        <v>0.10871952558752462</v>
      </c>
      <c r="K11" s="149">
        <f>'raw2'!AA11</f>
        <v>0.12078152753108351</v>
      </c>
      <c r="L11" s="112">
        <f>'raw2'!AC11</f>
        <v>63570</v>
      </c>
      <c r="M11" s="113">
        <f>'raw2'!AD11</f>
        <v>110</v>
      </c>
    </row>
    <row r="12" spans="1:13">
      <c r="A12" s="92" t="s">
        <v>26</v>
      </c>
      <c r="B12" s="93" t="s">
        <v>28</v>
      </c>
      <c r="C12" s="94">
        <f>'raw2'!D12</f>
        <v>507.35520000000002</v>
      </c>
      <c r="D12" s="95">
        <f>'raw2'!G12</f>
        <v>5.6349999999999997E-2</v>
      </c>
      <c r="E12" s="96">
        <f>'raw2'!J12</f>
        <v>-4.119704624951483E-3</v>
      </c>
      <c r="F12" s="134">
        <f>'raw2'!M12</f>
        <v>0</v>
      </c>
      <c r="G12" s="134">
        <f>'raw2'!Q12</f>
        <v>40.948848000000012</v>
      </c>
      <c r="H12" s="135">
        <f>'raw2'!T12</f>
        <v>231.08083040000002</v>
      </c>
      <c r="I12" s="148">
        <f>'raw2'!U12</f>
        <v>6.0000000000000001E-3</v>
      </c>
      <c r="J12" s="149">
        <f>'raw2'!Z12</f>
        <v>0.32732452732452733</v>
      </c>
      <c r="K12" s="149">
        <f>'raw2'!AA12</f>
        <v>0.13305328321910248</v>
      </c>
      <c r="L12" s="112">
        <f>'raw2'!AC12</f>
        <v>45320</v>
      </c>
      <c r="M12" s="113">
        <f>'raw2'!AD12</f>
        <v>102</v>
      </c>
    </row>
    <row r="13" spans="1:13">
      <c r="A13" s="92" t="s">
        <v>87</v>
      </c>
      <c r="B13" s="99" t="s">
        <v>89</v>
      </c>
      <c r="C13" s="94">
        <f>'raw2'!D13</f>
        <v>262.95600000000002</v>
      </c>
      <c r="D13" s="95">
        <f>'raw2'!G13</f>
        <v>0.28965999999999997</v>
      </c>
      <c r="E13" s="96">
        <f>'raw2'!J13</f>
        <v>-6.5510597302504111E-3</v>
      </c>
      <c r="F13" s="134">
        <f>'raw2'!M13</f>
        <v>40.975999999999992</v>
      </c>
      <c r="G13" s="134">
        <f>'raw2'!Q13</f>
        <v>22.252130000000001</v>
      </c>
      <c r="H13" s="135">
        <f>'raw2'!T13</f>
        <v>13.742423499999969</v>
      </c>
      <c r="I13" s="148">
        <f>'raw2'!U13</f>
        <v>4.4999999999999997E-3</v>
      </c>
      <c r="J13" s="149">
        <f>'raw2'!Z13</f>
        <v>0.24601256645722569</v>
      </c>
      <c r="K13" s="149">
        <f>'raw2'!AA13</f>
        <v>0.17181818181818187</v>
      </c>
      <c r="L13" s="112">
        <f>'raw2'!AC13</f>
        <v>104300</v>
      </c>
      <c r="M13" s="113">
        <f>'raw2'!AD13</f>
        <v>81</v>
      </c>
    </row>
    <row r="14" spans="1:13">
      <c r="A14" s="92" t="s">
        <v>179</v>
      </c>
      <c r="B14" s="99" t="s">
        <v>86</v>
      </c>
      <c r="C14" s="94">
        <f>'raw2'!D14</f>
        <v>213.08862999999999</v>
      </c>
      <c r="D14" s="95">
        <f>'raw2'!G14</f>
        <v>1.295E-2</v>
      </c>
      <c r="E14" s="96">
        <f>'raw2'!J14</f>
        <v>-7.2023602915654138E-3</v>
      </c>
      <c r="F14" s="134">
        <f>'raw2'!M14</f>
        <v>0</v>
      </c>
      <c r="G14" s="134">
        <f>'raw2'!Q14</f>
        <v>34.09285950000001</v>
      </c>
      <c r="H14" s="135">
        <f>'raw2'!T14</f>
        <v>29.303918750000001</v>
      </c>
      <c r="I14" s="148">
        <f>'raw2'!U14</f>
        <v>6.7999999999999996E-3</v>
      </c>
      <c r="J14" s="149">
        <f>'raw2'!Z14</f>
        <v>0.3871073338102109</v>
      </c>
      <c r="K14" s="149">
        <f>'raw2'!AA14</f>
        <v>0.1674489795918368</v>
      </c>
      <c r="L14" s="112">
        <f>'raw2'!AC14</f>
        <v>30750</v>
      </c>
      <c r="M14" s="113">
        <f>'raw2'!AD14</f>
        <v>62</v>
      </c>
    </row>
    <row r="15" spans="1:13">
      <c r="A15" s="92" t="s">
        <v>90</v>
      </c>
      <c r="B15" s="102" t="s">
        <v>92</v>
      </c>
      <c r="C15" s="94">
        <f>'raw2'!D15</f>
        <v>188.07766000000001</v>
      </c>
      <c r="D15" s="95">
        <f>'raw2'!G15</f>
        <v>7.8799999999999995E-2</v>
      </c>
      <c r="E15" s="96">
        <f>'raw2'!J15</f>
        <v>-4.6577633612933777E-3</v>
      </c>
      <c r="F15" s="134">
        <f>'raw2'!M15</f>
        <v>3.9210000000000211</v>
      </c>
      <c r="G15" s="134">
        <f>'raw2'!Q15</f>
        <v>7.1387480000000059</v>
      </c>
      <c r="H15" s="135">
        <f>'raw2'!T15</f>
        <v>33.642160000000011</v>
      </c>
      <c r="I15" s="148">
        <f>'raw2'!U15</f>
        <v>5.0000000000000001E-3</v>
      </c>
      <c r="J15" s="149">
        <f>'raw2'!Z15</f>
        <v>0.53925014989947928</v>
      </c>
      <c r="K15" s="149">
        <f>'raw2'!AA15</f>
        <v>0.111094766619519</v>
      </c>
      <c r="L15" s="112">
        <f>'raw2'!AC15</f>
        <v>20800</v>
      </c>
      <c r="M15" s="113">
        <f>'raw2'!AD15</f>
        <v>47</v>
      </c>
    </row>
    <row r="16" spans="1:13">
      <c r="A16" s="92" t="s">
        <v>182</v>
      </c>
      <c r="B16" s="99" t="s">
        <v>78</v>
      </c>
      <c r="C16" s="94">
        <f>'raw2'!D16</f>
        <v>408.23124999999999</v>
      </c>
      <c r="D16" s="95">
        <f>'raw2'!G16</f>
        <v>0.23291000000000001</v>
      </c>
      <c r="E16" s="96">
        <f>'raw2'!J16</f>
        <v>-9.1324200913242004E-3</v>
      </c>
      <c r="F16" s="134">
        <f>'raw2'!M16</f>
        <v>0</v>
      </c>
      <c r="G16" s="134">
        <f>'raw2'!Q16</f>
        <v>82.229355000000012</v>
      </c>
      <c r="H16" s="135">
        <f>'raw2'!T16</f>
        <v>209.24691849999999</v>
      </c>
      <c r="I16" s="148">
        <f>'raw2'!U16</f>
        <v>7.4999999999999997E-3</v>
      </c>
      <c r="J16" s="149">
        <f>'raw2'!Z16</f>
        <v>1.0939639799597032</v>
      </c>
      <c r="K16" s="149">
        <f>'raw2'!AA16</f>
        <v>0.34083044982698962</v>
      </c>
      <c r="L16" s="112">
        <f>'raw2'!AC16</f>
        <v>212900</v>
      </c>
      <c r="M16" s="113">
        <f>'raw2'!AD16</f>
        <v>47</v>
      </c>
    </row>
    <row r="17" spans="1:13">
      <c r="A17" s="92" t="s">
        <v>107</v>
      </c>
      <c r="B17" s="99" t="s">
        <v>109</v>
      </c>
      <c r="C17" s="94">
        <f>'raw2'!D17</f>
        <v>102.66630000000001</v>
      </c>
      <c r="D17" s="95">
        <f>'raw2'!G17</f>
        <v>9.3299999999999998E-3</v>
      </c>
      <c r="E17" s="96">
        <f>'raw2'!J17</f>
        <v>-2.1850676374013427E-2</v>
      </c>
      <c r="F17" s="134">
        <f>'raw2'!M17</f>
        <v>0</v>
      </c>
      <c r="G17" s="134">
        <f>'raw2'!Q17</f>
        <v>19.325848500000003</v>
      </c>
      <c r="H17" s="135">
        <f>'raw2'!T17</f>
        <v>27.712448500000004</v>
      </c>
      <c r="I17" s="148">
        <f>'raw2'!U17</f>
        <v>7.0000000000000001E-3</v>
      </c>
      <c r="J17" s="149">
        <f>'raw2'!Z17</f>
        <v>0.46508999495398062</v>
      </c>
      <c r="K17" s="149">
        <f>'raw2'!AA17</f>
        <v>0.20290648409907242</v>
      </c>
      <c r="L17" s="112">
        <f>'raw2'!AC17</f>
        <v>8200</v>
      </c>
      <c r="M17" s="113">
        <f>'raw2'!AD17</f>
        <v>31</v>
      </c>
    </row>
    <row r="18" spans="1:13">
      <c r="A18" s="100" t="s">
        <v>180</v>
      </c>
      <c r="B18" s="99" t="s">
        <v>84</v>
      </c>
      <c r="C18" s="94">
        <f>'raw2'!D18</f>
        <v>32.607280000000003</v>
      </c>
      <c r="D18" s="95">
        <f>'raw2'!G18</f>
        <v>2.0200000000000001E-3</v>
      </c>
      <c r="E18" s="96">
        <f>'raw2'!J18</f>
        <v>-1.1241854799607308E-2</v>
      </c>
      <c r="F18" s="134">
        <f>'raw2'!M18</f>
        <v>0</v>
      </c>
      <c r="G18" s="134">
        <f>'raw2'!Q18</f>
        <v>-3.623904899999999</v>
      </c>
      <c r="H18" s="135">
        <f>'raw2'!T18</f>
        <v>-7.0522811999999986</v>
      </c>
      <c r="I18" s="148">
        <f>'raw2'!U18</f>
        <v>6.7999999999999996E-3</v>
      </c>
      <c r="J18" s="149">
        <f>'raw2'!Z18</f>
        <v>9.4047201561870297E-2</v>
      </c>
      <c r="K18" s="149">
        <f>'raw2'!AA18</f>
        <v>7.249656219855094E-2</v>
      </c>
      <c r="L18" s="112">
        <f>'raw2'!AC18</f>
        <v>4480</v>
      </c>
      <c r="M18" s="113">
        <f>'raw2'!AD18</f>
        <v>24</v>
      </c>
    </row>
    <row r="19" spans="1:13">
      <c r="A19" s="92" t="s">
        <v>181</v>
      </c>
      <c r="B19" s="93" t="s">
        <v>81</v>
      </c>
      <c r="C19" s="94">
        <f>'raw2'!D19</f>
        <v>24.299199999999999</v>
      </c>
      <c r="D19" s="95">
        <f>'raw2'!G19</f>
        <v>1.636E-2</v>
      </c>
      <c r="E19" s="96">
        <f>'raw2'!J19</f>
        <v>-9.004893964110923E-3</v>
      </c>
      <c r="F19" s="134">
        <f>'raw2'!M19</f>
        <v>0</v>
      </c>
      <c r="G19" s="134">
        <f>'raw2'!Q19</f>
        <v>19.304498250000002</v>
      </c>
      <c r="H19" s="135">
        <f>'raw2'!T19</f>
        <v>19.917056000000002</v>
      </c>
      <c r="I19" s="148">
        <f>'raw2'!U19</f>
        <v>7.4999999999999997E-3</v>
      </c>
      <c r="J19" s="149" t="e">
        <f>'raw2'!Z19</f>
        <v>#DIV/0!</v>
      </c>
      <c r="K19" s="149">
        <f>'raw2'!AA19</f>
        <v>0.2733988185823828</v>
      </c>
      <c r="L19" s="112">
        <f>'raw2'!AC19</f>
        <v>36590</v>
      </c>
      <c r="M19" s="113">
        <f>'raw2'!AD19</f>
        <v>83</v>
      </c>
    </row>
    <row r="20" spans="1:13">
      <c r="A20" s="92" t="s">
        <v>33</v>
      </c>
      <c r="B20" s="99" t="s">
        <v>35</v>
      </c>
      <c r="C20" s="94">
        <f>'raw2'!D20</f>
        <v>34.533560000000001</v>
      </c>
      <c r="D20" s="95">
        <f>'raw2'!G20</f>
        <v>5.11E-3</v>
      </c>
      <c r="E20" s="96">
        <f>'raw2'!J20</f>
        <v>-4.0824759718917575E-4</v>
      </c>
      <c r="F20" s="134">
        <f>'raw2'!M20</f>
        <v>0</v>
      </c>
      <c r="G20" s="134">
        <f>'raw2'!Q20</f>
        <v>11.109884799999998</v>
      </c>
      <c r="H20" s="135">
        <f>'raw2'!T20</f>
        <v>25.248744000000002</v>
      </c>
      <c r="I20" s="148">
        <f>'raw2'!U20</f>
        <v>3.5000000000000001E-3</v>
      </c>
      <c r="J20" s="149">
        <f>'raw2'!Z20</f>
        <v>0.58073684500588518</v>
      </c>
      <c r="K20" s="149">
        <f>'raw2'!AA20</f>
        <v>4.6528537920250246E-2</v>
      </c>
      <c r="L20" s="112">
        <f>'raw2'!AC20</f>
        <v>12130</v>
      </c>
      <c r="M20" s="113">
        <f>'raw2'!AD20</f>
        <v>41</v>
      </c>
    </row>
    <row r="21" spans="1:13">
      <c r="A21" s="92" t="s">
        <v>183</v>
      </c>
      <c r="B21" s="99" t="s">
        <v>118</v>
      </c>
      <c r="C21" s="94">
        <f>'raw2'!D21</f>
        <v>3369.5079150000001</v>
      </c>
      <c r="D21" s="95">
        <f>'raw2'!G21</f>
        <v>9.5780000000000004E-2</v>
      </c>
      <c r="E21" s="96">
        <f>'raw2'!J21</f>
        <v>-6.5487884741322628E-3</v>
      </c>
      <c r="F21" s="134">
        <f>'raw2'!M21</f>
        <v>0</v>
      </c>
      <c r="G21" s="134">
        <f>'raw2'!Q21</f>
        <v>-510.76134766878022</v>
      </c>
      <c r="H21" s="135">
        <f>'raw2'!T21</f>
        <v>-351.5630415997598</v>
      </c>
      <c r="I21" s="148">
        <f>'raw2'!U21</f>
        <v>4.0000000000000001E-3</v>
      </c>
      <c r="J21" s="149">
        <f>'raw2'!Z21</f>
        <v>0.1536121673003803</v>
      </c>
      <c r="K21" s="149">
        <f>'raw2'!AA21</f>
        <v>9.3333333333333268E-2</v>
      </c>
      <c r="L21" s="112">
        <f>'raw2'!AC21</f>
        <v>192600</v>
      </c>
      <c r="M21" s="113">
        <f>'raw2'!AD21</f>
        <v>154</v>
      </c>
    </row>
    <row r="22" spans="1:13">
      <c r="A22" s="100" t="s">
        <v>110</v>
      </c>
      <c r="B22" s="99" t="s">
        <v>112</v>
      </c>
      <c r="C22" s="94">
        <f>'raw2'!D22</f>
        <v>5055.5957799999996</v>
      </c>
      <c r="D22" s="95">
        <f>'raw2'!G22</f>
        <v>5.7939999999999998E-2</v>
      </c>
      <c r="E22" s="96">
        <f>'raw2'!J22</f>
        <v>0</v>
      </c>
      <c r="F22" s="134">
        <f>'raw2'!M22</f>
        <v>13.388927999999773</v>
      </c>
      <c r="G22" s="134">
        <f>'raw2'!Q22</f>
        <v>518.74974729399969</v>
      </c>
      <c r="H22" s="135">
        <f>'raw2'!T22</f>
        <v>0</v>
      </c>
      <c r="I22" s="148">
        <f>'raw2'!U22</f>
        <v>3.5000000000000001E-3</v>
      </c>
      <c r="J22" s="149">
        <f>'raw2'!Z22</f>
        <v>0.40275284260921573</v>
      </c>
      <c r="K22" s="149">
        <f>'raw2'!AA22</f>
        <v>4.1932138094532556E-2</v>
      </c>
      <c r="L22" s="112">
        <f>'raw2'!AC22</f>
        <v>68700</v>
      </c>
      <c r="M22" s="113">
        <f>'raw2'!AD22</f>
        <v>98</v>
      </c>
    </row>
    <row r="23" spans="1:13">
      <c r="A23" s="100" t="s">
        <v>184</v>
      </c>
      <c r="B23" s="99" t="s">
        <v>121</v>
      </c>
      <c r="C23" s="94">
        <f>'raw2'!D23</f>
        <v>797.44416999999999</v>
      </c>
      <c r="D23" s="95">
        <f>'raw2'!G23</f>
        <v>1.281E-2</v>
      </c>
      <c r="E23" s="96">
        <f>'raw2'!J23</f>
        <v>-1.3558300692978187E-3</v>
      </c>
      <c r="F23" s="134">
        <f>'raw2'!M23</f>
        <v>0</v>
      </c>
      <c r="G23" s="134">
        <f>'raw2'!Q23</f>
        <v>38.107208159999892</v>
      </c>
      <c r="H23" s="135">
        <f>'raw2'!T23</f>
        <v>14.97815780999999</v>
      </c>
      <c r="I23" s="148">
        <f>'raw2'!U23</f>
        <v>4.0000000000000001E-3</v>
      </c>
      <c r="J23" s="149">
        <f>'raw2'!Z23</f>
        <v>0.18501966392563474</v>
      </c>
      <c r="K23" s="149">
        <f>'raw2'!AA23</f>
        <v>-1.2365911799761542E-2</v>
      </c>
      <c r="L23" s="112">
        <f>'raw2'!AC23</f>
        <v>13140</v>
      </c>
      <c r="M23" s="113">
        <f>'raw2'!AD23</f>
        <v>67</v>
      </c>
    </row>
    <row r="24" spans="1:13">
      <c r="A24" s="92" t="s">
        <v>104</v>
      </c>
      <c r="B24" s="102" t="s">
        <v>106</v>
      </c>
      <c r="C24" s="94">
        <f>'raw2'!D24</f>
        <v>774.48501999999996</v>
      </c>
      <c r="D24" s="95">
        <f>'raw2'!G24</f>
        <v>5.1229999999999998E-2</v>
      </c>
      <c r="E24" s="96">
        <f>'raw2'!J24</f>
        <v>-6.1185057964792166E-3</v>
      </c>
      <c r="F24" s="134">
        <f>'raw2'!M24</f>
        <v>0</v>
      </c>
      <c r="G24" s="134">
        <f>'raw2'!Q24</f>
        <v>163.19718607999994</v>
      </c>
      <c r="H24" s="135">
        <f>'raw2'!T24</f>
        <v>247.30000611419999</v>
      </c>
      <c r="I24" s="148">
        <f>'raw2'!U24</f>
        <v>4.8999999999999998E-3</v>
      </c>
      <c r="J24" s="149">
        <f>'raw2'!Z24</f>
        <v>0.28838794962777436</v>
      </c>
      <c r="K24" s="149">
        <f>'raw2'!AA24</f>
        <v>6.8551644547028445E-2</v>
      </c>
      <c r="L24" s="112">
        <f>'raw2'!AC24</f>
        <v>66140</v>
      </c>
      <c r="M24" s="113">
        <f>'raw2'!AD24</f>
        <v>61</v>
      </c>
    </row>
    <row r="25" spans="1:13">
      <c r="A25" s="103" t="s">
        <v>185</v>
      </c>
      <c r="B25" s="104" t="s">
        <v>115</v>
      </c>
      <c r="C25" s="94">
        <f>'raw2'!D25</f>
        <v>306.81247999999999</v>
      </c>
      <c r="D25" s="95">
        <f>'raw2'!G25</f>
        <v>3.925E-2</v>
      </c>
      <c r="E25" s="96">
        <f>'raw2'!J25</f>
        <v>1.3623978201634586E-3</v>
      </c>
      <c r="F25" s="134">
        <f>'raw2'!M25</f>
        <v>0</v>
      </c>
      <c r="G25" s="134">
        <f>'raw2'!Q25</f>
        <v>14.498888740000002</v>
      </c>
      <c r="H25" s="135">
        <f>'raw2'!T25</f>
        <v>37.63749756550002</v>
      </c>
      <c r="I25" s="148">
        <f>'raw2'!U25</f>
        <v>5.7000000000000002E-3</v>
      </c>
      <c r="J25" s="149">
        <f>'raw2'!Z25</f>
        <v>0.1620553359683794</v>
      </c>
      <c r="K25" s="149">
        <f>'raw2'!AA25</f>
        <v>-1.6064257028112428E-2</v>
      </c>
      <c r="L25" s="112">
        <f>'raw2'!AC25</f>
        <v>52570</v>
      </c>
      <c r="M25" s="113">
        <f>'raw2'!AD25</f>
        <v>42</v>
      </c>
    </row>
    <row r="26" spans="1:13" ht="14.5" thickBot="1">
      <c r="A26" s="201" t="s">
        <v>122</v>
      </c>
      <c r="B26" s="200" t="s">
        <v>124</v>
      </c>
      <c r="C26" s="94">
        <f>'raw2'!D26</f>
        <v>78.135360000000006</v>
      </c>
      <c r="D26" s="95">
        <f>'raw2'!G26</f>
        <v>0</v>
      </c>
      <c r="E26" s="96">
        <f>'raw2'!J26</f>
        <v>6.9409547738693497E-2</v>
      </c>
      <c r="F26" s="134">
        <f>'raw2'!M26</f>
        <v>0</v>
      </c>
      <c r="G26" s="134">
        <f>'raw2'!Q26</f>
        <v>20.291134799999998</v>
      </c>
      <c r="H26" s="135">
        <f>'raw2'!T26</f>
        <v>0</v>
      </c>
      <c r="I26" s="148">
        <f>'raw2'!U26</f>
        <v>5.0000000000000001E-3</v>
      </c>
      <c r="J26" s="149">
        <f>'raw2'!Z26</f>
        <v>0.12244418331374862</v>
      </c>
      <c r="K26" s="149">
        <f>'raw2'!AA26</f>
        <v>-6.4904552129221749E-2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zoomScale="74" zoomScaleNormal="64" workbookViewId="0">
      <selection activeCell="G8" sqref="G8"/>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45883</v>
      </c>
      <c r="I1" s="32">
        <f>'raw1'!A14</f>
        <v>45882</v>
      </c>
      <c r="J1" s="32">
        <f>'raw1'!A15</f>
        <v>45880</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45882</v>
      </c>
      <c r="I2" s="32">
        <f t="shared" ref="I2:K2" si="0">I1-1</f>
        <v>45881</v>
      </c>
      <c r="J2" s="32">
        <f t="shared" si="0"/>
        <v>45879</v>
      </c>
      <c r="K2" s="32">
        <f t="shared" si="0"/>
        <v>45656</v>
      </c>
      <c r="L2" s="2"/>
      <c r="M2" s="2"/>
      <c r="N2" s="2"/>
      <c r="O2" s="48">
        <f>SUM(O4:O47)</f>
        <v>-0.17833906744519096</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1964821.21184</v>
      </c>
      <c r="E4" s="43">
        <f t="shared" ref="E4:E47" si="1">G4*H4</f>
        <v>2.5044011522969352</v>
      </c>
      <c r="F4" s="44">
        <f>VLOOKUP(B:B,weight!G:H,2,FALSE)</f>
        <v>7.35</v>
      </c>
      <c r="G4" s="257">
        <f>VLOOKUP(A4,CHOOSE({1,2},shares!$F$2:$F$45,shares!$K$2:$K$45),2,FALSE)</f>
        <v>3.2020267120516218E-3</v>
      </c>
      <c r="H4" s="45">
        <f>IF(_xll.ciqfunctions.udf.CIQ($A4,"IQ_CLOSEPRICE",H$1,"USD")=0,_xll.ciqfunctions.udf.CIQ($A4,"IQ_CLOSEPRICE",H$2,"USD"),_xll.ciqfunctions.udf.CIQ($A4,"IQ_CLOSEPRICE",H$1,"USD"))</f>
        <v>782.13</v>
      </c>
      <c r="I4" s="45">
        <f>IF(_xll.ciqfunctions.udf.CIQ($A4,"IQ_CLOSEPRICE",I$1,"USD")=0,_xll.ciqfunctions.udf.CIQ($A4,"IQ_CLOSEPRICE",I$2,"USD"),_xll.ciqfunctions.udf.CIQ($A4,"IQ_CLOSEPRICE",I$1,"USD"))</f>
        <v>780.08</v>
      </c>
      <c r="J4" s="45">
        <f>IF(_xll.ciqfunctions.udf.CIQ($A4,"IQ_CLOSEPRICE",J$1,"USD")=0,_xll.ciqfunctions.udf.CIQ($A4,"IQ_CLOSEPRICE",J$2,"USD"),_xll.ciqfunctions.udf.CIQ($A4,"IQ_CLOSEPRICE",J$1,"USD"))</f>
        <v>765.87</v>
      </c>
      <c r="K4" s="45">
        <f>IF(_xll.ciqfunctions.udf.CIQ($A4,"IQ_CLOSEPRICE",K$1,"USD")=0,_xll.ciqfunctions.udf.CIQ($A4,"IQ_CLOSEPRICE",K$2,"USD"),_xll.ciqfunctions.udf.CIQ($A4,"IQ_CLOSEPRICE",K$1,"USD"))</f>
        <v>585.51</v>
      </c>
      <c r="L4" s="49">
        <f t="shared" ref="L4:L47" si="2">$H4/I4-1</f>
        <v>2.6279355963489959E-3</v>
      </c>
      <c r="M4" s="49">
        <f t="shared" ref="M4:M47" si="3">$H4/J4-1</f>
        <v>2.1230757178111181E-2</v>
      </c>
      <c r="N4" s="49">
        <f t="shared" ref="N4:N47" si="4">$H4/K4-1</f>
        <v>0.33580980683506678</v>
      </c>
      <c r="O4" s="50">
        <f t="shared" ref="O4:O47" si="5">G4*(H4-I4)</f>
        <v>6.5641547597056794E-3</v>
      </c>
      <c r="P4" s="51">
        <f>O4/O$2</f>
        <v>-3.6807160953238945E-2</v>
      </c>
      <c r="Q4" s="49"/>
      <c r="R4" s="62" t="str">
        <f>A4</f>
        <v>META</v>
      </c>
      <c r="S4" s="63" t="str">
        <f>C4</f>
        <v>Application</v>
      </c>
      <c r="T4" s="64">
        <f>D4/1000</f>
        <v>1964.8212118399999</v>
      </c>
      <c r="U4" s="65">
        <f>D4/$D$48*100</f>
        <v>7.3980681121835614</v>
      </c>
      <c r="V4" s="66">
        <f>L4</f>
        <v>2.6279355963489959E-3</v>
      </c>
      <c r="W4" s="66">
        <f t="shared" ref="W4:X4" si="6">M4</f>
        <v>2.1230757178111181E-2</v>
      </c>
      <c r="X4" s="66">
        <f t="shared" si="6"/>
        <v>0.33580980683506678</v>
      </c>
      <c r="Y4" s="258">
        <f>O48*SUM(P4:P16)</f>
        <v>-2.4574021653900094E-3</v>
      </c>
    </row>
    <row r="5" spans="1:25">
      <c r="A5" s="28" t="s">
        <v>144</v>
      </c>
      <c r="B5" s="28" t="s">
        <v>196</v>
      </c>
      <c r="C5" s="28" t="s">
        <v>132</v>
      </c>
      <c r="D5" s="43">
        <f>_xll.ciqfunctions.udf.CIQ($A5,"IQ_MARKETCAP",H$1,"USD")</f>
        <v>223101.72</v>
      </c>
      <c r="E5" s="43">
        <f t="shared" si="1"/>
        <v>0.70438292011824499</v>
      </c>
      <c r="F5" s="44">
        <f>VLOOKUP(B:B,weight!G:H,2,FALSE)</f>
        <v>3.26</v>
      </c>
      <c r="G5" s="257">
        <f>VLOOKUP(A5,CHOOSE({1,2},shares!$F$2:$F$45,shares!$K$2:$K$45),2,FALSE)</f>
        <v>3.0183096375637182E-3</v>
      </c>
      <c r="H5" s="45">
        <f>IF(_xll.ciqfunctions.udf.CIQ($A5,"IQ_CLOSEPRICE",H$1,"USD")=0,_xll.ciqfunctions.udf.CIQ($A5,"IQ_CLOSEPRICE",H$2,"USD"),_xll.ciqfunctions.udf.CIQ($A5,"IQ_CLOSEPRICE",H$1,"USD"))</f>
        <v>233.37</v>
      </c>
      <c r="I5" s="45">
        <f>IF(_xll.ciqfunctions.udf.CIQ($A5,"IQ_CLOSEPRICE",I$1,"USD")=0,_xll.ciqfunctions.udf.CIQ($A5,"IQ_CLOSEPRICE",I$2,"USD"),_xll.ciqfunctions.udf.CIQ($A5,"IQ_CLOSEPRICE",I$1,"USD"))</f>
        <v>237.03</v>
      </c>
      <c r="J5" s="45">
        <f>IF(_xll.ciqfunctions.udf.CIQ($A5,"IQ_CLOSEPRICE",J$1,"USD")=0,_xll.ciqfunctions.udf.CIQ($A5,"IQ_CLOSEPRICE",J$2,"USD"),_xll.ciqfunctions.udf.CIQ($A5,"IQ_CLOSEPRICE",J$1,"USD"))</f>
        <v>232.68</v>
      </c>
      <c r="K5" s="45">
        <f>IF(_xll.ciqfunctions.udf.CIQ($A5,"IQ_CLOSEPRICE",K$1,"USD")=0,_xll.ciqfunctions.udf.CIQ($A5,"IQ_CLOSEPRICE",K$2,"USD"),_xll.ciqfunctions.udf.CIQ($A5,"IQ_CLOSEPRICE",K$1,"USD"))</f>
        <v>334.33</v>
      </c>
      <c r="L5" s="49">
        <f t="shared" si="2"/>
        <v>-1.5441083407163658E-2</v>
      </c>
      <c r="M5" s="49">
        <f t="shared" si="3"/>
        <v>2.965446106240277E-3</v>
      </c>
      <c r="N5" s="49">
        <f t="shared" si="4"/>
        <v>-0.30197708850536886</v>
      </c>
      <c r="O5" s="50">
        <f t="shared" si="5"/>
        <v>-1.1047013273483199E-2</v>
      </c>
      <c r="P5" s="51">
        <f t="shared" ref="P5:P47" si="7">O5/O$2</f>
        <v>6.194387708614818E-2</v>
      </c>
      <c r="Q5" s="49"/>
      <c r="R5" s="67" t="str">
        <f t="shared" ref="R5:R47" si="8">A5</f>
        <v>CRM</v>
      </c>
      <c r="S5" s="68" t="str">
        <f t="shared" ref="S5:S47" si="9">C5</f>
        <v>Application</v>
      </c>
      <c r="T5" s="69">
        <f t="shared" ref="T5:T47" si="10">D5/1000</f>
        <v>223.10172</v>
      </c>
      <c r="U5" s="70">
        <f t="shared" ref="U5:U47" si="11">D5/$D$48*100</f>
        <v>0.8400365949630797</v>
      </c>
      <c r="V5" s="71">
        <f t="shared" ref="V5:V47" si="12">L5</f>
        <v>-1.5441083407163658E-2</v>
      </c>
      <c r="W5" s="71">
        <f t="shared" ref="W5:W47" si="13">M5</f>
        <v>2.965446106240277E-3</v>
      </c>
      <c r="X5" s="71">
        <f t="shared" ref="X5:X47" si="14">N5</f>
        <v>-0.30197708850536886</v>
      </c>
      <c r="Y5" s="259"/>
    </row>
    <row r="6" spans="1:25">
      <c r="A6" s="28" t="s">
        <v>159</v>
      </c>
      <c r="B6" s="28" t="s">
        <v>197</v>
      </c>
      <c r="C6" s="28" t="s">
        <v>132</v>
      </c>
      <c r="D6" s="43">
        <f>_xll.ciqfunctions.udf.CIQ($A6,"IQ_MARKETCAP",H$1,"USD")</f>
        <v>176569.61634000001</v>
      </c>
      <c r="E6" s="43">
        <f t="shared" si="1"/>
        <v>0.68456288861533654</v>
      </c>
      <c r="F6" s="44">
        <f>VLOOKUP(B:B,weight!G:H,2,FALSE)</f>
        <v>3.05</v>
      </c>
      <c r="G6" s="257">
        <f>VLOOKUP(A6,CHOOSE({1,2},shares!$F$2:$F$45,shares!$K$2:$K$45),2,FALSE)</f>
        <v>8.0455408482633635E-4</v>
      </c>
      <c r="H6" s="45">
        <f>IF(_xll.ciqfunctions.udf.CIQ($A6,"IQ_CLOSEPRICE",H$1,"USD")=0,_xll.ciqfunctions.udf.CIQ($A6,"IQ_CLOSEPRICE",H$2,"USD"),_xll.ciqfunctions.udf.CIQ($A6,"IQ_CLOSEPRICE",H$1,"USD"))</f>
        <v>850.86</v>
      </c>
      <c r="I6" s="45">
        <f>IF(_xll.ciqfunctions.udf.CIQ($A6,"IQ_CLOSEPRICE",I$1,"USD")=0,_xll.ciqfunctions.udf.CIQ($A6,"IQ_CLOSEPRICE",I$2,"USD"),_xll.ciqfunctions.udf.CIQ($A6,"IQ_CLOSEPRICE",I$1,"USD"))</f>
        <v>863.3</v>
      </c>
      <c r="J6" s="45">
        <f>IF(_xll.ciqfunctions.udf.CIQ($A6,"IQ_CLOSEPRICE",J$1,"USD")=0,_xll.ciqfunctions.udf.CIQ($A6,"IQ_CLOSEPRICE",J$2,"USD"),_xll.ciqfunctions.udf.CIQ($A6,"IQ_CLOSEPRICE",J$1,"USD"))</f>
        <v>856.37</v>
      </c>
      <c r="K6" s="45">
        <f>IF(_xll.ciqfunctions.udf.CIQ($A6,"IQ_CLOSEPRICE",K$1,"USD")=0,_xll.ciqfunctions.udf.CIQ($A6,"IQ_CLOSEPRICE",K$2,"USD"),_xll.ciqfunctions.udf.CIQ($A6,"IQ_CLOSEPRICE",K$1,"USD"))</f>
        <v>1060.1199999999999</v>
      </c>
      <c r="L6" s="49">
        <f t="shared" si="2"/>
        <v>-1.4409822773080005E-2</v>
      </c>
      <c r="M6" s="49">
        <f t="shared" si="3"/>
        <v>-6.434134778191658E-3</v>
      </c>
      <c r="N6" s="49">
        <f t="shared" si="4"/>
        <v>-0.19739274799079343</v>
      </c>
      <c r="O6" s="50">
        <f t="shared" si="5"/>
        <v>-1.0008652815239577E-2</v>
      </c>
      <c r="P6" s="51">
        <f t="shared" si="7"/>
        <v>5.6121482289995389E-2</v>
      </c>
      <c r="Q6" s="49"/>
      <c r="R6" s="67" t="str">
        <f t="shared" si="8"/>
        <v>NOW</v>
      </c>
      <c r="S6" s="68" t="str">
        <f t="shared" si="9"/>
        <v>Application</v>
      </c>
      <c r="T6" s="69">
        <f t="shared" si="10"/>
        <v>176.56961634000001</v>
      </c>
      <c r="U6" s="70">
        <f t="shared" si="11"/>
        <v>0.66483099854268701</v>
      </c>
      <c r="V6" s="71">
        <f t="shared" si="12"/>
        <v>-1.4409822773080005E-2</v>
      </c>
      <c r="W6" s="71">
        <f t="shared" si="13"/>
        <v>-6.434134778191658E-3</v>
      </c>
      <c r="X6" s="71">
        <f t="shared" si="14"/>
        <v>-0.19739274799079343</v>
      </c>
      <c r="Y6" s="259"/>
    </row>
    <row r="7" spans="1:25">
      <c r="A7" s="28" t="s">
        <v>147</v>
      </c>
      <c r="B7" s="28" t="s">
        <v>198</v>
      </c>
      <c r="C7" s="28" t="s">
        <v>132</v>
      </c>
      <c r="D7" s="43">
        <f>_xll.ciqfunctions.udf.CIQ($A7,"IQ_MARKETCAP",H$1,"USD")</f>
        <v>15115.730680000001</v>
      </c>
      <c r="E7" s="43">
        <f t="shared" si="1"/>
        <v>0.45883014153015167</v>
      </c>
      <c r="F7" s="44">
        <f>VLOOKUP(B:B,weight!G:H,2,FALSE)</f>
        <v>2.59</v>
      </c>
      <c r="G7" s="257">
        <f>VLOOKUP(A7,CHOOSE({1,2},shares!$F$2:$F$45,shares!$K$2:$K$45),2,FALSE)</f>
        <v>1.3909001501459673E-3</v>
      </c>
      <c r="H7" s="45">
        <f>IF(_xll.ciqfunctions.udf.CIQ($A7,"IQ_CLOSEPRICE",H$1,"USD")=0,_xll.ciqfunctions.udf.CIQ($A7,"IQ_CLOSEPRICE",H$2,"USD"),_xll.ciqfunctions.udf.CIQ($A7,"IQ_CLOSEPRICE",H$1,"USD"))</f>
        <v>329.88</v>
      </c>
      <c r="I7" s="45">
        <f>IF(_xll.ciqfunctions.udf.CIQ($A7,"IQ_CLOSEPRICE",I$1,"USD")=0,_xll.ciqfunctions.udf.CIQ($A7,"IQ_CLOSEPRICE",I$2,"USD"),_xll.ciqfunctions.udf.CIQ($A7,"IQ_CLOSEPRICE",I$1,"USD"))</f>
        <v>327.93</v>
      </c>
      <c r="J7" s="45">
        <f>IF(_xll.ciqfunctions.udf.CIQ($A7,"IQ_CLOSEPRICE",J$1,"USD")=0,_xll.ciqfunctions.udf.CIQ($A7,"IQ_CLOSEPRICE",J$2,"USD"),_xll.ciqfunctions.udf.CIQ($A7,"IQ_CLOSEPRICE",J$1,"USD"))</f>
        <v>340.59</v>
      </c>
      <c r="K7" s="45">
        <f>IF(_xll.ciqfunctions.udf.CIQ($A7,"IQ_CLOSEPRICE",K$1,"USD")=0,_xll.ciqfunctions.udf.CIQ($A7,"IQ_CLOSEPRICE",K$2,"USD"),_xll.ciqfunctions.udf.CIQ($A7,"IQ_CLOSEPRICE",K$1,"USD"))</f>
        <v>324.23</v>
      </c>
      <c r="L7" s="49">
        <f t="shared" si="2"/>
        <v>5.9463909980788099E-3</v>
      </c>
      <c r="M7" s="49">
        <f t="shared" si="3"/>
        <v>-3.1445432925217953E-2</v>
      </c>
      <c r="N7" s="49">
        <f t="shared" si="4"/>
        <v>1.7425901366314056E-2</v>
      </c>
      <c r="O7" s="50">
        <f t="shared" si="5"/>
        <v>2.7122552927846206E-3</v>
      </c>
      <c r="P7" s="51">
        <f t="shared" si="7"/>
        <v>-1.5208419173876074E-2</v>
      </c>
      <c r="Q7" s="49"/>
      <c r="R7" s="67" t="str">
        <f t="shared" si="8"/>
        <v>DUOL</v>
      </c>
      <c r="S7" s="68" t="str">
        <f t="shared" si="9"/>
        <v>Application</v>
      </c>
      <c r="T7" s="69">
        <f t="shared" si="10"/>
        <v>15.11573068</v>
      </c>
      <c r="U7" s="70">
        <f t="shared" si="11"/>
        <v>5.6914697613295664E-2</v>
      </c>
      <c r="V7" s="71">
        <f t="shared" si="12"/>
        <v>5.9463909980788099E-3</v>
      </c>
      <c r="W7" s="71">
        <f t="shared" si="13"/>
        <v>-3.1445432925217953E-2</v>
      </c>
      <c r="X7" s="71">
        <f t="shared" si="14"/>
        <v>1.7425901366314056E-2</v>
      </c>
      <c r="Y7" s="259"/>
    </row>
    <row r="8" spans="1:25">
      <c r="A8" s="28" t="s">
        <v>167</v>
      </c>
      <c r="B8" s="28" t="s">
        <v>199</v>
      </c>
      <c r="C8" s="28" t="s">
        <v>132</v>
      </c>
      <c r="D8" s="43">
        <f>_xll.ciqfunctions.udf.CIQ($A8,"IQ_MARKETCAP",H$1,"USD")</f>
        <v>325173.47080000001</v>
      </c>
      <c r="E8" s="43">
        <f t="shared" si="1"/>
        <v>0.63462238163077389</v>
      </c>
      <c r="F8" s="44">
        <f>VLOOKUP(B:B,weight!G:H,2,FALSE)</f>
        <v>2.57</v>
      </c>
      <c r="G8" s="257">
        <f>VLOOKUP(A8,CHOOSE({1,2},shares!$F$2:$F$45,shares!$K$2:$K$45),2,FALSE)</f>
        <v>2.272882887055328E-3</v>
      </c>
      <c r="H8" s="45">
        <f>IF(_xll.ciqfunctions.udf.CIQ($A8,"IQ_CLOSEPRICE",H$1,"USD")=0,_xll.ciqfunctions.udf.CIQ($A8,"IQ_CLOSEPRICE",H$2,"USD"),_xll.ciqfunctions.udf.CIQ($A8,"IQ_CLOSEPRICE",H$1,"USD"))</f>
        <v>279.21472999999997</v>
      </c>
      <c r="I8" s="45">
        <f>IF(_xll.ciqfunctions.udf.CIQ($A8,"IQ_CLOSEPRICE",I$1,"USD")=0,_xll.ciqfunctions.udf.CIQ($A8,"IQ_CLOSEPRICE",I$2,"USD"),_xll.ciqfunctions.udf.CIQ($A8,"IQ_CLOSEPRICE",I$1,"USD"))</f>
        <v>279.99063000000001</v>
      </c>
      <c r="J8" s="45">
        <f>IF(_xll.ciqfunctions.udf.CIQ($A8,"IQ_CLOSEPRICE",J$1,"USD")=0,_xll.ciqfunctions.udf.CIQ($A8,"IQ_CLOSEPRICE",J$2,"USD"),_xll.ciqfunctions.udf.CIQ($A8,"IQ_CLOSEPRICE",J$1,"USD"))</f>
        <v>289.13497000000001</v>
      </c>
      <c r="K8" s="45">
        <f>IF(_xll.ciqfunctions.udf.CIQ($A8,"IQ_CLOSEPRICE",K$1,"USD")=0,_xll.ciqfunctions.udf.CIQ($A8,"IQ_CLOSEPRICE",K$2,"USD"),_xll.ciqfunctions.udf.CIQ($A8,"IQ_CLOSEPRICE",K$1,"USD"))</f>
        <v>245.17535000000001</v>
      </c>
      <c r="L8" s="49">
        <f t="shared" si="2"/>
        <v>-2.7711641636009032E-3</v>
      </c>
      <c r="M8" s="49">
        <f t="shared" si="3"/>
        <v>-3.431006633338074E-2</v>
      </c>
      <c r="N8" s="49">
        <f t="shared" si="4"/>
        <v>0.13883687736144745</v>
      </c>
      <c r="O8" s="50">
        <f t="shared" si="5"/>
        <v>-1.7635298320663097E-3</v>
      </c>
      <c r="P8" s="51">
        <f t="shared" si="7"/>
        <v>9.8886343712002219E-3</v>
      </c>
      <c r="Q8" s="49"/>
      <c r="R8" s="67" t="str">
        <f t="shared" si="8"/>
        <v>SAP</v>
      </c>
      <c r="S8" s="68" t="str">
        <f t="shared" si="9"/>
        <v>Application</v>
      </c>
      <c r="T8" s="69">
        <f t="shared" si="10"/>
        <v>325.17347080000002</v>
      </c>
      <c r="U8" s="70">
        <f t="shared" si="11"/>
        <v>1.2243635557052561</v>
      </c>
      <c r="V8" s="71">
        <f t="shared" si="12"/>
        <v>-2.7711641636009032E-3</v>
      </c>
      <c r="W8" s="71">
        <f t="shared" si="13"/>
        <v>-3.431006633338074E-2</v>
      </c>
      <c r="X8" s="71">
        <f t="shared" si="14"/>
        <v>0.13883687736144745</v>
      </c>
      <c r="Y8" s="259"/>
    </row>
    <row r="9" spans="1:25">
      <c r="A9" s="28" t="s">
        <v>172</v>
      </c>
      <c r="B9" s="28" t="s">
        <v>200</v>
      </c>
      <c r="C9" s="28" t="s">
        <v>132</v>
      </c>
      <c r="D9" s="43">
        <f>_xll.ciqfunctions.udf.CIQ($A9,"IQ_MARKETCAP",H$1,"USD")</f>
        <v>12437.15588</v>
      </c>
      <c r="E9" s="43">
        <f t="shared" si="1"/>
        <v>0.59271040488418403</v>
      </c>
      <c r="F9" s="44">
        <f>VLOOKUP(B:B,weight!G:H,2,FALSE)</f>
        <v>2.39</v>
      </c>
      <c r="G9" s="257">
        <f>VLOOKUP(A9,CHOOSE({1,2},shares!$F$2:$F$45,shares!$K$2:$K$45),2,FALSE)</f>
        <v>8.2792345981866737E-3</v>
      </c>
      <c r="H9" s="45">
        <f>IF(_xll.ciqfunctions.udf.CIQ($A9,"IQ_CLOSEPRICE",H$1,"USD")=0,_xll.ciqfunctions.udf.CIQ($A9,"IQ_CLOSEPRICE",H$2,"USD"),_xll.ciqfunctions.udf.CIQ($A9,"IQ_CLOSEPRICE",H$1,"USD"))</f>
        <v>71.59</v>
      </c>
      <c r="I9" s="45">
        <f>IF(_xll.ciqfunctions.udf.CIQ($A9,"IQ_CLOSEPRICE",I$1,"USD")=0,_xll.ciqfunctions.udf.CIQ($A9,"IQ_CLOSEPRICE",I$2,"USD"),_xll.ciqfunctions.udf.CIQ($A9,"IQ_CLOSEPRICE",I$1,"USD"))</f>
        <v>69.63</v>
      </c>
      <c r="J9" s="45">
        <f>IF(_xll.ciqfunctions.udf.CIQ($A9,"IQ_CLOSEPRICE",J$1,"USD")=0,_xll.ciqfunctions.udf.CIQ($A9,"IQ_CLOSEPRICE",J$2,"USD"),_xll.ciqfunctions.udf.CIQ($A9,"IQ_CLOSEPRICE",J$1,"USD"))</f>
        <v>60.82</v>
      </c>
      <c r="K9" s="45">
        <f>IF(_xll.ciqfunctions.udf.CIQ($A9,"IQ_CLOSEPRICE",K$1,"USD")=0,_xll.ciqfunctions.udf.CIQ($A9,"IQ_CLOSEPRICE",K$2,"USD"),_xll.ciqfunctions.udf.CIQ($A9,"IQ_CLOSEPRICE",K$1,"USD"))</f>
        <v>33.76</v>
      </c>
      <c r="L9" s="49">
        <f t="shared" si="2"/>
        <v>2.8148786442625529E-2</v>
      </c>
      <c r="M9" s="49">
        <f t="shared" si="3"/>
        <v>0.1770799079250247</v>
      </c>
      <c r="N9" s="49">
        <f t="shared" si="4"/>
        <v>1.1205568720379149</v>
      </c>
      <c r="O9" s="50">
        <f t="shared" si="5"/>
        <v>1.6227299812445948E-2</v>
      </c>
      <c r="P9" s="51">
        <f t="shared" si="7"/>
        <v>-9.0991278831448932E-2</v>
      </c>
      <c r="Q9" s="49"/>
      <c r="R9" s="67" t="str">
        <f t="shared" si="8"/>
        <v>TEM</v>
      </c>
      <c r="S9" s="68" t="str">
        <f t="shared" si="9"/>
        <v>Application</v>
      </c>
      <c r="T9" s="69">
        <f t="shared" si="10"/>
        <v>12.437155880000001</v>
      </c>
      <c r="U9" s="70">
        <f t="shared" si="11"/>
        <v>4.6829159705538109E-2</v>
      </c>
      <c r="V9" s="71">
        <f t="shared" si="12"/>
        <v>2.8148786442625529E-2</v>
      </c>
      <c r="W9" s="71">
        <f t="shared" si="13"/>
        <v>0.1770799079250247</v>
      </c>
      <c r="X9" s="71">
        <f t="shared" si="14"/>
        <v>1.1205568720379149</v>
      </c>
      <c r="Y9" s="259"/>
    </row>
    <row r="10" spans="1:25">
      <c r="A10" s="28" t="s">
        <v>137</v>
      </c>
      <c r="B10" s="28" t="s">
        <v>201</v>
      </c>
      <c r="C10" s="28" t="s">
        <v>132</v>
      </c>
      <c r="D10" s="43">
        <f>_xll.ciqfunctions.udf.CIQ($A10,"IQ_MARKETCAP",H$1,"USD")</f>
        <v>147867.636</v>
      </c>
      <c r="E10" s="43">
        <f t="shared" si="1"/>
        <v>0.53268602443701429</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348.58</v>
      </c>
      <c r="I10" s="45">
        <f>IF(_xll.ciqfunctions.udf.CIQ($A10,"IQ_CLOSEPRICE",I$1,"USD")=0,_xll.ciqfunctions.udf.CIQ($A10,"IQ_CLOSEPRICE",I$2,"USD"),_xll.ciqfunctions.udf.CIQ($A10,"IQ_CLOSEPRICE",I$1,"USD"))</f>
        <v>351.07</v>
      </c>
      <c r="J10" s="45">
        <f>IF(_xll.ciqfunctions.udf.CIQ($A10,"IQ_CLOSEPRICE",J$1,"USD")=0,_xll.ciqfunctions.udf.CIQ($A10,"IQ_CLOSEPRICE",J$2,"USD"),_xll.ciqfunctions.udf.CIQ($A10,"IQ_CLOSEPRICE",J$1,"USD"))</f>
        <v>333.65</v>
      </c>
      <c r="K10" s="45">
        <f>IF(_xll.ciqfunctions.udf.CIQ($A10,"IQ_CLOSEPRICE",K$1,"USD")=0,_xll.ciqfunctions.udf.CIQ($A10,"IQ_CLOSEPRICE",K$2,"USD"),_xll.ciqfunctions.udf.CIQ($A10,"IQ_CLOSEPRICE",K$1,"USD"))</f>
        <v>444.68</v>
      </c>
      <c r="L10" s="49">
        <f t="shared" si="2"/>
        <v>-7.0926026148631083E-3</v>
      </c>
      <c r="M10" s="49">
        <f t="shared" si="3"/>
        <v>4.4747489884609637E-2</v>
      </c>
      <c r="N10" s="49">
        <f t="shared" si="4"/>
        <v>-0.21611046145542867</v>
      </c>
      <c r="O10" s="50">
        <f t="shared" si="5"/>
        <v>-3.8051184831263138E-3</v>
      </c>
      <c r="P10" s="51">
        <f t="shared" si="7"/>
        <v>2.1336426940192131E-2</v>
      </c>
      <c r="Q10" s="49"/>
      <c r="R10" s="67" t="str">
        <f t="shared" si="8"/>
        <v>ADBE</v>
      </c>
      <c r="S10" s="68" t="str">
        <f t="shared" si="9"/>
        <v>Application</v>
      </c>
      <c r="T10" s="69">
        <f t="shared" si="10"/>
        <v>147.867636</v>
      </c>
      <c r="U10" s="70">
        <f t="shared" si="11"/>
        <v>0.55676050122195431</v>
      </c>
      <c r="V10" s="71">
        <f t="shared" si="12"/>
        <v>-7.0926026148631083E-3</v>
      </c>
      <c r="W10" s="71">
        <f t="shared" si="13"/>
        <v>4.4747489884609637E-2</v>
      </c>
      <c r="X10" s="71">
        <f t="shared" si="14"/>
        <v>-0.21611046145542867</v>
      </c>
      <c r="Y10" s="259"/>
    </row>
    <row r="11" spans="1:25">
      <c r="A11" s="28" t="s">
        <v>151</v>
      </c>
      <c r="B11" s="28" t="s">
        <v>202</v>
      </c>
      <c r="C11" s="28" t="s">
        <v>132</v>
      </c>
      <c r="D11" s="43">
        <f>_xll.ciqfunctions.udf.CIQ($A11,"IQ_MARKETCAP",H$1,"USD")</f>
        <v>18344.00431</v>
      </c>
      <c r="E11" s="43">
        <f t="shared" si="1"/>
        <v>0.39337690041495932</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32.22</v>
      </c>
      <c r="I11" s="45">
        <f>IF(_xll.ciqfunctions.udf.CIQ($A11,"IQ_CLOSEPRICE",I$1,"USD")=0,_xll.ciqfunctions.udf.CIQ($A11,"IQ_CLOSEPRICE",I$2,"USD"),_xll.ciqfunctions.udf.CIQ($A11,"IQ_CLOSEPRICE",I$1,"USD"))</f>
        <v>33</v>
      </c>
      <c r="J11" s="45">
        <f>IF(_xll.ciqfunctions.udf.CIQ($A11,"IQ_CLOSEPRICE",J$1,"USD")=0,_xll.ciqfunctions.udf.CIQ($A11,"IQ_CLOSEPRICE",J$2,"USD"),_xll.ciqfunctions.udf.CIQ($A11,"IQ_CLOSEPRICE",J$1,"USD"))</f>
        <v>32.5</v>
      </c>
      <c r="K11" s="45">
        <f>IF(_xll.ciqfunctions.udf.CIQ($A11,"IQ_CLOSEPRICE",K$1,"USD")=0,_xll.ciqfunctions.udf.CIQ($A11,"IQ_CLOSEPRICE",K$2,"USD"),_xll.ciqfunctions.udf.CIQ($A11,"IQ_CLOSEPRICE",K$1,"USD"))</f>
        <v>43.69</v>
      </c>
      <c r="L11" s="49">
        <f t="shared" si="2"/>
        <v>-2.3636363636363678E-2</v>
      </c>
      <c r="M11" s="49">
        <f t="shared" si="3"/>
        <v>-8.6153846153846914E-3</v>
      </c>
      <c r="N11" s="49">
        <f t="shared" si="4"/>
        <v>-0.26253147173266189</v>
      </c>
      <c r="O11" s="50">
        <f t="shared" si="5"/>
        <v>-9.5230906990586197E-3</v>
      </c>
      <c r="P11" s="51">
        <f t="shared" si="7"/>
        <v>5.339879161353895E-2</v>
      </c>
      <c r="Q11" s="49"/>
      <c r="R11" s="67" t="str">
        <f t="shared" si="8"/>
        <v>IOT</v>
      </c>
      <c r="S11" s="68" t="str">
        <f t="shared" si="9"/>
        <v>Application</v>
      </c>
      <c r="T11" s="69">
        <f t="shared" si="10"/>
        <v>18.344004309999999</v>
      </c>
      <c r="U11" s="70">
        <f t="shared" si="11"/>
        <v>6.9069996047365564E-2</v>
      </c>
      <c r="V11" s="71">
        <f t="shared" si="12"/>
        <v>-2.3636363636363678E-2</v>
      </c>
      <c r="W11" s="71">
        <f t="shared" si="13"/>
        <v>-8.6153846153846914E-3</v>
      </c>
      <c r="X11" s="71">
        <f t="shared" si="14"/>
        <v>-0.26253147173266189</v>
      </c>
      <c r="Y11" s="259"/>
    </row>
    <row r="12" spans="1:25">
      <c r="A12" s="28" t="s">
        <v>175</v>
      </c>
      <c r="B12" s="28" t="s">
        <v>203</v>
      </c>
      <c r="C12" s="28" t="s">
        <v>132</v>
      </c>
      <c r="D12" s="43">
        <f>_xll.ciqfunctions.udf.CIQ($A12,"IQ_MARKETCAP",H$1,"USD")</f>
        <v>59218.670709999999</v>
      </c>
      <c r="E12" s="43">
        <f t="shared" si="1"/>
        <v>0.3858357016504913</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221.92</v>
      </c>
      <c r="I12" s="45">
        <f>IF(_xll.ciqfunctions.udf.CIQ($A12,"IQ_CLOSEPRICE",I$1,"USD")=0,_xll.ciqfunctions.udf.CIQ($A12,"IQ_CLOSEPRICE",I$2,"USD"),_xll.ciqfunctions.udf.CIQ($A12,"IQ_CLOSEPRICE",I$1,"USD"))</f>
        <v>223.07</v>
      </c>
      <c r="J12" s="45">
        <f>IF(_xll.ciqfunctions.udf.CIQ($A12,"IQ_CLOSEPRICE",J$1,"USD")=0,_xll.ciqfunctions.udf.CIQ($A12,"IQ_CLOSEPRICE",J$2,"USD"),_xll.ciqfunctions.udf.CIQ($A12,"IQ_CLOSEPRICE",J$1,"USD"))</f>
        <v>213.69</v>
      </c>
      <c r="K12" s="45">
        <f>IF(_xll.ciqfunctions.udf.CIQ($A12,"IQ_CLOSEPRICE",K$1,"USD")=0,_xll.ciqfunctions.udf.CIQ($A12,"IQ_CLOSEPRICE",K$2,"USD"),_xll.ciqfunctions.udf.CIQ($A12,"IQ_CLOSEPRICE",K$1,"USD"))</f>
        <v>258.02999999999997</v>
      </c>
      <c r="L12" s="49">
        <f t="shared" si="2"/>
        <v>-5.1553324068678297E-3</v>
      </c>
      <c r="M12" s="49">
        <f t="shared" si="3"/>
        <v>3.8513734849548342E-2</v>
      </c>
      <c r="N12" s="49">
        <f t="shared" si="4"/>
        <v>-0.13994496763942177</v>
      </c>
      <c r="O12" s="50">
        <f t="shared" si="5"/>
        <v>-1.9994189658348381E-3</v>
      </c>
      <c r="P12" s="51">
        <f t="shared" si="7"/>
        <v>1.1211334647408765E-2</v>
      </c>
      <c r="Q12" s="49"/>
      <c r="R12" s="67" t="str">
        <f t="shared" si="8"/>
        <v>WDAY</v>
      </c>
      <c r="S12" s="68" t="str">
        <f t="shared" si="9"/>
        <v>Application</v>
      </c>
      <c r="T12" s="69">
        <f t="shared" si="10"/>
        <v>59.218670709999998</v>
      </c>
      <c r="U12" s="70">
        <f t="shared" si="11"/>
        <v>0.22297385471285591</v>
      </c>
      <c r="V12" s="71">
        <f t="shared" si="12"/>
        <v>-5.1553324068678297E-3</v>
      </c>
      <c r="W12" s="71">
        <f t="shared" si="13"/>
        <v>3.8513734849548342E-2</v>
      </c>
      <c r="X12" s="71">
        <f t="shared" si="14"/>
        <v>-0.13994496763942177</v>
      </c>
      <c r="Y12" s="259"/>
    </row>
    <row r="13" spans="1:25">
      <c r="A13" s="28" t="s">
        <v>166</v>
      </c>
      <c r="B13" s="28" t="s">
        <v>204</v>
      </c>
      <c r="C13" s="28" t="s">
        <v>132</v>
      </c>
      <c r="D13" s="43">
        <f>_xll.ciqfunctions.udf.CIQ($A13,"IQ_MARKETCAP",H$1,"USD")</f>
        <v>86849.940189999994</v>
      </c>
      <c r="E13" s="43">
        <f t="shared" si="1"/>
        <v>0.77875463270528467</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125.28</v>
      </c>
      <c r="I13" s="45">
        <f>IF(_xll.ciqfunctions.udf.CIQ($A13,"IQ_CLOSEPRICE",I$1,"USD")=0,_xll.ciqfunctions.udf.CIQ($A13,"IQ_CLOSEPRICE",I$2,"USD"),_xll.ciqfunctions.udf.CIQ($A13,"IQ_CLOSEPRICE",I$1,"USD"))</f>
        <v>126.78</v>
      </c>
      <c r="J13" s="45">
        <f>IF(_xll.ciqfunctions.udf.CIQ($A13,"IQ_CLOSEPRICE",J$1,"USD")=0,_xll.ciqfunctions.udf.CIQ($A13,"IQ_CLOSEPRICE",J$2,"USD"),_xll.ciqfunctions.udf.CIQ($A13,"IQ_CLOSEPRICE",J$1,"USD"))</f>
        <v>130.74</v>
      </c>
      <c r="K13" s="45">
        <f>IF(_xll.ciqfunctions.udf.CIQ($A13,"IQ_CLOSEPRICE",K$1,"USD")=0,_xll.ciqfunctions.udf.CIQ($A13,"IQ_CLOSEPRICE",K$2,"USD"),_xll.ciqfunctions.udf.CIQ($A13,"IQ_CLOSEPRICE",K$1,"USD"))</f>
        <v>57.86</v>
      </c>
      <c r="L13" s="49">
        <f t="shared" si="2"/>
        <v>-1.1831519167061044E-2</v>
      </c>
      <c r="M13" s="49">
        <f t="shared" si="3"/>
        <v>-4.1762276273520027E-2</v>
      </c>
      <c r="N13" s="49">
        <f t="shared" si="4"/>
        <v>1.1652264085724164</v>
      </c>
      <c r="O13" s="50">
        <f t="shared" si="5"/>
        <v>-9.3241694528889453E-3</v>
      </c>
      <c r="P13" s="51">
        <f t="shared" si="7"/>
        <v>5.2283381238126904E-2</v>
      </c>
      <c r="Q13" s="49"/>
      <c r="R13" s="67" t="str">
        <f t="shared" si="8"/>
        <v>RBLX</v>
      </c>
      <c r="S13" s="68" t="str">
        <f t="shared" si="9"/>
        <v>Application</v>
      </c>
      <c r="T13" s="69">
        <f t="shared" si="10"/>
        <v>86.849940189999998</v>
      </c>
      <c r="U13" s="70">
        <f t="shared" si="11"/>
        <v>0.32701284432031597</v>
      </c>
      <c r="V13" s="71">
        <f t="shared" si="12"/>
        <v>-1.1831519167061044E-2</v>
      </c>
      <c r="W13" s="71">
        <f t="shared" si="13"/>
        <v>-4.1762276273520027E-2</v>
      </c>
      <c r="X13" s="71">
        <f t="shared" si="14"/>
        <v>1.1652264085724164</v>
      </c>
      <c r="Y13" s="259"/>
    </row>
    <row r="14" spans="1:25">
      <c r="A14" s="28" t="s">
        <v>146</v>
      </c>
      <c r="B14" s="29" t="s">
        <v>205</v>
      </c>
      <c r="C14" s="28" t="s">
        <v>132</v>
      </c>
      <c r="D14" s="43">
        <f>_xll.ciqfunctions.udf.CIQ($A14,"IQ_MARKETCAP",H$1,"USD")</f>
        <v>146577.21773</v>
      </c>
      <c r="E14" s="43">
        <f t="shared" si="1"/>
        <v>0.54752284643741644</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433.34</v>
      </c>
      <c r="I14" s="45">
        <f>IF(_xll.ciqfunctions.udf.CIQ($A14,"IQ_CLOSEPRICE",I$1,"USD")=0,_xll.ciqfunctions.udf.CIQ($A14,"IQ_CLOSEPRICE",I$2,"USD"),_xll.ciqfunctions.udf.CIQ($A14,"IQ_CLOSEPRICE",I$1,"USD"))</f>
        <v>446.4</v>
      </c>
      <c r="J14" s="45">
        <f>IF(_xll.ciqfunctions.udf.CIQ($A14,"IQ_CLOSEPRICE",J$1,"USD")=0,_xll.ciqfunctions.udf.CIQ($A14,"IQ_CLOSEPRICE",J$2,"USD"),_xll.ciqfunctions.udf.CIQ($A14,"IQ_CLOSEPRICE",J$1,"USD"))</f>
        <v>465.58</v>
      </c>
      <c r="K14" s="45">
        <f>IF(_xll.ciqfunctions.udf.CIQ($A14,"IQ_CLOSEPRICE",K$1,"USD")=0,_xll.ciqfunctions.udf.CIQ($A14,"IQ_CLOSEPRICE",K$2,"USD"),_xll.ciqfunctions.udf.CIQ($A14,"IQ_CLOSEPRICE",K$1,"USD"))</f>
        <v>323.83</v>
      </c>
      <c r="L14" s="49">
        <f t="shared" si="2"/>
        <v>-2.9256272401433692E-2</v>
      </c>
      <c r="M14" s="49">
        <f t="shared" si="3"/>
        <v>-6.9246960780102285E-2</v>
      </c>
      <c r="N14" s="49">
        <f t="shared" si="4"/>
        <v>0.33817126269956455</v>
      </c>
      <c r="O14" s="50">
        <f t="shared" si="5"/>
        <v>-1.6501242383515621E-2</v>
      </c>
      <c r="P14" s="51">
        <f t="shared" si="7"/>
        <v>9.252735600732552E-2</v>
      </c>
      <c r="Q14" s="49"/>
      <c r="R14" s="67" t="str">
        <f t="shared" si="8"/>
        <v>APP</v>
      </c>
      <c r="S14" s="68" t="str">
        <f t="shared" si="9"/>
        <v>Application</v>
      </c>
      <c r="T14" s="69">
        <f t="shared" si="10"/>
        <v>146.57721773</v>
      </c>
      <c r="U14" s="70">
        <f t="shared" si="11"/>
        <v>0.5519017373827112</v>
      </c>
      <c r="V14" s="71">
        <f t="shared" si="12"/>
        <v>-2.9256272401433692E-2</v>
      </c>
      <c r="W14" s="71">
        <f t="shared" si="13"/>
        <v>-6.9246960780102285E-2</v>
      </c>
      <c r="X14" s="71">
        <f t="shared" si="14"/>
        <v>0.33817126269956455</v>
      </c>
      <c r="Y14" s="259"/>
    </row>
    <row r="15" spans="1:25">
      <c r="A15" s="28" t="s">
        <v>168</v>
      </c>
      <c r="B15" s="28" t="s">
        <v>206</v>
      </c>
      <c r="C15" s="28" t="s">
        <v>132</v>
      </c>
      <c r="D15" s="43">
        <f>_xll.ciqfunctions.udf.CIQ($A15,"IQ_MARKETCAP",H$1,"USD")</f>
        <v>187502.0564</v>
      </c>
      <c r="E15" s="43">
        <f t="shared" si="1"/>
        <v>0.62474296204347624</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144.27000000000001</v>
      </c>
      <c r="I15" s="45">
        <f>IF(_xll.ciqfunctions.udf.CIQ($A15,"IQ_CLOSEPRICE",I$1,"USD")=0,_xll.ciqfunctions.udf.CIQ($A15,"IQ_CLOSEPRICE",I$2,"USD"),_xll.ciqfunctions.udf.CIQ($A15,"IQ_CLOSEPRICE",I$1,"USD"))</f>
        <v>150.09</v>
      </c>
      <c r="J15" s="45">
        <f>IF(_xll.ciqfunctions.udf.CIQ($A15,"IQ_CLOSEPRICE",J$1,"USD")=0,_xll.ciqfunctions.udf.CIQ($A15,"IQ_CLOSEPRICE",J$2,"USD"),_xll.ciqfunctions.udf.CIQ($A15,"IQ_CLOSEPRICE",J$1,"USD"))</f>
        <v>147.5</v>
      </c>
      <c r="K15" s="45">
        <f>IF(_xll.ciqfunctions.udf.CIQ($A15,"IQ_CLOSEPRICE",K$1,"USD")=0,_xll.ciqfunctions.udf.CIQ($A15,"IQ_CLOSEPRICE",K$2,"USD"),_xll.ciqfunctions.udf.CIQ($A15,"IQ_CLOSEPRICE",K$1,"USD"))</f>
        <v>106.33</v>
      </c>
      <c r="L15" s="49">
        <f t="shared" si="2"/>
        <v>-3.8776733959624221E-2</v>
      </c>
      <c r="M15" s="49">
        <f t="shared" si="3"/>
        <v>-2.1898305084745662E-2</v>
      </c>
      <c r="N15" s="49">
        <f t="shared" si="4"/>
        <v>0.35681369321922318</v>
      </c>
      <c r="O15" s="50">
        <f t="shared" si="5"/>
        <v>-2.5202772850163077E-2</v>
      </c>
      <c r="P15" s="51">
        <f t="shared" si="7"/>
        <v>0.1413194159373333</v>
      </c>
      <c r="Q15" s="49"/>
      <c r="R15" s="67" t="str">
        <f t="shared" si="8"/>
        <v>SHOP</v>
      </c>
      <c r="S15" s="68" t="str">
        <f t="shared" si="9"/>
        <v>Application</v>
      </c>
      <c r="T15" s="69">
        <f t="shared" si="10"/>
        <v>187.50205640000001</v>
      </c>
      <c r="U15" s="70">
        <f t="shared" si="11"/>
        <v>0.70599450782733242</v>
      </c>
      <c r="V15" s="71">
        <f t="shared" si="12"/>
        <v>-3.8776733959624221E-2</v>
      </c>
      <c r="W15" s="71">
        <f t="shared" si="13"/>
        <v>-2.1898305084745662E-2</v>
      </c>
      <c r="X15" s="71">
        <f t="shared" si="14"/>
        <v>0.35681369321922318</v>
      </c>
      <c r="Y15" s="259"/>
    </row>
    <row r="16" spans="1:25" s="33" customFormat="1">
      <c r="A16" s="28" t="s">
        <v>171</v>
      </c>
      <c r="B16" s="28" t="s">
        <v>207</v>
      </c>
      <c r="C16" s="28" t="s">
        <v>132</v>
      </c>
      <c r="D16" s="43">
        <f>_xll.ciqfunctions.udf.CIQ($A16,"IQ_MARKETCAP",H$1,"USD")</f>
        <v>43153.334540000003</v>
      </c>
      <c r="E16" s="43">
        <f t="shared" si="1"/>
        <v>0.33325517103521618</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164.39</v>
      </c>
      <c r="I16" s="45">
        <f>IF(_xll.ciqfunctions.udf.CIQ($A16,"IQ_CLOSEPRICE",I$1,"USD")=0,_xll.ciqfunctions.udf.CIQ($A16,"IQ_CLOSEPRICE",I$2,"USD"),_xll.ciqfunctions.udf.CIQ($A16,"IQ_CLOSEPRICE",I$1,"USD"))</f>
        <v>163.99</v>
      </c>
      <c r="J16" s="45">
        <f>IF(_xll.ciqfunctions.udf.CIQ($A16,"IQ_CLOSEPRICE",J$1,"USD")=0,_xll.ciqfunctions.udf.CIQ($A16,"IQ_CLOSEPRICE",J$2,"USD"),_xll.ciqfunctions.udf.CIQ($A16,"IQ_CLOSEPRICE",J$1,"USD"))</f>
        <v>159.28</v>
      </c>
      <c r="K16" s="45">
        <f>IF(_xll.ciqfunctions.udf.CIQ($A16,"IQ_CLOSEPRICE",K$1,"USD")=0,_xll.ciqfunctions.udf.CIQ($A16,"IQ_CLOSEPRICE",K$2,"USD"),_xll.ciqfunctions.udf.CIQ($A16,"IQ_CLOSEPRICE",K$1,"USD"))</f>
        <v>243.38</v>
      </c>
      <c r="L16" s="49">
        <f t="shared" si="2"/>
        <v>2.4391731203121658E-3</v>
      </c>
      <c r="M16" s="49">
        <f t="shared" si="3"/>
        <v>3.2081868407835223E-2</v>
      </c>
      <c r="N16" s="49">
        <f t="shared" si="4"/>
        <v>-0.32455419508587402</v>
      </c>
      <c r="O16" s="50">
        <f t="shared" si="5"/>
        <v>8.1088915636035584E-4</v>
      </c>
      <c r="P16" s="51">
        <f t="shared" si="7"/>
        <v>-4.5468957978574542E-3</v>
      </c>
      <c r="Q16" s="52"/>
      <c r="R16" s="72" t="str">
        <f t="shared" si="8"/>
        <v>TEAM</v>
      </c>
      <c r="S16" s="73" t="str">
        <f t="shared" si="9"/>
        <v>Application</v>
      </c>
      <c r="T16" s="74">
        <f t="shared" si="10"/>
        <v>43.153334540000003</v>
      </c>
      <c r="U16" s="256">
        <f t="shared" si="11"/>
        <v>0.16248364292433184</v>
      </c>
      <c r="V16" s="75">
        <f t="shared" si="12"/>
        <v>2.4391731203121658E-3</v>
      </c>
      <c r="W16" s="75">
        <f t="shared" si="13"/>
        <v>3.2081868407835223E-2</v>
      </c>
      <c r="X16" s="75">
        <f t="shared" si="14"/>
        <v>-0.32455419508587402</v>
      </c>
      <c r="Y16" s="260"/>
    </row>
    <row r="17" spans="1:25">
      <c r="A17" s="31" t="s">
        <v>155</v>
      </c>
      <c r="B17" s="31" t="s">
        <v>208</v>
      </c>
      <c r="C17" s="31" t="s">
        <v>134</v>
      </c>
      <c r="D17" s="46">
        <f>_xll.ciqfunctions.udf.CIQ($A17,"IQ_MARKETCAP",H$1,"USD")</f>
        <v>3883680.7697000001</v>
      </c>
      <c r="E17" s="46">
        <f t="shared" si="1"/>
        <v>1.6913835174856129</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522.48</v>
      </c>
      <c r="I17" s="47">
        <f>IF(_xll.ciqfunctions.udf.CIQ($A17,"IQ_CLOSEPRICE",I$1,"USD")=0,_xll.ciqfunctions.udf.CIQ($A17,"IQ_CLOSEPRICE",I$2,"USD"),_xll.ciqfunctions.udf.CIQ($A17,"IQ_CLOSEPRICE",I$1,"USD"))</f>
        <v>520.58000000000004</v>
      </c>
      <c r="J17" s="47">
        <f>IF(_xll.ciqfunctions.udf.CIQ($A17,"IQ_CLOSEPRICE",J$1,"USD")=0,_xll.ciqfunctions.udf.CIQ($A17,"IQ_CLOSEPRICE",J$2,"USD"),_xll.ciqfunctions.udf.CIQ($A17,"IQ_CLOSEPRICE",J$1,"USD"))</f>
        <v>521.77</v>
      </c>
      <c r="K17" s="47">
        <f>IF(_xll.ciqfunctions.udf.CIQ($A17,"IQ_CLOSEPRICE",K$1,"USD")=0,_xll.ciqfunctions.udf.CIQ($A17,"IQ_CLOSEPRICE",K$2,"USD"),_xll.ciqfunctions.udf.CIQ($A17,"IQ_CLOSEPRICE",K$1,"USD"))</f>
        <v>421.5</v>
      </c>
      <c r="L17" s="52">
        <f t="shared" si="2"/>
        <v>3.6497752506818859E-3</v>
      </c>
      <c r="M17" s="52">
        <f t="shared" si="3"/>
        <v>1.3607528221246667E-3</v>
      </c>
      <c r="N17" s="52">
        <f t="shared" si="4"/>
        <v>0.23957295373665488</v>
      </c>
      <c r="O17" s="53">
        <f t="shared" si="5"/>
        <v>6.1507209524242568E-3</v>
      </c>
      <c r="P17" s="54">
        <f t="shared" si="7"/>
        <v>-3.4488915079218752E-2</v>
      </c>
      <c r="Q17" s="49"/>
      <c r="R17" s="76" t="str">
        <f t="shared" si="8"/>
        <v>MSFT</v>
      </c>
      <c r="S17" s="77" t="str">
        <f t="shared" si="9"/>
        <v>Infrastructure</v>
      </c>
      <c r="T17" s="78">
        <f t="shared" si="10"/>
        <v>3883.6807696999999</v>
      </c>
      <c r="U17" s="79">
        <f t="shared" si="11"/>
        <v>14.623078520875504</v>
      </c>
      <c r="V17" s="80">
        <f t="shared" si="12"/>
        <v>3.6497752506818859E-3</v>
      </c>
      <c r="W17" s="80">
        <f t="shared" si="13"/>
        <v>1.3607528221246667E-3</v>
      </c>
      <c r="X17" s="80">
        <f t="shared" si="14"/>
        <v>0.23957295373665488</v>
      </c>
      <c r="Y17" s="261">
        <f>O48*SUM(P17:P33)</f>
        <v>-2.9651459751188166E-3</v>
      </c>
    </row>
    <row r="18" spans="1:25">
      <c r="A18" s="28" t="s">
        <v>138</v>
      </c>
      <c r="B18" s="28" t="s">
        <v>209</v>
      </c>
      <c r="C18" s="28" t="s">
        <v>134</v>
      </c>
      <c r="D18" s="34">
        <f>_xll.ciqfunctions.udf.CIQ($A18,"IQ_MARKETCAP",H$1,"USD")</f>
        <v>2463381.3961700001</v>
      </c>
      <c r="E18" s="34">
        <f t="shared" si="1"/>
        <v>1.6034240337577006</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230.98</v>
      </c>
      <c r="I18" s="45">
        <f>IF(_xll.ciqfunctions.udf.CIQ($A18,"IQ_CLOSEPRICE",I$1,"USD")=0,_xll.ciqfunctions.udf.CIQ($A18,"IQ_CLOSEPRICE",I$2,"USD"),_xll.ciqfunctions.udf.CIQ($A18,"IQ_CLOSEPRICE",I$1,"USD"))</f>
        <v>224.56</v>
      </c>
      <c r="J18" s="45">
        <f>IF(_xll.ciqfunctions.udf.CIQ($A18,"IQ_CLOSEPRICE",J$1,"USD")=0,_xll.ciqfunctions.udf.CIQ($A18,"IQ_CLOSEPRICE",J$2,"USD"),_xll.ciqfunctions.udf.CIQ($A18,"IQ_CLOSEPRICE",J$1,"USD"))</f>
        <v>221.3</v>
      </c>
      <c r="K18" s="45">
        <f>IF(_xll.ciqfunctions.udf.CIQ($A18,"IQ_CLOSEPRICE",K$1,"USD")=0,_xll.ciqfunctions.udf.CIQ($A18,"IQ_CLOSEPRICE",K$2,"USD"),_xll.ciqfunctions.udf.CIQ($A18,"IQ_CLOSEPRICE",K$1,"USD"))</f>
        <v>219.39</v>
      </c>
      <c r="L18" s="55">
        <f t="shared" si="2"/>
        <v>2.8589241182757297E-2</v>
      </c>
      <c r="M18" s="55">
        <f t="shared" si="3"/>
        <v>4.3741527338454489E-2</v>
      </c>
      <c r="N18" s="55">
        <f t="shared" si="4"/>
        <v>5.2828296640685446E-2</v>
      </c>
      <c r="O18" s="20">
        <f t="shared" si="5"/>
        <v>4.4566552501188059E-2</v>
      </c>
      <c r="P18" s="36">
        <f t="shared" si="7"/>
        <v>-0.24989786668523833</v>
      </c>
      <c r="Q18" s="55"/>
      <c r="R18" s="67" t="str">
        <f t="shared" si="8"/>
        <v>AMZN</v>
      </c>
      <c r="S18" s="68" t="str">
        <f t="shared" si="9"/>
        <v>Infrastructure</v>
      </c>
      <c r="T18" s="69">
        <f t="shared" si="10"/>
        <v>2463.3813961700002</v>
      </c>
      <c r="U18" s="70">
        <f t="shared" si="11"/>
        <v>9.2752782010557517</v>
      </c>
      <c r="V18" s="71">
        <f t="shared" si="12"/>
        <v>2.8589241182757297E-2</v>
      </c>
      <c r="W18" s="71">
        <f t="shared" si="13"/>
        <v>4.3741527338454489E-2</v>
      </c>
      <c r="X18" s="71">
        <f t="shared" si="14"/>
        <v>5.2828296640685446E-2</v>
      </c>
      <c r="Y18" s="259"/>
    </row>
    <row r="19" spans="1:25">
      <c r="A19" s="28" t="s">
        <v>149</v>
      </c>
      <c r="B19" s="28" t="s">
        <v>210</v>
      </c>
      <c r="C19" s="28" t="s">
        <v>134</v>
      </c>
      <c r="D19" s="34">
        <f>_xll.ciqfunctions.udf.CIQ($A19,"IQ_MARKETCAP",H$1,"USD")</f>
        <v>2459134.7599999998</v>
      </c>
      <c r="E19" s="34">
        <f t="shared" si="1"/>
        <v>1.1609323936623228</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202.94</v>
      </c>
      <c r="I19" s="45">
        <f>IF(_xll.ciqfunctions.udf.CIQ($A19,"IQ_CLOSEPRICE",I$1,"USD")=0,_xll.ciqfunctions.udf.CIQ($A19,"IQ_CLOSEPRICE",I$2,"USD"),_xll.ciqfunctions.udf.CIQ($A19,"IQ_CLOSEPRICE",I$1,"USD"))</f>
        <v>201.96</v>
      </c>
      <c r="J19" s="45">
        <f>IF(_xll.ciqfunctions.udf.CIQ($A19,"IQ_CLOSEPRICE",J$1,"USD")=0,_xll.ciqfunctions.udf.CIQ($A19,"IQ_CLOSEPRICE",J$2,"USD"),_xll.ciqfunctions.udf.CIQ($A19,"IQ_CLOSEPRICE",J$1,"USD"))</f>
        <v>201</v>
      </c>
      <c r="K19" s="45">
        <f>IF(_xll.ciqfunctions.udf.CIQ($A19,"IQ_CLOSEPRICE",K$1,"USD")=0,_xll.ciqfunctions.udf.CIQ($A19,"IQ_CLOSEPRICE",K$2,"USD"),_xll.ciqfunctions.udf.CIQ($A19,"IQ_CLOSEPRICE",K$1,"USD"))</f>
        <v>189.3</v>
      </c>
      <c r="L19" s="55">
        <f t="shared" si="2"/>
        <v>4.8524460289165461E-3</v>
      </c>
      <c r="M19" s="55">
        <f t="shared" si="3"/>
        <v>9.6517412935324121E-3</v>
      </c>
      <c r="N19" s="55">
        <f t="shared" si="4"/>
        <v>7.2054939249867944E-2</v>
      </c>
      <c r="O19" s="20">
        <f t="shared" si="5"/>
        <v>5.6061582033559891E-3</v>
      </c>
      <c r="P19" s="36">
        <f t="shared" si="7"/>
        <v>-3.1435390369970014E-2</v>
      </c>
      <c r="Q19" s="55"/>
      <c r="R19" s="67" t="str">
        <f t="shared" si="8"/>
        <v>NasdaqGS:GOOGL</v>
      </c>
      <c r="S19" s="68" t="str">
        <f t="shared" si="9"/>
        <v>Infrastructure</v>
      </c>
      <c r="T19" s="69">
        <f t="shared" si="10"/>
        <v>2459.1347599999999</v>
      </c>
      <c r="U19" s="70">
        <f t="shared" si="11"/>
        <v>9.2592885000875391</v>
      </c>
      <c r="V19" s="71">
        <f t="shared" si="12"/>
        <v>4.8524460289165461E-3</v>
      </c>
      <c r="W19" s="71">
        <f t="shared" si="13"/>
        <v>9.6517412935324121E-3</v>
      </c>
      <c r="X19" s="71">
        <f t="shared" si="14"/>
        <v>7.2054939249867944E-2</v>
      </c>
      <c r="Y19" s="259"/>
    </row>
    <row r="20" spans="1:25">
      <c r="A20" s="28" t="s">
        <v>173</v>
      </c>
      <c r="B20" s="28" t="s">
        <v>211</v>
      </c>
      <c r="C20" s="28" t="s">
        <v>134</v>
      </c>
      <c r="D20" s="34">
        <f>_xll.ciqfunctions.udf.CIQ($A20,"IQ_MARKETCAP",H$1,"USD")</f>
        <v>1082396.1381699999</v>
      </c>
      <c r="E20" s="34">
        <f t="shared" si="1"/>
        <v>0.8508417495618994</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335.58</v>
      </c>
      <c r="I20" s="45">
        <f>IF(_xll.ciqfunctions.udf.CIQ($A20,"IQ_CLOSEPRICE",I$1,"USD")=0,_xll.ciqfunctions.udf.CIQ($A20,"IQ_CLOSEPRICE",I$2,"USD"),_xll.ciqfunctions.udf.CIQ($A20,"IQ_CLOSEPRICE",I$1,"USD"))</f>
        <v>339.38</v>
      </c>
      <c r="J20" s="45">
        <f>IF(_xll.ciqfunctions.udf.CIQ($A20,"IQ_CLOSEPRICE",J$1,"USD")=0,_xll.ciqfunctions.udf.CIQ($A20,"IQ_CLOSEPRICE",J$2,"USD"),_xll.ciqfunctions.udf.CIQ($A20,"IQ_CLOSEPRICE",J$1,"USD"))</f>
        <v>339.03</v>
      </c>
      <c r="K20" s="45">
        <f>IF(_xll.ciqfunctions.udf.CIQ($A20,"IQ_CLOSEPRICE",K$1,"USD")=0,_xll.ciqfunctions.udf.CIQ($A20,"IQ_CLOSEPRICE",K$2,"USD"),_xll.ciqfunctions.udf.CIQ($A20,"IQ_CLOSEPRICE",K$1,"USD"))</f>
        <v>403.84</v>
      </c>
      <c r="L20" s="55">
        <f t="shared" si="2"/>
        <v>-1.1196888443632536E-2</v>
      </c>
      <c r="M20" s="55">
        <f t="shared" si="3"/>
        <v>-1.0176090611450306E-2</v>
      </c>
      <c r="N20" s="55">
        <f t="shared" si="4"/>
        <v>-0.16902733755942945</v>
      </c>
      <c r="O20" s="20">
        <f t="shared" si="5"/>
        <v>-9.6346583477419021E-3</v>
      </c>
      <c r="P20" s="36">
        <f t="shared" si="7"/>
        <v>5.4024384481560252E-2</v>
      </c>
      <c r="Q20" s="55"/>
      <c r="R20" s="67" t="str">
        <f t="shared" si="8"/>
        <v>TSLA</v>
      </c>
      <c r="S20" s="68" t="str">
        <f t="shared" si="9"/>
        <v>Infrastructure</v>
      </c>
      <c r="T20" s="69">
        <f t="shared" si="10"/>
        <v>1082.3961381699999</v>
      </c>
      <c r="U20" s="70">
        <f t="shared" si="11"/>
        <v>4.0755058558468926</v>
      </c>
      <c r="V20" s="71">
        <f t="shared" si="12"/>
        <v>-1.1196888443632536E-2</v>
      </c>
      <c r="W20" s="71">
        <f t="shared" si="13"/>
        <v>-1.0176090611450306E-2</v>
      </c>
      <c r="X20" s="71">
        <f t="shared" si="14"/>
        <v>-0.16902733755942945</v>
      </c>
      <c r="Y20" s="259"/>
    </row>
    <row r="21" spans="1:25">
      <c r="A21" s="28" t="s">
        <v>163</v>
      </c>
      <c r="B21" s="28" t="s">
        <v>212</v>
      </c>
      <c r="C21" s="28" t="s">
        <v>134</v>
      </c>
      <c r="D21" s="34">
        <f>_xll.ciqfunctions.udf.CIQ($A21,"IQ_MARKETCAP",H$1,"USD")</f>
        <v>429441.42505000002</v>
      </c>
      <c r="E21" s="34">
        <f t="shared" si="1"/>
        <v>1.0229229869941334</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181.02</v>
      </c>
      <c r="I21" s="45">
        <f>IF(_xll.ciqfunctions.udf.CIQ($A21,"IQ_CLOSEPRICE",I$1,"USD")=0,_xll.ciqfunctions.udf.CIQ($A21,"IQ_CLOSEPRICE",I$2,"USD"),_xll.ciqfunctions.udf.CIQ($A21,"IQ_CLOSEPRICE",I$1,"USD"))</f>
        <v>184.37</v>
      </c>
      <c r="J21" s="45">
        <f>IF(_xll.ciqfunctions.udf.CIQ($A21,"IQ_CLOSEPRICE",J$1,"USD")=0,_xll.ciqfunctions.udf.CIQ($A21,"IQ_CLOSEPRICE",J$2,"USD"),_xll.ciqfunctions.udf.CIQ($A21,"IQ_CLOSEPRICE",J$1,"USD"))</f>
        <v>182.68</v>
      </c>
      <c r="K21" s="45">
        <f>IF(_xll.ciqfunctions.udf.CIQ($A21,"IQ_CLOSEPRICE",K$1,"USD")=0,_xll.ciqfunctions.udf.CIQ($A21,"IQ_CLOSEPRICE",K$2,"USD"),_xll.ciqfunctions.udf.CIQ($A21,"IQ_CLOSEPRICE",K$1,"USD"))</f>
        <v>75.63</v>
      </c>
      <c r="L21" s="55">
        <f t="shared" si="2"/>
        <v>-1.8169984270759887E-2</v>
      </c>
      <c r="M21" s="55">
        <f t="shared" si="3"/>
        <v>-9.0869279614625986E-3</v>
      </c>
      <c r="N21" s="55">
        <f t="shared" si="4"/>
        <v>1.3934946449821504</v>
      </c>
      <c r="O21" s="20">
        <f t="shared" si="5"/>
        <v>-1.8930460758094913E-2</v>
      </c>
      <c r="P21" s="36">
        <f t="shared" si="7"/>
        <v>0.10614870330592495</v>
      </c>
      <c r="Q21" s="55"/>
      <c r="R21" s="67" t="str">
        <f t="shared" si="8"/>
        <v>PLTR</v>
      </c>
      <c r="S21" s="68" t="str">
        <f t="shared" si="9"/>
        <v>Infrastructure</v>
      </c>
      <c r="T21" s="69">
        <f t="shared" si="10"/>
        <v>429.44142505000002</v>
      </c>
      <c r="U21" s="70">
        <f t="shared" si="11"/>
        <v>1.6169597994811273</v>
      </c>
      <c r="V21" s="71">
        <f t="shared" si="12"/>
        <v>-1.8169984270759887E-2</v>
      </c>
      <c r="W21" s="71">
        <f t="shared" si="13"/>
        <v>-9.0869279614625986E-3</v>
      </c>
      <c r="X21" s="71">
        <f t="shared" si="14"/>
        <v>1.3934946449821504</v>
      </c>
      <c r="Y21" s="259"/>
    </row>
    <row r="22" spans="1:25">
      <c r="A22" s="28" t="s">
        <v>161</v>
      </c>
      <c r="B22" s="28" t="s">
        <v>213</v>
      </c>
      <c r="C22" s="28" t="s">
        <v>134</v>
      </c>
      <c r="D22" s="34">
        <f>_xll.ciqfunctions.udf.CIQ($A22,"IQ_MARKETCAP",H$1,"USD")</f>
        <v>688051.73167999997</v>
      </c>
      <c r="E22" s="34">
        <f t="shared" si="1"/>
        <v>0.89506632082374193</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244.96</v>
      </c>
      <c r="I22" s="45">
        <f>IF(_xll.ciqfunctions.udf.CIQ($A22,"IQ_CLOSEPRICE",I$1,"USD")=0,_xll.ciqfunctions.udf.CIQ($A22,"IQ_CLOSEPRICE",I$2,"USD"),_xll.ciqfunctions.udf.CIQ($A22,"IQ_CLOSEPRICE",I$1,"USD"))</f>
        <v>244.18</v>
      </c>
      <c r="J22" s="45">
        <f>IF(_xll.ciqfunctions.udf.CIQ($A22,"IQ_CLOSEPRICE",J$1,"USD")=0,_xll.ciqfunctions.udf.CIQ($A22,"IQ_CLOSEPRICE",J$2,"USD"),_xll.ciqfunctions.udf.CIQ($A22,"IQ_CLOSEPRICE",J$1,"USD"))</f>
        <v>252.68</v>
      </c>
      <c r="K22" s="45">
        <f>IF(_xll.ciqfunctions.udf.CIQ($A22,"IQ_CLOSEPRICE",K$1,"USD")=0,_xll.ciqfunctions.udf.CIQ($A22,"IQ_CLOSEPRICE",K$2,"USD"),_xll.ciqfunctions.udf.CIQ($A22,"IQ_CLOSEPRICE",K$1,"USD"))</f>
        <v>166.64</v>
      </c>
      <c r="L22" s="55">
        <f t="shared" si="2"/>
        <v>3.1943648128429647E-3</v>
      </c>
      <c r="M22" s="55">
        <f t="shared" si="3"/>
        <v>-3.0552477441823656E-2</v>
      </c>
      <c r="N22" s="55">
        <f t="shared" si="4"/>
        <v>0.46999519923187716</v>
      </c>
      <c r="O22" s="20">
        <f t="shared" si="5"/>
        <v>2.8500642155556812E-3</v>
      </c>
      <c r="P22" s="36">
        <f t="shared" si="7"/>
        <v>-1.5981154642022523E-2</v>
      </c>
      <c r="Q22" s="55"/>
      <c r="R22" s="67" t="str">
        <f t="shared" si="8"/>
        <v>ORCL</v>
      </c>
      <c r="S22" s="68" t="str">
        <f t="shared" si="9"/>
        <v>Infrastructure</v>
      </c>
      <c r="T22" s="69">
        <f t="shared" si="10"/>
        <v>688.05173167999999</v>
      </c>
      <c r="U22" s="70">
        <f t="shared" si="11"/>
        <v>2.5906955528577624</v>
      </c>
      <c r="V22" s="71">
        <f t="shared" si="12"/>
        <v>3.1943648128429647E-3</v>
      </c>
      <c r="W22" s="71">
        <f t="shared" si="13"/>
        <v>-3.0552477441823656E-2</v>
      </c>
      <c r="X22" s="71">
        <f t="shared" si="14"/>
        <v>0.46999519923187716</v>
      </c>
      <c r="Y22" s="259"/>
    </row>
    <row r="23" spans="1:25">
      <c r="A23" s="28" t="s">
        <v>157</v>
      </c>
      <c r="B23" s="28" t="s">
        <v>214</v>
      </c>
      <c r="C23" s="28" t="s">
        <v>134</v>
      </c>
      <c r="D23" s="43">
        <f>_xll.ciqfunctions.udf.CIQ($A23,"IQ_MARKETCAP",H$1,"USD")</f>
        <v>16341.986720000001</v>
      </c>
      <c r="E23" s="43">
        <f t="shared" si="1"/>
        <v>1.2342591573167232</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68.459999999999994</v>
      </c>
      <c r="I23" s="45">
        <f>IF(_xll.ciqfunctions.udf.CIQ($A23,"IQ_CLOSEPRICE",I$1,"USD")=0,_xll.ciqfunctions.udf.CIQ($A23,"IQ_CLOSEPRICE",I$2,"USD"),_xll.ciqfunctions.udf.CIQ($A23,"IQ_CLOSEPRICE",I$1,"USD"))</f>
        <v>70.63</v>
      </c>
      <c r="J23" s="45">
        <f>IF(_xll.ciqfunctions.udf.CIQ($A23,"IQ_CLOSEPRICE",J$1,"USD")=0,_xll.ciqfunctions.udf.CIQ($A23,"IQ_CLOSEPRICE",J$2,"USD"),_xll.ciqfunctions.udf.CIQ($A23,"IQ_CLOSEPRICE",J$1,"USD"))</f>
        <v>70.239999999999995</v>
      </c>
      <c r="K23" s="45">
        <f>IF(_xll.ciqfunctions.udf.CIQ($A23,"IQ_CLOSEPRICE",K$1,"USD")=0,_xll.ciqfunctions.udf.CIQ($A23,"IQ_CLOSEPRICE",K$2,"USD"),_xll.ciqfunctions.udf.CIQ($A23,"IQ_CLOSEPRICE",K$1,"USD"))</f>
        <v>27.7</v>
      </c>
      <c r="L23" s="49">
        <f t="shared" si="2"/>
        <v>-3.0723488602576787E-2</v>
      </c>
      <c r="M23" s="49">
        <f t="shared" si="3"/>
        <v>-2.5341685649202805E-2</v>
      </c>
      <c r="N23" s="49">
        <f t="shared" si="4"/>
        <v>1.4714801444043322</v>
      </c>
      <c r="O23" s="50">
        <f t="shared" si="5"/>
        <v>-3.9122734025376742E-2</v>
      </c>
      <c r="P23" s="51">
        <f t="shared" si="7"/>
        <v>0.21937276327521649</v>
      </c>
      <c r="Q23" s="55"/>
      <c r="R23" s="67" t="str">
        <f t="shared" si="8"/>
        <v>NBIS</v>
      </c>
      <c r="S23" s="68" t="str">
        <f t="shared" si="9"/>
        <v>Infrastructure</v>
      </c>
      <c r="T23" s="69">
        <f t="shared" si="10"/>
        <v>16.341986720000001</v>
      </c>
      <c r="U23" s="70">
        <f t="shared" si="11"/>
        <v>6.1531873798196926E-2</v>
      </c>
      <c r="V23" s="71">
        <f t="shared" si="12"/>
        <v>-3.0723488602576787E-2</v>
      </c>
      <c r="W23" s="71">
        <f t="shared" si="13"/>
        <v>-2.5341685649202805E-2</v>
      </c>
      <c r="X23" s="71">
        <f t="shared" si="14"/>
        <v>1.4714801444043322</v>
      </c>
      <c r="Y23" s="259"/>
    </row>
    <row r="24" spans="1:25">
      <c r="A24" s="28" t="s">
        <v>148</v>
      </c>
      <c r="B24" s="28" t="s">
        <v>215</v>
      </c>
      <c r="C24" s="28" t="s">
        <v>134</v>
      </c>
      <c r="D24" s="34">
        <f>_xll.ciqfunctions.udf.CIQ($A24,"IQ_MARKETCAP",H$1,"USD")</f>
        <v>8069.43685</v>
      </c>
      <c r="E24" s="34">
        <f t="shared" si="1"/>
        <v>0.46847275391215304</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76.42</v>
      </c>
      <c r="I24" s="45">
        <f>IF(_xll.ciqfunctions.udf.CIQ($A24,"IQ_CLOSEPRICE",I$1,"USD")=0,_xll.ciqfunctions.udf.CIQ($A24,"IQ_CLOSEPRICE",I$2,"USD"),_xll.ciqfunctions.udf.CIQ($A24,"IQ_CLOSEPRICE",I$1,"USD"))</f>
        <v>76.38</v>
      </c>
      <c r="J24" s="45">
        <f>IF(_xll.ciqfunctions.udf.CIQ($A24,"IQ_CLOSEPRICE",J$1,"USD")=0,_xll.ciqfunctions.udf.CIQ($A24,"IQ_CLOSEPRICE",J$2,"USD"),_xll.ciqfunctions.udf.CIQ($A24,"IQ_CLOSEPRICE",J$1,"USD"))</f>
        <v>72.540000000000006</v>
      </c>
      <c r="K24" s="45">
        <f>IF(_xll.ciqfunctions.udf.CIQ($A24,"IQ_CLOSEPRICE",K$1,"USD")=0,_xll.ciqfunctions.udf.CIQ($A24,"IQ_CLOSEPRICE",K$2,"USD"),_xll.ciqfunctions.udf.CIQ($A24,"IQ_CLOSEPRICE",K$1,"USD"))</f>
        <v>99.08</v>
      </c>
      <c r="L24" s="55">
        <f t="shared" si="2"/>
        <v>5.2369730295898087E-4</v>
      </c>
      <c r="M24" s="55">
        <f t="shared" si="3"/>
        <v>5.3487730907085584E-2</v>
      </c>
      <c r="N24" s="55">
        <f t="shared" si="4"/>
        <v>-0.22870407751312072</v>
      </c>
      <c r="O24" s="20">
        <f t="shared" si="5"/>
        <v>2.4520950217860575E-4</v>
      </c>
      <c r="P24" s="36">
        <f t="shared" si="7"/>
        <v>-1.3749623438732298E-3</v>
      </c>
      <c r="Q24" s="55"/>
      <c r="R24" s="67" t="str">
        <f t="shared" si="8"/>
        <v>ESTC</v>
      </c>
      <c r="S24" s="68" t="str">
        <f t="shared" si="9"/>
        <v>Infrastructure</v>
      </c>
      <c r="T24" s="69">
        <f t="shared" si="10"/>
        <v>8.0694368500000007</v>
      </c>
      <c r="U24" s="70">
        <f t="shared" si="11"/>
        <v>3.0383549955345927E-2</v>
      </c>
      <c r="V24" s="71">
        <f t="shared" si="12"/>
        <v>5.2369730295898087E-4</v>
      </c>
      <c r="W24" s="71">
        <f t="shared" si="13"/>
        <v>5.3487730907085584E-2</v>
      </c>
      <c r="X24" s="71">
        <f t="shared" si="14"/>
        <v>-0.22870407751312072</v>
      </c>
      <c r="Y24" s="259"/>
    </row>
    <row r="25" spans="1:25">
      <c r="A25" s="28" t="s">
        <v>169</v>
      </c>
      <c r="B25" s="28" t="s">
        <v>216</v>
      </c>
      <c r="C25" s="28" t="s">
        <v>134</v>
      </c>
      <c r="D25" s="34">
        <f>_xll.ciqfunctions.udf.CIQ($A25,"IQ_MARKETCAP",H$1,"USD")</f>
        <v>65029.942840000003</v>
      </c>
      <c r="E25" s="34">
        <f t="shared" si="1"/>
        <v>0.54628856333352938</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194.9</v>
      </c>
      <c r="I25" s="45">
        <f>IF(_xll.ciqfunctions.udf.CIQ($A25,"IQ_CLOSEPRICE",I$1,"USD")=0,_xll.ciqfunctions.udf.CIQ($A25,"IQ_CLOSEPRICE",I$2,"USD"),_xll.ciqfunctions.udf.CIQ($A25,"IQ_CLOSEPRICE",I$1,"USD"))</f>
        <v>196.87</v>
      </c>
      <c r="J25" s="45">
        <f>IF(_xll.ciqfunctions.udf.CIQ($A25,"IQ_CLOSEPRICE",J$1,"USD")=0,_xll.ciqfunctions.udf.CIQ($A25,"IQ_CLOSEPRICE",J$2,"USD"),_xll.ciqfunctions.udf.CIQ($A25,"IQ_CLOSEPRICE",J$1,"USD"))</f>
        <v>191.8</v>
      </c>
      <c r="K25" s="45">
        <f>IF(_xll.ciqfunctions.udf.CIQ($A25,"IQ_CLOSEPRICE",K$1,"USD")=0,_xll.ciqfunctions.udf.CIQ($A25,"IQ_CLOSEPRICE",K$2,"USD"),_xll.ciqfunctions.udf.CIQ($A25,"IQ_CLOSEPRICE",K$1,"USD"))</f>
        <v>154.41</v>
      </c>
      <c r="L25" s="55">
        <f t="shared" si="2"/>
        <v>-1.0006603342307074E-2</v>
      </c>
      <c r="M25" s="55">
        <f t="shared" si="3"/>
        <v>1.6162669447340905E-2</v>
      </c>
      <c r="N25" s="55">
        <f t="shared" si="4"/>
        <v>0.26222394922608649</v>
      </c>
      <c r="O25" s="20">
        <f t="shared" si="5"/>
        <v>-5.5217468946488057E-3</v>
      </c>
      <c r="P25" s="36">
        <f t="shared" si="7"/>
        <v>3.0962071147679446E-2</v>
      </c>
      <c r="Q25" s="55"/>
      <c r="R25" s="67" t="str">
        <f t="shared" si="8"/>
        <v>SNOW</v>
      </c>
      <c r="S25" s="68" t="str">
        <f t="shared" si="9"/>
        <v>Infrastructure</v>
      </c>
      <c r="T25" s="69">
        <f t="shared" si="10"/>
        <v>65.029942840000004</v>
      </c>
      <c r="U25" s="70">
        <f t="shared" si="11"/>
        <v>0.24485482117285923</v>
      </c>
      <c r="V25" s="71">
        <f t="shared" si="12"/>
        <v>-1.0006603342307074E-2</v>
      </c>
      <c r="W25" s="71">
        <f t="shared" si="13"/>
        <v>1.6162669447340905E-2</v>
      </c>
      <c r="X25" s="71">
        <f t="shared" si="14"/>
        <v>0.26222394922608649</v>
      </c>
      <c r="Y25" s="259"/>
    </row>
    <row r="26" spans="1:25">
      <c r="A26" s="28" t="s">
        <v>145</v>
      </c>
      <c r="B26" s="28" t="s">
        <v>217</v>
      </c>
      <c r="C26" s="28" t="s">
        <v>134</v>
      </c>
      <c r="D26" s="34">
        <f>_xll.ciqfunctions.udf.CIQ($A26,"IQ_MARKETCAP",H$1,"USD")</f>
        <v>43425.743090000004</v>
      </c>
      <c r="E26" s="34">
        <f t="shared" si="1"/>
        <v>0.51870816774694772</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124.52</v>
      </c>
      <c r="I26" s="45">
        <f>IF(_xll.ciqfunctions.udf.CIQ($A26,"IQ_CLOSEPRICE",I$1,"USD")=0,_xll.ciqfunctions.udf.CIQ($A26,"IQ_CLOSEPRICE",I$2,"USD"),_xll.ciqfunctions.udf.CIQ($A26,"IQ_CLOSEPRICE",I$1,"USD"))</f>
        <v>128.71</v>
      </c>
      <c r="J26" s="45">
        <f>IF(_xll.ciqfunctions.udf.CIQ($A26,"IQ_CLOSEPRICE",J$1,"USD")=0,_xll.ciqfunctions.udf.CIQ($A26,"IQ_CLOSEPRICE",J$2,"USD"),_xll.ciqfunctions.udf.CIQ($A26,"IQ_CLOSEPRICE",J$1,"USD"))</f>
        <v>128.83000000000001</v>
      </c>
      <c r="K26" s="45">
        <f>IF(_xll.ciqfunctions.udf.CIQ($A26,"IQ_CLOSEPRICE",K$1,"USD")=0,_xll.ciqfunctions.udf.CIQ($A26,"IQ_CLOSEPRICE",K$2,"USD"),_xll.ciqfunctions.udf.CIQ($A26,"IQ_CLOSEPRICE",K$1,"USD"))</f>
        <v>142.88999999999999</v>
      </c>
      <c r="L26" s="55">
        <f t="shared" si="2"/>
        <v>-3.2553803123300584E-2</v>
      </c>
      <c r="M26" s="55">
        <f t="shared" si="3"/>
        <v>-3.3454940619421114E-2</v>
      </c>
      <c r="N26" s="55">
        <f t="shared" si="4"/>
        <v>-0.12856043110084669</v>
      </c>
      <c r="O26" s="20">
        <f t="shared" si="5"/>
        <v>-1.74541216098596E-2</v>
      </c>
      <c r="P26" s="36">
        <f t="shared" si="7"/>
        <v>9.7870432204787569E-2</v>
      </c>
      <c r="Q26" s="55"/>
      <c r="R26" s="67" t="str">
        <f t="shared" si="8"/>
        <v>DDOG</v>
      </c>
      <c r="S26" s="68" t="str">
        <f t="shared" si="9"/>
        <v>Infrastructure</v>
      </c>
      <c r="T26" s="69">
        <f t="shared" si="10"/>
        <v>43.425743090000005</v>
      </c>
      <c r="U26" s="70">
        <f t="shared" si="11"/>
        <v>0.16350933268943463</v>
      </c>
      <c r="V26" s="71">
        <f t="shared" si="12"/>
        <v>-3.2553803123300584E-2</v>
      </c>
      <c r="W26" s="71">
        <f t="shared" si="13"/>
        <v>-3.3454940619421114E-2</v>
      </c>
      <c r="X26" s="71">
        <f t="shared" si="14"/>
        <v>-0.12856043110084669</v>
      </c>
      <c r="Y26" s="259"/>
    </row>
    <row r="27" spans="1:25">
      <c r="A27" s="28" t="s">
        <v>158</v>
      </c>
      <c r="B27" s="28" t="s">
        <v>218</v>
      </c>
      <c r="C27" s="28" t="s">
        <v>134</v>
      </c>
      <c r="D27" s="34">
        <f>_xll.ciqfunctions.udf.CIQ($A27,"IQ_MARKETCAP",H$1,"USD")</f>
        <v>68086.332469999994</v>
      </c>
      <c r="E27" s="34">
        <f t="shared" si="1"/>
        <v>0.70358999440916781</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195.38</v>
      </c>
      <c r="I27" s="45">
        <f>IF(_xll.ciqfunctions.udf.CIQ($A27,"IQ_CLOSEPRICE",I$1,"USD")=0,_xll.ciqfunctions.udf.CIQ($A27,"IQ_CLOSEPRICE",I$2,"USD"),_xll.ciqfunctions.udf.CIQ($A27,"IQ_CLOSEPRICE",I$1,"USD"))</f>
        <v>199.34</v>
      </c>
      <c r="J27" s="45">
        <f>IF(_xll.ciqfunctions.udf.CIQ($A27,"IQ_CLOSEPRICE",J$1,"USD")=0,_xll.ciqfunctions.udf.CIQ($A27,"IQ_CLOSEPRICE",J$2,"USD"),_xll.ciqfunctions.udf.CIQ($A27,"IQ_CLOSEPRICE",J$1,"USD"))</f>
        <v>201.17</v>
      </c>
      <c r="K27" s="45">
        <f>IF(_xll.ciqfunctions.udf.CIQ($A27,"IQ_CLOSEPRICE",K$1,"USD")=0,_xll.ciqfunctions.udf.CIQ($A27,"IQ_CLOSEPRICE",K$2,"USD"),_xll.ciqfunctions.udf.CIQ($A27,"IQ_CLOSEPRICE",K$1,"USD"))</f>
        <v>107.68</v>
      </c>
      <c r="L27" s="55">
        <f t="shared" si="2"/>
        <v>-1.9865556335908585E-2</v>
      </c>
      <c r="M27" s="55">
        <f t="shared" si="3"/>
        <v>-2.8781627479246397E-2</v>
      </c>
      <c r="N27" s="55">
        <f t="shared" si="4"/>
        <v>0.81445022288261493</v>
      </c>
      <c r="O27" s="20">
        <f t="shared" si="5"/>
        <v>-1.4260499426043148E-2</v>
      </c>
      <c r="P27" s="36">
        <f t="shared" si="7"/>
        <v>7.9962846225075365E-2</v>
      </c>
      <c r="Q27" s="55"/>
      <c r="R27" s="67" t="str">
        <f t="shared" si="8"/>
        <v>NET</v>
      </c>
      <c r="S27" s="68" t="str">
        <f t="shared" si="9"/>
        <v>Infrastructure</v>
      </c>
      <c r="T27" s="69">
        <f t="shared" si="10"/>
        <v>68.086332469999988</v>
      </c>
      <c r="U27" s="70">
        <f t="shared" si="11"/>
        <v>0.25636293118503511</v>
      </c>
      <c r="V27" s="71">
        <f t="shared" si="12"/>
        <v>-1.9865556335908585E-2</v>
      </c>
      <c r="W27" s="71">
        <f t="shared" si="13"/>
        <v>-2.8781627479246397E-2</v>
      </c>
      <c r="X27" s="71">
        <f t="shared" si="14"/>
        <v>0.81445022288261493</v>
      </c>
      <c r="Y27" s="259"/>
    </row>
    <row r="28" spans="1:25">
      <c r="A28" s="28" t="s">
        <v>150</v>
      </c>
      <c r="B28" s="28" t="s">
        <v>219</v>
      </c>
      <c r="C28" s="28" t="s">
        <v>134</v>
      </c>
      <c r="D28" s="43">
        <f>_xll.ciqfunctions.udf.CIQ($A28,"IQ_MARKETCAP",H$1,"USD")</f>
        <v>6764.94</v>
      </c>
      <c r="E28" s="43">
        <f t="shared" si="1"/>
        <v>0.322691122498585</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40.950000000000003</v>
      </c>
      <c r="I28" s="45">
        <f>IF(_xll.ciqfunctions.udf.CIQ($A28,"IQ_CLOSEPRICE",I$1,"USD")=0,_xll.ciqfunctions.udf.CIQ($A28,"IQ_CLOSEPRICE",I$2,"USD"),_xll.ciqfunctions.udf.CIQ($A28,"IQ_CLOSEPRICE",I$1,"USD"))</f>
        <v>41.53</v>
      </c>
      <c r="J28" s="45">
        <f>IF(_xll.ciqfunctions.udf.CIQ($A28,"IQ_CLOSEPRICE",J$1,"USD")=0,_xll.ciqfunctions.udf.CIQ($A28,"IQ_CLOSEPRICE",J$2,"USD"),_xll.ciqfunctions.udf.CIQ($A28,"IQ_CLOSEPRICE",J$1,"USD"))</f>
        <v>38.82</v>
      </c>
      <c r="K28" s="45">
        <f>IF(_xll.ciqfunctions.udf.CIQ($A28,"IQ_CLOSEPRICE",K$1,"USD")=0,_xll.ciqfunctions.udf.CIQ($A28,"IQ_CLOSEPRICE",K$2,"USD"),_xll.ciqfunctions.udf.CIQ($A28,"IQ_CLOSEPRICE",K$1,"USD"))</f>
        <v>56.35</v>
      </c>
      <c r="L28" s="49">
        <f t="shared" si="2"/>
        <v>-1.3965807849747103E-2</v>
      </c>
      <c r="M28" s="49">
        <f t="shared" si="3"/>
        <v>5.4868624420401968E-2</v>
      </c>
      <c r="N28" s="49">
        <f t="shared" si="4"/>
        <v>-0.27329192546583847</v>
      </c>
      <c r="O28" s="50">
        <f t="shared" si="5"/>
        <v>-4.570472553093498E-3</v>
      </c>
      <c r="P28" s="51">
        <f t="shared" si="7"/>
        <v>2.5627994014817555E-2</v>
      </c>
      <c r="Q28" s="55"/>
      <c r="R28" s="67" t="str">
        <f t="shared" si="8"/>
        <v>GTLB</v>
      </c>
      <c r="S28" s="68" t="str">
        <f t="shared" si="9"/>
        <v>Infrastructure</v>
      </c>
      <c r="T28" s="69">
        <f t="shared" si="10"/>
        <v>6.7649399999999993</v>
      </c>
      <c r="U28" s="70">
        <f t="shared" si="11"/>
        <v>2.5471776563307246E-2</v>
      </c>
      <c r="V28" s="71">
        <f t="shared" si="12"/>
        <v>-1.3965807849747103E-2</v>
      </c>
      <c r="W28" s="71">
        <f t="shared" si="13"/>
        <v>5.4868624420401968E-2</v>
      </c>
      <c r="X28" s="71">
        <f t="shared" si="14"/>
        <v>-0.27329192546583847</v>
      </c>
      <c r="Y28" s="259"/>
    </row>
    <row r="29" spans="1:25">
      <c r="A29" s="28" t="s">
        <v>162</v>
      </c>
      <c r="B29" s="28" t="s">
        <v>220</v>
      </c>
      <c r="C29" s="28" t="s">
        <v>134</v>
      </c>
      <c r="D29" s="34">
        <f>_xll.ciqfunctions.udf.CIQ($A29,"IQ_MARKETCAP",H$1,"USD")</f>
        <v>115920.24802</v>
      </c>
      <c r="E29" s="34">
        <f t="shared" si="1"/>
        <v>0.35084724234721421</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173.55</v>
      </c>
      <c r="I29" s="45">
        <f>IF(_xll.ciqfunctions.udf.CIQ($A29,"IQ_CLOSEPRICE",I$1,"USD")=0,_xll.ciqfunctions.udf.CIQ($A29,"IQ_CLOSEPRICE",I$2,"USD"),_xll.ciqfunctions.udf.CIQ($A29,"IQ_CLOSEPRICE",I$1,"USD"))</f>
        <v>176.86</v>
      </c>
      <c r="J29" s="45">
        <f>IF(_xll.ciqfunctions.udf.CIQ($A29,"IQ_CLOSEPRICE",J$1,"USD")=0,_xll.ciqfunctions.udf.CIQ($A29,"IQ_CLOSEPRICE",J$2,"USD"),_xll.ciqfunctions.udf.CIQ($A29,"IQ_CLOSEPRICE",J$1,"USD"))</f>
        <v>168.17</v>
      </c>
      <c r="K29" s="45">
        <f>IF(_xll.ciqfunctions.udf.CIQ($A29,"IQ_CLOSEPRICE",K$1,"USD")=0,_xll.ciqfunctions.udf.CIQ($A29,"IQ_CLOSEPRICE",K$2,"USD"),_xll.ciqfunctions.udf.CIQ($A29,"IQ_CLOSEPRICE",K$1,"USD"))</f>
        <v>181.96</v>
      </c>
      <c r="L29" s="55">
        <f t="shared" si="2"/>
        <v>-1.8715368087752982E-2</v>
      </c>
      <c r="M29" s="55">
        <f t="shared" si="3"/>
        <v>3.1991437236130293E-2</v>
      </c>
      <c r="N29" s="55">
        <f t="shared" si="4"/>
        <v>-4.6218949219608674E-2</v>
      </c>
      <c r="O29" s="20">
        <f t="shared" si="5"/>
        <v>-6.6914685806354346E-3</v>
      </c>
      <c r="P29" s="36">
        <f t="shared" si="7"/>
        <v>3.7521047275252392E-2</v>
      </c>
      <c r="Q29" s="55"/>
      <c r="R29" s="67" t="str">
        <f t="shared" si="8"/>
        <v>PANW</v>
      </c>
      <c r="S29" s="68" t="str">
        <f t="shared" si="9"/>
        <v>Infrastructure</v>
      </c>
      <c r="T29" s="69">
        <f t="shared" si="10"/>
        <v>115.92024802</v>
      </c>
      <c r="U29" s="70">
        <f t="shared" si="11"/>
        <v>0.43647019141760302</v>
      </c>
      <c r="V29" s="71">
        <f t="shared" si="12"/>
        <v>-1.8715368087752982E-2</v>
      </c>
      <c r="W29" s="71">
        <f t="shared" si="13"/>
        <v>3.1991437236130293E-2</v>
      </c>
      <c r="X29" s="71">
        <f t="shared" si="14"/>
        <v>-4.6218949219608674E-2</v>
      </c>
      <c r="Y29" s="259"/>
    </row>
    <row r="30" spans="1:25">
      <c r="A30" s="28" t="s">
        <v>152</v>
      </c>
      <c r="B30" s="28" t="s">
        <v>221</v>
      </c>
      <c r="C30" s="28" t="s">
        <v>134</v>
      </c>
      <c r="D30" s="34">
        <f>_xll.ciqfunctions.udf.CIQ($A30,"IQ_MARKETCAP",H$1,"USD")</f>
        <v>16699.954150000001</v>
      </c>
      <c r="E30" s="34">
        <f t="shared" si="1"/>
        <v>0.40135655651926844</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204.37</v>
      </c>
      <c r="I30" s="45">
        <f>IF(_xll.ciqfunctions.udf.CIQ($A30,"IQ_CLOSEPRICE",I$1,"USD")=0,_xll.ciqfunctions.udf.CIQ($A30,"IQ_CLOSEPRICE",I$2,"USD"),_xll.ciqfunctions.udf.CIQ($A30,"IQ_CLOSEPRICE",I$1,"USD"))</f>
        <v>207.43</v>
      </c>
      <c r="J30" s="45">
        <f>IF(_xll.ciqfunctions.udf.CIQ($A30,"IQ_CLOSEPRICE",J$1,"USD")=0,_xll.ciqfunctions.udf.CIQ($A30,"IQ_CLOSEPRICE",J$2,"USD"),_xll.ciqfunctions.udf.CIQ($A30,"IQ_CLOSEPRICE",J$1,"USD"))</f>
        <v>201</v>
      </c>
      <c r="K30" s="45">
        <f>IF(_xll.ciqfunctions.udf.CIQ($A30,"IQ_CLOSEPRICE",K$1,"USD")=0,_xll.ciqfunctions.udf.CIQ($A30,"IQ_CLOSEPRICE",K$2,"USD"),_xll.ciqfunctions.udf.CIQ($A30,"IQ_CLOSEPRICE",K$1,"USD"))</f>
        <v>232.81</v>
      </c>
      <c r="L30" s="55">
        <f t="shared" si="2"/>
        <v>-1.4751964518150751E-2</v>
      </c>
      <c r="M30" s="55">
        <f t="shared" si="3"/>
        <v>1.6766169154228905E-2</v>
      </c>
      <c r="N30" s="55">
        <f t="shared" si="4"/>
        <v>-0.12215970104376961</v>
      </c>
      <c r="O30" s="20">
        <f t="shared" si="5"/>
        <v>-6.0094488572146713E-3</v>
      </c>
      <c r="P30" s="36">
        <f t="shared" si="7"/>
        <v>3.3696760576936172E-2</v>
      </c>
      <c r="Q30" s="55"/>
      <c r="R30" s="67" t="str">
        <f t="shared" si="8"/>
        <v>MDB</v>
      </c>
      <c r="S30" s="68" t="str">
        <f t="shared" si="9"/>
        <v>Infrastructure</v>
      </c>
      <c r="T30" s="69">
        <f t="shared" si="10"/>
        <v>16.69995415</v>
      </c>
      <c r="U30" s="70">
        <f t="shared" si="11"/>
        <v>6.2879715226783345E-2</v>
      </c>
      <c r="V30" s="71">
        <f t="shared" si="12"/>
        <v>-1.4751964518150751E-2</v>
      </c>
      <c r="W30" s="71">
        <f t="shared" si="13"/>
        <v>1.6766169154228905E-2</v>
      </c>
      <c r="X30" s="71">
        <f t="shared" si="14"/>
        <v>-0.12215970104376961</v>
      </c>
      <c r="Y30" s="259"/>
    </row>
    <row r="31" spans="1:25">
      <c r="A31" s="28" t="s">
        <v>164</v>
      </c>
      <c r="B31" s="28" t="s">
        <v>222</v>
      </c>
      <c r="C31" s="28" t="s">
        <v>134</v>
      </c>
      <c r="D31" s="34">
        <f>_xll.ciqfunctions.udf.CIQ($A31,"IQ_MARKETCAP",H$1,"USD")</f>
        <v>18907.21257</v>
      </c>
      <c r="E31" s="34">
        <f t="shared" si="1"/>
        <v>0.38036955556700647</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57.85</v>
      </c>
      <c r="I31" s="45">
        <f>IF(_xll.ciqfunctions.udf.CIQ($A31,"IQ_CLOSEPRICE",I$1,"USD")=0,_xll.ciqfunctions.udf.CIQ($A31,"IQ_CLOSEPRICE",I$2,"USD"),_xll.ciqfunctions.udf.CIQ($A31,"IQ_CLOSEPRICE",I$1,"USD"))</f>
        <v>59.55</v>
      </c>
      <c r="J31" s="45">
        <f>IF(_xll.ciqfunctions.udf.CIQ($A31,"IQ_CLOSEPRICE",J$1,"USD")=0,_xll.ciqfunctions.udf.CIQ($A31,"IQ_CLOSEPRICE",J$2,"USD"),_xll.ciqfunctions.udf.CIQ($A31,"IQ_CLOSEPRICE",J$1,"USD"))</f>
        <v>57.34</v>
      </c>
      <c r="K31" s="45">
        <f>IF(_xll.ciqfunctions.udf.CIQ($A31,"IQ_CLOSEPRICE",K$1,"USD")=0,_xll.ciqfunctions.udf.CIQ($A31,"IQ_CLOSEPRICE",K$2,"USD"),_xll.ciqfunctions.udf.CIQ($A31,"IQ_CLOSEPRICE",K$1,"USD"))</f>
        <v>61.43</v>
      </c>
      <c r="L31" s="55">
        <f t="shared" si="2"/>
        <v>-2.8547439126784147E-2</v>
      </c>
      <c r="M31" s="55">
        <f t="shared" si="3"/>
        <v>8.8943146145796792E-3</v>
      </c>
      <c r="N31" s="55">
        <f t="shared" si="4"/>
        <v>-5.8277714471756448E-2</v>
      </c>
      <c r="O31" s="20">
        <f t="shared" si="5"/>
        <v>-1.1177670604389098E-2</v>
      </c>
      <c r="P31" s="36">
        <f t="shared" si="7"/>
        <v>6.2676511459410528E-2</v>
      </c>
      <c r="Q31" s="55"/>
      <c r="R31" s="67" t="str">
        <f t="shared" si="8"/>
        <v>PSTG</v>
      </c>
      <c r="S31" s="68" t="str">
        <f t="shared" si="9"/>
        <v>Infrastructure</v>
      </c>
      <c r="T31" s="69">
        <f t="shared" si="10"/>
        <v>18.907212569999999</v>
      </c>
      <c r="U31" s="70">
        <f t="shared" si="11"/>
        <v>7.1190623127181357E-2</v>
      </c>
      <c r="V31" s="71">
        <f t="shared" si="12"/>
        <v>-2.8547439126784147E-2</v>
      </c>
      <c r="W31" s="71">
        <f t="shared" si="13"/>
        <v>8.8943146145796792E-3</v>
      </c>
      <c r="X31" s="71">
        <f t="shared" si="14"/>
        <v>-5.8277714471756448E-2</v>
      </c>
      <c r="Y31" s="259"/>
    </row>
    <row r="32" spans="1:25">
      <c r="A32" s="28" t="s">
        <v>176</v>
      </c>
      <c r="B32" s="28" t="s">
        <v>223</v>
      </c>
      <c r="C32" s="28" t="s">
        <v>134</v>
      </c>
      <c r="D32" s="34">
        <f>_xll.ciqfunctions.udf.CIQ($A32,"IQ_MARKETCAP",H$1,"USD")</f>
        <v>42191.970159999997</v>
      </c>
      <c r="E32" s="34">
        <f t="shared" si="1"/>
        <v>0.37692003168805571</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270.99</v>
      </c>
      <c r="I32" s="45">
        <f>IF(_xll.ciqfunctions.udf.CIQ($A32,"IQ_CLOSEPRICE",I$1,"USD")=0,_xll.ciqfunctions.udf.CIQ($A32,"IQ_CLOSEPRICE",I$2,"USD"),_xll.ciqfunctions.udf.CIQ($A32,"IQ_CLOSEPRICE",I$1,"USD"))</f>
        <v>277.77</v>
      </c>
      <c r="J32" s="45">
        <f>IF(_xll.ciqfunctions.udf.CIQ($A32,"IQ_CLOSEPRICE",J$1,"USD")=0,_xll.ciqfunctions.udf.CIQ($A32,"IQ_CLOSEPRICE",J$2,"USD"),_xll.ciqfunctions.udf.CIQ($A32,"IQ_CLOSEPRICE",J$1,"USD"))</f>
        <v>271.18</v>
      </c>
      <c r="K32" s="45">
        <f>IF(_xll.ciqfunctions.udf.CIQ($A32,"IQ_CLOSEPRICE",K$1,"USD")=0,_xll.ciqfunctions.udf.CIQ($A32,"IQ_CLOSEPRICE",K$2,"USD"),_xll.ciqfunctions.udf.CIQ($A32,"IQ_CLOSEPRICE",K$1,"USD"))</f>
        <v>180.41</v>
      </c>
      <c r="L32" s="55">
        <f t="shared" si="2"/>
        <v>-2.4408683443136292E-2</v>
      </c>
      <c r="M32" s="55">
        <f t="shared" si="3"/>
        <v>-7.0064164023897479E-4</v>
      </c>
      <c r="N32" s="55">
        <f t="shared" si="4"/>
        <v>0.50207859874729799</v>
      </c>
      <c r="O32" s="20">
        <f t="shared" si="5"/>
        <v>-9.4303030179896212E-3</v>
      </c>
      <c r="P32" s="36">
        <f t="shared" si="7"/>
        <v>5.2878503589169221E-2</v>
      </c>
      <c r="Q32" s="55"/>
      <c r="R32" s="67" t="str">
        <f t="shared" si="8"/>
        <v>ZS</v>
      </c>
      <c r="S32" s="68" t="str">
        <f t="shared" si="9"/>
        <v>Infrastructure</v>
      </c>
      <c r="T32" s="69">
        <f t="shared" si="10"/>
        <v>42.191970159999997</v>
      </c>
      <c r="U32" s="70">
        <f t="shared" si="11"/>
        <v>0.15886385343864792</v>
      </c>
      <c r="V32" s="71">
        <f t="shared" si="12"/>
        <v>-2.4408683443136292E-2</v>
      </c>
      <c r="W32" s="71">
        <f t="shared" si="13"/>
        <v>-7.0064164023897479E-4</v>
      </c>
      <c r="X32" s="71">
        <f t="shared" si="14"/>
        <v>0.50207859874729799</v>
      </c>
      <c r="Y32" s="259"/>
    </row>
    <row r="33" spans="1:25" s="33" customFormat="1">
      <c r="A33" s="28" t="s">
        <v>143</v>
      </c>
      <c r="B33" s="28" t="s">
        <v>224</v>
      </c>
      <c r="C33" s="28" t="s">
        <v>134</v>
      </c>
      <c r="D33" s="34">
        <f>_xll.ciqfunctions.udf.CIQ($A33,"IQ_MARKETCAP",H$1,"USD")</f>
        <v>6153.6825799999997</v>
      </c>
      <c r="E33" s="34">
        <f t="shared" si="1"/>
        <v>0.24022179477527197</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17.850000000000001</v>
      </c>
      <c r="I33" s="45">
        <f>IF(_xll.ciqfunctions.udf.CIQ($A33,"IQ_CLOSEPRICE",I$1,"USD")=0,_xll.ciqfunctions.udf.CIQ($A33,"IQ_CLOSEPRICE",I$2,"USD"),_xll.ciqfunctions.udf.CIQ($A33,"IQ_CLOSEPRICE",I$1,"USD"))</f>
        <v>17.29</v>
      </c>
      <c r="J33" s="45">
        <f>IF(_xll.ciqfunctions.udf.CIQ($A33,"IQ_CLOSEPRICE",J$1,"USD")=0,_xll.ciqfunctions.udf.CIQ($A33,"IQ_CLOSEPRICE",J$2,"USD"),_xll.ciqfunctions.udf.CIQ($A33,"IQ_CLOSEPRICE",J$1,"USD"))</f>
        <v>15.91</v>
      </c>
      <c r="K33" s="45">
        <f>IF(_xll.ciqfunctions.udf.CIQ($A33,"IQ_CLOSEPRICE",K$1,"USD")=0,_xll.ciqfunctions.udf.CIQ($A33,"IQ_CLOSEPRICE",K$2,"USD"),_xll.ciqfunctions.udf.CIQ($A33,"IQ_CLOSEPRICE",K$1,"USD"))</f>
        <v>27.96</v>
      </c>
      <c r="L33" s="55">
        <f t="shared" si="2"/>
        <v>3.238866396761142E-2</v>
      </c>
      <c r="M33" s="55">
        <f t="shared" si="3"/>
        <v>0.12193588937775002</v>
      </c>
      <c r="N33" s="55">
        <f t="shared" si="4"/>
        <v>-0.36158798283261795</v>
      </c>
      <c r="O33" s="20">
        <f t="shared" si="5"/>
        <v>7.5363700321654245E-3</v>
      </c>
      <c r="P33" s="36">
        <f t="shared" si="7"/>
        <v>-4.2258660091298174E-2</v>
      </c>
      <c r="Q33" s="52"/>
      <c r="R33" s="72" t="str">
        <f t="shared" si="8"/>
        <v>CFLT</v>
      </c>
      <c r="S33" s="73" t="str">
        <f t="shared" si="9"/>
        <v>Infrastructure</v>
      </c>
      <c r="T33" s="74">
        <f t="shared" si="10"/>
        <v>6.1536825799999999</v>
      </c>
      <c r="U33" s="256">
        <f t="shared" si="11"/>
        <v>2.3170231771349945E-2</v>
      </c>
      <c r="V33" s="75">
        <f t="shared" si="12"/>
        <v>3.238866396761142E-2</v>
      </c>
      <c r="W33" s="75">
        <f t="shared" si="13"/>
        <v>0.12193588937775002</v>
      </c>
      <c r="X33" s="75">
        <f t="shared" si="14"/>
        <v>-0.36158798283261795</v>
      </c>
      <c r="Y33" s="260"/>
    </row>
    <row r="34" spans="1:25">
      <c r="A34" s="31" t="s">
        <v>160</v>
      </c>
      <c r="B34" s="28" t="s">
        <v>225</v>
      </c>
      <c r="C34" s="31" t="s">
        <v>131</v>
      </c>
      <c r="D34" s="46">
        <f>_xll.ciqfunctions.udf.CIQ($A34,"IQ_MARKETCAP",H$1,"USD")</f>
        <v>4441288</v>
      </c>
      <c r="E34" s="46">
        <f t="shared" si="1"/>
        <v>1.5552887665261326</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182.02</v>
      </c>
      <c r="I34" s="47">
        <f>IF(_xll.ciqfunctions.udf.CIQ($A34,"IQ_CLOSEPRICE",I$1,"USD")=0,_xll.ciqfunctions.udf.CIQ($A34,"IQ_CLOSEPRICE",I$2,"USD"),_xll.ciqfunctions.udf.CIQ($A34,"IQ_CLOSEPRICE",I$1,"USD"))</f>
        <v>181.59</v>
      </c>
      <c r="J34" s="47">
        <f>IF(_xll.ciqfunctions.udf.CIQ($A34,"IQ_CLOSEPRICE",J$1,"USD")=0,_xll.ciqfunctions.udf.CIQ($A34,"IQ_CLOSEPRICE",J$2,"USD"),_xll.ciqfunctions.udf.CIQ($A34,"IQ_CLOSEPRICE",J$1,"USD"))</f>
        <v>182.06</v>
      </c>
      <c r="K34" s="47">
        <f>IF(_xll.ciqfunctions.udf.CIQ($A34,"IQ_CLOSEPRICE",K$1,"USD")=0,_xll.ciqfunctions.udf.CIQ($A34,"IQ_CLOSEPRICE",K$2,"USD"),_xll.ciqfunctions.udf.CIQ($A34,"IQ_CLOSEPRICE",K$1,"USD"))</f>
        <v>134.29</v>
      </c>
      <c r="L34" s="52">
        <f t="shared" si="2"/>
        <v>2.367971804614788E-3</v>
      </c>
      <c r="M34" s="52">
        <f t="shared" si="3"/>
        <v>-2.1970778864111029E-4</v>
      </c>
      <c r="N34" s="52">
        <f t="shared" si="4"/>
        <v>0.35542482686722776</v>
      </c>
      <c r="O34" s="53">
        <f t="shared" si="5"/>
        <v>3.6741795934855923E-3</v>
      </c>
      <c r="P34" s="54">
        <f t="shared" si="7"/>
        <v>-2.0602213783666778E-2</v>
      </c>
      <c r="Q34" s="49"/>
      <c r="R34" s="67" t="str">
        <f t="shared" si="8"/>
        <v>NVDA</v>
      </c>
      <c r="S34" s="68" t="str">
        <f t="shared" si="9"/>
        <v>Semi</v>
      </c>
      <c r="T34" s="69">
        <f t="shared" si="10"/>
        <v>4441.2879999999996</v>
      </c>
      <c r="U34" s="79">
        <f t="shared" si="11"/>
        <v>16.722616252220675</v>
      </c>
      <c r="V34" s="71">
        <f t="shared" si="12"/>
        <v>2.367971804614788E-3</v>
      </c>
      <c r="W34" s="71">
        <f t="shared" si="13"/>
        <v>-2.1970778864111029E-4</v>
      </c>
      <c r="X34" s="71">
        <f t="shared" si="14"/>
        <v>0.35542482686722776</v>
      </c>
      <c r="Y34" s="259">
        <f>O48*SUM(P34:P47)</f>
        <v>-1.5492614987759252E-3</v>
      </c>
    </row>
    <row r="35" spans="1:25">
      <c r="A35" s="28" t="s">
        <v>136</v>
      </c>
      <c r="B35" s="28" t="s">
        <v>226</v>
      </c>
      <c r="C35" s="28" t="s">
        <v>131</v>
      </c>
      <c r="D35" s="43">
        <f>_xll.ciqfunctions.udf.CIQ($A35,"IQ_MARKETCAP",H$1,"USD")</f>
        <v>3454545.9841999998</v>
      </c>
      <c r="E35" s="34">
        <f t="shared" si="1"/>
        <v>1.0901147125176407</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232.78</v>
      </c>
      <c r="I35" s="45">
        <f>IF(_xll.ciqfunctions.udf.CIQ($A35,"IQ_CLOSEPRICE",I$1,"USD")=0,_xll.ciqfunctions.udf.CIQ($A35,"IQ_CLOSEPRICE",I$2,"USD"),_xll.ciqfunctions.udf.CIQ($A35,"IQ_CLOSEPRICE",I$1,"USD"))</f>
        <v>233.33</v>
      </c>
      <c r="J35" s="45">
        <f>IF(_xll.ciqfunctions.udf.CIQ($A35,"IQ_CLOSEPRICE",J$1,"USD")=0,_xll.ciqfunctions.udf.CIQ($A35,"IQ_CLOSEPRICE",J$2,"USD"),_xll.ciqfunctions.udf.CIQ($A35,"IQ_CLOSEPRICE",J$1,"USD"))</f>
        <v>227.18</v>
      </c>
      <c r="K35" s="45">
        <f>IF(_xll.ciqfunctions.udf.CIQ($A35,"IQ_CLOSEPRICE",K$1,"USD")=0,_xll.ciqfunctions.udf.CIQ($A35,"IQ_CLOSEPRICE",K$2,"USD"),_xll.ciqfunctions.udf.CIQ($A35,"IQ_CLOSEPRICE",K$1,"USD"))</f>
        <v>250.42</v>
      </c>
      <c r="L35" s="49">
        <f t="shared" si="2"/>
        <v>-2.3571765310933523E-3</v>
      </c>
      <c r="M35" s="49">
        <f t="shared" si="3"/>
        <v>2.4650057223347011E-2</v>
      </c>
      <c r="N35" s="49">
        <f t="shared" si="4"/>
        <v>-7.0441658014535502E-2</v>
      </c>
      <c r="O35" s="50">
        <f t="shared" si="5"/>
        <v>-2.5756641115418626E-3</v>
      </c>
      <c r="P35" s="51">
        <f t="shared" si="7"/>
        <v>1.4442511943343221E-2</v>
      </c>
      <c r="Q35" s="55"/>
      <c r="R35" s="67" t="str">
        <f t="shared" si="8"/>
        <v>AAPL</v>
      </c>
      <c r="S35" s="68" t="str">
        <f t="shared" si="9"/>
        <v>Semi</v>
      </c>
      <c r="T35" s="69">
        <f t="shared" si="10"/>
        <v>3454.5459842</v>
      </c>
      <c r="U35" s="70">
        <f t="shared" si="11"/>
        <v>13.007273299868549</v>
      </c>
      <c r="V35" s="71">
        <f t="shared" si="12"/>
        <v>-2.3571765310933523E-3</v>
      </c>
      <c r="W35" s="71">
        <f t="shared" si="13"/>
        <v>2.4650057223347011E-2</v>
      </c>
      <c r="X35" s="71">
        <f t="shared" si="14"/>
        <v>-7.0441658014535502E-2</v>
      </c>
      <c r="Y35" s="259"/>
    </row>
    <row r="36" spans="1:25">
      <c r="A36" s="28" t="s">
        <v>142</v>
      </c>
      <c r="B36" s="28" t="s">
        <v>227</v>
      </c>
      <c r="C36" s="28" t="s">
        <v>131</v>
      </c>
      <c r="D36" s="43">
        <f>_xll.ciqfunctions.udf.CIQ($A36,"IQ_MARKETCAP",H$1,"USD")</f>
        <v>1463861.2727900001</v>
      </c>
      <c r="E36" s="43">
        <f t="shared" si="1"/>
        <v>0.93215907268261611</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311.23</v>
      </c>
      <c r="I36" s="45">
        <f>IF(_xll.ciqfunctions.udf.CIQ($A36,"IQ_CLOSEPRICE",I$1,"USD")=0,_xll.ciqfunctions.udf.CIQ($A36,"IQ_CLOSEPRICE",I$2,"USD"),_xll.ciqfunctions.udf.CIQ($A36,"IQ_CLOSEPRICE",I$1,"USD"))</f>
        <v>309.08999999999997</v>
      </c>
      <c r="J36" s="45">
        <f>IF(_xll.ciqfunctions.udf.CIQ($A36,"IQ_CLOSEPRICE",J$1,"USD")=0,_xll.ciqfunctions.udf.CIQ($A36,"IQ_CLOSEPRICE",J$2,"USD"),_xll.ciqfunctions.udf.CIQ($A36,"IQ_CLOSEPRICE",J$1,"USD"))</f>
        <v>303.89999999999998</v>
      </c>
      <c r="K36" s="45">
        <f>IF(_xll.ciqfunctions.udf.CIQ($A36,"IQ_CLOSEPRICE",K$1,"USD")=0,_xll.ciqfunctions.udf.CIQ($A36,"IQ_CLOSEPRICE",K$2,"USD"),_xll.ciqfunctions.udf.CIQ($A36,"IQ_CLOSEPRICE",K$1,"USD"))</f>
        <v>231.84</v>
      </c>
      <c r="L36" s="49">
        <f t="shared" si="2"/>
        <v>6.9235497751465314E-3</v>
      </c>
      <c r="M36" s="49">
        <f t="shared" si="3"/>
        <v>2.4119776242184976E-2</v>
      </c>
      <c r="N36" s="49">
        <f t="shared" si="4"/>
        <v>0.34243443754313319</v>
      </c>
      <c r="O36" s="50">
        <f t="shared" si="5"/>
        <v>6.4094734297491839E-3</v>
      </c>
      <c r="P36" s="51">
        <f t="shared" si="7"/>
        <v>-3.5939816898050175E-2</v>
      </c>
      <c r="Q36" s="55"/>
      <c r="R36" s="67" t="str">
        <f t="shared" si="8"/>
        <v>AVGO</v>
      </c>
      <c r="S36" s="68" t="str">
        <f t="shared" si="9"/>
        <v>Semi</v>
      </c>
      <c r="T36" s="69">
        <f t="shared" si="10"/>
        <v>1463.8612727900002</v>
      </c>
      <c r="U36" s="70">
        <f t="shared" si="11"/>
        <v>5.5118223162637721</v>
      </c>
      <c r="V36" s="71">
        <f t="shared" si="12"/>
        <v>6.9235497751465314E-3</v>
      </c>
      <c r="W36" s="71">
        <f t="shared" si="13"/>
        <v>2.4119776242184976E-2</v>
      </c>
      <c r="X36" s="71">
        <f t="shared" si="14"/>
        <v>0.34243443754313319</v>
      </c>
      <c r="Y36" s="259"/>
    </row>
    <row r="37" spans="1:25">
      <c r="A37" s="28" t="s">
        <v>133</v>
      </c>
      <c r="B37" s="28" t="s">
        <v>228</v>
      </c>
      <c r="C37" s="28" t="s">
        <v>131</v>
      </c>
      <c r="D37" s="34">
        <f>_xll.ciqfunctions.udf.CIQ($A37,"IQ_MARKETCAP",H$1,"USD")</f>
        <v>1013565.61933</v>
      </c>
      <c r="E37" s="34">
        <f t="shared" si="1"/>
        <v>0.74281102058887971</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39.084589999999999</v>
      </c>
      <c r="I37" s="45">
        <f>IF(_xll.ciqfunctions.udf.CIQ($A37,"IQ_CLOSEPRICE",I$1,"USD")=0,_xll.ciqfunctions.udf.CIQ($A37,"IQ_CLOSEPRICE",I$2,"USD"),_xll.ciqfunctions.udf.CIQ($A37,"IQ_CLOSEPRICE",I$1,"USD"))</f>
        <v>40.090870000000002</v>
      </c>
      <c r="J37" s="45">
        <f>IF(_xll.ciqfunctions.udf.CIQ($A37,"IQ_CLOSEPRICE",J$1,"USD")=0,_xll.ciqfunctions.udf.CIQ($A37,"IQ_CLOSEPRICE",J$2,"USD"),_xll.ciqfunctions.udf.CIQ($A37,"IQ_CLOSEPRICE",J$1,"USD"))</f>
        <v>39.366140000000001</v>
      </c>
      <c r="K37" s="45">
        <f>IF(_xll.ciqfunctions.udf.CIQ($A37,"IQ_CLOSEPRICE",K$1,"USD")=0,_xll.ciqfunctions.udf.CIQ($A37,"IQ_CLOSEPRICE",K$2,"USD"),_xll.ciqfunctions.udf.CIQ($A37,"IQ_CLOSEPRICE",K$1,"USD"))</f>
        <v>32.79439</v>
      </c>
      <c r="L37" s="55">
        <f t="shared" si="2"/>
        <v>-2.5099979122428673E-2</v>
      </c>
      <c r="M37" s="55">
        <f t="shared" si="3"/>
        <v>-7.1520855232442004E-3</v>
      </c>
      <c r="N37" s="55">
        <f t="shared" si="4"/>
        <v>0.19180719629180465</v>
      </c>
      <c r="O37" s="20">
        <f t="shared" si="5"/>
        <v>-1.9124567349898789E-2</v>
      </c>
      <c r="P37" s="36">
        <f t="shared" si="7"/>
        <v>0.10723711648753773</v>
      </c>
      <c r="Q37" s="55"/>
      <c r="R37" s="67" t="str">
        <f t="shared" si="8"/>
        <v>TWSE:2330</v>
      </c>
      <c r="S37" s="68" t="str">
        <f t="shared" si="9"/>
        <v>Semi</v>
      </c>
      <c r="T37" s="69">
        <f t="shared" si="10"/>
        <v>1013.56561933</v>
      </c>
      <c r="U37" s="70">
        <f t="shared" si="11"/>
        <v>3.816340867446554</v>
      </c>
      <c r="V37" s="71">
        <f t="shared" si="12"/>
        <v>-2.5099979122428673E-2</v>
      </c>
      <c r="W37" s="71">
        <f t="shared" si="13"/>
        <v>-7.1520855232442004E-3</v>
      </c>
      <c r="X37" s="71">
        <f t="shared" si="14"/>
        <v>0.19180719629180465</v>
      </c>
      <c r="Y37" s="259"/>
    </row>
    <row r="38" spans="1:25">
      <c r="A38" s="28" t="s">
        <v>130</v>
      </c>
      <c r="B38" s="28" t="s">
        <v>229</v>
      </c>
      <c r="C38" s="28" t="s">
        <v>131</v>
      </c>
      <c r="D38" s="34">
        <f>_xll.ciqfunctions.udf.CIQ($A38,"IQ_MARKETCAP",H$1,"USD")</f>
        <v>137341.78474999999</v>
      </c>
      <c r="E38" s="34">
        <f t="shared" si="1"/>
        <v>0.62695000960717417</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198.94673</v>
      </c>
      <c r="I38" s="45">
        <f>IF(_xll.ciqfunctions.udf.CIQ($A38,"IQ_CLOSEPRICE",I$1,"USD")=0,_xll.ciqfunctions.udf.CIQ($A38,"IQ_CLOSEPRICE",I$2,"USD"),_xll.ciqfunctions.udf.CIQ($A38,"IQ_CLOSEPRICE",I$1,"USD"))</f>
        <v>201.72847999999999</v>
      </c>
      <c r="J38" s="45">
        <f>IF(_xll.ciqfunctions.udf.CIQ($A38,"IQ_CLOSEPRICE",J$1,"USD")=0,_xll.ciqfunctions.udf.CIQ($A38,"IQ_CLOSEPRICE",J$2,"USD"),_xll.ciqfunctions.udf.CIQ($A38,"IQ_CLOSEPRICE",J$1,"USD"))</f>
        <v>191.75673</v>
      </c>
      <c r="K38" s="45">
        <f>IF(_xll.ciqfunctions.udf.CIQ($A38,"IQ_CLOSEPRICE",K$1,"USD")=0,_xll.ciqfunctions.udf.CIQ($A38,"IQ_CLOSEPRICE",K$2,"USD"),_xll.ciqfunctions.udf.CIQ($A38,"IQ_CLOSEPRICE",K$1,"USD"))</f>
        <v>117.97427999999999</v>
      </c>
      <c r="L38" s="55">
        <f t="shared" si="2"/>
        <v>-1.378957497721689E-2</v>
      </c>
      <c r="M38" s="55">
        <f t="shared" si="3"/>
        <v>3.7495424541292399E-2</v>
      </c>
      <c r="N38" s="55">
        <f t="shared" si="4"/>
        <v>0.68635680590718606</v>
      </c>
      <c r="O38" s="20">
        <f t="shared" si="5"/>
        <v>-8.7662571243304638E-3</v>
      </c>
      <c r="P38" s="36">
        <f t="shared" si="7"/>
        <v>4.9155001480674462E-2</v>
      </c>
      <c r="Q38" s="55"/>
      <c r="R38" s="67" t="str">
        <f t="shared" si="8"/>
        <v>KOSE:A000660</v>
      </c>
      <c r="S38" s="68" t="str">
        <f t="shared" si="9"/>
        <v>Semi</v>
      </c>
      <c r="T38" s="69">
        <f t="shared" si="10"/>
        <v>137.34178474999999</v>
      </c>
      <c r="U38" s="70">
        <f t="shared" si="11"/>
        <v>0.51712790563668543</v>
      </c>
      <c r="V38" s="71">
        <f t="shared" si="12"/>
        <v>-1.378957497721689E-2</v>
      </c>
      <c r="W38" s="71">
        <f t="shared" si="13"/>
        <v>3.7495424541292399E-2</v>
      </c>
      <c r="X38" s="71">
        <f t="shared" si="14"/>
        <v>0.68635680590718606</v>
      </c>
      <c r="Y38" s="259"/>
    </row>
    <row r="39" spans="1:25">
      <c r="A39" s="28" t="s">
        <v>141</v>
      </c>
      <c r="B39" s="28" t="s">
        <v>230</v>
      </c>
      <c r="C39" s="28" t="s">
        <v>131</v>
      </c>
      <c r="D39" s="34">
        <f>_xll.ciqfunctions.udf.CIQ($A39,"IQ_MARKETCAP",H$1,"USD")</f>
        <v>290108.8909</v>
      </c>
      <c r="E39" s="34">
        <f t="shared" si="1"/>
        <v>0.41251378595950761</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755.21</v>
      </c>
      <c r="I39" s="45">
        <f>IF(_xll.ciqfunctions.udf.CIQ($A39,"IQ_CLOSEPRICE",I$1,"USD")=0,_xll.ciqfunctions.udf.CIQ($A39,"IQ_CLOSEPRICE",I$2,"USD"),_xll.ciqfunctions.udf.CIQ($A39,"IQ_CLOSEPRICE",I$1,"USD"))</f>
        <v>755.57</v>
      </c>
      <c r="J39" s="45">
        <f>IF(_xll.ciqfunctions.udf.CIQ($A39,"IQ_CLOSEPRICE",J$1,"USD")=0,_xll.ciqfunctions.udf.CIQ($A39,"IQ_CLOSEPRICE",J$2,"USD"),_xll.ciqfunctions.udf.CIQ($A39,"IQ_CLOSEPRICE",J$1,"USD"))</f>
        <v>721.31</v>
      </c>
      <c r="K39" s="45">
        <f>IF(_xll.ciqfunctions.udf.CIQ($A39,"IQ_CLOSEPRICE",K$1,"USD")=0,_xll.ciqfunctions.udf.CIQ($A39,"IQ_CLOSEPRICE",K$2,"USD"),_xll.ciqfunctions.udf.CIQ($A39,"IQ_CLOSEPRICE",K$1,"USD"))</f>
        <v>693.08</v>
      </c>
      <c r="L39" s="55">
        <f t="shared" si="2"/>
        <v>-4.7646147941293737E-4</v>
      </c>
      <c r="M39" s="55">
        <f t="shared" si="3"/>
        <v>4.6997823404638872E-2</v>
      </c>
      <c r="N39" s="55">
        <f t="shared" si="4"/>
        <v>8.9643331217175604E-2</v>
      </c>
      <c r="O39" s="20">
        <f t="shared" si="5"/>
        <v>-1.9664062041740491E-4</v>
      </c>
      <c r="P39" s="36">
        <f t="shared" si="7"/>
        <v>1.1026222309805369E-3</v>
      </c>
      <c r="Q39" s="55"/>
      <c r="R39" s="67" t="str">
        <f t="shared" si="8"/>
        <v>NasdaqGS:ASML</v>
      </c>
      <c r="S39" s="68" t="str">
        <f t="shared" si="9"/>
        <v>Semi</v>
      </c>
      <c r="T39" s="69">
        <f t="shared" si="10"/>
        <v>290.10889090000001</v>
      </c>
      <c r="U39" s="70">
        <f t="shared" si="11"/>
        <v>1.092336199291299</v>
      </c>
      <c r="V39" s="71">
        <f t="shared" si="12"/>
        <v>-4.7646147941293737E-4</v>
      </c>
      <c r="W39" s="71">
        <f t="shared" si="13"/>
        <v>4.6997823404638872E-2</v>
      </c>
      <c r="X39" s="71">
        <f t="shared" si="14"/>
        <v>8.9643331217175604E-2</v>
      </c>
      <c r="Y39" s="259"/>
    </row>
    <row r="40" spans="1:25">
      <c r="A40" s="28" t="s">
        <v>154</v>
      </c>
      <c r="B40" s="28" t="s">
        <v>231</v>
      </c>
      <c r="C40" s="28" t="s">
        <v>131</v>
      </c>
      <c r="D40" s="34">
        <f>_xll.ciqfunctions.udf.CIQ($A40,"IQ_MARKETCAP",H$1,"USD")</f>
        <v>68148.288</v>
      </c>
      <c r="E40" s="34">
        <f t="shared" si="1"/>
        <v>0.50534184255103287</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79.040000000000006</v>
      </c>
      <c r="I40" s="45">
        <f>IF(_xll.ciqfunctions.udf.CIQ($A40,"IQ_CLOSEPRICE",I$1,"USD")=0,_xll.ciqfunctions.udf.CIQ($A40,"IQ_CLOSEPRICE",I$2,"USD"),_xll.ciqfunctions.udf.CIQ($A40,"IQ_CLOSEPRICE",I$1,"USD"))</f>
        <v>79.319999999999993</v>
      </c>
      <c r="J40" s="45">
        <f>IF(_xll.ciqfunctions.udf.CIQ($A40,"IQ_CLOSEPRICE",J$1,"USD")=0,_xll.ciqfunctions.udf.CIQ($A40,"IQ_CLOSEPRICE",J$2,"USD"),_xll.ciqfunctions.udf.CIQ($A40,"IQ_CLOSEPRICE",J$1,"USD"))</f>
        <v>77.28</v>
      </c>
      <c r="K40" s="45">
        <f>IF(_xll.ciqfunctions.udf.CIQ($A40,"IQ_CLOSEPRICE",K$1,"USD")=0,_xll.ciqfunctions.udf.CIQ($A40,"IQ_CLOSEPRICE",K$2,"USD"),_xll.ciqfunctions.udf.CIQ($A40,"IQ_CLOSEPRICE",K$1,"USD"))</f>
        <v>110.45</v>
      </c>
      <c r="L40" s="55">
        <f t="shared" si="2"/>
        <v>-3.5300050428641594E-3</v>
      </c>
      <c r="M40" s="55">
        <f t="shared" si="3"/>
        <v>2.2774327122153215E-2</v>
      </c>
      <c r="N40" s="55">
        <f t="shared" si="4"/>
        <v>-0.28438207333635124</v>
      </c>
      <c r="O40" s="20">
        <f t="shared" si="5"/>
        <v>-1.7901785920329274E-3</v>
      </c>
      <c r="P40" s="36">
        <f t="shared" si="7"/>
        <v>1.0038061865402004E-2</v>
      </c>
      <c r="Q40" s="55"/>
      <c r="R40" s="67" t="str">
        <f t="shared" si="8"/>
        <v>MRVL</v>
      </c>
      <c r="S40" s="68" t="str">
        <f t="shared" si="9"/>
        <v>Semi</v>
      </c>
      <c r="T40" s="69">
        <f t="shared" si="10"/>
        <v>68.148287999999994</v>
      </c>
      <c r="U40" s="70">
        <f t="shared" si="11"/>
        <v>0.25659621003407462</v>
      </c>
      <c r="V40" s="71">
        <f t="shared" si="12"/>
        <v>-3.5300050428641594E-3</v>
      </c>
      <c r="W40" s="71">
        <f t="shared" si="13"/>
        <v>2.2774327122153215E-2</v>
      </c>
      <c r="X40" s="71">
        <f t="shared" si="14"/>
        <v>-0.28438207333635124</v>
      </c>
      <c r="Y40" s="259"/>
    </row>
    <row r="41" spans="1:25">
      <c r="A41" s="28" t="s">
        <v>174</v>
      </c>
      <c r="B41" s="28" t="s">
        <v>232</v>
      </c>
      <c r="C41" s="28" t="s">
        <v>131</v>
      </c>
      <c r="D41" s="34">
        <f>_xll.ciqfunctions.udf.CIQ($A41,"IQ_MARKETCAP",H$1,"USD")</f>
        <v>50604.970309999997</v>
      </c>
      <c r="E41" s="34">
        <f t="shared" si="1"/>
        <v>0.44886532740992779</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132.52000000000001</v>
      </c>
      <c r="I41" s="45">
        <f>IF(_xll.ciqfunctions.udf.CIQ($A41,"IQ_CLOSEPRICE",I$1,"USD")=0,_xll.ciqfunctions.udf.CIQ($A41,"IQ_CLOSEPRICE",I$2,"USD"),_xll.ciqfunctions.udf.CIQ($A41,"IQ_CLOSEPRICE",I$1,"USD"))</f>
        <v>137.4</v>
      </c>
      <c r="J41" s="45">
        <f>IF(_xll.ciqfunctions.udf.CIQ($A41,"IQ_CLOSEPRICE",J$1,"USD")=0,_xll.ciqfunctions.udf.CIQ($A41,"IQ_CLOSEPRICE",J$2,"USD"),_xll.ciqfunctions.udf.CIQ($A41,"IQ_CLOSEPRICE",J$1,"USD"))</f>
        <v>139.83000000000001</v>
      </c>
      <c r="K41" s="45">
        <f>IF(_xll.ciqfunctions.udf.CIQ($A41,"IQ_CLOSEPRICE",K$1,"USD")=0,_xll.ciqfunctions.udf.CIQ($A41,"IQ_CLOSEPRICE",K$2,"USD"),_xll.ciqfunctions.udf.CIQ($A41,"IQ_CLOSEPRICE",K$1,"USD"))</f>
        <v>113.61</v>
      </c>
      <c r="L41" s="55">
        <f t="shared" si="2"/>
        <v>-3.5516739446870393E-2</v>
      </c>
      <c r="M41" s="55">
        <f t="shared" si="3"/>
        <v>-5.2277765858542491E-2</v>
      </c>
      <c r="N41" s="55">
        <f t="shared" si="4"/>
        <v>0.16644661561482277</v>
      </c>
      <c r="O41" s="20">
        <f t="shared" si="5"/>
        <v>-1.6529299711443145E-2</v>
      </c>
      <c r="P41" s="36">
        <f t="shared" si="7"/>
        <v>9.2684681759497831E-2</v>
      </c>
      <c r="Q41" s="55"/>
      <c r="R41" s="67" t="str">
        <f t="shared" si="8"/>
        <v>VRT</v>
      </c>
      <c r="S41" s="68" t="str">
        <f t="shared" si="9"/>
        <v>Semi</v>
      </c>
      <c r="T41" s="69">
        <f t="shared" si="10"/>
        <v>50.604970309999999</v>
      </c>
      <c r="U41" s="70">
        <f t="shared" si="11"/>
        <v>0.19054100948849764</v>
      </c>
      <c r="V41" s="71">
        <f t="shared" si="12"/>
        <v>-3.5516739446870393E-2</v>
      </c>
      <c r="W41" s="71">
        <f t="shared" si="13"/>
        <v>-5.2277765858542491E-2</v>
      </c>
      <c r="X41" s="71">
        <f t="shared" si="14"/>
        <v>0.16644661561482277</v>
      </c>
      <c r="Y41" s="259"/>
    </row>
    <row r="42" spans="1:25">
      <c r="A42" s="28" t="s">
        <v>139</v>
      </c>
      <c r="B42" s="28" t="s">
        <v>233</v>
      </c>
      <c r="C42" s="28" t="s">
        <v>131</v>
      </c>
      <c r="D42" s="34">
        <f>_xll.ciqfunctions.udf.CIQ($A42,"IQ_MARKETCAP",H$1,"USD")</f>
        <v>171536.9872</v>
      </c>
      <c r="E42" s="34">
        <f t="shared" si="1"/>
        <v>0.48840890023731248</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136.47999999999999</v>
      </c>
      <c r="I42" s="45">
        <f>IF(_xll.ciqfunctions.udf.CIQ($A42,"IQ_CLOSEPRICE",I$1,"USD")=0,_xll.ciqfunctions.udf.CIQ($A42,"IQ_CLOSEPRICE",I$2,"USD"),_xll.ciqfunctions.udf.CIQ($A42,"IQ_CLOSEPRICE",I$1,"USD"))</f>
        <v>138.01</v>
      </c>
      <c r="J42" s="45">
        <f>IF(_xll.ciqfunctions.udf.CIQ($A42,"IQ_CLOSEPRICE",J$1,"USD")=0,_xll.ciqfunctions.udf.CIQ($A42,"IQ_CLOSEPRICE",J$2,"USD"),_xll.ciqfunctions.udf.CIQ($A42,"IQ_CLOSEPRICE",J$1,"USD"))</f>
        <v>137.65</v>
      </c>
      <c r="K42" s="45">
        <f>IF(_xll.ciqfunctions.udf.CIQ($A42,"IQ_CLOSEPRICE",K$1,"USD")=0,_xll.ciqfunctions.udf.CIQ($A42,"IQ_CLOSEPRICE",K$2,"USD"),_xll.ciqfunctions.udf.CIQ($A42,"IQ_CLOSEPRICE",K$1,"USD"))</f>
        <v>110.53</v>
      </c>
      <c r="L42" s="55">
        <f t="shared" si="2"/>
        <v>-1.1086153177305991E-2</v>
      </c>
      <c r="M42" s="55">
        <f t="shared" si="3"/>
        <v>-8.4998183799492866E-3</v>
      </c>
      <c r="N42" s="55">
        <f t="shared" si="4"/>
        <v>0.23477788835610225</v>
      </c>
      <c r="O42" s="20">
        <f t="shared" si="5"/>
        <v>-5.4752756254622557E-3</v>
      </c>
      <c r="P42" s="36">
        <f t="shared" si="7"/>
        <v>3.0701492970097395E-2</v>
      </c>
      <c r="Q42" s="55"/>
      <c r="R42" s="67" t="str">
        <f t="shared" si="8"/>
        <v>ANET</v>
      </c>
      <c r="S42" s="68" t="str">
        <f t="shared" si="9"/>
        <v>Semi</v>
      </c>
      <c r="T42" s="69">
        <f t="shared" si="10"/>
        <v>171.5369872</v>
      </c>
      <c r="U42" s="70">
        <f t="shared" si="11"/>
        <v>0.64588182752563894</v>
      </c>
      <c r="V42" s="71">
        <f t="shared" si="12"/>
        <v>-1.1086153177305991E-2</v>
      </c>
      <c r="W42" s="71">
        <f t="shared" si="13"/>
        <v>-8.4998183799492866E-3</v>
      </c>
      <c r="X42" s="71">
        <f t="shared" si="14"/>
        <v>0.23477788835610225</v>
      </c>
      <c r="Y42" s="259"/>
    </row>
    <row r="43" spans="1:25">
      <c r="A43" s="28" t="s">
        <v>135</v>
      </c>
      <c r="B43" s="28" t="s">
        <v>234</v>
      </c>
      <c r="C43" s="28" t="s">
        <v>131</v>
      </c>
      <c r="D43" s="34">
        <f>_xll.ciqfunctions.udf.CIQ($A43,"IQ_MARKETCAP",H$1,"USD")</f>
        <v>73694.270130000004</v>
      </c>
      <c r="E43" s="34">
        <f t="shared" si="1"/>
        <v>0.19527325857748473</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46.236240000000002</v>
      </c>
      <c r="I43" s="45">
        <f>IF(_xll.ciqfunctions.udf.CIQ($A43,"IQ_CLOSEPRICE",I$1,"USD")=0,_xll.ciqfunctions.udf.CIQ($A43,"IQ_CLOSEPRICE",I$2,"USD"),_xll.ciqfunctions.udf.CIQ($A43,"IQ_CLOSEPRICE",I$1,"USD"))</f>
        <v>45.770409999999998</v>
      </c>
      <c r="J43" s="45">
        <f>IF(_xll.ciqfunctions.udf.CIQ($A43,"IQ_CLOSEPRICE",J$1,"USD")=0,_xll.ciqfunctions.udf.CIQ($A43,"IQ_CLOSEPRICE",J$2,"USD"),_xll.ciqfunctions.udf.CIQ($A43,"IQ_CLOSEPRICE",J$1,"USD"))</f>
        <v>45.204340000000002</v>
      </c>
      <c r="K43" s="45">
        <f>IF(_xll.ciqfunctions.udf.CIQ($A43,"IQ_CLOSEPRICE",K$1,"USD")=0,_xll.ciqfunctions.udf.CIQ($A43,"IQ_CLOSEPRICE",K$2,"USD"),_xll.ciqfunctions.udf.CIQ($A43,"IQ_CLOSEPRICE",K$1,"USD"))</f>
        <v>43.166559999999997</v>
      </c>
      <c r="L43" s="55">
        <f t="shared" si="2"/>
        <v>1.0177536098103568E-2</v>
      </c>
      <c r="M43" s="55">
        <f t="shared" si="3"/>
        <v>2.2827454178072193E-2</v>
      </c>
      <c r="N43" s="55">
        <f t="shared" si="4"/>
        <v>7.1112453714171409E-2</v>
      </c>
      <c r="O43" s="20">
        <f t="shared" si="5"/>
        <v>1.9673775818092147E-3</v>
      </c>
      <c r="P43" s="36">
        <f t="shared" si="7"/>
        <v>-1.1031669112062896E-2</v>
      </c>
      <c r="Q43" s="55"/>
      <c r="R43" s="67" t="str">
        <f t="shared" si="8"/>
        <v>TWSE:2454</v>
      </c>
      <c r="S43" s="68" t="str">
        <f t="shared" si="9"/>
        <v>Semi</v>
      </c>
      <c r="T43" s="69">
        <f t="shared" si="10"/>
        <v>73.694270130000007</v>
      </c>
      <c r="U43" s="70">
        <f t="shared" si="11"/>
        <v>0.27747828994009816</v>
      </c>
      <c r="V43" s="71">
        <f t="shared" si="12"/>
        <v>1.0177536098103568E-2</v>
      </c>
      <c r="W43" s="71">
        <f t="shared" si="13"/>
        <v>2.2827454178072193E-2</v>
      </c>
      <c r="X43" s="71">
        <f t="shared" si="14"/>
        <v>7.1112453714171409E-2</v>
      </c>
      <c r="Y43" s="259"/>
    </row>
    <row r="44" spans="1:25">
      <c r="A44" s="28" t="s">
        <v>156</v>
      </c>
      <c r="B44" s="28" t="s">
        <v>235</v>
      </c>
      <c r="C44" s="28" t="s">
        <v>131</v>
      </c>
      <c r="D44" s="34">
        <f>_xll.ciqfunctions.udf.CIQ($A44,"IQ_MARKETCAP",H$1,"USD")</f>
        <v>140215.1839</v>
      </c>
      <c r="E44" s="34">
        <f t="shared" si="1"/>
        <v>0.40973647652103651</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125.29</v>
      </c>
      <c r="I44" s="45">
        <f>IF(_xll.ciqfunctions.udf.CIQ($A44,"IQ_CLOSEPRICE",I$1,"USD")=0,_xll.ciqfunctions.udf.CIQ($A44,"IQ_CLOSEPRICE",I$2,"USD"),_xll.ciqfunctions.udf.CIQ($A44,"IQ_CLOSEPRICE",I$1,"USD"))</f>
        <v>124.27</v>
      </c>
      <c r="J44" s="45">
        <f>IF(_xll.ciqfunctions.udf.CIQ($A44,"IQ_CLOSEPRICE",J$1,"USD")=0,_xll.ciqfunctions.udf.CIQ($A44,"IQ_CLOSEPRICE",J$2,"USD"),_xll.ciqfunctions.udf.CIQ($A44,"IQ_CLOSEPRICE",J$1,"USD"))</f>
        <v>123.72</v>
      </c>
      <c r="K44" s="45">
        <f>IF(_xll.ciqfunctions.udf.CIQ($A44,"IQ_CLOSEPRICE",K$1,"USD")=0,_xll.ciqfunctions.udf.CIQ($A44,"IQ_CLOSEPRICE",K$2,"USD"),_xll.ciqfunctions.udf.CIQ($A44,"IQ_CLOSEPRICE",K$1,"USD"))</f>
        <v>84.16</v>
      </c>
      <c r="L44" s="55">
        <f t="shared" si="2"/>
        <v>8.2079343365253354E-3</v>
      </c>
      <c r="M44" s="55">
        <f t="shared" si="3"/>
        <v>1.2689945037180683E-2</v>
      </c>
      <c r="N44" s="55">
        <f t="shared" si="4"/>
        <v>0.48871197718631199</v>
      </c>
      <c r="O44" s="20">
        <f t="shared" si="5"/>
        <v>3.3357107993571829E-3</v>
      </c>
      <c r="P44" s="36">
        <f t="shared" si="7"/>
        <v>-1.870431895345841E-2</v>
      </c>
      <c r="R44" s="67" t="str">
        <f t="shared" si="8"/>
        <v>MU</v>
      </c>
      <c r="S44" s="68" t="str">
        <f t="shared" si="9"/>
        <v>Semi</v>
      </c>
      <c r="T44" s="69">
        <f t="shared" si="10"/>
        <v>140.2151839</v>
      </c>
      <c r="U44" s="70">
        <f t="shared" si="11"/>
        <v>0.52794700841158038</v>
      </c>
      <c r="V44" s="71">
        <f t="shared" si="12"/>
        <v>8.2079343365253354E-3</v>
      </c>
      <c r="W44" s="71">
        <f t="shared" si="13"/>
        <v>1.2689945037180683E-2</v>
      </c>
      <c r="X44" s="71">
        <f t="shared" si="14"/>
        <v>0.48871197718631199</v>
      </c>
      <c r="Y44" s="259"/>
    </row>
    <row r="45" spans="1:25">
      <c r="A45" s="28" t="s">
        <v>165</v>
      </c>
      <c r="B45" s="28" t="s">
        <v>236</v>
      </c>
      <c r="C45" s="28" t="s">
        <v>131</v>
      </c>
      <c r="D45" s="34">
        <f>_xll.ciqfunctions.udf.CIQ($A45,"IQ_MARKETCAP",H$1,"USD")</f>
        <v>170354.90375999999</v>
      </c>
      <c r="E45" s="34">
        <f t="shared" si="1"/>
        <v>0.28053448752070237</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158.09</v>
      </c>
      <c r="I45" s="45">
        <f>IF(_xll.ciqfunctions.udf.CIQ($A45,"IQ_CLOSEPRICE",I$1,"USD")=0,_xll.ciqfunctions.udf.CIQ($A45,"IQ_CLOSEPRICE",I$2,"USD"),_xll.ciqfunctions.udf.CIQ($A45,"IQ_CLOSEPRICE",I$1,"USD"))</f>
        <v>156.59</v>
      </c>
      <c r="J45" s="45">
        <f>IF(_xll.ciqfunctions.udf.CIQ($A45,"IQ_CLOSEPRICE",J$1,"USD")=0,_xll.ciqfunctions.udf.CIQ($A45,"IQ_CLOSEPRICE",J$2,"USD"),_xll.ciqfunctions.udf.CIQ($A45,"IQ_CLOSEPRICE",J$1,"USD"))</f>
        <v>147.97</v>
      </c>
      <c r="K45" s="45">
        <f>IF(_xll.ciqfunctions.udf.CIQ($A45,"IQ_CLOSEPRICE",K$1,"USD")=0,_xll.ciqfunctions.udf.CIQ($A45,"IQ_CLOSEPRICE",K$2,"USD"),_xll.ciqfunctions.udf.CIQ($A45,"IQ_CLOSEPRICE",K$1,"USD"))</f>
        <v>153.62</v>
      </c>
      <c r="L45" s="55">
        <f t="shared" si="2"/>
        <v>9.5791557570725772E-3</v>
      </c>
      <c r="M45" s="55">
        <f t="shared" si="3"/>
        <v>6.8392241670608866E-2</v>
      </c>
      <c r="N45" s="55">
        <f t="shared" si="4"/>
        <v>2.9097773727379206E-2</v>
      </c>
      <c r="O45" s="20">
        <f t="shared" si="5"/>
        <v>2.6617858895632463E-3</v>
      </c>
      <c r="P45" s="36">
        <f t="shared" si="7"/>
        <v>-1.4925422273957411E-2</v>
      </c>
      <c r="R45" s="67" t="str">
        <f t="shared" si="8"/>
        <v>QCOM</v>
      </c>
      <c r="S45" s="68" t="str">
        <f t="shared" si="9"/>
        <v>Semi</v>
      </c>
      <c r="T45" s="69">
        <f t="shared" si="10"/>
        <v>170.35490375999998</v>
      </c>
      <c r="U45" s="70">
        <f t="shared" si="11"/>
        <v>0.64143097278592709</v>
      </c>
      <c r="V45" s="71">
        <f t="shared" si="12"/>
        <v>9.5791557570725772E-3</v>
      </c>
      <c r="W45" s="71">
        <f t="shared" si="13"/>
        <v>6.8392241670608866E-2</v>
      </c>
      <c r="X45" s="71">
        <f t="shared" si="14"/>
        <v>2.9097773727379206E-2</v>
      </c>
      <c r="Y45" s="259"/>
    </row>
    <row r="46" spans="1:25">
      <c r="A46" s="28" t="s">
        <v>170</v>
      </c>
      <c r="B46" s="28" t="s">
        <v>237</v>
      </c>
      <c r="C46" s="28" t="s">
        <v>131</v>
      </c>
      <c r="D46" s="34">
        <f>_xll.ciqfunctions.udf.CIQ($A46,"IQ_MARKETCAP",H$1,"USD")</f>
        <v>114053.49486999999</v>
      </c>
      <c r="E46" s="34">
        <f t="shared" si="1"/>
        <v>0.33450132183977715</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616.36</v>
      </c>
      <c r="I46" s="45">
        <f>IF(_xll.ciqfunctions.udf.CIQ($A46,"IQ_CLOSEPRICE",I$1,"USD")=0,_xll.ciqfunctions.udf.CIQ($A46,"IQ_CLOSEPRICE",I$2,"USD"),_xll.ciqfunctions.udf.CIQ($A46,"IQ_CLOSEPRICE",I$1,"USD"))</f>
        <v>618.57000000000005</v>
      </c>
      <c r="J46" s="45">
        <f>IF(_xll.ciqfunctions.udf.CIQ($A46,"IQ_CLOSEPRICE",J$1,"USD")=0,_xll.ciqfunctions.udf.CIQ($A46,"IQ_CLOSEPRICE",J$2,"USD"),_xll.ciqfunctions.udf.CIQ($A46,"IQ_CLOSEPRICE",J$1,"USD"))</f>
        <v>616.12</v>
      </c>
      <c r="K46" s="45">
        <f>IF(_xll.ciqfunctions.udf.CIQ($A46,"IQ_CLOSEPRICE",K$1,"USD")=0,_xll.ciqfunctions.udf.CIQ($A46,"IQ_CLOSEPRICE",K$2,"USD"),_xll.ciqfunctions.udf.CIQ($A46,"IQ_CLOSEPRICE",K$1,"USD"))</f>
        <v>485.36</v>
      </c>
      <c r="L46" s="55">
        <f t="shared" si="2"/>
        <v>-3.5727565190681876E-3</v>
      </c>
      <c r="M46" s="55">
        <f t="shared" si="3"/>
        <v>3.8953450626499908E-4</v>
      </c>
      <c r="N46" s="55">
        <f t="shared" si="4"/>
        <v>0.26990275259601115</v>
      </c>
      <c r="O46" s="20">
        <f t="shared" si="5"/>
        <v>-1.1993768597344404E-3</v>
      </c>
      <c r="P46" s="36">
        <f t="shared" si="7"/>
        <v>6.7252614747637697E-3</v>
      </c>
      <c r="R46" s="67" t="str">
        <f t="shared" si="8"/>
        <v>SNPS</v>
      </c>
      <c r="S46" s="68" t="str">
        <f t="shared" si="9"/>
        <v>Semi</v>
      </c>
      <c r="T46" s="69">
        <f t="shared" si="10"/>
        <v>114.05349486999999</v>
      </c>
      <c r="U46" s="70">
        <f t="shared" si="11"/>
        <v>0.4294413753252726</v>
      </c>
      <c r="V46" s="71">
        <f t="shared" si="12"/>
        <v>-3.5727565190681876E-3</v>
      </c>
      <c r="W46" s="71">
        <f t="shared" si="13"/>
        <v>3.8953450626499908E-4</v>
      </c>
      <c r="X46" s="71">
        <f t="shared" si="14"/>
        <v>0.26990275259601115</v>
      </c>
      <c r="Y46" s="259"/>
    </row>
    <row r="47" spans="1:25" ht="14.5" thickBot="1">
      <c r="A47" s="28" t="s">
        <v>140</v>
      </c>
      <c r="B47" s="28" t="s">
        <v>238</v>
      </c>
      <c r="C47" s="28" t="s">
        <v>131</v>
      </c>
      <c r="D47" s="34">
        <f>_xll.ciqfunctions.udf.CIQ($A47,"IQ_MARKETCAP",H$1,"USD")</f>
        <v>148842.45000000001</v>
      </c>
      <c r="E47" s="34">
        <f t="shared" si="1"/>
        <v>0.27058093574987241</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140.55000000000001</v>
      </c>
      <c r="I47" s="45">
        <f>IF(_xll.ciqfunctions.udf.CIQ($A47,"IQ_CLOSEPRICE",I$1,"USD")=0,_xll.ciqfunctions.udf.CIQ($A47,"IQ_CLOSEPRICE",I$2,"USD"),_xll.ciqfunctions.udf.CIQ($A47,"IQ_CLOSEPRICE",I$1,"USD"))</f>
        <v>141.6</v>
      </c>
      <c r="J47" s="45">
        <f>IF(_xll.ciqfunctions.udf.CIQ($A47,"IQ_CLOSEPRICE",J$1,"USD")=0,_xll.ciqfunctions.udf.CIQ($A47,"IQ_CLOSEPRICE",J$2,"USD"),_xll.ciqfunctions.udf.CIQ($A47,"IQ_CLOSEPRICE",J$1,"USD"))</f>
        <v>141.05000000000001</v>
      </c>
      <c r="K47" s="45">
        <f>IF(_xll.ciqfunctions.udf.CIQ($A47,"IQ_CLOSEPRICE",K$1,"USD")=0,_xll.ciqfunctions.udf.CIQ($A47,"IQ_CLOSEPRICE",K$2,"USD"),_xll.ciqfunctions.udf.CIQ($A47,"IQ_CLOSEPRICE",K$1,"USD"))</f>
        <v>123.36</v>
      </c>
      <c r="L47" s="55">
        <f t="shared" si="2"/>
        <v>-7.4152542372880603E-3</v>
      </c>
      <c r="M47" s="55">
        <f t="shared" si="3"/>
        <v>-3.5448422545196756E-3</v>
      </c>
      <c r="N47" s="55">
        <f t="shared" si="4"/>
        <v>0.13934824902723753</v>
      </c>
      <c r="O47" s="20">
        <f t="shared" si="5"/>
        <v>-2.0214157419947451E-3</v>
      </c>
      <c r="P47" s="36">
        <f t="shared" si="7"/>
        <v>1.1334677089841731E-2</v>
      </c>
      <c r="R47" s="81" t="str">
        <f t="shared" si="8"/>
        <v>ARM</v>
      </c>
      <c r="S47" s="82" t="str">
        <f t="shared" si="9"/>
        <v>Semi</v>
      </c>
      <c r="T47" s="83">
        <f t="shared" si="10"/>
        <v>148.84245000000001</v>
      </c>
      <c r="U47" s="84">
        <f t="shared" si="11"/>
        <v>0.56043093206077688</v>
      </c>
      <c r="V47" s="85">
        <f t="shared" si="12"/>
        <v>-7.4152542372880603E-3</v>
      </c>
      <c r="W47" s="85">
        <f t="shared" si="13"/>
        <v>-3.5448422545196756E-3</v>
      </c>
      <c r="X47" s="85">
        <f t="shared" si="14"/>
        <v>0.13934824902723753</v>
      </c>
      <c r="Y47" s="262"/>
    </row>
    <row r="48" spans="1:25">
      <c r="A48" s="30"/>
      <c r="B48" s="30"/>
      <c r="C48" s="30"/>
      <c r="D48" s="34">
        <f>SUM(D4:D47)</f>
        <v>26558571.535779998</v>
      </c>
      <c r="E48" s="34">
        <f>SUM(E49:E92)</f>
        <v>0</v>
      </c>
      <c r="F48" s="235">
        <f>SUM(F4:F47)</f>
        <v>95.690000000000012</v>
      </c>
      <c r="H48" s="32"/>
      <c r="I48" s="32"/>
      <c r="J48" s="32"/>
      <c r="K48" s="32"/>
      <c r="L48" s="2" t="s">
        <v>3</v>
      </c>
      <c r="M48" s="2" t="s">
        <v>4</v>
      </c>
      <c r="N48" s="2" t="s">
        <v>6</v>
      </c>
      <c r="O48" s="56">
        <f>'raw1'!E2</f>
        <v>-6.9718096392847517E-3</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0.15230390432641561</v>
      </c>
      <c r="G2" s="10">
        <f>L2/N2-1</f>
        <v>0.11194119730782859</v>
      </c>
      <c r="H2" s="10">
        <f>O2/P2-1</f>
        <v>0.55024971011130908</v>
      </c>
      <c r="I2" s="161">
        <f>($M2-L2)/L2</f>
        <v>1.214077049770469E-2</v>
      </c>
      <c r="J2" s="4">
        <f>_xll.ciqfunctions.udf.CIQ($C2,"IQ_CLOSEPRICE",$A$7,"USD")</f>
        <v>31.79</v>
      </c>
      <c r="K2" s="4">
        <f>_xll.ciqfunctions.udf.CIQ($C2,"IQ_CLOSEPRICE",$A$8,"USD")</f>
        <v>31.68</v>
      </c>
      <c r="L2" s="4">
        <f>_xll.ciqfunctions.udf.CIQ($C2,"IQ_CLOSEPRICE",$A$9,"USD")</f>
        <v>31.3901</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8.757358005518312E-2</v>
      </c>
      <c r="H3" s="11">
        <f t="shared" ref="H3:H4" si="0">M3/P3-1</f>
        <v>0.36146802863035687</v>
      </c>
      <c r="I3" s="7">
        <f>($M3-L3)/L3</f>
        <v>6.3546724544708182E-3</v>
      </c>
      <c r="J3" s="4">
        <f>_xll.ciqfunctions.udf.CIQ($C3,"IQ_CLOSEPRICE",$A$7,"USD")</f>
        <v>22884.588400000001</v>
      </c>
      <c r="K3" s="4">
        <f>_xll.ciqfunctions.udf.CIQ($C3,"IQ_CLOSEPRICE",$A$8,"USD")</f>
        <v>22864.906599999998</v>
      </c>
      <c r="L3" s="4">
        <f>_xll.ciqfunctions.udf.CIQ($C3,"IQ_CLOSEPRICE",$A$9,"USD")</f>
        <v>22763.313300000002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3.4086382104419055E-2</v>
      </c>
      <c r="H4" s="11">
        <f t="shared" si="0"/>
        <v>0.31319061995552566</v>
      </c>
      <c r="I4" s="7">
        <f>($M4-L4)/L4</f>
        <v>4.1180896031022393E-3</v>
      </c>
      <c r="J4" s="4">
        <f>_xll.ciqfunctions.udf.CIQ($C4,"IQ_CLOSEPRICE",$A$7,"USD")</f>
        <v>6243.7557100000004</v>
      </c>
      <c r="K4" s="4">
        <f>_xll.ciqfunctions.udf.CIQ($C4,"IQ_CLOSEPRICE",$A$8,"USD")</f>
        <v>6263.2643799999996</v>
      </c>
      <c r="L4" s="4">
        <f>_xll.ciqfunctions.udf.CIQ($C4,"IQ_CLOSEPRICE",$A$9,"USD")</f>
        <v>6238.0065699999996</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45870</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2.4050889309348358E-3</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8.5315382017576915E-4</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-1.4417986357509222E-4</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3.1140628875355124E-3</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8" sqref="E8"/>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B3" sqref="B3"/>
    </sheetView>
  </sheetViews>
  <sheetFormatPr defaultRowHeight="14"/>
  <cols>
    <col min="1" max="1" width="10.4140625" style="253" customWidth="1"/>
    <col min="2" max="2" width="25.83203125" style="253" customWidth="1"/>
    <col min="3" max="3" width="9.4140625" style="253" customWidth="1"/>
    <col min="4" max="4" width="16.83203125" style="253" customWidth="1"/>
    <col min="5" max="5" width="17.6640625" style="253" customWidth="1"/>
    <col min="6" max="6" width="15.33203125" style="253" bestFit="1" customWidth="1"/>
    <col min="7"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0.15230390432641561</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45876</v>
      </c>
      <c r="Q2" s="225">
        <f>_xll.ciqfunctions.udf.CIQ(A2,"IQ_YEARLOW",$A$6,"USD")</f>
        <v>20.815000000000001</v>
      </c>
      <c r="R2" s="230" cm="1">
        <f t="array" ref="R2">_xll.ciqfunctions.udf.CIQ(B2,"IQ_YEARLOW_DATE")</f>
        <v>45754</v>
      </c>
      <c r="S2" s="230">
        <f>P2-R2</f>
        <v>122</v>
      </c>
    </row>
    <row r="3" spans="1:19">
      <c r="A3" s="208" t="s">
        <v>21</v>
      </c>
      <c r="B3" s="208" t="s">
        <v>286</v>
      </c>
      <c r="C3" s="210">
        <f>'raw1'!H17</f>
        <v>0.13430354243686793</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45882</v>
      </c>
      <c r="Q3" s="225">
        <f>_xll.ciqfunctions.udf.CIQ(A3,"IQ_YEARLOW",$A$6,"USD")</f>
        <v>402.39</v>
      </c>
      <c r="R3" s="230" cm="1">
        <f t="array" ref="R3">_xll.ciqfunctions.udf.CIQ(B3,"IQ_YEARLOW_DATE")</f>
        <v>45754</v>
      </c>
      <c r="S3" s="230">
        <f t="shared" ref="S3:S5" si="3">P3-R3</f>
        <v>128</v>
      </c>
    </row>
    <row r="4" spans="1:19">
      <c r="A4" s="208" t="s">
        <v>18</v>
      </c>
      <c r="B4" s="208" t="s">
        <v>287</v>
      </c>
      <c r="C4" s="210">
        <f>'raw1'!H16</f>
        <v>9.9786585436090869E-2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45883</v>
      </c>
      <c r="Q4" s="225">
        <f>_xll.ciqfunctions.udf.CIQ("^SPX","IQ_YEARLOW",$A$6,"USD")</f>
        <v>4982.7703099999999</v>
      </c>
      <c r="R4" s="230" cm="1">
        <f t="array" ref="R4">_xll.ciqfunctions.udf.CIQ(B4,"IQ_YEARLOW_DATE")</f>
        <v>45755</v>
      </c>
      <c r="S4" s="230">
        <f t="shared" si="3"/>
        <v>128</v>
      </c>
    </row>
    <row r="5" spans="1:19" s="19" customFormat="1">
      <c r="A5" s="208" t="s">
        <v>23</v>
      </c>
      <c r="B5" s="208" t="s">
        <v>288</v>
      </c>
      <c r="C5" s="210">
        <f>'raw1'!H18</f>
        <v>5.5637188064069143E-2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45876</v>
      </c>
      <c r="Q2" s="225">
        <f>_xll.ciqfunctions.udf.CIQ(B2,"IQ_YEARLOW",$A$9,"USD")</f>
        <v>20.815000000000001</v>
      </c>
      <c r="R2" s="230" cm="1">
        <f t="array" ref="R2">_xll.ciqfunctions.udf.CIQ(B2,"IQ_YEARLOW_DATE")</f>
        <v>45754</v>
      </c>
      <c r="S2" s="225">
        <f>_xll.ciqfunctions.udf.CIQ(B2,"IQ_CLOSEPRICE",$A$14,"USD")</f>
        <v>28.43</v>
      </c>
      <c r="T2" s="231">
        <f>P2-R2</f>
        <v>122</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45882</v>
      </c>
      <c r="Q3" s="225">
        <f>_xll.ciqfunctions.udf.CIQ(B3,"IQ_YEARLOW",$A$9,"USD")</f>
        <v>28.960899999999999</v>
      </c>
      <c r="R3" s="230" cm="1">
        <f t="array" ref="R3">_xll.ciqfunctions.udf.CIQ(B3,"IQ_YEARLOW_DATE")</f>
        <v>45754</v>
      </c>
      <c r="S3" s="225">
        <f>_xll.ciqfunctions.udf.CIQ(B3,"IQ_CLOSEPRICE",$A$14,"USD")</f>
        <v>40.46</v>
      </c>
      <c r="T3" s="231">
        <f t="shared" ref="T3:T8" si="4">P3-R3</f>
        <v>128</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45882</v>
      </c>
      <c r="Q4" s="225">
        <f>_xll.ciqfunctions.udf.CIQ(B4,"IQ_YEARLOW",$A$9,"USD")</f>
        <v>30.6</v>
      </c>
      <c r="R4" s="230" cm="1">
        <f t="array" ref="R4">_xll.ciqfunctions.udf.CIQ(B4,"IQ_YEARLOW_DATE")</f>
        <v>45754</v>
      </c>
      <c r="S4" s="225">
        <f>_xll.ciqfunctions.udf.CIQ(B4,"IQ_CLOSEPRICE",$A$14,"USD")</f>
        <v>38.64</v>
      </c>
      <c r="T4" s="231">
        <f t="shared" si="4"/>
        <v>128</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45882</v>
      </c>
      <c r="Q6" s="225">
        <f>_xll.ciqfunctions.udf.CIQ(B6,"IQ_YEARLOW",$A$9,"USD")</f>
        <v>15.7607</v>
      </c>
      <c r="R6" s="230" cm="1">
        <f t="array" ref="R6">_xll.ciqfunctions.udf.CIQ(B6,"IQ_YEARLOW_DATE")</f>
        <v>45754</v>
      </c>
      <c r="S6" s="225">
        <f>_xll.ciqfunctions.udf.CIQ(B6,"IQ_CLOSEPRICE",$A$14,"USD")</f>
        <v>22</v>
      </c>
      <c r="T6" s="231">
        <f t="shared" si="4"/>
        <v>128</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0.15020518814072523</v>
      </c>
      <c r="C2" s="206">
        <f>SUM('Yearly-App'!C23:C35)</f>
        <v>0.26921815966655005</v>
      </c>
      <c r="D2" s="206">
        <f>SUM('Yearly-App'!D23:D35)</f>
        <v>3.4031235689099617</v>
      </c>
      <c r="E2" s="206">
        <f>SUM('Yearly-App'!E23:E35)</f>
        <v>2.9983660467590996</v>
      </c>
      <c r="F2" s="206">
        <f>SUM('Yearly-App'!F23:F35)</f>
        <v>0.66052921333492864</v>
      </c>
      <c r="G2" s="206">
        <f>SUM('Yearly-App'!G23:G35)</f>
        <v>0.21640429993985566</v>
      </c>
      <c r="H2" s="206">
        <f>'Yearly-App'!H15</f>
        <v>4.7138025467621879E-2</v>
      </c>
    </row>
    <row r="3" spans="1:8">
      <c r="A3" s="208" t="s">
        <v>313</v>
      </c>
      <c r="B3" s="206">
        <f>SUM('Yearly-Infra'!B23:B35)</f>
        <v>0.27630813605477478</v>
      </c>
      <c r="C3" s="206">
        <f>SUM('Yearly-Infra'!C23:C35)</f>
        <v>0.38395035779476538</v>
      </c>
      <c r="D3" s="206">
        <f>SUM('Yearly-Infra'!D23:D35)</f>
        <v>2.0434109960664983</v>
      </c>
      <c r="E3" s="206">
        <f>SUM('Yearly-Infra'!E23:E35)</f>
        <v>1.9693025687013104</v>
      </c>
      <c r="F3" s="206">
        <f>SUM('Yearly-Infra'!F23:F35)</f>
        <v>0.52172981965883458</v>
      </c>
      <c r="G3" s="206">
        <f>SUM('Yearly-Infra'!G23:G35)</f>
        <v>0.22538397586249778</v>
      </c>
      <c r="H3" s="206">
        <f>'Yearly-Infra'!H19</f>
        <v>6.3235974833718095E-2</v>
      </c>
    </row>
    <row r="4" spans="1:8" ht="22" customHeight="1">
      <c r="A4" s="208" t="s">
        <v>314</v>
      </c>
      <c r="B4" s="206">
        <f>SUM('Yearly-Semi'!B23:B35)</f>
        <v>0.16390179471271246</v>
      </c>
      <c r="C4" s="206">
        <f>SUM('Yearly-Semi'!C23:C35)</f>
        <v>0.37260266995887364</v>
      </c>
      <c r="D4" s="206">
        <f>SUM('Yearly-Semi'!D23:D35)</f>
        <v>1.6566312963754835</v>
      </c>
      <c r="E4" s="206">
        <f>SUM('Yearly-Semi'!E23:E35)</f>
        <v>1.5979453152223375</v>
      </c>
      <c r="F4" s="206">
        <f>SUM('Yearly-Semi'!F23:F35)</f>
        <v>0.14168940557188017</v>
      </c>
      <c r="G4" s="206">
        <f>SUM('Yearly-Semi'!G23:G35)</f>
        <v>6.1854394019577416E-2</v>
      </c>
      <c r="H4" s="206">
        <f>'Yearly-Semi'!H16</f>
        <v>4.1929904025075647E-2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0.33580980683506678</v>
      </c>
      <c r="E2" s="206">
        <f>'Yearly-App'!C2</f>
        <v>0.39867990747387716</v>
      </c>
      <c r="F2" s="206">
        <f>'Yearly-App'!D2</f>
        <v>4.9391193903471633</v>
      </c>
      <c r="G2" s="206">
        <f>'Yearly-App'!E2</f>
        <v>2.6151427687867228</v>
      </c>
      <c r="H2" s="206">
        <f>'Yearly-App'!F2</f>
        <v>0.47665263157894722</v>
      </c>
      <c r="I2" s="206">
        <f>'Yearly-App'!G2</f>
        <v>0.40814279983955076</v>
      </c>
      <c r="J2" s="206">
        <f>'Yearly-App'!H2</f>
        <v>1.413386295934994E-2</v>
      </c>
      <c r="K2" s="1"/>
      <c r="L2" s="1"/>
      <c r="M2" s="1"/>
      <c r="N2" s="1"/>
      <c r="O2" s="1"/>
      <c r="P2" s="1"/>
      <c r="Q2" s="1"/>
      <c r="R2" s="1"/>
    </row>
    <row r="3" spans="1:18">
      <c r="A3" s="233" t="str">
        <f>VLOOKUP(B3,weight!$A$4:$B$47,2,FALSE)</f>
        <v>SALESFORCE INC</v>
      </c>
      <c r="B3" s="208" t="s">
        <v>144</v>
      </c>
      <c r="C3" s="208" t="s">
        <v>312</v>
      </c>
      <c r="D3" s="206">
        <f>'Yearly-App'!B3</f>
        <v>-0.30197708850536886</v>
      </c>
      <c r="E3" s="206">
        <f>'Yearly-App'!C3</f>
        <v>5.1039391733397999E-2</v>
      </c>
      <c r="F3" s="206">
        <f>'Yearly-App'!D3</f>
        <v>0.62171606864274565</v>
      </c>
      <c r="G3" s="206">
        <f>'Yearly-App'!E3</f>
        <v>0.42096342063535475</v>
      </c>
      <c r="H3" s="206">
        <f>'Yearly-App'!F3</f>
        <v>3.0697231696676486E-2</v>
      </c>
      <c r="I3" s="206">
        <f>'Yearly-App'!G3</f>
        <v>-0.37669376693766937</v>
      </c>
      <c r="J3" s="206">
        <f>'Yearly-App'!H3</f>
        <v>-8.558171438798827E-3</v>
      </c>
      <c r="K3" s="1"/>
      <c r="L3" s="1"/>
      <c r="M3" s="1"/>
      <c r="N3" s="1"/>
      <c r="O3" s="1"/>
      <c r="P3" s="1"/>
      <c r="Q3" s="1"/>
      <c r="R3" s="1"/>
    </row>
    <row r="4" spans="1:18">
      <c r="A4" s="233" t="str">
        <f>VLOOKUP(B4,weight!$A$4:$B$47,2,FALSE)</f>
        <v>SERVICENOW INC</v>
      </c>
      <c r="B4" s="208" t="s">
        <v>159</v>
      </c>
      <c r="C4" s="208" t="s">
        <v>312</v>
      </c>
      <c r="D4" s="206">
        <f>'Yearly-App'!B4</f>
        <v>-0.19739274799079343</v>
      </c>
      <c r="E4" s="206">
        <f>'Yearly-App'!C4</f>
        <v>0.24216483630335683</v>
      </c>
      <c r="F4" s="206">
        <f>'Yearly-App'!D4</f>
        <v>1.3039875090079267</v>
      </c>
      <c r="G4" s="206">
        <f>'Yearly-App'!E4</f>
        <v>1.2592688557026426</v>
      </c>
      <c r="H4" s="206">
        <f>'Yearly-App'!F4</f>
        <v>0.29906276241298047</v>
      </c>
      <c r="I4" s="206">
        <f>'Yearly-App'!G4</f>
        <v>-0.43354939946080839</v>
      </c>
      <c r="J4" s="206">
        <f>'Yearly-App'!H4</f>
        <v>-3.0938559564624912E-3</v>
      </c>
      <c r="K4" s="1"/>
      <c r="L4" s="1"/>
      <c r="M4" s="1"/>
      <c r="N4" s="1"/>
      <c r="O4" s="1"/>
      <c r="P4" s="1"/>
      <c r="Q4" s="1"/>
      <c r="R4" s="1"/>
    </row>
    <row r="5" spans="1:18">
      <c r="A5" s="233" t="str">
        <f>VLOOKUP(B5,weight!$A$4:$B$47,2,FALSE)</f>
        <v>DUOLINGO</v>
      </c>
      <c r="B5" s="208" t="s">
        <v>147</v>
      </c>
      <c r="C5" s="208" t="s">
        <v>312</v>
      </c>
      <c r="D5" s="206">
        <f>'Yearly-App'!B5</f>
        <v>1.7425901366314056E-2</v>
      </c>
      <c r="E5" s="206">
        <f>'Yearly-App'!C5</f>
        <v>0.10857580398162314</v>
      </c>
      <c r="F5" s="206">
        <f>'Yearly-App'!D5</f>
        <v>4.195205971006172</v>
      </c>
      <c r="G5" s="206">
        <f>'Yearly-App'!E5</f>
        <v>1.9255577109602329</v>
      </c>
      <c r="H5" s="206">
        <f>'Yearly-App'!F5</f>
        <v>0.98753500631486446</v>
      </c>
      <c r="I5" s="206">
        <f>'Yearly-App'!G5</f>
        <v>0.73381902262675935</v>
      </c>
      <c r="J5" s="206">
        <f>'Yearly-App'!H5</f>
        <v>1.9981133784032763E-3</v>
      </c>
      <c r="K5" s="1"/>
      <c r="L5" s="1"/>
      <c r="M5" s="1"/>
      <c r="N5" s="1"/>
      <c r="O5" s="1"/>
      <c r="P5" s="1"/>
      <c r="Q5" s="1"/>
      <c r="R5" s="1"/>
    </row>
    <row r="6" spans="1:18">
      <c r="A6" s="233" t="str">
        <f>VLOOKUP(B6,weight!$A$4:$B$47,2,FALSE)</f>
        <v>SAP SE</v>
      </c>
      <c r="B6" s="208" t="s">
        <v>167</v>
      </c>
      <c r="C6" s="208" t="s">
        <v>312</v>
      </c>
      <c r="D6" s="206">
        <f>'Yearly-App'!B6</f>
        <v>0.13883687736144745</v>
      </c>
      <c r="E6" s="206">
        <f>'Yearly-App'!C6</f>
        <v>0.19859521684214454</v>
      </c>
      <c r="F6" s="206">
        <f>'Yearly-App'!D6</f>
        <v>1.8594458581390003</v>
      </c>
      <c r="G6" s="206">
        <f>'Yearly-App'!E6</f>
        <v>1.6112390979044715</v>
      </c>
      <c r="H6" s="206">
        <f>'Yearly-App'!F6</f>
        <v>0.53898021165938759</v>
      </c>
      <c r="I6" s="206">
        <f>'Yearly-App'!G6</f>
        <v>0.37664903692445018</v>
      </c>
      <c r="J6" s="206">
        <f>'Yearly-App'!H6</f>
        <v>2.6663923748767276E-2</v>
      </c>
      <c r="K6" s="1"/>
      <c r="L6" s="1"/>
      <c r="M6" s="1"/>
      <c r="N6" s="1"/>
      <c r="O6" s="1"/>
      <c r="P6" s="1"/>
      <c r="Q6" s="1"/>
      <c r="R6" s="1"/>
    </row>
    <row r="7" spans="1:18">
      <c r="A7" s="233" t="str">
        <f>VLOOKUP(B7,weight!$A$4:$B$47,2,FALSE)</f>
        <v>TEMPUS AI INC</v>
      </c>
      <c r="B7" s="208" t="s">
        <v>172</v>
      </c>
      <c r="C7" s="208" t="s">
        <v>312</v>
      </c>
      <c r="D7" s="206">
        <f>'Yearly-App'!B7</f>
        <v>1.1205568720379149</v>
      </c>
      <c r="E7" s="206">
        <f>'Yearly-App'!C7</f>
        <v>0.49938195302843003</v>
      </c>
      <c r="F7" s="206" t="e">
        <f>'Yearly-App'!D7</f>
        <v>#DIV/0!</v>
      </c>
      <c r="G7" s="206" t="e">
        <f>'Yearly-App'!E7</f>
        <v>#DIV/0!</v>
      </c>
      <c r="H7" s="206">
        <f>'Yearly-App'!F7</f>
        <v>0.45933589990375356</v>
      </c>
      <c r="I7" s="206">
        <f>'Yearly-App'!G7</f>
        <v>0.65708037178786227</v>
      </c>
      <c r="J7" s="206">
        <f>'Yearly-App'!H7</f>
        <v>8.4787822236643117E-3</v>
      </c>
      <c r="K7" s="1"/>
      <c r="L7" s="1"/>
      <c r="M7" s="1"/>
      <c r="N7" s="1"/>
      <c r="O7" s="1"/>
      <c r="P7" s="1"/>
      <c r="Q7" s="1"/>
      <c r="R7" s="1"/>
    </row>
    <row r="8" spans="1:18">
      <c r="A8" s="233" t="str">
        <f>VLOOKUP(B8,weight!$A$4:$B$47,2,FALSE)</f>
        <v>ADOBE INC</v>
      </c>
      <c r="B8" s="208" t="s">
        <v>137</v>
      </c>
      <c r="C8" s="208" t="s">
        <v>312</v>
      </c>
      <c r="D8" s="206">
        <f>'Yearly-App'!B8</f>
        <v>-0.21611046145542867</v>
      </c>
      <c r="E8" s="206">
        <f>'Yearly-App'!C8</f>
        <v>5.0602064220183429E-2</v>
      </c>
      <c r="F8" s="206">
        <f>'Yearly-App'!D8</f>
        <v>6.2389470327312679E-2</v>
      </c>
      <c r="G8" s="206">
        <f>'Yearly-App'!E8</f>
        <v>9.9360993609936221E-2</v>
      </c>
      <c r="H8" s="206">
        <f>'Yearly-App'!F8</f>
        <v>-0.35047325321705836</v>
      </c>
      <c r="I8" s="206">
        <f>'Yearly-App'!G8</f>
        <v>-0.43511697150148876</v>
      </c>
      <c r="J8" s="206">
        <f>'Yearly-App'!H8</f>
        <v>-4.5529686195278181E-3</v>
      </c>
      <c r="K8" s="1"/>
      <c r="L8" s="1"/>
      <c r="M8" s="1"/>
      <c r="N8" s="1"/>
      <c r="O8" s="1"/>
      <c r="P8" s="1"/>
      <c r="Q8" s="1"/>
      <c r="R8" s="1"/>
    </row>
    <row r="9" spans="1:18">
      <c r="A9" s="233" t="str">
        <f>VLOOKUP(B9,weight!$A$4:$B$47,2,FALSE)</f>
        <v>SAMSARA INC-CL A</v>
      </c>
      <c r="B9" s="208" t="s">
        <v>151</v>
      </c>
      <c r="C9" s="208" t="s">
        <v>312</v>
      </c>
      <c r="D9" s="206">
        <f>'Yearly-App'!B9</f>
        <v>-0.26253147173266189</v>
      </c>
      <c r="E9" s="206">
        <f>'Yearly-App'!C9</f>
        <v>1.6791044776119257E-2</v>
      </c>
      <c r="F9" s="206">
        <f>'Yearly-App'!D9</f>
        <v>3.0031479538300108</v>
      </c>
      <c r="G9" s="206">
        <f>'Yearly-App'!E9</f>
        <v>0.93753174200101563</v>
      </c>
      <c r="H9" s="206">
        <f>'Yearly-App'!F9</f>
        <v>2.4711254364759627E-2</v>
      </c>
      <c r="I9" s="206">
        <f>'Yearly-App'!G9</f>
        <v>-0.49272939051597825</v>
      </c>
      <c r="J9" s="206">
        <f>'Yearly-App'!H9</f>
        <v>-2.5759983009014161E-3</v>
      </c>
      <c r="K9" s="1"/>
      <c r="L9" s="1"/>
      <c r="M9" s="1"/>
      <c r="N9" s="1"/>
      <c r="O9" s="1"/>
      <c r="P9" s="1"/>
      <c r="Q9" s="1"/>
      <c r="R9" s="1"/>
    </row>
    <row r="10" spans="1:18">
      <c r="A10" s="233" t="str">
        <f>VLOOKUP(B10,weight!$A$4:$B$47,2,FALSE)</f>
        <v>WORKDAY INC-CLASS A</v>
      </c>
      <c r="B10" s="208" t="s">
        <v>175</v>
      </c>
      <c r="C10" s="208" t="s">
        <v>312</v>
      </c>
      <c r="D10" s="206">
        <f>'Yearly-App'!B10</f>
        <v>-0.13994496763942177</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-1.7970836787468496E-3</v>
      </c>
      <c r="K10" s="1"/>
      <c r="L10" s="1"/>
      <c r="M10" s="1"/>
      <c r="N10" s="1"/>
      <c r="O10" s="1"/>
      <c r="P10" s="1"/>
      <c r="Q10" s="1"/>
      <c r="R10" s="1"/>
    </row>
    <row r="11" spans="1:18">
      <c r="A11" s="233" t="str">
        <f>VLOOKUP(B11,weight!$A$4:$B$47,2,FALSE)</f>
        <v>ROBLOX CORP -CLASS A</v>
      </c>
      <c r="B11" s="208" t="s">
        <v>166</v>
      </c>
      <c r="C11" s="208" t="s">
        <v>312</v>
      </c>
      <c r="D11" s="206">
        <f>'Yearly-App'!B11</f>
        <v>1.1652264085724164</v>
      </c>
      <c r="E11" s="206">
        <f>'Yearly-App'!C11</f>
        <v>1.0460559370289735</v>
      </c>
      <c r="F11" s="206">
        <f>'Yearly-App'!D11</f>
        <v>2.8454516839785962</v>
      </c>
      <c r="G11" s="206">
        <f>'Yearly-App'!E11</f>
        <v>1.8286640426024543</v>
      </c>
      <c r="H11" s="206">
        <f>'Yearly-App'!F11</f>
        <v>2.0489143998003496</v>
      </c>
      <c r="I11" s="206">
        <f>'Yearly-App'!G11</f>
        <v>0.71377604800129735</v>
      </c>
      <c r="J11" s="206">
        <f>'Yearly-App'!H11</f>
        <v>1.5224740454184692E-2</v>
      </c>
      <c r="K11" s="1"/>
      <c r="L11" s="1"/>
      <c r="M11" s="1"/>
      <c r="N11" s="1"/>
      <c r="O11" s="1"/>
      <c r="P11" s="1"/>
      <c r="Q11" s="1"/>
      <c r="R11" s="1"/>
    </row>
    <row r="12" spans="1:18">
      <c r="A12" s="233" t="str">
        <f>VLOOKUP(B12,weight!$A$4:$B$47,2,FALSE)</f>
        <v>APPLOVIN CORP-CLASS A</v>
      </c>
      <c r="B12" s="208" t="s">
        <v>146</v>
      </c>
      <c r="C12" s="208" t="s">
        <v>312</v>
      </c>
      <c r="D12" s="206">
        <f>'Yearly-App'!B12</f>
        <v>0.33817126269956455</v>
      </c>
      <c r="E12" s="206">
        <f>'Yearly-App'!C12</f>
        <v>0.52707581227436817</v>
      </c>
      <c r="F12" s="206">
        <f>'Yearly-App'!D12</f>
        <v>24.244968771686327</v>
      </c>
      <c r="G12" s="206">
        <f>'Yearly-App'!E12</f>
        <v>27.487079091620984</v>
      </c>
      <c r="H12" s="206">
        <f>'Yearly-App'!F12</f>
        <v>3.436882546652031</v>
      </c>
      <c r="I12" s="206">
        <f>'Yearly-App'!G12</f>
        <v>0.88447110349423974</v>
      </c>
      <c r="J12" s="206">
        <f>'Yearly-App'!H12</f>
        <v>1.9223954942561479E-3</v>
      </c>
      <c r="K12" s="1"/>
      <c r="L12" s="1"/>
      <c r="M12" s="1"/>
      <c r="N12" s="1"/>
      <c r="O12" s="1"/>
      <c r="P12" s="1"/>
      <c r="Q12" s="1"/>
      <c r="R12" s="1"/>
    </row>
    <row r="13" spans="1:18">
      <c r="A13" s="233" t="str">
        <f>VLOOKUP(B13,weight!$A$4:$B$47,2,FALSE)</f>
        <v>SHOPIFY INC - CLASS A</v>
      </c>
      <c r="B13" s="208" t="s">
        <v>168</v>
      </c>
      <c r="C13" s="208" t="s">
        <v>312</v>
      </c>
      <c r="D13" s="206">
        <f>'Yearly-App'!B13</f>
        <v>0.35681369321922318</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3.3677013256425033E-3</v>
      </c>
      <c r="K13" s="1"/>
      <c r="L13" s="1"/>
      <c r="M13" s="1"/>
      <c r="N13" s="1"/>
      <c r="O13" s="1"/>
      <c r="P13" s="1"/>
      <c r="Q13" s="1"/>
      <c r="R13" s="1"/>
    </row>
    <row r="14" spans="1:18">
      <c r="A14" s="233" t="str">
        <f>VLOOKUP(B14,weight!$A$4:$B$47,2,FALSE)</f>
        <v>ATLASSIAN CORP-CL A</v>
      </c>
      <c r="B14" s="208" t="s">
        <v>171</v>
      </c>
      <c r="C14" s="208" t="s">
        <v>312</v>
      </c>
      <c r="D14" s="206">
        <f>'Yearly-App'!B14</f>
        <v>-0.32455419508587402</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-4.0734161222088705E-3</v>
      </c>
      <c r="K14" s="1"/>
      <c r="L14" s="1"/>
      <c r="M14" s="1"/>
      <c r="N14" s="1"/>
      <c r="O14" s="1"/>
      <c r="P14" s="1"/>
      <c r="Q14" s="1"/>
      <c r="R14" s="1"/>
    </row>
    <row r="15" spans="1:18">
      <c r="A15" s="233" t="str">
        <f>VLOOKUP(B15,weight!$A$4:$B$47,2,FALSE)</f>
        <v>MICROSOFT CORP</v>
      </c>
      <c r="B15" s="208" t="s">
        <v>155</v>
      </c>
      <c r="C15" s="208" t="s">
        <v>313</v>
      </c>
      <c r="D15" s="206">
        <f>'Yearly-Infra'!B2</f>
        <v>0.23957295373665488</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1.1120682725317223E-2</v>
      </c>
      <c r="K15" s="1"/>
      <c r="L15" s="1"/>
      <c r="M15" s="1"/>
      <c r="N15" s="1"/>
      <c r="O15" s="1"/>
      <c r="P15" s="1"/>
      <c r="Q15" s="1"/>
      <c r="R15" s="1"/>
    </row>
    <row r="16" spans="1:18">
      <c r="A16" s="233" t="str">
        <f>VLOOKUP(B16,weight!$A$4:$B$47,2,FALSE)</f>
        <v>AMAZON.COM INC</v>
      </c>
      <c r="B16" s="208" t="s">
        <v>138</v>
      </c>
      <c r="C16" s="208" t="s">
        <v>313</v>
      </c>
      <c r="D16" s="206">
        <f>'Yearly-Infra'!B3</f>
        <v>5.2828296640685446E-2</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1.1870604689838656E-3</v>
      </c>
      <c r="K16" s="1"/>
      <c r="L16" s="1"/>
      <c r="M16" s="1"/>
      <c r="N16" s="1"/>
      <c r="O16" s="1"/>
      <c r="P16" s="1"/>
      <c r="Q16" s="1"/>
      <c r="R16" s="1"/>
    </row>
    <row r="17" spans="1:18" ht="28">
      <c r="A17" s="233" t="str">
        <f>VLOOKUP(B17,weight!$A$4:$B$47,2,FALSE)</f>
        <v>ALPHABET INC-CL A</v>
      </c>
      <c r="B17" s="208" t="s">
        <v>149</v>
      </c>
      <c r="C17" s="208" t="s">
        <v>313</v>
      </c>
      <c r="D17" s="206">
        <f>'Yearly-Infra'!B4</f>
        <v>7.2054939249867944E-2</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-1.2462001289914452E-3</v>
      </c>
      <c r="K17" s="1"/>
      <c r="L17" s="1"/>
      <c r="M17" s="1"/>
      <c r="N17" s="1"/>
      <c r="O17" s="1"/>
      <c r="P17" s="1"/>
      <c r="Q17" s="1"/>
      <c r="R17" s="1"/>
    </row>
    <row r="18" spans="1:18">
      <c r="A18" s="233" t="str">
        <f>VLOOKUP(B18,weight!$A$4:$B$47,2,FALSE)</f>
        <v>TESLA INC</v>
      </c>
      <c r="B18" s="208" t="s">
        <v>173</v>
      </c>
      <c r="C18" s="208" t="s">
        <v>313</v>
      </c>
      <c r="D18" s="206">
        <f>'Yearly-Infra'!B5</f>
        <v>-0.16902733755942945</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-8.1527101270923996E-3</v>
      </c>
      <c r="K18" s="1"/>
      <c r="L18" s="1"/>
      <c r="M18" s="1"/>
      <c r="N18" s="1"/>
      <c r="O18" s="1"/>
      <c r="P18" s="1"/>
      <c r="Q18" s="1"/>
      <c r="R18" s="1"/>
    </row>
    <row r="19" spans="1:18">
      <c r="A19" s="233" t="str">
        <f>VLOOKUP(B19,weight!$A$4:$B$47,2,FALSE)</f>
        <v>PALANTIR TECHN-A</v>
      </c>
      <c r="B19" s="208" t="s">
        <v>163</v>
      </c>
      <c r="C19" s="208" t="s">
        <v>313</v>
      </c>
      <c r="D19" s="206">
        <f>'Yearly-Infra'!B6</f>
        <v>1.3934946449821504</v>
      </c>
      <c r="E19" s="206">
        <f>'Yearly-Infra'!C6</f>
        <v>0.64203454894433798</v>
      </c>
      <c r="F19" s="206">
        <f>'Yearly-Infra'!D6</f>
        <v>19.532</v>
      </c>
      <c r="G19" s="206">
        <f>'Yearly-Infra'!E6</f>
        <v>18.517110266159698</v>
      </c>
      <c r="H19" s="206">
        <f>'Yearly-Infra'!F6</f>
        <v>4.4183673469387754</v>
      </c>
      <c r="I19" s="206">
        <f>'Yearly-Infra'!G6</f>
        <v>0.86363052415210695</v>
      </c>
      <c r="J19" s="206">
        <f>'Yearly-Infra'!H6</f>
        <v>1.6864104879641784E-2</v>
      </c>
      <c r="K19" s="1"/>
      <c r="L19" s="1"/>
      <c r="M19" s="1"/>
      <c r="N19" s="1"/>
      <c r="O19" s="1"/>
      <c r="P19" s="1"/>
      <c r="Q19" s="1"/>
      <c r="R19" s="1"/>
    </row>
    <row r="20" spans="1:18">
      <c r="A20" s="233" t="str">
        <f>VLOOKUP(B20,weight!$A$4:$B$47,2,FALSE)</f>
        <v>ORACLE CORP</v>
      </c>
      <c r="B20" s="208" t="s">
        <v>161</v>
      </c>
      <c r="C20" s="208" t="s">
        <v>313</v>
      </c>
      <c r="D20" s="206">
        <f>'Yearly-Infra'!B7</f>
        <v>0.46999519923187716</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1.1426377929615867E-2</v>
      </c>
      <c r="K20" s="1"/>
      <c r="L20" s="1"/>
      <c r="M20" s="1"/>
      <c r="N20" s="1"/>
      <c r="O20" s="1"/>
      <c r="P20" s="1"/>
      <c r="Q20" s="1"/>
      <c r="R20" s="1"/>
    </row>
    <row r="21" spans="1:18">
      <c r="A21" s="233" t="str">
        <f>VLOOKUP(B21,weight!$A$4:$B$47,2,FALSE)</f>
        <v>NEBIUS GROUP NV</v>
      </c>
      <c r="B21" s="208" t="s">
        <v>157</v>
      </c>
      <c r="C21" s="208" t="s">
        <v>313</v>
      </c>
      <c r="D21" s="206">
        <f>'Yearly-Infra'!B8</f>
        <v>1.4714801444043322</v>
      </c>
      <c r="E21" s="206">
        <f>'Yearly-Infra'!C8</f>
        <v>1.493729679516953</v>
      </c>
      <c r="F21" s="206" t="e">
        <f>'Yearly-Infra'!D8</f>
        <v>#DIV/0!</v>
      </c>
      <c r="G21" s="206" t="e">
        <f>'Yearly-Infra'!E8</f>
        <v>#DIV/0!</v>
      </c>
      <c r="H21" s="206" t="e">
        <f>'Yearly-Infra'!F8</f>
        <v>#DIV/0!</v>
      </c>
      <c r="I21" s="206">
        <f>'Yearly-Infra'!G8</f>
        <v>0.74910968660968658</v>
      </c>
      <c r="J21" s="206">
        <f>'Yearly-Infra'!H8</f>
        <v>1.7845479934821131E-2</v>
      </c>
      <c r="K21" s="1"/>
      <c r="L21" s="1"/>
      <c r="M21" s="1"/>
      <c r="N21" s="1"/>
      <c r="O21" s="1"/>
      <c r="P21" s="1"/>
      <c r="Q21" s="1"/>
      <c r="R21" s="1"/>
    </row>
    <row r="22" spans="1:18">
      <c r="A22" s="233" t="str">
        <f>VLOOKUP(B22,weight!$A$4:$B$47,2,FALSE)</f>
        <v>ELASTIC NV</v>
      </c>
      <c r="B22" s="208" t="s">
        <v>148</v>
      </c>
      <c r="C22" s="208" t="s">
        <v>313</v>
      </c>
      <c r="D22" s="206">
        <f>'Yearly-Infra'!B9</f>
        <v>-0.22870407751312072</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-2.9837377411752646E-3</v>
      </c>
      <c r="K22" s="1"/>
      <c r="L22" s="1"/>
      <c r="M22" s="1"/>
      <c r="N22" s="1"/>
      <c r="O22" s="1"/>
      <c r="P22" s="1"/>
      <c r="Q22" s="1"/>
      <c r="R22" s="1"/>
    </row>
    <row r="23" spans="1:18">
      <c r="A23" s="233" t="str">
        <f>VLOOKUP(B23,weight!$A$4:$B$47,2,FALSE)</f>
        <v>SNOWFLAKE INC-CLASS A</v>
      </c>
      <c r="B23" s="208" t="s">
        <v>169</v>
      </c>
      <c r="C23" s="208" t="s">
        <v>313</v>
      </c>
      <c r="D23" s="206">
        <f>'Yearly-Infra'!B10</f>
        <v>0.26222394922608649</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6.1028254861637907E-3</v>
      </c>
      <c r="K23" s="1"/>
      <c r="L23" s="1"/>
      <c r="M23" s="1"/>
      <c r="N23" s="1"/>
      <c r="O23" s="1"/>
      <c r="P23" s="1"/>
      <c r="Q23" s="1"/>
      <c r="R23" s="1"/>
    </row>
    <row r="24" spans="1:18">
      <c r="A24" s="233" t="str">
        <f>VLOOKUP(B24,weight!$A$4:$B$47,2,FALSE)</f>
        <v>DATADOG INC - CLASS A</v>
      </c>
      <c r="B24" s="208" t="s">
        <v>145</v>
      </c>
      <c r="C24" s="208" t="s">
        <v>313</v>
      </c>
      <c r="D24" s="206">
        <f>'Yearly-Infra'!B11</f>
        <v>-0.12856043110084669</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4.1248656908911506E-5</v>
      </c>
      <c r="K24" s="1"/>
      <c r="L24" s="1"/>
      <c r="M24" s="1"/>
      <c r="N24" s="1"/>
      <c r="O24" s="1"/>
      <c r="P24" s="1"/>
      <c r="Q24" s="1"/>
      <c r="R24" s="1"/>
    </row>
    <row r="25" spans="1:18" ht="28">
      <c r="A25" s="233" t="str">
        <f>VLOOKUP(B25,weight!$A$4:$B$47,2,FALSE)</f>
        <v>CLOUDFLARE INC - CLASS A</v>
      </c>
      <c r="B25" s="208" t="s">
        <v>158</v>
      </c>
      <c r="C25" s="208" t="s">
        <v>313</v>
      </c>
      <c r="D25" s="206">
        <f>'Yearly-Infra'!B12</f>
        <v>0.81445022288261493</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1.1461525930863581E-2</v>
      </c>
      <c r="K25" s="1"/>
      <c r="L25" s="1"/>
      <c r="M25" s="1"/>
      <c r="N25" s="1"/>
      <c r="O25" s="1"/>
      <c r="P25" s="1"/>
      <c r="Q25" s="1"/>
      <c r="R25" s="1"/>
    </row>
    <row r="26" spans="1:18">
      <c r="A26" s="233" t="str">
        <f>VLOOKUP(B26,weight!$A$4:$B$47,2,FALSE)</f>
        <v>GITLAB INC-CL A</v>
      </c>
      <c r="B26" s="208" t="s">
        <v>150</v>
      </c>
      <c r="C26" s="208" t="s">
        <v>313</v>
      </c>
      <c r="D26" s="206">
        <f>'Yearly-Infra'!B13</f>
        <v>-0.27329192546583847</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-3.7304114021133091E-3</v>
      </c>
      <c r="K26" s="1"/>
      <c r="L26" s="1"/>
      <c r="M26" s="1"/>
      <c r="N26" s="1"/>
      <c r="O26" s="1"/>
      <c r="P26" s="1"/>
      <c r="Q26" s="1"/>
      <c r="R26" s="1"/>
    </row>
    <row r="27" spans="1:18" ht="28">
      <c r="A27" s="233" t="str">
        <f>VLOOKUP(B27,weight!$A$4:$B$47,2,FALSE)</f>
        <v>PALO ALTO NETWORKS INC</v>
      </c>
      <c r="B27" s="208" t="s">
        <v>162</v>
      </c>
      <c r="C27" s="208" t="s">
        <v>313</v>
      </c>
      <c r="D27" s="206">
        <f>'Yearly-Infra'!B14</f>
        <v>-4.6218949219608674E-2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1.1025262969811477E-3</v>
      </c>
      <c r="K27" s="1"/>
      <c r="L27" s="1"/>
      <c r="M27" s="1"/>
      <c r="N27" s="1"/>
      <c r="O27" s="1"/>
      <c r="P27" s="1"/>
      <c r="Q27" s="1"/>
      <c r="R27" s="1"/>
    </row>
    <row r="28" spans="1:18">
      <c r="A28" s="233" t="str">
        <f>VLOOKUP(B28,weight!$A$4:$B$47,2,FALSE)</f>
        <v>MONGODB INC</v>
      </c>
      <c r="B28" s="208" t="s">
        <v>152</v>
      </c>
      <c r="C28" s="208" t="s">
        <v>313</v>
      </c>
      <c r="D28" s="206">
        <f>'Yearly-Infra'!B15</f>
        <v>-0.12215970104376961</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-1.0680557293519138E-3</v>
      </c>
      <c r="K28" s="1"/>
      <c r="L28" s="1"/>
      <c r="M28" s="1"/>
      <c r="N28" s="1"/>
      <c r="O28" s="1"/>
      <c r="P28" s="1"/>
      <c r="Q28" s="1"/>
      <c r="R28" s="1"/>
    </row>
    <row r="29" spans="1:18">
      <c r="A29" s="233" t="str">
        <f>VLOOKUP(B29,weight!$A$4:$B$47,2,FALSE)</f>
        <v>PURE STORAGE-A</v>
      </c>
      <c r="B29" s="208" t="s">
        <v>164</v>
      </c>
      <c r="C29" s="208" t="s">
        <v>313</v>
      </c>
      <c r="D29" s="206">
        <f>'Yearly-Infra'!B16</f>
        <v>-5.8277714471756448E-2</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-1.0467215298164366E-3</v>
      </c>
      <c r="K29" s="1"/>
      <c r="L29" s="1"/>
      <c r="M29" s="1"/>
      <c r="N29" s="1"/>
      <c r="O29" s="1"/>
      <c r="P29" s="1"/>
      <c r="Q29" s="1"/>
      <c r="R29" s="1"/>
    </row>
    <row r="30" spans="1:18">
      <c r="A30" s="233" t="str">
        <f>VLOOKUP(B30,weight!$A$4:$B$47,2,FALSE)</f>
        <v>ZSCALER INC</v>
      </c>
      <c r="B30" s="208" t="s">
        <v>176</v>
      </c>
      <c r="C30" s="208" t="s">
        <v>313</v>
      </c>
      <c r="D30" s="206">
        <f>'Yearly-Infra'!B17</f>
        <v>0.50207859874729799</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5.6087021342878874E-3</v>
      </c>
      <c r="K30" s="1"/>
      <c r="L30" s="1"/>
      <c r="M30" s="1"/>
      <c r="N30" s="1"/>
      <c r="O30" s="1"/>
      <c r="P30" s="1"/>
      <c r="Q30" s="1"/>
      <c r="R30" s="1"/>
    </row>
    <row r="31" spans="1:18">
      <c r="A31" s="233" t="str">
        <f>VLOOKUP(B31,weight!$A$4:$B$47,2,FALSE)</f>
        <v>CONFLUENT INC-CLASS A</v>
      </c>
      <c r="B31" s="208" t="s">
        <v>143</v>
      </c>
      <c r="C31" s="208" t="s">
        <v>313</v>
      </c>
      <c r="D31" s="206">
        <f>'Yearly-Infra'!B18</f>
        <v>-0.36158798283261795</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-1.2967229513263282E-3</v>
      </c>
      <c r="K31" s="1"/>
      <c r="L31" s="1"/>
      <c r="M31" s="1"/>
      <c r="N31" s="1"/>
      <c r="O31" s="1"/>
      <c r="P31" s="1"/>
      <c r="Q31" s="1"/>
      <c r="R31" s="1"/>
    </row>
    <row r="32" spans="1:18" ht="17" customHeight="1">
      <c r="A32" s="233" t="str">
        <f>VLOOKUP(B32,weight!$A$4:$B$47,2,FALSE)</f>
        <v>NVIDIA CORP</v>
      </c>
      <c r="B32" s="208" t="s">
        <v>160</v>
      </c>
      <c r="C32" s="208" t="s">
        <v>314</v>
      </c>
      <c r="D32" s="206">
        <f>'Yearly-Semi'!B2</f>
        <v>0.35542482686722776</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1.2597013247113983E-2</v>
      </c>
      <c r="K32" s="1"/>
      <c r="L32" s="1"/>
      <c r="M32" s="1"/>
      <c r="N32" s="1"/>
      <c r="O32" s="1"/>
      <c r="P32" s="1"/>
      <c r="Q32" s="1"/>
      <c r="R32" s="1"/>
    </row>
    <row r="33" spans="1:18">
      <c r="A33" s="233" t="str">
        <f>VLOOKUP(B33,weight!$A$4:$B$47,2,FALSE)</f>
        <v>APPLE INC</v>
      </c>
      <c r="B33" s="208" t="s">
        <v>136</v>
      </c>
      <c r="C33" s="208" t="s">
        <v>314</v>
      </c>
      <c r="D33" s="206">
        <f>'Yearly-Semi'!B3</f>
        <v>-7.0441658014535502E-2</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-7.2054381043262349E-3</v>
      </c>
      <c r="K33" s="1"/>
      <c r="L33" s="1"/>
      <c r="M33" s="1"/>
      <c r="N33" s="1"/>
      <c r="O33" s="1"/>
      <c r="P33" s="1"/>
      <c r="Q33" s="1"/>
      <c r="R33" s="1"/>
    </row>
    <row r="34" spans="1:18">
      <c r="A34" s="233" t="str">
        <f>VLOOKUP(B34,weight!$A$4:$B$47,2,FALSE)</f>
        <v>BROADCOM INC</v>
      </c>
      <c r="B34" s="208" t="s">
        <v>142</v>
      </c>
      <c r="C34" s="208" t="s">
        <v>314</v>
      </c>
      <c r="D34" s="206">
        <f>'Yearly-Semi'!B4</f>
        <v>0.34243443754313319</v>
      </c>
      <c r="E34" s="206">
        <f>'Yearly-Semi'!C4</f>
        <v>0.67524416632551598</v>
      </c>
      <c r="F34" s="206">
        <f>'Yearly-Semi'!D4</f>
        <v>4.1984465455601327</v>
      </c>
      <c r="G34" s="206">
        <f>'Yearly-Semi'!E4</f>
        <v>3.5291401827783568</v>
      </c>
      <c r="H34" s="206">
        <f>'Yearly-Semi'!F4</f>
        <v>0.8028195607023727</v>
      </c>
      <c r="I34" s="206">
        <f>'Yearly-Semi'!G4</f>
        <v>0.55425280976828084</v>
      </c>
      <c r="J34" s="206">
        <f>'Yearly-Semi'!H4</f>
        <v>6.2292139037355412E-3</v>
      </c>
      <c r="K34" s="1"/>
      <c r="L34" s="1"/>
      <c r="M34" s="1"/>
      <c r="N34" s="1"/>
      <c r="O34" s="1"/>
      <c r="P34" s="1"/>
      <c r="Q34" s="1"/>
      <c r="R34" s="1"/>
    </row>
    <row r="35" spans="1:18" ht="28">
      <c r="A35" s="233" t="str">
        <f>VLOOKUP(B35,weight!$A$4:$B$47,2,FALSE)</f>
        <v>TSMC</v>
      </c>
      <c r="B35" s="208" t="s">
        <v>133</v>
      </c>
      <c r="C35" s="208" t="s">
        <v>314</v>
      </c>
      <c r="D35" s="206">
        <f>'Yearly-Semi'!B5</f>
        <v>0.19180719629180465</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4.0527633774649213E-3</v>
      </c>
      <c r="K35" s="1"/>
      <c r="L35" s="1"/>
      <c r="M35" s="1"/>
      <c r="N35" s="1"/>
      <c r="O35" s="1"/>
      <c r="P35" s="1"/>
      <c r="Q35" s="1"/>
      <c r="R35" s="1"/>
    </row>
    <row r="36" spans="1:18" ht="28">
      <c r="A36" s="233" t="str">
        <f>VLOOKUP(B36,weight!$A$4:$B$47,2,FALSE)</f>
        <v>SK HYNIX INC</v>
      </c>
      <c r="B36" s="208" t="s">
        <v>130</v>
      </c>
      <c r="C36" s="208" t="s">
        <v>314</v>
      </c>
      <c r="D36" s="206">
        <f>'Yearly-Semi'!B6</f>
        <v>0.68635680590718606</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2.3250406261591947E-2</v>
      </c>
      <c r="K36" s="1"/>
      <c r="L36" s="1"/>
      <c r="M36" s="1"/>
      <c r="N36" s="1"/>
      <c r="O36" s="1"/>
      <c r="P36" s="1"/>
      <c r="Q36" s="1"/>
      <c r="R36" s="1"/>
    </row>
    <row r="37" spans="1:18" ht="28">
      <c r="A37" s="233" t="str">
        <f>VLOOKUP(B37,weight!$A$4:$B$47,2,FALSE)</f>
        <v>ASML HOLDING NV</v>
      </c>
      <c r="B37" s="208" t="s">
        <v>141</v>
      </c>
      <c r="C37" s="208" t="s">
        <v>314</v>
      </c>
      <c r="D37" s="206">
        <f>'Yearly-Semi'!B7</f>
        <v>8.9643331217175604E-2</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1.0782126762997161E-3</v>
      </c>
      <c r="K37" s="1"/>
      <c r="L37" s="1"/>
      <c r="M37" s="1"/>
      <c r="N37" s="1"/>
      <c r="O37" s="1"/>
      <c r="P37" s="1"/>
      <c r="Q37" s="1"/>
      <c r="R37" s="1"/>
    </row>
    <row r="38" spans="1:18" ht="28">
      <c r="A38" s="233" t="str">
        <f>VLOOKUP(B38,weight!$A$4:$B$47,2,FALSE)</f>
        <v>MARVELL TECHNOLOGY INC</v>
      </c>
      <c r="B38" s="208" t="s">
        <v>154</v>
      </c>
      <c r="C38" s="208" t="s">
        <v>314</v>
      </c>
      <c r="D38" s="206">
        <f>'Yearly-Semi'!B8</f>
        <v>-0.28438207333635124</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-9.359964390937019E-3</v>
      </c>
      <c r="K38" s="1"/>
      <c r="L38" s="1"/>
      <c r="M38" s="1"/>
      <c r="N38" s="1"/>
      <c r="O38" s="1"/>
      <c r="P38" s="1"/>
      <c r="Q38" s="1"/>
      <c r="R38" s="1"/>
    </row>
    <row r="39" spans="1:18">
      <c r="A39" s="233" t="str">
        <f>VLOOKUP(B39,weight!$A$4:$B$47,2,FALSE)</f>
        <v>VERTIV HOLDINGS CO-A</v>
      </c>
      <c r="B39" s="208" t="s">
        <v>174</v>
      </c>
      <c r="C39" s="208" t="s">
        <v>314</v>
      </c>
      <c r="D39" s="206">
        <f>'Yearly-Semi'!B9</f>
        <v>0.16644661561482277</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2.2587765381168511E-3</v>
      </c>
      <c r="K39" s="1"/>
      <c r="L39" s="1"/>
      <c r="M39" s="1"/>
      <c r="N39" s="1"/>
      <c r="O39" s="1"/>
      <c r="P39" s="1"/>
      <c r="Q39" s="1"/>
      <c r="R39" s="1"/>
    </row>
    <row r="40" spans="1:18">
      <c r="A40" s="233" t="str">
        <f>VLOOKUP(B40,weight!$A$4:$B$47,2,FALSE)</f>
        <v>ARISTA NETWORKS INC</v>
      </c>
      <c r="B40" s="208" t="s">
        <v>139</v>
      </c>
      <c r="C40" s="208" t="s">
        <v>314</v>
      </c>
      <c r="D40" s="206">
        <f>'Yearly-Semi'!B10</f>
        <v>0.23477788835610225</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1.9762188954239464E-4</v>
      </c>
      <c r="K40" s="1"/>
      <c r="L40" s="1"/>
      <c r="M40" s="1"/>
      <c r="N40" s="1"/>
      <c r="O40" s="1"/>
      <c r="P40" s="1"/>
      <c r="Q40" s="1"/>
      <c r="R40" s="1"/>
    </row>
    <row r="41" spans="1:18" ht="28">
      <c r="A41" s="233" t="str">
        <f>VLOOKUP(B41,weight!$A$4:$B$47,2,FALSE)</f>
        <v>MEDIATEK INC</v>
      </c>
      <c r="B41" s="208" t="s">
        <v>135</v>
      </c>
      <c r="C41" s="208" t="s">
        <v>314</v>
      </c>
      <c r="D41" s="206">
        <f>'Yearly-Semi'!B11</f>
        <v>7.1112453714171409E-2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6.5319130660396662E-4</v>
      </c>
      <c r="K41" s="1"/>
      <c r="L41" s="1"/>
      <c r="M41" s="1"/>
      <c r="N41" s="1"/>
      <c r="O41" s="1"/>
      <c r="P41" s="1"/>
      <c r="Q41" s="1"/>
      <c r="R41" s="1"/>
    </row>
    <row r="42" spans="1:18" ht="28">
      <c r="A42" s="233" t="str">
        <f>VLOOKUP(B42,weight!$A$4:$B$47,2,FALSE)</f>
        <v>MICRON TECHNOLOGY INC</v>
      </c>
      <c r="B42" s="208" t="s">
        <v>156</v>
      </c>
      <c r="C42" s="208" t="s">
        <v>314</v>
      </c>
      <c r="D42" s="206">
        <f>'Yearly-Semi'!B12</f>
        <v>0.48871197718631199</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3.6243797709496115E-3</v>
      </c>
      <c r="K42" s="1"/>
      <c r="L42" s="1"/>
      <c r="M42" s="1"/>
      <c r="N42" s="1"/>
      <c r="O42" s="1"/>
      <c r="P42" s="1"/>
      <c r="Q42" s="1"/>
      <c r="R42" s="1"/>
    </row>
    <row r="43" spans="1:18">
      <c r="A43" s="233" t="str">
        <f>VLOOKUP(B43,weight!$A$4:$B$47,2,FALSE)</f>
        <v>QUALCOMM INC</v>
      </c>
      <c r="B43" s="208" t="s">
        <v>165</v>
      </c>
      <c r="C43" s="208" t="s">
        <v>314</v>
      </c>
      <c r="D43" s="206">
        <f>'Yearly-Semi'!B13</f>
        <v>2.9097773727379206E-2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-6.8258340075929219E-5</v>
      </c>
      <c r="K43" s="1"/>
      <c r="L43" s="1"/>
      <c r="M43" s="1"/>
      <c r="N43" s="1"/>
      <c r="O43" s="1"/>
      <c r="P43" s="1"/>
      <c r="Q43" s="1"/>
      <c r="R43" s="1"/>
    </row>
    <row r="44" spans="1:18">
      <c r="A44" s="233" t="str">
        <f>VLOOKUP(B44,weight!$A$4:$B$47,2,FALSE)</f>
        <v>SYNOPSYS INC</v>
      </c>
      <c r="B44" s="208" t="s">
        <v>170</v>
      </c>
      <c r="C44" s="208" t="s">
        <v>314</v>
      </c>
      <c r="D44" s="206">
        <f>'Yearly-Semi'!B14</f>
        <v>0.26990275259601115</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2.1423241710537889E-3</v>
      </c>
      <c r="K44" s="1"/>
      <c r="L44" s="1"/>
      <c r="M44" s="1"/>
      <c r="N44" s="1"/>
      <c r="O44" s="1"/>
      <c r="P44" s="1"/>
      <c r="Q44" s="1"/>
      <c r="R44" s="1"/>
    </row>
    <row r="45" spans="1:18">
      <c r="A45" s="233" t="str">
        <f>VLOOKUP(B45,weight!$A$4:$B$47,2,FALSE)</f>
        <v>ARM HOLDINGS PLC-ADR</v>
      </c>
      <c r="B45" s="208" t="s">
        <v>140</v>
      </c>
      <c r="C45" s="208" t="s">
        <v>314</v>
      </c>
      <c r="D45" s="206">
        <f>'Yearly-Semi'!B15</f>
        <v>0.13934824902723753</v>
      </c>
      <c r="E45" s="206">
        <f>'Yearly-Semi'!C15</f>
        <v>0.56040901419636646</v>
      </c>
      <c r="F45" s="206" t="e">
        <f>'Yearly-Semi'!D15</f>
        <v>#DIV/0!</v>
      </c>
      <c r="G45" s="206" t="e">
        <f>'Yearly-Semi'!E15</f>
        <v>#DIV/0!</v>
      </c>
      <c r="H45" s="206">
        <f>'Yearly-Semi'!F15</f>
        <v>-5.2276153150437099E-2</v>
      </c>
      <c r="I45" s="206">
        <f>'Yearly-Semi'!G15</f>
        <v>-0.56255468066491687</v>
      </c>
      <c r="J45" s="206">
        <f>'Yearly-Semi'!H15</f>
        <v>2.4796617179420927E-3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0.33580980683506678</v>
      </c>
      <c r="C2" s="206">
        <f>J2/K2-1</f>
        <v>0.39867990747387716</v>
      </c>
      <c r="D2" s="206">
        <f>J2/L2-1</f>
        <v>4.9391193903471633</v>
      </c>
      <c r="E2" s="206">
        <f>J2/M2-1</f>
        <v>2.6151427687867228</v>
      </c>
      <c r="F2" s="206">
        <f>J2/N2-1</f>
        <v>0.47665263157894722</v>
      </c>
      <c r="G2" s="206">
        <f>((O2-Q2)/O2)*((P2-R2)/ABS(P2-R2))</f>
        <v>0.40814279983955076</v>
      </c>
      <c r="H2" s="206">
        <f>'Yearly-Sector-Raw-Contribute'!G2</f>
        <v>1.413386295934994E-2</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45882</v>
      </c>
      <c r="Q2" s="225">
        <f>_xll.ciqfunctions.udf.CIQ(A2,"IQ_YEARLOW",$A$15,"USD")</f>
        <v>442.65</v>
      </c>
      <c r="R2" s="230" cm="1">
        <f t="array" ref="R2">_xll.ciqfunctions.udf.CIQ(A2,"IQ_YEARLOW_DATE")</f>
        <v>45768</v>
      </c>
      <c r="S2" s="225">
        <f>_xll.ciqfunctions.udf.CIQ(A2,"IQ_CLOSEPRICE",$A$20,"USD")</f>
        <v>585.51</v>
      </c>
      <c r="T2" s="231">
        <f>P2-R2</f>
        <v>114</v>
      </c>
    </row>
    <row r="3" spans="1:20">
      <c r="A3" s="208" t="s">
        <v>144</v>
      </c>
      <c r="B3" s="206">
        <f>holdings!X5</f>
        <v>-0.30197708850536886</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-8.558171438798827E-3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45881</v>
      </c>
      <c r="S3" s="225">
        <f>_xll.ciqfunctions.udf.CIQ(A3,"IQ_CLOSEPRICE",$A$20,"USD")</f>
        <v>334.33</v>
      </c>
      <c r="T3" s="231">
        <f t="shared" ref="T3:T14" si="5">P3-R3</f>
        <v>-251</v>
      </c>
    </row>
    <row r="4" spans="1:20">
      <c r="A4" s="208" t="s">
        <v>159</v>
      </c>
      <c r="B4" s="206">
        <f>holdings!X6</f>
        <v>-0.19739274799079343</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-3.0938559564624912E-3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1.7425901366314056E-2</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1.9981133784032763E-3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45519</v>
      </c>
      <c r="S5" s="225">
        <f>_xll.ciqfunctions.udf.CIQ(A5,"IQ_CLOSEPRICE",$A$20,"USD")</f>
        <v>324.23</v>
      </c>
      <c r="T5" s="231">
        <f t="shared" si="5"/>
        <v>272</v>
      </c>
    </row>
    <row r="6" spans="1:20">
      <c r="A6" s="208" t="s">
        <v>167</v>
      </c>
      <c r="B6" s="206">
        <f>holdings!X8</f>
        <v>0.13883687736144745</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2.6663923748767276E-2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45541</v>
      </c>
      <c r="S6" s="225">
        <f>_xll.ciqfunctions.udf.CIQ(A6,"IQ_CLOSEPRICE",$A$20,"USD")</f>
        <v>0</v>
      </c>
      <c r="T6" s="231">
        <f t="shared" si="5"/>
        <v>166</v>
      </c>
    </row>
    <row r="7" spans="1:20">
      <c r="A7" s="208" t="s">
        <v>172</v>
      </c>
      <c r="B7" s="206">
        <f>holdings!X9</f>
        <v>1.1205568720379149</v>
      </c>
      <c r="C7" s="206">
        <f t="shared" si="0"/>
        <v>0.49938195302843003</v>
      </c>
      <c r="D7" s="206" t="e">
        <f t="shared" si="1"/>
        <v>#DIV/0!</v>
      </c>
      <c r="E7" s="206" t="e">
        <f t="shared" si="2"/>
        <v>#DIV/0!</v>
      </c>
      <c r="F7" s="206">
        <f t="shared" si="3"/>
        <v>0.45933589990375356</v>
      </c>
      <c r="G7" s="206">
        <f t="shared" si="4"/>
        <v>0.65708037178786227</v>
      </c>
      <c r="H7" s="206">
        <f>'Yearly-Sector-Raw-Contribute'!G7</f>
        <v>8.4787822236643117E-3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-0.21611046145542867</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-4.5529686195278181E-3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45881</v>
      </c>
      <c r="S8" s="225">
        <f>_xll.ciqfunctions.udf.CIQ(A8,"IQ_CLOSEPRICE",$A$20,"USD")</f>
        <v>444.68</v>
      </c>
      <c r="T8" s="231">
        <f t="shared" si="5"/>
        <v>-334</v>
      </c>
    </row>
    <row r="9" spans="1:20">
      <c r="A9" s="208" t="s">
        <v>151</v>
      </c>
      <c r="B9" s="206">
        <f>holdings!X11</f>
        <v>-0.26253147173266189</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-2.5759983009014161E-3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-0.13994496763942177</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-1.7970836787468496E-3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45754</v>
      </c>
      <c r="S10" s="225">
        <f>_xll.ciqfunctions.udf.CIQ(A10,"IQ_CLOSEPRICE",$A$20,"USD")</f>
        <v>258.02999999999997</v>
      </c>
      <c r="T10" s="231">
        <f t="shared" si="5"/>
        <v>-119</v>
      </c>
    </row>
    <row r="11" spans="1:20">
      <c r="A11" s="208" t="s">
        <v>166</v>
      </c>
      <c r="B11" s="206">
        <f>holdings!X13</f>
        <v>1.1652264085724164</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1.5224740454184692E-2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45573</v>
      </c>
      <c r="S11" s="225">
        <f>_xll.ciqfunctions.udf.CIQ(A11,"IQ_CLOSEPRICE",$A$20,"USD")</f>
        <v>57.86</v>
      </c>
      <c r="T11" s="231">
        <f t="shared" si="5"/>
        <v>296</v>
      </c>
    </row>
    <row r="12" spans="1:20">
      <c r="A12" s="208" t="s">
        <v>146</v>
      </c>
      <c r="B12" s="206">
        <f>holdings!X14</f>
        <v>0.33817126269956455</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1.9223954942561479E-3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45541</v>
      </c>
      <c r="S12" s="225">
        <f>_xll.ciqfunctions.udf.CIQ(A12,"IQ_CLOSEPRICE",$A$20,"USD")</f>
        <v>323.83</v>
      </c>
      <c r="T12" s="231">
        <f t="shared" si="5"/>
        <v>160</v>
      </c>
    </row>
    <row r="13" spans="1:20">
      <c r="A13" s="208" t="s">
        <v>168</v>
      </c>
      <c r="B13" s="206">
        <f>holdings!X15</f>
        <v>0.35681369321922318</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3.3677013256425033E-3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45876</v>
      </c>
      <c r="Q13" s="225">
        <f>_xll.ciqfunctions.udf.CIQ(A13,"IQ_YEARLOW",$A$15,"USD")</f>
        <v>48.56</v>
      </c>
      <c r="R13" s="230" cm="1">
        <f t="array" ref="R13">_xll.ciqfunctions.udf.CIQ(A13,"IQ_YEARLOW_DATE")</f>
        <v>45541</v>
      </c>
      <c r="S13" s="225">
        <f>_xll.ciqfunctions.udf.CIQ(A13,"IQ_CLOSEPRICE",$A$20,"USD")</f>
        <v>106.33</v>
      </c>
      <c r="T13" s="231">
        <f t="shared" si="5"/>
        <v>335</v>
      </c>
    </row>
    <row r="14" spans="1:20">
      <c r="A14" s="208" t="s">
        <v>171</v>
      </c>
      <c r="B14" s="206">
        <f>holdings!X16</f>
        <v>-0.32455419508587402</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-4.0734161222088705E-3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45519</v>
      </c>
      <c r="S14" s="225">
        <f>_xll.ciqfunctions.udf.CIQ(A14,"IQ_CLOSEPRICE",$A$20,"USD")</f>
        <v>243.38</v>
      </c>
      <c r="T14" s="231">
        <f t="shared" si="5"/>
        <v>179</v>
      </c>
    </row>
    <row r="15" spans="1:20">
      <c r="A15" s="19" t="s">
        <v>268</v>
      </c>
      <c r="C15" s="1"/>
      <c r="D15" s="1"/>
      <c r="E15" s="1"/>
      <c r="F15" s="1"/>
      <c r="G15" s="1"/>
      <c r="H15" s="225">
        <f>SUM(H2:H14)</f>
        <v>4.7138025467621879E-2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2.4843438237050292E-2</v>
      </c>
      <c r="C23" s="1">
        <f>C2*holdings!$U$4*0.01</f>
        <v>2.9494611104507837E-2</v>
      </c>
      <c r="D23" s="1">
        <f>D2*holdings!$U$4*0.01</f>
        <v>0.36539941663994863</v>
      </c>
      <c r="E23" s="1">
        <f>E2*holdings!$U$4*0.01</f>
        <v>0.19347004326568482</v>
      </c>
      <c r="F23" s="1">
        <f>F2*holdings!$U$4*0.01</f>
        <v>3.5263086342725888E-2</v>
      </c>
      <c r="G23" s="1">
        <f>G2*holdings!$U$4*0.01</f>
        <v>3.0194682327102984E-2</v>
      </c>
      <c r="H23" s="263">
        <f>SUM(H2:H14)</f>
        <v>4.7138025467621879E-2</v>
      </c>
    </row>
    <row r="24" spans="1:8">
      <c r="A24" s="208" t="s">
        <v>144</v>
      </c>
      <c r="B24" s="1">
        <f>B3*holdings!$U$4*0.01</f>
        <v>-2.2340470690816027E-2</v>
      </c>
      <c r="C24" s="1">
        <f>C3*holdings!$U$4*0.01</f>
        <v>3.7759289644809704E-3</v>
      </c>
      <c r="D24" s="1">
        <f>D3*holdings!$U$4*0.01</f>
        <v>4.5994978222580231E-2</v>
      </c>
      <c r="E24" s="1">
        <f>E3*holdings!$U$4*0.01</f>
        <v>3.1143160585981336E-2</v>
      </c>
      <c r="F24" s="1">
        <f>F3*holdings!$U$4*0.01</f>
        <v>2.2710021094749281E-3</v>
      </c>
      <c r="G24" s="1">
        <f>G3*holdings!$U$4*0.01</f>
        <v>-2.7868061452398785E-2</v>
      </c>
      <c r="H24" s="264"/>
    </row>
    <row r="25" spans="1:8">
      <c r="A25" s="208" t="s">
        <v>159</v>
      </c>
      <c r="B25" s="1">
        <f>B4*holdings!$U$4*0.01</f>
        <v>-1.4603249944869745E-2</v>
      </c>
      <c r="C25" s="1">
        <f>C4*holdings!$U$4*0.01</f>
        <v>1.7915519533480164E-2</v>
      </c>
      <c r="D25" s="1">
        <f>D4*holdings!$U$4*0.01</f>
        <v>9.6469884090772173E-2</v>
      </c>
      <c r="E25" s="1">
        <f>E4*holdings!$U$4*0.01</f>
        <v>9.316156766039603E-2</v>
      </c>
      <c r="F25" s="1">
        <f>F4*holdings!$U$4*0.01</f>
        <v>2.212486686148999E-2</v>
      </c>
      <c r="G25" s="1">
        <f>G4*holdings!$U$4*0.01</f>
        <v>-3.2074279872073397E-2</v>
      </c>
      <c r="H25" s="264"/>
    </row>
    <row r="26" spans="1:8">
      <c r="A26" s="208" t="s">
        <v>147</v>
      </c>
      <c r="B26" s="1">
        <f>B5*holdings!$U$4*0.01</f>
        <v>1.2891800522418398E-3</v>
      </c>
      <c r="C26" s="1">
        <f>C5*holdings!$U$4*0.01</f>
        <v>8.0325119319113909E-3</v>
      </c>
      <c r="D26" s="1">
        <f>D5*holdings!$U$4*0.01</f>
        <v>0.31036419518142838</v>
      </c>
      <c r="E26" s="1">
        <f>E5*holdings!$U$4*0.01</f>
        <v>0.14245407099624069</v>
      </c>
      <c r="F26" s="1">
        <f>F5*holdings!$U$4*0.01</f>
        <v>7.3058512398829906E-2</v>
      </c>
      <c r="G26" s="1">
        <f>G5*holdings!$U$4*0.01</f>
        <v>5.4288431114087363E-2</v>
      </c>
      <c r="H26" s="264"/>
    </row>
    <row r="27" spans="1:8">
      <c r="A27" s="208" t="s">
        <v>167</v>
      </c>
      <c r="B27" s="1">
        <f>B6*holdings!$U$4*0.01</f>
        <v>1.0271246752028642E-2</v>
      </c>
      <c r="C27" s="1">
        <f>C6*holdings!$U$4*0.01</f>
        <v>1.4692209409520493E-2</v>
      </c>
      <c r="D27" s="1">
        <f>D6*holdings!$U$4*0.01</f>
        <v>0.13756307109429938</v>
      </c>
      <c r="E27" s="1">
        <f>E6*holdings!$U$4*0.01</f>
        <v>0.11920056591310479</v>
      </c>
      <c r="F27" s="1">
        <f>F6*holdings!$U$4*0.01</f>
        <v>3.9874123169752619E-2</v>
      </c>
      <c r="G27" s="1">
        <f>G6*holdings!$U$4*0.01</f>
        <v>2.786475229555424E-2</v>
      </c>
      <c r="H27" s="264"/>
    </row>
    <row r="28" spans="1:8">
      <c r="A28" s="208" t="s">
        <v>172</v>
      </c>
      <c r="B28" s="1">
        <f>B7*holdings!$U$4*0.01</f>
        <v>8.2899560629118532E-2</v>
      </c>
      <c r="C28" s="1">
        <f>C7*holdings!$U$4*0.01</f>
        <v>3.6944617024995775E-2</v>
      </c>
      <c r="D28" s="1"/>
      <c r="E28" s="1"/>
      <c r="F28" s="1">
        <f>F7*holdings!$U$4*0.01</f>
        <v>3.3981982738590995E-2</v>
      </c>
      <c r="G28" s="1">
        <f>G7*holdings!$U$4*0.01</f>
        <v>4.8611253456655026E-2</v>
      </c>
      <c r="H28" s="264"/>
    </row>
    <row r="29" spans="1:8">
      <c r="A29" s="208" t="s">
        <v>137</v>
      </c>
      <c r="B29" s="1">
        <f>B8*holdings!$U$4*0.01</f>
        <v>-1.5987999136026818E-2</v>
      </c>
      <c r="C29" s="1">
        <f>C8*holdings!$U$4*0.01</f>
        <v>3.7435751771800374E-3</v>
      </c>
      <c r="D29" s="1">
        <f>D8*holdings!$U$4*0.01</f>
        <v>4.6156155096451447E-3</v>
      </c>
      <c r="E29" s="1">
        <f>E8*holdings!$U$4*0.01</f>
        <v>7.3507939842054381E-3</v>
      </c>
      <c r="F29" s="1">
        <f>F8*holdings!$U$4*0.01</f>
        <v>-2.5928249987983543E-2</v>
      </c>
      <c r="G29" s="1">
        <f>G8*holdings!$U$4*0.01</f>
        <v>-3.2190249919350475E-2</v>
      </c>
      <c r="H29" s="264"/>
    </row>
    <row r="30" spans="1:8">
      <c r="A30" s="208" t="s">
        <v>151</v>
      </c>
      <c r="B30" s="1">
        <f>B9*holdings!$U$4*0.01</f>
        <v>-1.942225709470026E-2</v>
      </c>
      <c r="C30" s="1">
        <f>C9*holdings!$U$4*0.01</f>
        <v>1.2422129292845425E-3</v>
      </c>
      <c r="D30" s="1">
        <f>D9*holdings!$U$4*0.01</f>
        <v>0.22217493113399112</v>
      </c>
      <c r="E30" s="1">
        <f>E9*holdings!$U$4*0.01</f>
        <v>6.9359236846576189E-2</v>
      </c>
      <c r="F30" s="1">
        <f>F9*holdings!$U$4*0.01</f>
        <v>1.8281554292798505E-3</v>
      </c>
      <c r="G30" s="1">
        <f>G9*holdings!$U$4*0.01</f>
        <v>-3.6452455919118998E-2</v>
      </c>
      <c r="H30" s="264"/>
    </row>
    <row r="31" spans="1:8">
      <c r="A31" s="208" t="s">
        <v>175</v>
      </c>
      <c r="B31" s="1">
        <f>B10*holdings!$U$4*0.01</f>
        <v>-1.0353224025537667E-2</v>
      </c>
      <c r="C31" s="1">
        <f>C10*holdings!$U$4*0.01</f>
        <v>3.3037251048435297E-3</v>
      </c>
      <c r="D31" s="1">
        <f>D10*holdings!$U$4*0.01</f>
        <v>2.7754872566196687E-2</v>
      </c>
      <c r="E31" s="1">
        <f>E10*holdings!$U$4*0.01</f>
        <v>1.9151642438606155E-2</v>
      </c>
      <c r="F31" s="1">
        <f>F10*holdings!$U$4*0.01</f>
        <v>-5.9436275003365256E-4</v>
      </c>
      <c r="G31" s="1">
        <f>G10*holdings!$U$4*0.01</f>
        <v>-2.3701497805665633E-2</v>
      </c>
      <c r="H31" s="264"/>
    </row>
    <row r="32" spans="1:8">
      <c r="A32" s="208" t="s">
        <v>166</v>
      </c>
      <c r="B32" s="1">
        <f>B11*holdings!$U$4*0.01</f>
        <v>8.6204243367337674E-2</v>
      </c>
      <c r="C32" s="1">
        <f>C11*holdings!$U$4*0.01</f>
        <v>7.7387930712943448E-2</v>
      </c>
      <c r="D32" s="1">
        <f>D11*holdings!$U$4*0.01</f>
        <v>0.2105084536800107</v>
      </c>
      <c r="E32" s="1">
        <f>E11*holdings!$U$4*0.01</f>
        <v>0.135285811414739</v>
      </c>
      <c r="F32" s="1">
        <f>F11*holdings!$U$4*0.01</f>
        <v>0.15158008285756686</v>
      </c>
      <c r="G32" s="1">
        <f>G11*holdings!$U$4*0.01</f>
        <v>5.2805638199588015E-2</v>
      </c>
      <c r="H32" s="264"/>
    </row>
    <row r="33" spans="1:8">
      <c r="A33" s="208" t="s">
        <v>146</v>
      </c>
      <c r="B33" s="1">
        <f>B12*holdings!$U$4*0.01</f>
        <v>2.501814035034499E-2</v>
      </c>
      <c r="C33" s="1">
        <f>C12*holdings!$U$4*0.01</f>
        <v>3.8993427594902527E-2</v>
      </c>
      <c r="D33" s="1">
        <f>D12*holdings!$U$4*0.01</f>
        <v>1.7936593035069888</v>
      </c>
      <c r="E33" s="1">
        <f>E12*holdings!$U$4*0.01</f>
        <v>2.0335128332478871</v>
      </c>
      <c r="F33" s="1">
        <f>F12*holdings!$U$4*0.01</f>
        <v>0.25426291173706622</v>
      </c>
      <c r="G33" s="1">
        <f>G12*holdings!$U$4*0.01</f>
        <v>6.5433774669085412E-2</v>
      </c>
      <c r="H33" s="264"/>
    </row>
    <row r="34" spans="1:8">
      <c r="A34" s="208" t="s">
        <v>168</v>
      </c>
      <c r="B34" s="1">
        <f>B13*holdings!$U$4*0.01</f>
        <v>2.6397320057955833E-2</v>
      </c>
      <c r="C34" s="1">
        <f>C13*holdings!$U$4*0.01</f>
        <v>3.8117960028106572E-2</v>
      </c>
      <c r="D34" s="1">
        <f>D13*holdings!$U$4*0.01</f>
        <v>0.15539924383395362</v>
      </c>
      <c r="E34" s="1">
        <f>E13*holdings!$U$4*0.01</f>
        <v>0.14010724883690104</v>
      </c>
      <c r="F34" s="1">
        <f>F13*holdings!$U$4*0.01</f>
        <v>6.8311448349980208E-2</v>
      </c>
      <c r="G34" s="1">
        <f>G13*holdings!$U$4*0.01</f>
        <v>4.6213623807905044E-2</v>
      </c>
      <c r="H34" s="264"/>
    </row>
    <row r="35" spans="1:8">
      <c r="A35" s="208" t="s">
        <v>171</v>
      </c>
      <c r="B35" s="1">
        <f>B14*holdings!$U$4*0.01</f>
        <v>-2.4010740413402072E-2</v>
      </c>
      <c r="C35" s="1">
        <f>C14*holdings!$U$4*0.01</f>
        <v>-4.4260698496072287E-3</v>
      </c>
      <c r="D35" s="1">
        <f>D14*holdings!$U$4*0.01</f>
        <v>3.3219603450146934E-2</v>
      </c>
      <c r="E35" s="1">
        <f>E14*holdings!$U$4*0.01</f>
        <v>1.4169071568777629E-2</v>
      </c>
      <c r="F35" s="1">
        <f>F14*holdings!$U$4*0.01</f>
        <v>4.4956540781883429E-3</v>
      </c>
      <c r="G35" s="1">
        <f>G14*holdings!$U$4*0.01</f>
        <v>4.3278689038484856E-2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0.23957295373665488</v>
      </c>
      <c r="C2" s="206">
        <f>J2/K2-1</f>
        <v>0.39132089836315198</v>
      </c>
      <c r="D2" s="206">
        <f>J2/L2-1</f>
        <v>1.0055655718429097</v>
      </c>
      <c r="E2" s="206">
        <f>J2/M2-1</f>
        <v>0.96211511177575804</v>
      </c>
      <c r="F2" s="206">
        <f>J2/N2-1</f>
        <v>0.1515956249718684</v>
      </c>
      <c r="G2" s="206">
        <f>((O2-Q2)/O2)*((P2-R2)/ABS(P2-R2))</f>
        <v>0.32837914174961524</v>
      </c>
      <c r="H2" s="206">
        <f>'Yearly-Sector-Raw-Contribute'!G15</f>
        <v>1.1120682725317223E-2</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5.2828296640685446E-2</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1.1870604689838656E-3</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45754</v>
      </c>
      <c r="S3" s="225">
        <f>_xll.ciqfunctions.udf.CIQ(A3,"IQ_CLOSEPRICE",$A$24,"USD")</f>
        <v>219.39</v>
      </c>
      <c r="T3" s="231">
        <f t="shared" ref="T3:T18" si="5">P3-R3</f>
        <v>-62</v>
      </c>
    </row>
    <row r="4" spans="1:20" ht="28">
      <c r="A4" s="208" t="s">
        <v>149</v>
      </c>
      <c r="B4" s="229">
        <f>holdings!X19</f>
        <v>7.2054939249867944E-2</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-1.2462001289914452E-3</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-0.16902733755942945</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-8.1527101270923996E-3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45532</v>
      </c>
      <c r="S5" s="225">
        <f>_xll.ciqfunctions.udf.CIQ(A5,"IQ_CLOSEPRICE",$A$24,"USD")</f>
        <v>403.84</v>
      </c>
      <c r="T5" s="231">
        <f t="shared" si="5"/>
        <v>112</v>
      </c>
    </row>
    <row r="6" spans="1:20">
      <c r="A6" s="208" t="s">
        <v>163</v>
      </c>
      <c r="B6" s="229">
        <f>holdings!X21</f>
        <v>1.3934946449821504</v>
      </c>
      <c r="C6" s="206">
        <f t="shared" si="0"/>
        <v>0.64203454894433798</v>
      </c>
      <c r="D6" s="206">
        <f t="shared" si="1"/>
        <v>19.532</v>
      </c>
      <c r="E6" s="206">
        <f t="shared" si="2"/>
        <v>18.517110266159698</v>
      </c>
      <c r="F6" s="206">
        <f t="shared" si="3"/>
        <v>4.4183673469387754</v>
      </c>
      <c r="G6" s="206">
        <f t="shared" si="4"/>
        <v>0.86363052415210695</v>
      </c>
      <c r="H6" s="206">
        <f>'Yearly-Sector-Raw-Contribute'!G19</f>
        <v>1.6864104879641784E-2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45881</v>
      </c>
      <c r="Q6" s="225">
        <f>_xll.ciqfunctions.udf.CIQ(A6,"IQ_YEARLOW",$A$19,"USD")</f>
        <v>21.23</v>
      </c>
      <c r="R6" s="230" cm="1">
        <f t="array" ref="R6">_xll.ciqfunctions.udf.CIQ(A6,"IQ_YEARLOW_DATE")</f>
        <v>45539</v>
      </c>
      <c r="S6" s="225">
        <f>_xll.ciqfunctions.udf.CIQ(A6,"IQ_CLOSEPRICE",$A$24,"USD")</f>
        <v>75.63</v>
      </c>
      <c r="T6" s="231">
        <f t="shared" si="5"/>
        <v>342</v>
      </c>
    </row>
    <row r="7" spans="1:20">
      <c r="A7" s="208" t="s">
        <v>161</v>
      </c>
      <c r="B7" s="229">
        <f>holdings!X22</f>
        <v>0.46999519923187716</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1.1426377929615867E-2</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1.4714801444043322</v>
      </c>
      <c r="C8" s="206">
        <f t="shared" si="0"/>
        <v>1.493729679516953</v>
      </c>
      <c r="D8" s="206" t="e">
        <f t="shared" si="1"/>
        <v>#DIV/0!</v>
      </c>
      <c r="E8" s="206" t="e">
        <f t="shared" si="2"/>
        <v>#DIV/0!</v>
      </c>
      <c r="F8" s="206" t="e">
        <f t="shared" si="3"/>
        <v>#DIV/0!</v>
      </c>
      <c r="G8" s="206">
        <f t="shared" si="4"/>
        <v>0.74910968660968658</v>
      </c>
      <c r="H8" s="206">
        <f>'Yearly-Sector-Raw-Contribute'!G21</f>
        <v>1.7845479934821131E-2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45880</v>
      </c>
      <c r="Q8" s="225">
        <f>_xll.ciqfunctions.udf.CIQ(A8,"IQ_YEARLOW",$A$19,"USD")</f>
        <v>14.09</v>
      </c>
      <c r="R8" s="230" cm="1">
        <f t="array" ref="R8">_xll.ciqfunctions.udf.CIQ(A8,"IQ_YEARLOW_DATE")</f>
        <v>45586</v>
      </c>
      <c r="S8" s="225">
        <f>_xll.ciqfunctions.udf.CIQ(A8,"IQ_CLOSEPRICE",$A$24,"USD")</f>
        <v>27.7</v>
      </c>
      <c r="T8" s="231">
        <f t="shared" si="5"/>
        <v>294</v>
      </c>
    </row>
    <row r="9" spans="1:20">
      <c r="A9" s="208" t="s">
        <v>148</v>
      </c>
      <c r="B9" s="229">
        <f>holdings!X24</f>
        <v>-0.22870407751312072</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-2.9837377411752646E-3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0.26222394922608649</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6.1028254861637907E-3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-0.12856043110084669</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4.1248656908911506E-5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0.81445022288261493</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1.1461525930863581E-2</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45876</v>
      </c>
      <c r="Q12" s="225">
        <f>_xll.ciqfunctions.udf.CIQ(A12,"IQ_YEARLOW",$A$19,"USD")</f>
        <v>69.260000000000005</v>
      </c>
      <c r="R12" s="230" cm="1">
        <f t="array" ref="R12">_xll.ciqfunctions.udf.CIQ(A12,"IQ_YEARLOW_DATE")</f>
        <v>45545</v>
      </c>
      <c r="S12" s="225">
        <f>_xll.ciqfunctions.udf.CIQ(A12,"IQ_CLOSEPRICE",$A$24,"USD")</f>
        <v>107.68</v>
      </c>
      <c r="T12" s="231">
        <f t="shared" si="5"/>
        <v>331</v>
      </c>
    </row>
    <row r="13" spans="1:20">
      <c r="A13" s="208" t="s">
        <v>150</v>
      </c>
      <c r="B13" s="229">
        <f>holdings!X28</f>
        <v>-0.27329192546583847</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-3.7304114021133091E-3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-4.6218949219608674E-2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1.1025262969811477E-3</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45754</v>
      </c>
      <c r="S14" s="225">
        <f>_xll.ciqfunctions.udf.CIQ(A14,"IQ_CLOSEPRICE",$A$24,"USD")</f>
        <v>181.96</v>
      </c>
      <c r="T14" s="231">
        <f t="shared" si="5"/>
        <v>113</v>
      </c>
    </row>
    <row r="15" spans="1:20">
      <c r="A15" s="208" t="s">
        <v>152</v>
      </c>
      <c r="B15" s="229">
        <f>holdings!X30</f>
        <v>-0.12215970104376961</v>
      </c>
      <c r="C15" s="206">
        <f>J15/K15-1</f>
        <v>0.37215873414542266</v>
      </c>
      <c r="D15" s="206">
        <f>J15/L15-1</f>
        <v>0.4312004715436506</v>
      </c>
      <c r="E15" s="206">
        <f>J15/M15-1</f>
        <v>6.7666601524330572E-2</v>
      </c>
      <c r="F15" s="206">
        <f>J15/N15-1</f>
        <v>-0.16908745247148294</v>
      </c>
      <c r="G15" s="206">
        <f t="shared" si="4"/>
        <v>-0.61951351351351347</v>
      </c>
      <c r="H15" s="206">
        <f>'Yearly-Sector-Raw-Contribute'!G28</f>
        <v>-1.0680557293519138E-3</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-5.8277714471756448E-2</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-1.0467215298164366E-3</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0.50207859874729799</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5.6087021342878874E-3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-0.36158798283261795</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-1.2967229513263282E-3</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45881</v>
      </c>
      <c r="S18" s="225">
        <f>_xll.ciqfunctions.udf.CIQ(A18,"IQ_CLOSEPRICE",$A$24,"USD")</f>
        <v>27.96</v>
      </c>
      <c r="T18" s="231">
        <f t="shared" si="5"/>
        <v>-181</v>
      </c>
    </row>
    <row r="19" spans="1:20">
      <c r="A19" s="19" t="s">
        <v>268</v>
      </c>
      <c r="C19" s="206"/>
      <c r="D19" s="206"/>
      <c r="E19" s="206"/>
      <c r="F19" s="206"/>
      <c r="G19" s="206"/>
      <c r="H19" s="55">
        <f>SUM(H2:H18)</f>
        <v>6.3235974833718095E-2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0.10309168297540999</v>
      </c>
      <c r="C27" s="1">
        <f>C6*holdings!$U$4*0.01</f>
        <v>4.7498153234652625E-2</v>
      </c>
      <c r="D27" s="1">
        <f>D6*holdings!$U$4*0.01</f>
        <v>1.4449906636716932</v>
      </c>
      <c r="E27" s="1">
        <f>E6*holdings!$U$4*0.01</f>
        <v>1.3699084298986293</v>
      </c>
      <c r="F27" s="1">
        <f>F6*holdings!$U$4*0.01</f>
        <v>0.32687382577300839</v>
      </c>
      <c r="G27" s="1">
        <f>G6*holdings!$U$4*0.01</f>
        <v>6.389197441438077E-2</v>
      </c>
      <c r="H27" s="263"/>
    </row>
    <row r="28" spans="1:20">
      <c r="A28" s="208" t="s">
        <v>144</v>
      </c>
      <c r="B28" s="1">
        <f>B7*holdings!$U$4*0.01</f>
        <v>3.4770564963167098E-2</v>
      </c>
      <c r="C28" s="1">
        <f>C7*holdings!$U$4*0.01</f>
        <v>6.9097334964749749E-2</v>
      </c>
      <c r="D28" s="1">
        <f>D7*holdings!$U$4*0.01</f>
        <v>0.14765841834891721</v>
      </c>
      <c r="E28" s="1">
        <f>E7*holdings!$U$4*0.01</f>
        <v>0.14364815555101926</v>
      </c>
      <c r="F28" s="1">
        <f>F7*holdings!$U$4*0.01</f>
        <v>5.8070800142921909E-2</v>
      </c>
      <c r="G28" s="1">
        <f>G7*holdings!$U$4*0.01</f>
        <v>3.9030970258908469E-2</v>
      </c>
      <c r="H28" s="264"/>
    </row>
    <row r="29" spans="1:20">
      <c r="A29" s="208" t="s">
        <v>159</v>
      </c>
      <c r="B29" s="1">
        <f>B8*holdings!$U$4*0.01</f>
        <v>0.10886110334028953</v>
      </c>
      <c r="C29" s="1">
        <f>C8*holdings!$U$4*0.01</f>
        <v>0.1105071391025654</v>
      </c>
      <c r="D29" s="1"/>
      <c r="E29" s="1"/>
      <c r="F29" s="1"/>
      <c r="G29" s="1">
        <f>G8*holdings!$U$4*0.01</f>
        <v>5.5419644850349434E-2</v>
      </c>
      <c r="H29" s="264"/>
    </row>
    <row r="30" spans="1:20">
      <c r="A30" s="208" t="s">
        <v>147</v>
      </c>
      <c r="B30" s="1">
        <f>B9*holdings!$U$4*0.01</f>
        <v>-1.6919683429761759E-2</v>
      </c>
      <c r="C30" s="1">
        <f>C9*holdings!$U$4*0.01</f>
        <v>8.008952637178296E-3</v>
      </c>
      <c r="D30" s="1">
        <f>D9*holdings!$U$4*0.01</f>
        <v>3.0358798871862928E-2</v>
      </c>
      <c r="E30" s="1">
        <f>E9*holdings!$U$4*0.01</f>
        <v>4.1849013740544887E-2</v>
      </c>
      <c r="F30" s="1">
        <f>F9*holdings!$U$4*0.01</f>
        <v>-1.8727260258015507E-2</v>
      </c>
      <c r="G30" s="1">
        <f>G9*holdings!$U$4*0.01</f>
        <v>3.1026566367488111E-2</v>
      </c>
      <c r="H30" s="264"/>
    </row>
    <row r="31" spans="1:20">
      <c r="A31" s="208" t="s">
        <v>167</v>
      </c>
      <c r="B31" s="1">
        <f>B10*holdings!$U$4*0.01</f>
        <v>1.9399506370203518E-2</v>
      </c>
      <c r="C31" s="1">
        <f>C10*holdings!$U$4*0.01</f>
        <v>3.5151526308673894E-2</v>
      </c>
      <c r="D31" s="1">
        <f>D10*holdings!$U$4*0.01</f>
        <v>3.5556285370522536E-2</v>
      </c>
      <c r="E31" s="1">
        <f>E10*holdings!$U$4*0.01</f>
        <v>3.7969200953389549E-2</v>
      </c>
      <c r="F31" s="1">
        <f>F10*holdings!$U$4*0.01</f>
        <v>4.1940466117725825E-2</v>
      </c>
      <c r="G31" s="1">
        <f>G10*holdings!$U$4*0.01</f>
        <v>3.900473068678597E-2</v>
      </c>
      <c r="H31" s="264"/>
    </row>
    <row r="32" spans="1:20">
      <c r="A32" s="208" t="s">
        <v>172</v>
      </c>
      <c r="B32" s="1">
        <f>B11*holdings!$U$4*0.01</f>
        <v>-9.510988258157457E-3</v>
      </c>
      <c r="C32" s="1">
        <f>C11*holdings!$U$4*0.01</f>
        <v>4.2166878678457947E-2</v>
      </c>
      <c r="D32" s="1">
        <f>D11*holdings!$U$4*0.01</f>
        <v>6.5770368001821927E-2</v>
      </c>
      <c r="E32" s="1">
        <f>E11*holdings!$U$4*0.01</f>
        <v>8.6576239778570235E-2</v>
      </c>
      <c r="F32" s="1">
        <f>F11*holdings!$U$4*0.01</f>
        <v>1.3039323007915974E-2</v>
      </c>
      <c r="G32" s="1">
        <f>G11*holdings!$U$4*0.01</f>
        <v>-3.8473607979929214E-2</v>
      </c>
      <c r="H32" s="264"/>
    </row>
    <row r="33" spans="1:8">
      <c r="A33" s="208" t="s">
        <v>137</v>
      </c>
      <c r="B33" s="1">
        <f>B12*holdings!$U$4*0.01</f>
        <v>6.0253582228686681E-2</v>
      </c>
      <c r="C33" s="1">
        <f>C12*holdings!$U$4*0.01</f>
        <v>5.7148190653429083E-2</v>
      </c>
      <c r="D33" s="1">
        <f>D12*holdings!$U$4*0.01</f>
        <v>0.21394779394025354</v>
      </c>
      <c r="E33" s="1">
        <f>E12*holdings!$U$4*0.01</f>
        <v>0.18420919596851223</v>
      </c>
      <c r="F33" s="1">
        <f>F12*holdings!$U$4*0.01</f>
        <v>0.10067436473115858</v>
      </c>
      <c r="G33" s="1">
        <f>G12*holdings!$U$4*0.01</f>
        <v>4.8103695239817869E-2</v>
      </c>
      <c r="H33" s="264"/>
    </row>
    <row r="34" spans="1:8">
      <c r="A34" s="208" t="s">
        <v>151</v>
      </c>
      <c r="B34" s="1">
        <f>B13*holdings!$U$4*0.01</f>
        <v>-2.0218322791060662E-2</v>
      </c>
      <c r="C34" s="1">
        <f>C13*holdings!$U$4*0.01</f>
        <v>1.7589812294702186E-3</v>
      </c>
      <c r="D34" s="1">
        <f>D13*holdings!$U$4*0.01</f>
        <v>8.1743508597325494E-3</v>
      </c>
      <c r="E34" s="1">
        <f>E13*holdings!$U$4*0.01</f>
        <v>2.1697514251280414E-2</v>
      </c>
      <c r="F34" s="1">
        <f>F13*holdings!$U$4*0.01</f>
        <v>-1.4361754243468267E-2</v>
      </c>
      <c r="G34" s="1">
        <f>G13*holdings!$U$4*0.01</f>
        <v>-3.6185608670958123E-2</v>
      </c>
      <c r="H34" s="264"/>
    </row>
    <row r="35" spans="1:8">
      <c r="A35" s="208" t="s">
        <v>175</v>
      </c>
      <c r="B35" s="1">
        <f>B14*holdings!$U$4*0.01</f>
        <v>-3.4193093440021824E-3</v>
      </c>
      <c r="C35" s="1">
        <f>C14*holdings!$U$4*0.01</f>
        <v>1.2613200985588172E-2</v>
      </c>
      <c r="D35" s="1">
        <f>D14*holdings!$U$4*0.01</f>
        <v>9.6954317001694656E-2</v>
      </c>
      <c r="E35" s="1">
        <f>E14*holdings!$U$4*0.01</f>
        <v>8.3444818559364475E-2</v>
      </c>
      <c r="F35" s="1">
        <f>F14*holdings!$U$4*0.01</f>
        <v>1.4220054387587628E-2</v>
      </c>
      <c r="G35" s="1">
        <f>G14*holdings!$U$4*0.01</f>
        <v>2.3565610695654531E-2</v>
      </c>
      <c r="H35" s="264"/>
    </row>
    <row r="36" spans="1:8">
      <c r="A36" s="208" t="s">
        <v>166</v>
      </c>
      <c r="B36" s="1">
        <f>B15*holdings!$U$4*0.01</f>
        <v>-9.0374578888578888E-3</v>
      </c>
      <c r="C36" s="1">
        <f>C15*holdings!$U$4*0.01</f>
        <v>2.753255663751851E-2</v>
      </c>
      <c r="D36" s="1">
        <f>D15*holdings!$U$4*0.01</f>
        <v>3.1900504584855972E-2</v>
      </c>
      <c r="E36" s="1">
        <f>E15*holdings!$U$4*0.01</f>
        <v>5.0060212699698159E-3</v>
      </c>
      <c r="F36" s="1">
        <f>F15*holdings!$U$4*0.01</f>
        <v>-1.2509204902996314E-2</v>
      </c>
      <c r="G36" s="1">
        <f>G15*holdings!$U$4*0.01</f>
        <v>-4.5832031693911236E-2</v>
      </c>
      <c r="H36" s="264"/>
    </row>
    <row r="37" spans="1:8">
      <c r="A37" s="208" t="s">
        <v>146</v>
      </c>
      <c r="B37" s="1">
        <f>B16*holdings!$U$4*0.01</f>
        <v>-4.311425010844399E-3</v>
      </c>
      <c r="C37" s="1">
        <f>C16*holdings!$U$4*0.01</f>
        <v>2.7465881614094662E-2</v>
      </c>
      <c r="D37" s="1">
        <f>D16*holdings!$U$4*0.01</f>
        <v>7.111674930725273E-2</v>
      </c>
      <c r="E37" s="1">
        <f>E16*holdings!$U$4*0.01</f>
        <v>0.10655614727650577</v>
      </c>
      <c r="F37" s="1">
        <f>F16*holdings!$U$4*0.01</f>
        <v>-5.1012861921708105E-3</v>
      </c>
      <c r="G37" s="1">
        <f>G16*holdings!$U$4*0.01</f>
        <v>-3.9325145550849504E-2</v>
      </c>
      <c r="H37" s="264"/>
    </row>
    <row r="38" spans="1:8">
      <c r="A38" s="208" t="s">
        <v>168</v>
      </c>
      <c r="B38" s="1">
        <f>B17*holdings!$U$4*0.01</f>
        <v>3.7144116712021912E-2</v>
      </c>
      <c r="C38" s="1">
        <f>C17*holdings!$U$4*0.01</f>
        <v>3.1344940233628694E-2</v>
      </c>
      <c r="D38" s="1">
        <f>D17*holdings!$U$4*0.01</f>
        <v>8.4729916093378488E-2</v>
      </c>
      <c r="E38" s="1">
        <f>E17*holdings!$U$4*0.01</f>
        <v>0.12218426468135343</v>
      </c>
      <c r="F38" s="1">
        <f>F17*holdings!$U$4*0.01</f>
        <v>3.4656624983880023E-2</v>
      </c>
      <c r="G38" s="1">
        <f>G17*holdings!$U$4*0.01</f>
        <v>3.833306734645707E-2</v>
      </c>
      <c r="H38" s="264"/>
    </row>
    <row r="39" spans="1:8">
      <c r="A39" s="208" t="s">
        <v>171</v>
      </c>
      <c r="B39" s="1">
        <f>B18*holdings!$U$4*0.01</f>
        <v>-2.675052525542768E-2</v>
      </c>
      <c r="C39" s="1">
        <f>C18*holdings!$U$4*0.01</f>
        <v>1.4971031451605511E-2</v>
      </c>
      <c r="D39" s="1">
        <f>D18*holdings!$U$4*0.01</f>
        <v>7.7096671598960156E-3</v>
      </c>
      <c r="E39" s="1">
        <f>E18*holdings!$U$4*0.01</f>
        <v>9.2639525475572797E-3</v>
      </c>
      <c r="F39" s="1">
        <f>F18*holdings!$U$4*0.01</f>
        <v>-1.7884815466905719E-3</v>
      </c>
      <c r="G39" s="1">
        <f>G18*holdings!$U$4*0.01</f>
        <v>-3.9254656922430457E-2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0.35542482686722776</v>
      </c>
      <c r="C2" s="206">
        <f>J2/K2-1</f>
        <v>0.70460143856537605</v>
      </c>
      <c r="D2" s="206">
        <f>J2/L2-1</f>
        <v>9.2227737398806369</v>
      </c>
      <c r="E2" s="206">
        <f>J2/M2-1</f>
        <v>6.1894609982130246</v>
      </c>
      <c r="F2" s="206">
        <f>J2/N2-1</f>
        <v>0.41977841608535083</v>
      </c>
      <c r="G2" s="206">
        <f>((O2-Q2)/O2)*((P2-R2)/ABS(P2-R2))</f>
        <v>0.50264124942581534</v>
      </c>
      <c r="H2" s="206">
        <f>'Yearly-Sector-Raw-Contribute'!G32</f>
        <v>1.2597013247113983E-2</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45881</v>
      </c>
      <c r="Q2" s="225">
        <f>_xll.ciqfunctions.udf.CIQ(A2,"IQ_YEARLOW",$A$16,"USD")</f>
        <v>86.62</v>
      </c>
      <c r="R2" s="230" cm="1">
        <f t="array" ref="R2">_xll.ciqfunctions.udf.CIQ(A2,"IQ_YEARLOW_DATE")</f>
        <v>45754</v>
      </c>
      <c r="S2" s="225">
        <f>_xll.ciqfunctions.udf.CIQ(A2,"IQ_CLOSEPRICE",$A$21,"USD")</f>
        <v>134.29</v>
      </c>
      <c r="T2" s="230">
        <f>P2-R2</f>
        <v>127</v>
      </c>
    </row>
    <row r="3" spans="1:20">
      <c r="A3" s="208" t="s">
        <v>136</v>
      </c>
      <c r="B3" s="206">
        <f>holdings!X35</f>
        <v>-7.0441658014535502E-2</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-7.2054381043262349E-3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0.34243443754313319</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6.2292139037355412E-3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45882</v>
      </c>
      <c r="Q4" s="225">
        <f>_xll.ciqfunctions.udf.CIQ(A4,"IQ_YEARLOW",$A$16,"USD")</f>
        <v>128.5</v>
      </c>
      <c r="R4" s="230" cm="1">
        <f t="array" ref="R4">_xll.ciqfunctions.udf.CIQ(A4,"IQ_YEARLOW_DATE")</f>
        <v>45544</v>
      </c>
      <c r="S4" s="225">
        <f>_xll.ciqfunctions.udf.CIQ(A4,"IQ_CLOSEPRICE",$A$21,"USD")</f>
        <v>231.84</v>
      </c>
      <c r="T4" s="230">
        <f t="shared" si="5"/>
        <v>338</v>
      </c>
    </row>
    <row r="5" spans="1:20" ht="28">
      <c r="A5" s="208" t="s">
        <v>133</v>
      </c>
      <c r="B5" s="206">
        <f>holdings!X37</f>
        <v>0.19180719629180465</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4.0527633774649213E-3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45882</v>
      </c>
      <c r="Q5" s="225">
        <f>_xll.ciqfunctions.udf.CIQ(A5,"IQ_YEARLOW",$A$16,"USD")</f>
        <v>26.50177</v>
      </c>
      <c r="R5" s="230" cm="1">
        <f t="array" ref="R5">_xll.ciqfunctions.udf.CIQ(A5,"IQ_YEARLOW_DATE")</f>
        <v>45756</v>
      </c>
      <c r="S5" s="225">
        <f>_xll.ciqfunctions.udf.CIQ(A5,"IQ_CLOSEPRICE",$A$21,"USD")</f>
        <v>32.79439</v>
      </c>
      <c r="T5" s="230">
        <f t="shared" si="5"/>
        <v>126</v>
      </c>
    </row>
    <row r="6" spans="1:20" ht="28">
      <c r="A6" s="208" t="s">
        <v>130</v>
      </c>
      <c r="B6" s="206">
        <f>holdings!X38</f>
        <v>0.68635680590718606</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2.3250406261591947E-2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8.9643331217175604E-2</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1.0782126762997161E-3</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-0.28438207333635124</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-9.359964390937019E-3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0.16644661561482277</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2.2587765381168511E-3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0.23477788835610225</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1.9762188954239464E-4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45882</v>
      </c>
      <c r="Q10" s="225">
        <f>_xll.ciqfunctions.udf.CIQ(A10,"IQ_YEARLOW",$A$16,"USD")</f>
        <v>59.43</v>
      </c>
      <c r="R10" s="230" cm="1">
        <f t="array" ref="R10">_xll.ciqfunctions.udf.CIQ(A10,"IQ_YEARLOW_DATE")</f>
        <v>45754</v>
      </c>
      <c r="S10" s="225">
        <f>_xll.ciqfunctions.udf.CIQ(A10,"IQ_CLOSEPRICE",$A$21,"USD")</f>
        <v>110.53</v>
      </c>
      <c r="T10" s="230">
        <f t="shared" si="5"/>
        <v>128</v>
      </c>
    </row>
    <row r="11" spans="1:20" ht="28">
      <c r="A11" s="208" t="s">
        <v>135</v>
      </c>
      <c r="B11" s="206">
        <f>holdings!X43</f>
        <v>7.1112453714171409E-2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6.5319130660396662E-4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45554</v>
      </c>
      <c r="S11" s="225">
        <f>_xll.ciqfunctions.udf.CIQ(A11,"IQ_CLOSEPRICE",$A$21,"USD")</f>
        <v>43.166559999999997</v>
      </c>
      <c r="T11" s="230">
        <f t="shared" si="5"/>
        <v>160</v>
      </c>
    </row>
    <row r="12" spans="1:20">
      <c r="A12" s="208" t="s">
        <v>156</v>
      </c>
      <c r="B12" s="206">
        <f>holdings!X44</f>
        <v>0.48871197718631199</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3.6243797709496115E-3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2.9097773727379206E-2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-6.8258340075929219E-5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0.26990275259601115</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2.1423241710537889E-3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0.13934824902723753</v>
      </c>
      <c r="C15" s="206">
        <f>J15/K15-1</f>
        <v>0.56040901419636646</v>
      </c>
      <c r="D15" s="206" t="e">
        <f>J15/L15-1</f>
        <v>#DIV/0!</v>
      </c>
      <c r="E15" s="206" t="e">
        <f>J15/M15-1</f>
        <v>#DIV/0!</v>
      </c>
      <c r="F15" s="206">
        <f>J15/N15-1</f>
        <v>-5.2276153150437099E-2</v>
      </c>
      <c r="G15" s="206">
        <f t="shared" si="4"/>
        <v>-0.56255468066491687</v>
      </c>
      <c r="H15" s="206">
        <f>'Yearly-Sector-Raw-Contribute'!G45</f>
        <v>2.4796617179420927E-3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4.1929904025075647E-2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-5.2113218392667469E-3</v>
      </c>
      <c r="C24" s="1">
        <f>C3*holdings!$U$4*0.01</f>
        <v>4.8974925465973132E-3</v>
      </c>
      <c r="D24" s="1">
        <f>D3*holdings!$U$4*0.01</f>
        <v>3.0980628404665214E-2</v>
      </c>
      <c r="E24" s="1">
        <f>E3*holdings!$U$4*0.01</f>
        <v>2.784396432811469E-2</v>
      </c>
      <c r="F24" s="1">
        <f>F3*holdings!$U$4*0.01</f>
        <v>-6.5088092736164203E-3</v>
      </c>
      <c r="G24" s="1">
        <f>G3*holdings!$U$4*0.01</f>
        <v>-2.5851967355230782E-2</v>
      </c>
      <c r="H24" s="263"/>
    </row>
    <row r="25" spans="1:19">
      <c r="A25" s="208" t="s">
        <v>144</v>
      </c>
      <c r="B25" s="1">
        <f>B4*holdings!$U$4*0.01</f>
        <v>2.533353292901367E-2</v>
      </c>
      <c r="C25" s="1">
        <f>C4*holdings!$U$4*0.01</f>
        <v>4.9955023348307731E-2</v>
      </c>
      <c r="D25" s="1">
        <f>D4*holdings!$U$4*0.01</f>
        <v>0.31060393509415646</v>
      </c>
      <c r="E25" s="1">
        <f>E4*holdings!$U$4*0.01</f>
        <v>0.26108819449638226</v>
      </c>
      <c r="F25" s="1">
        <f>F4*holdings!$U$4*0.01</f>
        <v>5.939313791869439E-2</v>
      </c>
      <c r="G25" s="1">
        <f>G4*holdings!$U$4*0.01</f>
        <v>4.1004000380348606E-2</v>
      </c>
      <c r="H25" s="264"/>
    </row>
    <row r="26" spans="1:19">
      <c r="A26" s="208" t="s">
        <v>159</v>
      </c>
      <c r="B26" s="1">
        <f>B5*holdings!$U$4*0.01</f>
        <v>1.4190027025737332E-2</v>
      </c>
      <c r="C26" s="1">
        <f>C5*holdings!$U$4*0.01</f>
        <v>3.5070617849592478E-2</v>
      </c>
      <c r="D26" s="1">
        <f>D5*holdings!$U$4*0.01</f>
        <v>0.10518378974658439</v>
      </c>
      <c r="E26" s="1">
        <f>E5*holdings!$U$4*0.01</f>
        <v>9.624744400963868E-2</v>
      </c>
      <c r="F26" s="1">
        <f>F5*holdings!$U$4*0.01</f>
        <v>2.0016489380296147E-2</v>
      </c>
      <c r="G26" s="1">
        <f>G5*holdings!$U$4*0.01</f>
        <v>2.4235039708819631E-2</v>
      </c>
      <c r="H26" s="264"/>
    </row>
    <row r="27" spans="1:19">
      <c r="A27" s="208" t="s">
        <v>147</v>
      </c>
      <c r="B27" s="1">
        <f>B6*holdings!$U$4*0.01</f>
        <v>5.0777143993621154E-2</v>
      </c>
      <c r="C27" s="1">
        <f>C6*holdings!$U$4*0.01</f>
        <v>4.1920038718794003E-2</v>
      </c>
      <c r="D27" s="1">
        <f>D6*holdings!$U$4*0.01</f>
        <v>0.14803392946836685</v>
      </c>
      <c r="E27" s="1">
        <f>E6*holdings!$U$4*0.01</f>
        <v>0.15663392670188001</v>
      </c>
      <c r="F27" s="1">
        <f>F6*holdings!$U$4*0.01</f>
        <v>1.924737276336428E-2</v>
      </c>
      <c r="G27" s="1">
        <f>G6*holdings!$U$4*0.01</f>
        <v>3.905407447551245E-2</v>
      </c>
      <c r="H27" s="264"/>
    </row>
    <row r="28" spans="1:19">
      <c r="A28" s="208" t="s">
        <v>167</v>
      </c>
      <c r="B28" s="1">
        <f>B7*holdings!$U$4*0.01</f>
        <v>6.631874701476961E-3</v>
      </c>
      <c r="C28" s="1">
        <f>C7*holdings!$U$4*0.01</f>
        <v>1.2105530410385345E-2</v>
      </c>
      <c r="D28" s="1">
        <f>D7*holdings!$U$4*0.01</f>
        <v>1.6641152026994493E-2</v>
      </c>
      <c r="E28" s="1">
        <f>E7*holdings!$U$4*0.01</f>
        <v>1.4861732507805795E-2</v>
      </c>
      <c r="F28" s="1">
        <f>F7*holdings!$U$4*0.01</f>
        <v>-1.6184195359416564E-2</v>
      </c>
      <c r="G28" s="1">
        <f>G7*holdings!$U$4*0.01</f>
        <v>-2.926890017952085E-2</v>
      </c>
      <c r="H28" s="264"/>
    </row>
    <row r="29" spans="1:19">
      <c r="A29" s="208" t="s">
        <v>172</v>
      </c>
      <c r="B29" s="1">
        <f>B8*holdings!$U$4*0.01</f>
        <v>-2.1038779484263071E-2</v>
      </c>
      <c r="C29" s="1">
        <f>C8*holdings!$U$4*0.01</f>
        <v>2.9062816897185335E-2</v>
      </c>
      <c r="D29" s="1">
        <f>D8*holdings!$U$4*0.01</f>
        <v>4.0536705971530307E-2</v>
      </c>
      <c r="E29" s="1">
        <f>E8*holdings!$U$4*0.01</f>
        <v>6.399779200904715E-2</v>
      </c>
      <c r="F29" s="1">
        <f>F8*holdings!$U$4*0.01</f>
        <v>2.4080319206562541E-3</v>
      </c>
      <c r="G29" s="1">
        <f>G8*holdings!$U$4*0.01</f>
        <v>-4.6655764502588445E-2</v>
      </c>
      <c r="H29" s="264"/>
    </row>
    <row r="30" spans="1:19">
      <c r="A30" s="208" t="s">
        <v>137</v>
      </c>
      <c r="B30" s="1">
        <f>B9*holdings!$U$4*0.01</f>
        <v>1.2313833993608947E-2</v>
      </c>
      <c r="C30" s="1">
        <f>C9*holdings!$U$4*0.01</f>
        <v>5.8519618136395321E-2</v>
      </c>
      <c r="D30" s="1">
        <f>D9*holdings!$U$4*0.01</f>
        <v>0.6264053772677014</v>
      </c>
      <c r="E30" s="1">
        <f>E9*holdings!$U$4*0.01</f>
        <v>0.62138468867709529</v>
      </c>
      <c r="F30" s="1">
        <f>F9*holdings!$U$4*0.01</f>
        <v>4.2010552989070603E-2</v>
      </c>
      <c r="G30" s="1">
        <f>G9*holdings!$U$4*0.01</f>
        <v>-4.8535580325311058E-2</v>
      </c>
      <c r="H30" s="264"/>
    </row>
    <row r="31" spans="1:19">
      <c r="A31" s="208" t="s">
        <v>151</v>
      </c>
      <c r="B31" s="1">
        <f>B10*holdings!$U$4*0.01</f>
        <v>1.7369028092930724E-2</v>
      </c>
      <c r="C31" s="1">
        <f>C10*holdings!$U$4*0.01</f>
        <v>4.2372642923433387E-2</v>
      </c>
      <c r="D31" s="1">
        <f>D10*holdings!$U$4*0.01</f>
        <v>0.16390465045097563</v>
      </c>
      <c r="E31" s="1">
        <f>E10*holdings!$U$4*0.01</f>
        <v>0.14239167727250071</v>
      </c>
      <c r="F31" s="1">
        <f>F10*holdings!$U$4*0.01</f>
        <v>2.3867977379589428E-2</v>
      </c>
      <c r="G31" s="1">
        <f>G10*holdings!$U$4*0.01</f>
        <v>4.1065301154995321E-2</v>
      </c>
      <c r="H31" s="264"/>
    </row>
    <row r="32" spans="1:19">
      <c r="A32" s="208" t="s">
        <v>175</v>
      </c>
      <c r="B32" s="1">
        <f>B11*holdings!$U$4*0.01</f>
        <v>5.2609477620194104E-3</v>
      </c>
      <c r="C32" s="1">
        <f>C11*holdings!$U$4*0.01</f>
        <v>1.0809536325634141E-2</v>
      </c>
      <c r="D32" s="1">
        <f>D11*holdings!$U$4*0.01</f>
        <v>7.3345644042520877E-2</v>
      </c>
      <c r="E32" s="1">
        <f>E11*holdings!$U$4*0.01</f>
        <v>6.6350150145246339E-2</v>
      </c>
      <c r="F32" s="1">
        <f>F11*holdings!$U$4*0.01</f>
        <v>1.5969967417214424E-2</v>
      </c>
      <c r="G32" s="1">
        <f>G11*holdings!$U$4*0.01</f>
        <v>2.7901280474750517E-2</v>
      </c>
      <c r="H32" s="264"/>
    </row>
    <row r="33" spans="1:8">
      <c r="A33" s="208" t="s">
        <v>166</v>
      </c>
      <c r="B33" s="1">
        <f>B12*holdings!$U$4*0.01</f>
        <v>3.6155244944642347E-2</v>
      </c>
      <c r="C33" s="1">
        <f>C12*holdings!$U$4*0.01</f>
        <v>4.7807864573790874E-2</v>
      </c>
      <c r="D33" s="1">
        <f>D12*holdings!$U$4*0.01</f>
        <v>7.136280446114969E-2</v>
      </c>
      <c r="E33" s="1">
        <f>E12*holdings!$U$4*0.01</f>
        <v>8.04149692164563E-2</v>
      </c>
      <c r="F33" s="1">
        <f>F12*holdings!$U$4*0.01</f>
        <v>-4.4449803429219012E-3</v>
      </c>
      <c r="G33" s="1">
        <f>G12*holdings!$U$4*0.01</f>
        <v>3.8918908952118525E-2</v>
      </c>
      <c r="H33" s="264"/>
    </row>
    <row r="34" spans="1:8">
      <c r="A34" s="208" t="s">
        <v>146</v>
      </c>
      <c r="B34" s="1">
        <f>B13*holdings!$U$4*0.01</f>
        <v>2.1526731194805673E-3</v>
      </c>
      <c r="C34" s="1">
        <f>C13*holdings!$U$4*0.01</f>
        <v>8.634508004487635E-3</v>
      </c>
      <c r="D34" s="1">
        <f>D13*holdings!$U$4*0.01</f>
        <v>1.5276902450014602E-2</v>
      </c>
      <c r="E34" s="1">
        <f>E13*holdings!$U$4*0.01</f>
        <v>2.2889260928815044E-2</v>
      </c>
      <c r="F34" s="1">
        <f>F13*holdings!$U$4*0.01</f>
        <v>-1.5717745080947317E-2</v>
      </c>
      <c r="G34" s="1">
        <f>G13*holdings!$U$4*0.01</f>
        <v>-2.843947217966341E-2</v>
      </c>
      <c r="H34" s="264"/>
    </row>
    <row r="35" spans="1:8">
      <c r="A35" s="208" t="s">
        <v>168</v>
      </c>
      <c r="B35" s="1">
        <f>B14*holdings!$U$4*0.01</f>
        <v>1.9967589473711193E-2</v>
      </c>
      <c r="C35" s="1">
        <f>C14*holdings!$U$4*0.01</f>
        <v>3.144698022427006E-2</v>
      </c>
      <c r="D35" s="1">
        <f>D14*holdings!$U$4*0.01</f>
        <v>5.4355776990823834E-2</v>
      </c>
      <c r="E35" s="1">
        <f>E14*holdings!$U$4*0.01</f>
        <v>4.3841514929355174E-2</v>
      </c>
      <c r="F35" s="1">
        <f>F14*holdings!$U$4*0.01</f>
        <v>1.6316058598968212E-3</v>
      </c>
      <c r="G35" s="1">
        <f>G14*holdings!$U$4*0.01</f>
        <v>2.8427473415346915E-2</v>
      </c>
      <c r="H35" s="264"/>
    </row>
    <row r="36" spans="1:8">
      <c r="A36" s="208" t="s">
        <v>171</v>
      </c>
      <c r="B36" s="1">
        <f>B15*holdings!$U$4*0.01</f>
        <v>1.03090783761702E-2</v>
      </c>
      <c r="C36" s="1">
        <f>C15*holdings!$U$4*0.01</f>
        <v>4.1459440577063633E-2</v>
      </c>
      <c r="D36" s="1" t="e">
        <f>D15*holdings!$U$4*0.01</f>
        <v>#DIV/0!</v>
      </c>
      <c r="E36" s="1" t="e">
        <f>E15*holdings!$U$4*0.01</f>
        <v>#DIV/0!</v>
      </c>
      <c r="F36" s="1">
        <f>F15*holdings!$U$4*0.01</f>
        <v>-3.8674254164987295E-3</v>
      </c>
      <c r="G36" s="1">
        <f>G15*holdings!$U$4*0.01</f>
        <v>-4.1618178443867275E-2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1.413386295934994E-2</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-8.558171438798827E-3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-3.0938559564624912E-3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1.9981133784032763E-3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2.6663923748767276E-2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8.4787822236643117E-3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-4.5529686195278181E-3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-2.5759983009014161E-3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-1.7970836787468496E-3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1.5224740454184692E-2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1.9223954942561479E-3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3.3677013256425033E-3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-4.0734161222088705E-3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1.1120682725317223E-2</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1.1870604689838656E-3</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-1.2462001289914452E-3</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-8.1527101270923996E-3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1.6864104879641784E-2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1.1426377929615867E-2</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1.7845479934821131E-2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-2.9837377411752646E-3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6.1028254861637907E-3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4.1248656908911506E-5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1.1461525930863581E-2</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-3.7304114021133091E-3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1.1025262969811477E-3</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-1.0680557293519138E-3</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-1.0467215298164366E-3</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5.6087021342878874E-3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-1.2967229513263282E-3</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1.2597013247113983E-2</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-7.2054381043262349E-3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6.2292139037355412E-3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4.0527633774649213E-3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2.3250406261591947E-2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1.0782126762997161E-3</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-9.359964390937019E-3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2.2587765381168511E-3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1.9762188954239464E-4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6.5319130660396662E-4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3.6243797709496115E-3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-6.8258340075929219E-5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2.1423241710537889E-3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2.4796617179420927E-3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2025-08-15T02:07:12Z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