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551B1CDC-BCB3-497C-B4FF-DCF6A63CBC67}" xr6:coauthVersionLast="47" xr6:coauthVersionMax="47" xr10:uidLastSave="{00000000-0000-0000-0000-000000000000}"/>
  <bookViews>
    <workbookView xWindow="-110" yWindow="-110" windowWidth="25820" windowHeight="15500" firstSheet="1" activeTab="3" xr2:uid="{00000000-000D-0000-FFFF-FFFF00000000}"/>
  </bookViews>
  <sheets>
    <sheet name="__snloffice" sheetId="8" state="veryHidden" r:id="rId1"/>
    <sheet name="raw1" sheetId="12" r:id="rId2"/>
    <sheet name="_CIQHiddenCacheSheet" sheetId="134" state="veryHidden"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localSheetId="12" hidden="1">"244e8b9b-9555-43d4-a766-55f71f6305a6"</definedName>
    <definedName name="CIQWBGuid" hidden="1">"cc7ef571-e71c-4aa6-a11a-dcdae975c725"</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1"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79" l="1"/>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O6" i="17" s="1"/>
  <c r="H2" i="17"/>
  <c r="A11" i="17"/>
  <c r="A10" i="17"/>
  <c r="P5" i="17"/>
  <c r="H1" i="20"/>
  <c r="H2" i="20" s="1"/>
  <c r="I1" i="20"/>
  <c r="I2" i="20" s="1"/>
  <c r="J1" i="20"/>
  <c r="K1" i="20"/>
  <c r="K2" i="20" s="1"/>
  <c r="J2" i="20"/>
  <c r="F4" i="20"/>
  <c r="R4" i="20"/>
  <c r="S4" i="20"/>
  <c r="F5" i="20"/>
  <c r="R5" i="20"/>
  <c r="S5" i="20"/>
  <c r="F6" i="20"/>
  <c r="R6" i="20"/>
  <c r="S6" i="20"/>
  <c r="F7" i="20"/>
  <c r="F48" i="20" s="1"/>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I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X5" i="2"/>
  <c r="Z5" i="2" s="1"/>
  <c r="Y5" i="2"/>
  <c r="AD2" i="2"/>
  <c r="M2" i="4" s="1"/>
  <c r="I2" i="12"/>
  <c r="E6" i="12"/>
  <c r="F6" i="12"/>
  <c r="G6" i="12"/>
  <c r="I15" i="1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D42" i="49"/>
  <c r="D35" i="49"/>
  <c r="D28" i="49"/>
  <c r="D21" i="49"/>
  <c r="D14" i="49"/>
  <c r="D2" i="49"/>
  <c r="N13" i="45"/>
  <c r="R11" i="45" a="1"/>
  <c r="N10" i="45"/>
  <c r="L10" i="45"/>
  <c r="N7" i="45"/>
  <c r="O4" i="45"/>
  <c r="K18" i="44"/>
  <c r="J18" i="44"/>
  <c r="Q16" i="44"/>
  <c r="J15" i="44"/>
  <c r="K12" i="44"/>
  <c r="L9" i="44"/>
  <c r="N6" i="44"/>
  <c r="R4" i="44" a="1"/>
  <c r="N3" i="44"/>
  <c r="L3" i="44"/>
  <c r="J14" i="43"/>
  <c r="Q12" i="43"/>
  <c r="K11" i="43"/>
  <c r="J11" i="43"/>
  <c r="Q9" i="43"/>
  <c r="J8" i="43"/>
  <c r="K5" i="43"/>
  <c r="L2" i="43"/>
  <c r="P7" i="36" a="1"/>
  <c r="L6" i="36"/>
  <c r="P4" i="36" a="1"/>
  <c r="O3" i="36"/>
  <c r="N3" i="36"/>
  <c r="Q5" i="30"/>
  <c r="R3" i="30" a="1"/>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H47" i="20"/>
  <c r="H43" i="20"/>
  <c r="H39" i="20"/>
  <c r="H35" i="20"/>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D41" i="20"/>
  <c r="D25" i="20"/>
  <c r="D9" i="20"/>
  <c r="W25" i="2"/>
  <c r="X22" i="2"/>
  <c r="X19" i="2"/>
  <c r="V19" i="2"/>
  <c r="W16" i="2"/>
  <c r="X13" i="2"/>
  <c r="H11" i="2"/>
  <c r="I8" i="2"/>
  <c r="X7" i="2"/>
  <c r="L4" i="2"/>
  <c r="AB14" i="2"/>
  <c r="S17" i="2"/>
  <c r="S15" i="2"/>
  <c r="R17" i="2"/>
  <c r="P18" i="2"/>
  <c r="O18" i="2"/>
  <c r="N20" i="2"/>
  <c r="N18" i="2"/>
  <c r="G26" i="2"/>
  <c r="G7" i="2"/>
  <c r="F8" i="2"/>
  <c r="E10" i="2"/>
  <c r="E8" i="2"/>
  <c r="D10" i="2"/>
  <c r="L8" i="12"/>
  <c r="L4" i="1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O14" i="43"/>
  <c r="S12" i="43"/>
  <c r="Q11" i="43"/>
  <c r="S9" i="43"/>
  <c r="P8" i="43" a="1"/>
  <c r="K7" i="43"/>
  <c r="P5" i="43" a="1"/>
  <c r="L4" i="43"/>
  <c r="P2" i="43" a="1"/>
  <c r="L8" i="36"/>
  <c r="S8" i="36"/>
  <c r="P6" i="36" a="1"/>
  <c r="S5" i="36"/>
  <c r="O2" i="36"/>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E40" i="49"/>
  <c r="E33" i="49"/>
  <c r="E26" i="49"/>
  <c r="E14" i="49"/>
  <c r="E7" i="49"/>
  <c r="O15" i="45"/>
  <c r="S13" i="45"/>
  <c r="O12" i="45"/>
  <c r="N12" i="45"/>
  <c r="S10" i="45"/>
  <c r="O9" i="45"/>
  <c r="S7" i="45"/>
  <c r="P6" i="45" a="1"/>
  <c r="J5" i="45"/>
  <c r="P3" i="45" a="1"/>
  <c r="K2" i="45"/>
  <c r="K17" i="44"/>
  <c r="D41" i="49"/>
  <c r="D34" i="49"/>
  <c r="D22" i="49"/>
  <c r="D15" i="49"/>
  <c r="D8" i="49"/>
  <c r="Q15" i="45"/>
  <c r="J14" i="45"/>
  <c r="Q12" i="45"/>
  <c r="K11" i="45"/>
  <c r="J11" i="45"/>
  <c r="Q9" i="45"/>
  <c r="J8" i="45"/>
  <c r="K5" i="45"/>
  <c r="L2" i="45"/>
  <c r="N17" i="44"/>
  <c r="L17" i="44"/>
  <c r="N14" i="44"/>
  <c r="E41" i="49"/>
  <c r="E29" i="49"/>
  <c r="E22" i="49"/>
  <c r="E15" i="49"/>
  <c r="E8" i="49"/>
  <c r="P15" i="45" a="1"/>
  <c r="D37" i="49"/>
  <c r="D30" i="49"/>
  <c r="D23" i="49"/>
  <c r="D16" i="49"/>
  <c r="D9" i="49"/>
  <c r="L14" i="45"/>
  <c r="M11" i="45"/>
  <c r="N8" i="45"/>
  <c r="L8" i="45"/>
  <c r="M5" i="45"/>
  <c r="N2" i="45"/>
  <c r="Q17" i="44"/>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P13" i="43" a="1"/>
  <c r="J12" i="43"/>
  <c r="P10" i="43" a="1"/>
  <c r="K9" i="43"/>
  <c r="P7" i="43" a="1"/>
  <c r="M6" i="43"/>
  <c r="K6" i="43"/>
  <c r="K3" i="43"/>
  <c r="K7" i="36"/>
  <c r="L4" i="36"/>
  <c r="L2" i="36"/>
  <c r="K5" i="30"/>
  <c r="J5" i="30"/>
  <c r="N3" i="30"/>
  <c r="L45" i="110" a="1"/>
  <c r="G40" i="110" a="1"/>
  <c r="L38" i="110" a="1"/>
  <c r="G32" i="110" a="1"/>
  <c r="L30" i="110" a="1"/>
  <c r="G24" i="110" a="1"/>
  <c r="L22" i="110" a="1"/>
  <c r="G16" i="110" a="1"/>
  <c r="L14" i="110" a="1"/>
  <c r="R7" i="110" a="1"/>
  <c r="G6" i="110" a="1"/>
  <c r="Q4" i="17"/>
  <c r="J2" i="17"/>
  <c r="H45" i="20"/>
  <c r="H41" i="20"/>
  <c r="H37" i="20"/>
  <c r="H33" i="20"/>
  <c r="H29" i="20"/>
  <c r="H25" i="20"/>
  <c r="H21" i="20"/>
  <c r="H17" i="20"/>
  <c r="H13" i="20"/>
  <c r="H9" i="20"/>
  <c r="D46" i="20"/>
  <c r="D38" i="49"/>
  <c r="K8" i="45"/>
  <c r="S15" i="44"/>
  <c r="N10" i="44"/>
  <c r="O5" i="44"/>
  <c r="Q2" i="44"/>
  <c r="O10" i="43"/>
  <c r="M7" i="43"/>
  <c r="Q4" i="43"/>
  <c r="R8" i="36" a="1"/>
  <c r="R5" i="36" a="1"/>
  <c r="M2" i="36"/>
  <c r="L34" i="110" a="1"/>
  <c r="G30" i="110" a="1"/>
  <c r="G10" i="110" a="1"/>
  <c r="G5" i="110" a="1"/>
  <c r="P4" i="17"/>
  <c r="J45" i="20"/>
  <c r="I42" i="20"/>
  <c r="I37" i="20"/>
  <c r="H32" i="20"/>
  <c r="J26" i="20"/>
  <c r="H23" i="20"/>
  <c r="K17" i="20"/>
  <c r="I14" i="20"/>
  <c r="K8" i="20"/>
  <c r="H5" i="20"/>
  <c r="D35" i="20"/>
  <c r="K4" i="20"/>
  <c r="I25" i="2"/>
  <c r="L22" i="2"/>
  <c r="K22" i="2"/>
  <c r="L19" i="2"/>
  <c r="X16" i="2"/>
  <c r="I14" i="2"/>
  <c r="L11" i="2"/>
  <c r="W8" i="2"/>
  <c r="W4" i="2"/>
  <c r="AB22" i="2"/>
  <c r="X6" i="2"/>
  <c r="S7" i="2"/>
  <c r="S6" i="2"/>
  <c r="R9" i="2"/>
  <c r="P11" i="2"/>
  <c r="O12" i="2"/>
  <c r="N15" i="2"/>
  <c r="G24" i="2"/>
  <c r="G6" i="2"/>
  <c r="F9" i="2"/>
  <c r="E12" i="2"/>
  <c r="D14" i="2"/>
  <c r="M9" i="12"/>
  <c r="P5" i="12"/>
  <c r="K2" i="12"/>
  <c r="D31" i="49"/>
  <c r="J7" i="45"/>
  <c r="Q14" i="44"/>
  <c r="R9" i="44" a="1"/>
  <c r="Q5" i="44"/>
  <c r="Q14" i="43"/>
  <c r="Q10" i="43"/>
  <c r="N7" i="43"/>
  <c r="P4" i="43" a="1"/>
  <c r="Q7" i="36"/>
  <c r="S6" i="36"/>
  <c r="K3" i="36"/>
  <c r="O3" i="30"/>
  <c r="G44" i="110" a="1"/>
  <c r="G20" i="110" a="1"/>
  <c r="L15" i="110" a="1"/>
  <c r="J4" i="17"/>
  <c r="K45" i="20"/>
  <c r="J40" i="20"/>
  <c r="J35" i="20"/>
  <c r="I32" i="20"/>
  <c r="K26" i="20"/>
  <c r="J21" i="20"/>
  <c r="H18" i="20"/>
  <c r="D24" i="49"/>
  <c r="R6" i="45" a="1"/>
  <c r="P5" i="44" a="1"/>
  <c r="P14" i="43" a="1"/>
  <c r="O7" i="43"/>
  <c r="N3" i="43"/>
  <c r="J2" i="36"/>
  <c r="P3" i="30" a="1"/>
  <c r="L44" i="110" a="1"/>
  <c r="L35" i="110" a="1"/>
  <c r="L10" i="110" a="1"/>
  <c r="L5" i="110" a="1"/>
  <c r="Q3" i="17"/>
  <c r="H46" i="20"/>
  <c r="K40" i="20"/>
  <c r="K35" i="20"/>
  <c r="J30" i="20"/>
  <c r="H27" i="20"/>
  <c r="K21" i="20"/>
  <c r="I18" i="20"/>
  <c r="K12" i="20"/>
  <c r="J7" i="20"/>
  <c r="D36" i="20"/>
  <c r="D21" i="20"/>
  <c r="D6" i="20"/>
  <c r="L25" i="2"/>
  <c r="W22" i="2"/>
  <c r="H20" i="2"/>
  <c r="K17" i="2"/>
  <c r="V14" i="2"/>
  <c r="L14" i="2"/>
  <c r="W11" i="2"/>
  <c r="H9" i="2"/>
  <c r="AB4" i="2"/>
  <c r="AB24" i="2"/>
  <c r="AB5" i="2"/>
  <c r="S9" i="2"/>
  <c r="R12" i="2"/>
  <c r="P14" i="2"/>
  <c r="P13" i="2"/>
  <c r="O14" i="2"/>
  <c r="N17" i="2"/>
  <c r="I5" i="2"/>
  <c r="G9" i="2"/>
  <c r="D12" i="49"/>
  <c r="Q5" i="45"/>
  <c r="M14" i="44"/>
  <c r="S9" i="44"/>
  <c r="R14" i="43" a="1"/>
  <c r="K10" i="43"/>
  <c r="L6" i="43"/>
  <c r="P3" i="43" a="1"/>
  <c r="R7" i="36" a="1"/>
  <c r="R4" i="36" a="1"/>
  <c r="S2" i="36"/>
  <c r="G41" i="110" a="1"/>
  <c r="G31" i="110" a="1"/>
  <c r="G21" i="110" a="1"/>
  <c r="L3" i="17"/>
  <c r="I46" i="20"/>
  <c r="D5" i="49"/>
  <c r="L5" i="45"/>
  <c r="O14" i="44"/>
  <c r="J10" i="44"/>
  <c r="M13" i="43"/>
  <c r="L10" i="43"/>
  <c r="N6" i="43"/>
  <c r="R3" i="43" a="1"/>
  <c r="R6" i="36" a="1"/>
  <c r="L5" i="36"/>
  <c r="P2" i="36" a="1"/>
  <c r="G45" i="110" a="1"/>
  <c r="G26" i="110" a="1"/>
  <c r="L21" i="110" a="1"/>
  <c r="L11" i="110" a="1"/>
  <c r="N3" i="17"/>
  <c r="J44" i="20"/>
  <c r="J39" i="20"/>
  <c r="I36" i="20"/>
  <c r="H31" i="20"/>
  <c r="K25" i="20"/>
  <c r="I22" i="20"/>
  <c r="K16" i="20"/>
  <c r="J11" i="20"/>
  <c r="H8" i="20"/>
  <c r="D38" i="20"/>
  <c r="K4" i="45"/>
  <c r="L13" i="44"/>
  <c r="L10" i="44"/>
  <c r="N5" i="44"/>
  <c r="N13" i="43"/>
  <c r="M10" i="43"/>
  <c r="P6" i="43" a="1"/>
  <c r="R2" i="43" a="1"/>
  <c r="M5" i="36"/>
  <c r="J4" i="30"/>
  <c r="G36" i="110" a="1"/>
  <c r="L31" i="110" a="1"/>
  <c r="G17" i="110" a="1"/>
  <c r="G7" i="110" a="1"/>
  <c r="M4" i="17"/>
  <c r="K44" i="20"/>
  <c r="K39" i="20"/>
  <c r="J34" i="20"/>
  <c r="J29" i="20"/>
  <c r="H26" i="20"/>
  <c r="J20" i="20"/>
  <c r="K14" i="45"/>
  <c r="R3" i="45" a="1"/>
  <c r="N13" i="44"/>
  <c r="O8" i="44"/>
  <c r="K4" i="44"/>
  <c r="O13" i="43"/>
  <c r="J9" i="43"/>
  <c r="R6" i="43" a="1"/>
  <c r="J7" i="36"/>
  <c r="S4" i="36"/>
  <c r="R5" i="30" a="1"/>
  <c r="L2" i="30"/>
  <c r="L26" i="110" a="1"/>
  <c r="G22" i="110" a="1"/>
  <c r="G2" i="110" a="1"/>
  <c r="M2" i="17"/>
  <c r="I45" i="20"/>
  <c r="H40" i="20"/>
  <c r="K34" i="20"/>
  <c r="K29" i="20"/>
  <c r="I26" i="20"/>
  <c r="K20" i="20"/>
  <c r="J15" i="20"/>
  <c r="H12" i="20"/>
  <c r="J6" i="20"/>
  <c r="D40" i="20"/>
  <c r="D26" i="20"/>
  <c r="D11" i="20"/>
  <c r="K26" i="2"/>
  <c r="L23" i="2"/>
  <c r="V20" i="2"/>
  <c r="X17" i="2"/>
  <c r="I15" i="2"/>
  <c r="L12" i="2"/>
  <c r="W9" i="2"/>
  <c r="W6" i="2"/>
  <c r="F4" i="2"/>
  <c r="E4" i="2"/>
  <c r="AB9" i="2"/>
  <c r="S13" i="2"/>
  <c r="R16" i="2"/>
  <c r="P19" i="2"/>
  <c r="O20" i="2"/>
  <c r="N23" i="2"/>
  <c r="L5" i="2"/>
  <c r="G14" i="2"/>
  <c r="F16" i="2"/>
  <c r="E19" i="2"/>
  <c r="E18" i="2"/>
  <c r="D20" i="2"/>
  <c r="L7" i="12"/>
  <c r="P3" i="12"/>
  <c r="L3" i="12"/>
  <c r="N14" i="45"/>
  <c r="J4" i="45"/>
  <c r="R12" i="44" a="1"/>
  <c r="Q8" i="44"/>
  <c r="L4" i="44"/>
  <c r="Q13" i="43"/>
  <c r="L9" i="43"/>
  <c r="R5" i="43" a="1"/>
  <c r="S2" i="43"/>
  <c r="S7" i="36"/>
  <c r="K4" i="36"/>
  <c r="J3" i="30"/>
  <c r="G37" i="110" a="1"/>
  <c r="G12" i="110" a="1"/>
  <c r="L7" i="110" a="1"/>
  <c r="K2" i="17"/>
  <c r="J43" i="20"/>
  <c r="I40" i="20"/>
  <c r="J33" i="20"/>
  <c r="H30" i="20"/>
  <c r="J24" i="20"/>
  <c r="I21" i="20"/>
  <c r="K15" i="20"/>
  <c r="I12" i="20"/>
  <c r="K6" i="20"/>
  <c r="D42" i="20"/>
  <c r="D27" i="20"/>
  <c r="H4" i="20"/>
  <c r="W23" i="2"/>
  <c r="V23" i="2"/>
  <c r="W20" i="2"/>
  <c r="H18" i="2"/>
  <c r="K15" i="2"/>
  <c r="V12" i="2"/>
  <c r="X9" i="2"/>
  <c r="H7" i="2"/>
  <c r="G4" i="2"/>
  <c r="AB11" i="2"/>
  <c r="AB10" i="2"/>
  <c r="S14" i="2"/>
  <c r="R18" i="2"/>
  <c r="P20" i="2"/>
  <c r="O22" i="2"/>
  <c r="N24" i="2"/>
  <c r="N5" i="2"/>
  <c r="G15" i="2"/>
  <c r="F17" i="2"/>
  <c r="E20" i="2"/>
  <c r="D23" i="2"/>
  <c r="D22" i="2"/>
  <c r="P7" i="12"/>
  <c r="O3" i="12"/>
  <c r="P12" i="45" a="1"/>
  <c r="M2" i="45"/>
  <c r="P8" i="44" a="1"/>
  <c r="M4" i="44"/>
  <c r="O9" i="43"/>
  <c r="J3" i="43"/>
  <c r="L7" i="36"/>
  <c r="M4" i="36"/>
  <c r="L5" i="30"/>
  <c r="K3" i="30"/>
  <c r="G42" i="110" a="1"/>
  <c r="L37" i="110" a="1"/>
  <c r="L27" i="110" a="1"/>
  <c r="P7" i="110" a="1"/>
  <c r="L2" i="17"/>
  <c r="K43" i="20"/>
  <c r="J38" i="20"/>
  <c r="K33" i="20"/>
  <c r="I30" i="20"/>
  <c r="K24" i="20"/>
  <c r="J19" i="20"/>
  <c r="H16" i="20"/>
  <c r="J10" i="20"/>
  <c r="H7" i="20"/>
  <c r="D43" i="20"/>
  <c r="D12" i="20"/>
  <c r="I4" i="20"/>
  <c r="X23" i="2"/>
  <c r="H21" i="2"/>
  <c r="X20" i="2"/>
  <c r="I18" i="2"/>
  <c r="L15" i="2"/>
  <c r="W12" i="2"/>
  <c r="H10" i="2"/>
  <c r="I7" i="2"/>
  <c r="H4" i="2"/>
  <c r="AB12" i="2"/>
  <c r="S16" i="2"/>
  <c r="R20" i="2"/>
  <c r="R19" i="2"/>
  <c r="P22" i="2"/>
  <c r="O23" i="2"/>
  <c r="N25" i="2"/>
  <c r="N6" i="2"/>
  <c r="G16" i="2"/>
  <c r="F18" i="2"/>
  <c r="E21" i="2"/>
  <c r="D24" i="2"/>
  <c r="Q2" i="45"/>
  <c r="S12" i="44"/>
  <c r="O4" i="44"/>
  <c r="K13" i="43"/>
  <c r="R8" i="43" a="1"/>
  <c r="S5" i="43"/>
  <c r="L3" i="43"/>
  <c r="K6" i="36"/>
  <c r="Q4" i="36"/>
  <c r="O5" i="30"/>
  <c r="L3" i="30"/>
  <c r="G33" i="110" a="1"/>
  <c r="G23" i="110" a="1"/>
  <c r="G13" i="110" a="1"/>
  <c r="N2" i="17"/>
  <c r="H44" i="20"/>
  <c r="K38" i="20"/>
  <c r="H34" i="20"/>
  <c r="J28" i="20"/>
  <c r="I25" i="20"/>
  <c r="K19" i="20"/>
  <c r="I16" i="20"/>
  <c r="K10" i="20"/>
  <c r="J5" i="20"/>
  <c r="D28" i="20"/>
  <c r="D13" i="20"/>
  <c r="D4" i="20"/>
  <c r="H24" i="2"/>
  <c r="I21" i="2"/>
  <c r="L18" i="2"/>
  <c r="K18" i="2"/>
  <c r="V15" i="2"/>
  <c r="X12" i="2"/>
  <c r="I10" i="2"/>
  <c r="L7" i="2"/>
  <c r="L11" i="45"/>
  <c r="O17" i="44"/>
  <c r="J13" i="44"/>
  <c r="S3" i="44"/>
  <c r="R11" i="43" a="1"/>
  <c r="J6" i="43"/>
  <c r="K2" i="43"/>
  <c r="M6" i="36"/>
  <c r="Q3" i="36"/>
  <c r="P5" i="30" a="1"/>
  <c r="M3" i="30"/>
  <c r="L42" i="110" a="1"/>
  <c r="G38" i="110" a="1"/>
  <c r="G18" i="110" a="1"/>
  <c r="L13" i="110" a="1"/>
  <c r="P2" i="110" a="1"/>
  <c r="N5" i="17"/>
  <c r="I44" i="20"/>
  <c r="J37" i="20"/>
  <c r="I34" i="20"/>
  <c r="K28" i="20"/>
  <c r="J23" i="20"/>
  <c r="H20" i="20"/>
  <c r="J14" i="20"/>
  <c r="H11" i="20"/>
  <c r="K5" i="20"/>
  <c r="D29" i="20"/>
  <c r="D14" i="20"/>
  <c r="J4" i="20"/>
  <c r="I24" i="2"/>
  <c r="K21" i="2"/>
  <c r="V18" i="2"/>
  <c r="X15" i="2"/>
  <c r="W15" i="2"/>
  <c r="H13" i="2"/>
  <c r="K10" i="2"/>
  <c r="V7" i="2"/>
  <c r="K4" i="2"/>
  <c r="AB15" i="2"/>
  <c r="S19" i="2"/>
  <c r="R22" i="2"/>
  <c r="P25" i="2"/>
  <c r="O26" i="2"/>
  <c r="O25" i="2"/>
  <c r="O11" i="45"/>
  <c r="R11" i="44" a="1"/>
  <c r="S6" i="44"/>
  <c r="J4" i="44"/>
  <c r="S8" i="43"/>
  <c r="R4" i="43" a="1"/>
  <c r="M2" i="43"/>
  <c r="N6" i="36"/>
  <c r="P3" i="36" a="1"/>
  <c r="J2" i="30"/>
  <c r="G28" i="110" a="1"/>
  <c r="L23" i="110" a="1"/>
  <c r="L8" i="110" a="1"/>
  <c r="G3" i="110" a="1"/>
  <c r="K3" i="17"/>
  <c r="J42" i="20"/>
  <c r="K37" i="20"/>
  <c r="J32" i="20"/>
  <c r="I29" i="20"/>
  <c r="K23" i="20"/>
  <c r="I20" i="20"/>
  <c r="K14" i="20"/>
  <c r="J9" i="20"/>
  <c r="H6" i="20"/>
  <c r="D30" i="20"/>
  <c r="D15" i="20"/>
  <c r="L26" i="2"/>
  <c r="P9" i="45" a="1"/>
  <c r="M17" i="44"/>
  <c r="N11" i="44"/>
  <c r="J7" i="44"/>
  <c r="P2" i="44" a="1"/>
  <c r="S11" i="43"/>
  <c r="Q7" i="43"/>
  <c r="J5" i="43"/>
  <c r="N8" i="36"/>
  <c r="N5" i="36"/>
  <c r="M3" i="36"/>
  <c r="O4" i="30"/>
  <c r="N2" i="30"/>
  <c r="L43" i="110" a="1"/>
  <c r="L18" i="110" a="1"/>
  <c r="G14" i="110" a="1"/>
  <c r="J47" i="20"/>
  <c r="K42" i="20"/>
  <c r="H38" i="20"/>
  <c r="K32" i="20"/>
  <c r="J27" i="20"/>
  <c r="H24" i="20"/>
  <c r="J18" i="20"/>
  <c r="H15" i="20"/>
  <c r="K9" i="20"/>
  <c r="I6" i="20"/>
  <c r="D31" i="20"/>
  <c r="D16" i="20"/>
  <c r="V26" i="2"/>
  <c r="L24" i="2"/>
  <c r="W21" i="2"/>
  <c r="X18" i="2"/>
  <c r="I16" i="2"/>
  <c r="L13" i="2"/>
  <c r="W10" i="2"/>
  <c r="V10" i="2"/>
  <c r="H8" i="2"/>
  <c r="N4" i="2"/>
  <c r="AB17" i="2"/>
  <c r="S22" i="2"/>
  <c r="R24" i="2"/>
  <c r="R5" i="2"/>
  <c r="P7" i="2"/>
  <c r="O8" i="2"/>
  <c r="J16" i="44"/>
  <c r="O11" i="44"/>
  <c r="K7" i="44"/>
  <c r="K12" i="43"/>
  <c r="L5" i="43"/>
  <c r="O8" i="36"/>
  <c r="O5" i="36"/>
  <c r="J4" i="36"/>
  <c r="P4" i="30" a="1"/>
  <c r="O2" i="30"/>
  <c r="G39" i="110" a="1"/>
  <c r="G29" i="110" a="1"/>
  <c r="G9" i="110" a="1"/>
  <c r="L3" i="110" a="1"/>
  <c r="K47" i="20"/>
  <c r="J41" i="20"/>
  <c r="I38" i="20"/>
  <c r="I33" i="20"/>
  <c r="K27" i="20"/>
  <c r="I24" i="20"/>
  <c r="K18" i="20"/>
  <c r="J13" i="20"/>
  <c r="H10" i="20"/>
  <c r="D44" i="20"/>
  <c r="D32" i="20"/>
  <c r="D17" i="20"/>
  <c r="W26" i="2"/>
  <c r="Q8" i="45"/>
  <c r="R15" i="44" a="1"/>
  <c r="P11" i="44" a="1"/>
  <c r="N7" i="44"/>
  <c r="O2" i="44"/>
  <c r="N10" i="43"/>
  <c r="K8" i="43"/>
  <c r="O4" i="43"/>
  <c r="P8" i="36" a="1"/>
  <c r="P5" i="36" a="1"/>
  <c r="R4" i="30" a="1"/>
  <c r="P2" i="30" a="1"/>
  <c r="L39" i="110" a="1"/>
  <c r="G25" i="110" a="1"/>
  <c r="G15" i="110" a="1"/>
  <c r="L4" i="110" a="1"/>
  <c r="L4" i="17"/>
  <c r="K46" i="20"/>
  <c r="H42" i="20"/>
  <c r="K36" i="20"/>
  <c r="K31" i="20"/>
  <c r="I28" i="20"/>
  <c r="K22" i="20"/>
  <c r="J17" i="20"/>
  <c r="H14" i="20"/>
  <c r="J8" i="20"/>
  <c r="D47" i="20"/>
  <c r="D34" i="20"/>
  <c r="D19" i="20"/>
  <c r="H25" i="2"/>
  <c r="X24" i="2"/>
  <c r="I22" i="2"/>
  <c r="K19" i="2"/>
  <c r="V16" i="2"/>
  <c r="H14" i="2"/>
  <c r="K11" i="2"/>
  <c r="V8" i="2"/>
  <c r="V4" i="2"/>
  <c r="AB21" i="2"/>
  <c r="S26" i="2"/>
  <c r="S25" i="2"/>
  <c r="S5" i="2"/>
  <c r="R8" i="2"/>
  <c r="P10" i="2"/>
  <c r="O11" i="2"/>
  <c r="N14" i="2"/>
  <c r="G23" i="2"/>
  <c r="G5" i="2"/>
  <c r="F7" i="2"/>
  <c r="E11" i="2"/>
  <c r="D13" i="2"/>
  <c r="O8" i="12"/>
  <c r="L5" i="12"/>
  <c r="J2" i="12"/>
  <c r="M8" i="45"/>
  <c r="H19" i="20"/>
  <c r="D20" i="20"/>
  <c r="W24" i="2"/>
  <c r="L17" i="2"/>
  <c r="K12" i="2"/>
  <c r="R4" i="2"/>
  <c r="AB18" i="2"/>
  <c r="R25" i="2"/>
  <c r="P8" i="2"/>
  <c r="O6" i="2"/>
  <c r="G12" i="2"/>
  <c r="F24" i="2"/>
  <c r="E16" i="2"/>
  <c r="D8" i="2"/>
  <c r="O5" i="12"/>
  <c r="K3" i="12"/>
  <c r="L16" i="44"/>
  <c r="L19" i="110" a="1"/>
  <c r="J16" i="20"/>
  <c r="D22" i="20"/>
  <c r="V22" i="2"/>
  <c r="V17" i="2"/>
  <c r="I13" i="2"/>
  <c r="S4" i="2"/>
  <c r="AB19" i="2"/>
  <c r="R26" i="2"/>
  <c r="P9" i="2"/>
  <c r="N11" i="2"/>
  <c r="G13" i="2"/>
  <c r="F6" i="2"/>
  <c r="E17" i="2"/>
  <c r="D9" i="2"/>
  <c r="P6" i="12"/>
  <c r="Q11" i="44"/>
  <c r="I17" i="20"/>
  <c r="D23" i="20"/>
  <c r="H23" i="2"/>
  <c r="W17" i="2"/>
  <c r="X10" i="2"/>
  <c r="X4" i="2"/>
  <c r="V6" i="2"/>
  <c r="R11" i="2"/>
  <c r="P12" i="2"/>
  <c r="N12" i="2"/>
  <c r="G17" i="2"/>
  <c r="F10" i="2"/>
  <c r="D25" i="2"/>
  <c r="D11" i="2"/>
  <c r="O6" i="12"/>
  <c r="L7" i="44"/>
  <c r="K13" i="20"/>
  <c r="D24" i="20"/>
  <c r="I23" i="2"/>
  <c r="H16" i="2"/>
  <c r="I11" i="2"/>
  <c r="H6" i="2"/>
  <c r="AB6" i="2"/>
  <c r="R13" i="2"/>
  <c r="O16" i="2"/>
  <c r="N13" i="2"/>
  <c r="G18" i="2"/>
  <c r="F11" i="2"/>
  <c r="D26" i="2"/>
  <c r="D12" i="2"/>
  <c r="M7" i="12"/>
  <c r="J12" i="20"/>
  <c r="D18" i="20"/>
  <c r="K23" i="2"/>
  <c r="K16" i="2"/>
  <c r="V11" i="2"/>
  <c r="I6" i="2"/>
  <c r="AB7" i="2"/>
  <c r="R14" i="2"/>
  <c r="O17" i="2"/>
  <c r="N16" i="2"/>
  <c r="G19" i="2"/>
  <c r="F12" i="2"/>
  <c r="E5" i="2"/>
  <c r="J9" i="12"/>
  <c r="J7" i="12"/>
  <c r="J46" i="20"/>
  <c r="I13" i="20"/>
  <c r="D5" i="20"/>
  <c r="V21" i="2"/>
  <c r="L16" i="2"/>
  <c r="X11" i="2"/>
  <c r="K6" i="2"/>
  <c r="AB8" i="2"/>
  <c r="R15" i="2"/>
  <c r="O19" i="2"/>
  <c r="N19" i="2"/>
  <c r="G20" i="2"/>
  <c r="F13" i="2"/>
  <c r="E6" i="2"/>
  <c r="K9" i="12"/>
  <c r="M4" i="12"/>
  <c r="S7" i="43"/>
  <c r="K41" i="20"/>
  <c r="K11" i="20"/>
  <c r="D7" i="20"/>
  <c r="X21" i="2"/>
  <c r="H17" i="2"/>
  <c r="L9" i="2"/>
  <c r="I4" i="2"/>
  <c r="S18" i="2"/>
  <c r="P24" i="2"/>
  <c r="O24" i="2"/>
  <c r="K5" i="2"/>
  <c r="F25" i="2"/>
  <c r="F14" i="2"/>
  <c r="E7" i="2"/>
  <c r="L9" i="12"/>
  <c r="J4" i="12"/>
  <c r="N4" i="43"/>
  <c r="I41" i="20"/>
  <c r="I10" i="20"/>
  <c r="D8" i="20"/>
  <c r="H22" i="2"/>
  <c r="W14" i="2"/>
  <c r="V9" i="2"/>
  <c r="P4" i="2"/>
  <c r="S20" i="2"/>
  <c r="P26" i="2"/>
  <c r="O7" i="2"/>
  <c r="P5" i="2"/>
  <c r="F26" i="2"/>
  <c r="E22" i="2"/>
  <c r="E9" i="2"/>
  <c r="P9" i="12"/>
  <c r="K4" i="12"/>
  <c r="Q8" i="36"/>
  <c r="J36" i="20"/>
  <c r="I9" i="20"/>
  <c r="D10" i="20"/>
  <c r="W19" i="2"/>
  <c r="X14" i="2"/>
  <c r="L10" i="2"/>
  <c r="O4" i="2"/>
  <c r="S23" i="2"/>
  <c r="R6" i="2"/>
  <c r="O9" i="2"/>
  <c r="N7" i="2"/>
  <c r="G8" i="2"/>
  <c r="E23" i="2"/>
  <c r="D15" i="2"/>
  <c r="K7" i="12"/>
  <c r="P4" i="12"/>
  <c r="Q5" i="36"/>
  <c r="H36" i="20"/>
  <c r="K7" i="20"/>
  <c r="X26" i="2"/>
  <c r="I20" i="2"/>
  <c r="H15" i="2"/>
  <c r="K8" i="2"/>
  <c r="AB20" i="2"/>
  <c r="S24" i="2"/>
  <c r="R7" i="2"/>
  <c r="O10" i="2"/>
  <c r="N8" i="2"/>
  <c r="G10" i="2"/>
  <c r="E24" i="2"/>
  <c r="D16" i="2"/>
  <c r="O7" i="12"/>
  <c r="O4" i="12"/>
  <c r="R2" i="36" a="1"/>
  <c r="J31" i="20"/>
  <c r="I8" i="20"/>
  <c r="K25" i="2"/>
  <c r="K20" i="2"/>
  <c r="K13" i="2"/>
  <c r="L8" i="2"/>
  <c r="AB23" i="2"/>
  <c r="S8" i="2"/>
  <c r="R10" i="2"/>
  <c r="O13" i="2"/>
  <c r="N9" i="2"/>
  <c r="G11" i="2"/>
  <c r="E25" i="2"/>
  <c r="D17" i="2"/>
  <c r="M8" i="12"/>
  <c r="M5" i="12"/>
  <c r="K30" i="20"/>
  <c r="D45" i="20"/>
  <c r="V25" i="2"/>
  <c r="L20" i="2"/>
  <c r="V13" i="2"/>
  <c r="X8" i="2"/>
  <c r="AB25" i="2"/>
  <c r="S10" i="2"/>
  <c r="P15" i="2"/>
  <c r="O15" i="2"/>
  <c r="N10" i="2"/>
  <c r="F15" i="2"/>
  <c r="E26" i="2"/>
  <c r="D18" i="2"/>
  <c r="J8" i="12"/>
  <c r="M2" i="12"/>
  <c r="Q2" i="30"/>
  <c r="H28" i="20"/>
  <c r="I5" i="20"/>
  <c r="X25" i="2"/>
  <c r="W18" i="2"/>
  <c r="W13" i="2"/>
  <c r="I9" i="2"/>
  <c r="AB26" i="2"/>
  <c r="S11" i="2"/>
  <c r="P16" i="2"/>
  <c r="N21" i="2"/>
  <c r="G21" i="2"/>
  <c r="F19" i="2"/>
  <c r="F5" i="2"/>
  <c r="D19" i="2"/>
  <c r="K8" i="12"/>
  <c r="L2" i="12"/>
  <c r="J25" i="20"/>
  <c r="D37" i="20"/>
  <c r="H26" i="2"/>
  <c r="H19" i="2"/>
  <c r="K14" i="2"/>
  <c r="K9" i="2"/>
  <c r="D4" i="2"/>
  <c r="S12" i="2"/>
  <c r="P17" i="2"/>
  <c r="N22" i="2"/>
  <c r="G22" i="2"/>
  <c r="F20" i="2"/>
  <c r="E13" i="2"/>
  <c r="D5" i="2"/>
  <c r="P8" i="12"/>
  <c r="Q2" i="12"/>
  <c r="L29" i="110" a="1"/>
  <c r="H22" i="20"/>
  <c r="D33" i="20"/>
  <c r="V24" i="2"/>
  <c r="I17" i="2"/>
  <c r="I12" i="2"/>
  <c r="W7" i="2"/>
  <c r="AB16" i="2"/>
  <c r="R23" i="2"/>
  <c r="P6" i="2"/>
  <c r="O5" i="2"/>
  <c r="H5" i="2"/>
  <c r="F23" i="2"/>
  <c r="E15" i="2"/>
  <c r="D7" i="2"/>
  <c r="K5" i="12"/>
  <c r="J3" i="12"/>
  <c r="G34" i="110" a="1"/>
  <c r="M3" i="12"/>
  <c r="J22" i="20"/>
  <c r="D39" i="20"/>
  <c r="K24" i="2"/>
  <c r="I19" i="2"/>
  <c r="H12" i="2"/>
  <c r="L6" i="2"/>
  <c r="AB13" i="2"/>
  <c r="R21" i="2"/>
  <c r="P23" i="2"/>
  <c r="N26" i="2"/>
  <c r="G25" i="2"/>
  <c r="F22" i="2"/>
  <c r="J5" i="12"/>
  <c r="E14" i="2"/>
  <c r="D6" i="2"/>
  <c r="C6" i="4" l="1"/>
  <c r="D25" i="4"/>
  <c r="Q23" i="2"/>
  <c r="G23" i="4" s="1"/>
  <c r="T23" i="2"/>
  <c r="H23" i="4" s="1"/>
  <c r="T21" i="2"/>
  <c r="H21" i="4" s="1"/>
  <c r="AC13" i="2"/>
  <c r="L13" i="4" s="1"/>
  <c r="J19" i="2"/>
  <c r="E19" i="4" s="1"/>
  <c r="M24" i="2"/>
  <c r="F24" i="4" s="1"/>
  <c r="T39" i="20"/>
  <c r="E3" i="12"/>
  <c r="E16" i="12" s="1"/>
  <c r="F3" i="12"/>
  <c r="F16" i="12" s="1"/>
  <c r="G3" i="12"/>
  <c r="G16" i="12" s="1"/>
  <c r="H3" i="12"/>
  <c r="H16" i="12" s="1"/>
  <c r="C4" i="30" s="1"/>
  <c r="I3" i="12"/>
  <c r="I16" i="12" s="1"/>
  <c r="G34" i="110"/>
  <c r="I34" i="110" s="1"/>
  <c r="C7" i="4"/>
  <c r="O2" i="2"/>
  <c r="O3" i="2"/>
  <c r="Q6" i="2"/>
  <c r="G6" i="4" s="1"/>
  <c r="T6" i="2"/>
  <c r="H6" i="4" s="1"/>
  <c r="AC16" i="2"/>
  <c r="L16" i="4" s="1"/>
  <c r="J12" i="2"/>
  <c r="E12" i="4" s="1"/>
  <c r="J17" i="2"/>
  <c r="E17" i="4" s="1"/>
  <c r="T33" i="20"/>
  <c r="L22" i="20"/>
  <c r="V22" i="20" s="1"/>
  <c r="M22" i="20"/>
  <c r="W22" i="20" s="1"/>
  <c r="N22" i="20"/>
  <c r="X22" i="20" s="1"/>
  <c r="B7" i="44" s="1"/>
  <c r="L29" i="110"/>
  <c r="M29" i="110" s="1"/>
  <c r="C5" i="4"/>
  <c r="D3" i="2"/>
  <c r="C3" i="4" s="1"/>
  <c r="D2" i="2"/>
  <c r="C2" i="4" s="1"/>
  <c r="D22" i="4"/>
  <c r="Q17" i="2"/>
  <c r="G17" i="4" s="1"/>
  <c r="T17" i="2"/>
  <c r="H17" i="4" s="1"/>
  <c r="C4" i="4"/>
  <c r="M9" i="2"/>
  <c r="F9" i="4" s="1"/>
  <c r="M14" i="2"/>
  <c r="F14" i="4" s="1"/>
  <c r="J26" i="2"/>
  <c r="E26" i="4" s="1"/>
  <c r="T37" i="20"/>
  <c r="C19" i="4"/>
  <c r="F3" i="2"/>
  <c r="F2" i="2"/>
  <c r="D21" i="4"/>
  <c r="Q21" i="2"/>
  <c r="G21" i="4" s="1"/>
  <c r="Q16" i="2"/>
  <c r="G16" i="4" s="1"/>
  <c r="T16" i="2"/>
  <c r="H16" i="4" s="1"/>
  <c r="AC26" i="2"/>
  <c r="L26" i="4" s="1"/>
  <c r="J9" i="2"/>
  <c r="E9" i="4" s="1"/>
  <c r="Y25" i="2"/>
  <c r="Z25" i="2"/>
  <c r="J25" i="4" s="1"/>
  <c r="AA25" i="2"/>
  <c r="K25" i="4" s="1"/>
  <c r="L28" i="20"/>
  <c r="V28" i="20" s="1"/>
  <c r="M28" i="20"/>
  <c r="W28" i="20" s="1"/>
  <c r="N28" i="20"/>
  <c r="X28" i="20" s="1"/>
  <c r="B13" i="44" s="1"/>
  <c r="G2" i="12"/>
  <c r="G15" i="12" s="1"/>
  <c r="H2" i="12"/>
  <c r="F2" i="12"/>
  <c r="E2" i="12"/>
  <c r="C18" i="4"/>
  <c r="Q15" i="2"/>
  <c r="G15" i="4" s="1"/>
  <c r="T15" i="2"/>
  <c r="H15" i="4" s="1"/>
  <c r="AC25" i="2"/>
  <c r="L25" i="4" s="1"/>
  <c r="Z8" i="2"/>
  <c r="J8" i="4" s="1"/>
  <c r="Y8" i="2"/>
  <c r="AA8" i="2"/>
  <c r="K8" i="4" s="1"/>
  <c r="T45" i="20"/>
  <c r="H5" i="12"/>
  <c r="H18" i="12" s="1"/>
  <c r="C5" i="30" s="1"/>
  <c r="I5" i="12"/>
  <c r="I18" i="12" s="1"/>
  <c r="G5" i="12"/>
  <c r="G18" i="12" s="1"/>
  <c r="F5" i="12"/>
  <c r="F18" i="12" s="1"/>
  <c r="E5" i="12"/>
  <c r="E18" i="12" s="1"/>
  <c r="I8" i="12"/>
  <c r="E8" i="12"/>
  <c r="H8" i="12"/>
  <c r="G8" i="12"/>
  <c r="F8" i="12"/>
  <c r="C17" i="4"/>
  <c r="D11" i="4"/>
  <c r="AC23" i="2"/>
  <c r="L23" i="4" s="1"/>
  <c r="M13" i="2"/>
  <c r="F13" i="4" s="1"/>
  <c r="M20" i="2"/>
  <c r="F20" i="4" s="1"/>
  <c r="M25" i="2"/>
  <c r="F25" i="4" s="1"/>
  <c r="R2" i="36"/>
  <c r="C16" i="4"/>
  <c r="D10" i="4"/>
  <c r="AC20" i="2"/>
  <c r="L20" i="4" s="1"/>
  <c r="M8" i="2"/>
  <c r="F8" i="4" s="1"/>
  <c r="J20" i="2"/>
  <c r="E20" i="4" s="1"/>
  <c r="AA26" i="2"/>
  <c r="K26" i="4" s="1"/>
  <c r="Y26" i="2"/>
  <c r="Z26" i="2"/>
  <c r="J26" i="4" s="1"/>
  <c r="L36" i="20"/>
  <c r="V36" i="20" s="1"/>
  <c r="M36" i="20"/>
  <c r="W36" i="20" s="1"/>
  <c r="N36" i="20"/>
  <c r="X36" i="20" s="1"/>
  <c r="B4" i="45" s="1"/>
  <c r="C15" i="4"/>
  <c r="D8" i="4"/>
  <c r="Z14" i="2"/>
  <c r="J14" i="4" s="1"/>
  <c r="Y14" i="2"/>
  <c r="AA14" i="2"/>
  <c r="K14" i="4" s="1"/>
  <c r="T10" i="20"/>
  <c r="P2" i="2"/>
  <c r="Q5" i="2"/>
  <c r="T5" i="2"/>
  <c r="P3" i="2"/>
  <c r="Q26" i="2"/>
  <c r="G26" i="4" s="1"/>
  <c r="T26" i="2"/>
  <c r="H26" i="4" s="1"/>
  <c r="Q4" i="2"/>
  <c r="G4" i="4" s="1"/>
  <c r="T4" i="2"/>
  <c r="H4" i="4" s="1"/>
  <c r="T8" i="20"/>
  <c r="M5" i="2"/>
  <c r="Q24" i="2"/>
  <c r="G24" i="4" s="1"/>
  <c r="T24" i="2"/>
  <c r="H24" i="4" s="1"/>
  <c r="J4" i="2"/>
  <c r="E4" i="4" s="1"/>
  <c r="Y21" i="2"/>
  <c r="Z21" i="2"/>
  <c r="J21" i="4" s="1"/>
  <c r="AA21" i="2"/>
  <c r="K21" i="4" s="1"/>
  <c r="T7" i="20"/>
  <c r="F4" i="12"/>
  <c r="F17" i="12" s="1"/>
  <c r="E4" i="12"/>
  <c r="E17" i="12" s="1"/>
  <c r="H4" i="12"/>
  <c r="H17" i="12" s="1"/>
  <c r="C3" i="30" s="1"/>
  <c r="G4" i="12"/>
  <c r="G17" i="12" s="1"/>
  <c r="I4" i="12"/>
  <c r="I17" i="12" s="1"/>
  <c r="D20" i="4"/>
  <c r="AC8" i="2"/>
  <c r="L8" i="4" s="1"/>
  <c r="M6" i="2"/>
  <c r="F6" i="4" s="1"/>
  <c r="Y11" i="2"/>
  <c r="AA11" i="2"/>
  <c r="K11" i="4" s="1"/>
  <c r="Z11" i="2"/>
  <c r="J11" i="4" s="1"/>
  <c r="T5" i="20"/>
  <c r="E3" i="2"/>
  <c r="E2" i="2"/>
  <c r="D19" i="4"/>
  <c r="AC7" i="2"/>
  <c r="L7" i="4" s="1"/>
  <c r="J6" i="2"/>
  <c r="E6" i="4" s="1"/>
  <c r="M16" i="2"/>
  <c r="F16" i="4" s="1"/>
  <c r="M23" i="2"/>
  <c r="F23" i="4" s="1"/>
  <c r="T18" i="20"/>
  <c r="E7" i="12"/>
  <c r="F7" i="12"/>
  <c r="G7" i="12"/>
  <c r="H7" i="12"/>
  <c r="I7" i="12"/>
  <c r="C12" i="4"/>
  <c r="C26" i="4"/>
  <c r="D18" i="4"/>
  <c r="AC6" i="2"/>
  <c r="L6" i="4" s="1"/>
  <c r="J11" i="2"/>
  <c r="E11" i="4" s="1"/>
  <c r="J23" i="2"/>
  <c r="E23" i="4" s="1"/>
  <c r="T24" i="20"/>
  <c r="U24" i="20"/>
  <c r="I6" i="12"/>
  <c r="C11" i="4"/>
  <c r="C25" i="4"/>
  <c r="D17" i="4"/>
  <c r="Q12" i="2"/>
  <c r="G12" i="4" s="1"/>
  <c r="T12" i="2"/>
  <c r="H12" i="4" s="1"/>
  <c r="AA4" i="2"/>
  <c r="K4" i="4" s="1"/>
  <c r="Y4" i="2"/>
  <c r="Z4" i="2"/>
  <c r="J4" i="4" s="1"/>
  <c r="Y10" i="2"/>
  <c r="Z10" i="2"/>
  <c r="J10" i="4" s="1"/>
  <c r="AA10" i="2"/>
  <c r="K10" i="4" s="1"/>
  <c r="T23" i="20"/>
  <c r="H6" i="12"/>
  <c r="C9" i="4"/>
  <c r="D13" i="4"/>
  <c r="Q9" i="2"/>
  <c r="G9" i="4" s="1"/>
  <c r="T9" i="2"/>
  <c r="H9" i="4" s="1"/>
  <c r="AC19" i="2"/>
  <c r="L19" i="4" s="1"/>
  <c r="J13" i="2"/>
  <c r="E13" i="4" s="1"/>
  <c r="T22" i="20"/>
  <c r="L19" i="110"/>
  <c r="M19" i="110" s="1"/>
  <c r="C8" i="4"/>
  <c r="D12" i="4"/>
  <c r="T8" i="2"/>
  <c r="H8" i="4" s="1"/>
  <c r="Q8" i="2"/>
  <c r="G8" i="4" s="1"/>
  <c r="AC18" i="2"/>
  <c r="L18" i="4" s="1"/>
  <c r="M12" i="2"/>
  <c r="F12" i="4" s="1"/>
  <c r="T20" i="20"/>
  <c r="U20" i="20"/>
  <c r="M19" i="20"/>
  <c r="W19" i="20" s="1"/>
  <c r="N19" i="20"/>
  <c r="X19" i="20" s="1"/>
  <c r="B4" i="44" s="1"/>
  <c r="D17" i="79" s="1"/>
  <c r="L19" i="20"/>
  <c r="V19" i="20" s="1"/>
  <c r="C13" i="4"/>
  <c r="D5" i="4"/>
  <c r="G3" i="2"/>
  <c r="D3" i="4" s="1"/>
  <c r="G2" i="2"/>
  <c r="D2" i="4" s="1"/>
  <c r="D23" i="4"/>
  <c r="T10" i="2"/>
  <c r="H10" i="4" s="1"/>
  <c r="Q10" i="2"/>
  <c r="G10" i="4" s="1"/>
  <c r="S3" i="2"/>
  <c r="S2" i="2"/>
  <c r="AC21" i="2"/>
  <c r="L21" i="4" s="1"/>
  <c r="M11" i="2"/>
  <c r="F11" i="4" s="1"/>
  <c r="M19" i="2"/>
  <c r="F19" i="4" s="1"/>
  <c r="J22" i="2"/>
  <c r="E22" i="4" s="1"/>
  <c r="Y24" i="2"/>
  <c r="Z24" i="2"/>
  <c r="J24" i="4" s="1"/>
  <c r="AA24" i="2"/>
  <c r="K24" i="4" s="1"/>
  <c r="T19" i="20"/>
  <c r="T34" i="20"/>
  <c r="T47" i="20"/>
  <c r="L14" i="20"/>
  <c r="V14" i="20" s="1"/>
  <c r="M14" i="20"/>
  <c r="W14" i="20" s="1"/>
  <c r="N14" i="20"/>
  <c r="X14" i="20" s="1"/>
  <c r="B12" i="43" s="1"/>
  <c r="N42" i="20"/>
  <c r="X42" i="20" s="1"/>
  <c r="B10" i="45" s="1"/>
  <c r="L42" i="20"/>
  <c r="V42" i="20" s="1"/>
  <c r="M42" i="20"/>
  <c r="W42" i="20" s="1"/>
  <c r="G4" i="17"/>
  <c r="L4" i="110"/>
  <c r="M4" i="110" s="1"/>
  <c r="G15" i="110"/>
  <c r="I15" i="110" s="1"/>
  <c r="G25" i="110"/>
  <c r="I25" i="110" s="1"/>
  <c r="L39" i="110"/>
  <c r="M39" i="110" s="1"/>
  <c r="P2" i="30"/>
  <c r="H2" i="30" s="1"/>
  <c r="R4" i="30"/>
  <c r="H4" i="30" s="1"/>
  <c r="P5" i="36"/>
  <c r="H5" i="36" s="1"/>
  <c r="P8" i="36"/>
  <c r="T8" i="36" s="1"/>
  <c r="P11" i="44"/>
  <c r="R15" i="44"/>
  <c r="T17" i="20"/>
  <c r="T32" i="20"/>
  <c r="T44" i="20"/>
  <c r="N10" i="20"/>
  <c r="X10" i="20" s="1"/>
  <c r="B8" i="43" s="1"/>
  <c r="L10" i="20"/>
  <c r="V10" i="20" s="1"/>
  <c r="M10" i="20"/>
  <c r="W10" i="20" s="1"/>
  <c r="L3" i="110"/>
  <c r="M3" i="110" s="1"/>
  <c r="G9" i="110"/>
  <c r="I9" i="110" s="1"/>
  <c r="G29" i="110"/>
  <c r="I29" i="110" s="1"/>
  <c r="G39" i="110"/>
  <c r="I39" i="110" s="1"/>
  <c r="P4" i="30"/>
  <c r="F4" i="36"/>
  <c r="D4" i="36"/>
  <c r="C4" i="36"/>
  <c r="E4" i="36"/>
  <c r="G4" i="36"/>
  <c r="F16" i="44"/>
  <c r="C16" i="44"/>
  <c r="D16" i="44"/>
  <c r="E16" i="44"/>
  <c r="M7" i="2"/>
  <c r="F7" i="4" s="1"/>
  <c r="Q7" i="2"/>
  <c r="G7" i="4" s="1"/>
  <c r="T7" i="2"/>
  <c r="H7" i="4" s="1"/>
  <c r="R3" i="2"/>
  <c r="R2" i="2"/>
  <c r="AC17" i="2"/>
  <c r="L17" i="4" s="1"/>
  <c r="J16" i="2"/>
  <c r="E16" i="4" s="1"/>
  <c r="Y18" i="2"/>
  <c r="Z18" i="2"/>
  <c r="J18" i="4" s="1"/>
  <c r="AA18" i="2"/>
  <c r="K18" i="4" s="1"/>
  <c r="T16" i="20"/>
  <c r="T31" i="20"/>
  <c r="L15" i="20"/>
  <c r="V15" i="20" s="1"/>
  <c r="M15" i="20"/>
  <c r="W15" i="20" s="1"/>
  <c r="N15" i="20"/>
  <c r="X15" i="20" s="1"/>
  <c r="B13" i="43" s="1"/>
  <c r="M24" i="20"/>
  <c r="W24" i="20" s="1"/>
  <c r="N24" i="20"/>
  <c r="X24" i="20" s="1"/>
  <c r="B9" i="44" s="1"/>
  <c r="L24" i="20"/>
  <c r="V24" i="20" s="1"/>
  <c r="M38" i="20"/>
  <c r="W38" i="20" s="1"/>
  <c r="L38" i="20"/>
  <c r="V38" i="20" s="1"/>
  <c r="N38" i="20"/>
  <c r="X38" i="20" s="1"/>
  <c r="B6" i="45" s="1"/>
  <c r="G14" i="110"/>
  <c r="I14" i="110" s="1"/>
  <c r="L18" i="110"/>
  <c r="M18" i="110" s="1"/>
  <c r="L43" i="110"/>
  <c r="M43" i="110" s="1"/>
  <c r="F5" i="43"/>
  <c r="C5" i="43"/>
  <c r="E5" i="43"/>
  <c r="D5" i="43"/>
  <c r="P2" i="44"/>
  <c r="G2" i="44" s="1"/>
  <c r="I15" i="79" s="1"/>
  <c r="E7" i="44"/>
  <c r="F7" i="44"/>
  <c r="C7" i="44"/>
  <c r="D7" i="44"/>
  <c r="P9" i="45"/>
  <c r="T15" i="20"/>
  <c r="T30" i="20"/>
  <c r="U30" i="20"/>
  <c r="L6" i="20"/>
  <c r="V6" i="20" s="1"/>
  <c r="M6" i="20"/>
  <c r="W6" i="20" s="1"/>
  <c r="N6" i="20"/>
  <c r="X6" i="20" s="1"/>
  <c r="B4" i="43" s="1"/>
  <c r="G3" i="110"/>
  <c r="I3" i="110" s="1"/>
  <c r="L8" i="110"/>
  <c r="M8" i="110" s="1"/>
  <c r="L23" i="110"/>
  <c r="M23" i="110" s="1"/>
  <c r="G28" i="110"/>
  <c r="I28" i="110" s="1"/>
  <c r="D2" i="30"/>
  <c r="G2" i="30"/>
  <c r="P3" i="36"/>
  <c r="R4" i="43"/>
  <c r="F4" i="44"/>
  <c r="H17" i="79" s="1"/>
  <c r="C4" i="44"/>
  <c r="E17" i="79" s="1"/>
  <c r="D4" i="44"/>
  <c r="F17" i="79" s="1"/>
  <c r="E4" i="44"/>
  <c r="G17" i="79" s="1"/>
  <c r="R11" i="44"/>
  <c r="Q25" i="2"/>
  <c r="G25" i="4" s="1"/>
  <c r="T25" i="2"/>
  <c r="H25" i="4" s="1"/>
  <c r="AC15" i="2"/>
  <c r="L15" i="4" s="1"/>
  <c r="M4" i="2"/>
  <c r="F4" i="4" s="1"/>
  <c r="M10" i="2"/>
  <c r="F10" i="4" s="1"/>
  <c r="Y15" i="2"/>
  <c r="Z15" i="2"/>
  <c r="J15" i="4" s="1"/>
  <c r="AA15" i="2"/>
  <c r="K15" i="4" s="1"/>
  <c r="M21" i="2"/>
  <c r="F21" i="4" s="1"/>
  <c r="J24" i="2"/>
  <c r="E24" i="4" s="1"/>
  <c r="T14" i="20"/>
  <c r="T29" i="20"/>
  <c r="L11" i="20"/>
  <c r="V11" i="20" s="1"/>
  <c r="M11" i="20"/>
  <c r="W11" i="20" s="1"/>
  <c r="N11" i="20"/>
  <c r="X11" i="20" s="1"/>
  <c r="B9" i="43" s="1"/>
  <c r="L20" i="20"/>
  <c r="V20" i="20" s="1"/>
  <c r="N20" i="20"/>
  <c r="X20" i="20" s="1"/>
  <c r="B5" i="44" s="1"/>
  <c r="D18" i="79" s="1"/>
  <c r="M20" i="20"/>
  <c r="W20" i="20" s="1"/>
  <c r="R2" i="17"/>
  <c r="P2" i="110"/>
  <c r="L13" i="110"/>
  <c r="M13" i="110" s="1"/>
  <c r="G18" i="110"/>
  <c r="I18" i="110" s="1"/>
  <c r="G38" i="110"/>
  <c r="I38" i="110" s="1"/>
  <c r="L42" i="110"/>
  <c r="M42" i="110" s="1"/>
  <c r="P5" i="30"/>
  <c r="C6" i="43"/>
  <c r="D6" i="43"/>
  <c r="E6" i="43"/>
  <c r="F6" i="43"/>
  <c r="R11" i="43"/>
  <c r="E13" i="44"/>
  <c r="F13" i="44"/>
  <c r="C13" i="44"/>
  <c r="D13" i="44"/>
  <c r="G17" i="44"/>
  <c r="J10" i="2"/>
  <c r="E10" i="4" s="1"/>
  <c r="AA12" i="2"/>
  <c r="K12" i="4" s="1"/>
  <c r="Y12" i="2"/>
  <c r="Z12" i="2"/>
  <c r="J12" i="4" s="1"/>
  <c r="M18" i="2"/>
  <c r="F18" i="4" s="1"/>
  <c r="J21" i="2"/>
  <c r="E21" i="4" s="1"/>
  <c r="T4" i="20"/>
  <c r="D48" i="20"/>
  <c r="U44" i="20" s="1"/>
  <c r="T13" i="20"/>
  <c r="T28" i="20"/>
  <c r="N34" i="20"/>
  <c r="X34" i="20" s="1"/>
  <c r="B2" i="45" s="1"/>
  <c r="D32" i="79" s="1"/>
  <c r="M34" i="20"/>
  <c r="W34" i="20" s="1"/>
  <c r="L34" i="20"/>
  <c r="V34" i="20" s="1"/>
  <c r="L44" i="20"/>
  <c r="V44" i="20" s="1"/>
  <c r="M44" i="20"/>
  <c r="W44" i="20" s="1"/>
  <c r="N44" i="20"/>
  <c r="X44" i="20" s="1"/>
  <c r="B12" i="45" s="1"/>
  <c r="G13" i="110"/>
  <c r="I13" i="110" s="1"/>
  <c r="G23" i="110"/>
  <c r="I23" i="110" s="1"/>
  <c r="G33" i="110"/>
  <c r="I33" i="110" s="1"/>
  <c r="H5" i="30"/>
  <c r="R8" i="43"/>
  <c r="C24" i="4"/>
  <c r="D16" i="4"/>
  <c r="Q22" i="2"/>
  <c r="G22" i="4" s="1"/>
  <c r="T22" i="2"/>
  <c r="H22" i="4" s="1"/>
  <c r="AC12" i="2"/>
  <c r="L12" i="4" s="1"/>
  <c r="J7" i="2"/>
  <c r="E7" i="4" s="1"/>
  <c r="J18" i="2"/>
  <c r="E18" i="4" s="1"/>
  <c r="Z20" i="2"/>
  <c r="J20" i="4" s="1"/>
  <c r="Y20" i="2"/>
  <c r="AA20" i="2"/>
  <c r="K20" i="4" s="1"/>
  <c r="Y23" i="2"/>
  <c r="Z23" i="2"/>
  <c r="J23" i="4" s="1"/>
  <c r="AA23" i="2"/>
  <c r="K23" i="4" s="1"/>
  <c r="T12" i="20"/>
  <c r="U12" i="20"/>
  <c r="T43" i="20"/>
  <c r="U43" i="20"/>
  <c r="M7" i="20"/>
  <c r="W7" i="20" s="1"/>
  <c r="N7" i="20"/>
  <c r="X7" i="20" s="1"/>
  <c r="B5" i="43" s="1"/>
  <c r="L7" i="20"/>
  <c r="V7" i="20" s="1"/>
  <c r="L16" i="20"/>
  <c r="V16" i="20" s="1"/>
  <c r="M16" i="20"/>
  <c r="W16" i="20" s="1"/>
  <c r="N16" i="20"/>
  <c r="X16" i="20" s="1"/>
  <c r="B14" i="43" s="1"/>
  <c r="G2" i="17"/>
  <c r="P7" i="110"/>
  <c r="L27" i="110"/>
  <c r="M27" i="110" s="1"/>
  <c r="L37" i="110"/>
  <c r="M37" i="110" s="1"/>
  <c r="G42" i="110"/>
  <c r="I42" i="110" s="1"/>
  <c r="D3" i="43"/>
  <c r="E3" i="43"/>
  <c r="C3" i="43"/>
  <c r="F3" i="43"/>
  <c r="G9" i="43"/>
  <c r="P8" i="44"/>
  <c r="P12" i="45"/>
  <c r="C22" i="4"/>
  <c r="C23" i="4"/>
  <c r="D15" i="4"/>
  <c r="N3" i="2"/>
  <c r="N2" i="2"/>
  <c r="Q20" i="2"/>
  <c r="G20" i="4" s="1"/>
  <c r="T20" i="2"/>
  <c r="H20" i="4" s="1"/>
  <c r="AC10" i="2"/>
  <c r="L10" i="4" s="1"/>
  <c r="AC11" i="2"/>
  <c r="L11" i="4" s="1"/>
  <c r="D4" i="4"/>
  <c r="Y9" i="2"/>
  <c r="Z9" i="2"/>
  <c r="J9" i="4" s="1"/>
  <c r="AA9" i="2"/>
  <c r="K9" i="4" s="1"/>
  <c r="M15" i="2"/>
  <c r="F15" i="4" s="1"/>
  <c r="L4" i="20"/>
  <c r="V4" i="20" s="1"/>
  <c r="M4" i="20"/>
  <c r="W4" i="20" s="1"/>
  <c r="N4" i="20"/>
  <c r="X4" i="20" s="1"/>
  <c r="B2" i="43" s="1"/>
  <c r="T27" i="20"/>
  <c r="T42" i="20"/>
  <c r="L30" i="20"/>
  <c r="V30" i="20" s="1"/>
  <c r="M30" i="20"/>
  <c r="W30" i="20" s="1"/>
  <c r="N30" i="20"/>
  <c r="X30" i="20" s="1"/>
  <c r="B15" i="44" s="1"/>
  <c r="L7" i="110"/>
  <c r="M7" i="110" s="1"/>
  <c r="G12" i="110"/>
  <c r="I12" i="110" s="1"/>
  <c r="G37" i="110"/>
  <c r="I37" i="110" s="1"/>
  <c r="E3" i="30"/>
  <c r="D3" i="30"/>
  <c r="F3" i="30"/>
  <c r="G3" i="30"/>
  <c r="R5" i="43"/>
  <c r="R12" i="44"/>
  <c r="F4" i="45"/>
  <c r="E4" i="45"/>
  <c r="C4" i="45"/>
  <c r="D4" i="45"/>
  <c r="C20" i="4"/>
  <c r="D14" i="4"/>
  <c r="Q19" i="2"/>
  <c r="G19" i="4" s="1"/>
  <c r="T19" i="2"/>
  <c r="H19" i="4" s="1"/>
  <c r="AC9" i="2"/>
  <c r="L9" i="4" s="1"/>
  <c r="J15" i="2"/>
  <c r="E15" i="4" s="1"/>
  <c r="Y17" i="2"/>
  <c r="Z17" i="2"/>
  <c r="J17" i="4" s="1"/>
  <c r="AA17" i="2"/>
  <c r="K17" i="4" s="1"/>
  <c r="M26" i="2"/>
  <c r="F26" i="4" s="1"/>
  <c r="T11" i="20"/>
  <c r="T26" i="20"/>
  <c r="T40" i="20"/>
  <c r="L12" i="20"/>
  <c r="V12" i="20" s="1"/>
  <c r="M12" i="20"/>
  <c r="W12" i="20" s="1"/>
  <c r="N12" i="20"/>
  <c r="X12" i="20" s="1"/>
  <c r="B10" i="43" s="1"/>
  <c r="L40" i="20"/>
  <c r="V40" i="20" s="1"/>
  <c r="M40" i="20"/>
  <c r="W40" i="20" s="1"/>
  <c r="N40" i="20"/>
  <c r="X40" i="20" s="1"/>
  <c r="B8" i="45" s="1"/>
  <c r="E2" i="17"/>
  <c r="I2" i="17"/>
  <c r="E5" i="17"/>
  <c r="G2" i="110"/>
  <c r="I2" i="110" s="1"/>
  <c r="G22" i="110"/>
  <c r="I22" i="110" s="1"/>
  <c r="L26" i="110"/>
  <c r="M26" i="110" s="1"/>
  <c r="R5" i="30"/>
  <c r="E7" i="36"/>
  <c r="G7" i="36"/>
  <c r="C7" i="36"/>
  <c r="D7" i="36"/>
  <c r="F7" i="36"/>
  <c r="R6" i="43"/>
  <c r="C9" i="43"/>
  <c r="D9" i="43"/>
  <c r="F9" i="43"/>
  <c r="E9" i="43"/>
  <c r="G8" i="44"/>
  <c r="R3" i="45"/>
  <c r="N26" i="20"/>
  <c r="X26" i="20" s="1"/>
  <c r="B11" i="44" s="1"/>
  <c r="L26" i="20"/>
  <c r="V26" i="20" s="1"/>
  <c r="M26" i="20"/>
  <c r="W26" i="20" s="1"/>
  <c r="E4" i="17"/>
  <c r="F4" i="17"/>
  <c r="H4" i="17"/>
  <c r="I4" i="17"/>
  <c r="G7" i="110"/>
  <c r="I7" i="110" s="1"/>
  <c r="G17" i="110"/>
  <c r="I17" i="110" s="1"/>
  <c r="L31" i="110"/>
  <c r="M31" i="110" s="1"/>
  <c r="G36" i="110"/>
  <c r="I36" i="110" s="1"/>
  <c r="G4" i="30"/>
  <c r="F4" i="30"/>
  <c r="D4" i="30"/>
  <c r="E4" i="30"/>
  <c r="R2" i="43"/>
  <c r="P6" i="43"/>
  <c r="T6" i="43" s="1"/>
  <c r="T38" i="20"/>
  <c r="N8" i="20"/>
  <c r="X8" i="20" s="1"/>
  <c r="B6" i="43" s="1"/>
  <c r="M8" i="20"/>
  <c r="W8" i="20" s="1"/>
  <c r="L8" i="20"/>
  <c r="V8" i="20" s="1"/>
  <c r="L31" i="20"/>
  <c r="V31" i="20" s="1"/>
  <c r="M31" i="20"/>
  <c r="W31" i="20" s="1"/>
  <c r="N31" i="20"/>
  <c r="X31" i="20" s="1"/>
  <c r="B16" i="44" s="1"/>
  <c r="L11" i="110"/>
  <c r="M11" i="110" s="1"/>
  <c r="L21" i="110"/>
  <c r="M21" i="110" s="1"/>
  <c r="G26" i="110"/>
  <c r="I26" i="110" s="1"/>
  <c r="G45" i="110"/>
  <c r="I45" i="110" s="1"/>
  <c r="P2" i="36"/>
  <c r="T2" i="36" s="1"/>
  <c r="R6" i="36"/>
  <c r="H6" i="36" s="1"/>
  <c r="R3" i="43"/>
  <c r="F10" i="44"/>
  <c r="C10" i="44"/>
  <c r="D10" i="44"/>
  <c r="E10" i="44"/>
  <c r="B5" i="49"/>
  <c r="G3" i="17"/>
  <c r="G21" i="110"/>
  <c r="I21" i="110" s="1"/>
  <c r="G31" i="110"/>
  <c r="I31" i="110" s="1"/>
  <c r="G41" i="110"/>
  <c r="I41" i="110" s="1"/>
  <c r="R4" i="36"/>
  <c r="R7" i="36"/>
  <c r="P3" i="43"/>
  <c r="T3" i="43" s="1"/>
  <c r="R14" i="43"/>
  <c r="B12" i="49"/>
  <c r="D9" i="4"/>
  <c r="J5" i="2"/>
  <c r="AA5" i="2"/>
  <c r="Q13" i="2"/>
  <c r="G13" i="4" s="1"/>
  <c r="T13" i="2"/>
  <c r="H13" i="4" s="1"/>
  <c r="Q14" i="2"/>
  <c r="G14" i="4" s="1"/>
  <c r="T14" i="2"/>
  <c r="H14" i="4" s="1"/>
  <c r="AB2" i="2"/>
  <c r="AC5" i="2"/>
  <c r="AC24" i="2"/>
  <c r="L24" i="4" s="1"/>
  <c r="AC4" i="2"/>
  <c r="L4" i="4" s="1"/>
  <c r="M17" i="2"/>
  <c r="F17" i="4" s="1"/>
  <c r="T6" i="20"/>
  <c r="U6" i="20"/>
  <c r="T21" i="20"/>
  <c r="U21" i="20"/>
  <c r="T36" i="20"/>
  <c r="L27" i="20"/>
  <c r="V27" i="20" s="1"/>
  <c r="M27" i="20"/>
  <c r="W27" i="20" s="1"/>
  <c r="N27" i="20"/>
  <c r="X27" i="20" s="1"/>
  <c r="B12" i="44" s="1"/>
  <c r="L46" i="20"/>
  <c r="V46" i="20" s="1"/>
  <c r="M46" i="20"/>
  <c r="W46" i="20" s="1"/>
  <c r="N46" i="20"/>
  <c r="X46" i="20" s="1"/>
  <c r="B14" i="45" s="1"/>
  <c r="I7" i="17"/>
  <c r="R3" i="17"/>
  <c r="L5" i="110"/>
  <c r="M5" i="110" s="1"/>
  <c r="L10" i="110"/>
  <c r="M10" i="110" s="1"/>
  <c r="L35" i="110"/>
  <c r="M35" i="110" s="1"/>
  <c r="L44" i="110"/>
  <c r="M44" i="110" s="1"/>
  <c r="P3" i="30"/>
  <c r="D2" i="36"/>
  <c r="C2" i="36"/>
  <c r="G2" i="36"/>
  <c r="P14" i="43"/>
  <c r="T14" i="43" s="1"/>
  <c r="P5" i="44"/>
  <c r="T5" i="44" s="1"/>
  <c r="R6" i="45"/>
  <c r="B24" i="49"/>
  <c r="L18" i="20"/>
  <c r="V18" i="20" s="1"/>
  <c r="M18" i="20"/>
  <c r="W18" i="20" s="1"/>
  <c r="N18" i="20"/>
  <c r="X18" i="20" s="1"/>
  <c r="B3" i="44" s="1"/>
  <c r="D16" i="79" s="1"/>
  <c r="L15" i="110"/>
  <c r="M15" i="110" s="1"/>
  <c r="G20" i="110"/>
  <c r="I20" i="110" s="1"/>
  <c r="G44" i="110"/>
  <c r="I44" i="110" s="1"/>
  <c r="H3" i="30"/>
  <c r="P4" i="43"/>
  <c r="T4" i="43" s="1"/>
  <c r="R9" i="44"/>
  <c r="D7" i="45"/>
  <c r="E7" i="45"/>
  <c r="C7" i="45"/>
  <c r="F7" i="45"/>
  <c r="B31" i="49"/>
  <c r="H9" i="12"/>
  <c r="E9" i="12"/>
  <c r="F9" i="12"/>
  <c r="G9" i="12"/>
  <c r="I9" i="12"/>
  <c r="C14" i="4"/>
  <c r="D6" i="4"/>
  <c r="D24" i="4"/>
  <c r="Q11" i="2"/>
  <c r="G11" i="4" s="1"/>
  <c r="T11" i="2"/>
  <c r="H11" i="4" s="1"/>
  <c r="Y6" i="2"/>
  <c r="Y2" i="2" s="1"/>
  <c r="Z6" i="2"/>
  <c r="J6" i="4" s="1"/>
  <c r="AA6" i="2"/>
  <c r="K6" i="4" s="1"/>
  <c r="AC22" i="2"/>
  <c r="L22" i="4" s="1"/>
  <c r="J14" i="2"/>
  <c r="E14" i="4" s="1"/>
  <c r="Z16" i="2"/>
  <c r="J16" i="4" s="1"/>
  <c r="AA16" i="2"/>
  <c r="K16" i="4" s="1"/>
  <c r="Y16" i="2"/>
  <c r="M22" i="2"/>
  <c r="F22" i="4" s="1"/>
  <c r="J25" i="2"/>
  <c r="E25" i="4" s="1"/>
  <c r="T35" i="20"/>
  <c r="L5" i="20"/>
  <c r="V5" i="20" s="1"/>
  <c r="M5" i="20"/>
  <c r="W5" i="20" s="1"/>
  <c r="N5" i="20"/>
  <c r="X5" i="20" s="1"/>
  <c r="B3" i="43" s="1"/>
  <c r="L23" i="20"/>
  <c r="V23" i="20" s="1"/>
  <c r="M23" i="20"/>
  <c r="W23" i="20" s="1"/>
  <c r="N23" i="20"/>
  <c r="X23" i="20" s="1"/>
  <c r="B8" i="44" s="1"/>
  <c r="L32" i="20"/>
  <c r="V32" i="20" s="1"/>
  <c r="M32" i="20"/>
  <c r="W32" i="20" s="1"/>
  <c r="N32" i="20"/>
  <c r="X32" i="20" s="1"/>
  <c r="B17" i="44" s="1"/>
  <c r="G5" i="110"/>
  <c r="I5" i="110" s="1"/>
  <c r="G10" i="110"/>
  <c r="I10" i="110" s="1"/>
  <c r="G30" i="110"/>
  <c r="I30" i="110" s="1"/>
  <c r="L34" i="110"/>
  <c r="M34" i="110" s="1"/>
  <c r="R5" i="36"/>
  <c r="R8" i="36"/>
  <c r="B38" i="49"/>
  <c r="T46" i="20"/>
  <c r="N9" i="20"/>
  <c r="X9" i="20" s="1"/>
  <c r="B7" i="43" s="1"/>
  <c r="L9" i="20"/>
  <c r="V9" i="20" s="1"/>
  <c r="M9" i="20"/>
  <c r="W9" i="20" s="1"/>
  <c r="L13" i="20"/>
  <c r="V13" i="20" s="1"/>
  <c r="M13" i="20"/>
  <c r="W13" i="20" s="1"/>
  <c r="N13" i="20"/>
  <c r="X13" i="20" s="1"/>
  <c r="B11" i="43" s="1"/>
  <c r="L17" i="20"/>
  <c r="V17" i="20" s="1"/>
  <c r="M17" i="20"/>
  <c r="W17" i="20" s="1"/>
  <c r="N17" i="20"/>
  <c r="X17" i="20" s="1"/>
  <c r="B2" i="44" s="1"/>
  <c r="D15" i="79" s="1"/>
  <c r="L21" i="20"/>
  <c r="V21" i="20" s="1"/>
  <c r="M21" i="20"/>
  <c r="W21" i="20" s="1"/>
  <c r="N21" i="20"/>
  <c r="X21" i="20" s="1"/>
  <c r="B6" i="44" s="1"/>
  <c r="N25" i="20"/>
  <c r="X25" i="20" s="1"/>
  <c r="B10" i="44" s="1"/>
  <c r="M25" i="20"/>
  <c r="W25" i="20" s="1"/>
  <c r="L25" i="20"/>
  <c r="V25" i="20" s="1"/>
  <c r="L29" i="20"/>
  <c r="V29" i="20" s="1"/>
  <c r="M29" i="20"/>
  <c r="W29" i="20" s="1"/>
  <c r="N29" i="20"/>
  <c r="X29" i="20" s="1"/>
  <c r="B14" i="44" s="1"/>
  <c r="M33" i="20"/>
  <c r="W33" i="20" s="1"/>
  <c r="N33" i="20"/>
  <c r="X33" i="20" s="1"/>
  <c r="B18" i="44" s="1"/>
  <c r="L33" i="20"/>
  <c r="V33" i="20" s="1"/>
  <c r="L37" i="20"/>
  <c r="V37" i="20" s="1"/>
  <c r="M37" i="20"/>
  <c r="W37" i="20" s="1"/>
  <c r="N37" i="20"/>
  <c r="X37" i="20" s="1"/>
  <c r="B5" i="45" s="1"/>
  <c r="M41" i="20"/>
  <c r="W41" i="20" s="1"/>
  <c r="N41" i="20"/>
  <c r="X41" i="20" s="1"/>
  <c r="B9" i="45" s="1"/>
  <c r="L41" i="20"/>
  <c r="V41" i="20" s="1"/>
  <c r="L45" i="20"/>
  <c r="V45" i="20" s="1"/>
  <c r="M45" i="20"/>
  <c r="W45" i="20" s="1"/>
  <c r="N45" i="20"/>
  <c r="X45" i="20" s="1"/>
  <c r="B13" i="45" s="1"/>
  <c r="P6" i="17"/>
  <c r="R4" i="17"/>
  <c r="G6" i="110"/>
  <c r="I6" i="110" s="1"/>
  <c r="R7" i="110"/>
  <c r="L14" i="110"/>
  <c r="M14" i="110" s="1"/>
  <c r="G16" i="110"/>
  <c r="I16" i="110" s="1"/>
  <c r="L22" i="110"/>
  <c r="M22" i="110" s="1"/>
  <c r="G24" i="110"/>
  <c r="I24" i="110" s="1"/>
  <c r="L30" i="110"/>
  <c r="M30" i="110" s="1"/>
  <c r="G32" i="110"/>
  <c r="I32" i="110" s="1"/>
  <c r="L38" i="110"/>
  <c r="M38" i="110" s="1"/>
  <c r="G40" i="110"/>
  <c r="I40" i="110" s="1"/>
  <c r="L45" i="110"/>
  <c r="M45" i="110" s="1"/>
  <c r="F5" i="30"/>
  <c r="D5" i="30"/>
  <c r="E5" i="30"/>
  <c r="G5" i="30"/>
  <c r="P7" i="43"/>
  <c r="P10" i="43"/>
  <c r="T10" i="43" s="1"/>
  <c r="E12" i="43"/>
  <c r="F12" i="43"/>
  <c r="D12" i="43"/>
  <c r="C12" i="43"/>
  <c r="P13" i="43"/>
  <c r="T13" i="43" s="1"/>
  <c r="R2" i="44"/>
  <c r="R5" i="44"/>
  <c r="R8" i="44"/>
  <c r="P14" i="44"/>
  <c r="P17" i="44"/>
  <c r="G2" i="45"/>
  <c r="I32" i="79" s="1"/>
  <c r="G8" i="45"/>
  <c r="R9" i="45"/>
  <c r="R12" i="45"/>
  <c r="R15" i="45"/>
  <c r="B9" i="49"/>
  <c r="B16" i="49"/>
  <c r="B23" i="49"/>
  <c r="B30" i="49"/>
  <c r="B37" i="49"/>
  <c r="P15" i="45"/>
  <c r="T15" i="45" s="1"/>
  <c r="F8" i="45"/>
  <c r="E8" i="45"/>
  <c r="D8" i="45"/>
  <c r="C8" i="45"/>
  <c r="D11" i="45"/>
  <c r="E11" i="45"/>
  <c r="C11" i="45"/>
  <c r="F11" i="45"/>
  <c r="F14" i="45"/>
  <c r="E14" i="45"/>
  <c r="C14" i="45"/>
  <c r="D14" i="45"/>
  <c r="B8" i="49"/>
  <c r="B15" i="49"/>
  <c r="B22" i="49"/>
  <c r="B34" i="49"/>
  <c r="B41" i="49"/>
  <c r="P3" i="45"/>
  <c r="T3" i="45" s="1"/>
  <c r="D5" i="45"/>
  <c r="E5" i="45"/>
  <c r="C5" i="45"/>
  <c r="F5" i="45"/>
  <c r="P6" i="45"/>
  <c r="G6" i="45" s="1"/>
  <c r="G9" i="45"/>
  <c r="G12" i="45"/>
  <c r="C10" i="43"/>
  <c r="D10" i="43"/>
  <c r="F10" i="43"/>
  <c r="E10" i="43"/>
  <c r="P11" i="43"/>
  <c r="T11" i="43" s="1"/>
  <c r="C13" i="43"/>
  <c r="D13" i="43"/>
  <c r="E13" i="43"/>
  <c r="F13" i="43"/>
  <c r="E17" i="44"/>
  <c r="F17" i="44"/>
  <c r="D17" i="44"/>
  <c r="C17" i="44"/>
  <c r="P18" i="44"/>
  <c r="G18" i="44" s="1"/>
  <c r="D2" i="45"/>
  <c r="F32" i="79" s="1"/>
  <c r="F2" i="45"/>
  <c r="H32" i="79" s="1"/>
  <c r="E2" i="45"/>
  <c r="G32" i="79" s="1"/>
  <c r="C2" i="45"/>
  <c r="E32" i="79" s="1"/>
  <c r="B7" i="49"/>
  <c r="B19" i="49"/>
  <c r="B26" i="49"/>
  <c r="B33" i="49"/>
  <c r="B40" i="49"/>
  <c r="H2" i="36"/>
  <c r="P6" i="36"/>
  <c r="P2" i="43"/>
  <c r="T2" i="43" s="1"/>
  <c r="P5" i="43"/>
  <c r="T5" i="43" s="1"/>
  <c r="P8" i="43"/>
  <c r="G14" i="43"/>
  <c r="R3" i="44"/>
  <c r="G3" i="44" s="1"/>
  <c r="I16" i="79" s="1"/>
  <c r="R6" i="44"/>
  <c r="P9" i="44"/>
  <c r="T9" i="44" s="1"/>
  <c r="P12" i="44"/>
  <c r="T12" i="44" s="1"/>
  <c r="P15" i="44"/>
  <c r="T15" i="44" s="1"/>
  <c r="R7" i="45"/>
  <c r="R10" i="45"/>
  <c r="R13" i="45"/>
  <c r="C10" i="4"/>
  <c r="D7" i="4"/>
  <c r="D26" i="4"/>
  <c r="T18" i="2"/>
  <c r="H18" i="4" s="1"/>
  <c r="Q18" i="2"/>
  <c r="G18" i="4" s="1"/>
  <c r="AC14" i="2"/>
  <c r="L14" i="4" s="1"/>
  <c r="Y7" i="2"/>
  <c r="Z7" i="2"/>
  <c r="J7" i="4" s="1"/>
  <c r="AA7" i="2"/>
  <c r="K7" i="4" s="1"/>
  <c r="J8" i="2"/>
  <c r="E8" i="4" s="1"/>
  <c r="Y13" i="2"/>
  <c r="Z13" i="2"/>
  <c r="J13" i="4" s="1"/>
  <c r="AA13" i="2"/>
  <c r="K13" i="4" s="1"/>
  <c r="Y19" i="2"/>
  <c r="AA19" i="2"/>
  <c r="K19" i="4" s="1"/>
  <c r="Z19" i="2"/>
  <c r="J19" i="4" s="1"/>
  <c r="Y22" i="2"/>
  <c r="AA22" i="2"/>
  <c r="K22" i="4" s="1"/>
  <c r="Z22" i="2"/>
  <c r="J22" i="4" s="1"/>
  <c r="T9" i="20"/>
  <c r="T25" i="20"/>
  <c r="U25" i="20"/>
  <c r="T41" i="20"/>
  <c r="R3" i="36"/>
  <c r="D5" i="36"/>
  <c r="G5" i="36"/>
  <c r="C5" i="36"/>
  <c r="E5" i="36"/>
  <c r="F5" i="36"/>
  <c r="C8" i="36"/>
  <c r="D8" i="36"/>
  <c r="E8" i="36"/>
  <c r="F8" i="36"/>
  <c r="G8" i="36"/>
  <c r="C4" i="43"/>
  <c r="D4" i="43"/>
  <c r="E4" i="43"/>
  <c r="F4" i="43"/>
  <c r="D7" i="43"/>
  <c r="F7" i="79" s="1"/>
  <c r="E7" i="43"/>
  <c r="G7" i="79" s="1"/>
  <c r="C7" i="43"/>
  <c r="F7" i="43"/>
  <c r="F8" i="44"/>
  <c r="H21" i="79" s="1"/>
  <c r="C8" i="44"/>
  <c r="D8" i="44"/>
  <c r="F21" i="79" s="1"/>
  <c r="E8" i="44"/>
  <c r="G21" i="79" s="1"/>
  <c r="E11" i="44"/>
  <c r="F11" i="44"/>
  <c r="C11" i="44"/>
  <c r="D11" i="44"/>
  <c r="F14" i="44"/>
  <c r="C14" i="44"/>
  <c r="E14" i="44"/>
  <c r="D14" i="44"/>
  <c r="R4" i="45"/>
  <c r="D15" i="45"/>
  <c r="E15" i="45"/>
  <c r="C15" i="45"/>
  <c r="F15" i="45"/>
  <c r="B4" i="49"/>
  <c r="B11" i="49"/>
  <c r="B18" i="49"/>
  <c r="B25" i="49"/>
  <c r="B32" i="49"/>
  <c r="B44" i="49"/>
  <c r="N35" i="20"/>
  <c r="X35" i="20" s="1"/>
  <c r="B3" i="45" s="1"/>
  <c r="L35" i="20"/>
  <c r="V35" i="20" s="1"/>
  <c r="M35" i="20"/>
  <c r="W35" i="20" s="1"/>
  <c r="L39" i="20"/>
  <c r="V39" i="20" s="1"/>
  <c r="N39" i="20"/>
  <c r="X39" i="20" s="1"/>
  <c r="B7" i="45" s="1"/>
  <c r="M39" i="20"/>
  <c r="W39" i="20" s="1"/>
  <c r="M43" i="20"/>
  <c r="W43" i="20" s="1"/>
  <c r="L43" i="20"/>
  <c r="V43" i="20" s="1"/>
  <c r="N43" i="20"/>
  <c r="X43" i="20" s="1"/>
  <c r="B11" i="45" s="1"/>
  <c r="M47" i="20"/>
  <c r="W47" i="20" s="1"/>
  <c r="L47" i="20"/>
  <c r="V47" i="20" s="1"/>
  <c r="N47" i="20"/>
  <c r="X47" i="20" s="1"/>
  <c r="B15" i="45" s="1"/>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G2" i="43"/>
  <c r="G5" i="43"/>
  <c r="G8" i="43"/>
  <c r="R9" i="43"/>
  <c r="R12" i="43"/>
  <c r="P3" i="44"/>
  <c r="E5" i="44"/>
  <c r="G18" i="79" s="1"/>
  <c r="F5" i="44"/>
  <c r="H18" i="79" s="1"/>
  <c r="C5" i="44"/>
  <c r="E18" i="79" s="1"/>
  <c r="D5" i="44"/>
  <c r="F18" i="79" s="1"/>
  <c r="P6" i="44"/>
  <c r="T6" i="44" s="1"/>
  <c r="G12" i="44"/>
  <c r="R16" i="44"/>
  <c r="P7" i="45"/>
  <c r="P10" i="45"/>
  <c r="T10" i="45" s="1"/>
  <c r="F12" i="45"/>
  <c r="E12" i="45"/>
  <c r="C12" i="45"/>
  <c r="D12" i="45"/>
  <c r="P13" i="45"/>
  <c r="F2" i="44"/>
  <c r="H15" i="79" s="1"/>
  <c r="C2" i="44"/>
  <c r="E15" i="79" s="1"/>
  <c r="E2" i="44"/>
  <c r="G15" i="79" s="1"/>
  <c r="D2" i="44"/>
  <c r="F15" i="79" s="1"/>
  <c r="D3" i="45"/>
  <c r="E3" i="45"/>
  <c r="C3" i="45"/>
  <c r="F3" i="45"/>
  <c r="P4" i="45"/>
  <c r="T4" i="45" s="1"/>
  <c r="F6" i="45"/>
  <c r="E6" i="45"/>
  <c r="C6" i="45"/>
  <c r="D6" i="45"/>
  <c r="D9" i="45"/>
  <c r="E9" i="45"/>
  <c r="C9" i="45"/>
  <c r="F9" i="45"/>
  <c r="B3" i="49"/>
  <c r="B10" i="49"/>
  <c r="B17" i="49"/>
  <c r="B29" i="49"/>
  <c r="B36" i="49"/>
  <c r="B43" i="49"/>
  <c r="P9" i="43"/>
  <c r="T9" i="43" s="1"/>
  <c r="P12" i="43"/>
  <c r="T12" i="43" s="1"/>
  <c r="R7" i="44"/>
  <c r="G7" i="44" s="1"/>
  <c r="R10" i="44"/>
  <c r="G10" i="44" s="1"/>
  <c r="R13" i="44"/>
  <c r="P16" i="44"/>
  <c r="G13" i="45"/>
  <c r="R14" i="45"/>
  <c r="G14" i="45" s="1"/>
  <c r="R3" i="30"/>
  <c r="H3" i="36"/>
  <c r="P4" i="36"/>
  <c r="P7" i="36"/>
  <c r="H7" i="36" s="1"/>
  <c r="D8" i="43"/>
  <c r="E8" i="43"/>
  <c r="F8" i="43"/>
  <c r="C8" i="43"/>
  <c r="C11" i="43"/>
  <c r="D11" i="43"/>
  <c r="E11" i="43"/>
  <c r="F11" i="43"/>
  <c r="C14" i="43"/>
  <c r="D14" i="43"/>
  <c r="F14" i="43"/>
  <c r="E14" i="43"/>
  <c r="R4" i="44"/>
  <c r="E15" i="44"/>
  <c r="F15" i="44"/>
  <c r="C15" i="44"/>
  <c r="D15" i="44"/>
  <c r="F18" i="44"/>
  <c r="C18" i="44"/>
  <c r="D18" i="44"/>
  <c r="E18" i="44"/>
  <c r="G4" i="45"/>
  <c r="R11" i="45"/>
  <c r="B2" i="49"/>
  <c r="B14" i="49"/>
  <c r="B21" i="49"/>
  <c r="B28" i="49"/>
  <c r="B35" i="49"/>
  <c r="B42" i="49"/>
  <c r="G12" i="43"/>
  <c r="P7" i="44"/>
  <c r="P10" i="44"/>
  <c r="F12" i="44"/>
  <c r="C12" i="44"/>
  <c r="E12" i="44"/>
  <c r="D12" i="44"/>
  <c r="P13" i="44"/>
  <c r="T13" i="44" s="1"/>
  <c r="G16" i="44"/>
  <c r="R2" i="45"/>
  <c r="R5" i="45"/>
  <c r="R8" i="45"/>
  <c r="P14" i="45"/>
  <c r="H4" i="36"/>
  <c r="G6" i="36"/>
  <c r="E6" i="36"/>
  <c r="C6" i="36"/>
  <c r="D6" i="36"/>
  <c r="F6" i="36"/>
  <c r="C2" i="43"/>
  <c r="D2" i="43"/>
  <c r="E2" i="43"/>
  <c r="F2" i="43"/>
  <c r="E3" i="44"/>
  <c r="G16" i="79" s="1"/>
  <c r="F3" i="44"/>
  <c r="H16" i="79" s="1"/>
  <c r="C3" i="44"/>
  <c r="E16" i="79" s="1"/>
  <c r="D3" i="44"/>
  <c r="F16" i="79" s="1"/>
  <c r="P4" i="44"/>
  <c r="G4" i="44" s="1"/>
  <c r="I17" i="79" s="1"/>
  <c r="F6" i="44"/>
  <c r="C6" i="44"/>
  <c r="D6" i="44"/>
  <c r="E6" i="44"/>
  <c r="E9" i="44"/>
  <c r="F9" i="44"/>
  <c r="C9" i="44"/>
  <c r="D9" i="44"/>
  <c r="F10" i="45"/>
  <c r="E10" i="45"/>
  <c r="D10" i="45"/>
  <c r="C10" i="45"/>
  <c r="P11" i="45"/>
  <c r="T11" i="45" s="1"/>
  <c r="D13" i="45"/>
  <c r="E13" i="45"/>
  <c r="C13" i="45"/>
  <c r="F13" i="45"/>
  <c r="B6" i="49"/>
  <c r="B13" i="49"/>
  <c r="B20" i="49"/>
  <c r="B27" i="49"/>
  <c r="B39" i="49"/>
  <c r="B45" i="49"/>
  <c r="E3" i="17"/>
  <c r="F3" i="17"/>
  <c r="H3" i="17"/>
  <c r="I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C3" i="36"/>
  <c r="D3" i="36"/>
  <c r="G3" i="36"/>
  <c r="G3" i="43"/>
  <c r="G6" i="43"/>
  <c r="R7" i="43"/>
  <c r="R10" i="43"/>
  <c r="R13" i="43"/>
  <c r="G13" i="44"/>
  <c r="R14" i="44"/>
  <c r="G14" i="44" s="1"/>
  <c r="R17" i="44"/>
  <c r="R18" i="44"/>
  <c r="P2" i="45"/>
  <c r="T2" i="45" s="1"/>
  <c r="P5" i="45"/>
  <c r="T5" i="45" s="1"/>
  <c r="P8" i="45"/>
  <c r="T8" i="45" s="1"/>
  <c r="Z2" i="2"/>
  <c r="J2" i="4" s="1"/>
  <c r="J5" i="4"/>
  <c r="I44" i="79" l="1"/>
  <c r="I36" i="79"/>
  <c r="I23" i="79"/>
  <c r="I27" i="79"/>
  <c r="I31" i="79"/>
  <c r="I20" i="79"/>
  <c r="G28" i="79"/>
  <c r="D23" i="43"/>
  <c r="F2" i="79"/>
  <c r="H36" i="79"/>
  <c r="T7" i="45"/>
  <c r="D11" i="79"/>
  <c r="F22" i="79"/>
  <c r="E2" i="79"/>
  <c r="E25" i="79"/>
  <c r="F39" i="44"/>
  <c r="H31" i="79"/>
  <c r="D30" i="79"/>
  <c r="F23" i="79"/>
  <c r="U26" i="20"/>
  <c r="H22" i="79"/>
  <c r="T10" i="44"/>
  <c r="E28" i="79"/>
  <c r="C36" i="44"/>
  <c r="E33" i="79"/>
  <c r="G33" i="44"/>
  <c r="I25" i="79"/>
  <c r="E7" i="79"/>
  <c r="F10" i="79"/>
  <c r="F44" i="79"/>
  <c r="H12" i="79"/>
  <c r="G37" i="79"/>
  <c r="U36" i="20"/>
  <c r="B26" i="43"/>
  <c r="D5" i="79"/>
  <c r="G22" i="79"/>
  <c r="T7" i="44"/>
  <c r="H28" i="79"/>
  <c r="T4" i="36"/>
  <c r="E24" i="45"/>
  <c r="G33" i="79"/>
  <c r="G9" i="44"/>
  <c r="D37" i="79"/>
  <c r="E10" i="79"/>
  <c r="C31" i="43"/>
  <c r="E44" i="79"/>
  <c r="G12" i="79"/>
  <c r="E33" i="43"/>
  <c r="D27" i="79"/>
  <c r="B29" i="44"/>
  <c r="D21" i="79"/>
  <c r="D28" i="45"/>
  <c r="F37" i="79"/>
  <c r="T8" i="44"/>
  <c r="U13" i="20"/>
  <c r="G11" i="45"/>
  <c r="G15" i="45"/>
  <c r="G29" i="44"/>
  <c r="I21" i="79"/>
  <c r="I9" i="79"/>
  <c r="F27" i="43"/>
  <c r="H6" i="79"/>
  <c r="D27" i="44"/>
  <c r="F19" i="79"/>
  <c r="G27" i="79"/>
  <c r="H4" i="79"/>
  <c r="F25" i="43"/>
  <c r="U41" i="20"/>
  <c r="I42" i="79"/>
  <c r="G33" i="45"/>
  <c r="H44" i="79"/>
  <c r="T7" i="43"/>
  <c r="U46" i="20"/>
  <c r="S3" i="30"/>
  <c r="G13" i="43"/>
  <c r="H3" i="79"/>
  <c r="F24" i="43"/>
  <c r="U4" i="20"/>
  <c r="G35" i="45" s="1"/>
  <c r="G6" i="79"/>
  <c r="U29" i="20"/>
  <c r="U32" i="20"/>
  <c r="E27" i="44"/>
  <c r="G19" i="79"/>
  <c r="B28" i="43"/>
  <c r="D7" i="79"/>
  <c r="G14" i="79"/>
  <c r="G4" i="79"/>
  <c r="T18" i="44"/>
  <c r="G30" i="45"/>
  <c r="I39" i="79"/>
  <c r="H41" i="79"/>
  <c r="D3" i="79"/>
  <c r="C24" i="43"/>
  <c r="E3" i="79"/>
  <c r="D27" i="43"/>
  <c r="F6" i="79"/>
  <c r="D36" i="79"/>
  <c r="U17" i="20"/>
  <c r="U23" i="20"/>
  <c r="O48" i="20"/>
  <c r="E15" i="12"/>
  <c r="D20" i="79"/>
  <c r="B28" i="44"/>
  <c r="C35" i="44"/>
  <c r="E27" i="79"/>
  <c r="I26" i="79"/>
  <c r="G34" i="44"/>
  <c r="F27" i="44"/>
  <c r="H19" i="79"/>
  <c r="G34" i="45"/>
  <c r="I43" i="79"/>
  <c r="G35" i="43"/>
  <c r="I14" i="79"/>
  <c r="E41" i="79"/>
  <c r="D43" i="79"/>
  <c r="B34" i="45"/>
  <c r="E6" i="79"/>
  <c r="U15" i="20"/>
  <c r="D40" i="79"/>
  <c r="U7" i="20"/>
  <c r="T3" i="2"/>
  <c r="H3" i="4" s="1"/>
  <c r="H5" i="4"/>
  <c r="T2" i="2"/>
  <c r="H2" i="4" s="1"/>
  <c r="K13" i="19"/>
  <c r="F15" i="12"/>
  <c r="H14" i="79"/>
  <c r="F35" i="44"/>
  <c r="H27" i="79"/>
  <c r="F4" i="79"/>
  <c r="D30" i="43"/>
  <c r="F9" i="79"/>
  <c r="F3" i="79"/>
  <c r="D24" i="43"/>
  <c r="S5" i="30"/>
  <c r="U14" i="20"/>
  <c r="T9" i="45"/>
  <c r="D12" i="79"/>
  <c r="B33" i="43"/>
  <c r="G5" i="4"/>
  <c r="Q2" i="2"/>
  <c r="G2" i="4" s="1"/>
  <c r="Q3" i="2"/>
  <c r="G3" i="4" s="1"/>
  <c r="F2" i="17"/>
  <c r="H15" i="12"/>
  <c r="C2" i="30" s="1"/>
  <c r="G3" i="79"/>
  <c r="E24" i="43"/>
  <c r="T8" i="43"/>
  <c r="H35" i="79"/>
  <c r="F26" i="45"/>
  <c r="G5" i="44"/>
  <c r="I18" i="79" s="1"/>
  <c r="U9" i="20"/>
  <c r="G10" i="43"/>
  <c r="C30" i="43"/>
  <c r="E9" i="79"/>
  <c r="F20" i="79"/>
  <c r="S4" i="30"/>
  <c r="T11" i="44"/>
  <c r="U37" i="20"/>
  <c r="U33" i="20"/>
  <c r="U39" i="20"/>
  <c r="G33" i="43"/>
  <c r="I12" i="79"/>
  <c r="D24" i="45"/>
  <c r="F33" i="79"/>
  <c r="E19" i="79"/>
  <c r="C27" i="44"/>
  <c r="G9" i="79"/>
  <c r="E30" i="43"/>
  <c r="H43" i="79"/>
  <c r="F34" i="45"/>
  <c r="F30" i="45"/>
  <c r="H39" i="79"/>
  <c r="F24" i="79"/>
  <c r="E4" i="79"/>
  <c r="C25" i="43"/>
  <c r="E32" i="45"/>
  <c r="G41" i="79"/>
  <c r="D23" i="79"/>
  <c r="B31" i="44"/>
  <c r="E34" i="45"/>
  <c r="G43" i="79"/>
  <c r="H30" i="79"/>
  <c r="D32" i="45"/>
  <c r="F41" i="79"/>
  <c r="H11" i="79"/>
  <c r="T16" i="44"/>
  <c r="F42" i="79"/>
  <c r="D33" i="45"/>
  <c r="E38" i="44"/>
  <c r="G30" i="79"/>
  <c r="E26" i="45"/>
  <c r="G35" i="79"/>
  <c r="E38" i="79"/>
  <c r="C29" i="45"/>
  <c r="T17" i="44"/>
  <c r="U35" i="20"/>
  <c r="B37" i="44"/>
  <c r="D29" i="79"/>
  <c r="B31" i="43"/>
  <c r="D10" i="79"/>
  <c r="D28" i="79"/>
  <c r="T3" i="36"/>
  <c r="E20" i="79"/>
  <c r="C28" i="44"/>
  <c r="B30" i="44"/>
  <c r="D22" i="79"/>
  <c r="U5" i="20"/>
  <c r="U10" i="20"/>
  <c r="B34" i="44"/>
  <c r="D26" i="79"/>
  <c r="D33" i="79"/>
  <c r="B24" i="45"/>
  <c r="E30" i="79"/>
  <c r="C38" i="44"/>
  <c r="T6" i="45"/>
  <c r="I38" i="79"/>
  <c r="F30" i="43"/>
  <c r="H9" i="79"/>
  <c r="B29" i="45"/>
  <c r="D38" i="79"/>
  <c r="C34" i="45"/>
  <c r="E43" i="79"/>
  <c r="T4" i="44"/>
  <c r="T14" i="45"/>
  <c r="F14" i="79"/>
  <c r="G10" i="45"/>
  <c r="D38" i="44"/>
  <c r="F30" i="79"/>
  <c r="G5" i="45"/>
  <c r="E14" i="79"/>
  <c r="C35" i="43"/>
  <c r="G7" i="45"/>
  <c r="C30" i="45"/>
  <c r="E39" i="79"/>
  <c r="T13" i="45"/>
  <c r="T3" i="44"/>
  <c r="E24" i="79"/>
  <c r="C32" i="44"/>
  <c r="E35" i="79"/>
  <c r="D19" i="79"/>
  <c r="B27" i="44"/>
  <c r="D34" i="45"/>
  <c r="F43" i="79"/>
  <c r="E30" i="45"/>
  <c r="G39" i="79"/>
  <c r="F32" i="44"/>
  <c r="H24" i="79"/>
  <c r="E32" i="43"/>
  <c r="G11" i="79"/>
  <c r="F39" i="79"/>
  <c r="D30" i="45"/>
  <c r="E42" i="79"/>
  <c r="C33" i="45"/>
  <c r="P4" i="110"/>
  <c r="G24" i="79"/>
  <c r="T6" i="36"/>
  <c r="F34" i="43"/>
  <c r="H13" i="79"/>
  <c r="D26" i="45"/>
  <c r="F35" i="79"/>
  <c r="D29" i="45"/>
  <c r="F38" i="79"/>
  <c r="T14" i="44"/>
  <c r="B30" i="45"/>
  <c r="D39" i="79"/>
  <c r="L5" i="4"/>
  <c r="AC2" i="2"/>
  <c r="L2" i="4" s="1"/>
  <c r="B33" i="45"/>
  <c r="D42" i="79"/>
  <c r="F28" i="44"/>
  <c r="H20" i="79"/>
  <c r="G4" i="43"/>
  <c r="U47" i="20"/>
  <c r="B34" i="43"/>
  <c r="D13" i="79"/>
  <c r="D35" i="44"/>
  <c r="F27" i="79"/>
  <c r="E33" i="45"/>
  <c r="G42" i="79"/>
  <c r="E34" i="43"/>
  <c r="G13" i="79"/>
  <c r="G38" i="79"/>
  <c r="E29" i="45"/>
  <c r="B35" i="45"/>
  <c r="D44" i="79"/>
  <c r="Q7" i="110"/>
  <c r="G20" i="79"/>
  <c r="I6" i="79"/>
  <c r="G27" i="43"/>
  <c r="F40" i="79"/>
  <c r="D31" i="45"/>
  <c r="F23" i="43"/>
  <c r="H2" i="79"/>
  <c r="E39" i="44"/>
  <c r="G31" i="79"/>
  <c r="C32" i="43"/>
  <c r="E11" i="79"/>
  <c r="C27" i="45"/>
  <c r="E36" i="79"/>
  <c r="F33" i="45"/>
  <c r="H42" i="79"/>
  <c r="I5" i="79"/>
  <c r="G26" i="43"/>
  <c r="D34" i="43"/>
  <c r="F13" i="79"/>
  <c r="F29" i="45"/>
  <c r="H38" i="79"/>
  <c r="D35" i="79"/>
  <c r="B26" i="45"/>
  <c r="U40" i="20"/>
  <c r="D25" i="45"/>
  <c r="F34" i="79"/>
  <c r="U42" i="20"/>
  <c r="T2" i="44"/>
  <c r="G29" i="79"/>
  <c r="E37" i="44"/>
  <c r="T5" i="36"/>
  <c r="U34" i="20"/>
  <c r="U22" i="20"/>
  <c r="G29" i="43"/>
  <c r="I8" i="79"/>
  <c r="B35" i="43"/>
  <c r="D14" i="79"/>
  <c r="D26" i="43"/>
  <c r="F5" i="79"/>
  <c r="D37" i="44"/>
  <c r="F29" i="79"/>
  <c r="U45" i="20"/>
  <c r="E35" i="45"/>
  <c r="G44" i="79"/>
  <c r="G25" i="45"/>
  <c r="I34" i="79"/>
  <c r="D39" i="44"/>
  <c r="F31" i="79"/>
  <c r="F36" i="45"/>
  <c r="H45" i="79"/>
  <c r="E13" i="79"/>
  <c r="C34" i="43"/>
  <c r="F31" i="45"/>
  <c r="H40" i="79"/>
  <c r="E33" i="44"/>
  <c r="G25" i="79"/>
  <c r="B33" i="44"/>
  <c r="D25" i="79"/>
  <c r="G23" i="79"/>
  <c r="E31" i="44"/>
  <c r="B27" i="43"/>
  <c r="D6" i="79"/>
  <c r="E25" i="45"/>
  <c r="G34" i="79"/>
  <c r="U27" i="20"/>
  <c r="D34" i="44"/>
  <c r="F26" i="79"/>
  <c r="G5" i="79"/>
  <c r="E26" i="43"/>
  <c r="E29" i="79"/>
  <c r="C37" i="44"/>
  <c r="S2" i="30"/>
  <c r="U19" i="20"/>
  <c r="M2" i="2"/>
  <c r="F2" i="4" s="1"/>
  <c r="F5" i="4"/>
  <c r="M3" i="2"/>
  <c r="F3" i="4" s="1"/>
  <c r="G37" i="44"/>
  <c r="I29" i="79"/>
  <c r="D27" i="45"/>
  <c r="F36" i="79"/>
  <c r="I3" i="79"/>
  <c r="G24" i="43"/>
  <c r="E23" i="43"/>
  <c r="G2" i="79"/>
  <c r="E8" i="79"/>
  <c r="C29" i="43"/>
  <c r="E27" i="45"/>
  <c r="G36" i="79"/>
  <c r="C29" i="44"/>
  <c r="E21" i="79"/>
  <c r="E26" i="79"/>
  <c r="C34" i="44"/>
  <c r="E5" i="79"/>
  <c r="C26" i="43"/>
  <c r="U31" i="20"/>
  <c r="F37" i="44"/>
  <c r="H29" i="79"/>
  <c r="U8" i="20"/>
  <c r="B32" i="45"/>
  <c r="D41" i="79"/>
  <c r="E36" i="45"/>
  <c r="G45" i="79"/>
  <c r="G11" i="43"/>
  <c r="E31" i="43"/>
  <c r="G10" i="79"/>
  <c r="F28" i="45"/>
  <c r="H37" i="79"/>
  <c r="E22" i="79"/>
  <c r="C30" i="44"/>
  <c r="F33" i="44"/>
  <c r="H25" i="79"/>
  <c r="D36" i="44"/>
  <c r="F28" i="79"/>
  <c r="D29" i="43"/>
  <c r="F8" i="79"/>
  <c r="F24" i="45"/>
  <c r="H33" i="79"/>
  <c r="G15" i="44"/>
  <c r="D36" i="45"/>
  <c r="F45" i="79"/>
  <c r="F28" i="43"/>
  <c r="H7" i="79"/>
  <c r="G3" i="45"/>
  <c r="F31" i="43"/>
  <c r="H10" i="79"/>
  <c r="F12" i="79"/>
  <c r="D33" i="43"/>
  <c r="B39" i="44"/>
  <c r="D31" i="79"/>
  <c r="C28" i="45"/>
  <c r="E37" i="79"/>
  <c r="G7" i="43"/>
  <c r="K5" i="4"/>
  <c r="AA2" i="2"/>
  <c r="K2" i="4" s="1"/>
  <c r="C31" i="44"/>
  <c r="E23" i="79"/>
  <c r="U38" i="20"/>
  <c r="U11" i="20"/>
  <c r="B23" i="43"/>
  <c r="D2" i="79"/>
  <c r="U28" i="20"/>
  <c r="F34" i="44"/>
  <c r="H26" i="79"/>
  <c r="B25" i="43"/>
  <c r="D4" i="79"/>
  <c r="F26" i="43"/>
  <c r="H5" i="79"/>
  <c r="U16" i="20"/>
  <c r="G11" i="44"/>
  <c r="D8" i="79"/>
  <c r="B29" i="43"/>
  <c r="U18" i="20"/>
  <c r="B25" i="45"/>
  <c r="D34" i="79"/>
  <c r="E40" i="79"/>
  <c r="C31" i="45"/>
  <c r="D32" i="43"/>
  <c r="F11" i="79"/>
  <c r="B36" i="45"/>
  <c r="D45" i="79"/>
  <c r="E31" i="45"/>
  <c r="G40" i="79"/>
  <c r="D33" i="44"/>
  <c r="F25" i="79"/>
  <c r="G6" i="44"/>
  <c r="G23" i="43"/>
  <c r="I2" i="79"/>
  <c r="E34" i="79"/>
  <c r="C25" i="45"/>
  <c r="G38" i="44"/>
  <c r="I30" i="79"/>
  <c r="C39" i="44"/>
  <c r="E31" i="79"/>
  <c r="F29" i="43"/>
  <c r="H8" i="79"/>
  <c r="C36" i="45"/>
  <c r="E45" i="79"/>
  <c r="E29" i="43"/>
  <c r="G8" i="79"/>
  <c r="E12" i="79"/>
  <c r="C33" i="43"/>
  <c r="F25" i="45"/>
  <c r="H34" i="79"/>
  <c r="T7" i="36"/>
  <c r="E5" i="4"/>
  <c r="J2" i="2"/>
  <c r="E2" i="4" s="1"/>
  <c r="F31" i="44"/>
  <c r="H23" i="79"/>
  <c r="B32" i="44"/>
  <c r="D24" i="79"/>
  <c r="T12" i="45"/>
  <c r="E34" i="44"/>
  <c r="G26" i="79"/>
  <c r="B30" i="43"/>
  <c r="D9" i="79"/>
  <c r="H8" i="36"/>
  <c r="F36" i="44" l="1"/>
  <c r="B38" i="44"/>
  <c r="G24" i="45"/>
  <c r="I33" i="79"/>
  <c r="G31" i="43"/>
  <c r="I10" i="79"/>
  <c r="K11" i="19"/>
  <c r="K10" i="19"/>
  <c r="K9" i="19"/>
  <c r="B27" i="45"/>
  <c r="B4" i="78" s="1"/>
  <c r="E35" i="43"/>
  <c r="G30" i="43"/>
  <c r="C28" i="43"/>
  <c r="F35" i="45"/>
  <c r="E30" i="44"/>
  <c r="E36" i="44"/>
  <c r="C35" i="45"/>
  <c r="G28" i="44"/>
  <c r="D4" i="78"/>
  <c r="C24" i="45"/>
  <c r="C4" i="78" s="1"/>
  <c r="C33" i="44"/>
  <c r="C3" i="78" s="1"/>
  <c r="C23" i="43"/>
  <c r="C2" i="78" s="1"/>
  <c r="G39" i="44"/>
  <c r="I37" i="79"/>
  <c r="G28" i="45"/>
  <c r="I28" i="79"/>
  <c r="G36" i="44"/>
  <c r="G32" i="43"/>
  <c r="I11" i="79"/>
  <c r="I45" i="79"/>
  <c r="G36" i="45"/>
  <c r="B31" i="45"/>
  <c r="B24" i="43"/>
  <c r="B2" i="78" s="1"/>
  <c r="G32" i="45"/>
  <c r="I41" i="79"/>
  <c r="G28" i="43"/>
  <c r="I7" i="79"/>
  <c r="G25" i="43"/>
  <c r="G2" i="78" s="1"/>
  <c r="I4" i="79"/>
  <c r="I35" i="79"/>
  <c r="G26" i="45"/>
  <c r="E27" i="43"/>
  <c r="E35" i="44"/>
  <c r="B28" i="45"/>
  <c r="E28" i="45"/>
  <c r="D30" i="44"/>
  <c r="G35" i="44"/>
  <c r="E28" i="44"/>
  <c r="E32" i="44"/>
  <c r="E3" i="78" s="1"/>
  <c r="G29" i="45"/>
  <c r="B36" i="44"/>
  <c r="F32" i="43"/>
  <c r="F2" i="78" s="1"/>
  <c r="D32" i="44"/>
  <c r="D25" i="43"/>
  <c r="D2" i="78" s="1"/>
  <c r="C27" i="43"/>
  <c r="F32" i="45"/>
  <c r="G30" i="44"/>
  <c r="I22" i="79"/>
  <c r="G32" i="44"/>
  <c r="I24" i="79"/>
  <c r="K4" i="110"/>
  <c r="K7" i="110"/>
  <c r="K15" i="110"/>
  <c r="K23" i="110"/>
  <c r="K31" i="110"/>
  <c r="K2" i="110"/>
  <c r="K9" i="110"/>
  <c r="K33" i="110"/>
  <c r="K16" i="110"/>
  <c r="K19" i="110"/>
  <c r="K36" i="110"/>
  <c r="K44" i="110"/>
  <c r="K6" i="110"/>
  <c r="K22" i="110"/>
  <c r="K13" i="110"/>
  <c r="K25" i="110"/>
  <c r="K39" i="110"/>
  <c r="K3" i="110"/>
  <c r="K10" i="110"/>
  <c r="K28" i="110"/>
  <c r="K34" i="110"/>
  <c r="K42" i="110"/>
  <c r="K17" i="110"/>
  <c r="K14" i="110"/>
  <c r="K20" i="110"/>
  <c r="K37" i="110"/>
  <c r="K45" i="110"/>
  <c r="K26" i="110"/>
  <c r="K11" i="110"/>
  <c r="K29" i="110"/>
  <c r="K40" i="110"/>
  <c r="K32" i="110"/>
  <c r="K8" i="110"/>
  <c r="K18" i="110"/>
  <c r="K35" i="110"/>
  <c r="K43" i="110"/>
  <c r="K21" i="110"/>
  <c r="K30" i="110"/>
  <c r="K41" i="110"/>
  <c r="K12" i="110"/>
  <c r="K24" i="110"/>
  <c r="K5" i="110"/>
  <c r="K27" i="110"/>
  <c r="K38" i="110"/>
  <c r="F33" i="43"/>
  <c r="F30" i="44"/>
  <c r="F3" i="78" s="1"/>
  <c r="B32" i="43"/>
  <c r="G31" i="44"/>
  <c r="E4" i="78"/>
  <c r="I19" i="79"/>
  <c r="G27" i="44"/>
  <c r="G3" i="78" s="1"/>
  <c r="G27" i="45"/>
  <c r="G31" i="45"/>
  <c r="I40" i="79"/>
  <c r="I13" i="79"/>
  <c r="G34" i="43"/>
  <c r="D35" i="45"/>
  <c r="D31" i="44"/>
  <c r="F27" i="45"/>
  <c r="F4" i="78" s="1"/>
  <c r="C26" i="45"/>
  <c r="D35" i="43"/>
  <c r="F38" i="44"/>
  <c r="D28" i="44"/>
  <c r="D3" i="78" s="1"/>
  <c r="F35" i="43"/>
  <c r="C32" i="45"/>
  <c r="E25" i="43"/>
  <c r="E2" i="78" s="1"/>
  <c r="B35" i="44"/>
  <c r="B3" i="78" s="1"/>
  <c r="D31" i="43"/>
  <c r="C5" i="110" l="1"/>
  <c r="N5" i="110"/>
  <c r="C42" i="110"/>
  <c r="N42" i="110"/>
  <c r="N27" i="110"/>
  <c r="C27" i="110"/>
  <c r="C45" i="110"/>
  <c r="N45" i="110"/>
  <c r="C36" i="110"/>
  <c r="N36" i="110"/>
  <c r="N24" i="110"/>
  <c r="C24" i="110"/>
  <c r="C20" i="110"/>
  <c r="N20" i="110"/>
  <c r="C16" i="110"/>
  <c r="N16" i="110"/>
  <c r="N12" i="110"/>
  <c r="C12" i="110"/>
  <c r="C14" i="110"/>
  <c r="N14" i="110"/>
  <c r="N33" i="110"/>
  <c r="C33" i="110"/>
  <c r="G20" i="20"/>
  <c r="G37" i="20"/>
  <c r="G19" i="20"/>
  <c r="G36" i="20"/>
  <c r="N2" i="110"/>
  <c r="G17" i="20"/>
  <c r="G18" i="20"/>
  <c r="G34" i="20"/>
  <c r="G35" i="20"/>
  <c r="G16" i="20"/>
  <c r="G33" i="20"/>
  <c r="G14" i="20"/>
  <c r="G31" i="20"/>
  <c r="G13" i="20"/>
  <c r="G30" i="20"/>
  <c r="G12" i="20"/>
  <c r="G29" i="20"/>
  <c r="G46" i="20"/>
  <c r="G11" i="20"/>
  <c r="G28" i="20"/>
  <c r="G10" i="20"/>
  <c r="G27" i="20"/>
  <c r="G9" i="20"/>
  <c r="G26" i="20"/>
  <c r="G43" i="20"/>
  <c r="G4" i="20"/>
  <c r="G8" i="20"/>
  <c r="G25" i="20"/>
  <c r="C2" i="110"/>
  <c r="G7" i="20"/>
  <c r="G21" i="20"/>
  <c r="G38" i="20"/>
  <c r="G24" i="20"/>
  <c r="G45" i="20"/>
  <c r="G5" i="20"/>
  <c r="G22" i="20"/>
  <c r="G41" i="20"/>
  <c r="G44" i="20"/>
  <c r="G6" i="20"/>
  <c r="G15" i="20"/>
  <c r="G23" i="20"/>
  <c r="G40" i="20"/>
  <c r="G47" i="20"/>
  <c r="G32" i="20"/>
  <c r="G42" i="20"/>
  <c r="G39" i="20"/>
  <c r="C37" i="110"/>
  <c r="N37" i="110"/>
  <c r="N21" i="110"/>
  <c r="C21" i="110"/>
  <c r="C34" i="110"/>
  <c r="N34" i="110"/>
  <c r="C31" i="110"/>
  <c r="N31" i="110"/>
  <c r="C19" i="110"/>
  <c r="N19" i="110"/>
  <c r="C41" i="110"/>
  <c r="N41" i="110"/>
  <c r="C9" i="110"/>
  <c r="N9" i="110"/>
  <c r="C30" i="110"/>
  <c r="N30" i="110"/>
  <c r="C28" i="110"/>
  <c r="N28" i="110"/>
  <c r="C43" i="110"/>
  <c r="N43" i="110"/>
  <c r="C23" i="110"/>
  <c r="N23" i="110"/>
  <c r="C35" i="110"/>
  <c r="N35" i="110"/>
  <c r="C10" i="110"/>
  <c r="N10" i="110"/>
  <c r="C15" i="110"/>
  <c r="N15" i="110"/>
  <c r="C18" i="110"/>
  <c r="N18" i="110"/>
  <c r="C3" i="110"/>
  <c r="N3" i="110"/>
  <c r="C7" i="110"/>
  <c r="N7" i="110"/>
  <c r="C8" i="110"/>
  <c r="N8" i="110"/>
  <c r="C39" i="110"/>
  <c r="N39" i="110"/>
  <c r="C4" i="110"/>
  <c r="N4" i="110"/>
  <c r="G4" i="78"/>
  <c r="N17" i="110"/>
  <c r="C17" i="110"/>
  <c r="C32" i="110"/>
  <c r="N32" i="110"/>
  <c r="C40" i="110"/>
  <c r="N40" i="110"/>
  <c r="C13" i="110"/>
  <c r="N13" i="110"/>
  <c r="C29" i="110"/>
  <c r="N29" i="110"/>
  <c r="C22" i="110"/>
  <c r="N22" i="110"/>
  <c r="C11" i="110"/>
  <c r="N11" i="110"/>
  <c r="C6" i="110"/>
  <c r="N6" i="110"/>
  <c r="N25" i="110"/>
  <c r="C25" i="110"/>
  <c r="N38" i="110"/>
  <c r="C38" i="110"/>
  <c r="C26" i="110"/>
  <c r="N26" i="110"/>
  <c r="C44" i="110"/>
  <c r="N44" i="110"/>
  <c r="O40" i="20" l="1"/>
  <c r="E40" i="20"/>
  <c r="C38" i="49"/>
  <c r="O4" i="20"/>
  <c r="E4" i="20"/>
  <c r="C2" i="49"/>
  <c r="O16" i="20"/>
  <c r="E16" i="20"/>
  <c r="C14" i="49"/>
  <c r="O23" i="20"/>
  <c r="E23" i="20"/>
  <c r="C21" i="49"/>
  <c r="E35" i="20"/>
  <c r="O35" i="20"/>
  <c r="C33" i="49"/>
  <c r="E15" i="20"/>
  <c r="O15" i="20"/>
  <c r="C13" i="49"/>
  <c r="O26" i="20"/>
  <c r="E26" i="20"/>
  <c r="C24" i="49"/>
  <c r="E34" i="20"/>
  <c r="O34" i="20"/>
  <c r="C32" i="49"/>
  <c r="O43" i="20"/>
  <c r="E43" i="20"/>
  <c r="C41" i="49"/>
  <c r="O6" i="20"/>
  <c r="E6" i="20"/>
  <c r="C4" i="49"/>
  <c r="O9" i="20"/>
  <c r="E9" i="20"/>
  <c r="C7" i="49"/>
  <c r="E18" i="20"/>
  <c r="O18" i="20"/>
  <c r="C16" i="49"/>
  <c r="E44" i="20"/>
  <c r="O44" i="20"/>
  <c r="C42" i="49"/>
  <c r="E27" i="20"/>
  <c r="O27" i="20"/>
  <c r="C25" i="49"/>
  <c r="E17" i="20"/>
  <c r="O17" i="20"/>
  <c r="C15" i="49"/>
  <c r="E41" i="20"/>
  <c r="O41" i="20"/>
  <c r="C39" i="49"/>
  <c r="E10" i="20"/>
  <c r="O10" i="20"/>
  <c r="C8" i="49"/>
  <c r="P3" i="110"/>
  <c r="E22" i="20"/>
  <c r="O22" i="20"/>
  <c r="C20" i="49"/>
  <c r="E28" i="20"/>
  <c r="O28" i="20"/>
  <c r="C26" i="49"/>
  <c r="E36" i="20"/>
  <c r="O36" i="20"/>
  <c r="C34" i="49"/>
  <c r="E11" i="20"/>
  <c r="O11" i="20"/>
  <c r="C9" i="49"/>
  <c r="E19" i="20"/>
  <c r="O19" i="20"/>
  <c r="C17" i="49"/>
  <c r="O5" i="20"/>
  <c r="E5" i="20"/>
  <c r="C3" i="49"/>
  <c r="E45" i="20"/>
  <c r="O45" i="20"/>
  <c r="C43" i="49"/>
  <c r="O46" i="20"/>
  <c r="E46" i="20"/>
  <c r="C44" i="49"/>
  <c r="E37" i="20"/>
  <c r="O37" i="20"/>
  <c r="C35" i="49"/>
  <c r="E29" i="20"/>
  <c r="O29" i="20"/>
  <c r="C27" i="49"/>
  <c r="E20" i="20"/>
  <c r="O20" i="20"/>
  <c r="C18" i="49"/>
  <c r="O24" i="20"/>
  <c r="E24" i="20"/>
  <c r="C22" i="49"/>
  <c r="E38" i="20"/>
  <c r="O38" i="20"/>
  <c r="C36" i="49"/>
  <c r="E12" i="20"/>
  <c r="O12" i="20"/>
  <c r="C10" i="49"/>
  <c r="E21" i="20"/>
  <c r="O21" i="20"/>
  <c r="C19" i="49"/>
  <c r="E30" i="20"/>
  <c r="O30" i="20"/>
  <c r="C28" i="49"/>
  <c r="O39" i="20"/>
  <c r="E39" i="20"/>
  <c r="C37" i="49"/>
  <c r="O7" i="20"/>
  <c r="E7" i="20"/>
  <c r="C5" i="49"/>
  <c r="E13" i="20"/>
  <c r="O13" i="20"/>
  <c r="C11" i="49"/>
  <c r="O42" i="20"/>
  <c r="E42" i="20"/>
  <c r="C40" i="49"/>
  <c r="E31" i="20"/>
  <c r="O31" i="20"/>
  <c r="C29" i="49"/>
  <c r="E32" i="20"/>
  <c r="O32" i="20"/>
  <c r="C30" i="49"/>
  <c r="O25" i="20"/>
  <c r="E25" i="20"/>
  <c r="C23" i="49"/>
  <c r="E14" i="20"/>
  <c r="O14" i="20"/>
  <c r="C12" i="49"/>
  <c r="E47" i="20"/>
  <c r="O47" i="20"/>
  <c r="C45" i="49"/>
  <c r="O8" i="20"/>
  <c r="E8" i="20"/>
  <c r="C6" i="49"/>
  <c r="E33" i="20"/>
  <c r="O33" i="20"/>
  <c r="C31" i="49"/>
  <c r="P23" i="20" l="1"/>
  <c r="P36" i="20"/>
  <c r="P25" i="20"/>
  <c r="P34" i="20"/>
  <c r="P16" i="20"/>
  <c r="P13" i="20"/>
  <c r="P38" i="20"/>
  <c r="C46" i="49"/>
  <c r="F14" i="49" s="1"/>
  <c r="G14" i="49" s="1"/>
  <c r="H14" i="43" s="1"/>
  <c r="J14" i="79" s="1"/>
  <c r="P39" i="20"/>
  <c r="O2" i="20"/>
  <c r="P35" i="20" s="1"/>
  <c r="P12" i="20"/>
  <c r="P17" i="20"/>
  <c r="P18" i="20"/>
  <c r="P10" i="20"/>
  <c r="P8" i="20"/>
  <c r="F18" i="49" l="1"/>
  <c r="G18" i="49" s="1"/>
  <c r="H5" i="44" s="1"/>
  <c r="J18" i="79" s="1"/>
  <c r="F23" i="49"/>
  <c r="G23" i="49" s="1"/>
  <c r="H10" i="44" s="1"/>
  <c r="J23" i="79" s="1"/>
  <c r="F44" i="49"/>
  <c r="G44" i="49" s="1"/>
  <c r="H14" i="45" s="1"/>
  <c r="J44" i="79" s="1"/>
  <c r="F34" i="49"/>
  <c r="G34" i="49" s="1"/>
  <c r="H4" i="45" s="1"/>
  <c r="J34" i="79" s="1"/>
  <c r="F8" i="49"/>
  <c r="G8" i="49" s="1"/>
  <c r="H8" i="43" s="1"/>
  <c r="J8" i="79" s="1"/>
  <c r="F21" i="49"/>
  <c r="G21" i="49" s="1"/>
  <c r="H8" i="44" s="1"/>
  <c r="J21" i="79" s="1"/>
  <c r="P40" i="20"/>
  <c r="P19" i="20"/>
  <c r="P37" i="20"/>
  <c r="Y34" i="20" s="1"/>
  <c r="F16" i="49"/>
  <c r="G16" i="49" s="1"/>
  <c r="H3" i="44" s="1"/>
  <c r="J16" i="79" s="1"/>
  <c r="F35" i="49"/>
  <c r="G35" i="49" s="1"/>
  <c r="H5" i="45" s="1"/>
  <c r="J35" i="79" s="1"/>
  <c r="F9" i="49"/>
  <c r="G9" i="49" s="1"/>
  <c r="H9" i="43" s="1"/>
  <c r="J9" i="79" s="1"/>
  <c r="F6" i="49"/>
  <c r="G6" i="49" s="1"/>
  <c r="H6" i="43" s="1"/>
  <c r="J6" i="79" s="1"/>
  <c r="P6" i="20"/>
  <c r="F19" i="49"/>
  <c r="G19" i="49" s="1"/>
  <c r="H6" i="44" s="1"/>
  <c r="J19" i="79" s="1"/>
  <c r="P7" i="20"/>
  <c r="P5" i="20"/>
  <c r="P24" i="20"/>
  <c r="P41" i="20"/>
  <c r="P47" i="20"/>
  <c r="F32" i="49"/>
  <c r="G32" i="49" s="1"/>
  <c r="H2" i="45" s="1"/>
  <c r="P9" i="20"/>
  <c r="F4" i="49"/>
  <c r="G4" i="49" s="1"/>
  <c r="H4" i="43" s="1"/>
  <c r="J4" i="79" s="1"/>
  <c r="F2" i="49"/>
  <c r="G2" i="49" s="1"/>
  <c r="H2" i="43" s="1"/>
  <c r="F27" i="49"/>
  <c r="G27" i="49" s="1"/>
  <c r="H14" i="44" s="1"/>
  <c r="J27" i="79" s="1"/>
  <c r="P21" i="20"/>
  <c r="P29" i="20"/>
  <c r="F3" i="49"/>
  <c r="G3" i="49" s="1"/>
  <c r="H3" i="43" s="1"/>
  <c r="J3" i="79" s="1"/>
  <c r="F20" i="49"/>
  <c r="G20" i="49" s="1"/>
  <c r="H7" i="44" s="1"/>
  <c r="J20" i="79" s="1"/>
  <c r="F22" i="49"/>
  <c r="G22" i="49" s="1"/>
  <c r="H9" i="44" s="1"/>
  <c r="J22" i="79" s="1"/>
  <c r="P11" i="20"/>
  <c r="F25" i="49"/>
  <c r="G25" i="49" s="1"/>
  <c r="H12" i="44" s="1"/>
  <c r="J25" i="79" s="1"/>
  <c r="F26" i="49"/>
  <c r="G26" i="49" s="1"/>
  <c r="H13" i="44" s="1"/>
  <c r="J26" i="79" s="1"/>
  <c r="F33" i="49"/>
  <c r="G33" i="49" s="1"/>
  <c r="H3" i="45" s="1"/>
  <c r="J33" i="79" s="1"/>
  <c r="P4" i="20"/>
  <c r="F12" i="49"/>
  <c r="G12" i="49" s="1"/>
  <c r="H12" i="43" s="1"/>
  <c r="J12" i="79" s="1"/>
  <c r="P31" i="20"/>
  <c r="P30" i="20"/>
  <c r="F36" i="49"/>
  <c r="G36" i="49" s="1"/>
  <c r="H6" i="45" s="1"/>
  <c r="J36" i="79" s="1"/>
  <c r="F43" i="49"/>
  <c r="G43" i="49" s="1"/>
  <c r="H13" i="45" s="1"/>
  <c r="J43" i="79" s="1"/>
  <c r="F37" i="49"/>
  <c r="G37" i="49" s="1"/>
  <c r="H7" i="45" s="1"/>
  <c r="J37" i="79" s="1"/>
  <c r="F41" i="49"/>
  <c r="G41" i="49" s="1"/>
  <c r="H11" i="45" s="1"/>
  <c r="J41" i="79" s="1"/>
  <c r="F45" i="49"/>
  <c r="G45" i="49" s="1"/>
  <c r="H15" i="45" s="1"/>
  <c r="J45" i="79" s="1"/>
  <c r="F11" i="49"/>
  <c r="G11" i="49" s="1"/>
  <c r="H11" i="43" s="1"/>
  <c r="J11" i="79" s="1"/>
  <c r="F13" i="49"/>
  <c r="G13" i="49" s="1"/>
  <c r="H13" i="43" s="1"/>
  <c r="J13" i="79" s="1"/>
  <c r="F42" i="49"/>
  <c r="G42" i="49" s="1"/>
  <c r="H12" i="45" s="1"/>
  <c r="J42" i="79" s="1"/>
  <c r="P15" i="20"/>
  <c r="P44" i="20"/>
  <c r="P22" i="20"/>
  <c r="P27" i="20"/>
  <c r="F30" i="49"/>
  <c r="G30" i="49" s="1"/>
  <c r="H17" i="44" s="1"/>
  <c r="J30" i="79" s="1"/>
  <c r="F28" i="49"/>
  <c r="G28" i="49" s="1"/>
  <c r="H15" i="44" s="1"/>
  <c r="J28" i="79" s="1"/>
  <c r="F5" i="49"/>
  <c r="G5" i="49" s="1"/>
  <c r="H5" i="43" s="1"/>
  <c r="J5" i="79" s="1"/>
  <c r="P45" i="20"/>
  <c r="P14" i="20"/>
  <c r="F40" i="49"/>
  <c r="G40" i="49" s="1"/>
  <c r="H10" i="45" s="1"/>
  <c r="J40" i="79" s="1"/>
  <c r="F39" i="49"/>
  <c r="G39" i="49" s="1"/>
  <c r="H9" i="45" s="1"/>
  <c r="J39" i="79" s="1"/>
  <c r="F17" i="49"/>
  <c r="G17" i="49" s="1"/>
  <c r="H4" i="44" s="1"/>
  <c r="J17" i="79" s="1"/>
  <c r="F31" i="49"/>
  <c r="G31" i="49" s="1"/>
  <c r="H18" i="44" s="1"/>
  <c r="J31" i="79" s="1"/>
  <c r="F10" i="49"/>
  <c r="G10" i="49" s="1"/>
  <c r="H10" i="43" s="1"/>
  <c r="J10" i="79" s="1"/>
  <c r="F15" i="49"/>
  <c r="G15" i="49" s="1"/>
  <c r="H2" i="44" s="1"/>
  <c r="F7" i="49"/>
  <c r="G7" i="49" s="1"/>
  <c r="H7" i="43" s="1"/>
  <c r="J7" i="79" s="1"/>
  <c r="P32" i="20"/>
  <c r="P42" i="20"/>
  <c r="P20" i="20"/>
  <c r="P46" i="20"/>
  <c r="F29" i="49"/>
  <c r="G29" i="49" s="1"/>
  <c r="H16" i="44" s="1"/>
  <c r="J29" i="79" s="1"/>
  <c r="P33" i="20"/>
  <c r="F38" i="49"/>
  <c r="G38" i="49" s="1"/>
  <c r="H8" i="45" s="1"/>
  <c r="J38" i="79" s="1"/>
  <c r="P43" i="20"/>
  <c r="P26" i="20"/>
  <c r="F24" i="49"/>
  <c r="G24" i="49" s="1"/>
  <c r="H11" i="44" s="1"/>
  <c r="J24" i="79" s="1"/>
  <c r="P28" i="20"/>
  <c r="Y17" i="20" s="1"/>
  <c r="H15" i="43" l="1"/>
  <c r="H2" i="78" s="1"/>
  <c r="H23" i="43"/>
  <c r="J2" i="79"/>
  <c r="J15" i="79"/>
  <c r="H19" i="44"/>
  <c r="H3" i="78" s="1"/>
  <c r="Y4" i="20"/>
  <c r="H16" i="45"/>
  <c r="H4" i="78" s="1"/>
  <c r="J32" i="7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<sst xmlns="http://schemas.openxmlformats.org/spreadsheetml/2006/main" count="1695" uniqueCount="614">
  <si>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</si>
  <si>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</si>
  <si>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</si>
  <si>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</si>
  <si>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</si>
  <si>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</si>
  <si>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</si>
  <si>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</si>
  <si>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</si>
  <si>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</si>
  <si>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</si>
  <si>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</si>
  <si>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</si>
  <si>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</si>
  <si>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</si>
  <si>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</si>
  <si>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</si>
  <si>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</si>
  <si>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</si>
  <si>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</si>
  <si>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</si>
  <si>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</si>
  <si>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</si>
  <si>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</si>
  <si>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</si>
  <si>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</si>
  <si>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</si>
  <si>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</si>
  <si>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</si>
  <si>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</si>
  <si>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</si>
  <si>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</si>
  <si>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</si>
  <si>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</si>
  <si>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</si>
  <si>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</si>
  <si>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</si>
  <si>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</si>
  <si>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</si>
  <si>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</si>
  <si>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</si>
  <si>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</si>
  <si>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</si>
  <si>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</si>
  <si>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</si>
  <si>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</si>
  <si>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</si>
  <si>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</si>
  <si>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</si>
  <si>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</si>
  <si>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</si>
  <si>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</si>
  <si>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</si>
  <si>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</si>
  <si>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</si>
  <si>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</si>
  <si>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</si>
  <si>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</si>
  <si>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</si>
  <si>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</si>
  <si>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</si>
  <si>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</si>
  <si>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</si>
  <si>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</si>
  <si>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</si>
  <si>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</si>
  <si>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</si>
  <si>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</si>
  <si>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</si>
  <si>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</si>
  <si>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</si>
  <si>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</si>
  <si>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</si>
  <si>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</si>
  <si>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</si>
  <si>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</si>
  <si>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</si>
  <si>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</si>
  <si>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</si>
  <si>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</si>
  <si>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</si>
  <si>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</si>
  <si>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</si>
  <si>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</si>
  <si>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</si>
  <si>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</si>
  <si>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</si>
  <si>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</si>
  <si>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</si>
  <si>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</si>
  <si>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</si>
  <si>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</si>
  <si>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</si>
  <si>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</si>
  <si>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</si>
  <si>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</si>
  <si>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</si>
  <si>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</si>
  <si>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</si>
  <si>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</si>
  <si>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</si>
  <si>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</si>
  <si>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</si>
  <si>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</si>
  <si>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</si>
  <si>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</si>
  <si>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</si>
  <si>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</si>
  <si>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</si>
  <si>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</si>
  <si>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</si>
  <si>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</si>
  <si>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</si>
  <si>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</si>
  <si>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</si>
  <si>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</si>
  <si>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</si>
  <si>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</si>
  <si>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</si>
  <si>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</si>
  <si>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</si>
  <si>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</si>
  <si>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</si>
  <si>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</si>
  <si>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</si>
  <si>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</si>
  <si>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</si>
  <si>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</si>
  <si>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</si>
  <si>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</si>
  <si>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</si>
  <si>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</si>
  <si>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</si>
  <si>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</si>
  <si>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</si>
  <si>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</si>
  <si>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</si>
  <si>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</si>
  <si>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</si>
  <si>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</si>
  <si>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</si>
  <si>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</si>
  <si>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</si>
  <si>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</si>
  <si>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</si>
  <si>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</si>
  <si>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</si>
  <si>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</si>
  <si>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</si>
  <si>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</si>
  <si>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</si>
  <si>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</si>
  <si>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</si>
  <si>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</si>
  <si>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</si>
  <si>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</si>
  <si>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</si>
  <si>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</si>
  <si>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</si>
  <si>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</si>
  <si>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</si>
  <si>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</si>
  <si>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</si>
  <si>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</si>
  <si>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</si>
  <si>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</si>
  <si>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</si>
  <si>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</si>
  <si>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</si>
  <si>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</si>
  <si>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</si>
  <si>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</si>
  <si>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</si>
  <si>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</si>
  <si>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</si>
  <si>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</si>
  <si>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</si>
  <si>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</si>
  <si>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</si>
  <si>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</si>
  <si>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</si>
  <si>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</si>
  <si>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</si>
  <si>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</si>
  <si>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</si>
  <si>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</si>
  <si>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</si>
  <si>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</si>
  <si>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</si>
  <si>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</si>
  <si>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</si>
  <si>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</si>
  <si>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</si>
  <si>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</si>
  <si>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</si>
  <si>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</si>
  <si>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</si>
  <si>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</si>
  <si>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</si>
  <si>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</si>
  <si>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</si>
  <si>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</si>
  <si>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</si>
  <si>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</si>
  <si>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</si>
  <si>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</si>
  <si>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</si>
  <si>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</si>
  <si>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</si>
  <si>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</si>
  <si>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</si>
  <si>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</si>
  <si>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</si>
  <si>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</si>
  <si>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</si>
  <si>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</si>
  <si>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</si>
  <si>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</si>
  <si>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</si>
  <si>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</si>
  <si>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</si>
  <si>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</si>
  <si>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</si>
  <si>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</si>
  <si>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</si>
  <si>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</si>
  <si>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</si>
  <si>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</si>
  <si>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</si>
  <si>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</si>
  <si>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</si>
  <si>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</si>
  <si>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</si>
  <si>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</si>
  <si>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</si>
  <si>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</si>
  <si>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</si>
  <si>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</si>
  <si>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</si>
  <si>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</si>
  <si>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</si>
  <si>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</si>
  <si>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</si>
  <si>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</si>
  <si>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</si>
  <si>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</si>
  <si>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</si>
  <si>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</si>
  <si>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</si>
  <si>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</si>
  <si>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</si>
  <si>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</si>
  <si>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</si>
  <si>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</si>
  <si>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</si>
  <si>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</si>
  <si>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</si>
  <si>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</si>
  <si>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</si>
  <si>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</si>
  <si>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</si>
  <si>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</si>
  <si>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</si>
  <si>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</si>
  <si>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</si>
  <si>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</si>
  <si>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</si>
  <si>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</si>
  <si>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</si>
  <si>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</si>
  <si>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</si>
  <si>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</si>
  <si>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</si>
  <si>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</si>
  <si>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</si>
  <si>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</si>
  <si>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</si>
  <si>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</si>
  <si>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</si>
  <si>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</si>
  <si>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</si>
  <si>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</si>
  <si>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</si>
  <si>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</si>
  <si>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</si>
  <si>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</si>
  <si>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</si>
  <si>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</si>
  <si>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</si>
  <si>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</si>
  <si>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</si>
  <si>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</si>
  <si>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</si>
  <si>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</si>
  <si>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</si>
  <si>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</si>
  <si>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</si>
  <si>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</si>
  <si>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</si>
  <si>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</si>
  <si>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</si>
  <si>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</si>
  <si>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</si>
  <si>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</si>
  <si>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</si>
  <si>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</si>
  <si>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</si>
  <si>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</si>
  <si>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</si>
  <si>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</si>
  <si>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</si>
  <si>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</si>
  <si>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</si>
  <si>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</si>
  <si>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</si>
  <si>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</si>
  <si>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</si>
  <si>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</si>
  <si>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</si>
  <si>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</si>
  <si>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</si>
  <si>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</si>
  <si>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</si>
  <si>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</si>
  <si>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</si>
  <si>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</si>
  <si>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</si>
  <si>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</si>
  <si>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</si>
  <si>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</si>
  <si>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</si>
  <si>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</si>
  <si>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</si>
  <si>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</si>
  <si>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</si>
  <si>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</si>
  <si>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</si>
  <si>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</si>
  <si>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</si>
  <si>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</si>
  <si>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</si>
  <si>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</si>
  <si>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</si>
  <si>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</si>
  <si>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</si>
  <si>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</si>
  <si>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</si>
  <si>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</si>
  <si>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</si>
  <si>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</si>
  <si>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</si>
  <si>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</si>
  <si>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</si>
  <si>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</si>
  <si>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</si>
  <si>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</si>
  <si>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</si>
  <si>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</si>
  <si>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</si>
  <si>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</si>
  <si>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</si>
  <si>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</si>
  <si>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</si>
  <si>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</si>
  <si>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</si>
  <si>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249</t>
  </si>
  <si>
    <t>QVFHTTpBSVEuSVFfSE9MRElOR1NfRVFVSVRZX0FTU0VUUy4yMDI1LzgvMQEAAADp3GIhAgAAAAczNzA3LjY3AFf2U7Yy1N0IKLO/tjLU3QgwQ0lRLkFSQ0E6QVJUWS5JUV9IT0xESU5HU19FUVVJVFlfQVNTRVRTLjIwMjUvOC8xAQAAAG4faSECAAAABzEwOTAuNTEAV/ZTtjLU3QjA68C2MtTdCDRDSVEuTkFTREFRR006Uk9CVC5JUV9IT0xESU5HU19FUVVJVFlfQVNTRVRTLjIwMjUvOC8xAQAAAFxj2SACAAAABjUwMC40NgBX9lO2MtTdCMc5wbYy1N0IMENJUS5BUkNBOklHUFQuSVFfSE9MRElOR1NfRVFVSVRZX0FTU0VUUy4yMDI1LzgvMQEAAADMAl4BAgAAAAY0ODEuNjUAV/ZTtjLU3QggB722MtTdCDBDSVEuQkFUUzpXVEFJLklRX0hPTERJTkdTX0VRVUlUWV9BU1NFVFMuMjAyNS84LzEBAAAAYE5vZAIAAAAGMjE3LjA0AFf2U7Yy1N0I1mDBtjLU3QgwQ0lRLkFSQ0E6VEhOUS5JUV9IT0xESU5HU19FUVVJVFlfQVNTRVRTLjIwMjUvOC8xAQAAAK7DfiQCAAAABjE5OS40MQBX9lO2MtTdCFdTvrYy1N0INENJUS5OQVNEQVFHTTpGRFRYLklRX0hPTERJTkdTX0VRVUlUWV9BU1NFVFMuMjAyNS84LzEBAAAAvaWdJgIAAAAGMTc4Ljg0AFf2U7Yy1N0IwYPDtjLU3QgwQ0lRLkFSQ0E6Q0hBVC5JUV9IT0xESU5HU19FUVVJVFlfQVNTRVRTLjIwMjUvOC8xAQAAAAAwNW0CAAAABjM0Ny4wMQBX9lO2MtTdCA/XwbYy</t>
  </si>
  <si>
    <t>1N0IMENJUS5BUkNBOkxPVVAuSVFfSE9MRElOR1NfRVFVSVRZX0FTU0VUUy4yMDI1LzgvMQEAAABZXA8iAgAAAAU5OS4xNwBX9lO2MtTdCCYlwrYy1N0IMENJUS5BUkNBOkxSTlouSVFfSE9MRElOR1NfRVFVSVRZX0FTU0VUUy4yMDI1LzgvMQEAAAC1dsMmAgAAAAUzMy4zMQBX9lO2MtTdCCP9t7Yy1N0IL0NJUS5BUkNBOkFJUy5JUV9IT0xESU5HU19FUVVJVFlfQVNTRVRTLjIwMjUvOC8xAQAAAJiXn3ACAAAABDUuNjgAV/ZTtjLU3QiID8O2MtTdCDRDSVEuTkFTREFRR006V0lTRS5JUV9IT0xESU5HU19FUVVJVFlfQVNTRVRTLjIwMjUvOC8xAQAAAOmwQ24CAAAABTMwLjE3AFf2U7Yy1N0IkCK5tjLU3QgvQ0lRLkxTRTpSQk9ULklRX0hPTERJTkdTX0VRVUlUWV9BU1NFVFMuMjAyNS84LzEBAAAAjnskFAIAAAAHMzI1OC42NgBX9lO2MtTdCCizv7Yy1N0IMENJUS5YVFJBOlhBSVguSVFfSE9MRElOR1NfRVFVSVRZX0FTU0VUUy4yMDI1LzgvMQEAAAA17OIiAgAAAAc0Nzk0LjY2AFf2U7Yy1N0I3FzDtjLU3QgvQ0lRLkJJVDpXVEFJLklRX0hPTERJTkdTX0VRVUlUWV9BU1NFVFMuMjAyNS84LzEBAAAATbpbIwIAAAAGODc3LjE1AFf2U7Yy1N0Ia0/AtjLU3QgvQ0lRLkxTRTpBSUFHLklRX0hPTERJTkdTX0VRVUlUWV9BU1NFVFMuMjAyNS84LzEBAAAA8J2CJAIAAAAGNzk3LjM0AFf2U7Yy1N0IoKmvtjLU3Qgv</t>
  </si>
  <si>
    <t>Q0lRLkFTWDpSQlRaLklRX0hPTERJTkdTX0VRVUlUWV9BU1NFVFMuMjAyNS84LzEBAAAAKe12IgIAAAAGMTkyLjgzAFf2U7Yy1N0IiJ3AtjLU3QguQ0lRLkRCOlhCMFQuSVFfSE9MRElOR1NfRVFVSVRZX0FTU0VUUy4yMDI1LzgvMQEAAADTM94pAgAAAAU5NC45NgBX9lO2MtTdCA/4sLYy1N0INENJUUFWRy5OQVNEQVFHTTpBR0lYLklRX1ZXQVAuMjAyNC8xMi8zMS4yMDI1LzgvMS5VU0QBAAAAI/cAcAIAAAAPMjguNTU4OTA0MTA5NTg5AFf2U7Yy1N0IKLO/tjLU3QgzQ0lRQVZHLk5BU0RBUUdNOlNNSC5JUV9WV0FQLjIwMjQvMTIvMzEuMjAyNS84LzEuVVNEAQAAAGDCNgACAAAAEDI0My43NjA1NDc5NDUyMDUAV/ZTtjLU3QhMAcC2MtTdCC9DSVFBVkcuQkFUUzpJR1YuSVFfVldBUC4yMDI0LzEyLzMxLjIwMjUvOC8xLlVTRAEAAADNOoYAAgAAABAxMDAuNjgxMzAxMzY5ODYzAFf2U7Yy1N0IWSjAtjLU3Qg0Q0lRQVZHLk5BU0RBUUdNOkJPVFouSVFfVldBUC4yMDI0LzEyLzMxLjIwMjUvOC8xLlVTRAEAAAD3/QgWAgAAABAzMS4yNjI1MzQyNDY1NzUzAFf2U7Yy1N0IiJ3AtjLU3QgzQ0lRQVZHLk5BU0RBUUdNOkFJUS5JUV9WV0FQLjIwMjQvMTIvMzEuMjAyNS84LzEuVVNEAQAAAOncYiECAAAAEDM5Ljg2OTI0NjU3NTM0MjUAV/ZTtjLU3QjHqsO2MtTdCDBDSVFBVkcuQVJDQTpBUlRZLklRX1ZXQVAuMjAy</t>
  </si>
  <si>
    <t>NC8xMi8zMS4yMDI1LzgvMS5VU0QBAAAAbh9pIQIAAAAQMzYuOTQwNjg0OTMxNTA2OQBX9lO2MtTdCCLgvLYy1N0INENJUUFWRy5OQVNEQVFHTTpST0JULklRX1ZXQVAuMjAyNC8xMi8zMS4yMDI1LzgvMS5VU0QBAAAAXGPZIAIAAAAQNDQuOTgzMDEzNjk4NjMwMQBX9lO2MtTdCBX+wbYy1N0IMENJUUFWRy5BUkNBOklHUFQuSVFfVldBUC4yMDI0LzEyLzMxLjIwMjUvOC8xLlVTRAEAAADMAl4BAgAAABA0NS4xODg1Njg2MzY5ODYzAFf2U7Yy1N0Ijhi+tjLU3QgwQ0lRQVZHLkJBVFM6V1RBSS5JUV9WV0FQLjIwMjQvMTIvMzEuMjAyNS84LzEuVVNEAQAAAGBOb2QCAAAAEDIyLjA0OTkzMTUwNjg0OTMAV/ZTtjLU3QjG7762MtTdCDBDSVFBVkcuQVJDQTpUSE5RLklRX1ZXQVAuMjAyNC8xMi8zMS4yMDI1LzgvMS5VU0QBAAAArsN+JAIAAAAQNTAuMTUxMDI3Mzk3MjYwMwBX9lO2MtTdCKCpr7Yy1N0INENJUUFWRy5OQVNEQVFHTTpGRFRYLklRX1ZXQVAuMjAyNC8xMi8zMS4yMDI1LzgvMS5VU0QBAAAAvaWdJgIAAAAQMzUuNDY2MzY5ODYzMDEzNwBX9lO2MtTdCDdMwrYy1N0IMENJUUFWRy5BUkNBOkNIQVQuSVFfVldBUC4yMDI0LzEyLzMxLjIwMjUvOC8xLlVTRAEAAAAAMDVtAgAAABA0MS40ODU3NTM0MjQ2NTc1AFf2U7Yy1N0ID/iwtjLU3QgwQ0lRQVZHLkFSQ0E6TE9VUC5JUV9WV0FQLjIwMjQvMTIvMzEu</t>
  </si>
  <si>
    <t>MjAyNS84LzEuVVNEAQAAAFlcDyICAAAAEDU0LjY0MTkxNzgwODIxOTIAV/ZTtjLU3QhemsK2MtTdCDBDSVFBVkcuQVJDQTpMUk5aLklRX1ZXQVAuMjAyNC8xMi8zMS4yMDI1LzgvMS5VU0QBAAAAtXbDJgIAAAAPNDAuMTMzNjk4NjMwMTM3AFf2U7Yy1N0II/23tjLU3QgvQ0lRQVZHLkFSQ0E6QUlTLklRX1ZXQVAuMjAyNC8xMi8zMS4yMDI1LzgvMS5VU0QBAAAAmJefcAIAAAAQMjQuNjA1OTU4OTA0MTA5NgBX9lO2MtTdCHfowrYy1N0INENJUUFWRy5OQVNEQVFHTTpXSVNFLklRX1ZXQVAuMjAyNC8xMi8zMS4yMDI1LzgvMS5VU0QBAAAA6bBDbgIAAAAQMzQuNDY1NTQ3OTQ1MjA1NQBX9lO2MtTdCJAiubYy1N0IL0NJUUFWRy5MU0U6UkJPVC5JUV9WV0FQLjIwMjQvMTIvMzEuMjAyNS84LzEuVVNEAQAAAI57JBQCAAAAEDE0LjA5NTEzMjExOTIwNTMAV/ZTtjLU3QiIncC2MtTdCC9DSVFBVkcuWFRSQTpYQUlYLklRX1ZXQVAuMjAyMy82LzMwLjIwMjUvOC8xLlVTRAEAAAA17OIiAgAAABA5NC4xNjIzMzYyNjQ1MDM5AFf2U7Yy1N0Ix6rDtjLU3QgvQ0lRQVZHLkJJVDpXVEFJLklRX1ZXQVAuMjAyNC8xMi8zMS4yMDI1LzgvMS5VU0QBAAAATbpbIwIAAAAQNjYuNjU5MzE4MjczOTE1OQBX9lO2MtTdCMDrwLYy1N0IL0NJUUFWRy5MU0U6QUlBRy5JUV9WV0FQLjIwMjQvMTIvMzEuMjAyNS84LzEuVVNEAQAAAPCd</t>
  </si>
  <si>
    <t>giQCAAAAEDIyLjE2NzA1MjY2MDUzMzkAV/ZTtjLU3Qi5EsG2MtTdCC9DSVFBVkcuQVNYOlJCVFouSVFfVldBUC4yMDI0LzEyLzMxLjIwMjUvOC8xLlVTRAEAAAAp7XYiAgAAABA5LjAwMTk2OTM3NzIxNDA1AFf2U7Yy1N0I1mDBtjLU3QgtQ0lRQVZHLkRCOlhCMFQuSVFfVldBUC4yMDIzLzYvMzAuMjAyNS84LzEuVVNEAQAAANMz3ikCAAAADzE4LjYxNTcyMDUyNzk2NABX9lO2MtTdCMeqw7Yy1N0INENJUUFWRy5OQVNEQVFHTTpBR0lYLklRX1ZXQVAuMjAyMy8xMi8yOS4yMDI1LzgvMS5VU0QBAAAAI/cAcAIAAAAQMjcuNDgyOTExODc3Mzk0NgBX9lO2MtTdCF6awrYy1N0IM0NJUUFWRy5OQVNEQVFHTTpTTUguSVFfVldBUC4yMDIzLzEyLzI5LjIwMjUvOC8xLlVTRAEAAABgwjYAAgAAABAyMzYuMTUzMDE1MDc1Mzc3AFf2U7Yy1N0II/23tjLU3QgvQ0lRQVZHLkJBVFM6SUdWLklRX1ZXQVAuMjAyMy8xMi8yOS4yMDI1LzgvMS5VU0QBAAAAzTqGAAIAAAAPOTIuNTM2NTkwOTU5Nzk5AFf2U7Yy1N0Ib83CtjLU3Qg0Q0lRQVZHLk5BU0RBUUdNOkJPVFouSVFfVldBUC4yMDIzLzEyLzI5LjIwMjUvOC8xLlVTRAEAAAD3/QgWAgAAAA8zMS4xMTU1Mjc2MzgxOTEAV/ZTtjLU3QiQIrm2MtTdCDNDSVFBVkcuTkFTREFRR006QUlRLklRX1ZXQVAuMjAyMy8xMi8yOS4yMDI1LzgvMS5VU0QBAAAA6dxiIQIAAAAQMzYu</t>
  </si>
  <si>
    <t>NzY3MjM2MTgwOTA0NQBX9lO2MtTdCNxcw7Yy1N0IMENJUUFWRy5BUkNBOkFSVFkuSVFfVldBUC4yMDIzLzEyLzI5LjIwMjUvOC8xLlVTRAEAAABuH2khAgAAABAzNS4xNTU4NTQyNzEzNTY4AFf2U7Yy1N0IFFu6tjLU3Qg0Q0lRQVZHLk5BU0RBUUdNOlJPQlQuSVFfVldBUC4yMDIzLzEyLzI5LjIwMjUvOC8xLlVTRAEAAABcY9kgAgAAABA0NC4xOTkzMjE2MDgwNDAyAFf2U7Yy1N0IuRLBtjLU3QgwQ0lRQVZHLkFSQ0E6SUdQVC5JUV9WV0FQLjIwMjMvMTIvMjkuMjAyNS84LzEuVVNEAQAAAMwCXgECAAAAEDQ0LjgzMTM0NjE5MzQ2NzMAV/ZTtjLU3QjWYMG2MtTdCDBDSVFBVkcuQkFUUzpXVEFJLklRX1ZXQVAuMjAyMy8xMi8yOS4yMDI1LzgvMS5VU0QBAAAAYE5vZAIAAAAQMjEuMDQyOTE0NTcyODY0MwBX9lO2MtTdCKCpr7Yy1N0IMENJUUFWRy5BUkNBOlRITlEuSVFfVldBUC4yMDIzLzEyLzI5LjIwMjUvOC8xLlVTRAEAAACuw34kAgAAABA0Ni42NzM0NDIyMTEwNTUzAFf2U7Yy1N0I3FzDtjLU3Qg0Q0lRQVZHLk5BU0RBUUdNOkZEVFguSVFfVldBUC4yMDIzLzEyLzI5LjIwMjUvOC8xLlVTRAEAAAC9pZ0mAgAAABAzMy41MTIzNjE4MDkwNDUyAFf2U7Yy1N0ID/iwtjLU3QgwQ0lRQVZHLkFSQ0E6Q0hBVC5JUV9WV0FQLjIwMjMvMTIvMjkuMjAyNS84LzEuVVNEAQAAAAAwNW0CAAAAEDM4LjA1Nzk2NDgy</t>
  </si>
  <si>
    <t>NDEyMDYAV/ZTtjLU3Qj4rsG2MtTdCDBDSVFBVkcuQVJDQTpMT1VQLklRX1ZXQVAuMjAyMy8xMi8yOS4yMDI1LzgvMS5VU0QBAAAAWVwPIgIAAAAQNTAuMDY2MTgwOTA0NTIyNgBX9lO2MtTdCCLgvLYy1N0IMENJUUFWRy5BUkNBOkxSTlouSVFfVldBUC4yMDIzLzEyLzI5LjIwMjUvOC8xLlVTRAEAAAC1dsMmAgAAABAzOS4xMDYzODE5MDk1NDc3AFf2U7Yy1N0IFf7BtjLU3QgvQ0lRQVZHLkFSQ0E6QUlTLklRX1ZXQVAuMjAyMy8xMi8yOS4yMDI1LzgvMS5VU0QBAAAAmJefcAIAAAAQMjQuNjI3NDU0NTQ1NDU0NQBX9lO2MtTdCI4YvrYy1N0INENJUUFWRy5OQVNEQVFHTTpXSVNFLklRX1ZXQVAuMjAyMy8xMi8yOS4yMDI1LzgvMS5VU0QBAAAA6bBDbgIAAAAPMzEuMzk2NzgzOTE5NTk4AFf2U7Yy1N0IWSjAtjLU3QgvQ0lRQVZHLkxTRTpSQk9ULklRX1ZXQVAuMjAyMy8xMi8yOS4yMDI1LzgvMS5VU0QBAAAAjnskFAIAAAAQMTMuNTg3OTc0MDIyMjIyMgBX9lO2MtTdCHt2wLYy1N0IMENJUUFWRy5YVFJBOlhBSVguSVFfVldBUC4yMDIzLzEyLzI5LjIwMjUvOC8xLlVTRAEAAAA17OIiAwAAAAAAV/ZTtjLU3Qgj/be2MtTdCC9DSVFBVkcuQklUOldUQUkuSVFfVldBUC4yMDIzLzEyLzI5LjIwMjUvOC8xLlVTRAEAAABNulsjAgAAABA2NC41ODM5NTM1NjAyNDQ3AFf2U7Yy1N0I87K1tjLU3QgvQ0lRQVZHLkxT</t>
  </si>
  <si>
    <t>RTpBSUFHLklRX1ZXQVAuMjAyMy8xMi8yOS4yMDI1LzgvMS5VU0QBAAAA8J2CJAIAAAAQMjAuNTg5NzUwMDQ3NTQ5MgBX9lO2MtTdCJg2w7Yy1N0IL0NJUUFWRy5BU1g6UkJUWi5JUV9WV0FQLjIwMjMvMTIvMjkuMjAyNS84LzEuVVNEAQAAACntdiICAAAAEDkuMTAzOTMzNTQ3NzMyMTQAJR1UtjLU3QiQIrm2MtTdCC5DSVFBVkcuREI6WEIwVC5JUV9WV0FQLjIwMjMvMTIvMjkuMjAyNS84LzEuVVNEAQAAANMz3ikDAAAAAAAlHVS2MtTdCB/mubYy1N0ILENJUUFWRy5OQVNEQVFHTTpBR0lYLklRX1ZPTFVNRS4tMzBELjIwMjUvOC8xAQAAACP3AHACAAAAEjAuMDIxNzI2MzE4MTgxODE4MgAlHVS2MtTdCJg2w7Yy1N0IK0NJUUFWRy5OQVNEQVFHTTpTTUguSVFfVk9MVU1FLi0zMEQuMjAyNS84LzEBAAAAYMI2AAIAAAAQNy42NDEzNzk0NTQ1NDU0NQAlHVS2MtTdCI4YvrYy1N0IJ0NJUUFWRy5CQVRTOklHVi5JUV9WT0xVTUUuLTMwRC4yMDI1LzgvMQEAAADNOoYAAgAAABA0LjI2ODA1MjgxODE4MTgyACUdVLYy1N0IHcm+tjLU3QgsQ0lRQVZHLk5BU0RBUUdNOkJPVFouSVFfVk9MVU1FLi0zMEQuMjAyNS84LzEBAAAA9/0IFgIAAAARMC42NTE5NTUwNDU0NTQ1NDUAJR1UtjLU3QiRgq+2MtTdCCtDSVFBVkcuTkFTREFRR006QUlRLklRX1ZPTFVNRS4tMzBELjIwMjUvOC8xAQAAAOncYiECAAAAEDEuMDMyMzQz</t>
  </si>
  <si>
    <t>NjgxODE4MTgAJR1UtjLU3Qj4rsG2MtTdCChDSVFBVkcuQVJDQTpBUlRZLklRX1ZPTFVNRS4tMzBELjIwMjUvOC8xAQAAAG4faSECAAAAETAuNDM5MDI5NDA5MDkwOTA5ACUdVLYy1N0IsNCwtjLU3QgsQ0lRQVZHLk5BU0RBUUdNOlJPQlQuSVFfVk9MVU1FLi0zMEQuMjAyNS84LzEBAAAAXGPZIAIAAAASMC4wNjUwODExMzYzNjM2MzY0ACUdVLYy1N0IWSjAtjLU3QgoQ0lRQVZHLkFSQ0E6SUdQVC5JUV9WT0xVTUUuLTMwRC4yMDI1LzgvMQEAAADMAl4BAgAAABIwLjAzOTE3MDg2MzYzNjM2MzYAJR1UtjLU3Qiw0LC2MtTdCChDSVFBVkcuQkFUUzpXVEFJLklRX1ZPTFVNRS4tMzBELjIwMjUvOC8xAQAAAGBOb2QCAAAAEjAuMDgyODk4NTQ1NDU0NTQ1NQAlHVS2MtTdCJAiubYy1N0IKENJUUFWRy5BUkNBOlRITlEuSVFfVk9MVU1FLi0zMEQuMjAyNS84LzEBAAAArsN+JAIAAAASMC4wMjY2MTUxODE4MTgxODE4ACUdVLYy1N0IH+a5tjLU3QgsQ0lRQVZHLk5BU0RBUUdNOkZEVFguSVFfVk9MVU1FLi0zMEQuMjAyNS84LzEBAAAAvaWdJgIAAAASMC4wMTgxNjI3MjcyNzI3MjczACUdVLYy1N0IFFu6tjLU3QgoQ0lRQVZHLkFSQ0E6Q0hBVC5JUV9WT0xVTUUuLTMwRC4yMDI1LzgvMQEAAAAAMDVtAgAAABEwLjE1ODg4Njg2MzYzNjM2NAAlHVS2MtTdCHt2wLYy1N0IKENJUUFWRy5BUkNBOkxPVVAuSVFfVk9MVU1F</t>
  </si>
  <si>
    <t>Li0zMEQuMjAyNS84LzEBAAAAWVwPIgIAAAATMC4wMDY5NTQ3MjcyNzI3MjcyNwAlHVS2MtTdCNbRw7Yy1N0IKENJUUFWRy5BUkNBOkxSTlouSVFfVk9MVU1FLi0zMEQuMjAyNS84LzEBAAAAtXbDJgIAAAATMC4wMDQ0NjczMTgxODE4MTgxOAAlHVS2MtTdCOWLtbYy1N0IJ0NJUUFWRy5BUkNBOkFJUy5JUV9WT0xVTUUuLTMwRC4yMDI1LzgvMQEAAACYl59wAgAAAAkwLjAyODE0OTUAJR1UtjLU3QiZxMC2MtTdCCxDSVFBVkcuTkFTREFRR006V0lTRS5JUV9WT0xVTUUuLTMwRC4yMDI1LzgvMQEAAADpsENuAgAAABIwLjAxMTM2NjA5MDkwOTA5MDkAJR1UtjLU3Qjli7W2MtTdCCdDSVFBVkcuTFNFOlJCT1QuSVFfVk9MVU1FLi0zMEQuMjAyNS84LzEBAAAAjnskFAIAAAARMC4xNDcwNTg2MDg2OTU2NTIAJR1UtjLU3Qgi4Ly2MtTdCChDSVFBVkcuWFRSQTpYQUlYLklRX1ZPTFVNRS4tMzBELjIwMjUvOC8xAQAAADXs4iICAAAAETAuMDYxNjY5MzQ3ODI2MDg3ACUdVLYy1N0IiA/DtjLU3QgnQ0lRQVZHLkJJVDpXVEFJLklRX1ZPTFVNRS4tMzBELjIwMjUvOC8xAQAAAE26WyMCAAAAEjAuMDEzNjc1NzM5MTMwNDM0OAAlHVS2MtTdCI4YvrYy1N0IJ0NJUUFWRy5MU0U6QUlBRy5JUV9WT0xVTUUuLTMwRC4yMDI1LzgvMQEAAADwnYIkAgAAABIwLjA1OTk3NTE3MzkxMzA0MzUAJR1UtjLU3Qgdyb62MtTdCCdDSVFB</t>
  </si>
  <si>
    <t>CTI3NzAuODE5MgAlHVS2MtTdCBYfsbYy1N0IJkNJUS5OQVNEQVFHTTpBSVEuSVFfTUFSS0VUQ0FQLjIwMjUvOC8xAQAAAOncYiECAAAACzM4NzkuNjk3NTg3ACUdVLYy1N0Ix6rDtjLU3QgjQ0lRLkFSQ0E6QVJUWS5JUV9NQVJLRVRDQVAuMjAyNS84LzEBAAAAbh9pIQIAAAAIMTE4OS42MTkAJR1UtjLU3QgP18G2MtTdCCdDSVEuTkFTREFRR006Uk9CVC5JUV9NQVJLRVRDQVAuMjAyNS84LzEBAAAAXGPZIAIAAAAKNTA0LjkzOTA1OAAlHVS2MtTdCCYlwrYy1N0II0NJUS5BUkNBOklHUFQuSVFfTUFSS0VUQ0FQLjIwMjUvOC8xAQAAAMwCXgECAAAACDQ5MC44MjIyAQYAAAAFAAAAATEBAAAACy0xOTM2NTExMTk1AwAAAAMxNjACAAAABjEwMDA1NAQAAAABMAcAAAAIOC8xLzIwMjUlHVS2MtTdCDdMwrYy1N0II0NJUS5CQVRTOldUQUkuSVFfTUFSS0VUQ0FQLjIwMjUvOC8xAQAAAGBOb2QCAAAABzIxMi4wNzYAJR1UtjLU3QjBg8O2MtTdCCNDSVEuQVJDQTpUSE5RLklRX01BUktFVENBUC4yMDI1LzgvMQEAAACuw34kAgAAAAkyMDIuNzUxNzUAJR1UtjLU3QhrT8C2MtTdCCdDSVEuTkFTREFRR006RkRUWC5JUV9NQVJLRVRDQVAuMjAyNS84LzEBAAAAvaWdJgIAAAAJMTgwLjMxNzU4ACUdVLYy1N0IIAe9tjLU3QgjQ0lRLkFSQ0E6Q0hBVC5JUV9NQVJLRVRDQVAuMjAyNS84LzEBAAAAADA1bQIAAAAJMzc1LjU3</t>
  </si>
  <si>
    <t>Mjc1ACUdVLYy1N0IiJ3AtjLU3QgjQ0lRLkFSQ0E6TE9VUC5JUV9NQVJLRVRDQVAuMjAyNS84LzEBAAAAWVwPIgIAAAAJOTkuMzEyMDYyACUdVLYy1N0IV1O+tjLU3QgjQ0lRLkFSQ0E6TFJOWi5JUV9NQVJLRVRDQVAuMjAyNS84LzEBAAAAtXbDJgIAAAAJMzQuMDU0MjU0ACUdVLYy1N0IwYPDtjLU3QgiQ0lRLkFSQ0E6QUlTLklRX01BUktFVENBUC4yMDI1LzgvMQEAAACYl59wAgAAAAgyMy4xODY2NAAlHVS2MtTdCMDrwLYy1N0IJ0NJUS5OQVNEQVFHTTpXSVNFLklRX01BUktFVENBUC4yMDI1LzgvMQEAAADpsENuAgAAAAkzMS43MjYxNzQAJR1UtjLU3QjHOcG2MtTdCCNDSVEuWFRSQTpYQUlYLklRX01BUktFVENBUC4yMDI1LzgvMQEAAAA17OIiAgAAAAs0ODA3LjEwNzk1NgAlHVS2MtTdCCP9t7Yy1N0IIkNJUS5CSVQ6V1RBSS5JUV9NQVJLRVRDQVAuMjAyNS84LzEBAAAATbpbIwIAAAAKNzY5LjM2ODMyOQAlHVS2MtTdCDdMwrYy1N0IIkNJUS5MU0U6QUlBRy5JUV9NQVJLRVRDQVAuMjAyNS84LzEBAAAA8J2CJAIAAAAKNzQ4LjE3Mzc5OAAlHVS2MtTdCKNJubYy1N0IIkNJUS5BU1g6UkJUWi5JUV9NQVJLRVRDQVAuMjAyNS84LzEBAAAAKe12IgIAAAAKMzA0LjI4NTkwOAAlHVS2MtTdCF6awrYy1N0IIUNJUS5EQjpYQjBULklRX01BUktFVENBUC4yMDI1LzgvMQEAAADTM94pAgAAAAg3Ny40NjQ2NgAl</t>
  </si>
  <si>
    <t>ODQ2NzMxACUdVLYy1N0Ixu++tjLU3QgjQ0lRLk5BU0RBUUdNOkFJUS5JUV9WT0xVTUUuMjAyNS84LzEBAAAA6dxiIQIAAAAIMS4yODk1NDQAOkRUtjLU3QgC+cO2MtTdCCBDSVEuQVJDQTpBUlRZLklRX1ZPTFVNRS4yMDI1LzgvMQEAAABuH2khAgAAAAgwLjY1OTk5NgA6RFS2MtTdCFkowLYy1N0IJENJUS5OQVNEQVFHTTpST0JULklRX1ZPTFVNRS4yMDI1LzgvMQEAAABcY9kgAgAAAAcwLjA2MzYyADpEVLYy1N0II/23tjLU3QggQ0lRLkFSQ0E6SUdQVC5JUV9WT0xVTUUuMjAyNS84LzEBAAAAzAJeAQIAAAAIMC4wODE4MzQAOkRUtjLU3QjW0cO2MtTdCCBDSVEuQkFUUzpXVEFJLklRX1ZPTFVNRS4yMDI1LzgvMQEAAABgTm9kAgAAAAgwLjIyMjMxNQA6RFS2MtTdCJAiubYy1N0IIENJUS5BUkNBOlRITlEuSVFfVk9MVU1FLjIwMjUvOC8xAQAAAK7DfiQCAAAACDAuMDM1OTUzADpEVLYy1N0ID9fBtjLU3QgkQ0lRLk5BU0RBUUdNOkZEVFguSVFfVk9MVU1FLjIwMjUvOC8xAQAAAL2lnSYCAAAACDAuMDUxNzQxADpEVLYy1N0IJiXCtjLU3QggQ0lRLkFSQ0E6Q0hBVC5JUV9WT0xVTUUuMjAyNS84LzEBAAAAADA1bQIAAAAIMC4yNDA5MzIAOkRUtjLU3Qg3TMK2MtTdCCBDSVEuQVJDQTpMT1VQLklRX1ZPTFVNRS4yMDI1LzgvMQEAAABZXA8iAgAAAAgwLjAxNDk2OQA6RFS2MtTdCF6awrYy1N0IIENJUS5BUkNB</t>
  </si>
  <si>
    <t>OkxSTlouSVFfVk9MVU1FLjIwMjUvOC8xAQAAALV2wyYCAAAACDAuMDA0MDU3ADpEVLYy1N0Id+jCtjLU3QgfQ0lRLkFSQ0E6QUlTLklRX1ZPTFVNRS4yMDI1LzgvMQEAAACYl59wAgAAAAgwLjAzMjAxMwA6RFS2MtTdCNbRw7Yy1N0IJENJUS5OQVNEQVFHTTpXSVNFLklRX1ZPTFVNRS4yMDI1LzgvMQEAAADpsENuAgAAAAgwLjAxNzA2NgA6RFS2MtTdCIgPw7Yy1N0IH0NJUS5MU0U6UkJPVC5JUV9WT0xVTUUuMjAyNS84LzEBAAAAjnskFAIAAAAIMC4yMTI2MzUAOkRUtjLU3QjA68C2MtTdCCBDSVEuWFRSQTpYQUlYLklRX1ZPTFVNRS4yMDI1LzgvMQEAAAA17OIiAgAAAAcwLjE4NTYzADpEVLYy1N0IoKmvtjLU3QgfQ0lRLkJJVDpXVEFJLklRX1ZPTFVNRS4yMDI1LzgvMQEAAABNulsjAgAAAAgwLjAzNTQwNwA6RFS2MtTdCI4YvrYy1N0IH0NJUS5MU0U6QUlBRy5JUV9WT0xVTUUuMjAyNS84LzEBAAAA8J2CJAIAAAAIMC4xMzgwMzgAOkRUtjLU3QgP+LC2MtTdCB9DSVEuQVNYOlJCVFouSVFfVk9MVU1FLjIwMjUvOC8xAQAAACntdiICAAAACDAuMDMyNjY5ADpEVLYy1N0Ixu++tjLU3QgeQ0lRLkRCOlhCMFQuSVFfVk9MVU1FLjIwMjUvOC8xAQAAANMz3ikDAAAAAAA6RFS2MtTdCLkSwbYy1N0IKENJUS5OQVNEQVFHTTpBR0lYLklRX0NMT1NFUFJJQ0UuMjAyNS84LzEBAAAAI/cAcAIAAAAHMzEuMzkwMQDu</t>
  </si>
  <si>
    <t>US5CQVRTOldUQUkuSVFfU0hBUkVTT1VUU1RBTkRJTkcuMjAyNS84LzEBAAAAYE5vZAIAAAADOC42AKMOS23K1N0I59/5bcrU3QgrQ0lRLkFSQ0E6VEhOUS5JUV9TSEFSRVNPVVRTVEFORElORy4yMDI1LzgvMQEAAACuw34kAgAAAAUzLjcyNQCjDkttytTdCL48823K1N0IL0NJUS5OQVNEQVFHTTpGRFRYLklRX1NIQVJFU09VVFNUQU5ESU5HLjIwMjUvOC8xAQAAAL2lnSYCAAAACDQuNjg4NDY5AKMOS23K1N0IQPrmbcrU3QgrQ0lRLkFSQ0E6Q0hBVC5JUV9TSEFSRVNPVVRTVEFORElORy4yMDI1LzgvMQEAAAAAMDVtAgAAAAU3LjUyNQCjDkttytTdCP+n623K1N0IK0NJUS5BUkNBOkxPVVAuSVFfU0hBUkVTT1VUU1RBTkRJTkcuMjAyNS84LzEBAAAAWVwPIgIAAAAIMS42MDAwMDEAow5LbcrU3QiDIvttytTdCCtDSVEuQVJDQTpMUk5aLklRX1NIQVJFU09VVFNUQU5ESU5HLjIwMjUvOC8xAQAAALV2wyYCAAAABDAuNzgAow5LbcrU3Qhy3fdtytTdCCpDSVEuQVJDQTpBSVMuSVFfU0hBUkVTT1VUU1RBTkRJTkcuMjAyNS84LzEBAAAAmJefcAIAAAADMC44AKMOS23K1N0IDB7ubcrU3QgvQ0lRLk5BU0RBUUdNOldJU0UuSVFfU0hBUkVTT1VUU1RBTkRJTkcuMjAyNS84LzEBAAAA6bBDbgIAAAAEMC44NgCjDkttytTdCL48823K1N0IK0NJUS5YVFJBOlhBSVguSVFfU0hBUkVTT1VUU1RBTkRJTkcuMjAyNS84LzEB</t>
  </si>
  <si>
    <t>UC4yMDI1LzgvMS5VU0QBAAAAsPCHDAIAAAAMMTU0MDguNTM0NTEzAQYAAAAFAAAAATEBAAAACy0xOTQ2ODI2NzQwAwAAAAMxNjACAAAABjEwMDA1NAQAAAABMAcAAAAIOC8xLzIwMjVab1S2MtTdCBa7sLYy1N0IIUNJUS5TQVAuSVFfTUFSS0VUQ0FQLjIwMjUvOC8xLlVTRAEAAAAL7gEAAgAAABAzMjg5NjguMjM2ODMxNTM4AQYAAAAFAAAAATEBAAAACy0xOTM1MDU3NTY1AwAAAAMxNjACAAAABjEwMDA1NAQAAAABMAcAAAAIOC8xLzIwMjVab1S2MtTdCFkowLYy1N0IIUNJUS5URU0uSVFfTUFSS0VUQ0FQLjIwMjUvOC8xLlVTRAEAAAAA0yQZAgAAAAs5NTAyLjM1MDY4OAEGAAAABQAAAAExAQAAAAstMTk0NTg2Nzg4NwMAAAADMTYwAgAAAAYxMDAwNTQEAAAAATAHAAAACDgvMS8yMDI1Wm9UtjLU3Qj1QbO2MtTdCCJDSVEuQURCRS5JUV9NQVJLRVRDQVAuMjAyNS84LzEuVVNEAQAAAAFfAAACAAAACTE0NzUzNi43NgEGAAAABQAAAAExAQAAAAstMTkzNzIzODM5MwMAAAADMTYwAgAAAAYxMDAwNTQEAAAAATAHAAAACDgvMS8yMDI1Wm9UtjLU3QiOGL62MtTdCCFDSVEuSU9ULklRX01BUktFVENBUC4yMDI1LzgvMS5VU0QBAAAAuj78EQIAAAALMjA1MDEuNzg3NTYBBgAAAAUAAAABMQEAAAALLTE5Mzg3MzgzMDQDAAAAAzE2MAIAAAAGMTAwMDU0BAAAAAEwBwAAAAg4LzEvMjAyNVpvVLYy1N0IHcm+tjLU3Qgi</t>
  </si>
  <si>
    <t>Q0lRLldEQVkuSVFfTUFSS0VUQ0FQLjIwMjUvOC8xLlVTRAEAAACHY2sBAgAAAAw1OTI5OC43MjQ3ODUBBgAAAAUAAAABMQEAAAALLTE5NDEzNjU0MTMDAAAAAzE2MAIAAAAGMTAwMDU0BAAAAAEwBwAAAAg4LzEvMjAyNVpvVLYy1N0Igfu4tjLU3QgiQ0lRLlJCTFguSVFfTUFSS0VUQ0FQLjIwMjUvOC8xLlVTRAEAAABpVfQBAgAAAAw4NjY3Ni42Mjg1MjQBBgAAAAUAAAABMQEAAAALLTE5MzQxMjU0NTUDAAAAAzE2MAIAAAAGMTAwMDU0BAAAAAEwBwAAAAg4LzEvMjAyNVpvVLYy1N0I6WS1tjLU3QghQ0lRLkFQUC5JUV9NQVJLRVRDQVAuMjAyNS84LzEuVVNEAQAAANq5zg0CAAAADTEyODMwNi4xNDU3MDYBBgAAAAUAAAABMQEAAAALLTE5NDU0NTA1NjEDAAAAAzE2MAIAAAAGMTAwMDU0BAAAAAEwBwAAAAg4LzEvMjAyNVpvVLYy1N0I0b65tjLU3QgiQ0lRLlNIT1AuSVFfTUFSS0VUQ0FQLjIwMjUvOC8xLlVTRAEAAAAGKwQFAgAAAA0xNTM4NjkuMzcxMzAxAQYAAAAFAAAAATEBAAAACy0xOTQ1NDE5MjY4AwAAAAMxNjACAAAABjEwMDA1NAQAAAABMAcAAAAIOC8xLzIwMjVab1S2MtTdCAw0urYy1N0IIkNJUS5URUFNLklRX01BUktFVENBUC4yMDI1LzgvMS5VU0QBAAAAUhMiDwIAAAAMNDgwMjguMDY3OTM4AQYAAAAFAAAAATEBAAAACy0xOTQ2NjU0NDMyAwAAAAMxNjACAAAABjEwMDA1NAQAAAABMAcAAAAI</t>
  </si>
  <si>
    <t>OC8xLzIwMjVab1S2MtTdCMGDw7Yy1N0IIkNJUS5NU0ZULklRX01BUktFVENBUC4yMDI1LzgvMS5VU0QBAAAAS1UAAAIAAAAOMzg5NTc5Ni44MzA4OTgBBgAAAAUAAAABMQEAAAALLTE5MzQyNDc3OTMDAAAAAzE2MAIAAAAGMTAwMDU0BAAAAAEwBwAAAAg4LzEvMjAyNVpvVLYy1N0ITqe7tjLU3QgiQ0lRLkFNWk4uSVFfTUFSS0VUQ0FQLjIwMjUvOC8xLlVTRAEAAAA9SQAAAgAAAA4yMjkwMjg5Ljg3MjgzMQEGAAAABQAAAAExAQAAAAstMTkzMzcwMzI4MAMAAAADMTYwAgAAAAYxMDAwNTQEAAAAATAHAAAACDgvMS8yMDI1Wm9UtjLU3Qh36MK2MtTdCCxDSVEuTkFTREFRR1M6R09PR0wuSVFfTUFSS0VUQ0FQLjIwMjUvOC8xLlVTRAEAAACocQAAAgAAAAoyMjkxNzkwLjgyAQYAAAAFAAAAATEBAAAACy0xOTM0OTI4NTUxAwAAAAMxNjACAAAABjEwMDA1NAQAAAABMAcAAAAIOC8xLzIwMjVab1S2MtTdCBeMv7Yy1N0IIkNJUS5UU0xBLklRX01BUktFVENBUC4yMDI1LzgvMS5VU0QBAAAAEMaiAQIAAAANOTc2MTE3LjU5NzI3OAEGAAAABQAAAAExAQAAAAstMTkzNDg0MTk3OAMAAAADMTYwAgAAAAYxMDAwNTQEAAAAATAHAAAACDgvMS8yMDI1Wm9UtjLU3Qgdyb62MtTdCCJDSVEuUExUUi5JUV9NQVJLRVRDQVAuMjAyNS84LzEuVVNEAQAAAGX6mAICAAAADTM2NDA2My42ODU0ODUBBgAAAAUAAAABMQEAAAALLTE5</t>
  </si>
  <si>
    <t>NDU5NTc1NTUDAAAAAzE2MAIAAAAGMTAwMDU0BAAAAAEwBwAAAAg4LzEvMjAyNVpvVLYy1N0IgVuvtjLU3QgiQ0lRLk9SQ0wuSVFfTUFSS0VUQ0FQLjIwMjUvOC8xLlVTRAEAAADnVgAAAgAAAAw2ODY1MzQuOTYxODYBBgAAAAUAAAABMQEAAAALLTE5Mzc4ODg3NDADAAAAAzE2MAIAAAAGMTAwMDU0BAAAAAEwBwAAAAg4LzEvMjAyNVpvVLYy1N0ICGW/tjLU3QgiQ0lRLk5CSVMuSVFfTUFSS0VUQ0FQLjIwMjUvOC8xLlVTRAEAAAC/+xkDAgAAAAwxMjQxMi44NDQxMzIBBgAAAAUAAAABMQEAAAALLTE5NDIyOTk2ODQDAAAAAzE2MAIAAAAGMTAwMDU0BAAAAAEwBwAAAAg4LzEvMjAyNVpvVLYy1N0IA5SwtjLU3QgiQ0lRLkVTVEMuSVFfTUFSS0VUQ0FQLjIwMjUvOC8xLlVTRAEAAACAhFsNAgAAAAs4NDAzLjExMTU1MQEGAAAABQAAAAExAQAAAAstMTkzODgwMDgzNAMAAAADMTYwAgAAAAYxMDAwNTQEAAAAATAHAAAACDgvMS8yMDI1Wm9UtjLU3QhGc8K2MtTdCCJDSVEuU05PVy5JUV9NQVJLRVRDQVAuMjAyNS84LzEuVVNEAQAAALA8ZBACAAAADDY4NDA2LjU2MTcyNQEGAAAABQAAAAExAQAAAAstMTkzOTIwNzgxMAMAAAADMTYwAgAAAAYxMDAwNTQEAAAAATAHAAAACDgvMS8yMDI1Wm9UtjLU3Qj1QbO2MtTdCCJDSVEuRERPRy5JUV9NQVJLRVRDQVAuMjAyNS84LzEuVVNEAQAAALuhBAgCAAAADDQ2ODI5Ljg5</t>
  </si>
  <si>
    <t>ODEyNAEGAAAABQAAAAExAQAAAAstMTk0NTI0Nzg3MgMAAAADMTYwAgAAAAYxMDAwNTQEAAAAATAHAAAACDgvMS8yMDI1Wm9UtjLU3QgX1re2MtTdCCFDSVEuTkVULklRX01BUktFVENBUC4yMDI1LzgvMS5VU0QBAAAANPXgBAIAAAAMNjk3MzQuNjUwMzc1AQYAAAAFAAAAATEBAAAACy0xOTM0MDE4NTcwAwAAAAMxNjACAAAABjEwMDA1NAQAAAABMAcAAAAIOC8xLzIwMjVab1S2MtTdCG/NwrYy1N0IIkNJUS5HVExCLklRX01BUktFVENBUC4yMDI1LzgvMS5VU0QBAAAAzYQXEQIAAAAINjkwOC42NjQBBgAAAAUAAAABMQEAAAALLTE5Mzg2NzM4MTgDAAAAAzE2MAIAAAAGMTAwMDU0BAAAAAEwBwAAAAg4LzEvMjAyNVpvVLYy1N0ITqe7tjLU3QgiQ0lRLlBBTlcuSVFfTUFSS0VUQ0FQLjIwMjUvOC8xLlVTRAEAAACDfYQBAgAAAA0xMTU0NzIuNzMxMDc3AQYAAAAFAAAAATEBAAAACy0xOTQyMTAyODQzAwAAAAMxNjACAAAABjEwMDA1NAQAAAABMAcAAAAIOC8xLzIwMjVab1S2MtTdCOlktbYy1N0IIUNJUS5NREIuSVFfTUFSS0VUQ0FQLjIwMjUvOC8xLlVTRAEAAADibswCAgAAAAwxODA1Ni40MTE3NDQBBgAAAAUAAAABMQEAAAALLTE5MzkzNzAyMTYDAAAAAzE2MAIAAAAGMTAwMDU0BAAAAAEwBwAAAAg4LzEvMjAyNVpvVLYy1N0I+K7BtjLU3QgiQ0lRLlBTVEcuSVFfTUFSS0VUQ0FQLjIwMjUvOC8xLlVTRAEA</t>
  </si>
  <si>
    <t>AAC4yqUGAgAAAAwxNzgxNS41OTQ3NjgBBgAAAAUAAAABMQEAAAALLTE5Mzg2MTQ5MDIDAAAAAzE2MAIAAAAGMTAwMDU0BAAAAAEwBwAAAAg4LzEvMjAyNVpvVLYy1N0IFf7BtjLU3QggQ0lRLlpTLklRX01BUktFVENBUC4yMDI1LzgvMS5VU0QBAAAA1MyBAwIAAAAMNDM2MzYuODI1OTkxAQYAAAAFAAAAATEBAAAACy0xOTM5NTM4MzkyAwAAAAMxNjACAAAABjEwMDA1NAQAAAABMAcAAAAIOC8xLzIwMjVab1S2MtTdCCYlwrYy1N0IIkNJUS5DRkxULklRX01BUktFVENBUC4yMDI1LzgvMS5VU0QBAAAAJgF6EAIAAAALNTkyOS41OTg4OTgBBgAAAAUAAAABMQEAAAALLTE5MzQxNzA1NTUDAAAAAzE2MAIAAAAGMTAwMDU0BAAAAAEwBwAAAAg4LzEvMjAyNVpvVLYy1N0IHrm8tjLU3QgiQ0lRLk5WREEuSVFfTUFSS0VUQ0FQLjIwMjUvOC8xLlVTRAEAAAAzfgAAAgAAAAc0MjM4NzY4AQYAAAAFAAAAATEBAAAACy0xOTQwNTcyMjQ5AwAAAAMxNjACAAAABjEwMDA1NAQAAAABMAcAAAAIOC8xLzIwMjVab1S2MtTdCFF8vbYy1N0IIkNJUS5BQVBMLklRX01BUktFVENBUC4yMDI1LzgvMS5VU0QBAAAAaWEAAAIAAAAMMzAwMzM5OC4xMjgyAQYAAAAFAAAAATEBAAAACy0xOTMzNzAzMzAzAwAAAAMxNjACAAAABjEwMDA1NAQAAAABMAcAAAAIOC8xLzIwMjVab1S2MtTdCIDxvbYy1N0IIkNJUS5BVkdPLklRX01BUktFVENB</t>
  </si>
  <si>
    <t>UC4yMDI1LzgvMS5VU0QBAAAA8LZ9AQIAAAAOMTM1NzYwOS44NjMzNzkBBgAAAAUAAAABMQEAAAALLTE5Mzg1NTcyNjADAAAAAzE2MAIAAAAGMTAwMDU0BAAAAAEwBwAAAAg4LzEvMjAyNVpvVLYy1N0IxznBtjLU3QgnQ0lRLlRXU0U6MjMzMC5JUV9NQVJLRVRDQVAuMjAyNS84LzEuVVNEAQAAAKvMBQACAAAAEDk5NDE1NC44MTI4NDkyNTEBBgAAAAUAAAABMQEAAAALLTE5MzU0OTczNDEDAAAAAzE2MAIAAAAGMTAwMDU0BAAAAAEwBwAAAAg4LzEvMjAyNVpvVLYy1N0IgVuvtjLU3QgqQ0lRLktPU0U6QTAwMDY2MC5JUV9NQVJLRVRDQVAuMjAyNS84LzEuVVNEAQAAAJ16DQACAAAAEDEyODE4MS45MzkzNzUwNjkBBgAAAAUAAAABMQEAAAALLTE5MzQ3NTUzMzADAAAAAzE2MAIAAAAGMTAwMDU0BAAAAAEwBwAAAAg4LzEvMjAyNVpvVLYy1N0Igfu4tjLU3QgrQ0lRLk5BU0RBUUdTOkFTTUwuSVFfTUFSS0VUQ0FQLjIwMjUvOC8xLlVTRAEAAAAo7wUAAgAAABAyNjYwNzUuOTY5MDM5NTIxAQYAAAAFAAAAATEBAAAACy0xOTM1MzA3NDQwAwAAAAMxNjACAAAABjEwMDA1NAQAAAABMAcAAAAIOC8xLzIwMjVab1S2MtTdCAOUsLYy1N0IIkNJUS5NUlZMLklRX01BUktFVENBUC4yMDI1LzgvMS5VU0QBAAAAtnkAAAIAAAAINjQxOTAuNzkBBgAAAAUAAAABMQEAAAALLTE5NDAwMDI5MzEDAAAAAzE2MAIAAAAGMTAwMDU0</t>
  </si>
  <si>
    <t>BAAAAAEwBwAAAAg4LzEvMjAyNVpvVLYy1N0I0b65tjLU3QghQ0lRLlZSVC5JUV9NQVJLRVRDQVAuMjAyNS84LzEuVVNEAQAAAESbhyICAAAADDU0MDY4LjUwMDk1NgEGAAAABQAAAAExAQAAAAstMTkzNDE5NTQzNQMAAAADMTYwAgAAAAYxMDAwNTQEAAAAATAHAAAACDgvMS8yMDI1Wm9UtjLU3Qj1QbO2MtTdCCJDSVEuQU5FVC5JUV9NQVJLRVRDQVAuMjAyNS84LzEuVVNEAQAAAMPb/AECAAAADTE0NzY1OC42ODI2NDMBBgAAAAUAAAABMQEAAAALLTE5NDU3NTg4OTADAAAAAzE2MAIAAAAGMTAwMDU0BAAAAAEwBwAAAAg4LzEvMjAyNVpvVLYy1N0IDDS6tjLU3QgnQ0lRLlRXU0U6MjQ1NC5JUV9NQVJLRVRDQVAuMjAyNS84LzEuVVNEAQAAAD03XAACAAAAEDcyMzU4LjIxNjU3MTQ2MjkBBgAAAAUAAAABMQEAAAALLTE5MzQzNTU0OTEDAAAAAzE2MAIAAAAGMTAwMDU0BAAAAAEwBwAAAAg4LzEvMjAyNVpvVLYy1N0I54fBtjLU3QggQ0lRLk1VLklRX01BUktFVENBUC4yMDI1LzgvMS5VU0QBAAAABmkEAAIAAAANMTE3MzczLjg0MDU5MwEGAAAABQAAAAExAQAAAAstMTkzNzE3NjA4MgMAAAADMTYwAgAAAAYxMDAwNTQEAAAAATAHAAAACDgvMS8yMDI1Wm9UtjLU3QhRfL22MtTdCCJDSVEuUUNPTS5JUV9NQVJLRVRDQVAuMjAyNS84LzEuVVNEAQAAANWCAAACAAAADTE1OTgyNi40OTQzODEBBgAAAAUAAAABMQEA</t>
  </si>
  <si>
    <t>BAABTAVMT0NBTAFI/////wFQNQgAACNDSVEuXlNQWC5JUV9PUEVOUFJJQ0UuMjAyNC83LzE4LlVTRAEAAACbuCgAAgAAAAc1NjA4LjU2AIiGdCvL1N0Io1oGLMvU3QgiQ0lRLl5TUFguSVFfWUVBUkhJR0guMjAyNS83LzE3LlVTRAEAAACbuCgAAgAAABA2Mjk3LjM2MTkwOTQ0MDQ1AAmvdCvL1N0INnESLMvU3QghQ0lRLl5TUFguSVFfWUVBUkxPVy4yMDI1LzcvMTcuVVNEAQAAAJu4KAACAAAAEDQ5ODIuNzcwMzEzMjY5NDIACa90K8vU3QijWgYsy9TdCBlDSVEuXlNQWC5JUV9ZRUFSSElHSF9EQVRFAQAAAJu4KAAFAAAACTIwMjUvNy8yOAAJr3Qry9TdCArZFCzL1N0IGENJUS5eU1BYLklRX1lFQVJMT1dfREFURQEAAACbuCgABQAAAAgyMDI1LzQvOAAJr3Qry9TdCArZFCzL1N0IJENJUS5eREpJLklRX0NMT1NFUFJJQ0UuMjAyNS83LzE3LlVTRAEAAAD4tCgAAgAAABA0NDQ4NC40ODYyNDk5MTQ2AAmvdCvL1N0Ip8AILMvU3QgkQ0lRLl5ESkkuSVFfQ0xPU0VQUklDRS4yMDI1LzQvMTcuVVNEAQAAAPi0KAACAAAAEDM5MTQyLjIzMTk0ODM4ODQACa90K8vU3QinwAgsy9TdCCVDSVEuXkRKSS5JUV9DTE9TRVBSSUNFLjIwMjIvMTEvMzAuVVNEAQAAAPi0KAACAAAAEDM0NTg5Ljc2ODUxNDM2MDgACa90K8vU3Qg+ChAsy9TdCCRDSVEuXkRKSS5JUV9DTE9TRVBSSUNFLjIwMjMvMy8xNC5VU0QBAAAA+LQoAAIA</t>
  </si>
  <si>
    <t>AAAQMzIxNTUuNDA0NjkyMjUyNwAJr3Qry9TdCGeoASzL1N0II0NJUS5eREpJLklRX09QRU5QUklDRS4yMDI0LzcvMTguVVNEAQAAAPi0KAACAAAACDQxMTU2LjU2AAmvdCvL1N0IZ6gBLMvU3QgiQ0lRLl5ESkkuSVFfWUVBUkhJR0guMjAyNS83LzE3LlVTRAEAAAD4tCgAAgAAABA0NTAxNC4wNDAwNTA0ODU4AAmvdCvL1N0IPgoQLMvU3QghQ0lRLl5ESkkuSVFfWUVBUkxPVy4yMDI1LzcvMTcuVVNEAQAAAPi0KAACAAAAEDM3NjQ1LjU4OTM1NTY2NTQACa90K8vU3QhnqAEsy9TdCBlDSVEuXkRKSS5JUV9ZRUFSSElHSF9EQVRFAQAAAPi0KAAFAAAACTIwMjQvMTIvNAAJr3Qry9TdCDZxEizL1N0IGENJUS5eREpJLklRX1lFQVJMT1dfREFURQEAAAD4tCgABQAAAAgyMDI1LzQvOAAJr3Qry9TdCIGXDSzL1N0IJENJUS5BR0lYLklRX0NMT1NFUFJJQ0UuMjAyNS83LzE3LlVTRAEAAAAj9wBwAgAAAAYzMS45NTUAyyB3K8vU3Qg2cRIsy9TdCCVDSVEuQUdJWC5JUV9DTE9TRVBSSUNFLjIwMjQvMTIvMzEuVVNEAQAAACP3AHACAAAABTI4LjQzAMsgdyvL1N0INnESLMvU3QgkQ0lRLkFHSVguSVFfQ0xPU0VQUklDRS4yMDI1LzQvMTcuVVNEAQAAACP3AHACAAAABzIzLjIxMjMAyyB3K8vU3Qi2DQUsy9TdCCNDSVEuQUdJWC5JUV9PUEVOUFJJQ0UuMjAyNC83LzE4LlVTRAEAAAAj9wBwAgAAAAUyNS4zNgDLIHcry9Td</t>
  </si>
  <si>
    <t>CDZxEizL1N0IIkNJUS5BR0lYLklRX1lFQVJISUdILjIwMjUvNy8xNy5VU0QBAAAAI/cAcAIAAAAFMzEuOTkAyyB3K8vU3QgK2RQsy9TdCCFDSVEuQUdJWC5JUV9ZRUFSTE9XLjIwMjUvNy8xNy5VU0QBAAAAI/cAcAIAAAAGMjAuODE1AMsgdyvL1N0I86YZLMvU3QgZQ0lRLkFHSVguSVFfWUVBUkhJR0hfREFURQEAAAAj9wBwBQAAAAkyMDI1LzcvMzEAyyB3K8vU3QgK2RQsy9TdCBhDSVEuQUdJWC5JUV9ZRUFSTE9XX0RBVEUBAAAAI/cAcAUAAAAIMjAyNS80LzcAyyB3K8vU3QhxQBcsy9TdCCVDSVEuQUdJWC5JUV9DTE9TRVBSSUNFLjIwMjIvMTEvMzAuVVNEAQAAACP3AHADAAAAAADLIHcry9TdCIGXDSzL1N0IJENJUS5BR0lYLklRX0NMT1NFUFJJQ0UuMjAyMy8zLzE0LlVTRAEAAAAj9wBwAwAAAAAAyyB3K8vU3QinwAgsy9TdCClDSVEuQVJDQTpDSEFULklRX0NMT1NFUFJJQ0UuMjAyNS83LzE3LlVTRAEAAAAAMDVtAgAAAAU0OS44NQAJr3Qry9TdCGeoASzL1N0IKkNJUS5BUkNBOkNIQVQuSVFfQ0xPU0VQUklDRS4yMDI0LzEyLzMxLlVTRAEAAAAAMDVtAgAAAAU0MC40NgAJr3Qry9TdCGeoASzL1N0IKUNJUS5BUkNBOkNIQVQuSVFfQ0xPU0VQUklDRS4yMDI1LzQvMTcuVVNEAQAAAAAwNW0CAAAABTMyLjYzAAmvdCvL1N0IOmALLMvU3QgoQ0lRLkFSQ0E6Q0hBVC5JUV9PUEVOUFJJQ0UuMjAyNC83LzE4</t>
  </si>
  <si>
    <t>LlVTRAEAAAAAMDVtAgAAAAUzNi45OAAJr3Qry9TdCGeoASzL1N0IJ0NJUS5BUkNBOkNIQVQuSVFfWUVBUkhJR0guMjAyNS83LzE3LlVTRAEAAAAAMDVtAgAAAAc0OS45Mzk1AAmvdCvL1N0IZ6gBLMvU3QgmQ0lRLkFSQ0E6Q0hBVC5JUV9ZRUFSTE9XLjIwMjUvNy8xNy5VU0QBAAAAADA1bQIAAAAHMjguOTYwOQAJr3Qry9TdCDZxEizL1N0IHkNJUS5BUkNBOkNIQVQuSVFfWUVBUkhJR0hfREFURQEAAAAAMDVtBQAAAAkyMDI1LzcvMzEACa90K8vU3Qg2cRIsy9TdCB1DSVEuQVJDQTpDSEFULklRX1lFQVJMT1dfREFURQEAAAAAMDVtBQAAAAgyMDI1LzQvNwAJr3Qry9TdCKNaBizL1N0IKkNJUS5BUkNBOkNIQVQuSVFfQ0xPU0VQUklDRS4yMDIyLzExLzMwLlVTRAEAAAAAMDVtAwAAAAAACa90K8vU3QijWgYsy9TdCClDSVEuQVJDQTpDSEFULklRX0NMT1NFUFJJQ0UuMjAyMy8zLzE0LlVTRAEAAAAAMDVtAwAAAAAACa90K8vU3Qg2cRIsy9TdCCxDSVEuTkFTREFRR006QUlRLklRX0NMT1NFUFJJQ0UuMjAyNS83LzE3LlVTRAEAAADp3GIhAgAAAAU0NC40MwAJr3Qry9TdCArZFCzL1N0ILUNJUS5OQVNEQVFHTTpBSVEuSVFfQ0xPU0VQUklDRS4yMDI0LzEyLzMxLlVTRAEAAADp3GIhAgAAAAUzOC42NADLIHcry9TdCD4KECzL1N0ILENJUS5OQVNEQVFHTTpBSVEuSVFfQ0xPU0VQUklDRS4yMDI1LzQvMTcuVVNE</t>
  </si>
  <si>
    <t>AQAAAOncYiECAAAABDMzLjkACa90K8vU3QiBlw0sy9TdCC1DSVEuTkFTREFRR006QUlRLklRX0NMT1NFUFJJQ0UuMjAyMi8xMS8zMC5VU0QBAAAA6dxiIQIAAAAFMjEuNzQACa90K8vU3QinwAgsy9TdCCxDSVEuTkFTREFRR006QUlRLklRX0NMT1NFUFJJQ0UuMjAyMy8zLzE0LlVTRAEAAADp3GIhAgAAAAUyMi4zOAAJr3Qry9TdCD4KECzL1N0IK0NJUS5OQVNEQVFHTTpBSVEuSVFfT1BFTlBSSUNFLjIwMjQvNy8xOC5VU0QBAAAA6dxiIQIAAAAFMzUuOTMACa90K8vU3QhnqAEsy9TdCCpDSVEuTkFTREFRR006QUlRLklRX1lFQVJISUdILjIwMjUvNy8xNy5VU0QBAAAA6dxiIQIAAAAENDQuNQAJr3Qry9TdCGeoASzL1N0IKUNJUS5OQVNEQVFHTTpBSVEuSVFfWUVBUkxPVy4yMDI1LzcvMTcuVVNEAQAAAOncYiECAAAABDMwLjYACa90K8vU3Qg+ChAsy9TdCCFDSVEuTkFTREFRR006QUlRLklRX1lFQVJISUdIX0RBVEUBAAAA6dxiIQUAAAAJMjAyNS83LzI5AAmvdCvL1N0IZ6gBLMvU3QggQ0lRLk5BU0RBUUdNOkFJUS5JUV9ZRUFSTE9XX0RBVEUBAAAA6dxiIQUAAAAIMjAyNS80LzcACa90K8vU3Qg6YAssy9TdCC1DSVEuTkFTREFRR006Qk9UWi5JUV9DTE9TRVBSSUNFLjIwMjUvNy8xNy5VU0QBAAAA9/0IFgIAAAAFMzMuMjIACa90K8vU3QijWgYsy9TdCC5DSVEuTkFTREFRR006Qk9UWi5JUV9DTE9TRVBS</t>
  </si>
  <si>
    <t>SUNFLjIwMjQvMTIvMzEuVVNEAQAAAPf9CBYCAAAABTMxLjk1AMsgdyvL1N0IcUAXLMvU3QgtQ0lRLk5BU0RBUUdNOkJPVFouSVFfQ0xPU0VQUklDRS4yMDI1LzQvMTcuVVNEAQAAAPf9CBYCAAAABTI2LjYyAAmvdCvL1N0Io1oGLMvU3QguQ0lRLk5BU0RBUUdNOkJPVFouSVFfQ0xPU0VQUklDRS4yMDIyLzExLzMwLlVTRAEAAAD3/QgWAgAAAAUyMS40MwAJr3Qry9TdCIGXDSzL1N0ILUNJUS5OQVNEQVFHTTpCT1RaLklRX0NMT1NFUFJJQ0UuMjAyMy8zLzE0LlVTRAEAAAD3/QgWAgAAAAUyMy43MQAJr3Qry9TdCIGXDSzL1N0ILENJUS5OQVNEQVFHTTpCT1RaLklRX09QRU5QUklDRS4yMDI0LzcvMTguVVNEAQAAAPf9CBYCAAAABDMxLjQACa90K8vU3Qg2cRIsy9TdCCtDSVEuTkFTREFRR006Qk9UWi5JUV9ZRUFSSElHSC4yMDI1LzcvMTcuVVNEAQAAAPf9CBYCAAAACTM0Ljg1NTkwMgAJr3Qry9TdCArZFCzL1N0IKkNJUS5OQVNEQVFHTTpCT1RaLklRX1lFQVJMT1cuMjAyNS83LzE3LlVTRAEAAAD3/QgWAgAAAAYyMy44MTUACa90K8vU3QhxQBcsy9TdCCJDSVEuTkFTREFRR006Qk9UWi5JUV9ZRUFSSElHSF9EQVRFAQAAAPf9CBYFAAAACTIwMjUvMS8yNAAJr3Qry9TdCArZFCzL1N0IIUNJUS5OQVNEQVFHTTpCT1RaLklRX1lFQVJMT1dfREFURQEAAAD3/QgWBQAAAAgyMDI1LzQvNwAJr3Qry9TdCKfACCzL</t>
  </si>
  <si>
    <t>1N0IKUNJUS5CQVRTOldUQUkuSVFfQ0xPU0VQUklDRS4yMDI1LzcvMTcuVVNEAQAAAGBOb2QCAAAABTI0Ljk5AAmvdCvL1N0IZ6gBLMvU3QgqQ0lRLkJBVFM6V1RBSS5JUV9DTE9TRVBSSUNFLjIwMjQvMTIvMzEuVVNEAQAAAGBOb2QCAAAAAjIyAAmvdCvL1N0IOmALLMvU3QgpQ0lRLkJBVFM6V1RBSS5JUV9DTE9TRVBSSUNFLjIwMjUvNC8xNy5VU0QBAAAAYE5vZAIAAAAFMTcuOTQACa90K8vU3Qg+ChAsy9TdCCpDSVEuQkFUUzpXVEFJLklRX0NMT1NFUFJJQ0UuMjAyMi8xMS8zMC5VU0QBAAAAYE5vZAIAAAAFMTUuNjQACa90K8vU3QhnqAEsy9TdCClDSVEuQkFUUzpXVEFJLklRX0NMT1NFUFJJQ0UuMjAyMy8zLzE0LlVTRAEAAABgTm9kAgAAAAcxNi4zNjE3AAmvdCvL1N0INnESLMvU3QgoQ0lRLkJBVFM6V1RBSS5JUV9PUEVOUFJJQ0UuMjAyNC83LzE4LlVTRAEAAABgTm9kAgAAAAQyMS4xAAmvdCvL1N0INnESLMvU3QgnQ0lRLkJBVFM6V1RBSS5JUV9ZRUFSSElHSC4yMDI1LzcvMTcuVVNEAQAAAGBOb2QCAAAABjI1LjAyNQAJr3Qry9TdCLYNBSzL1N0IJkNJUS5CQVRTOldUQUkuSVFfWUVBUkxPVy4yMDI1LzcvMTcuVVNEAQAAAGBOb2QCAAAABzE1Ljc2MDcACa90K8vU3QijWgYsy9TdCB5DSVEuQkFUUzpXVEFJLklRX1lFQVJISUdIX0RBVEUBAAAAYE5vZAUAAAAJMjAyNS83LzMxAAmvdCvL1N0Io1oG</t>
  </si>
  <si>
    <t>LMvU3QgdQ0lRLkJBVFM6V1RBSS5JUV9ZRUFSTE9XX0RBVEUBAAAAYE5vZAUAAAAIMjAyNS80LzcACa90K8vU3QiBlw0sy9TdCClDSVEuQVJDQTpBUlRZLklRX0NMT1NFUFJJQ0UuMjAyNS83LzE3LlVTRAEAAABuH2khAgAAAAQ0Mi4zAAmvdCvL1N0IgZcNLMvU3QgqQ0lRLkFSQ0E6QVJUWS5JUV9DTE9TRVBSSUNFLjIwMjQvMTIvMzEuVVNEAQAAAG4faSECAAAABTM3LjA3AAmvdCvL1N0IgZcNLMvU3QgpQ0lRLkFSQ0E6QVJUWS5JUV9DTE9TRVBSSUNFLjIwMjUvNC8xNy5VU0QBAAAAbh9pIQIAAAAEMjkuOAAJr3Qry9TdCKfACCzL1N0IKkNJUS5BUkNBOkFSVFkuSVFfQ0xPU0VQUklDRS4yMDIyLzExLzMwLlVTRAEAAABuH2khAgAAAAUyNi43NgAJr3Qry9TdCD4KECzL1N0IKUNJUS5BUkNBOkFSVFkuSVFfQ0xPU0VQUklDRS4yMDIzLzMvMTQuVVNEAQAAAG4faSECAAAABTI5LjEzAAmvdCvL1N0IZ6gBLMvU3QgoQ0lRLkFSQ0E6QVJUWS5JUV9PUEVOUFJJQ0UuMjAyNC83LzE4LlVTRAEAAABuH2khAgAAAAUzNC4yOQAJr3Qry9TdCGeoASzL1N0IJ0NJUS5BUkNBOkFSVFkuSVFfWUVBUkhJR0guMjAyNS83LzE3LlVTRAEAAABuH2khAgAAAAc0Mi4zNDk5AAmvdCvL1N0IZ6gBLMvU3QgmQ0lRLkFSQ0E6QVJUWS5JUV9ZRUFSTE9XLjIwMjUvNy8xNy5VU0QBAAAAbh9pIQIAAAAHMjYuMzEyOAAJr3Qry9TdCDpg</t>
  </si>
  <si>
    <t>CyzL1N0IHkNJUS5BUkNBOkFSVFkuSVFfWUVBUkhJR0hfREFURQEAAABuH2khBQAAAAkyMDI1LzcvMzEACa90K8vU3QhnqAEsy9TdCB1DSVEuQVJDQTpBUlRZLklRX1lFQVJMT1dfREFURQEAAABuH2khBQAAAAgyMDI1LzQvNwAJr3Qry9TdCDpgCyzL1N0IKENJUS5MU0U6UkJPVC5JUV9DTE9TRVBSSUNFLjIwMjUvNy8xNy5VU0QBAAAAjnskFAIAAAAFMTUuNDIACa90K8vU3Qi2DQUsy9TdCClDSVEuTFNFOlJCT1QuSVFfQ0xPU0VQUklDRS4yMDI0LzEyLzMxLlVTRAEAAACOeyQUAgAAAAYxMy44NzUACa90K8vU3QijWgYsy9TdCChDSVEuTFNFOlJCT1QuSVFfQ0xPU0VQUklDRS4yMDI1LzQvMTcuVVNEAQAAAI57JBQCAAAABDEyLjIACa90K8vU3QijWgYsy9TdCClDSVEuTFNFOlJCT1QuSVFfQ0xPU0VQUklDRS4yMDIyLzExLzMwLlVTRAEAAACOeyQUAgAAAAU5LjU3NQAJr3Qry9TdCKNaBizL1N0IKENJUS5MU0U6UkJPVC5JUV9DTE9TRVBSSUNFLjIwMjMvMy8xNC5VU0QBAAAAjnskFAIAAAAGMTAuNTQ1AAmvdCvL1N0Io1oGLMvU3QgnQ0lRLkxTRTpSQk9ULklRX09QRU5QUklDRS4yMDI0LzcvMTguVVNEAQAAAI57JBQCAAAABTEzLjQyAAmvdCvL1N0INnESLMvU3QgmQ0lRLkxTRTpSQk9ULklRX1lFQVJISUdILjIwMjUvNy8xNy5VU0QBAAAAjnskFAIAAAAHMTUuNDQyNgAJr3Qry9TdCArZFCzL1N0IJUNJ</t>
  </si>
  <si>
    <t>US5MU0U6UkJPVC5JUV9ZRUFSTE9XLjIwMjUvNy8xNy5VU0QBAAAAjnskFAIAAAAFMTAuNzMACa90K8vU3QhxQBcsy9TdCB1DSVEuTFNFOlJCT1QuSVFfWUVBUkhJR0hfREFURQEAAACOeyQUBQAAAAkyMDI1LzcvMjQACa90K8vU3QgK2RQsy9TdCBxDSVEuTFNFOlJCT1QuSVFfWUVBUkxPV19EQVRFAQAAAI57JBQFAAAACDIwMjUvNC83AAmvdCvL1N0Ip8AILMvU3QgkQ0lRLk1FVEEuSVFfQ0xPU0VQUklDRS4yMDI1LzcvMTcuVVNEAQAAABfbPAECAAAABjcwMS40MQAJr3Qry9TdCGeoASzL1N0IJENJUS5NRVRBLklRX0NMT1NFUFJJQ0UuMjAyNS80LzE3LlVTRAEAAAAX2zwBAgAAAAY1MDEuNDgACa90K8vU3Qg2cRIsy9TdCCVDSVEuTUVUQS5JUV9DTE9TRVBSSUNFLjIwMjIvMTEvMzAuVVNEAQAAABfbPAECAAAABTExOC4xAAmvdCvL1N0IZ6gBLMvU3QgkQ0lRLk1FVEEuSVFfQ0xPU0VQUklDRS4yMDIzLzMvMTQuVVNEAQAAABfbPAECAAAABjE5NC4wMgAJr3Qry9TdCDZxEizL1N0II0NJUS5NRVRBLklRX09QRU5QUklDRS4yMDI0LzcvMTguVVNEAQAAABfbPAECAAAAAzQ3NQAJr3Qry9TdCICSBCzL1N0IIkNJUS5NRVRBLklRX1lFQVJISUdILjIwMjUvNy8xNy5VU0QBAAAAF9s8AQIAAAAFNzQ3LjkACa90K8vU3Qi2DQUsy9TdCCFDSVEuTUVUQS5JUV9ZRUFSTE9XLjIwMjUvNy8xNy5VU0QBAAAAF9s8AQIA</t>
  </si>
  <si>
    <t>AAAGNDQyLjY1AAmvdCvL1N0Itg0FLMvU3QgZQ0lRLk1FVEEuSVFfWUVBUkhJR0hfREFURQEAAAAX2zwBBQAAAAkyMDI1LzcvMzEACa90K8vU3QijWgYsy9TdCBhDSVEuTUVUQS5JUV9ZRUFSTE9XX0RBVEUBAAAAF9s8AQUAAAAIMjAyNC84LzYACa90K8vU3QiBlw0sy9TdCCVDSVEuTUVUQS5JUV9DTE9TRVBSSUNFLjIwMjQvMTIvMzEuVVNEAQAAABfbPAECAAAABjU4NS41MQDLIHcry9TdCIGXDSzL1N0II0NJUS5DUk0uSVFfQ0xPU0VQUklDRS4yMDI1LzcvMTcuVVNEAQAAACXgAQACAAAABjI1OS44OAAJr3Qry9TdCD4KECzL1N0II0NJUS5DUk0uSVFfQ0xPU0VQUklDRS4yMDI1LzQvMTcuVVNEAQAAACXgAQACAAAABjI0Ny4yNgAJr3Qry9TdCKfACCzL1N0IJENJUS5DUk0uSVFfQ0xPU0VQUklDRS4yMDIyLzExLzMwLlVTRAEAAAAl4AEAAgAAAAYxNjAuMjUACa90K8vU3Qg+ChAsy9TdCCNDSVEuQ1JNLklRX0NMT1NFUFJJQ0UuMjAyMy8zLzE0LlVTRAEAAAAl4AEAAgAAAAYxODIuODkACa90K8vU3QhnqAEsy9TdCCJDSVEuQ1JNLklRX09QRU5QUklDRS4yMDI0LzcvMTguVVNEAQAAACXgAQACAAAABjI1Mi4xNAAJr3Qry9TdCDpgCyzL1N0IIUNJUS5DUk0uSVFfWUVBUkhJR0guMjAyNS83LzE3LlVTRAEAAAAl4AEAAgAAAAMzNjkACa90K8vU3QhnqAEsy9TdCCBDSVEuQ1JNLklRX1lFQVJMT1cuMjAyNS83</t>
  </si>
  <si>
    <t>LzE3LlVTRAEAAAAl4AEAAgAAAAMyMzAACa90K8vU3QhnqAEsy9TdCBhDSVEuQ1JNLklRX1lFQVJISUdIX0RBVEUBAAAAJeABAAUAAAAJMjAyNC8xMi80AAmvdCvL1N0IOmALLMvU3QgXQ0lRLkNSTS5JUV9ZRUFSTE9XX0RBVEUBAAAAJeABAAUAAAAIMjAyNS80LzcACa90K8vU3QiBlw0sy9TdCCRDSVEuQ1JNLklRX0NMT1NFUFJJQ0UuMjAyNC8xMi8zMS5VU0QBAAAAJeABAAIAAAAGMzM0LjMzAMsgdyvL1N0INnESLMvU3QgjQ0lRLk5PVy5JUV9DTE9TRVBSSUNFLjIwMjUvNy8xNy5VU0QBAAAAv3ReAQIAAAAGOTU5LjE1AAmvdCvL1N0Itg0FLMvU3QgjQ0lRLk5PVy5JUV9DTE9TRVBSSUNFLjIwMjUvNC8xNy5VU0QBAAAAv3ReAQIAAAAGNzcyLjE2AAmvdCvL1N0Itg0FLMvU3QgkQ0lRLk5PVy5JUV9DTE9TRVBSSUNFLjIwMjIvMTEvMzAuVVNEAQAAAL90XgECAAAABTQxNi4zAAmvdCvL1N0Io1oGLMvU3QgjQ0lRLk5PVy5JUV9DTE9TRVBSSUNFLjIwMjMvMy8xNC5VU0QBAAAAv3ReAQIAAAAGNDI0LjU0AAmvdCvL1N0Io1oGLMvU3QgiQ0lRLk5PVy5JUV9PUEVOUFJJQ0UuMjAyNC83LzE4LlVTRAEAAAC/dF4BAgAAAAY3MzguMzQACa90K8vU3QhxQBcsy9TdCCFDSVEuTk9XLklRX1lFQVJISUdILjIwMjUvNy8xNy5VU0QBAAAAv3ReAQIAAAAHMTE5OC4wOQAJr3Qry9TdCArZFCzL1N0IIENJUS5OT1cuSVFf</t>
  </si>
  <si>
    <t>WUVBUkxPVy4yMDI1LzcvMTcuVVNEAQAAAL90XgECAAAACDY3OC42NTg4AAmvdCvL1N0Ip8AILMvU3QgYQ0lRLk5PVy5JUV9ZRUFSSElHSF9EQVRFAQAAAL90XgEFAAAACTIwMjUvMS8yOAAJr3Qry9TdCDpgCyzL1N0IF0NJUS5OT1cuSVFfWUVBUkxPV19EQVRFAQAAAL90XgEFAAAACDIwMjUvNC83AAmvdCvL1N0INnESLMvU3QgkQ0lRLk5PVy5JUV9DTE9TRVBSSUNFLjIwMjQvMTIvMzEuVVNEAQAAAL90XgECAAAABzEwNjAuMTIAyyB3K8vU3Qg+ChAsy9TdCCRDSVEuRFVPTC5JUV9DTE9TRVBSSUNFLjIwMjUvNy8xNy5VU0QBAAAAsPCHDAIAAAAGMzYxLjk1AAmvdCvL1N0INnESLMvU3QgkQ0lRLkRVT0wuSVFfQ0xPU0VQUklDRS4yMDI1LzQvMTcuVVNEAQAAALDwhwwCAAAABTMyNi41AAmvdCvL1N0IZ6gBLMvU3QglQ0lRLkRVT0wuSVFfQ0xPU0VQUklDRS4yMDIyLzExLzMwLlVTRAEAAACw8IcMAgAAAAU2OS42NwAJr3Qry9TdCArZFCzL1N0IJENJUS5EVU9MLklRX0NMT1NFUFJJQ0UuMjAyMy8zLzE0LlVTRAEAAACw8IcMAgAAAAYxMjMuNzIACa90K8vU3QiAkgQsy9TdCCNDSVEuRFVPTC5JUV9PUEVOUFJJQ0UuMjAyNC83LzE4LlVTRAEAAACw8IcMAgAAAAYxODIuMTEACa90K8vU3Qi2DQUsy9TdCCJDSVEuRFVPTC5JUV9ZRUFSSElHSC4yMDI1LzcvMTcuVVNEAQAAALDwhwwCAAAABjU0NC45MwAJr3Qr</t>
  </si>
  <si>
    <t>y9TdCLYNBSzL1N0IIUNJUS5EVU9MLklRX1lFQVJMT1cuMjAyNS83LzE3LlVTRAEAAACw8IcMAgAAAAYxNDUuMDUACa90K8vU3Qi2DQUsy9TdCBlDSVEuRFVPTC5JUV9ZRUFSSElHSF9EQVRFAQAAALDwhwwFAAAACTIwMjUvNS8xNAAJr3Qry9TdCKNaBizL1N0IGENJUS5EVU9MLklRX1lFQVJMT1dfREFURQEAAACw8IcMBQAAAAgyMDI0LzgvNgAJr3Qry9TdCIGXDSzL1N0IJUNJUS5EVU9MLklRX0NMT1NFUFJJQ0UuMjAyNC8xMi8zMS5VU0QBAAAAsPCHDAIAAAAGMzI0LjIzAMsgdyvL1N0IcUAXLMvU3QgjQ0lRLlNBUC5JUV9DTE9TRVBSSUNFLjIwMjUvNy8xNy5VU0QBAAAAC+4BAAIAAAAOMzA4LjAzMTA1ODA3NDYACa90K8vU3Qg2cRIsy9TdCCNDSVEuU0FQLklRX0NMT1NFUFJJQ0UuMjAyNS80LzE3LlVTRAEAAAAL7gEAAgAAAA0yNTYuOTkzNDA0NTA4AAmvdCvL1N0Ip8AILMvU3QgkQ0lRLlNBUC5JUV9DTE9TRVBSSUNFLjIwMjIvMTEvMzAuVVNEAQAAAAvuAQACAAAADzEwNy43MjQwMzgzMjU0MgAJr3Qry9TdCDpgCyzL1N0II0NJUS5TQVAuSVFfQ0xPU0VQUklDRS4yMDIzLzMvMTQuVVNEAQAAAAvuAQACAAAADzExNy45NjM1NTgzOTE2NgAJr3Qry9TdCKfACCzL1N0IIkNJUS5TQVAuSVFfT1BFTlBSSUNFLjIwMjQvNy8xOC5VU0QBAAAAC+4BAAIAAAANMjAwLjE1MjcwNTAwNgAJr3Qry9TdCIGXDSzL</t>
  </si>
  <si>
    <t>1N0IIUNJUS5TQVAuSVFfWUVBUkhJR0guMjAyNS83LzE3LlVTRAEAAAAL7gEAAgAAAA4zMjguNTQzMjg0Mjg5NQAJr3Qry9TdCGeoASzL1N0IIENJUS5TQVAuSVFfWUVBUkxPVy4yMDI1LzcvMTcuVVNEAQAAAAvuAQACAAAADzIwNC43OTc3NzQ5NTQ2NAAJr3Qry9TdCGeoASzL1N0IGENJUS5TQVAuSVFfWUVBUkhJR0hfREFURQEAAAAL7gEABQAAAAkyMDI1LzIvMTkACa90K8vU3QiBlw0sy9TdCBdDSVEuU0FQLklRX1lFQVJMT1dfREFURQEAAAAL7gEABQAAAAgyMDI0LzgvNgAJr3Qry9TdCIGXDSzL1N0IJENJUS5TQVAuSVFfQ0xPU0VQUklDRS4yMDI0LzEyLzMxLlVTRAEAAAAL7gEAAwAAAAAAyyB3K8vU3Qj5Jwssy9TdCCNDSVEuVEVNLklRX0NMT1NFUFJJQ0UuMjAyNS83LzE3LlVTRAEAAAAA0yQZAgAAAAU2MC42NQAJr3Qry9TdCKNaBizL1N0II0NJUS5URU0uSVFfQ0xPU0VQUklDRS4yMDI1LzQvMTcuVVNEAQAAAADTJBkCAAAABTQwLjQ1AAmvdCvL1N0Io1oGLMvU3QgkQ0lRLlRFTS5JUV9DTE9TRVBSSUNFLjIwMjIvMTEvMzAuVVNEAQAAAADTJBkDAAAAAAAJr3Qry9TdCKNaBizL1N0II0NJUS5URU0uSVFfQ0xPU0VQUklDRS4yMDIzLzMvMTQuVVNEAQAAAADTJBkDAAAAAAAJr3Qry9TdCKfACCzL1N0IIkNJUS5URU0uSVFfT1BFTlBSSUNFLjIwMjQvNy8xOC5VU0QBAAAAANMkGQIAAAAFNDEuNTYA</t>
  </si>
  <si>
    <t>Ca90K8vU3Qg6YAssy9TdCCFDSVEuVEVNLklRX1lFQVJISUdILjIwMjUvNy8xNy5VU0QBAAAAANMkGQIAAAAFOTEuNDUACa90K8vU3Qg6YAssy9TdCCBDSVEuVEVNLklRX1lFQVJMT1cuMjAyNS83LzE3LlVTRAEAAAAA0yQZAgAAAAUzMS4zNgAJr3Qry9TdCDZxEizL1N0IGENJUS5URU0uSVFfWUVBUkhJR0hfREFURQEAAAAA0yQZBQAAAAkyMDI1LzIvMTQACa90K8vU3QinwAgsy9TdCBdDSVEuVEVNLklRX1lFQVJMT1dfREFURQEAAAAA0yQZBQAAAAkyMDI1LzEvMTMACa90K8vU3QhnqAEsy9TdCCRDSVEuVEVNLklRX0NMT1NFUFJJQ0UuMjAyNC8xMi8zMS5VU0QBAAAAANMkGQIAAAAFMzMuNzYAyyB3K8vU3QhxQBcsy9TdCCRDSVEuQURCRS5JUV9DTE9TRVBSSUNFLjIwMjUvNy8xNy5VU0QBAAAAAV8AAAIAAAAGMzY2LjQ1AAmvdCvL1N0Ip8AILMvU3QgkQ0lRLkFEQkUuSVFfQ0xPU0VQUklDRS4yMDI1LzQvMTcuVVNEAQAAAAFfAAACAAAABTM0OC44AAmvdCvL1N0ICtkULMvU3QglQ0lRLkFEQkUuSVFfQ0xPU0VQUklDRS4yMDIyLzExLzMwLlVTRAEAAAABXwAAAgAAAAYzNDQuOTMACa90K8vU3QiAkgQsy9TdCCRDSVEuQURCRS5JUV9DTE9TRVBSSUNFLjIwMjMvMy8xNC5VU0QBAAAAAV8AAAIAAAAGMzMzLjMzAAmvdCvL1N0I3fMDLMvU3QgjQ0lRLkFEQkUuSVFfT1BFTlBSSUNFLjIwMjQvNy8xOC5VU0QB</t>
  </si>
  <si>
    <t>AAAAAV8AAAIAAAAGNTY0LjE4AAmvdCvL1N0IgJIELMvU3QgiQ0lRLkFEQkUuSVFfWUVBUkhJR0guMjAyNS83LzE3LlVTRAEAAAABXwAAAgAAAAY1ODcuNzUACa90K8vU3Qi2DQUsy9TdCCFDSVEuQURCRS5JUV9ZRUFSTE9XLjIwMjUvNy8xNy5VU0QBAAAAAV8AAAIAAAAGMzMyLjAxAAmvdCvL1N0Itg0FLMvU3QgZQ0lRLkFEQkUuSVFfWUVBUkhJR0hfREFURQEAAAABXwAABQAAAAkyMDI0LzkvMTIACa90K8vU3QijWgYsy9TdCBhDSVEuQURCRS5JUV9ZRUFSTE9XX0RBVEUBAAAAAV8AAAUAAAAIMjAyNS80LzcACa90K8vU3Qg+ChAsy9TdCCVDSVEuQURCRS5JUV9DTE9TRVBSSUNFLjIwMjQvMTIvMzEuVVNEAQAAAAFfAAACAAAABjQ0NC42OADLIHcry9TdCDZxEizL1N0II0NJUS5JT1QuSVFfQ0xPU0VQUklDRS4yMDI1LzcvMTcuVVNEAQAAALo+/BECAAAABTM4LjE1AAmvdCvL1N0IgZcNLMvU3QgjQ0lRLklPVC5JUV9DTE9TRVBSSUNFLjIwMjUvNC8xNy5VU0QBAAAAuj78EQIAAAAFMzcuNTIACa90K8vU3QinwAgsy9TdCCRDSVEuSU9ULklRX0NMT1NFUFJJQ0UuMjAyMi8xMS8zMC5VU0QBAAAAuj78EQIAAAAEOS41MwAJr3Qry9TdCIGXDSzL1N0II0NJUS5JT1QuSVFfQ0xPU0VQUklDRS4yMDIzLzMvMTQuVVNEAQAAALo+/BECAAAABTE5LjY5AAmvdCvL1N0IMH0BLMvU3QgiQ0lRLklPVC5JUV9PUEVOUFJJ</t>
  </si>
  <si>
    <t>Q0UuMjAyNC83LzE4LlVTRAEAAAC6PvwRAgAAAAUzNy4yMwAJr3Qry9TdCGeoASzL1N0IIUNJUS5JT1QuSVFfWUVBUkhJR0guMjAyNS83LzE3LlVTRAEAAAC6PvwRAgAAAAc2MS44OTk5AAmvdCvL1N0IPgoQLMvU3QggQ0lRLklPVC5JUV9ZRUFSTE9XLjIwMjUvNy8xNy5VU0QBAAAAuj78EQIAAAAEMzEuNAAJr3Qry9TdCGeoASzL1N0IGENJUS5JT1QuSVFfWUVBUkhJR0hfREFURQEAAAC6PvwRBQAAAAkyMDI1LzIvMTkACa90K8vU3Qjd8wMsy9TdCBdDSVEuSU9ULklRX1lFQVJMT1dfREFURQEAAAC6PvwRBQAAAAgyMDI1LzQvNwAJr3Qry9TdCLYNBSzL1N0IJENJUS5JT1QuSVFfQ0xPU0VQUklDRS4yMDI0LzEyLzMxLlVTRAEAAAC6PvwRAgAAAAU0My42OQDLIHcry9TdCHFAFyzL1N0IJENJUS5XREFZLklRX0NMT1NFUFJJQ0UuMjAyNS83LzE3LlVTRAEAAACHY2sBAgAAAAYyMzAuODkACa90K8vU3QijWgYsy9TdCCRDSVEuV0RBWS5JUV9DTE9TRVBSSUNFLjIwMjUvNC8xNy5VU0QBAAAAh2NrAQIAAAAGMjIxLjAyAAmvdCvL1N0IOmALLMvU3QglQ0lRLldEQVkuSVFfQ0xPU0VQUklDRS4yMDIyLzExLzMwLlVTRAEAAACHY2sBAgAAAAUxNjcuOQAJr3Qry9TdCDpgCyzL1N0IJENJUS5XREFZLklRX0NMT1NFUFJJQ0UuMjAyMy8zLzE0LlVTRAEAAACHY2sBAgAAAAYxODMuNDEACa90K8vU3QiBlw0sy9TdCCND</t>
  </si>
  <si>
    <t>SVEuV0RBWS5JUV9PUEVOUFJJQ0UuMjAyNC83LzE4LlVTRAEAAACHY2sBAgAAAAYyMzIuNzYACa90K8vU3QgK2RQsy9TdCCJDSVEuV0RBWS5JUV9ZRUFSSElHSC4yMDI1LzcvMTcuVVNEAQAAAIdjawECAAAAAzI5NAAJr3Qry9TdCKfACCzL1N0IIUNJUS5XREFZLklRX1lFQVJMT1cuMjAyNS83LzE3LlVTRAEAAACHY2sBAgAAAAYxOTkuODEACa90K8vU3Qg6YAssy9TdCBlDSVEuV0RBWS5JUV9ZRUFSSElHSF9EQVRFAQAAAIdjawEFAAAACTIwMjQvMTIvOQAJr3Qry9TdCKfACCzL1N0IGENJUS5XREFZLklRX1lFQVJMT1dfREFURQEAAACHY2sBBQAAAAgyMDI1LzQvNwAJr3Qry9TdCDB9ASzL1N0IJUNJUS5XREFZLklRX0NMT1NFUFJJQ0UuMjAyNC8xMi8zMS5VU0QBAAAAh2NrAQIAAAAGMjU4LjAzAMsgdyvL1N0IOmALLMvU3QgkQ0lRLlJCTFguSVFfQ0xPU0VQUklDRS4yMDI1LzcvMTcuVVNEAQAAAGlV9AECAAAABjEyMi4xNwAJr3Qry9TdCLYNBSzL1N0IJENJUS5SQkxYLklRX0NMT1NFUFJJQ0UuMjAyNS80LzE3LlVTRAEAAABpVfQBAgAAAAU1OS43MQAJr3Qry9TdCGeoASzL1N0IJUNJUS5SQkxYLklRX0NMT1NFUFJJQ0UuMjAyMi8xMS8zMC5VU0QBAAAAaVX0AQIAAAAFMzEuNzcACa90K8vU3Qjd8wMsy9TdCCRDSVEuUkJMWC5JUV9DTE9TRVBSSUNFLjIwMjMvMy8xNC5VU0QBAAAAaVX0AQIAAAAFNDMu</t>
  </si>
  <si>
    <t>MTkACa90K8vU3QiAkgQsy9TdCCNDSVEuUkJMWC5JUV9PUEVOUFJJQ0UuMjAyNC83LzE4LlVTRAEAAABpVfQBAgAAAAU0MC4wNwAJr3Qry9TdCLYNBSzL1N0IIkNJUS5SQkxYLklRX1lFQVJISUdILjIwMjUvNy8xNy5VU0QBAAAAaVX0AQIAAAAGMTIzLjMzAAmvdCvL1N0Itg0FLMvU3QghQ0lRLlJCTFguSVFfWUVBUkxPVy4yMDI1LzcvMTcuVVNEAQAAAGlV9AECAAAABDM1LjMACa90K8vU3QijWgYsy9TdCBlDSVEuUkJMWC5JUV9ZRUFSSElHSF9EQVRFAQAAAGlV9AEFAAAACTIwMjUvNy8zMQAJr3Qry9TdCKNaBizL1N0IGENJUS5SQkxYLklRX1lFQVJMT1dfREFURQEAAABpVfQBBQAAAAgyMDI0LzgvNwAJr3Qry9TdCDZxEizL1N0IJUNJUS5SQkxYLklRX0NMT1NFUFJJQ0UuMjAyNC8xMi8zMS5VU0QBAAAAaVX0AQIAAAAFNTcuODYAyyB3K8vU3QhxQBcsy9TdCCNDSVEuQVBQLklRX0NMT1NFUFJJQ0UuMjAyNS83LzE3LlVTRAEAAADauc4NAgAAAAYzNjMuNzgACa90K8vU3Qg6YAssy9TdCCNDSVEuQVBQLklRX0NMT1NFUFJJQ0UuMjAyNS80LzE3LlVTRAEAAADauc4NAgAAAAYyMzguMjIACa90K8vU3QgK2RQsy9TdCCRDSVEuQVBQLklRX0NMT1NFUFJJQ0UuMjAyMi8xMS8zMC5VU0QBAAAA2rnODQIAAAAFMTQuNDEACa90K8vU3QgwfQEsy9TdCCNDSVEuQVBQLklRX0NMT1NFUFJJQ0UuMjAyMy8zLzE0LlVT</t>
  </si>
  <si>
    <t>RAEAAADauc4NAgAAAAUxMi43NwAJr3Qry9TdCGeoASzL1N0IIkNJUS5BUFAuSVFfT1BFTlBSSUNFLjIwMjQvNy8xOC5VU0QBAAAA2rnODQIAAAAFODEuOTkACa90K8vU3QhnqAEsy9TdCCFDSVEuQVBQLklRX1lFQVJISUdILjIwMjUvNy8xNy5VU0QBAAAA2rnODQIAAAAGNTI1LjE1AAmvdCvL1N0IZ6gBLMvU3QggQ0lRLkFQUC5JUV9ZRUFSTE9XLjIwMjUvNy8xNy5VU0QBAAAA2rnODQIAAAAFNjAuNjcACa90K8vU3QhnqAEsy9TdCBhDSVEuQVBQLklRX1lFQVJISUdIX0RBVEUBAAAA2rnODQUAAAAJMjAyNS8yLzEzAAmvdCvL1N0I3fMDLMvU3QgXQ0lRLkFQUC5JUV9ZRUFSTE9XX0RBVEUBAAAA2rnODQUAAAAIMjAyNC84LzgACa90K8vU3Qi2DQUsy9TdCCRDSVEuQVBQLklRX0NMT1NFUFJJQ0UuMjAyNC8xMi8zMS5VU0QBAAAA2rnODQIAAAAGMzIzLjgzAMsgdyvL1N0INnESLMvU3QgkQ0lRLlNIT1AuSVFfQ0xPU0VQUklDRS4yMDI1LzcvMTcuVVNEAQAAAAYrBAUCAAAABjEyNi43NQAJr3Qry9TdCKNaBizL1N0IJENJUS5TSE9QLklRX0NMT1NFUFJJQ0UuMjAyNS80LzE3LlVTRAEAAAAGKwQFAgAAAAU4My42NQAJr3Qry9TdCD4KECzL1N0IJUNJUS5TSE9QLklRX0NMT1NFUFJJQ0UuMjAyMi8xMS8zMC5VU0QBAAAABisEBQIAAAAFNDAuODgACa90K8vU3QijWgYsy9TdCCRDSVEuU0hPUC5JUV9DTE9TRVBS</t>
  </si>
  <si>
    <t>SUNFLjIwMjMvMy8xNC5VU0QBAAAABisEBQIAAAAENDMuOAAJr3Qry9TdCDpgCyzL1N0II0NJUS5TSE9QLklRX09QRU5QUklDRS4yMDI0LzcvMTguVVNEAQAAAAYrBAUCAAAABDY1LjkACa90K8vU3QiBlw0sy9TdCCJDSVEuU0hPUC5JUV9ZRUFSSElHSC4yMDI1LzcvMTcuVVNEAQAAAAYrBAUCAAAABjEyOS4zOAAJr3Qry9TdCIGXDSzL1N0IIUNJUS5TSE9QLklRX1lFQVJMT1cuMjAyNS83LzE3LlVTRAEAAAAGKwQFAgAAAAU0OC41NgAJr3Qry9TdCIGXDSzL1N0IGUNJUS5TSE9QLklRX1lFQVJISUdIX0RBVEUBAAAABisEBQUAAAAJMjAyNS8yLzE4AAmvdCvL1N0Ip8AILMvU3QgYQ0lRLlNIT1AuSVFfWUVBUkxPV19EQVRFAQAAAAYrBAUFAAAACDIwMjQvOC82AAmvdCvL1N0IMH0BLMvU3QglQ0lRLlNIT1AuSVFfQ0xPU0VQUklDRS4yMDI0LzEyLzMxLlVTRAEAAAAGKwQFAgAAAAYxMDYuMzMAyyB3K8vU3Qg+ChAsy9TdCCRDSVEuVEVBTS5JUV9DTE9TRVBSSUNFLjIwMjUvNy8xNy5VU0QBAAAAUhMiDwIAAAAGMTkwLjYyAAmvdCvL1N0IZ6gBLMvU3QgkQ0lRLlRFQU0uSVFfQ0xPU0VQUklDRS4yMDI1LzQvMTcuVVNEAQAAAFITIg8CAAAABjIwMi43NQAJr3Qry9TdCN3zAyzL1N0IJUNJUS5URUFNLklRX0NMT1NFUFJJQ0UuMjAyMi8xMS8zMC5VU0QBAAAAUhMiDwIAAAAGMTMxLjU1AAmvdCvL1N0IgJIELMvU</t>
  </si>
  <si>
    <t>3QgkQ0lRLlRFQU0uSVFfQ0xPU0VQUklDRS4yMDIzLzMvMTQuVVNEAQAAAFITIg8CAAAABjE1OS45OAAJr3Qry9TdCLYNBSzL1N0II0NJUS5URUFNLklRX09QRU5QUklDRS4yMDI0LzcvMTguVVNEAQAAAFITIg8CAAAABTE3OS43AAmvdCvL1N0Itg0FLMvU3QgiQ0lRLlRFQU0uSVFfWUVBUkhJR0guMjAyNS83LzE3LlVTRAEAAABSEyIPAgAAAAgzMjUuOTk5OQAJr3Qry9TdCKNaBizL1N0IIUNJUS5URUFNLklRX1lFQVJMT1cuMjAyNS83LzE3LlVTRAEAAABSEyIPAgAAAAYxMzUuMjkACa90K8vU3Qg6YAssy9TdCBlDSVEuVEVBTS5JUV9ZRUFSSElHSF9EQVRFAQAAAFITIg8FAAAACTIwMjUvMi8xMAAJr3Qry9TdCDpgCyzL1N0IGENJUS5URUFNLklRX1lFQVJMT1dfREFURQEAAABSEyIPBQAAAAgyMDI0LzgvOAAJr3Qry9TdCDpgCyzL1N0IJUNJUS5URUFNLklRX0NMT1NFUFJJQ0UuMjAyNC8xMi8zMS5VU0QBAAAAUhMiDwIAAAAGMjQzLjM4AMsgdyvL1N0IgZcNLMvU3QgkQ0lRLk1TRlQuSVFfQ0xPU0VQUklDRS4yMDI1LzcvMTcuVVNEAQAAAEtVAAACAAAABTUxMS43AAmvdCvL1N0Ip8AILMvU3QgkQ0lRLk1TRlQuSVFfQ0xPU0VQUklDRS4yMDI1LzQvMTcuVVNEAQAAAEtVAAACAAAABjM2Ny43OAAJr3Qry9TdCLYNBSzL1N0IJUNJUS5NU0ZULklRX0NMT1NFUFJJQ0UuMjAyMi8xMS8zMC5VU0QBAAAAS1UA</t>
  </si>
  <si>
    <t>AAIAAAAGMjU1LjE0AAmvdCvL1N0Itg0FLMvU3QgkQ0lRLk1TRlQuSVFfQ0xPU0VQUklDRS4yMDIzLzMvMTQuVVNEAQAAAEtVAAACAAAABjI2MC43OQAJr3Qry9TdCKNaBizL1N0II0NJUS5NU0ZULklRX09QRU5QUklDRS4yMDI0LzcvMTguVVNEAQAAAEtVAAACAAAABjQ0NC4zNAAJr3Qry9TdCKNaBizL1N0IIkNJUS5NU0ZULklRX1lFQVJISUdILjIwMjUvNy8xNy5VU0QBAAAAS1UAAAIAAAAGNTEzLjM3AAmvdCvL1N0ICtkULMvU3QghQ0lRLk1TRlQuSVFfWUVBUkxPVy4yMDI1LzcvMTcuVVNEAQAAAEtVAAACAAAABjM0NC43OQAJr3Qry9TdCKfACCzL1N0IGUNJUS5NU0ZULklRX1lFQVJISUdIX0RBVEUBAAAAS1UAAAUAAAAJMjAyNS83LzMxAAmvdCvL1N0INnESLMvU3QgYQ0lRLk1TRlQuSVFfWUVBUkxPV19EQVRFAQAAAEtVAAAFAAAACDIwMjUvNC83AAmvdCvL1N0Ip8AILMvU3QglQ0lRLk1TRlQuSVFfQ0xPU0VQUklDRS4yMDI0LzEyLzMxLlVTRAEAAABLVQAAAgAAAAU0MjEuNQDLIHcry9TdCPknCyzL1N0IJENJUS5BTVpOLklRX0NMT1NFUFJJQ0UuMjAyNS83LzE3LlVTRAEAAAA9SQAAAgAAAAYyMjMuODgACa90K8vU3QinwAgsy9TdCCRDSVEuQU1aTi5JUV9DTE9TRVBSSUNFLjIwMjUvNC8xNy5VU0QBAAAAPUkAAAIAAAAGMTcyLjYxAAmvdCvL1N0IZ6gBLMvU3QglQ0lRLkFNWk4uSVFfQ0xPU0VQ</t>
  </si>
  <si>
    <t>UklDRS4yMDIyLzExLzMwLlVTRAEAAAA9SQAAAgAAAAU5Ni41NAAJr3Qry9TdCGeoASzL1N0IJENJUS5BTVpOLklRX0NMT1NFUFJJQ0UuMjAyMy8zLzE0LlVTRAEAAAA9SQAAAgAAAAU5NC44OAAJr3Qry9TdCN3zAyzL1N0II0NJUS5BTVpOLklRX09QRU5QUklDRS4yMDI0LzcvMTguVVNEAQAAAD1JAAACAAAABjE4OS41OQAJr3Qry9TdCGeoASzL1N0IIkNJUS5BTVpOLklRX1lFQVJISUdILjIwMjUvNy8xNy5VU0QBAAAAPUkAAAIAAAAGMjQyLjUyAAmvdCvL1N0I3fMDLMvU3QghQ0lRLkFNWk4uSVFfWUVBUkxPVy4yMDI1LzcvMTcuVVNEAQAAAD1JAAACAAAABjE1MS42MQAJr3Qry9TdCICSBCzL1N0IGUNJUS5BTVpOLklRX1lFQVJISUdIX0RBVEUBAAAAPUkAAAUAAAAIMjAyNS8yLzQACa90K8vU3Qi2DQUsy9TdCBhDSVEuQU1aTi5JUV9ZRUFSTE9XX0RBVEUBAAAAPUkAAAUAAAAIMjAyNC84LzYACa90K8vU3QijWgYsy9TdCCVDSVEuQU1aTi5JUV9DTE9TRVBSSUNFLjIwMjQvMTIvMzEuVVNEAQAAAD1JAAACAAAABjIxOS4zOQDLIHcry9TdCArZFCzL1N0ILkNJUS5OQVNEQVFHUzpHT09HTC5JUV9DTE9TRVBSSUNFLjIwMjUvNy8xNy5VU0QBAAAAqHEAAAIAAAAGMTgzLjU4AAmvdCvL1N0INnESLMvU3QguQ0lRLk5BU0RBUUdTOkdPT0dMLklRX0NMT1NFUFJJQ0UuMjAyNS80LzE3LlVTRAEAAACocQAAAgAA</t>
  </si>
  <si>
    <t>AAYxNTEuMTYACa90K8vU3QiBlw0sy9TdCC9DSVEuTkFTREFRR1M6R09PR0wuSVFfQ0xPU0VQUklDRS4yMDIyLzExLzMwLlVTRAEAAACocQAAAgAAAAYxMDAuOTkACa90K8vU3QiBlw0sy9TdCC5DSVEuTkFTREFRR1M6R09PR0wuSVFfQ0xPU0VQUklDRS4yMDIzLzMvMTQuVVNEAQAAAKhxAAACAAAABTkzLjk3AAmvdCvL1N0IPgoQLMvU3QgtQ0lRLk5BU0RBUUdTOkdPT0dMLklRX09QRU5QUklDRS4yMDI0LzcvMTguVVNEAQAAAKhxAAACAAAABjE4MS45MwAJr3Qry9TdCKfACCzL1N0ILENJUS5OQVNEQVFHUzpHT09HTC5JUV9ZRUFSSElHSC4yMDI1LzcvMTcuVVNEAQAAAKhxAAACAAAABjIwNy4wNQAJr3Qry9TdCD4KECzL1N0IK0NJUS5OQVNEQVFHUzpHT09HTC5JUV9ZRUFSTE9XLjIwMjUvNy8xNy5VU0QBAAAAqHEAAAIAAAAGMTQwLjUzAAmvdCvL1N0IMH0BLMvU3QgjQ0lRLk5BU0RBUUdTOkdPT0dMLklRX1lFQVJISUdIX0RBVEUBAAAAqHEAAAUAAAAIMjAyNS8yLzQACa90K8vU3QhnqAEsy9TdCCJDSVEuTkFTREFRR1M6R09PR0wuSVFfWUVBUkxPV19EQVRFAQAAAKhxAAAFAAAACDIwMjUvNC83AAmvdCvL1N0IZ6gBLMvU3QgvQ0lRLk5BU0RBUUdTOkdPT0dMLklRX0NMT1NFUFJJQ0UuMjAyNC8xMi8zMS5VU0QBAAAAqHEAAAIAAAAFMTg5LjMAyyB3K8vU3Qg+ChAsy9TdCCRDSVEuVFNMQS5JUV9DTE9T</t>
  </si>
  <si>
    <t>RVBSSUNFLjIwMjUvNy8xNy5VU0QBAAAAEMaiAQIAAAAGMzE5LjQxAAmvdCvL1N0Itg0FLMvU3QgkQ0lRLlRTTEEuSVFfQ0xPU0VQUklDRS4yMDI1LzQvMTcuVVNEAQAAABDGogECAAAABjI0MS4zNwAJr3Qry9TdCLYNBSzL1N0IJUNJUS5UU0xBLklRX0NMT1NFUFJJQ0UuMjAyMi8xMS8zMC5VU0QBAAAAEMaiAQIAAAAFMTk0LjcACa90K8vU3QijWgYsy9TdCCRDSVEuVFNMQS5JUV9DTE9TRVBSSUNFLjIwMjMvMy8xNC5VU0QBAAAAEMaiAQIAAAAGMTgzLjI2AAmvdCvL1N0Io1oGLMvU3QgjQ0lRLlRTTEEuSVFfT1BFTlBSSUNFLjIwMjQvNy8xOC5VU0QBAAAAEMaiAQIAAAAGMjUxLjA5AAmvdCvL1N0IgZcNLMvU3QgiQ0lRLlRTTEEuSVFfWUVBUkhJR0guMjAyNS83LzE3LlVTRAEAAAAQxqIBAgAAAAg0ODguNTM5OQAJr3Qry9TdCKfACCzL1N0IIUNJUS5UU0xBLklRX1lFQVJMT1cuMjAyNS83LzE3LlVTRAEAAAAQxqIBAgAAAAMxODIACa90K8vU3Qg6YAssy9TdCBlDSVEuVFNMQS5JUV9ZRUFSSElHSF9EQVRFAQAAABDGogEFAAAACjIwMjQvMTIvMTgACa90K8vU3Qg6YAssy9TdCBhDSVEuVFNMQS5JUV9ZRUFSTE9XX0RBVEUBAAAAEMaiAQUAAAAIMjAyNC84LzcACa90K8vU3QinwAgsy9TdCCVDSVEuVFNMQS5JUV9DTE9TRVBSSUNFLjIwMjQvMTIvMzEuVVNEAQAAABDGogECAAAABjQwMy44NADLIHcry9Td</t>
  </si>
  <si>
    <t>CIGXDSzL1N0IJENJUS5QTFRSLklRX0NMT1NFUFJJQ0UuMjAyNS83LzE3LlVTRAEAAABl+pgCAgAAAAYxNTMuOTkACa90K8vU3QijWgYsy9TdCCRDSVEuUExUUi5JUV9DTE9TRVBSSUNFLjIwMjUvNC8xNy5VU0QBAAAAZfqYAgIAAAAFOTMuNzgACa90K8vU3QhnqAEsy9TdCCVDSVEuUExUUi5JUV9DTE9TRVBSSUNFLjIwMjIvMTEvMzAuVVNEAQAAAGX6mAICAAAAAzcuNQAJr3Qry9TdCGeoASzL1N0IJENJUS5QTFRSLklRX0NMT1NFUFJJQ0UuMjAyMy8zLzE0LlVTRAEAAABl+pgCAgAAAAQ3Ljg5AAmvdCvL1N0IZ6gBLMvU3QgjQ0lRLlBMVFIuSVFfT1BFTlBSSUNFLjIwMjQvNy8xOC5VU0QBAAAAZfqYAgIAAAAFMjguNDIACa90K8vU3QhnqAEsy9TdCCJDSVEuUExUUi5JUV9ZRUFSSElHSC4yMDI1LzcvMTcuVVNEAQAAAGX6mAICAAAABjE1NS42OAAJr3Qry9TdCN3zAyzL1N0IIUNJUS5QTFRSLklRX1lFQVJMT1cuMjAyNS83LzE3LlVTRAEAAABl+pgCAgAAAAUyMS4yMwAJr3Qry9TdCA1rBCzL1N0IGUNJUS5QTFRSLklRX1lFQVJISUdIX0RBVEUBAAAAZfqYAgUAAAAIMjAyNS84LzUACa90K8vU3Qi2DQUsy9TdCBhDSVEuUExUUi5JUV9ZRUFSTE9XX0RBVEUBAAAAZfqYAgUAAAAIMjAyNC84LzYACa90K8vU3QijWgYsy9TdCCVDSVEuUExUUi5JUV9DTE9TRVBSSUNFLjIwMjQvMTIvMzEuVVNEAQAAAGX6mAIC</t>
  </si>
  <si>
    <t>AAAABTc1LjYzAMsgdyvL1N0INnESLMvU3QgkQ0lRLk9SQ0wuSVFfQ0xPU0VQUklDRS4yMDI1LzcvMTcuVVNEAQAAAOdWAAACAAAABjI0OC43NQAJr3Qry9TdCDZxEizL1N0IJENJUS5PUkNMLklRX0NMT1NFUFJJQ0UuMjAyNS80LzE3LlVTRAEAAADnVgAAAgAAAAYxMjguNjIACa90K8vU3QgK2RQsy9TdCCVDSVEuT1JDTC5JUV9DTE9TRVBSSUNFLjIwMjIvMTEvMzAuVVNEAQAAAOdWAAACAAAABTgzLjAzAAmvdCvL1N0IcUAXLMvU3QgkQ0lRLk9SQ0wuSVFfQ0xPU0VQUklDRS4yMDIzLzMvMTQuVVNEAQAAAOdWAAACAAAABTg0LjU2AAmvdCvL1N0Ip8AILMvU3QgjQ0lRLk9SQ0wuSVFfT1BFTlBSSUNFLjIwMjQvNy8xOC5VU0QBAAAA51YAAAIAAAAGMTM5LjM2AAmvdCvL1N0ICtkULMvU3QgiQ0lRLk9SQ0wuSVFfWUVBUkhJR0guMjAyNS83LzE3LlVTRAEAAADnVgAAAgAAAAgyNTEuNTk5OQAJr3Qry9TdCDB9ASzL1N0IIUNJUS5PUkNMLklRX1lFQVJMT1cuMjAyNS83LzE3LlVTRAEAAADnVgAAAgAAAAYxMTguODYACa90K8vU3QhnqAEsy9TdCBlDSVEuT1JDTC5JUV9ZRUFSSElHSF9EQVRFAQAAAOdWAAAFAAAACTIwMjUvNy8zMQAJr3Qry9TdCGeoASzL1N0IGENJUS5PUkNMLklRX1lFQVJMT1dfREFURQEAAADnVgAABQAAAAgyMDI1LzQvNwAJr3Qry9TdCN3zAyzL1N0IJUNJUS5PUkNMLklRX0NMT1NFUFJJ</t>
  </si>
  <si>
    <t>Q0UuMjAyNC8xMi8zMS5VU0QBAAAA51YAAAIAAAAGMTY2LjY0AMsgdyvL1N0ICtkULMvU3QgkQ0lRLk5CSVMuSVFfQ0xPU0VQUklDRS4yMDI1LzcvMTcuVVNEAQAAAL/7GQMCAAAABTUzLjY5AAmvdCvL1N0Itg0FLMvU3QgkQ0lRLk5CSVMuSVFfQ0xPU0VQUklDRS4yMDI1LzQvMTcuVVNEAQAAAL/7GQMCAAAABTIxLjUzAAmvdCvL1N0Io1oGLMvU3QglQ0lRLk5CSVMuSVFfQ0xPU0VQUklDRS4yMDIyLzExLzMwLlVTRAEAAAC/+xkDAwAAAAAACa90K8vU3QijWgYsy9TdCCRDSVEuTkJJUy5JUV9DTE9TRVBSSUNFLjIwMjMvMy8xNC5VU0QBAAAAv/sZAwMAAAAAAAmvdCvL1N0Io1oGLMvU3QgjQ0lRLk5CSVMuSVFfT1BFTlBSSUNFLjIwMjQvNy8xOC5VU0QBAAAAv/sZAwMAAAAAAAmvdCvL1N0Io1oGLMvU3QgiQ0lRLk5CSVMuSVFfWUVBUkhJR0guMjAyNS83LzE3LlVTRAEAAAC/+xkDAgAAAAU1Ni4xNgAJr3Qry9TdCIGXDSzL1N0IIUNJUS5OQklTLklRX1lFQVJMT1cuMjAyNS83LzE3LlVTRAEAAAC/+xkDAgAAAAUxNC4wOQAJr3Qry9TdCIGXDSzL1N0IGUNJUS5OQklTLklRX1lFQVJISUdIX0RBVEUBAAAAv/sZAwUAAAAJMjAyNS83LzIxAAmvdCvL1N0IPgoQLMvU3QgYQ0lRLk5CSVMuSVFfWUVBUkxPV19EQVRFAQAAAL/7GQMFAAAACjIwMjQvMTAvMjEACa90K8vU3QinwAgsy9TdCCVDSVEuTkJJUy5JUV9D</t>
  </si>
  <si>
    <t>TE9TRVBSSUNFLjIwMjQvMTIvMzEuVVNEAQAAAL/7GQMCAAAABDI3LjcAyyB3K8vU3Qg2cRIsy9TdCCRDSVEuRVNUQy5JUV9DTE9TRVBSSUNFLjIwMjUvNy8xNy5VU0QBAAAAgIRbDQIAAAAEODYuMwAJr3Qry9TdCKfACCzL1N0IJENJUS5FU1RDLklRX0NMT1NFUFJJQ0UuMjAyNS80LzE3LlVTRAEAAACAhFsNAgAAAAU3Ny44NwAJr3Qry9TdCGeoASzL1N0IJUNJUS5FU1RDLklRX0NMT1NFUFJJQ0UuMjAyMi8xMS8zMC5VU0QBAAAAgIRbDQIAAAAFNjEuMTkACa90K8vU3QhnqAEsy9TdCCRDSVEuRVNUQy5JUV9DTE9TRVBSSUNFLjIwMjMvMy8xNC5VU0QBAAAAgIRbDQIAAAAFNTUuMTIACa90K8vU3Qjd8wMsy9TdCCNDSVEuRVNUQy5JUV9PUEVOUFJJQ0UuMjAyNC83LzE4LlVTRAEAAACAhFsNAgAAAAYxMTUuNTUACa90K8vU3QgNawQsy9TdCCJDSVEuRVNUQy5JUV9ZRUFSSElHSC4yMDI1LzcvMTcuVVNEAQAAAICEWw0CAAAABjExOC44NAAJr3Qry9TdCLYNBSzL1N0IIUNJUS5FU1RDLklRX1lFQVJMT1cuMjAyNS83LzE3LlVTRAEAAACAhFsNAgAAAAI2OQAJr3Qry9TdCLYNBSzL1N0IGUNJUS5FU1RDLklRX1lFQVJISUdIX0RBVEUBAAAAgIRbDQUAAAAJMjAyNS8yLzEwAAmvdCvL1N0Io1oGLMvU3QgYQ0lRLkVTVEMuSVFfWUVBUkxPV19EQVRFAQAAAICEWw0FAAAACDIwMjQvOS85AAmvdCvL1N0IOmALLMvU</t>
  </si>
  <si>
    <t>3QglQ0lRLkVTVEMuSVFfQ0xPU0VQUklDRS4yMDI0LzEyLzMxLlVTRAEAAACAhFsNAgAAAAU5OS4wOADLIHcry9TdCD4KECzL1N0IJENJUS5TTk9XLklRX0NMT1NFUFJJQ0UuMjAyNS83LzE3LlVTRAEAAACwPGQQAgAAAAYyMTEuNTgACa90K8vU3Qg6YAssy9TdCCRDSVEuU05PVy5JUV9DTE9TRVBSSUNFLjIwMjUvNC8xNy5VU0QBAAAAsDxkEAIAAAAGMTQzLjQzAAmvdCvL1N0Ip8AILMvU3QglQ0lRLlNOT1cuSVFfQ0xPU0VQUklDRS4yMDIyLzExLzMwLlVTRAEAAACwPGQQAgAAAAUxNDIuOQAJr3Qry9TdCIGXDSzL1N0IJENJUS5TTk9XLklRX0NMT1NFUFJJQ0UuMjAyMy8zLzE0LlVTRAEAAACwPGQQAgAAAAYxMzkuODIACa90K8vU3QgwfQEsy9TdCCNDSVEuU05PVy5JUV9PUEVOUFJJQ0UuMjAyNC83LzE4LlVTRAEAAACwPGQQAgAAAAYxMzUuMDMACa90K8vU3QinwAgsy9TdCCJDSVEuU05PVy5JUV9ZRUFSSElHSC4yMDI1LzcvMTcuVVNEAQAAALA8ZBACAAAABTIyNi42AAmvdCvL1N0IMH0BLMvU3QghQ0lRLlNOT1cuSVFfWUVBUkxPVy4yMDI1LzcvMTcuVVNEAQAAALA8ZBACAAAABjEwNy4xMwAJr3Qry9TdCGeoASzL1N0IGUNJUS5TTk9XLklRX1lFQVJISUdIX0RBVEUBAAAAsDxkEAUAAAAJMjAyNS83LzMxAAmvdCvL1N0IZ6gBLMvU3QgYQ0lRLlNOT1cuSVFfWUVBUkxPV19EQVRFAQAAALA8ZBAFAAAA</t>
  </si>
  <si>
    <t>CDIwMjQvOS82AAmvdCvL1N0I3fMDLMvU3QglQ0lRLlNOT1cuSVFfQ0xPU0VQUklDRS4yMDI0LzEyLzMxLlVTRAEAAACwPGQQAgAAAAYxNTQuNDEAyyB3K8vU3QiBlw0sy9TdCCRDSVEuRERPRy5JUV9DTE9TRVBSSUNFLjIwMjUvNy8xNy5VU0QBAAAAu6EECAIAAAAGMTQzLjE1AAmvdCvL1N0IOmALLMvU3QgkQ0lRLkRET0cuSVFfQ0xPU0VQUklDRS4yMDI1LzQvMTcuVVNEAQAAALuhBAgCAAAABTkxLjE4AAmvdCvL1N0Itg0FLMvU3QglQ0lRLkRET0cuSVFfQ0xPU0VQUklDRS4yMDIyLzExLzMwLlVTRAEAAAC7oQQIAgAAAAU3NS43OAAJr3Qry9TdCKNaBizL1N0IJENJUS5ERE9HLklRX0NMT1NFUFJJQ0UuMjAyMy8zLzE0LlVTRAEAAAC7oQQIAgAAAAU2NS45NgAJr3Qry9TdCKNaBizL1N0II0NJUS5ERE9HLklRX09QRU5QUklDRS4yMDI0LzcvMTguVVNEAQAAALuhBAgCAAAABTEyMS43AAmvdCvL1N0INnESLMvU3QgiQ0lRLkRET0cuSVFfWUVBUkhJR0guMjAyNS83LzE3LlVTRAEAAAC7oQQIAgAAAAYxNzAuMDgACa90K8vU3QgK2RQsy9TdCCFDSVEuRERPRy5JUV9ZRUFSTE9XLjIwMjUvNy8xNy5VU0QBAAAAu6EECAIAAAAFODEuNjMACa90K8vU3QgK2RQsy9TdCBlDSVEuRERPRy5JUV9ZRUFSSElHSF9EQVRFAQAAALuhBAgFAAAACTIwMjQvMTIvNgAJr3Qry9TdCArZFCzL1N0IGENJUS5ERE9HLklRX1lF</t>
  </si>
  <si>
    <t>QVJMT1dfREFURQEAAAC7oQQIBQAAAAgyMDI1LzQvNwAJr3Qry9TdCDZxEizL1N0IJUNJUS5ERE9HLklRX0NMT1NFUFJJQ0UuMjAyNC8xMi8zMS5VU0QBAAAAu6EECAIAAAAGMTQyLjg5AMsgdyvL1N0IOmALLMvU3QgjQ0lRLk5FVC5JUV9DTE9TRVBSSUNFLjIwMjUvNy8xNy5VU0QBAAAANPXgBAIAAAAGMTkxLjI1AAmvdCvL1N0Itg0FLMvU3QgjQ0lRLk5FVC5JUV9DTE9TRVBSSUNFLjIwMjUvNC8xNy5VU0QBAAAANPXgBAIAAAAFMTA3LjkACa90K8vU3QhnqAEsy9TdCCRDSVEuTkVULklRX0NMT1NFUFJJQ0UuMjAyMi8xMS8zMC5VU0QBAAAANPXgBAIAAAAFNDkuMTQACa90K8vU3Qjd8wMsy9TdCCNDSVEuTkVULklRX0NMT1NFUFJJQ0UuMjAyMy8zLzE0LlVTRAEAAAA09eAEAgAAAAQ1NC44AAmvdCvL1N0IDWsELMvU3QgiQ0lRLk5FVC5JUV9PUEVOUFJJQ0UuMjAyNC83LzE4LlVTRAEAAAA09eAEAgAAAAU4MS4wMQAJr3Qry9TdCMDjBCzL1N0IIUNJUS5ORVQuSVFfWUVBUkhJR0guMjAyNS83LzE3LlVTRAEAAAA09eAEAgAAAAYxOTguMDEACa90K8vU3QjA4wQsy9TdCCBDSVEuTkVULklRX1lFQVJMT1cuMjAyNS83LzE3LlVTRAEAAAA09eAEAgAAAAU2OS4yNgAJr3Qry9TdCLYNBSzL1N0IGENJUS5ORVQuSVFfWUVBUkhJR0hfREFURQEAAAA09eAEBQAAAAgyMDI1LzgvNQAJr3Qry9TdCKNaBizL1N0IF0NJ</t>
  </si>
  <si>
    <t>US5ORVQuSVFfWUVBUkxPV19EQVRFAQAAADT14AQFAAAACTIwMjQvOS8xMAAJr3Qry9TdCIGXDSzL1N0IJENJUS5ORVQuSVFfQ0xPU0VQUklDRS4yMDI0LzEyLzMxLlVTRAEAAAA09eAEAgAAAAYxMDcuNjgAyyB3K8vU3QgK2RQsy9TdCCRDSVEuR1RMQi5JUV9DTE9TRVBSSUNFLjIwMjUvNy8xNy5VU0QBAAAAzYQXEQIAAAAFNDMuOTIACa90K8vU3Qg2cRIsy9TdCCRDSVEuR1RMQi5JUV9DTE9TRVBSSUNFLjIwMjUvNC8xNy5VU0QBAAAAzYQXEQIAAAAENDIuOQAJr3Qry9TdCKfACCzL1N0IJUNJUS5HVExCLklRX0NMT1NFUFJJQ0UuMjAyMi8xMS8zMC5VU0QBAAAAzYQXEQIAAAAFMzkuNTUACa90K8vU3QiBlw0sy9TdCCRDSVEuR1RMQi5JUV9DTE9TRVBSSUNFLjIwMjMvMy8xNC5VU0QBAAAAzYQXEQIAAAAFMzMuOTYACa90K8vU3QinwAgsy9TdCCNDSVEuR1RMQi5JUV9PUEVOUFJJQ0UuMjAyNC83LzE4LlVTRAEAAADNhBcRAgAAAAQ1NC41AAmvdCvL1N0IgZcNLMvU3QgiQ0lRLkdUTEIuSVFfWUVBUkhJR0guMjAyNS83LzE3LlVTRAEAAADNhBcRAgAAAAU3NC4xOAAJr3Qry9TdCIo4ASzL1N0IIUNJUS5HVExCLklRX1lFQVJMT1cuMjAyNS83LzE3LlVTRAEAAADNhBcRAgAAAAczNy44OTY5AAmvdCvL1N0IZ6gBLMvU3QgZQ0lRLkdUTEIuSVFfWUVBUkhJR0hfREFURQEAAADNhBcRBQAAAAkyMDI1LzEvMzEA</t>
  </si>
  <si>
    <t>Ca90K8vU3QhnqAEsy9TdCBhDSVEuR1RMQi5JUV9ZRUFSTE9XX0RBVEUBAAAAzYQXEQUAAAAIMjAyNS80LzQACa90K8vU3Qjd8wMsy9TdCCVDSVEuR1RMQi5JUV9DTE9TRVBSSUNFLjIwMjQvMTIvMzEuVVNEAQAAAM2EFxECAAAABTU2LjM1AMsgdyvL1N0INnESLMvU3QgkQ0lRLlBBTlcuSVFfQ0xPU0VQUklDRS4yMDI1LzcvMTcuVVNEAQAAAIN9hAECAAAABjE5Ni4yOAAJr3Qry9TdCLYNBSzL1N0IJENJUS5QQU5XLklRX0NMT1NFUFJJQ0UuMjAyNS80LzE3LlVTRAEAAACDfYQBAgAAAAYxNjcuNjkACa90K8vU3QijWgYsy9TdCCVDSVEuUEFOVy5JUV9DTE9TRVBSSUNFLjIwMjIvMTEvMzAuVVNEAQAAAIN9hAECAAAABTg0Ljk1AAmvdCvL1N0Io1oGLMvU3QgkQ0lRLlBBTlcuSVFfQ0xPU0VQUklDRS4yMDIzLzMvMTQuVVNEAQAAAIN9hAECAAAABTkyLjI0AAmvdCvL1N0IOmALLMvU3QgjQ0lRLlBBTlcuSVFfT1BFTlBSSUNFLjIwMjQvNy8xOC5VU0QBAAAAg32EAQIAAAAHMTY0LjYzNQAJr3Qry9TdCKfACCzL1N0IIkNJUS5QQU5XLklRX1lFQVJISUdILjIwMjUvNy8xNy5VU0QBAAAAg32EAQIAAAAGMjA4LjM5AAmvdCvL1N0IOmALLMvU3QghQ0lRLlBBTlcuSVFfWUVBUkxPVy4yMDI1LzcvMTcuVVNEAQAAAIN9hAECAAAABjE0Mi4wMQAJr3Qry9TdCDpgCyzL1N0IGUNJUS5QQU5XLklRX1lFQVJISUdIX0RB</t>
  </si>
  <si>
    <t>VEUBAAAAg32EAQUAAAAJMjAyNS83LzI5AAmvdCvL1N0Ip8AILMvU3QgYQ0lRLlBBTlcuSVFfWUVBUkxPV19EQVRFAQAAAIN9hAEFAAAACDIwMjUvNC83AAmvdCvL1N0IijgBLMvU3QglQ0lRLlBBTlcuSVFfQ0xPU0VQUklDRS4yMDI0LzEyLzMxLlVTRAEAAACDfYQBAgAAAAYxODEuOTYAyyB3K8vU3QiBlw0sy9TdCCNDSVEuTURCLklRX0NMT1NFUFJJQ0UuMjAyNS83LzE3LlVTRAEAAADibswCAgAAAAYyMTguNTMACa90K8vU3QhnqAEsy9TdCCNDSVEuTURCLklRX0NMT1NFUFJJQ0UuMjAyNS80LzE3LlVTRAEAAADibswCAgAAAAYxNTkuMjYACa90K8vU3Qjd8wMsy9TdCCRDSVEuTURCLklRX0NMT1NFUFJJQ0UuMjAyMi8xMS8zMC5VU0QBAAAA4m7MAgIAAAAGMTUyLjY5AAmvdCvL1N0IDWsELMvU3QgjQ0lRLk1EQi5JUV9DTE9TRVBSSUNFLjIwMjMvMy8xNC5VU0QBAAAA4m7MAgIAAAAGMjA0LjY4AAmvdCvL1N0I3fMDLMvU3QgiQ0lRLk1EQi5JUV9PUEVOUFJJQ0UuMjAyNC83LzE4LlVTRAEAAADibswCAgAAAAMyNjMACa90K8vU3QgNawQsy9TdCCFDSVEuTURCLklRX1lFQVJISUdILjIwMjUvNy8xNy5VU0QBAAAA4m7MAgIAAAADMzcwAAmvdCvL1N0IwOMELMvU3QggQ0lRLk1EQi5JUV9ZRUFSTE9XLjIwMjUvNy8xNy5VU0QBAAAA4m7MAgIAAAAGMTQwLjc4AAmvdCvL1N0Itg0FLMvU3QgYQ0lRLk1EQi5J</t>
  </si>
  <si>
    <t>UV9ZRUFSSElHSF9EQVRFAQAAAOJuzAIFAAAACTIwMjQvMTIvOQAJr3Qry9TdCKNaBizL1N0IF0NJUS5NREIuSVFfWUVBUkxPV19EQVRFAQAAAOJuzAIFAAAACDIwMjUvNC83AAmvdCvL1N0ICtkULMvU3QgkQ0lRLk1EQi5JUV9DTE9TRVBSSUNFLjIwMjQvMTIvMzEuVVNEAQAAAOJuzAICAAAABjIzMi44MQDLIHcry9TdCPOmGSzL1N0IJENJUS5QU1RHLklRX0NMT1NFUFJJQ0UuMjAyNS83LzE3LlVTRAEAAAC4yqUGAgAAAAU1Ny4yNQAJr3Qry9TdCArZFCzL1N0IJENJUS5QU1RHLklRX0NMT1NFUFJJQ0UuMjAyNS80LzE3LlVTRAEAAAC4yqUGAgAAAAU0MS43NQAJr3Qry9TdCKfACCzL1N0IJUNJUS5QU1RHLklRX0NMT1NFUFJJQ0UuMjAyMi8xMS8zMC5VU0QBAAAAuMqlBgIAAAAFMjkuMTkACa90K8vU3QgK2RQsy9TdCCRDSVEuUFNURy5JUV9DTE9TRVBSSUNFLjIwMjMvMy8xNC5VU0QBAAAAuMqlBgIAAAAFMjMuNDYACa90K8vU3QiKOAEsy9TdCCNDSVEuUFNURy5JUV9PUEVOUFJJQ0UuMjAyNC83LzE4LlVTRAEAAAC4yqUGAgAAAAU2MS40OQAJr3Qry9TdCGeoASzL1N0IIkNJUS5QU1RHLklRX1lFQVJISUdILjIwMjUvNy8xNy5VU0QBAAAAuMqlBgIAAAAFNzMuNjcACa90K8vU3QhnqAEsy9TdCCFDSVEuUFNURy5JUV9ZRUFSTE9XLjIwMjUvNy8xNy5VU0QBAAAAuMqlBgIAAAAFMzQuNTEACa90K8vU3Qhn</t>
  </si>
  <si>
    <t>qAEsy9TdCBlDSVEuUFNURy5JUV9ZRUFSSElHSF9EQVRFAQAAALjKpQYFAAAACTIwMjUvMS8yMgAJr3Qry9TdCGeoASzL1N0IGENJUS5QU1RHLklRX1lFQVJMT1dfREFURQEAAAC4yqUGBQAAAAgyMDI1LzQvNwAJr3Qry9TdCMDjBCzL1N0IJUNJUS5QU1RHLklRX0NMT1NFUFJJQ0UuMjAyNC8xMi8zMS5VU0QBAAAAuMqlBgIAAAAFNjEuNDMAyyB3K8vU3QgK2RQsy9TdCCJDSVEuWlMuSVFfQ0xPU0VQUklDRS4yMDI1LzcvMTcuVVNEAQAAANTMgQMCAAAABjI4Ni4yOQAJr3Qry9TdCKfACCzL1N0IIkNJUS5aUy5JUV9DTE9TRVBSSUNFLjIwMjUvNC8xNy5VU0QBAAAA1MyBAwIAAAAGMjAxLjA5AAmvdCvL1N0Ip8AILMvU3QgjQ0lRLlpTLklRX0NMT1NFUFJJQ0UuMjAyMi8xMS8zMC5VU0QBAAAA1MyBAwIAAAAGMTMzLjQ1AAmvdCvL1N0Ip8AILMvU3QgiQ0lRLlpTLklRX0NMT1NFUFJJQ0UuMjAyMy8zLzE0LlVTRAEAAADUzIEDAgAAAAYxMDcuOTcACa90K8vU3Qg2cRIsy9TdCCFDSVEuWlMuSVFfT1BFTlBSSUNFLjIwMjQvNy8xOC5VU0QBAAAA1MyBAwIAAAAGMTk0Ljk2AAmvdCvL1N0Ip8AILMvU3QggQ0lRLlpTLklRX1lFQVJISUdILjIwMjUvNy8xNy5VU0QBAAAA1MyBAwIAAAAIMzE4LjQ1OTkACa90K8vU3Qg+ChAsy9TdCB9DSVEuWlMuSVFfWUVBUkxPVy4yMDI1LzcvMTcuVVNEAQAAANTMgQMCAAAABjE1</t>
  </si>
  <si>
    <t>My40NQAJr3Qry9TdCKfACCzL1N0IF0NJUS5aUy5JUV9ZRUFSSElHSF9EQVRFAQAAANTMgQMFAAAACDIwMjUvNy84AAmvdCvL1N0Ip8AILMvU3QgWQ0lRLlpTLklRX1lFQVJMT1dfREFURQEAAADUzIEDBQAAAAkyMDI0LzkvMTAACa90K8vU3QiKOAEsy9TdCCNDSVEuWlMuSVFfQ0xPU0VQUklDRS4yMDI0LzEyLzMxLlVTRAEAAADUzIEDAgAAAAYxODAuNDEAyyB3K8vU3Qg2cRIsy9TdCCRDSVEuQ0ZMVC5JUV9DTE9TRVBSSUNFLjIwMjUvNy8xNy5VU0QBAAAAJgF6EAIAAAAFMjUuNDMACa90K8vU3Qg6YAssy9TdCCRDSVEuQ0ZMVC5JUV9DTE9TRVBSSUNFLjIwMjUvNC8xNy5VU0QBAAAAJgF6EAIAAAAFMjEuMTUACa90K8vU3QhnqAEsy9TdCCVDSVEuQ0ZMVC5JUV9DTE9TRVBSSUNFLjIwMjIvMTEvMzAuVVNEAQAAACYBehACAAAABTIzLjAzAAmvdCvL1N0IZ6gBLMvU3QgkQ0lRLkNGTFQuSVFfQ0xPU0VQUklDRS4yMDIzLzMvMTQuVVNEAQAAACYBehACAAAABDIyLjYACa90K8vU3QgNawQsy9TdCCNDSVEuQ0ZMVC5JUV9PUEVOUFJJQ0UuMjAyNC83LzE4LlVTRAEAAAAmAXoQAgAAAAUyNi4wNgAJr3Qry9TdCMDjBCzL1N0IIkNJUS5DRkxULklRX1lFQVJISUdILjIwMjUvNy8xNy5VU0QBAAAAJgF6EAIAAAAEMzcuOQAJr3Qry9TdCLYNBSzL1N0IIUNJUS5DRkxULklRX1lFQVJMT1cuMjAyNS83LzE3LlVTRAEA</t>
  </si>
  <si>
    <t>AAAmAXoQAgAAAAUxNy43OQAJr3Qry9TdCKNaBizL1N0IGUNJUS5DRkxULklRX1lFQVJISUdIX0RBVEUBAAAAJgF6EAUAAAAJMjAyNS8yLzEyAAmvdCvL1N0Io1oGLMvU3QgYQ0lRLkNGTFQuSVFfWUVBUkxPV19EQVRFAQAAACYBehAFAAAACDIwMjUvOC8xAAmvdCvL1N0IijgBLMvU3QglQ0lRLkNGTFQuSVFfQ0xPU0VQUklDRS4yMDI0LzEyLzMxLlVTRAEAAAAmAXoQAgAAAAUyNy45NgDLIHcry9TdCD4KECzL1N0IJENJUS5OVkRBLklRX0NMT1NFUFJJQ0UuMjAyNS83LzE3LlVTRAEAAAAzfgAAAgAAAAMxNzMACa90K8vU3QijWgYsy9TdCCRDSVEuTlZEQS5JUV9DTE9TRVBSSUNFLjIwMjUvNC8xNy5VU0QBAAAAM34AAAIAAAAGMTAxLjQ5AAmvdCvL1N0Ip8AILMvU3QglQ0lRLk5WREEuSVFfQ0xPU0VQUklDRS4yMDIyLzExLzMwLlVTRAEAAAAzfgAAAgAAAAYxNi45MjMACa90K8vU3QinwAgsy9TdCCRDSVEuTlZEQS5JUV9DTE9TRVBSSUNFLjIwMjMvMy8xNC5VU0QBAAAAM34AAAIAAAAGMjQuMDYzAAmvdCvL1N0IPgoQLMvU3QgjQ0lRLk5WREEuSVFfT1BFTlBSSUNFLjIwMjQvNy8xOC5VU0QBAAAAM34AAAIAAAAGMTIxLjg1AAmvdCvL1N0Ip8AILMvU3QgiQ0lRLk5WREEuSVFfWUVBUkhJR0guMjAyNS83LzE3LlVTRAEAAAAzfgAAAgAAAAYxNzQuMTYACa90K8vU3QinwAgsy9TdCCFDSVEuTlZEQS5JUV9Z</t>
  </si>
  <si>
    <t>RUFSTE9XLjIwMjUvNy8xNy5VU0QBAAAAM34AAAIAAAAFODYuNjIACa90K8vU3Qg+ChAsy9TdCBlDSVEuTlZEQS5JUV9ZRUFSSElHSF9EQVRFAQAAADN+AAAFAAAACTIwMjUvNy8zMQAJr3Qry9TdCIo4ASzL1N0IGENJUS5OVkRBLklRX1lFQVJMT1dfREFURQEAAAAzfgAABQAAAAgyMDI1LzQvNwAJr3Qry9TdCGeoASzL1N0IJUNJUS5OVkRBLklRX0NMT1NFUFJJQ0UuMjAyNC8xMi8zMS5VU0QBAAAAM34AAAIAAAAGMTM0LjI5AMsgdyvL1N0IgZcNLMvU3QgkQ0lRLkFBUEwuSVFfQ0xPU0VQUklDRS4yMDI1LzcvMTcuVVNEAQAAAGlhAAACAAAABjIxMC4wMgAJr3Qry9TdCKNaBizL1N0IJENJUS5BQVBMLklRX0NMT1NFUFJJQ0UuMjAyNS80LzE3LlVTRAEAAABpYQAAAgAAAAYxOTYuOTgACa90K8vU3QjA4wQsy9TdCCVDSVEuQUFQTC5JUV9DTE9TRVBSSUNFLjIwMjIvMTEvMzAuVVNEAQAAAGlhAAACAAAABjE0OC4wMwAJr3Qry9TdCLYNBSzL1N0IJENJUS5BQVBMLklRX0NMT1NFUFJJQ0UuMjAyMy8zLzE0LlVTRAEAAABpYQAAAgAAAAYxNTIuNTkACa90K8vU3QijWgYsy9TdCCNDSVEuQUFQTC5JUV9PUEVOUFJJQ0UuMjAyNC83LzE4LlVTRAEAAABpYQAAAgAAAAYyMzAuMjgACa90K8vU3Qi2DQUsy9TdCCJDSVEuQUFQTC5JUV9ZRUFSSElHSC4yMDI1LzcvMTcuVVNEAQAAAGlhAAACAAAABTI2MC4xAAmvdCvL</t>
  </si>
  <si>
    <t>1N0Io1oGLMvU3QghQ0lRLkFBUEwuSVFfWUVBUkxPVy4yMDI1LzcvMTcuVVNEAQAAAGlhAAACAAAACDE2OS4yMTAxAAmvdCvL1N0Io1oGLMvU3QgZQ0lRLkFBUEwuSVFfWUVBUkhJR0hfREFURQEAAABpYQAABQAAAAoyMDI0LzEyLzI2AAmvdCvL1N0Io1oGLMvU3QgYQ0lRLkFBUEwuSVFfWUVBUkxPV19EQVRFAQAAAGlhAAAFAAAACDIwMjUvNC84AAmvdCvL1N0IgZcNLMvU3QglQ0lRLkFBUEwuSVFfQ0xPU0VQUklDRS4yMDI0LzEyLzMxLlVTRAEAAABpYQAAAgAAAAYyNTAuNDIAyyB3K8vU3Qg6YAssy9TdCCRDSVEuQVZHTy5JUV9DTE9TRVBSSUNFLjIwMjUvNy8xNy5VU0QBAAAA8LZ9AQIAAAAGMjg2LjQ1AAmvdCvL1N0IgZcNLMvU3QgkQ0lRLkFWR08uSVFfQ0xPU0VQUklDRS4yMDI1LzQvMTcuVVNEAQAAAPC2fQECAAAABjE3MC45OQAJr3Qry9TdCIGXDSzL1N0IJUNJUS5BVkdPLklRX0NMT1NFUFJJQ0UuMjAyMi8xMS8zMC5VU0QBAAAA8LZ9AQIAAAAGNTUuMTAzAAmvdCvL1N0IijgBLMvU3QgkQ0lRLkFWR08uSVFfQ0xPU0VQUklDRS4yMDIzLzMvMTQuVVNEAQAAAPC2fQECAAAABjYzLjI0NgAJr3Qry9TdCGeoASzL1N0II0NJUS5BVkdPLklRX09QRU5QUklDRS4yMDI0LzcvMTguVVNEAQAAAPC2fQECAAAABjE1OC44OQAJr3Qry9TdCGeoASzL1N0IIkNJUS5BVkdPLklRX1lFQVJISUdILjIwMjUvNy8x</t>
  </si>
  <si>
    <t>Ny5VU0QBAAAA8LZ9AQIAAAAGMjg4LjI4AAmvdCvL1N0IZ6gBLMvU3QghQ0lRLkFWR08uSVFfWUVBUkxPVy4yMDI1LzcvMTcuVVNEAQAAAPC2fQECAAAABTEyOC41AAmvdCvL1N0IZ6gBLMvU3QgZQ0lRLkFWR08uSVFfWUVBUkhJR0hfREFURQEAAADwtn0BBQAAAAkyMDI1LzcvMzEACa90K8vU3QgNawQsy9TdCBhDSVEuQVZHTy5JUV9ZRUFSTE9XX0RBVEUBAAAA8LZ9AQUAAAAIMjAyNC85LzkACa90K8vU3Qi2DQUsy9TdCCVDSVEuQVZHTy5JUV9DTE9TRVBSSUNFLjIwMjQvMTIvMzEuVVNEAQAAAPC2fQECAAAABjIzMS44NADLIHcry9TdCArZFCzL1N0IKUNJUS5UV1NFOjIzMzAuSVFfQ0xPU0VQUklDRS4yMDI1LzcvMTcuVVNEAQAAAKvMBQACAAAACzM4LjM5MzU4NTEyAAmvdCvL1N0Io1oGLMvU3QgpQ0lRLlRXU0U6MjMzMC5JUV9DTE9TRVBSSUNFLjIwMjUvNC8xNy5VU0QBAAAAq8wFAAIAAAAMMjYuMDQ2MzExMjkxAAmvdCvL1N0Ip8AILMvU3QgqQ0lRLlRXU0U6MjMzMC5JUV9DTE9TRVBSSUNFLjIwMjIvMTEvMzAuVVNEAQAAAKvMBQACAAAACzE1Ljg1MzUwMDY3AAmvdCvL1N0IOmALLMvU3QgpQ0lRLlRXU0U6MjMzMC5JUV9DTE9TRVBSSUNFLjIwMjMvMy8xNC5VU0QBAAAAq8wFAAIAAAAKMTYuNjg1NzUxNgAJr3Qry9TdCKfACCzL1N0IKENJUS5UV1NFOjIzMzAuSVFfT1BFTlBSSUNFLjIwMjQvNy8x</t>
  </si>
  <si>
    <t>OC5VU0QBAAAAq8wFAAIAAAAMMzAuMjE3NzYzNjI4AAmvdCvL1N0Ip8AILMvU3QgnQ0lRLlRXU0U6MjMzMC5JUV9ZRUFSSElHSC4yMDI1LzcvMTcuVVNEAQAAAKvMBQACAAAACzM5LjQxMjg4Mzg0AAmvdCvL1N0Ip8AILMvU3QgmQ0lRLlRXU0U6MjMzMC5JUV9ZRUFSTE9XLjIwMjUvNy8xNy5VU0QBAAAAq8wFAAIAAAALMjYuNTAxNzY2NzIACa90K8vU3Qg6YAssy9TdCB5DSVEuVFdTRToyMzMwLklRX1lFQVJISUdIX0RBVEUBAAAAq8wFAAUAAAAJMjAyNS83LzMxAAmvdCvL1N0IijgBLMvU3QgdQ0lRLlRXU0U6MjMzMC5JUV9ZRUFSTE9XX0RBVEUBAAAAq8wFAAUAAAAIMjAyNS80LzkACa90K8vU3QhnqAEsy9TdCCpDSVEuVFdTRToyMzMwLklRX0NMT1NFUFJJQ0UuMjAyNC8xMi8zMS5VU0QBAAAAq8wFAAIAAAALMzIuNzk0Mzg2NDUAyyB3K8vU3Qg2cRIsy9TdCCxDSVEuS09TRTpBMDAwNjYwLklRX0NMT1NFUFJJQ0UuMjAyNS83LzE3LlVTRAEAAACdeg0AAgAAAAsxOTMuNzIzMzM3NQAJr3Qry9TdCA1rBCzL1N0ILENJUS5LT1NFOkEwMDA2NjAuSVFfQ0xPU0VQUklDRS4yMDI1LzQvMTcuVVNEAQAAAJ16DQACAAAACDEyMy42NTU3AAmvdCvL1N0IwOMELMvU3QgtQ0lRLktPU0U6QTAwMDY2MC5JUV9DTE9TRVBSSUNFLjIwMjIvMTEvMzAuVVNEAQAAAJ16DQACAAAACTY0LjU1MzMzNQAJr3Qry9TdCN3zAyzL</t>
  </si>
  <si>
    <t>1N0ILENJUS5LT1NFOkEwMDA2NjAuSVFfQ0xPU0VQUklDRS4yMDIzLzMvMTQuVVNEAQAAAJ16DQACAAAACjYyLjE0NjAzNzkACa90K8vU3QjA4wQsy9TdCCtDSVEuS09TRTpBMDAwNjYwLklRX09QRU5QUklDRS4yMDI0LzcvMTguVVNEAQAAAJ16DQACAAAACzE1My43MjgyMzc1AAmvdCvL1N0Itg0FLMvU3QgqQ0lRLktPU0U6QTAwMDY2MC5JUV9ZRUFSSElHSC4yMDI1LzcvMTcuVVNEAQAAAJ16DQACAAAACzIyMC4zMTk4NjI1AAmvdCvL1N0Io1oGLMvU3QgpQ0lRLktPU0U6QTAwMDY2MC5JUV9ZRUFSTE9XLjIwMjUvNy8xNy5VU0QBAAAAnXoNAAIAAAALMTA0LjAxMzk3NzUACa90K8vU3QijWgYsy9TdCCFDSVEuS09TRTpBMDAwNjYwLklRX1lFQVJISUdIX0RBVEUBAAAAnXoNAAUAAAAJMjAyNS83LzExAAmvdCvL1N0Io1oGLMvU3QggQ0lRLktPU0U6QTAwMDY2MC5JUV9ZRUFSTE9XX0RBVEUBAAAAnXoNAAUAAAAJMjAyNC85LzE5AAmvdCvL1N0IOmALLMvU3QgtQ0lRLktPU0U6QTAwMDY2MC5JUV9DTE9TRVBSSUNFLjIwMjQvMTIvMzEuVVNEAQAAAJ16DQADAAAAAADLIHcry9TdCD4KECzL1N0ILUNJUS5OQVNEQVFHUzpBU01MLklRX0NMT1NFUFJJQ0UuMjAyNS83LzE3LlVTRAEAAAAo7wUAAgAAAAY3NDQuOTEACa90K8vU3Qg6YAssy9TdCC1DSVEuTkFTREFRR1M6QVNNTC5JUV9DTE9TRVBSSUNFLjIwMjUv</t>
  </si>
  <si>
    <t>NC8xNy5VU0QBAAAAKO8FAAIAAAAGNjQwLjE2AAmvdCvL1N0IijgBLMvU3QguQ0lRLk5BU0RBUUdTOkFTTUwuSVFfQ0xPU0VQUklDRS4yMDIyLzExLzMwLlVTRAEAAAAo7wUAAgAAAAY2MDguMTIACa90K8vU3QhnqAEsy9TdCC1DSVEuTkFTREFRR1M6QVNNTC5JUV9DTE9TRVBSSUNFLjIwMjMvMy8xNC5VU0QBAAAAKO8FAAIAAAAFNjIwLjMACa90K8vU3QhnqAEsy9TdCCxDSVEuTkFTREFRR1M6QVNNTC5JUV9PUEVOUFJJQ0UuMjAyNC83LzE4LlVTRAEAAAAo7wUAAgAAAAU5NTMuNQAJr3Qry9TdCGeoASzL1N0IK0NJUS5OQVNEQVFHUzpBU01MLklRX1lFQVJISUdILjIwMjUvNy8xNy5VU0QBAAAAKO8FAAIAAAAGOTU3LjIxAAmvdCvL1N0IZ6gBLMvU3QgqQ0lRLk5BU0RBUUdTOkFTTUwuSVFfWUVBUkxPVy4yMDI1LzcvMTcuVVNEAQAAACjvBQACAAAABjU3OC41MQAJr3Qry9TdCN3zAyzL1N0IIkNJUS5OQVNEQVFHUzpBU01MLklRX1lFQVJISUdIX0RBVEUBAAAAKO8FAAUAAAAJMjAyNC84LzIxAAmvdCvL1N0I5boELMvU3QghQ0lRLk5BU0RBUUdTOkFTTUwuSVFfWUVBUkxPV19EQVRFAQAAACjvBQAFAAAACDIwMjUvNC83AAmvdCvL1N0Io1oGLMvU3QguQ0lRLk5BU0RBUUdTOkFTTUwuSVFfQ0xPU0VQUklDRS4yMDI0LzEyLzMxLlVTRAEAAAAo7wUAAgAAAAY2OTMuMDgAyyB3K8vU3QiBlw0sy9TdCCRDSVEu</t>
  </si>
  <si>
    <t>TVJWTC5JUV9DTE9TRVBSSUNFLjIwMjUvNy8xNy5VU0QBAAAAtnkAAAIAAAAFNzIuMDEACa90K8vU3QinwAgsy9TdCCRDSVEuTVJWTC5JUV9DTE9TRVBSSUNFLjIwMjUvNC8xNy5VU0QBAAAAtnkAAAIAAAAENTEuNwAJr3Qry9TdCKfACCzL1N0IJUNJUS5NUlZMLklRX0NMT1NFUFJJQ0UuMjAyMi8xMS8zMC5VU0QBAAAAtnkAAAIAAAAFNDYuNTIACa90K8vU3QinwAgsy9TdCCRDSVEuTVJWTC5JUV9DTE9TRVBSSUNFLjIwMjMvMy8xNC5VU0QBAAAAtnkAAAIAAAAFMzguNjEACa90K8vU3QgK2RQsy9TdCCNDSVEuTVJWTC5JUV9PUEVOUFJJQ0UuMjAyNC83LzE4LlVTRAEAAAC2eQAAAgAAAAU2OS43NAAJr3Qry9TdCKfACCzL1N0IIkNJUS5NUlZMLklRX1lFQVJISUdILjIwMjUvNy8xNy5VU0QBAAAAtnkAAAIAAAAGMTI3LjQ4AAmvdCvL1N0Ip8AILMvU3QghQ0lRLk1SVkwuSVFfWUVBUkxPVy4yMDI1LzcvMTcuVVNEAQAAALZ5AAACAAAABjQ3LjA4NQAJr3Qry9TdCArZFCzL1N0IGUNJUS5NUlZMLklRX1lFQVJISUdIX0RBVEUBAAAAtnkAAAUAAAAJMjAyNS8xLzIzAAmvdCvL1N0IijgBLMvU3QgYQ0lRLk1SVkwuSVFfWUVBUkxPV19EQVRFAQAAALZ5AAAFAAAACDIwMjUvNC83AAmvdCvL1N0IZ6gBLMvU3QglQ0lRLk1SVkwuSVFfQ0xPU0VQUklDRS4yMDI0LzEyLzMxLlVTRAEAAAC2eQAAAgAAAAYxMTAuNDUA</t>
  </si>
  <si>
    <t>yyB3K8vU3Qg6YAssy9TdCCNDSVEuVlJULklRX0NMT1NFUFJJQ0UuMjAyNS83LzE3LlVTRAEAAABEm4ciAgAAAAYxMzEuMTIACa90K8vU3Qjd8wMsy9TdCCNDSVEuVlJULklRX0NMT1NFUFJJQ0UuMjAyNS80LzE3LlVTRAEAAABEm4ciAgAAAAU3My4yMQAJr3Qry9TdCOW6BCzL1N0IJENJUS5WUlQuSVFfQ0xPU0VQUklDRS4yMDIyLzExLzMwLlVTRAEAAABEm4ciAgAAAAUxMy44NQAJr3Qry9TdCLYNBSzL1N0II0NJUS5WUlQuSVFfQ0xPU0VQUklDRS4yMDIzLzMvMTQuVVNEAQAAAESbhyICAAAABTEzLjk1AAmvdCvL1N0Io1oGLMvU3QgiQ0lRLlZSVC5JUV9PUEVOUFJJQ0UuMjAyNC83LzE4LlVTRAEAAABEm4ciAgAAAAU4My42MwAJr3Qry9TdCKNaBizL1N0IIUNJUS5WUlQuSVFfWUVBUkhJR0guMjAyNS83LzE3LlVTRAEAAABEm4ciAgAAAAYxNTUuODQACa90K8vU3QijWgYsy9TdCCBDSVEuVlJULklRX1lFQVJMT1cuMjAyNS83LzE3LlVTRAEAAABEm4ciAgAAAAQ1My42AAmvdCvL1N0Ip8AILMvU3QgYQ0lRLlZSVC5JUV9ZRUFSSElHSF9EQVRFAQAAAESbhyIFAAAACTIwMjUvMS8yNAAJr3Qry9TdCDZxEizL1N0IF0NJUS5WUlQuSVFfWUVBUkxPV19EQVRFAQAAAESbhyIFAAAACDIwMjUvNC83AAmvdCvL1N0Ip8AILMvU3QgkQ0lRLlZSVC5JUV9DTE9TRVBSSUNFLjIwMjQvMTIvMzEuVVNEAQAAAESbhyIC</t>
  </si>
  <si>
    <t>AAAABjExMy42MQDLIHcry9TdCHFAFyzL1N0IJENJUS5BTkVULklRX0NMT1NFUFJJQ0UuMjAyNS83LzE3LlVTRAEAAADD2/wBAgAAAAYxMTEuOTgACa90K8vU3QijWgYsy9TdCCRDSVEuQU5FVC5JUV9DTE9TRVBSSUNFLjIwMjUvNC8xNy5VU0QBAAAAw9v8AQIAAAAENzEuMgAJr3Qry9TdCGeoASzL1N0IJUNJUS5BTkVULklRX0NMT1NFUFJJQ0UuMjAyMi8xMS8zMC5VU0QBAAAAw9v8AQIAAAAGMzQuODI1AAmvdCvL1N0IZ6gBLMvU3QgkQ0lRLkFORVQuSVFfQ0xPU0VQUklDRS4yMDIzLzMvMTQuVVNEAQAAAMPb/AECAAAABzM4LjI4NzUACa90K8vU3QhnqAEsy9TdCCNDSVEuQU5FVC5JUV9PUEVOUFJJQ0UuMjAyNC83LzE4LlVTRAEAAADD2/wBAgAAAAY4NC42NjUACa90K8vU3QhnqAEsy9TdCCJDSVEuQU5FVC5JUV9ZRUFSSElHSC4yMDI1LzcvMTcuVVNEAQAAAMPb/AECAAAABzEzMy41NzUACa90K8vU3QhnqAEsy9TdCCFDSVEuQU5FVC5JUV9ZRUFSTE9XLjIwMjUvNy8xNy5VU0QBAAAAw9v8AQIAAAAFNTkuNDMACa90K8vU3Qjd8wMsy9TdCBlDSVEuQU5FVC5JUV9ZRUFSSElHSF9EQVRFAQAAAMPb/AEFAAAACTIwMjUvMS8yNAAJr3Qry9TdCOW6BCzL1N0IGENJUS5BTkVULklRX1lFQVJMT1dfREFURQEAAADD2/wBBQAAAAgyMDI1LzQvNwAJr3Qry9TdCKNaBizL1N0IJUNJUS5BTkVULklRX0NMT1NFUFJJ</t>
  </si>
  <si>
    <t>Q0UuMjAyNC8xMi8zMS5VU0QBAAAAw9v8AQIAAAAGMTEwLjUzAMsgdyvL1N0INnESLMvU3QgpQ0lRLlRXU0U6MjQ1NC5JUV9DTE9TRVBSSUNFLjIwMjUvNy8xNy5VU0QBAAAAPTdcAAIAAAALNDcuMjI3NTA3MzYACa90K8vU3QinwAgsy9TdCClDSVEuVFdTRToyNDU0LklRX0NMT1NFUFJJQ0UuMjAyNS80LzE3LlVTRAEAAAA9N1wAAgAAAAs0MS4yMDY2NzkwMgAJr3Qry9TdCKfACCzL1N0IKkNJUS5UV1NFOjI0NTQuSVFfQ0xPU0VQUklDRS4yMDIyLzExLzMwLlVTRAEAAAA9N1wAAgAAAAwyMy43MTU1NDI4MzkACa90K8vU3Qg+ChAsy9TdCClDSVEuVFdTRToyNDU0LklRX0NMT1NFUFJJQ0UuMjAyMy8zLzE0LlVTRAEAAAA9N1wAAgAAAAsyNC44OTc3NTg3NgAJr3Qry9TdCKfACCzL1N0IKENJUS5UV1NFOjI0NTQuSVFfT1BFTlBSSUNFLjIwMjQvNy8xOC5VU0QBAAAAPTdcAAIAAAALMzguODQyNjcxODcACa90K8vU3QinwAgsy9TdCCdDSVEuVFdTRToyNDU0LklRX1lFQVJISUdILjIwMjUvNy8xNy5VU0QBAAAAPTdcAAIAAAAKNTMuNTEzMTgyOAAJr3Qry9TdCDZxEizL1N0IJkNJUS5UV1NFOjI0NTQuSVFfWUVBUkxPVy4yMDI1LzcvMTcuVVNEAQAAAD03XAACAAAADDMzLjMzMTA2ODE0NAAJr3Qry9TdCIo4ASzL1N0IHkNJUS5UV1NFOjI0NTQuSVFfWUVBUkhJR0hfREFURQEAAAA9N1wABQAAAAkyMDI1LzIv</t>
  </si>
  <si>
    <t>MjYACa90K8vU3QhnqAEsy9TdCB1DSVEuVFdTRToyNDU0LklRX1lFQVJMT1dfREFURQEAAAA9N1wABQAAAAgyMDI0LzgvNgAJr3Qry9TdCGeoASzL1N0IKkNJUS5UV1NFOjI0NTQuSVFfQ0xPU0VQUklDRS4yMDI0LzEyLzMxLlVTRAEAAAA9N1wAAgAAAAs0My4xNjY1NjQ0OQDLIHcry9TdCD4KECzL1N0IIkNJUS5NVS5JUV9DTE9TRVBSSUNFLjIwMjUvNy8xNy5VU0QBAAAABmkEAAIAAAAGMTEzLjI2AAmvdCvL1N0I5boELMvU3QgiQ0lRLk1VLklRX0NMT1NFUFJJQ0UuMjAyNS80LzE3LlVTRAEAAAAGaQQAAgAAAAQ2OC44AAmvdCvL1N0Itg0FLMvU3QgjQ0lRLk1VLklRX0NMT1NFUFJJQ0UuMjAyMi8xMS8zMC5VU0QBAAAABmkEAAIAAAAFNTcuNjUACa90K8vU3QijWgYsy9TdCCJDSVEuTVUuSVFfQ0xPU0VQUklDRS4yMDIzLzMvMTQuVVNEAQAAAAZpBAACAAAABTU0LjI3AAmvdCvL1N0Io1oGLMvU3QghQ0lRLk1VLklRX09QRU5QUklDRS4yMDI0LzcvMTguVVNEAQAAAAZpBAACAAAABTEyMC41AAmvdCvL1N0Io1oGLMvU3QggQ0lRLk1VLklRX1lFQVJISUdILjIwMjUvNy8xNy5VU0QBAAAABmkEAAIAAAAGMTI5Ljg1AAmvdCvL1N0Io1oGLMvU3QgfQ0lRLk1VLklRX1lFQVJMT1cuMjAyNS83LzE3LlVTRAEAAAAGaQQAAgAAAAU2MS41NAAJr3Qry9TdCKfACCzL1N0IF0NJUS5NVS5JUV9ZRUFSSElHSF9EQVRF</t>
  </si>
  <si>
    <t>AQAAAAZpBAAFAAAACTIwMjUvNi8yNgAJr3Qry9TdCD4KECzL1N0IFkNJUS5NVS5JUV9ZRUFSTE9XX0RBVEUBAAAABmkEAAUAAAAIMjAyNS80LzcACa90K8vU3QinwAgsy9TdCCNDSVEuTVUuSVFfQ0xPU0VQUklDRS4yMDI0LzEyLzMxLlVTRAEAAAAGaQQAAgAAAAU4NC4xNgDLIHcry9TdCIGXDSzL1N0IJENJUS5RQ09NLklRX0NMT1NFUFJJQ0UuMjAyNS83LzE3LlVTRAEAAADVggAAAgAAAAYxNTIuNjEACa90K8vU3Qjd8wMsy9TdCCRDSVEuUUNPTS5JUV9DTE9TRVBSSUNFLjIwMjUvNC8xNy5VU0QBAAAA1YIAAAIAAAAGMTM2LjY2AAmvdCvL1N0IZ6gBLMvU3QglQ0lRLlFDT00uSVFfQ0xPU0VQUklDRS4yMDIyLzExLzMwLlVTRAEAAADVggAAAgAAAAYxMjYuNDkACa90K8vU3QhnqAEsy9TdCCRDSVEuUUNPTS5JUV9DTE9TRVBSSUNFLjIwMjMvMy8xNC5VU0QBAAAA1YIAAAIAAAAGMTE2LjU1AAmvdCvL1N0IZ6gBLMvU3QgjQ0lRLlFDT00uSVFfT1BFTlBSSUNFLjIwMjQvNy8xOC5VU0QBAAAA1YIAAAIAAAAGMTkzLjc4AAmvdCvL1N0IZ6gBLMvU3QgiQ0lRLlFDT00uSVFfWUVBUkhJR0guMjAyNS83LzE3LlVTRAEAAADVggAAAgAAAAYxOTYuMjQACa90K8vU3QhnqAEsy9TdCCFDSVEuUUNPTS5JUV9ZRUFSTE9XLjIwMjUvNy8xNy5VU0QBAAAA1YIAAAIAAAAIMTIwLjgwMTkACa90K8vU3Qjd8wMsy9TdCBlD</t>
  </si>
  <si>
    <t>SVEuUUNPTS5JUV9ZRUFSSElHSF9EQVRFAQAAANWCAAAFAAAACTIwMjQvMTEvNwAJr3Qry9TdCOW6BCzL1N0IGENJUS5RQ09NLklRX1lFQVJMT1dfREFURQEAAADVggAABQAAAAgyMDI1LzQvNwAJr3Qry9TdCKNaBizL1N0IJUNJUS5RQ09NLklRX0NMT1NFUFJJQ0UuMjAyNC8xMi8zMS5VU0QBAAAA1YIAAAIAAAAGMTUzLjYyAMsgdyvL1N0IOmALLMvU3QgkQ0lRLlNOUFMuSVFfQ0xPU0VQUklDRS4yMDI1LzcvMTcuVVNEAQAAANSIAAACAAAABjU4OS4wMQAJr3Qry9TdCKfACCzL1N0IJENJUS5TTlBTLklRX0NMT1NFUFJJQ0UuMjAyNS80LzE3LlVTRAEAAADUiAAAAgAAAAY0MTMuMzIACa90K8vU3QiBlw0sy9TdCCVDSVEuU05QUy5JUV9DTE9TRVBSSUNFLjIwMjIvMTEvMzAuVVNEAQAAANSIAAACAAAABjMzOS41NAAJr3Qry9TdCKfACCzL1N0IJENJUS5TTlBTLklRX0NMT1NFUFJJQ0UuMjAyMy8zLzE0LlVTRAEAAADUiAAAAgAAAAYzNjkuODQACa90K8vU3QinwAgsy9TdCCNDSVEuU05QUy5JUV9PUEVOUFJJQ0UuMjAyNC83LzE4LlVTRAEAAADUiAAAAgAAAAU1NzYuMwAJr3Qry9TdCIGXDSzL1N0IIkNJUS5TTlBTLklRX1lFQVJISUdILjIwMjUvNy8xNy5VU0QBAAAA1IgAAAIAAAAGNTkzLjk4AAmvdCvL1N0IijgBLMvU3QghQ0lRLlNOUFMuSVFfWUVBUkxPVy4yMDI1LzcvMTcuVVNEAQAAANSIAAACAAAA</t>
  </si>
  <si>
    <t>BjM2NS43NAAJr3Qry9TdCGeoASzL1N0IGUNJUS5TTlBTLklRX1lFQVJISUdIX0RBVEUBAAAA1IgAAAUAAAAJMjAyNS83LzMwAAmvdCvL1N0IZ6gBLMvU3QgYQ0lRLlNOUFMuSVFfWUVBUkxPV19EQVRFAQAAANSIAAAFAAAACDIwMjUvNC83AAmvdCvL1N0IZ6gBLMvU3QglQ0lRLlNOUFMuSVFfQ0xPU0VQUklDRS4yMDI0LzEyLzMxLlVTRAEAAADUiAAAAgAAAAY0ODUuMzYAyyB3K8vU3QgK2RQsy9TdCCNDSVEuQVJNLklRX0NMT1NFUFJJQ0UuMjAyNS83LzE3LlVTRAEAAAAs58UnAgAAAAYxNTcuMTgACa90K8vU3Qi2DQUsy9TdCCNDSVEuQVJNLklRX0NMT1NFUFJJQ0UuMjAyNS80LzE3LlVTRAEAAAAs58UnAgAAAAYxMDAuNzMACa90K8vU3QijWgYsy9TdCCRDSVEuQVJNLklRX0NMT1NFUFJJQ0UuMjAyMi8xMS8zMC5VU0QBAAAALOfFJwMAAAAAAAmvdCvL1N0Io1oGLMvU3QgjQ0lRLkFSTS5JUV9DTE9TRVBSSUNFLjIwMjMvMy8xNC5VU0QBAAAALOfFJwMAAAAAAAmvdCvL1N0Io1oGLMvU3QgiQ0lRLkFSTS5JUV9PUEVOUFJJQ0UuMjAyNC83LzE4LlVTRAEAAAAs58UnAgAAAAYxNjUuODUACa90K8vU3QijWgYsy9TdCCFDSVEuQVJNLklRX1lFQVJISUdILjIwMjUvNy8xNy5VU0QBAAAALOfFJwIAAAAGMTgyLjg4AAmvdCvL1N0Io1oGLMvU3QggQ0lRLkFSTS5JUV9ZRUFSTE9XLjIwMjUvNy8xNy5VU0QBAAAA</t>
  </si>
  <si>
    <t>LOfFJwIAAAACODAACa90K8vU3QinwAgsy9TdCBhDSVEuQVJNLklRX1lFQVJISUdIX0RBVEUBAAAALOfFJwUAAAAJMjAyNS8xLzIyAAmvdCvL1N0Ip8AILMvU3QgXQ0lRLkFSTS5JUV9ZRUFSTE9XX0RBVEUBAAAALOfFJwUAAAAIMjAyNS80LzcACa90K8vU3QinwAgsy9TdCCRDSVEuQVJNLklRX0NMT1NFUFJJQ0UuMjAyNC8xMi8zMS5VU0QBAAAALOfFJwIAAAAGMTIzLjM2AMsgdyvL1N0ICtkULMvU3QgzQ0lRLk5BU0RBUUdNOlFRUS5JUV9IT0xESU5HU19FUVVJVFlfQVNTRVRTLjIwMjUvOC8xAQAAAA66ewACAAAACTM1MzE2MC4xOABX9lO2MtTdCJGCr7Yy1N0INENJUS5OQVNEQVFHTTpBR0lYLklRX0hPTERJTkdTX0VRVUlUWV9BU1NFVFMuMjAyNS84LzEBAAAAI/cAcAIAAAAFMjYuOTkAV/ZTtjLU3Qh36MK2MtTdCDNDSVEuTkFTREFRR006U01ILklRX0hPTERJTkdTX0VRVUlUWV9BU1NFVFMuMjAyNS84LzEBAAAAYMI2AAIAAAAIMjY4MDIuNzMAV/ZTtjLU3QgWH7G2MtTdCC9DSVEuQkFUUzpJR1YuSVFfSE9MRElOR1NfRVFVSVRZX0FTU0VUUy4yMDI1LzgvMQEAAADNOoYAAgAAAAgxMTk3MC4wMQBX9lO2MtTdCMGDw7Yy1N0INENJUS5OQVNEQVFHTTpCT1RaLklRX0hPTERJTkdTX0VRVUlUWV9BU1NFVFMuMjAyNS84LzEBAAAA9/0IFgIAAAAHMjc1Ni4wNQBX9lO2MtTdCIgPw7Yy1N0IM0NJUS5OQVNE</t>
  </si>
  <si>
    <t>VkcuQVNYOlJCVFouSVFfVk9MVU1FLi0zMEQuMjAyNS84LzEBAAAAKe12IgIAAAASMC4wNDUyMjQ1NjUyMTczOTEzACUdVLYy1N0IF4y/tjLU3QgmQ0lRQVZHLkRCOlhCMFQuSVFfVk9MVU1FLi0zMEQuMjAyNS84LzEBAAAA0zPeKQMAAAAAACUdVLYy1N0IN9q/tjLU3QgzQ0lRQVZHLk5BU0RBUUdNOlFRUS5JUV9WV0FQLjIwMjQvMTIvMzEuMjAyNS84LzEuVVNEAQAAAA66ewACAAAAEDUxMS40MzEzNjk4NjMwMTQAJR1UtjLU3QhvzcK2MtTdCDNDSVFBVkcuTkFTREFRR006UVFRLklRX1ZXQVAuMjAyMy8xMi8yOS4yMDI1LzgvMS5VU0QBAAAADrp7AAIAAAAQNDgxLjYyOTcwNDAzMDE1MQAlHVS2MtTdCLkSwbYy1N0IK0NJUUFWRy5OQVNEQVFHTTpRUVEuSVFfVk9MVU1FLi0zMEQuMjAyNS84LzEBAAAADrp7AAIAAAAQNDIuNTA5NjA1NTQ1NDU0NQAlHVS2MtTdCNbRw7Yy1N0II0NJUS5BR0lYLklRX0NMT1NFUFJJQ0UuMjAyNS84LzEuVVNEAQAAACP3AHACAAAABzMxLjM5MDEAyyB3K8vU3Qjzphksy9TdCCRDSVEuQUdJWC5JUV9DTE9TRVBSSUNFLjIwMjUvNy8zMS5VU0QBAAAAI/cAcAIAAAAHMzIuNDU5NQDLIHcry9TdCD4KECzL1N0IJENJUS5BR0lYLklRX0NMT1NFUFJJQ0UuMjAyNS83LzI1LlVTRAEAAAAj9wBwAgAAAAczMi40NjgyAPU2gboI1N0IVS62uwjU3QgjQ0lRLkFHSVguSVFfQ0xPU0VQUklD</t>
  </si>
  <si>
    <t>RS4yMDI1LzcvMS5VU0QBAAAAI/cAcAIAAAAFMzEuMDIAqSVWtjLU3QjHOcG2MtTdCCNDSVEuQUdJWC5JUV9DTE9TRVBSSUNFLjIwMjUvNS8xLlVTRAEAAAAj9wBwAgAAAAUyNS45NwDLIHcry9TdCPOmGSzL1N0II0NJUS5eU1BYLklRX0NMT1NFUFJJQ0UuMjAyNS84LzEuVVNEAQAAAJu4KAACAAAAEDYyMzguMDA2NTcwMDQ2MDIAyyB3K8vU3QgK2RQsy9TdCCRDSVEuXlNQWC5JUV9DTE9TRVBSSUNFLjIwMjUvNy8zMS5VU0QBAAAAm7goAAIAAAAPNjMzOS4zOTQ1NjcxNjU4ACUdVLYy1N0IV1O+tjLU3QgkQ0lRLl5TUFguSVFfQ0xPU0VQUklDRS4yMDI1LzcvMjUuVVNEAQAAAJu4KAACAAAAEDYzODguNjQ0NTAwMDQwNTUA9TaBugjU3QhXOJG7CNTdCCNDSVEuXlNQWC5JUV9DTE9TRVBSSUNFLjIwMjUvNy8xLlVTRAEAAACbuCgAAgAAABA2MTk4LjAwNjk0NTk3MzIxAKklVrYy1N0ID9fBtjLU3QglQ0lRLl5TUFguSVFfQ0xPU0VQUklDRS4yMDI0LzEyLzMxLlVTRAEAAACbuCgAAgAAABA1ODgxLjYyNzY0ODIxNDA5AMsgdyvL1N0IgZcNLMvU3QglQ0lRLl5TUFguSVFfQ0xPU0VQUklDRS4yMDIzLzEyLzI5LlVTRAEAAACbuCgAAgAAABA0NzY5LjgyOTQxMDc5MDY3AMsgdyvL1N0IPgoQLMvU3QgrQ0lRLk5BU0RBUUdNOlFRUS5JUV9DTE9TRVBSSUNFLjIwMjUvOC8xLlVTRAEAAAAOunsAAgAAAAY1NTMuODgA</t>
  </si>
  <si>
    <t>yyB3K8vU3QijWgYsy9TdCCxDSVEuTkFTREFRR006UVFRLklRX0NMT1NFUFJJQ0UuMjAyNS83LzMxLlVTRAEAAAAOunsAAgAAAAY1NjUuMDEAJR1UtjLU3QgWH7G2MtTdCCxDSVEuTkFTREFRR006UVFRLklRX0NMT1NFUFJJQ0UuMjAyNS83LzI1LlVTRAEAAAAOunsAAgAAAAY1NjYuMzcA9TaBugjU3Qh7N8a7CNTdCCtDSVEuTkFTREFRR006UVFRLklRX0NMT1NFUFJJQ0UuMjAyNS83LzEuVVNEAQAAAA66ewACAAAABjU0Ni45OQAlHVS2MtTdCKNJubYy1N0ILUNJUS5OQVNEQVFHTTpRUVEuSVFfQ0xPU0VQUklDRS4yMDI0LzEyLzMxLlVTRAEAAAAOunsAAgAAAAY1MTEuMjMAyyB3K8vU3QhxQBcsy9TdCC1DSVEuTkFTREFRR006UVFRLklRX0NMT1NFUFJJQ0UuMjAyMy8xMi8yOS5VU0QBAAAADrp7AAIAAAAGNDA5LjUyAMsgdyvL1N0IcUAXLMvU3QgjQ0lRLl5ESkkuSVFfQ0xPU0VQUklDRS4yMDI1LzgvMS5VU0QBAAAA+LQoAAIAAAAQNDM1ODguNTc4MzQwMDY4MwDLIHcry9TdCArZFCzL1N0IJENJUS5eREpJLklRX0NMT1NFUFJJQ0UuMjAyNS83LzMxLlVTRAEAAAD4tCgAAgAAABA0NDEzMC45NzkxMjE5ODgzACUdVLYy1N0IxznBtjLU3QgkQ0lRLl5ESkkuSVFfQ0xPU0VQUklDRS4yMDI1LzcvMjUuVVNEAQAAAPi0KAACAAAAEDQ0OTAxLjkyMDk0MDUzMzIA9TaBugjU3QhmEMa7CNTdCCNDSVEuXkRKSS5J</t>
  </si>
  <si>
    <t>UV9DTE9TRVBSSUNFLjIwMjUvNy8xLlVTRAEAAAD4tCgAAgAAABA0NDQ5NC45MzU5NDc2NjI0ACUdVLYy1N0I1tHDtjLU3QglQ0lRLl5ESkkuSVFfQ0xPU0VQUklDRS4yMDI0LzEyLzMxLlVTRAEAAAD4tCgAAgAAABA0MjU0NC4yMjMyNTMzOTMyAMsgdyvL1N0IOmALLMvU3QglQ0lRLl5ESkkuSVFfQ0xPU0VQUklDRS4yMDIzLzEyLzI5LlVTRAEAAAD4tCgAAgAAABAzNzY4OS41MzU2NTk3MzA5AMsgdyvL1N0ICtkULMvU3QgnQ0lRLkhTVEVDSC5JUV9DTE9TRVBSSUNFLjIwMjQvMTIvMzEuVVNEBQAAAAAAAAAIAAAAFChJbnZhbGlkIElkZW50aWZpZXIpyyB3K8vU3QgK2RQsy9TdCCdDSVEuSFNURUNILklRX0NMT1NFUFJJQ0UuMjAyMy8xMi8yOS5VU0QFAAAAAAAAAAgAAAAUKEludmFsaWQgSWRlbnRpZmllcinLIHcry9TdCHFAFyzL1N0IK0NJUS5OQVNEQVFHTTpBSVEuSVFfQ0xPU0VQUklDRS4yMDI1LzgvMS5VU0QBAAAA6dxiIQIAAAAFNDMuNDcAyyB3K8vU3QiBlw0sy9TdCCxDSVEuTkFTREFRR006QUlRLklRX0NMT1NFUFJJQ0UuMjAyNS83LzMxLlVTRAEAAADp3GIhAgAAAAU0NC41NwAlHVS2MtTdCF6awrYy1N0ILENJUS5OQVNEQVFHTTpBSVEuSVFfQ0xPU0VQUklDRS4yMDI1LzcvMjUuVVNEAQAAAOncYiECAAAABTQ0Ljc0APU2gboI1N0I5wiJuwjU3QgrQ0lRLk5BU0RBUUdNOkFJUS5JUV9DTE9T</t>
  </si>
  <si>
    <t>RVBSSUNFLjIwMjUvNy8xLlVTRAEAAADp3GIhAgAAAAQ0My4yACUdVLYy1N0I1tHDtjLU3QgtQ0lRLk5BU0RBUUdNOkFJUS5JUV9DTE9TRVBSSUNFLjIwMjMvMTIvMjkuVVNEAQAAAOncYiECAAAABTMxLjE4AMsgdyvL1N0IcUAXLMvU3QgrQ0lRLk5BU0RBUUdNOlNNSC5JUV9DTE9TRVBSSUNFLjIwMjUvOC8xLlVTRAEAAABgwjYAAgAAAAYyODMuOTUAyyB3K8vU3QijWgYsy9TdCCxDSVEuTkFTREFRR006U01ILklRX0NMT1NFUFJJQ0UuMjAyNS83LzMxLlVTRAEAAABgwjYAAgAAAAYyODguNzgAJR1UtjLU3QgWH7G2MtTdCCxDSVEuTkFTREFRR006U01ILklRX0NMT1NFUFJJQ0UuMjAyNS83LzI1LlVTRAEAAABgwjYAAgAAAAYyODcuNDkA9TaBugjU3Qj2usO7CNTdCCtDSVEuTkFTREFRR006U01ILklRX0NMT1NFUFJJQ0UuMjAyNS83LzEuVVNEAQAAAGDCNgACAAAABjI3NS44NAAlHVS2MtTdCNbRw7Yy1N0ILUNJUS5OQVNEQVFHTTpTTUguSVFfQ0xPU0VQUklDRS4yMDI0LzEyLzMxLlVTRAEAAABgwjYAAgAAAAYyNDIuMTcAyyB3K8vU3Qjzphksy9TdCC1DSVEuTkFTREFRR006U01ILklRX0NMT1NFUFJJQ0UuMjAyMy8xMi8yOS5VU0QBAAAAYMI2AAIAAAAGMTc0Ljg3AMsgdyvL1N0ICtkULMvU3QgsQ0lRLk5BU0RBUUdNOkJPVFouSVFfQ0xPU0VQUklDRS4yMDI1LzgvMS5VU0QBAAAA9/0IFgIAAAAFMzMu</t>
  </si>
  <si>
    <t>MTIAyyB3K8vU3QhxQBcsy9TdCC1DSVEuTkFTREFRR006Qk9UWi5JUV9DTE9TRVBSSUNFLjIwMjUvNy8zMS5VU0QBAAAA9/0IFgIAAAAFMzMuNDcAJR1UtjLU3QjHqsO2MtTdCC1DSVEuTkFTREFRR006Qk9UWi5JUV9DTE9TRVBSSUNFLjIwMjUvNy8yNS5VU0QBAAAA9/0IFgIAAAAFMzQuMzMA9TaBugjU3QhLB7a7CNTdCCxDSVEuTkFTREFRR006Qk9UWi5JUV9DTE9TRVBSSUNFLjIwMjUvNy8xLlVTRAEAAAD3/QgWAgAAAAUzMi4xNAAlHVS2MtTdCIgPw7Yy1N0IH0NJUS5OQVNEQVFHTTpBR0lYLklRX01BUktFVENBUC4BAAAAI/cAcAIAAAAJMjguNzU3ODU0AMsgdyvL1N0IyyB3K8vU3QgnQ0lRLk5BU0RBUUdNOkFHSVguSVFfTUFSS0VUQ0FQLjIwMjUvOC8xAQAAACP3AHACAAAACTI4LjI1MTE1MwAlHVS2MtTdCNZgwbYy1N0IJkNJUS5OQVNEQVFHTTpTTUguSVFfTUFSS0VUQ0FQLjIwMjUvOC8xAQAAAGDCNgACAAAADDI2ODMwLjk2NzYyMgAlHVS2MtTdCKCpr7Yy1N0IIkNJUS5CQVRTOklHVi5JUV9NQVJLRVRDQVAuMjAyNS84LzEBAAAAzTqGAAIAAAAIMTE3MzIuMDQBBgAAAAUAAAABMQEAAAALLTE5Mzg3MDczMjYDAAAAAzE2MAIAAAAGMTAwMDU0BAAAAAEwBwAAAAg4LzEvMjAyNSUdVLYy1N0Io0m5tjLU3QgnQ0lRLk5BU0RBUUdNOkJPVFouSVFfTUFSS0VUQ0FQLjIwMjUvOC8xAQAAAPf9CBYCAAAA</t>
  </si>
  <si>
    <t>HVS2MtTdCKCpr7Yy1N0IKUNJUS5OQVNEQVFHTTpBR0lYLklRX01BUktFVENBUC4yMDI0LzEyLzMxAQAAACP3AHACAAAACTExLjM3MjA1NwDLIHcry9TdCPOmGSzL1N0IKENJUS5OQVNEQVFHTTpTTUguSVFfTUFSS0VUQ0FQLjIwMjQvMTIvMzEBAAAAYMI2AAIAAAAMMjMzMDYuODk0NjI3AMsgdyvL1N0ICtkULMvU3QgkQ0lRLkJBVFM6SUdWLklRX01BUktFVENBUC4yMDI0LzEyLzMxAQAAAM06hgACAAAACDkzMjEuMTcyAQYAAAAFAAAAATEBAAAACy0xOTY0ODkxMzEyAwAAAAMxNjACAAAABjEwMDA1NAQAAAABMAcAAAAKMTIvMzEvMjAyNMsgdyvL1N0ICtkULMvU3QgpQ0lRLk5BU0RBUUdNOkJPVFouSVFfTUFSS0VUQ0FQLjIwMjQvMTIvMzEBAAAA9/0IFgIAAAAIMjU4Mi44MzgAyyB3K8vU3QijWgYsy9TdCChDSVEuTkFTREFRR006QUlRLklRX01BUktFVENBUC4yMDI0LzEyLzMxAQAAAOncYiECAAAACzI2MTAuOTA0ODc3AMsgdyvL1N0IOmALLMvU3QglQ0lRLkFSQ0E6QVJUWS5JUV9NQVJLRVRDQVAuMjAyNC8xMi8zMQEAAABuH2khAgAAAAc3MTkuMTU4AMsgdyvL1N0IcUAXLMvU3QgpQ0lRLk5BU0RBUUdNOlJPQlQuSVFfTUFSS0VUQ0FQLjIwMjQvMTIvMzEBAAAAXGPZIAIAAAAJNDQzLjY0NDA5AMsgdyvL1N0IcUAXLMvU3QglQ0lRLkFSQ0E6SUdQVC5JUV9NQVJLRVRDQVAuMjAyNC8xMi8zMQEAAADM</t>
  </si>
  <si>
    <t>Al4BAgAAAAY0MDcuMDcBBgAAAAUAAAABMQEAAAALLTE5ODc4NTc5NTMDAAAAAzE2MAIAAAAGMTAwMDU0BAAAAAEwBwAAAAoxMi8zMS8yMDI0yyB3K8vU3QhxQBcsy9TdCCVDSVEuQkFUUzpXVEFJLklRX01BUktFVENBUC4yMDI0LzEyLzMxAQAAAGBOb2QCAAAABTIwMi40AMsgdyvL1N0IcUAXLMvU3QglQ0lRLkFSQ0E6VEhOUS5JUV9NQVJLRVRDQVAuMjAyNC8xMi8zMQEAAACuw34kAgAAAAYxNDkuNDUAyyB3K8vU3QhxQBcsy9TdCClDSVEuTkFTREFRR006RkRUWC5JUV9NQVJLRVRDQVAuMjAyNC8xMi8zMQEAAAC9pZ0mAgAAAAoxNjIuMjAyMzc5AMsgdyvL1N0I86YZLMvU3QglQ0lRLkFSQ0E6Q0hBVC5JUV9NQVJLRVRDQVAuMjAyNC8xMi8zMQEAAAAAMDVtAgAAAAgyMjUuNTY0NQDLIHcry9TdCIGXDSzL1N0IJUNJUS5BUkNBOkxPVVAuSVFfTUFSS0VUQ0FQLjIwMjQvMTIvMzEBAAAAWVwPIgIAAAAJNjYuNjc4NTUzAMsgdyvL1N0IPgoQLMvU3QglQ0lRLkFSQ0E6TFJOWi5JUV9NQVJLRVRDQVAuMjAyNC8xMi8zMQEAAAC1dsMmAgAAAAkzMy45MTEyMDgAyyB3K8vU3Qg+ChAsy9TdCCRDSVEuQVJDQTpBSVMuSVFfTUFSS0VUQ0FQLjIwMjQvMTIvMzEBAAAAmJefcAIAAAAIMC41OTYzMTgAyyB3K8vU3Qjzphksy9TdCClDSVEuTkFTREFRR006V0lTRS5JUV9NQVJLRVRDQVAuMjAyNC8xMi8zMQEAAADpsENu</t>
  </si>
  <si>
    <t>AgAAAAcyMC43MTk4AMsgdyvL1N0I86YZLMvU3QglQ0lRLlhUUkE6WEFJWC5JUV9NQVJLRVRDQVAuMjAyNC8xMi8zMQEAAAA17OIiAgAAAAs0MTA4LjUxNzA1NgDLIHcry9TdCPOmGSzL1N0IJENJUS5CSVQ6V1RBSS5JUV9NQVJLRVRDQVAuMjAyNC8xMi8zMQEAAABNulsjAgAAAAo3NjkuMzcxNzI2AMsgdyvL1N0I86YZLMvU3QgkQ0lRLkxTRTpBSUFHLklRX01BUktFVENBUC4yMDI0LzEyLzMxAQAAAPCdgiQCAAAACjU5OC4wODE5MDMAyyB3K8vU3QgK2RQsy9TdCCRDSVEuQVNYOlJCVFouSVFfTUFSS0VUQ0FQLjIwMjQvMTIvMzEBAAAAKe12IgIAAAAKMjg3Ljg0MDAwMQDLIHcry9TdCHFAFyzL1N0II0NJUS5EQjpYQjBULklRX01BUktFVENBUC4yMDI0LzEyLzMxAQAAANMz3ikCAAAABTYxLjI5AMsgdyvL1N0IcUAXLMvU3QgkQ0lRLk5BU0RBUUdNOkFHSVguSVFfVk9MVU1FLjIwMjUvOC8xAQAAACP3AHACAAAACDAuMDMyNTU5ACUdVLYy1N0ID/iwtjLU3QgjQ0lRLk5BU0RBUUdNOlNNSC5JUV9WT0xVTUUuMjAyNS84LzEBAAAAYMI2AAIAAAAJMTQuMDMyMTk2ACUdVLYy1N0IKLO/tjLU3QgfQ0lRLkJBVFM6SUdWLklRX1ZPTFVNRS4yMDI1LzgvMQEAAADNOoYAAgAAAAc2Ljg4Mjc1ACUdVLYy1N0Ijhi+tjLU3QgkQ0lRLk5BU0RBUUdNOkJPVFouSVFfVk9MVU1FLjIwMjUvOC8xAQAAAPf9CBYCAAAACDAu</t>
  </si>
  <si>
    <t>5EptytTdCNuP8G3K1N0IIENJUS5OQVNEQVFHTTpBR0lYLklRX0NMT1NFUFJJQ0UuAQAAACP3AHACAAAABzMxLjk1MzEAyyB3K8vU3QjLIHcry9TdCClDSVEuTkFTREFRR006QUdJWC5JUV9DTE9TRVBSSUNFLjIwMjUvNy8zMQEAAAAj9wBwAgAAAAczMi40NTk1ADpEVLYy1N0II/23tjLU3QgiQ0lRLk5BU0RBUUdNOkFHSVguSVFfVldBUC4yMDI1LzgvMQEAAAAj9wBwAgAAAAUzMS40OQA6RFS2MtTdCJAiubYy1N0IL0NJUS5OQVNEQVFHTTpBR0lYLklRX1NIQVJFU09VVFNUQU5ESU5HLjIwMjUvOC8xAQAAACP3AHACAAAACDAuOTAwMDAyAO7kSm3K1N0Ict33bcrU3QgwQ0lRLk5BU0RBUUdNOkFHSVguSVFfU0hBUkVTT1VUU1RBTkRJTkcuMjAyNS83LzMxAQAAACP3AHACAAAACDAuOTAwMDAyADpEVLYy1N0IiA/DtjLU3QgxQ0lRLk5BU0RBUUdNOkFHSVguSVFfU0hBUkVTT1VUU1RBTkRJTkcuMjAyNC8xMi8zMQEAAAAj9wBwAgAAAAgwLjQwMDAwMgDLIHcry9TdCPOmGSzL1N0IMENJUS5OQVNEQVFHTTpTTUguSVFfU0hBUkVTT1VUU1RBTkRJTkcuMjAyNC8xMi8zMQEAAABgwjYAAgAAAAk5Ni4yNDE4NzQAyyB3K8vU3QgK2RQsy9TdCCxDSVEuQkFUUzpJR1YuSVFfU0hBUkVTT1VUU1RBTkRJTkcuMjAyNC8xMi8zMQEAAADNOoYAAgAAAAQ5My4xAMsgdyvL1N0IcUAXLMvU3QgxQ0lRLk5BU0RBUUdNOkJPVFou</t>
  </si>
  <si>
    <t>SVFfU0hBUkVTT1VUU1RBTkRJTkcuMjAyNC8xMi8zMQEAAAD3/QgWAgAAAAU4MC44NADLIHcry9TdCDZxEizL1N0IMENJUS5OQVNEQVFHTTpBSVEuSVFfU0hBUkVTT1VUU1RBTkRJTkcuMjAyNC8xMi8zMQEAAADp3GIhAgAAAAk2Ny41NzAwMDIAyyB3K8vU3QhxQBcsy9TdCC1DSVEuQVJDQTpBUlRZLklRX1NIQVJFU09VVFNUQU5ESU5HLjIwMjQvMTIvMzEBAAAAbh9pIQIAAAAEMTkuNADLIHcry9TdCHFAFyzL1N0IMUNJUS5OQVNEQVFHTTpST0JULklRX1NIQVJFU09VVFNUQU5ESU5HLjIwMjQvMTIvMzEBAAAAXGPZIAIAAAAIOS44NTAwMDIAyyB3K8vU3QgK2RQsy9TdCC1DSVEuQVJDQTpJR1BULklRX1NIQVJFU09VVFNUQU5ESU5HLjIwMjQvMTIvMzEBAAAAzAJeAQIAAAABOQDLIHcry9TdCDpgCyzL1N0ILUNJUS5CQVRTOldUQUkuSVFfU0hBUkVTT1VUU1RBTkRJTkcuMjAyNC8xMi8zMQEAAABgTm9kAgAAAAM5LjIAyyB3K8vU3Qjzphksy9TdCC1DSVEuQVJDQTpUSE5RLklRX1NIQVJFU09VVFNUQU5ESU5HLjIwMjQvMTIvMzEBAAAArsN+JAIAAAAEMy4wNQDLIHcry9TdCDpgCyzL1N0IMUNJUS5OQVNEQVFHTTpGRFRYLklRX1NIQVJFU09VVFNUQU5ESU5HLjIwMjQvMTIvMzEBAAAAvaWdJgIAAAAINC41ODg0NjkAyyB3K8vU3Qjzphksy9TdCC1DSVEuQVJDQTpDSEFULklRX1NIQVJFU09VVFNUQU5ESU5H</t>
  </si>
  <si>
    <t>LjIwMjQvMTIvMzEBAAAAADA1bQIAAAAFNS41NzUAyyB3K8vU3QhxQBcsy9TdCC1DSVEuQVJDQTpMT1VQLklRX1NIQVJFU09VVFNUQU5ESU5HLjIwMjQvMTIvMzEBAAAAWVwPIgIAAAAIMS4yNTAwMDEAyyB3K8vU3QhxQBcsy9TdCC1DSVEuQVJDQTpMUk5aLklRX1NIQVJFU09VVFNUQU5ESU5HLjIwMjQvMTIvMzEBAAAAtXbDJgIAAAAEMC44NwDLIHcry9TdCKNaBizL1N0ILENJUS5BUkNBOkFJUy5JUV9TSEFSRVNPVVRTVEFORElORy4yMDI0LzEyLzMxAQAAAJiXn3ACAAAABTAuMDI1AMsgdyvL1N0IcUAXLMvU3QgxQ0lRLk5BU0RBUUdNOldJU0UuSVFfU0hBUkVTT1VUU1RBTkRJTkcuMjAyNC8xMi8zMQEAAADpsENuAgAAAAQwLjU0AMsgdyvL1N0IgZcNLMvU3QgtQ0lRLlhUUkE6WEFJWC5JUV9TSEFSRVNPVVRTVEFORElORy4yMDI0LzEyLzMxAQAAADXs4iICAAAACTMwLjQzNzk2OQDLIHcry9TdCD4KECzL1N0ILENJUS5CSVQ6V1RBSS5JUV9TSEFSRVNPVVRTVEFORElORy4yMDI0LzEyLzMxAQAAAE26WyMCAAAACDExLjQ2MjYzAMsgdyvL1N0IPgoQLMvU3QgsQ0lRLkxTRTpBSUFHLklRX1NIQVJFU09VVFNUQU5ESU5HLjIwMjQvMTIvMzEBAAAA8J2CJAIAAAAJMzQuNTExMzYyAMsgdyvL1N0IcUAXLMvU3QgsQ0lRLkFTWDpSQlRaLklRX1NIQVJFU09VVFNUQU5ESU5HLjIwMjQvMTIvMzEBAAAAKe12IgIA</t>
  </si>
  <si>
    <t>AAAJMTkuMjY2Mzk5AMsgdyvL1N0INnESLMvU3QgrQ0lRLkRCOlhCMFQuSVFfU0hBUkVTT1VUU1RBTkRJTkcuMjAyNC8xMi8zMQEAAADTM94pAgAAAAEzAMsgdyvL1N0INnESLMvU3QguQ0lRLk5BU0RBUUdNOlNNSC5JUV9TSEFSRVNPVVRTVEFORElORy4yMDI1LzgvMQEAAABgwjYAAgAAAAk5NC40OTE4NzQAow5LbcrU3QhA+uZtytTdCCpDSVEuQkFUUzpJR1YuSVFfU0hBUkVTT1VUU1RBTkRJTkcuMjAyNS84LzEBAAAAzTqGAAIAAAADMTA4AKMOS23K1N0Ict33bcrU3QgvQ0lRLk5BU0RBUUdNOkJPVFouSVFfU0hBUkVTT1VUU1RBTkRJTkcuMjAyNS84LzEBAAAA9/0IFgIAAAAFODMuNjYAow5LbcrU3Qjbj/BtytTdCC5DSVEuTkFTREFRR006QUlRLklRX1NIQVJFU09VVFNUQU5ESU5HLjIwMjUvOC8xAQAAAOncYiECAAAACTg5LjI1MDAwMgCjDkttytTdCHLd923K1N0IK0NJUS5BUkNBOkFSVFkuSVFfU0hBUkVTT1VUU1RBTkRJTkcuMjAyNS84LzEBAAAAbh9pIQIAAAAFMjguMTUAow5LbcrU3QgDRvptytTdCC9DSVEuTkFTREFRR006Uk9CVC5JUV9TSEFSRVNPVVRTVEFORElORy4yMDI1LzgvMQEAAABcY9kgAgAAAAkxMC4zMDAwMDIAow5LbcrU3Qhy3fdtytTdCCtDSVEuQVJDQTpJR1BULklRX1NIQVJFU09VVFNUQU5ESU5HLjIwMjUvOC8xAQAAAMwCXgECAAAAAzkuOQCjDkttytTdCHLd923K1N0IK0NJ</t>
  </si>
  <si>
    <t>AAAANeziIgIAAAAJMzQuODk5ODY5AKMOS23K1N0ItrL8bcrU3QgqQ0lRLkJJVDpXVEFJLklRX1NIQVJFU09VVFNUQU5ESU5HLjIwMjUvOC8xAQAAAE26WyMCAAAACDEyLjA2NjYzAKMOS23K1N0IvjzzbcrU3QgqQ0lRLkxTRTpBSUFHLklRX1NIQVJFU09VVFNUQU5ESU5HLjIwMjUvOC8xAQAAAPCdgiQCAAAACTQxLjQxMzM2MgCjDkttytTdCED65m3K1N0IKkNJUS5BU1g6UkJUWi5JUV9TSEFSRVNPVVRTVEFORElORy4yMDI1LzgvMQEAAAAp7XYiAgAAAAkyMC42NzE1OTcAow5LbcrU3Qj/p+ttytTdCClDSVEuREI6WEIwVC5JUV9TSEFSRVNPVVRTVEFORElORy4yMDI1LzgvMQEAAADTM94pAgAAAAQ0LjAzAKMOS23K1N0IgyL7bcrU3QgxQ0lRLk5BU0RBUUdNOkFHSVguSVFfU0hBUkVTT1VUU1RBTkRJTkcuMjAyMy8xMi8yOQEAAAAj9wBwAwAAAAAAyyB3K8vU3QgK2RQsy9TdCDBDSVEuTkFTREFRR006U01ILklRX1NIQVJFU09VVFNUQU5ESU5HLjIwMjMvMTIvMjkBAAAAYMI2AAIAAAAJNjguNDQxODc0AMsgdyvL1N0IOmALLMvU3QgsQ0lRLkJBVFM6SUdWLklRX1NIQVJFU09VVFNUQU5ESU5HLjIwMjMvMTIvMjkBAAAAzTqGAAIAAAAFOTIuMjUAyyB3K8vU3Qg6YAssy9TdCDFDSVEuTkFTREFRR006Qk9UWi5JUV9TSEFSRVNPVVRTVEFORElORy4yMDIzLzEyLzI5AQAAAPf9CBYCAAAABTg3LjA2AMsgdyvL</t>
  </si>
  <si>
    <t>1N0I86YZLMvU3QgwQ0lRLk5BU0RBUUdNOkFJUS5JUV9TSEFSRVNPVVRTVEFORElORy4yMDIzLzEyLzI5AQAAAOncYiECAAAACTI4Ljg2MDAwMgDLIHcry9TdCDpgCyzL1N0ILUNJUS5BUkNBOkFSVFkuSVFfU0hBUkVTT1VUU1RBTkRJTkcuMjAyMy8xMi8yOQEAAABuH2khAgAAAAQxNy40AMsgdyvL1N0I86YZLMvU3QgxQ0lRLk5BU0RBUUdNOlJPQlQuSVFfU0hBUkVTT1VUU1RBTkRJTkcuMjAyMy8xMi8yOQEAAABcY9kgAgAAAAkxMC44MDAwMDIAyyB3K8vU3Qjzphksy9TdCC1DSVEuQVJDQTpJR1BULklRX1NIQVJFU09VVFNUQU5ESU5HLjIwMjMvMTIvMjkBAAAAzAJeAQIAAAAENC43NgDLIHcry9TdCPOmGSzL1N0ILUNJUS5CQVRTOldUQUkuSVFfU0hBUkVTT1VUU1RBTkRJTkcuMjAyMy8xMi8yOQEAAABgTm9kAgAAAAQ5LjU1AMsgdyvL1N0IgZcNLMvU3QgtQ0lRLkFSQ0E6VEhOUS5JUV9TSEFSRVNPVVRTVEFORElORy4yMDIzLzEyLzI5AQAAAK7DfiQCAAAAAzMuMQDLIHcry9TdCD4KECzL1N0IMUNJUS5OQVNEQVFHTTpGRFRYLklRX1NIQVJFU09VVFNUQU5ESU5HLjIwMjMvMTIvMjkBAAAAvaWdJgIAAAAIMy43ODg0NjkAyyB3K8vU3QijWgYsy9TdCC1DSVEuQVJDQTpDSEFULklRX1NIQVJFU09VVFNUQU5ESU5HLjIwMjMvMTIvMjkBAAAAADA1bQIAAAAFMi4wNzUAyyB3K8vU3Qg+ChAsy9TdCC1DSVEu</t>
  </si>
  <si>
    <t>QVJDQTpMT1VQLklRX1NIQVJFU09VVFNUQU5ESU5HLjIwMjMvMTIvMjkBAAAAWVwPIgIAAAAIMS4wNTAwMDEAyyB3K8vU3QijWgYsy9TdCC1DSVEuQVJDQTpMUk5aLklRX1NIQVJFU09VVFNUQU5ESU5HLjIwMjMvMTIvMjkBAAAAtXbDJgIAAAAEMC45NgDLIHcry9TdCHFAFyzL1N0ILENJUS5BUkNBOkFJUy5JUV9TSEFSRVNPVVRTVEFORElORy4yMDIzLzEyLzI5AQAAAJiXn3ADAAAAAADLIHcry9TdCDZxEizL1N0IMUNJUS5OQVNEQVFHTTpXSVNFLklRX1NIQVJFU09VVFNUQU5ESU5HLjIwMjMvMTIvMjkBAAAA6bBDbgIAAAAEMC4wNgDLIHcry9TdCHFAFyzL1N0ILUNJUS5YVFJBOlhBSVguSVFfU0hBUkVTT1VUU1RBTkRJTkcuMjAyMy8xMi8yOQEAAAA17OIiAgAAAAkxNS44MDU5NjkAyyB3K8vU3Qg2cRIsy9TdCCxDSVEuQklUOldUQUkuSVFfU0hBUkVTT1VUU1RBTkRJTkcuMjAyMy8xMi8yOQEAAABNulsjAgAAAAgxMS43OTg2MwDLIHcry9TdCHFAFyzL1N0ILENJUS5MU0U6QUlBRy5JUV9TSEFSRVNPVVRTVEFORElORy4yMDIzLzEyLzI5AQAAAPCdgiQCAAAACTI5Ljg2NjUzMwDLIHcry9TdCHFAFyzL1N0ILENJUS5BU1g6UkJUWi5JUV9TSEFSRVNPVVRTVEFORElORy4yMDIzLzEyLzI5AQAAACntdiICAAAACTE2Ljc0MTY2NQDLIHcry9TdCArZFCzL1N0IK0NJUS5EQjpYQjBULklRX1NIQVJFU09VVFNU</t>
  </si>
  <si>
    <t>QU5ESU5HLjIwMjMvMTIvMjkBAAAA0zPeKQIAAAAEMS44NwDLIHcry9TdCArZFCzL1N0IJ0NJUS5OQVNEQVFHTTpTTUguSVFfQ0xPU0VQUklDRS4yMDI1LzgvMQEAAABgwjYAAgAAAAYyODMuOTUAow5LbcrU3Qhy3fdtytTdCClDSVEuTkFTREFRR006U01ILklRX0NMT1NFUFJJQ0UuMjAyMy8xMi8yOQEAAABgwjYAAgAAAAYxNzQuODcAyyB3K8vU3QhxQBcsy9TdCCZDSVEuTkFTREFRR006UVFRLklRX01BUktFVENBUC4yMDI1LzgvMQEAAAAOunsAAgAAAAozNTQwMTIuNDAyAQYAAAAFAAAAATEBAAAACy0xOTYzNzE0NjM2AwAAAAMxNjACAAAABjEwMDA1NAQAAAABMAcAAAAIOC8xLzIwMjU6RFS2MtTdCBfWt7Yy1N0IKENJUS5OQVNEQVFHTTpRUVEuSVFfTUFSS0VUQ0FQLjIwMjQvMTIvMzEBAAAADrp7AAIAAAALMzE1NTA1LjU5NDUBBgAAAAUAAAABMQEAAAALLTE5NjM3MTQ2MzYDAAAAAzE2MAIAAAAGMTAwMDU0BAAAAAEwBwAAAAoxMi8zMS8yMDI0yyB3K8vU3QiBlw0sy9TdCCNDSVEuTkFTREFRR006UVFRLklRX1ZPTFVNRS4yMDI1LzgvMQEAAAAOunsAAgAAAAk2OS40MDA3ODkAOkRUtjLU3QiRgq+2MtTdCChDSVEuTkFTREFRR006UVFRLklRX0NMT1NFUFJJQ0UuMjAyNS83LzMxAQAAAA66ewACAAAABjU2NS4wMQA6RFS2MtTdCBRburYy1N0IJ0NJUS5OQVNEQVFHTTpRUVEuSVFfQ0xPU0VQUklDRS4y</t>
  </si>
  <si>
    <t>MDI1LzgvMQEAAAAOunsAAgAAAAY1NTMuODgAow5LbcrU3QiDIvttytTdCCFDSVEuTkFTREFRR006UVFRLklRX1ZXQVAuMjAyNS84LzEBAAAADrp7AAIAAAAGNTU1LjI3ADpEVLYy1N0IFf7BtjLU3QgvQ0lRLk5BU0RBUUdNOlFRUS5JUV9TSEFSRVNPVVRTVEFORElORy4yMDI1LzcvMzEBAAAADrp7AAIAAAAGNjM5LjE1ADpEVLYy1N0IN0zCtjLU3QguQ0lRLk5BU0RBUUdNOlFRUS5JUV9TSEFSRVNPVVRTVEFORElORy4yMDI1LzgvMQEAAAAOunsAAgAAAAY2MzkuMTUAow5LbcrU3QiDIvttytTdCDBDSVEuTkFTREFRR006UVFRLklRX1NIQVJFU09VVFNUQU5ESU5HLjIwMjQvMTIvMzEBAAAADrp7AAIAAAAGNjE3LjE1AMsgdyvL1N0IcUAXLMvU3QgwQ0lRLk5BU0RBUUdNOlFRUS5JUV9TSEFSRVNPVVRTVEFORElORy4yMDIzLzEyLzI5AQAAAA66ewACAAAABjU2MC4zNQDLIHcry9TdCArZFCzL1N0IKUNJUS5OQVNEQVFHTTpRUVEuSVFfQ0xPU0VQUklDRS4yMDIzLzEyLzI5AQAAAA66ewACAAAABjQwOS41MgDLIHcry9TdCArZFCzL1N0IKUNJUS5OQVNEQVFHTTpRUVEuSVFfQ0xPU0VQUklDRS4yMDI0LzEyLzMxAQAAAA66ewACAAAABjUxMS4yMwDLIHcry9TdCDpgCyzL1N0IKENJUS5OQVNEQVFHTTpTTUguSVFfQ0xPU0VQUklDRS4yMDI1LzcvMzEBAAAAYMI2AAIAAAAGMjg4Ljc4ADpEVLYy1N0IF9a3tjLU</t>
  </si>
  <si>
    <t>3QghQ0lRLk5BU0RBUUdNOlNNSC5JUV9WV0FQLjIwMjUvOC8xAQAAAGDCNgACAAAABjI4My4yNQA6RFS2MtTdCJAiubYy1N0IL0NJUS5OQVNEQVFHTTpTTUguSVFfU0hBUkVTT1VUU1RBTkRJTkcuMjAyNS83LzMxAQAAAGDCNgACAAAACTk0LjQ5MTg3NAA6RFS2MtTdCBRburYy1N0IKUNJUS5OQVNEQVFHTTpTTUguSVFfQ0xPU0VQUklDRS4yMDI0LzEyLzMxAQAAAGDCNgACAAAABjI0Mi4xNwDLIHcry9TdCIGXDSzL1N0IJENJUS5CQVRTOklHVi5JUV9DTE9TRVBSSUNFLjIwMjUvNy8zMQEAAADNOoYAAgAAAAYxMTEuNjYAOkRUtjLU3QhOp7u2MtTdCCNDSVEuQkFUUzpJR1YuSVFfQ0xPU0VQUklDRS4yMDI1LzgvMQEAAADNOoYAAgAAAAYxMDguNjMAow5LbcrU3QgmMultytTdCCtDSVEuQkFUUzpJR1YuSVFfU0hBUkVTT1VUU1RBTkRJTkcuMjAyNS83LzMxAQAAAM06hgACAAAAAzEwOAA6RFS2MtTdCHt2wLYy1N0IJUNJUS5CQVRTOklHVi5JUV9DTE9TRVBSSUNFLjIwMjMvMTIvMjkBAAAAzTqGAAIAAAAGODEuMTI4AMsgdyvL1N0INnESLMvU3QglQ0lRLkJBVFM6SUdWLklRX0NMT1NFUFJJQ0UuMjAyNC8xMi8zMQEAAADNOoYAAgAAAAYxMDAuMTIAyyB3K8vU3Qjzphksy9TdCClDSVEuTkFTREFRR006Qk9UWi5JUV9DTE9TRVBSSUNFLjIwMjUvNy8zMQEAAAD3/QgWAgAAAAUzMy40NwA6RFS2MtTdCCLgvLYy</t>
  </si>
  <si>
    <t>1N0IKENJUS5OQVNEQVFHTTpCT1RaLklRX0NMT1NFUFJJQ0UuMjAyNS84LzEBAAAA9/0IFgIAAAAFMzMuMTIAow5LbcrU3Qjbj/BtytTdCCJDSVEuTkFTREFRR006Qk9UWi5JUV9WV0FQLjIwMjUvOC8xAQAAAPf9CBYCAAAABTMzLjAyADpEVLYy1N0IHcm+tjLU3QgwQ0lRLk5BU0RBUUdNOkJPVFouSVFfU0hBUkVTT1VUU1RBTkRJTkcuMjAyNS83LzMxAQAAAPf9CBYCAAAABTgzLjY2ADpEVLYy1N0IiA/DtjLU3QgqQ0lRLk5BU0RBUUdNOkJPVFouSVFfQ0xPU0VQUklDRS4yMDIzLzEyLzI5AQAAAPf9CBYCAAAABDI4LjUAyyB3K8vU3QgK2RQsy9TdCCpDSVEuTkFTREFRR006Qk9UWi5JUV9DTE9TRVBSSUNFLjIwMjQvMTIvMzEBAAAA9/0IFgIAAAAFMzEuOTUAyyB3K8vU3Qg6YAssy9TdCChDSVEuTkFTREFRR006QUlRLklRX0NMT1NFUFJJQ0UuMjAyNS83LzMxAQAAAOncYiECAAAABTQ0LjU3ADpEVLYy1N0IN9q/tjLU3QgnQ0lRLk5BU0RBUUdNOkFJUS5JUV9DTE9TRVBSSUNFLjIwMjUvOC8xAQAAAOncYiECAAAABTQzLjQ3AKMOS23K1N0IgyL7bcrU3QghQ0lRLk5BU0RBUUdNOkFJUS5JUV9WV0FQLjIwMjUvOC8xAQAAAOncYiECAAAABDQzLjUAOkRUtjLU3QjRvrm2MtTdCC9DSVEuTkFTREFRR006QUlRLklRX1NIQVJFU09VVFNUQU5ESU5HLjIwMjUvNy8zMQEAAADp3GIhAgAAAAk4OS4yNTAwMDIAOkRU</t>
  </si>
  <si>
    <t>tjLU3QgV/sG2MtTdCClDSVEuTkFTREFRR006QUlRLklRX0NMT1NFUFJJQ0UuMjAyMy8xMi8yOQEAAADp3GIhAgAAAAUzMS4xOADLIHcry9TdCHFAFyzL1N0IKUNJUS5OQVNEQVFHTTpBSVEuSVFfQ0xPU0VQUklDRS4yMDI0LzEyLzMxAQAAAOncYiECAAAABTM4LjY0AMsgdyvL1N0IgZcNLMvU3QglQ0lRLkFSQ0E6QVJUWS5JUV9DTE9TRVBSSUNFLjIwMjUvNy8zMQEAAABuH2khAgAAAAU0My40NQA6RFS2MtTdCG/NwrYy1N0IJENJUS5BUkNBOkFSVFkuSVFfQ0xPU0VQUklDRS4yMDI1LzgvMQEAAABuH2khAgAAAAU0Mi4yNgCjDkttytTdCCYy6W3K1N0IHkNJUS5BUkNBOkFSVFkuSVFfVldBUC4yMDI1LzgvMQEAAABuH2khAgAAAAU0Mi4yMwA6RFS2MtTdCCLgvLYy1N0ILENJUS5BUkNBOkFSVFkuSVFfU0hBUkVTT1VUU1RBTkRJTkcuMjAyNS83LzMxAQAAAG4faSECAAAABTI4LjE1ADpEVLYy1N0IsNCwtjLU3QgmQ0lRLkFSQ0E6QVJUWS5JUV9DTE9TRVBSSUNFLjIwMjMvMTIvMjkBAAAAbh9pIQIAAAAEMzQuNQDLIHcry9TdCDZxEizL1N0IJkNJUS5BUkNBOkFSVFkuSVFfQ0xPU0VQUklDRS4yMDI0LzEyLzMxAQAAAG4faSECAAAABTM3LjA3AMsgdyvL1N0INnESLMvU3QgpQ0lRLk5BU0RBUUdNOlJPQlQuSVFfQ0xPU0VQUklDRS4yMDI1LzcvMzEBAAAAXGPZIAIAAAAHNDkuOTY1NQA6RFS2MtTdCApps7Yy</t>
  </si>
  <si>
    <t>1N0IKENJUS5OQVNEQVFHTTpST0JULklRX0NMT1NFUFJJQ0UuMjAyNS84LzEBAAAAXGPZIAIAAAAHNDkuMDIzMgCjDkttytTdCHLd923K1N0IIkNJUS5OQVNEQVFHTTpST0JULklRX1ZXQVAuMjAyNS84LzEBAAAAXGPZIAIAAAAFNDguOTkAOkRUtjLU3Qj4rsG2MtTdCDBDSVEuTkFTREFRR006Uk9CVC5JUV9TSEFSRVNPVVRTVEFORElORy4yMDI1LzcvMzEBAAAAXGPZIAIAAAAJMTAuMzAwMDAyADpEVLYy1N0Igfu4tjLU3QgqQ0lRLk5BU0RBUUdNOlJPQlQuSVFfQ0xPU0VQUklDRS4yMDIzLzEyLzI5AQAAAFxj2SACAAAABTQ1LjUzAMsgdyvL1N0IcUAXLMvU3QgqQ0lRLk5BU0RBUUdNOlJPQlQuSVFfQ0xPU0VQUklDRS4yMDI0LzEyLzMxAQAAAFxj2SACAAAABTQ1LjA0AMsgdyvL1N0IOmALLMvU3QglQ0lRLkFSQ0E6SUdQVC5JUV9DTE9TRVBSSUNFLjIwMjUvNy8zMQEAAADMAl4BAgAAAAU1MC42NwA6RFS2MtTdCHt2wLYy1N0IJENJUS5BUkNBOklHUFQuSVFfQ0xPU0VQUklDRS4yMDI1LzgvMQEAAADMAl4BAgAAAAY0OS41NzgAow5LbcrU3QiDIvttytTdCB5DSVEuQVJDQTpJR1BULklRX1ZXQVAuMjAyNS84LzEBAAAAzAJeAQIAAAAFNDkuNTMAOkRUtjLU3QiZxMC2MtTdCCxDSVEuQVJDQTpJR1BULklRX1NIQVJFU09VVFNUQU5ESU5HLjIwMjUvNy8zMQEAAADMAl4BAgAAAAM5LjkAOkRUtjLU3Qgeuby2</t>
  </si>
  <si>
    <t>MtTdCCZDSVEuQVJDQTpJR1BULklRX0NMT1NFUFJJQ0UuMjAyMy8xMi8yOQEAAADMAl4BAgAAAAUzOC42MQDLIHcry9TdCD4KECzL1N0IJkNJUS5BUkNBOklHUFQuSVFfQ0xPU0VQUklDRS4yMDI0LzEyLzMxAQAAAMwCXgECAAAABTQ1LjIzAMsgdyvL1N0IPgoQLMvU3QglQ0lRLkJBVFM6V1RBSS5JUV9DTE9TRVBSSUNFLjIwMjUvNy8zMQEAAABgTm9kAgAAAAUyNS40NgA6RFS2MtTdCJGCr7Yy1N0IJENJUS5CQVRTOldUQUkuSVFfQ0xPU0VQUklDRS4yMDI1LzgvMQEAAABgTm9kAgAAAAUyNC42NgCjDkttytTdCLay/G3K1N0IHkNJUS5CQVRTOldUQUkuSVFfVldBUC4yMDI1LzgvMQEAAABgTm9kAgAAAAUyNC42NgA6RFS2MtTdCJGCr7Yy1N0ILENJUS5CQVRTOldUQUkuSVFfU0hBUkVTT1VUU1RBTkRJTkcuMjAyNS83LzMxAQAAAGBOb2QCAAAAAzguNgA6RFS2MtTdCIH7uLYy1N0IJkNJUS5CQVRTOldUQUkuSVFfQ0xPU0VQUklDRS4yMDIzLzEyLzI5AQAAAGBOb2QCAAAABTIwLjY5AMsgdyvL1N0I86YZLMvU3QgmQ0lRLkJBVFM6V1RBSS5JUV9DTE9TRVBSSUNFLjIwMjQvMTIvMzEBAAAAYE5vZAIAAAACMjIAyyB3K8vU3Qjzphksy9TdCCVDSVEuQVJDQTpUSE5RLklRX0NMT1NFUFJJQ0UuMjAyNS83LzMxAQAAAK7DfiQCAAAABTU2LjEyADpEVLYy1N0IFFu6tjLU3QgkQ0lRLkFSQ0E6VEhOUS5JUV9DTE9T</t>
  </si>
  <si>
    <t>RVBSSUNFLjIwMjUvOC8xAQAAAK7DfiQCAAAABTU0LjQzAKMOS23K1N0I24/wbcrU3QgeQ0lRLkFSQ0E6VEhOUS5JUV9WV0FQLjIwMjUvOC8xAQAAAK7DfiQCAAAABTU0LjUyADpEVLYy1N0ITqe7tjLU3QgsQ0lRLkFSQ0E6VEhOUS5JUV9TSEFSRVNPVVRTVEFORElORy4yMDI1LzcvMzEBAAAArsN+JAIAAAAFMy43MjUAOkRUtjLU3Qjli7W2MtTdCCZDSVEuQVJDQTpUSE5RLklRX0NMT1NFUFJJQ0UuMjAyMy8xMi8yOQEAAACuw34kAgAAAAc0MS4yNDA1AMsgdyvL1N0IOmALLMvU3QgmQ0lRLkFSQ0E6VEhOUS5JUV9DTE9TRVBSSUNFLjIwMjQvMTIvMzEBAAAArsN+JAIAAAACNDkAyyB3K8vU3QhxQBcsy9TdCClDSVEuTkFTREFRR006RkRUWC5JUV9DTE9TRVBSSUNFLjIwMjUvNy8zMQEAAAC9pZ0mAgAAAAczOS42NDY1ADpEVLYy1N0Ijhi+tjLU3QgoQ0lRLk5BU0RBUUdNOkZEVFguSVFfQ0xPU0VQUklDRS4yMDI1LzgvMQEAAAC9pZ0mAgAAAAczOC40NTk4AKMOS23K1N0Ict33bcrU3QgiQ0lRLk5BU0RBUUdNOkZEVFguSVFfVldBUC4yMDI1LzgvMQEAAAC9pZ0mAgAAAAUzOC41OAA6RFS2MtTdCIgPw7Yy1N0IMENJUS5OQVNEQVFHTTpGRFRYLklRX1NIQVJFU09VVFNUQU5ESU5HLjIwMjUvNy8zMQEAAAC9pZ0mAgAAAAg0LjY4ODQ2OQA6RFS2MtTdCBeMv7Yy1N0IKUNJUS5OQVNEQVFHTTpGRFRYLklRX0NM</t>
  </si>
  <si>
    <t>T1NFUFJJQ0UuMjAyMy82LzEyAQAAAL2lnSYCAAAABzI1LjUxNzEAyyB3K8vU3Qg+ChAsy9TdCCpDSVEuTkFTREFRR006RkRUWC5JUV9DTE9TRVBSSUNFLjIwMjQvMTIvMzEBAAAAvaWdJgIAAAAFMzUuMzUAyyB3K8vU3Qg2cRIsy9TdCCVDSVEuQVJDQTpDSEFULklRX0NMT1NFUFJJQ0UuMjAyNS83LzMxAQAAAAAwNW0CAAAABTUxLjU0ADpEVLYy1N0IFf7BtjLU3QgkQ0lRLkFSQ0E6Q0hBVC5JUV9DTE9TRVBSSUNFLjIwMjUvOC8xAQAAAAAwNW0CAAAABTQ5LjkxAKMOS23K1N0IJjLpbcrU3QgeQ0lRLkFSQ0E6Q0hBVC5JUV9WV0FQLjIwMjUvOC8xAQAAAAAwNW0CAAAABTQ5Ljk5ADpEVLYy1N0ITqe7tjLU3QgsQ0lRLkFSQ0E6Q0hBVC5JUV9TSEFSRVNPVVRTVEFORElORy4yMDI1LzcvMzEBAAAAADA1bQIAAAAFNy41MjUAOkRUtjLU3Qiw0LC2MtTdCCVDSVEuQVJDQTpDSEFULklRX0NMT1NFUFJJQ0UuMjAyMy81LzE4AQAAAAAwNW0CAAAABzI1LjkwNzgAyyB3K8vU3QgK2RQsy9TdCCZDSVEuQVJDQTpDSEFULklRX0NMT1NFUFJJQ0UuMjAyNC8xMi8zMQEAAAAAMDVtAgAAAAU0MC40NgDLIHcry9TdCKNaBizL1N0IJUNJUS5BUkNBOkxPVVAuSVFfQ0xPU0VQUklDRS4yMDI1LzcvMzEBAAAAWVwPIgIAAAAFNjQuMjUAOkRUtjLU3QhvzcK2MtTdCCRDSVEuQVJDQTpMT1VQLklRX0NMT1NFUFJJQ0UuMjAyNS84</t>
  </si>
  <si>
    <t>LzEBAAAAWVwPIgIAAAAFNjIuMDcAow5LbcrU3Qjbj/BtytTdCB5DSVEuQVJDQTpMT1VQLklRX1ZXQVAuMjAyNS84LzEBAAAAWVwPIgIAAAAFNjIuMDUAOkRUtjLU3Qgdyb62MtTdCCxDSVEuQVJDQTpMT1VQLklRX1NIQVJFU09VVFNUQU5ESU5HLjIwMjUvNy8zMQEAAABZXA8iAgAAAAgxLjYwMDAwMQA6RFS2MtTdCAhlv7Yy1N0IJkNJUS5BUkNBOkxPVVAuSVFfQ0xPU0VQUklDRS4yMDIzLzEyLzI5AQAAAFlcDyICAAAABzQzLjc5NjkAyyB3K8vU3QgK2RQsy9TdCCZDSVEuQVJDQTpMT1VQLklRX0NMT1NFUFJJQ0UuMjAyNC8xMi8zMQEAAABZXA8iAgAAAAc1My4zNDI4AMsgdyvL1N0IcUAXLMvU3QglQ0lRLkFSQ0E6TFJOWi5JUV9DTE9TRVBSSUNFLjIwMjUvNy8zMQEAAAC1dsMmAgAAAAc0NC40MjMyADpEVLYy1N0I+K7BtjLU3QgkQ0lRLkFSQ0E6TFJOWi5JUV9DTE9TRVBSSUNFLjIwMjUvOC8xAQAAALV2wyYCAAAABzQzLjY1OTMAow5LbcrU3QiDIvttytTdCB5DSVEuQVJDQTpMUk5aLklRX1ZXQVAuMjAyNS84LzEBAAAAtXbDJgIAAAAFNDMuMjgAOkRUtjLU3QjRvrm2MtTdCCxDSVEuQVJDQTpMUk5aLklRX1NIQVJFU09VVFNUQU5ESU5HLjIwMjUvNy8zMQEAAAC1dsMmAgAAAAQwLjc4ADpEVLYy1N0ITqe7tjLU3QgmQ0lRLkFSQ0E6TFJOWi5JUV9DTE9TRVBSSUNFLjIwMjMvMTIvMjkBAAAAtXbDJgIA</t>
  </si>
  <si>
    <t>AAAHMzguMjEwNgDLIHcry9TdCDZxEizL1N0IJkNJUS5BUkNBOkxSTlouSVFfQ0xPU0VQUklDRS4yMDI0LzEyLzMxAQAAALV2wyYCAAAABzM4Ljk3ODQAyyB3K8vU3Qjzphksy9TdCCRDSVEuQVJDQTpBSVMuSVFfQ0xPU0VQUklDRS4yMDI1LzcvMzEBAAAAmJefcAIAAAAFMjkuNjcAOkRUtjLU3QiRgq+2MtTdCCNDSVEuQVJDQTpBSVMuSVFfQ0xPU0VQUklDRS4yMDI1LzgvMQEAAACYl59wAgAAAAcyOC45ODMzAKMOS23K1N0ItrL8bcrU3QgdQ0lRLkFSQ0E6QUlTLklRX1ZXQVAuMjAyNS84LzEBAAAAmJefcAIAAAAFMjguODcAOkRUtjLU3QgWu7C2MtTdCCtDSVEuQVJDQTpBSVMuSVFfU0hBUkVTT1VUU1RBTkRJTkcuMjAyNS83LzMxAQAAAJiXn3ACAAAAAzAuOAA6RFS2MtTdCNZgwbYy1N0IJUNJUS5BUkNBOkFJUy5JUV9DTE9TRVBSSUNFLjIwMjMvMTIvMjkBAAAAmJefcAMAAAAAAMsgdyvL1N0Io1oGLMvU3QglQ0lRLkFSQ0E6QUlTLklRX0NMT1NFUFJJQ0UuMjAyNC8xMi8zMQEAAACYl59wAgAAAAcyMy44NTI3AMsgdyvL1N0IcUAXLMvU3QgpQ0lRLk5BU0RBUUdNOldJU0UuSVFfQ0xPU0VQUklDRS4yMDI1LzcvMzEBAAAA6bBDbgIAAAAHMzcuODM2MwA6RFS2MtTdCBfWt7Yy1N0IKENJUS5OQVNEQVFHTTpXSVNFLklRX0NMT1NFUFJJQ0UuMjAyNS84LzEBAAAA6bBDbgIAAAAHMzYuODkwOQCjDkttytTd</t>
  </si>
  <si>
    <t>CNuP8G3K1N0IIkNJUS5OQVNEQVFHTTpXSVNFLklRX1ZXQVAuMjAyNS84LzEBAAAA6bBDbgIAAAAFMzYuODkAOkRUtjLU3QiB+7i2MtTdCDBDSVEuTkFTREFRR006V0lTRS5JUV9TSEFSRVNPVVRTVEFORElORy4yMDI1LzcvMzEBAAAA6bBDbgIAAAAEMC44NgA6RFS2MtTdCOWLtbYy1N0IKUNJUS5OQVNEQVFHTTpXSVNFLklRX0NMT1NFUFJJQ0UuMjAyMy8xMi84AQAAAOmwQ24CAAAABzI1LjQwMjkAyyB3K8vU3QiBlw0sy9TdCCpDSVEuTkFTREFRR006V0lTRS5JUV9DTE9TRVBSSUNFLjIwMjQvMTIvMzEBAAAA6bBDbgIAAAAFMzguMzcAyyB3K8vU3Qg+ChAsy9TdCCRDSVEuTFNFOlJCT1QuSVFfQ0xPU0VQUklDRS4yMDI1LzcvMzEBAAAAjnskFAIAAAAFMTUuMzIAOkRUtjLU3QjBg8O2MtTdCCNDSVEuTFNFOlJCT1QuSVFfQ0xPU0VQUklDRS4yMDI1LzgvMQEAAACOeyQUAgAAAAUxNC44OACjDkttytTdCHLd923K1N0IHUNJUS5MU0U6UkJPVC5JUV9WV0FQLjIwMjUvOC8xAQAAAI57JBQCAAAACTE0Ljk5MjM3MwA6RFS2MtTdCB65vLYy1N0IJUNJUS5MU0U6UkJPVC5JUV9DTE9TRVBSSUNFLjIwMjMvMTIvMjkBAAAAjnskFAIAAAAFMTMuMTUAyyB3K8vU3QhxQBcsy9TdCCVDSVEuTFNFOlJCT1QuSVFfQ0xPU0VQUklDRS4yMDI0LzEyLzMxAQAAAI57JBQCAAAABjEzLjg3NQDLIHcry9TdCDZxEizL1N0IJUNJ</t>
  </si>
  <si>
    <t>US5YVFJBOlhBSVguSVFfQ0xPU0VQUklDRS4yMDI1LzcvMzEBAAAANeziIgIAAAAGMTQzLjc2ADpEVLYy1N0IkYKvtjLU3QgkQ0lRLlhUUkE6WEFJWC5JUV9DTE9TRVBSSUNFLjIwMjUvOC8xAQAAADXs4iICAAAABjEzNy43NACjDkttytTdCHLd923K1N0ILENJUS5YVFJBOlhBSVguSVFfU0hBUkVTT1VUU1RBTkRJTkcuMjAyNS83LzMxAQAAADXs4iICAAAACTM0Ljg5OTg2OQA6RFS2MtTdCIH7uLYy1N0IJkNJUS5YVFJBOlhBSVguSVFfQ0xPU0VQUklDRS4yMDIzLzEyLzI5AQAAADXs4iICAAAABjEwMC4yNgDLIHcry9TdCArZFCzL1N0IJkNJUS5YVFJBOlhBSVguSVFfQ0xPU0VQUklDRS4yMDI0LzEyLzMwAQAAADXs4iICAAAABjEzNC45OADLIHcry9TdCDpgCyzL1N0IJENJUS5CSVQ6V1RBSS5JUV9DTE9TRVBSSUNFLjIwMjUvNy8zMQEAAABNulsjAgAAAAQ2Ni45ADpEVLYy1N0IDDS6tjLU3QgjQ0lRLkJJVDpXVEFJLklRX0NMT1NFUFJJQ0UuMjAyNS84LzEBAAAATbpbIwIAAAAFNjMuNzYAow5LbcrU3Qjbj/BtytTdCB1DSVEuQklUOldUQUkuSVFfVldBUC4yMDI1LzgvMQEAAABNulsjAgAAAAk2NC4yOTE3MzQAOkRUtjLU3QhOp7u2MtTdCCtDSVEuQklUOldUQUkuSVFfU0hBUkVTT1VUU1RBTkRJTkcuMjAyNS83LzMxAQAAAE26WyMCAAAACDEyLjA2NjYzADpEVLYy1N0I5Yu1tjLU3QglQ0lRLkJJVDpX</t>
  </si>
  <si>
    <t>VEFJLklRX0NMT1NFUFJJQ0UuMjAyMy8xMi8yOQEAAABNulsjAgAAAAU1NS45NADLIHcry9TdCD4KECzL1N0IJUNJUS5CSVQ6V1RBSS5JUV9DTE9TRVBSSUNFLjIwMjQvMTIvMzABAAAATbpbIwIAAAAFNjcuMTIAyyB3K8vU3Qg+ChAsy9TdCCRDSVEuTFNFOkFJQUcuSVFfQ0xPU0VQUklDRS4yMDI1LzcvMzEBAAAA8J2CJAIAAAAGMTguODczAFpvVLYy1N0Ijhi+tjLU3QgjQ0lRLkxTRTpBSUFHLklRX0NMT1NFUFJJQ0UuMjAyNS84LzEBAAAA8J2CJAIAAAAGMTguMDY2AKMOS23K1N0IgyL7bcrU3QgdQ0lRLkxTRTpBSUFHLklRX1ZXQVAuMjAyNS84LzEBAAAA8J2CJAIAAAAJMTguMzEyMzg3AFpvVLYy1N0ICGW/tjLU3QgrQ0lRLkxTRTpBSUFHLklRX1NIQVJFU09VVFNUQU5ESU5HLjIwMjUvNy8zMQEAAADwnYIkAgAAAAk0MS40MTMzNjIAWm9UtjLU3QgV/sG2MtTdCCVDSVEuTFNFOkFJQUcuSVFfQ0xPU0VQUklDRS4yMDIzLzEyLzI5AQAAAPCdgiQCAAAABjE0LjM3MwDLIHcry9TdCPOmGSzL1N0IJUNJUS5MU0U6QUlBRy5JUV9DTE9TRVBSSUNFLjIwMjQvMTIvMzEBAAAA8J2CJAIAAAAFMTcuMzMAyyB3K8vU3QgK2RQsy9TdCCRDSVEuQVNYOlJCVFouSVFfQ0xPU0VQUklDRS4yMDI1LzcvMzEBAAAAKe12IgIAAAAFMTQuOTMAWm9UtjLU3QiZxMC2MtTdCCNDSVEuQVNYOlJCVFouSVFfQ0xPU0VQUklDRS4y</t>
  </si>
  <si>
    <t>MDI1LzgvMQEAAAAp7XYiAgAAAAUxNC43MgCjDkttytTdCCYy6W3K1N0IHUNJUS5BU1g6UkJUWi5JUV9WV0FQLjIwMjUvOC8xAQAAACntdiICAAAACDE0Ljc4ODEyAFpvVLYy1N0ITqe7tjLU3QgrQ0lRLkFTWDpSQlRaLklRX1NIQVJFU09VVFNUQU5ESU5HLjIwMjUvNy8zMQEAAAAp7XYiAgAAAAkyMC42NzE1OTcAWm9UtjLU3QgWu7C2MtTdCCVDSVEuQVNYOlJCVFouSVFfQ0xPU0VQUklDRS4yMDIzLzEyLzI5AQAAACntdiICAAAABTEyLjY1AMsgdyvL1N0I86YZLMvU3QglQ0lRLkFTWDpSQlRaLklRX0NMT1NFUFJJQ0UuMjAyNC8xMi8zMQEAAAAp7XYiAgAAAAUxNC45NADLIHcry9TdCKNaBizL1N0II0NJUS5EQjpYQjBULklRX0NMT1NFUFJJQ0UuMjAyNS83LzMxAQAAANMz3ikCAAAABjE5LjUxOABab1S2MtTdCOeHwbYy1N0IIkNJUS5EQjpYQjBULklRX0NMT1NFUFJJQ0UuMjAyNS84LzEBAAAA0zPeKQIAAAAGMTkuMjIyAKMOS23K1N0I24/wbcrU3QgqQ0lRLkRCOlhCMFQuSVFfU0hBUkVTT1VUU1RBTkRJTkcuMjAyNS83LzMxAQAAANMz3ikCAAAABDQuMDEAWm9UtjLU3QjBg8O2MtTdCCRDSVEuREI6WEIwVC5JUV9DTE9TRVBSSUNFLjIwMjMvMTIvMjkBAAAA0zPeKQIAAAAFMTcuMDIAyyB3K8vU3Qg2cRIsy9TdCCRDSVEuREI6WEIwVC5JUV9DTE9TRVBSSUNFLjIwMjQvMTIvMzABAAAA0zPeKQIAAAAF</t>
  </si>
  <si>
    <t>MjAuNDMAyyB3K8vU3QgK2RQsy9TdCCNDSVEuTUVUQS5JUV9DTE9TRVBSSUNFLjIwMjUvOC8xLlVTRAEAAAAX2zwBAgAAAAY3NTAuMDEAyyB3K8vU3QiBlw0sy9TdCCRDSVEuTUVUQS5JUV9DTE9TRVBSSUNFLjIwMjUvNy8zMS5VU0QBAAAAF9s8AQIAAAAGNzczLjQ0AMsgdyvL1N0IgZcNLMvU3QgiQ0lRLk1FVEEuSVFfTUFSS0VUQ0FQLjIwMjUvOC8xLlVTRAEAAAAX2zwBAgAAAA4xODg0MTMxLjIyNzY2NQEGAAAABQAAAAExAQAAAAstMTkzNDA2NTQzNwMAAAADMTYwAgAAAAYxMDAwNTQEAAAAATAHAAAACDgvMS8yMDI1Wm9UtjLU3Qh7dsC2MtTdCCRDSVEuTUVUQS5JUV9DTE9TRVBSSUNFLjIwMjUvNy8yNS5VU0QBAAAAF9s8AQIAAAAGNzEyLjY4AGhMgboI1N0I2fW0uwjU3QghQ0lRLkNSTS5JUV9NQVJLRVRDQVAuMjAyNS84LzEuVVNEAQAAACXgAQACAAAACTIzOTcwNy40NAEGAAAABQAAAAExAQAAAAstMTk0MDM2MDMyMAMAAAADMTYwAgAAAAYxMDAwNTQEAAAAATAHAAAACDgvMS8yMDI1Wm9UtjLU3QiBW6+2MtTdCCFDSVEuTk9XLklRX01BUktFVENBUC4yMDI1LzgvMS5VU0QBAAAAv3ReAQIAAAAMMTg5NzQ5LjE0ODAzAQYAAAAFAAAAATEBAAAACy0xOTM0OTMyNzMxAwAAAAMxNjACAAAABjEwMDA1NAQAAAABMAcAAAAIOC8xLzIwMjVab1S2MtTdCB65vLYy1N0IIkNJUS5EVU9MLklRX01BUktFVENB</t>
  </si>
  <si>
    <t>AAALLTE5MzQyNTQyNTEDAAAAAzE2MAIAAAAGMTAwMDU0BAAAAAEwBwAAAAg4LzEvMjAyNVpvVLYy1N0IgPG9tjLU3QgiQ0lRLlNOUFMuSVFfTUFSS0VUQ0FQLjIwMjUvOC8xLlVTRAEAAADUiAAAAgAAAA0xMTQ0NzcuMjQ0NzkzAQYAAAAFAAAAATEBAAAACy0xOTQwNTcyMjQ3AwAAAAMxNjACAAAABjEwMDA1NAQAAAABMAcAAAAIOC8xLzIwMjVab1S2MtTdCNOhvrYy1N0IIUNJUS5BUk0uSVFfTUFSS0VUQ0FQLjIwMjUvOC8xLlVTRAEAAAAs58UnAgAAAAkxNDU2OTcuMjIBBgAAAAUAAAABMQEAAAALLTE5MzQyNTQ0MDcDAAAAAzE2MAIAAAAGMTAwMDU0BAAAAAEwBwAAAAg4LzEvMjAyNVpvVLYy1N0ICGW/tjLU3QgiQ0lRLkNSTS5JUV9DTE9TRVBSSUNFLjIwMjUvOC8xLlVTRAEAAAAl4AEAAgAAAAYyNTAuNzQAyyB3K8vU3Qg2cRIsy9TdCCNDSVEuQ1JNLklRX0NMT1NFUFJJQ0UuMjAyNS83LzMxLlVTRAEAAAAl4AEAAgAAAAYyNTguMzMAyyB3K8vU3Qg+ChAsy9TdCCNDSVEuQ1JNLklRX0NMT1NFUFJJQ0UuMjAyNS83LzI1LlVTRAEAAAAl4AEAAgAAAAYyNjkuMTEAR3WBugjU3Qg+6cW7CNTdCCJDSVEuTk9XLklRX0NMT1NFUFJJQ0UuMjAyNS84LzEuVVNEAQAAAL90XgECAAAABjkxNC4zNwDLIHcry9TdCDZxEizL1N0II0NJUS5OT1cuSVFfQ0xPU0VQUklDRS4yMDI1LzcvMzEuVVNEAQAAAL90XgECAAAA</t>
  </si>
  <si>
    <t>Bjk0My4xMgDLIHcry9TdCDZxEizL1N0II0NJUS5OT1cuSVFfQ0xPU0VQUklDRS4yMDI1LzcvMjUuVVNEAQAAAL90XgECAAAABjk2OC43OQBHdYG6CNTdCNzZmLsI1N0II0NJUS5EVU9MLklRX0NMT1NFUFJJQ0UuMjAyNS84LzEuVVNEAQAAALDwhwwCAAAABjMzOC45OQDLIHcry9TdCKfACCzL1N0IJENJUS5EVU9MLklRX0NMT1NFUFJJQ0UuMjAyNS83LzMxLlVTRAEAAACw8IcMAgAAAAYzNDYuNTUAyyB3K8vU3QinwAgsy9TdCCRDSVEuRFVPTC5JUV9DTE9TRVBSSUNFLjIwMjUvNy8yNS5VU0QBAAAAsPCHDAIAAAAGMzY0LjA5AEd1gboI1N0Ibh6IuwjU3QgiQ0lRLlNBUC5JUV9DTE9TRVBSSUNFLjIwMjUvOC8xLlVTRAEAAAAL7gEAAgAAAA8yODIuNDczMTU1NDQ1MjUAyyB3K8vU3QiBlw0sy9TdCCNDSVEuU0FQLklRX0NMT1NFUFJJQ0UuMjAyNS83LzMxLlVTRAEAAAAL7gEAAgAAAA4yODYuODkwODcxNjQ3NgDLIHcry9TdCIGXDSzL1N0II0NJUS5TQVAuSVFfQ0xPU0VQUklDRS4yMDI1LzcvMjUuVVNEAQAAAAvuAQACAAAACzI4Ny41NTg2ODU0AEd1gboI1N0Iz6WxuwjU3QgiQ0lRLlRFTS5JUV9DTE9TRVBSSUNFLjIwMjUvOC8xLlVTRAEAAAAA0yQZAgAAAAU1NC44OQDLIHcry9TdCDpgCyzL1N0II0NJUS5URU0uSVFfQ0xPU0VQUklDRS4yMDI1LzcvMzEuVVNEAQAAAADTJBkCAAAABTU2LjU5AMsgdyvL</t>
  </si>
  <si>
    <t>1N0IOmALLMvU3QgjQ0lRLlRFTS5JUV9DTE9TRVBSSUNFLjIwMjUvNy8yNS5VU0QBAAAAANMkGQIAAAAFNjQuNDkAR3WBugjU3Qj/f8O7CNTdCCNDSVEuQURCRS5JUV9DTE9TRVBSSUNFLjIwMjUvOC8xLlVTRAEAAAABXwAAAgAAAAUzNDcuOADLIHcry9TdCKfACCzL1N0IJENJUS5BREJFLklRX0NMT1NFUFJJQ0UuMjAyNS83LzMxLlVTRAEAAAABXwAAAgAAAAYzNTcuNjkAyyB3K8vU3QinwAgsy9TdCCRDSVEuQURCRS5JUV9DTE9TRVBSSUNFLjIwMjUvNy8yNS5VU0QBAAAAAV8AAAIAAAAGMzcwLjc0AEd1gboI1N0I3NmYuwjU3QgiQ0lRLklPVC5JUV9DTE9TRVBSSUNFLjIwMjUvOC8xLlVTRAEAAAC6PvwRAgAAAAUzNi4wMQDLIHcry9TdCDpgCyzL1N0II0NJUS5JT1QuSVFfQ0xPU0VQUklDRS4yMDI1LzcvMzEuVVNEAQAAALo+/BECAAAABTM4LjAzAMsgdyvL1N0IOmALLMvU3QgjQ0lRLklPVC5JUV9DTE9TRVBSSUNFLjIwMjUvNy8yNS5VU0QBAAAAuj78EQIAAAAFMzguOTkAR3WBugjU3Qhl94e7CNTdCCNDSVEuV0RBWS5JUV9DTE9TRVBSSUNFLjIwMjUvOC8xLlVTRAEAAACHY2sBAgAAAAYyMjIuMjIAyyB3K8vU3Qg6YAssy9TdCCRDSVEuV0RBWS5JUV9DTE9TRVBSSUNFLjIwMjUvNy8zMS5VU0QBAAAAh2NrAQIAAAAGMjI5LjM4AMsgdyvL1N0IOmALLMvU3QgkQ0lRLldEQVkuSVFfQ0xPU0VQUklDRS4y</t>
  </si>
  <si>
    <t>MDI1LzcvMjUuVVNEAQAAAIdjawECAAAABjI0MS43NABHdYG6CNTdCL1+sbsI1N0II0NJUS5SQkxYLklRX0NMT1NFUFJJQ0UuMjAyNS84LzEuVVNEAQAAAGlV9AECAAAABjEyNS4wMwDLIHcry9TdCDpgCyzL1N0IJENJUS5SQkxYLklRX0NMT1NFUFJJQ0UuMjAyNS83LzMxLlVTRAEAAABpVfQBAgAAAAYxMzcuNzkAyyB3K8vU3Qi2DQUsy9TdCCRDSVEuUkJMWC5JUV9DTE9TRVBSSUNFLjIwMjUvNy8yNS5VU0QBAAAAaVX0AQIAAAAGMTE4LjgyAEd1gboI1N0IrZXCuwjU3QgiQ0lRLkFQUC5JUV9DTE9TRVBSSUNFLjIwMjUvOC8xLlVTRAEAAADauc4NAgAAAAYzNzkuMTcAyyB3K8vU3QgK2RQsy9TdCCNDSVEuQVBQLklRX0NMT1NFUFJJQ0UuMjAyNS83LzMxLlVTRAEAAADauc4NAgAAAAUzOTAuNwDLIHcry9TdCArZFCzL1N0II0NJUS5BUFAuSVFfQ0xPU0VQUklDRS4yMDI1LzcvMjUuVVNEAQAAANq5zg0CAAAABjM2NC4xNABHdYG6CNTdCByymLsI1N0II0NJUS5TSE9QLklRX0NMT1NFUFJJQ0UuMjAyNS84LzEuVVNEAQAAAAYrBAUCAAAABTExOC42AMsgdyvL1N0IPgoQLMvU3QgkQ0lRLlNIT1AuSVFfQ0xPU0VQUklDRS4yMDI1LzcvMzEuVVNEAQAAAAYrBAUCAAAABjEyMi4yMQDLIHcry9TdCIGXDSzL1N0IJENJUS5TSE9QLklRX0NMT1NFUFJJQ0UuMjAyNS83LzI1LlVTRAEAAAAGKwQFAgAAAAYxMjQuNDMA</t>
  </si>
  <si>
    <t>R3WBugjU3Qgq0Ie7CNTdCCNDSVEuVEVBTS5JUV9DTE9TRVBSSUNFLjIwMjUvOC8xLlVTRAEAAABSEyIPAgAAAAYxODIuOTYAyyB3K8vU3QinwAgsy9TdCCRDSVEuVEVBTS5JUV9DTE9TRVBSSUNFLjIwMjUvNy8zMS5VU0QBAAAAUhMiDwIAAAAGMTkxLjc4AMsgdyvL1N0Ip8AILMvU3QgkQ0lRLlRFQU0uSVFfQ0xPU0VQUklDRS4yMDI1LzcvMjUuVVNEAQAAAFITIg8CAAAAAzIwMwBHdYG6CNTdCL1+sbsI1N0II0NJUS5NU0ZULklRX0NMT1NFUFJJQ0UuMjAyNS84LzEuVVNEAQAAAEtVAAACAAAABjUyNC4xMQDLIHcry9TdCKfACCzL1N0IJENJUS5NU0ZULklRX0NMT1NFUFJJQ0UuMjAyNS83LzMxLlVTRAEAAABLVQAAAgAAAAU1MzMuNQDLIHcry9TdCKfACCzL1N0IJENJUS5NU0ZULklRX0NMT1NFUFJJQ0UuMjAyNS83LzI1LlVTRAEAAABLVQAAAgAAAAY1MTMuNzEAR3WBugjU3QhXD8G7CNTdCCNDSVEuQU1aTi5JUV9DTE9TRVBSSUNFLjIwMjUvOC8xLlVTRAEAAAA9SQAAAgAAAAYyMTQuNzUAyyB3K8vU3QiBlw0sy9TdCCRDSVEuQU1aTi5JUV9DTE9TRVBSSUNFLjIwMjUvNy8zMS5VU0QBAAAAPUkAAAIAAAAGMjM0LjExAMsgdyvL1N0IgZcNLMvU3QgkQ0lRLkFNWk4uSVFfQ0xPU0VQUklDRS4yMDI1LzcvMjUuVVNEAQAAAD1JAAACAAAABjIzMS40NABHdYG6CNTdCByymLsI1N0ILUNJUS5OQVNEQVFHUzpH</t>
  </si>
  <si>
    <t>T09HTC5JUV9DTE9TRVBSSUNFLjIwMjUvOC8xLlVTRAEAAACocQAAAgAAAAYxODkuMTMAyyB3K8vU3Qg2cRIsy9TdCC5DSVEuTkFTREFRR1M6R09PR0wuSVFfQ0xPU0VQUklDRS4yMDI1LzcvMzEuVVNEAQAAAKhxAAACAAAABTE5MS45AMsgdyvL1N0INnESLMvU3QguQ0lRLk5BU0RBUUdTOkdPT0dMLklRX0NMT1NFUFJJQ0UuMjAyNS83LzI1LlVTRAEAAACocQAAAgAAAAYxOTMuMTgAR3WBugjU3Qgq0Ie7CNTdCCNDSVEuVFNMQS5JUV9DTE9TRVBSSUNFLjIwMjUvOC8xLlVTRAEAAAAQxqIBAgAAAAYzMDIuNjMAyyB3K8vU3Qg2cRIsy9TdCCRDSVEuVFNMQS5JUV9DTE9TRVBSSUNFLjIwMjUvNy8zMS5VU0QBAAAAEMaiAQIAAAAGMzA4LjI3AMsgdyvL1N0IPgoQLMvU3QgkQ0lRLlRTTEEuSVFfQ0xPU0VQUklDRS4yMDI1LzcvMjUuVVNEAQAAABDGogECAAAABjMxNi4wNgBHdYG6CNTdCL1+sbsI1N0II0NJUS5QTFRSLklRX0NMT1NFUFJJQ0UuMjAyNS84LzEuVVNEAQAAAGX6mAICAAAABjE1NC4yNwDLIHcry9TdCKfACCzL1N0IJENJUS5QTFRSLklRX0NMT1NFUFJJQ0UuMjAyNS83LzMxLlVTRAEAAABl+pgCAgAAAAYxNTguMzUAyyB3K8vU3QinwAgsy9TdCCRDSVEuUExUUi5JUV9DTE9TRVBSSUNFLjIwMjUvNy8yNS5VU0QBAAAAZfqYAgIAAAAFMTU4LjgAR3WBugjU3Qhmr7+7CNTdCCNDSVEuT1JDTC5JUV9D</t>
  </si>
  <si>
    <t>TE9TRVBSSUNFLjIwMjUvOC8xLlVTRAEAAADnVgAAAgAAAAYyNDQuNDIAyyB3K8vU3QinwAgsy9TdCCRDSVEuT1JDTC5JUV9DTE9TRVBSSUNFLjIwMjUvNy8zMS5VU0QBAAAA51YAAAIAAAAGMjUzLjc3AMsgdyvL1N0Ip8AILMvU3QgkQ0lRLk9SQ0wuSVFfQ0xPU0VQUklDRS4yMDI1LzcvMjUuVVNEAQAAAOdWAAACAAAABjI0NS4xMgAYxYW6CNTdCAqLmLsI1N0II0NJUS5OQklTLklRX0NMT1NFUFJJQ0UuMjAyNS84LzEuVVNEAQAAAL/7GQMCAAAAAjUyAMsgdyvL1N0IgZcNLMvU3QgkQ0lRLk5CSVMuSVFfQ0xPU0VQUklDRS4yMDI1LzcvMzEuVVNEAQAAAL/7GQMCAAAABTU0LjQzAMsgdyvL1N0IgZcNLMvU3QgkQ0lRLk5CSVMuSVFfQ0xPU0VQUklDRS4yMDI1LzcvMjUuVVNEAQAAAL/7GQMCAAAABTUxLjM3ACPshboI1N0IKtCHuwjU3QgjQ0lRLkVTVEMuSVFfQ0xPU0VQUklDRS4yMDI1LzgvMS5VU0QBAAAAgIRbDQIAAAAFNzkuNTgAyyB3K8vU3QiBlw0sy9TdCCRDSVEuRVNUQy5JUV9DTE9TRVBSSUNFLjIwMjUvNy8zMS5VU0QBAAAAgIRbDQIAAAAEODMuNwDLIHcry9TdCIGXDSzL1N0IJENJUS5FU1RDLklRX0NMT1NFUFJJQ0UuMjAyNS83LzI1LlVTRAEAAACAhFsNAgAAAAU4OS44NgAj7IW6CNTdCL1+sbsI1N0II0NJUS5TTk9XLklRX0NMT1NFUFJJQ0UuMjAyNS84LzEuVVNEAQAAALA8ZBACAAAABjIw</t>
  </si>
  <si>
    <t>NS4wMgDLIHcry9TdCDZxEizL1N0IJENJUS5TTk9XLklRX0NMT1NFUFJJQ0UuMjAyNS83LzMxLlVTRAEAAACwPGQQAgAAAAUyMjMuNQDLIHcry9TdCDZxEizL1N0IJENJUS5TTk9XLklRX0NMT1NFUFJJQ0UuMjAyNS83LzI1LlVTRAEAAACwPGQQAgAAAAYyMTkuNTEAI+yFugjU3Qh8O8S7CNTdCCNDSVEuRERPRy5JUV9DTE9TRVBSSUNFLjIwMjUvOC8xLlVTRAEAAAC7oQQIAgAAAAUxMzUuNgDLIHcry9TdCDZxEizL1N0IJENJUS5ERE9HLklRX0NMT1NFUFJJQ0UuMjAyNS83LzMxLlVTRAEAAAC7oQQIAgAAAAYxMzkuOTgAyyB3K8vU3Qg2cRIsy9TdCCRDSVEuRERPRy5JUV9DTE9TRVBSSUNFLjIwMjUvNy8yNS5VU0QBAAAAu6EECAIAAAAGMTQ5Ljg0ACPshboI1N0ICouYuwjU3QgiQ0lRLk5FVC5JUV9DTE9TRVBSSUNFLjIwMjUvOC8xLlVTRAEAAAA09eAEAgAAAAYyMDAuMTEAyyB3K8vU3Qg+ChAsy9TdCCNDSVEuTkVULklRX0NMT1NFUFJJQ0UuMjAyNS83LzMxLlVTRAEAAAA09eAEAgAAAAYyMDcuNjgAyyB3K8vU3Qi2DQUsy9TdCCNDSVEuTkVULklRX0NMT1NFUFJJQ0UuMjAyNS83LzI1LlVTRAEAAAA09eAEAgAAAAYxOTguNDIAI+yFugjU3QgWqYe7CNTdCCNDSVEuR1RMQi5JUV9DTE9TRVBSSUNFLjIwMjUvOC8xLlVTRAEAAADNhBcRAgAAAAU0MS44MgDLIHcry9TdCArZFCzL1N0IJENJUS5HVExCLklR</t>
  </si>
  <si>
    <t>X0NMT1NFUFJJQ0UuMjAyNS83LzMxLlVTRAEAAADNhBcRAgAAAAU0My44MQDLIHcry9TdCLYNBSzL1N0IJENJUS5HVExCLklRX0NMT1NFUFJJQ0UuMjAyNS83LzI1LlVTRAEAAADNhBcRAgAAAAU0Ny44OQAhE4a6CNTdCMxXsbsI1N0II0NJUS5QQU5XLklRX0NMT1NFUFJJQ0UuMjAyNS84LzEuVVNEAQAAAIN9hAECAAAABjE3Mi44OADLIHcry9TdCIGXDSzL1N0IJENJUS5QQU5XLklRX0NMT1NFUFJJQ0UuMjAyNS83LzMxLlVTRAEAAACDfYQBAgAAAAUxNzMuNgDLIHcry9TdCDpgCyzL1N0IJENJUS5QQU5XLklRX0NMT1NFUFJJQ0UuMjAyNS83LzI1LlVTRAEAAACDfYQBAgAAAAYyMDMuMjcAIROGugjU3Qj2usO7CNTdCCJDSVEuTURCLklRX0NMT1NFUFJJQ0UuMjAyNS84LzEuVVNEAQAAAOJuzAICAAAABjIyMC45NwDLIHcry9TdCIGXDSzL1N0II0NJUS5NREIuSVFfQ0xPU0VQUklDRS4yMDI1LzcvMzEuVVNEAQAAAOJuzAICAAAABjIzNy44OQDLIHcry9TdCDpgCyzL1N0II0NJUS5NREIuSVFfQ0xPU0VQUklDRS4yMDI1LzcvMjUuVVNEAQAAAOJuzAICAAAABjI0MS4zNwAhE4a6CNTdCPRjmLsI1N0II0NJUS5QU1RHLklRX0NMT1NFUFJJQ0UuMjAyNS84LzEuVVNEAQAAALjKpQYCAAAABTU0LjUxAMsgdyvL1N0IPgoQLMvU3QgkQ0lRLlBTVEcuSVFfQ0xPU0VQUklDRS4yMDI1LzcvMzEuVVNEAQAAALjKpQYC</t>
  </si>
  <si>
    <t>AAAABTU5LjUyAMsgdyvL1N0IPgoQLMvU3QgkQ0lRLlBTVEcuSVFfQ0xPU0VQUklDRS4yMDI1LzcvMjUuVVNEAQAAALjKpQYCAAAABTU3LjU5ADA6hroI1N0IQIKHuwjU3QghQ0lRLlpTLklRX0NMT1NFUFJJQ0UuMjAyNS84LzEuVVNEAQAAANTMgQMCAAAABjI4MC4yNwDLIHcry9TdCIGXDSzL1N0IIkNJUS5aUy5JUV9DTE9TRVBSSUNFLjIwMjUvNy8zMS5VU0QBAAAA1MyBAwIAAAAGMjg1LjU2AMsgdyvL1N0IgZcNLMvU3QgiQ0lRLlpTLklRX0NMT1NFUFJJQ0UuMjAyNS83LzI1LlVTRAEAAADUzIEDAgAAAAcyODYuMTg1ADA6hroI1N0IwDCxuwjU3QgjQ0lRLkNGTFQuSVFfQ0xPU0VQUklDRS4yMDI1LzgvMS5VU0QBAAAAJgF6EAIAAAAEMTcuMgDLIHcry9TdCIGXDSzL1N0IJENJUS5DRkxULklRX0NMT1NFUFJJQ0UuMjAyNS83LzMxLlVTRAEAAAAmAXoQAgAAAAYxNy43MjUAyyB3K8vU3QiBlw0sy9TdCCRDSVEuQ0ZMVC5JUV9DTE9TRVBSSUNFLjIwMjUvNy8yNS5VU0QBAAAAJgF6EAIAAAAFMjcuMzUAMDqGugjU3QjNCsO7CNTdCCNDSVEuTlZEQS5JUV9DTE9TRVBSSUNFLjIwMjUvOC8xLlVTRAEAAAAzfgAAAgAAAAYxNzMuNzIAyyB3K8vU3Qjzphksy9TdCCRDSVEuTlZEQS5JUV9DTE9TRVBSSUNFLjIwMjUvNy8zMS5VU0QBAAAAM34AAAIAAAAGMTc3Ljg3AMsgdyvL1N0ICtkULMvU3QgkQ0lRLk5WREEu</t>
  </si>
  <si>
    <t>SVFfQ0xPU0VQUklDRS4yMDI1LzcvMjUuVVNEAQAAADN+AAACAAAABTE3My41AD1hhroI1N0I9GOYuwjU3QgjQ0lRLkFBUEwuSVFfQ0xPU0VQUklDRS4yMDI1LzgvMS5VU0QBAAAAaWEAAAIAAAAGMjAyLjM4AMsgdyvL1N0IOmALLMvU3QgkQ0lRLkFBUEwuSVFfQ0xPU0VQUklDRS4yMDI1LzcvMzEuVVNEAQAAAGlhAAACAAAABjIwNy41NwDLIHcry9TdCKfACCzL1N0IJENJUS5BQVBMLklRX0NMT1NFUFJJQ0UuMjAyNS83LzI1LlVTRAEAAABpYQAAAgAAAAYyMTMuODgAPWGGugjU3QhAgoe7CNTdCCNDSVEuQVZHTy5JUV9DTE9TRVBSSUNFLjIwMjUvOC8xLlVTRAEAAADwtn0BAgAAAAYyODguNjQAyyB3K8vU3QiBlw0sy9TdCCRDSVEuQVZHTy5JUV9DTE9TRVBSSUNFLjIwMjUvNy8zMS5VU0QBAAAA8LZ9AQIAAAAFMjkzLjcAyyB3K8vU3Qi2DQUsy9TdCCRDSVEuQVZHTy5JUV9DTE9TRVBSSUNFLjIwMjUvNy8yNS5VU0QBAAAA8LZ9AQIAAAAGMjkwLjE4AD1hhroI1N0IwDCxuwjU3QgoQ0lRLlRXU0U6MjMzMC5JUV9DTE9TRVBSSUNFLjIwMjUvOC8xLlVTRAEAAACrzAUAAgAAAAozOC4zMzYwNzk2AMsgdyvL1N0ICtkULMvU3QgpQ0lRLlRXU0U6MjMzMC5JUV9DTE9TRVBSSUNFLjIwMjUvNy8zMS5VU0QBAAAAq8wFAAIAAAALMzguNzUwNjI1OTIAyyB3K8vU3Qg2cRIsy9TdCClDSVEuVFdTRToyMzMwLklRX0NM</t>
  </si>
  <si>
    <t>T1NFUFJJQ0UuMjAyNS83LzI1LlVTRAEAAACrzAUAAgAAAAszOC44MDA0MDY2MQBhiIa6CNTdCEyrwbsI1N0IK0NJUS5LT1NFOkEwMDA2NjAuSVFfQ0xPU0VQUklDRS4yMDI1LzgvMS5VU0QBAAAAnXoNAAIAAAAKMTg1LjY3ODIxNADLIHcry9TdCIGXDSzL1N0ILENJUS5LT1NFOkEwMDA2NjAuSVFfQ0xPU0VQUklDRS4yMDI1LzcvMzEuVVNEAQAAAJ16DQACAAAACzE5NS45NjE5Mjk1AMsgdyvL1N0IgZcNLMvU3QgsQ0lRLktPU0U6QTAwMDY2MC5JUV9DTE9TRVBSSUNFLjIwMjUvNy8yNS5VU0QBAAAAnXoNAAIAAAAJMTkyLjQ0OTY3AGGIhroI1N0I4jyYuwjU3QgsQ0lRLk5BU0RBUUdTOkFTTUwuSVFfQ0xPU0VQUklDRS4yMDI1LzgvMS5VU0QBAAAAKO8FAAIAAAAGNjg5LjgyAMsgdyvL1N0IOmALLMvU3QgtQ0lRLk5BU0RBUUdTOkFTTUwuSVFfQ0xPU0VQUklDRS4yMDI1LzcvMzEuVVNEAQAAACjvBQACAAAABjY5NC43MQDLIHcry9TdCKfACCzL1N0ILUNJUS5OQVNEQVFHUzpBU01MLklRX0NMT1NFUFJJQ0UuMjAyNS83LzI1LlVTRAEAAAAo7wUAAgAAAAY3MTEuMjUAYYiGugjU3Qj2Woe7CNTdCCNDSVEuTVJWTC5JUV9DTE9TRVBSSUNFLjIwMjUvOC8xLlVTRAEAAAC2eQAAAgAAAAU3NC40NQDLIHcry9TdCDZxEizL1N0IJENJUS5NUlZMLklRX0NMT1NFUFJJQ0UuMjAyNS83LzMxLlVTRAEAAAC2eQAAAgAA</t>
  </si>
  <si>
    <t>AAU4MC4zNwDLIHcry9TdCD4KECzL1N0IJENJUS5NUlZMLklRX0NMT1NFUFJJQ0UuMjAyNS83LzI1LlVTRAEAAAC2eQAAAgAAAAU3NC4yMQA+poa6CNTdCLAJsbsI1N0IIkNJUS5WUlQuSVFfQ0xPU0VQUklDRS4yMDI1LzgvMS5VU0QBAAAARJuHIgIAAAAGMTQxLjU5AMsgdyvL1N0INnESLMvU3QgjQ0lRLlZSVC5JUV9DTE9TRVBSSUNFLjIwMjUvNy8zMS5VU0QBAAAARJuHIgIAAAAFMTQ1LjYAyyB3K8vU3Qi2DQUsy9TdCCNDSVEuVlJULklRX0NMT1NFUFJJQ0UuMjAyNS83LzI1LlVTRAEAAABEm4ciAgAAAAYxMzcuNDcAPqaGugjU3QiVJMC7CNTdCCNDSVEuQU5FVC5JUV9DTE9TRVBSSUNFLjIwMjUvOC8xLlVTRAEAAADD2/wBAgAAAAYxMTcuNTcAyyB3K8vU3Qg2cRIsy9TdCCRDSVEuQU5FVC5JUV9DTE9TRVBSSUNFLjIwMjUvNy8zMS5VU0QBAAAAw9v8AQIAAAAGMTIzLjIyAMsgdyvL1N0IZ6gBLMvU3QgkQ0lRLkFORVQuSVFfQ0xPU0VQUklDRS4yMDI1LzcvMjUuVVNEAQAAAMPb/AECAAAABjExNC4yOAA+poa6CNTdCOI8mLsI1N0IKENJUS5UV1NFOjI0NTQuSVFfQ0xPU0VQUklDRS4yMDI1LzgvMS5VU0QBAAAAPTdcAAIAAAAJNDUuMzk3OTg5AMsgdyvL1N0ICtkULMvU3QgpQ0lRLlRXU0U6MjQ1NC5JUV9DTE9TRVBSSUNFLjIwMjUvNy8zMS5VU0QBAAAAPTdcAAIAAAALNDUuNzY1ODI1NDQAyyB3K8vU</t>
  </si>
  <si>
    <t>3Qi2DQUsy9TdCClDSVEuVFdTRToyNDU0LklRX0NMT1NFUFJJQ0UuMjAyNS83LzI1LlVTRAEAAAA9N1wAAgAAAAs0OC40NTgxNDk3NADWu4a6CNTdCPZah7sI1N0IIUNJUS5NVS5JUV9DTE9TRVBSSUNFLjIwMjUvOC8xLlVTRAEAAAAGaQQAAgAAAAYxMDQuODgAyyB3K8vU3QgK2RQsy9TdCCJDSVEuTVUuSVFfQ0xPU0VQUklDRS4yMDI1LzcvMzEuVVNEAQAAAAZpBAACAAAABjEwOS4xNADLIHcry9TdCArZFCzL1N0IIkNJUS5NVS5JUV9DTE9TRVBSSUNFLjIwMjUvNy8yNS5VU0QBAAAABmkEAAIAAAAGMTExLjI2ANa7hroI1N0IsAmxuwjU3QgjQ0lRLlFDT00uSVFfQ0xPU0VQUklDRS4yMDI1LzgvMS5VU0QBAAAA1YIAAAIAAAAGMTQ4LjE5AMsgdyvL1N0I86YZLMvU3QgkQ0lRLlFDT00uSVFfQ0xPU0VQUklDRS4yMDI1LzcvMzEuVVNEAQAAANWCAAACAAAABjE0Ni43NgDLIHcry9TdCPOmGSzL1N0IJENJUS5RQ09NLklRX0NMT1NFUFJJQ0UuMjAyNS83LzI1LlVTRAEAAADVggAAAgAAAAUxNTguNAC/0Ya6CNTdCODrvrsI1N0II0NJUS5TTlBTLklRX0NMT1NFUFJJQ0UuMjAyNS84LzEuVVNEAQAAANSIAAACAAAABjYxOC42NQDLIHcry9TdCArZFCzL1N0IJENJUS5TTlBTLklRX0NMT1NFUFJJQ0UuMjAyNS83LzMxLlVTRAEAAADUiAAAAgAAAAY2MzMuNDcAyyB3K8vU3QgK2RQsy9TdCCRDSVEuU05QUy5JUV9D</t>
  </si>
  <si>
    <t>TE9TRVBSSUNFLjIwMjUvNy8yNS5VU0QBAAAA1IgAAAIAAAAGNjAxLjU1ADnnhroI1N0I5BWYuwjU3QgiQ0lRLkFSTS5JUV9DTE9TRVBSSUNFLjIwMjUvOC8xLlVTRAEAAAAs58UnAgAAAAYxMzcuNTgAyyB3K8vU3QgK2RQsy9TdCCNDSVEuQVJNLklRX0NMT1NFUFJJQ0UuMjAyNS83LzMxLlVTRAEAAAAs58UnAgAAAAcxNDEuMzc1AMsgdyvL1N0ICtkULMvU3QgjQ0lRLkFSTS5JUV9DTE9TRVBSSUNFLjIwMjUvNy8yNS5VU0QBAAAALOfFJwIAAAAGMTYzLjE3ADnnhroI1N0IPMeOuwjU3QgkQ0lRLkFHSVguSVFfQ0xPU0VQUklDRS4yMDI1LzcvMTYuVVNEAQAAACP3AHACAAAABzMxLjc3MTIAyyB3K8vU3QiBlw0sy9TdCCNDSVEuQUdJWC5JUV9DTE9TRVBSSUNFLjIwMjUvNy85LlVTRAEAAAAj9wBwAgAAAAUzMS42OADLIHcry9TdCIGXDSzL1N0IG0NJUS5BR0lYLklRX0NMT1NFUFJJQ0UuLlVTRAEAAAAj9wBwAgAAAAczMS45NTMxAMsgdyvL1N0IyyB3K8vU3QglQ0lRLkFHSVguSVFfQ0xPU0VQUklDRS4yMDI0LzExLzI5LlVTRAEAAAAj9wBwAgAAAAUyOC4yMwDLIHcry9TdCD4KECzL1N0IJENJUS5BR0lYLklRX0NMT1NFUFJJQ0UuMjAyNS83LzE1LlVTRAEAAAAj9wBwAgAAAAUzMS43OQDLIHcry9TdCKfACCzL1N0IJENJUS5eTkRYLklRX0NMT1NFUFJJQ0UuMjAyNS83LzE2LlVTRAEAAAAOsygAAgAAAAoy</t>
  </si>
  <si>
    <t>MjkwNy45NjY3AMsgdyvL1N0IZ6gBLMvU3QgjQ0lRLl5ORFguSVFfQ0xPU0VQUklDRS4yMDI1LzcvOS5VU0QBAAAADrMoAAIAAAAKMjI4NjQuOTA2NgDLIHcry9TdCDZxEizL1N0IG0NJUS5eTkRYLklRX0NMT1NFUFJJQ0UuLlVTRAEAAAAOsygAAgAAAAoyMzAxOC41NTk5AMsgdyvL1N0IyyB3K8vU3QglQ0lRLl5ORFguSVFfQ0xPU0VQUklDRS4yMDI0LzEyLzMxLlVTRAEAAAAOsygAAgAAAAoyMTAxMi4xNzM3AMsgdyvL1N0IOmALLMvU3QgjQ0lRLl5ORFguSVFfQ0xPU0VQUklDRS4yMDI1LzcvMS5VU0QBAAAADrMoAAIAAAAKMjI0NzguMTM1MwCpJVa2MtTdCMDrwLYy1N0IJUNJUS5eTkRYLklRX0NMT1NFUFJJQ0UuMjAyNC8xMS8yOS5VU0QBAAAADrMoAAIAAAAKMjA5MzAuMzY2MgDLIHcry9TdCIGXDSzL1N0IJUNJUS5eTkRYLklRX0NMT1NFUFJJQ0UuMjAyMy8xMi8yOS5VU0QBAAAADrMoAAIAAAAKMTY4MjUuOTMwNwDLIHcry9TdCLYNBSzL1N0IJENJUS5eTkRYLklRX0NMT1NFUFJJQ0UuMjAyNS83LzE1LlVTRAEAAAAOsygAAgAAAAoyMjg4NC41ODg0AMsgdyvL1N0Io1oGLMvU3QgkQ0lRLl5TUFguSVFfQ0xPU0VQUklDRS4yMDI1LzcvMTYuVVNEAQAAAJu4KAACAAAADzYyNjMuNjk1MjQxNTA3NwDLIHcry9TdCIGXDSzL1N0II0NJUS5eU1BYLklRX0NMT1NFUFJJQ0UuMjAyNS83LzkuVVNEAQAAAJu4</t>
  </si>
  <si>
    <t>KAACAAAAEDYyNjMuMjY0Mzc4NTc0MzQAyyB3K8vU3QijWgYsy9TdCCVDSVEuXlNQWC5JUV9DTE9TRVBSSUNFLjIwMjQvMTEvMjkuVVNEAQAAAJu4KAACAAAAEDYwMzIuMzg0NDEyMjczOTIAyyB3K8vU3QhnqAEsy9TdCCRDSVEuXlNQWC5JUV9DTE9TRVBSSUNFLjIwMjUvNy8xNS5VU0QBAAAAm7goAAIAAAAQNjI0My43NTU3MDkwNjExMQDLIHcry9TdCDpgCyzL1N0II0NJUS5RUVEuSVFfQ0xPU0VQUklDRS4yMDI1LzcvMTcuVVNEAQAAAA66ewACAAAABTU2MS44AMsgdyvL1N0IgZcNLMvU3QgjQ0lRLlFRUS5JUV9DTE9TRVBSSUNFLjIwMjUvNC8xNy5VU0QBAAAADrp7AAIAAAAFNDQ0LjEAyyB3K8vU3Qg+ChAsy9TdCCRDSVEuUVFRLklRX0NMT1NFUFJJQ0UuMjAyMi8xMS8zMC5VU0QBAAAADrp7AAIAAAAGMjkzLjM2AMsgdyvL1N0IPgoQLMvU3QgjQ0lRLlFRUS5JUV9DTE9TRVBSSUNFLjIwMjMvMy8xNC5VU0QBAAAADrp7AAIAAAAGMjk3LjM3AMsgdyvL1N0INnESLMvU3QgiQ0lRLlFRUS5JUV9PUEVOUFJJQ0UuMjAyNC83LzE4LlVTRAEAAAAOunsAAgAAAAY0ODUuNTMAyyB3K8vU3QinwAgsy9TdCCFDSVEuUVFRLklRX1lFQVJISUdILjIwMjUvNy8xNy5VU0QBAAAADrp7AAIAAAAGNTYyLjMxAMsgdyvL1N0IOmALLMvU3QggQ0lRLlFRUS5JUV9ZRUFSTE9XLjIwMjUvNy8xNy5VU0QBAAAADrp7AAIAAAAG</t>
  </si>
  <si>
    <t>NDAyLjM5AMsgdyvL1N0IZ6gBLMvU3QgYQ0lRLlFRUS5JUV9ZRUFSSElHSF9EQVRFAQAAAA66ewAFAAAACTIwMjUvNy8zMQDLIHcry9TdCDpgCyzL1N0IF0NJUS5RUVEuSVFfWUVBUkxPV19EQVRFAQAAAA66ewAFAAAACDIwMjUvNC83AMsgdyvL1N0IZ6gBLMvU3QgkQ0lRLl5TUFguSVFfQ0xPU0VQUklDRS4yMDI1LzcvMTcuVVNEAQAAAJu4KAACAAAAEDYyOTcuMzYxOTA5NDQwNDUAyyB3K8vU3QiBlw0sy9TdCCRDSVEuXlNQWC5JUV9DTE9TRVBSSUNFLjIwMjUvNC8xNy5VU0QBAAAAm7goAAIAAAAQNTI4Mi43MDEwMTc0MTMzMgDLIHcry9TdCLYNBSzL1N0IJUNJUS5eU1BYLklRX0NMT1NFUFJJQ0UuMjAyMi8xMS8zMC5VU0QBAAAAm7goAAIAAAAQNDA4MC4xMDY1NTIxNzkyNADLIHcry9TdCKNaBizL1N0IJENJUS5eU1BYLklRX0NMT1NFUFJJQ0UuMjAyMy8zLzE0LlVTRAEAAACbuCgAAgAAABAzOTE5LjI4Njk1ODgzMjI3AMsgdyvL1N0Itg0FLMvU3QgtQ0lRLktPU0U6QTAwMDY2MC5JUV9DTE9TRVBSSUNFLjIwMjQvMTIvMzAuVVNEAQAAAJ16DQACAAAACzExNy45NzQyODE3AMDUH7wI1N0IPgoQLMvU3QgkQ0lRLlNBUC5JUV9DTE9TRVBSSUNFLjIwMjQvMTIvMzAuVVNEAQAAAAvuAQACAAAADTI0NS4xNzUzNDc2NTgAwNQfvAjU3Qj5Jwssy9TdCDBDSVEuQVJDQTpBUlRZLklRX0hPTERJTkdTX0VRVUlU</t>
  </si>
  <si>
    <t>WV9BU1NFVFMuMjAyNS84LzUBAAAAbh9pIQIAAAAHMTI2MC44NgDLIHcry9TdCKNaBizL1N0INENJUS5OQVNEQVFHTTpCT1RaLklRX0hPTERJTkdTX0VRVUlUWV9BU1NFVFMuMjAyNS84LzUBAAAA9/0IFgIAAAAHMjc1Ni4wNQDLIHcry9TdCKNaBizL1N0IMENJUS5BUkNBOklHUFQuSVFfSE9MRElOR1NfRVFVSVRZX0FTU0VUUy4yMDI1LzgvNQEAAADMAl4BAgAAAAY0OTAuMjQAyyB3K8vU3Qg6YAssy9TdCC9DSVEuTFNFOlJCT1QuSVFfSE9MRElOR1NfRVFVSVRZX0FTU0VUUy4yMDI1LzgvNQEAAACOeyQUAgAAAAczMjU4LjY2AMsgdyvL1N0IPgoQLMvU3QgwQ0lRLkFSQ0E6VEhOUS5JUV9IT0xESU5HU19FUVVJVFlfQVNTRVRTLjIwMjUvOC81AQAAAK7DfiQCAAAABjE5OS40MQDLIHcry9TdCPOmGSzL1N0INENJUS5OQVNEQVFHTTpGRFRYLklRX0hPTERJTkdTX0VRVUlUWV9BU1NFVFMuMjAyNS84LzUBAAAAvaWdJgIAAAAGMTc5LjkzAMsgdyvL1N0I86YZLMvU3QgwQ0lRLkFSQ0E6Q0hBVC5JUV9IT0xESU5HU19FUVVJVFlfQVNTRVRTLjIwMjUvOC81AQAAAAAwNW0CAAAABjM0Ny4wMQDLIHcry9TdCArZFCzL1N0IL0NJUS5BUkNBOkFJUy5JUV9IT0xESU5HU19FUVVJVFlfQVNTRVRTLjIwMjUvOC81AQAAAJiXn3ACAAAABDUuNjgAyyB3K8vU3QiBlw0sy9TdCDBDSVEuQVJDQTpMT1VQLklRX0hPTERJTkdT</t>
  </si>
  <si>
    <t>X0VRVUlUWV9BU1NFVFMuMjAyNS84LzUBAAAAWVwPIgIAAAAFOTkuMTcAyyB3K8vU3QgK2RQsy9TdCDRDSVEuTkFTREFRR006V0lTRS5JUV9IT0xESU5HU19FUVVJVFlfQVNTRVRTLjIwMjUvOC81AQAAAOmwQ24CAAAABTMwLjE3AMsgdyvL1N0IPgoQLMvU3QgwQ0lRLkFSQ0E6TFJOWi5JUV9IT0xESU5HU19FUVVJVFlfQVNTRVRTLjIwMjUvOC81AQAAALV2wyYCAAAABTMzLjMxAMsgdyvL1N0IgZcNLMvU3QgvQ0lRLkJBVFM6SUdWLklRX0hPTERJTkdTX0VRVUlUWV9BU1NFVFMuMjAyNS84LzUBAAAAzTqGAAIAAAAIMTE5NzAuMDEAyyB3K8vU3QhxQBcsy9TdCDNDSVEuTkFTREFRR006QUlRLklRX0hPTERJTkdTX0VRVUlUWV9BU1NFVFMuMjAyNS84LzUBAAAA6dxiIQIAAAAHMzcwNy42NwDLIHcry9TdCHFAFyzL1N0ILkNJUS5EQjpYQjBULklRX0hPTERJTkdTX0VRVUlUWV9BU1NFVFMuMjAyNS84LzUBAAAA0zPeKQIAAAAFOTQuOTYAyyB3K8vU3Qjzphksy9TdCDBDSVEuWFRSQTpYQUlYLklRX0hPTERJTkdTX0VRVUlUWV9BU1NFVFMuMjAyNS84LzUBAAAANeziIgIAAAAHNDc5NC42NgDLIHcry9TdCHFAFyzL1N0INENJUS5OQVNEQVFHTTpST0JULklRX0hPTERJTkdTX0VRVUlUWV9BU1NFVFMuMjAyNS84LzUBAAAAXGPZIAIAAAAGNTAwLjQ2AMsgdyvL1N0ICtkULMvU3QgwQ0lRLkJBVFM6V1RBSS5JUV9I</t>
  </si>
  <si>
    <t>T0xESU5HU19FUVVJVFlfQVNTRVRTLjIwMjUvOC81AQAAAGBOb2QCAAAABjIxNy4wNADLIHcry9TdCPOmGSzL1N0IM0NJUS5OQVNEQVFHTTpTTUguSVFfSE9MRElOR1NfRVFVSVRZX0FTU0VUUy4yMDI1LzgvNQEAAABgwjYAAgAAAAgyNjgwMi43MwDLIHcry9TdCHFAFyzL1N0IL0NJUS5CSVQ6V1RBSS5JUV9IT0xESU5HU19FUVVJVFlfQVNTRVRTLjIwMjUvOC81AQAAAE26WyMCAAAABjg3Ny4xNQDLIHcry9TdCHFAFyzL1N0IM0NJUS5OQVNEQVFHTTpRUVEuSVFfSE9MRElOR1NfRVFVSVRZX0FTU0VUUy4yMDI1LzgvNQEAAAAOunsAAgAAAAkzNTM0MzIuMDcAyyB3K8vU3QiBlw0sy9TdCC9DSVEuTFNFOkFJQUcuSVFfSE9MRElOR1NfRVFVSVRZX0FTU0VUUy4yMDI1LzgvNQEAAADwnYIkAgAAAAY3OTcuMzQAyyB3K8vU3QhxQBcsy9TdCC9DSVEuQVNYOlJCVFouSVFfSE9MRElOR1NfRVFVSVRZX0FTU0VUUy4yMDI1LzgvNQEAAAAp7XYiAgAAAAYxOTIuODMAyyB3K8vU3Qjzphksy9TdCDRDSVEuTkFTREFRR006QUdJWC5JUV9IT0xESU5HU19FUVVJVFlfQVNTRVRTLjIwMjUvOC81AQAAACP3AHACAAAABTI2Ljk5AMsgdyvL1N0IcUAXLMvU3QgnQ0lRLk5BU0RBUUdNOkFHSVguSVFfU0hBUkVTT1VUU1RBTkRJTkcuAQAAACP3AHACAAAACDAuOTAwMDAyAAYm9e4I1N0IG6zbFwnU3QgvQ0lRLk5BU0RBUUdNOkFH</t>
  </si>
  <si>
    <t>SVguSVFfU0hBUkVTT1VUU1RBTkRJTkcuMjAyNS84LzUBAAAAI/cAcAIAAAAIMC45MDAwMDIAyyB3K8vU3QhxQBcsy9TdCCJDSVEuQ1JNLklRX0NMT1NFUFJJQ0UuMjAyNS84LzUuVVNEAQAAACXgAQACAAAABjI0Ny40OQDLIHcry9TdCPknCyzL1N0IIkNJUS5OVkRBLklRX01BUktFVENBUC4yMDI1LzgvNS5VU0QBAAAAM34AAAIAAAAHNDM0OTU0NAEGAAAABQAAAAExAQAAAAstMTk0MDU3MjI0OQMAAAADMTYwAgAAAAYxMDAwNTQEAAAAATAHAAAACDgvNS8yMDI1yyB3K8vU3QgK2RQsy9TdCCJDSVEuQU1aTi5JUV9NQVJLRVRDQVAuMjAyNS84LzUuVVNEAQAAAD1JAAACAAAADjIyNzk2MjQuOTYwNzM0AQYAAAAFAAAAATEBAAAACy0xOTMzNzAzMjgwAwAAAAMxNjACAAAABjEwMDA1NAQAAAABMAcAAAAIOC81LzIwMjXLIHcry9TdCHFAFyzL1N0IHkNJUS5BUkNBOkxSTlouSVFfVldBUC4yMDI1LzgvNQEAAAC1dsMmAgAAAAU0My4wOADLIHcry9TdCD4KECzL1N0IJ0NJUS5OQVNEQVFHTTpTTUguSVFfQ0xPU0VQUklDRS4yMDI1LzgvNQEAAABgwjYAAgAAAAUyODcuMQDLIHcry9TdCHFAFyzL1N0ILkNJUS5OQVNEQVFHTTpBSVEuSVFfU0hBUkVTT1VUU1RBTkRJTkcuMjAyNS84LzUBAAAA6dxiIQIAAAAJODkuMjUwMDAyAMsgdyvL1N0ICtkULMvU3QggQ0lRLkFSQ0E6TFJOWi5JUV9WT0xVTUUuMjAyNS84LzUB</t>
  </si>
  <si>
    <t>AAAAtXbDJgIAAAAIMC4wMDI5NTkAyyB3K8vU3QhxQBcsy9TdCCJDSVEuQklUOldUQUkuSVFfTUFSS0VUQ0FQLjIwMjUvOC81AQAAAE26WyMCAAAACjc4OC45ODg1NjkAyyB3K8vU3Qg+ChAsy9TdCCdDSVEuTkFTREFRR006V0lTRS5JUV9NQVJLRVRDQVAuMjAyNS84LzUBAAAA6bBDbgIAAAAHMzIuOTIwOADLIHcry9TdCIGXDSzL1N0IK0NJUS5OQVNEQVFHTTpBSVEuSVFfQ0xPU0VQUklDRS4yMDI1LzgvNS5VU0QBAAAA6dxiIQIAAAAFNDQuMTcAyyB3K8vU3QhxQBcsy9TdCCNDSVEuXlNQWC5JUV9DTE9TRVBSSUNFLjIwMjUvOC81LlVTRAEAAACbuCgAAgAAABA2Mjk5LjE5Mzk1NDYzNzY2AMsgdyvL1N0I86YZLMvU3QgiQ0lRLkFBUEwuSVFfTUFSS0VUQ0FQLjIwMjUvOC81LlVTRAEAAABpYQAAAgAAAAwzMDExNDExLjkzODgBBgAAAAUAAAABMQEAAAALLTE5MzM3MDMzMDMDAAAAAzE2MAIAAAAGMTAwMDU0BAAAAAEwBwAAAAg4LzUvMjAyNcsgdyvL1N0I+ScLLMvU3QgsQ0lRLk5BU0RBUUdTOkdPT0dMLklRX01BUktFVENBUC4yMDI1LzgvNS5VU0QBAAAAqHEAAAIAAAAKMjM1Nzg2OC40OAEGAAAABQAAAAExAQAAAAstMTkzNDkyODU1MQMAAAADMTYwAgAAAAYxMDAwNTQEAAAAATAHAAAACDgvNS8yMDI1yyB3K8vU3QgK2RQsy9TdCCJDSVEuREI6WEIwVC5JUV9DTE9TRVBSSUNFLjIwMjUvOC81AQAAANMz</t>
  </si>
  <si>
    <t>3ikCAAAABTE5LjA5AMsgdyvL1N0IcUAXLMvU3QgoQ0lRLk5BU0RBUUdNOkZEVFguSVFfQ0xPU0VQUklDRS4yMDI1LzgvNQEAAAC9pZ0mAgAAAAczOS4wMzQ3AMsgdyvL1N0INnESLMvU3QghQ0lRLk1VLklRX0NMT1NFUFJJQ0UuMjAyNS84LzUuVVNEAQAAAAZpBAACAAAABjEwOS4wNgDLIHcry9TdCD4KECzL1N0II0NJUS5NUlZMLklRX0NMT1NFUFJJQ0UuMjAyNS84LzUuVVNEAQAAALZ5AAACAAAABTc2LjYzAMsgdyvL1N0IgZcNLMvU3QgjQ0lRLkFWR08uSVFfQ0xPU0VQUklDRS4yMDI1LzgvNS5VU0QBAAAA8LZ9AQIAAAAGMjkyLjkzAMsgdyvL1N0IcUAXLMvU3QghQ0lRLlpTLklRX0NMT1NFUFJJQ0UuMjAyNS84LzUuVVNEAQAAANTMgQMCAAAABjI4MS45NgDLIHcry9TdCKfACCzL1N0II0NJUS5HVExCLklRX0NMT1NFUFJJQ0UuMjAyNS84LzUuVVNEAQAAAM2EFxECAAAAAjQ0AMsgdyvL1N0I86YZLMvU3QgjQ0lRLkVTVEMuSVFfQ0xPU0VQUklDRS4yMDI1LzgvNS5VU0QBAAAAgIRbDQIAAAAFODAuMDkAyyB3K8vU3Qg2cRIsy9TdCCNDSVEuVFNMQS5JUV9DTE9TRVBSSUNFLjIwMjUvOC81LlVTRAEAAAAQxqIBAgAAAAYzMDguNzIAyyB3K8vU3Qg2cRIsy9TdCCNDSVEuVEVBTS5JUV9DTE9TRVBSSUNFLjIwMjUvOC81LlVTRAEAAABSEyIPAgAAAAYxODUuNDQAyyB3K8vU3Qg+ChAsy9TdCCNDSVEuV0RB</t>
  </si>
  <si>
    <t>WS5JUV9DTE9TRVBSSUNFLjIwMjUvOC81LlVTRAEAAACHY2sBAgAAAAYyMjQuOTgAyyB3K8vU3QiBlw0sy9TdCCJDSVEuU0FQLklRX0NMT1NFUFJJQ0UuMjAyNS84LzUuVVNEAQAAAAvuAQACAAAADzI4NS41NzM2OTQ2NzYyNQDLIHcry9TdCIGXDSzL1N0IIkNJUS5BVkdPLklRX01BUktFVENBUC4yMDI1LzgvNS5VU0QBAAAA8LZ9AQIAAAAOMTM3Nzc4Ny43NTM4NzgBBgAAAAUAAAABMQEAAAALLTE5Mzg1NTcyNjADAAAAAzE2MAIAAAAGMTAwMDU0BAAAAAEwBwAAAAg4LzUvMjAyNcsgdyvL1N0IOmALLMvU3QgiQ0lRLlRTTEEuSVFfTUFSS0VUQ0FQLjIwMjUvOC81LlVTRAEAAAAQxqIBAgAAAA05OTU3NjAuNTgxMDEyAQYAAAAFAAAAATEBAAAACy0xOTM0ODQxOTc4AwAAAAMxNjACAAAABjEwMDA1NAQAAAABMAcAAAAIOC81LzIwMjXLIHcry9TdCArZFCzL1N0II0NJUS5MU0U6UkJPVC5JUV9DTE9TRVBSSUNFLjIwMjUvOC81AQAAAI57JBQCAAAABTE1LjExAMsgdyvL1N0IcUAXLMvU3QgkQ0lRLkFSQ0E6TFJOWi5JUV9DTE9TRVBSSUNFLjIwMjUvOC81AQAAALV2wyYCAAAABzQyLjkyNDEAyyB3K8vU3Qg2cRIsy9TdCCRDSVEuQVJDQTpJR1BULklRX0NMT1NFUFJJQ0UuMjAyNS84LzUBAAAAzAJeAQIAAAAFNTAuMjIAyyB3K8vU3Qjzphksy9TdCCZDSVEuTkFTREFRR006UVFRLklRX01BUktFVENBUC4yMDI1</t>
  </si>
  <si>
    <t>LzgvNQEAAAAOunsAAgAAAAszNTgwOTYuNTcwNQEGAAAABQAAAAExAQAAAAstMTk2MzcxNDYzNgMAAAADMTYwAgAAAAYxMDAwNTQEAAAAATAHAAAACDgvNS8yMDI1yyB3K8vU3Qjzphksy9TdCC9DSVEuTkFTREFRR006Uk9CVC5JUV9TSEFSRVNPVVRTVEFORElORy4yMDI1LzgvNQEAAABcY9kgAgAAAAkxMC4zMDAwMDIAyyB3K8vU3Qg6YAssy9TdCB9DSVEuTFNFOlJCT1QuSVFfVk9MVU1FLjIwMjUvOC81AQAAAI57JBQCAAAACDAuMTI4NTEyAMsgdyvL1N0I86YZLMvU3QgkQ0lRLk5BU0RBUUdNOldJU0UuSVFfVk9MVU1FLjIwMjUvOC81AQAAAOmwQ24CAAAACDAuMDA5NzUzAMsgdyvL1N0IcUAXLMvU3QgiQ0lRLkFTWDpSQlRaLklRX01BUktFVENBUC4yMDI1LzgvNQEAAAAp7XYiAgAAAAozMDguODMzNjU5AMsgdyvL1N0IcUAXLMvU3QgnQ0lRLk5BU0RBUUdNOkFHSVguSVFfTUFSS0VUQ0FQLjIwMjUvOC81AQAAACP3AHACAAAACTI4Ljc1Nzg1NADLIHcry9TdCPOmGSzL1N0IJ0NJUS5UV1NFOjIzMzAuSVFfTUFSS0VUQ0FQLjIwMjUvOC81LlVTRAEAAACrzAUAAgAAABA5OTc3MDguNjAwMzI3NDE4AQYAAAAFAAAAATEBAAAACy0xOTM1NDk3MzQxAwAAAAMxNjACAAAABjEwMDA1NAQAAAABMAcAAAAIOC81LzIwMjXLIHcry9TdCPOmGSzL1N0IIkNJUS5QTFRSLklRX01BUktFVENBUC4yMDI1LzgvNS5VU0QB</t>
  </si>
  <si>
    <t>AAAAZfqYAgIAAAANNDA4OTAyLjAyMTAyOAEGAAAABQAAAAExAQAAAAstMTkzMzQ2MjEwNQMAAAADMTYwAgAAAAYxMDAwNTQEAAAAATAHAAAACDgvNS8yMDI1yyB3K8vU3Qg6YAssy9TdCCFDSVEuQ1JNLklRX01BUktFVENBUC4yMDI1LzgvNS5VU0QBAAAAJeABAAIAAAAJMjM2NjAwLjQ0AQYAAAAFAAAAATEBAAAACy0xOTQwMzYwMzIwAwAAAAMxNjACAAAABjEwMDA1NAQAAAABMAcAAAAIOC81LzIwMjXLIHcry9TdCHFAFyzL1N0II0NJUS5BU1g6UkJUWi5JUV9DTE9TRVBSSUNFLjIwMjUvOC81AQAAACntdiICAAAABTE0Ljk0AMsgdyvL1N0I86YZLMvU3QgjQ0lRLkxTRTpBSUFHLklRX0NMT1NFUFJJQ0UuMjAyNS84LzUBAAAA8J2CJAIAAAAGMTguMzU4AMsgdyvL1N0ICtkULMvU3QgkQ0lRLkFSQ0E6Q0hBVC5JUV9DTE9TRVBSSUNFLjIwMjUvOC81AQAAAAAwNW0CAAAABDUxLjIAyyB3K8vU3Qg2cRIsy9TdCB5DSVEuQkFUUzpXVEFJLklRX1ZXQVAuMjAyNS84LzUBAAAAYE5vZAIAAAAFMjUuMjgAyyB3K8vU3QhxQBcsy9TdCCRDSVEuQVJDQTpBUlRZLklRX0NMT1NFUFJJQ0UuMjAyNS84LzUBAAAAbh9pIQIAAAAFNDIuNjcAyyB3K8vU3QhxQBcsy9TdCCNDSVEuQkFUUzpJR1YuSVFfQ0xPU0VQUklDRS4yMDI1LzgvNQEAAADNOoYAAgAAAAYxMTAuNTUAyyB3K8vU3Qg+ChAsy9TdCCNDSVEuTkFTREFRR006</t>
  </si>
  <si>
    <t>UVFRLklRX1ZPTFVNRS4yMDI1LzgvNQEAAAAOunsAAgAAAAk0OC41MTU5NjcAyyB3K8vU3Qg+ChAsy9TdCCtDSVEuQVJDQTpUSE5RLklRX1NIQVJFU09VVFNUQU5ESU5HLjIwMjUvOC81AQAAAK7DfiQCAAAABTMuNzI1AMsgdyvL1N0IOmALLMvU3QgrQ0lRLkFSQ0E6SUdQVC5JUV9TSEFSRVNPVVRTVEFORElORy4yMDI1LzgvNQEAAADMAl4BAgAAAAM5LjkAyyB3K8vU3QhxQBcsy9TdCCBDSVEuWFRSQTpYQUlYLklRX1ZPTFVNRS4yMDI1LzgvNQEAAAA17OIiAgAAAAgwLjA3MTgzMgDLIHcry9TdCPOmGSzL1N0IIUNJUS5EQjpYQjBULklRX01BUktFVENBUC4yMDI1LzgvNQEAAADTM94pAgAAAAc3OC4wNzgxAMsgdyvL1N0IcUAXLMvU3QgmQ0lRLk5BU0RBUUdNOlNNSC5JUV9NQVJLRVRDQVAuMjAyNS84LzUBAAAAYMI2AAIAAAAMMjcxMjguNjE3MDI1AMsgdyvL1N0I86YZLMvU3QgqQ0lRLktPU0U6QTAwMDY2MC5JUV9NQVJLRVRDQVAuMjAyNS84LzUuVVNEAQAAAJ16DQACAAAAEDEzMTIyMy4zNzYxMTg4MjgBBgAAAAUAAAABMQEAAAALLTE5MzQ3NTUzMzADAAAAAzE2MAIAAAAGMTAwMDU0BAAAAAEwBwAAAAg4LzUvMjAyNcsgdyvL1N0IgZcNLMvU3QgiQ0lRLk9SQ0wuSVFfTUFSS0VUQ0FQLjIwMjUvOC81LlVTRAEAAADnVgAAAgAAAAw3MTgxMzQuMzMzMTEBBgAAAAUAAAABMQEAAAALLTE5Mzc4ODg3NDAD</t>
  </si>
  <si>
    <t>AAAAAzE2MAIAAAAGMTAwMDU0BAAAAAEwBwAAAAg4LzUvMjAyNcsgdyvL1N0ICtkULMvU3QghQ0lRLk5PVy5JUV9NQVJLRVRDQVAuMjAyNS84LzUuVVNEAQAAAL90XgECAAAADDE4NzgyOS41OTcyOAEGAAAABQAAAAExAQAAAAstMTkzNDkzMjczMQMAAAADMTYwAgAAAAYxMDAwNTQEAAAAATAHAAAACDgvNS8yMDI1yyB3K8vU3Qg6YAssy9TdCB1DSVEuQVNYOlJCVFouSVFfVldBUC4yMDI1LzgvNQEAAAAp7XYiAgAAAAgxNC45MTczNQDLIHcry9TdCHFAFyzL1N0IJENJUS5YVFJBOlhBSVguSVFfQ0xPU0VQUklDRS4yMDI1LzgvNQEAAAA17OIiAgAAAAMxMzkAyyB3K8vU3QgK2RQsy9TdCCNDSVEuQVJDQTpBSVMuSVFfQ0xPU0VQUklDRS4yMDI1LzgvNQEAAACYl59wAgAAAAcyOS4xNzc4AMsgdyvL1N0I86YZLMvU3QgeQ0lRLkFSQ0E6Q0hBVC5JUV9WV0FQLjIwMjUvOC81AQAAAAAwNW0CAAAABTUxLjI3AMsgdyvL1N0IcUAXLMvU3QgkQ0lRLkJBVFM6V1RBSS5JUV9DTE9TRVBSSUNFLjIwMjUvOC81AQAAAGBOb2QCAAAABTI1LjE4AMsgdyvL1N0ICtkULMvU3QgeQ0lRLkFSQ0E6QVJUWS5JUV9WV0FQLjIwMjUvOC81AQAAAG4faSECAAAABDQyLjgAyyB3K8vU3Qg2cRIsy9TdCC9DSVEuTkFTREFRR006RkRUWC5JUV9TSEFSRVNPVVRTVEFORElORy4yMDI1LzgvNQEAAAC9pZ0mAgAAAAg0LjY4ODQ2OQDLIHcr</t>
  </si>
  <si>
    <t>y9TdCPOmGSzL1N0IK0NJUS5CQVRTOldUQUkuSVFfU0hBUkVTT1VUU1RBTkRJTkcuMjAyNS84LzUBAAAAYE5vZAIAAAADOC42AMsgdyvL1N0IOmALLMvU3QgfQ0lRLkJJVDpXVEFJLklRX1ZPTFVNRS4yMDI1LzgvNQEAAABNulsjAgAAAAgwLjAxNjI0NgDLIHcry9TdCArZFCzL1N0IIkNJUS5CQVRTOklHVi5JUV9NQVJLRVRDQVAuMjAyNS84LzUBAAAAzTqGAAIAAAAHMTE5MzkuNAEGAAAABQAAAAExAQAAAAstMTkzODcwNzMyNgMAAAADMTYwAgAAAAYxMDAwNTQEAAAAATAHAAAACDgvNS8yMDI1yyB3K8vU3Qjzphksy9TdCCtDSVEuTkFTREFRR006U01ILklRX0NMT1NFUFJJQ0UuMjAyNS84LzUuVVNEAQAAAGDCNgACAAAABTI4Ny4xAMsgdyvL1N0I86YZLMvU3QgrQ0lRLk5BU0RBUUdNOlFRUS5JUV9DTE9TRVBSSUNFLjIwMjUvOC81LlVTRAEAAAAOunsAAgAAAAY1NjAuMjcAyyB3K8vU3QhxQBcsy9TdCCtDSVEuTkFTREFRR1M6QVNNTC5JUV9NQVJLRVRDQVAuMjAyNS84LzUuVVNEAQAAACjvBQACAAAAEDI2Nzc1Ny4wMjY5OTkxMjYBBgAAAAUAAAABMQEAAAALLTE5MzUzMDc0NDADAAAAAzE2MAIAAAAGMTAwMDU0BAAAAAEwBwAAAAg4LzUvMjAyNcsgdyvL1N0I86YZLMvU3QgiQ0lRLk5CSVMuSVFfTUFSS0VUQ0FQLjIwMjUvOC81LlVTRAEAAAC/+xkDAgAAAAwxMzE2OS41NTAyMDcBBgAAAAUAAAABMQEA</t>
  </si>
  <si>
    <t>AAALLTE5NDIyOTk2ODQDAAAAAzE2MAIAAAAGMTAwMDU0BAAAAAEwBwAAAAg4LzUvMjAyNcsgdyvL1N0ICtkULMvU3QgiQ0lRLkRVT0wuSVFfTUFSS0VUQ0FQLjIwMjUvOC81LlVTRAEAAACw8IcMAgAAAAwxNTQ2OC41MzQxMTYBBgAAAAUAAAABMQEAAAALLTE5NDY4MjY3NDADAAAAAzE2MAIAAAAGMTAwMDU0BAAAAAEwBwAAAAg4LzUvMjAyNcsgdyvL1N0IcUAXLMvU3QgdQ0lRLkFSQ0E6QUlTLklRX1ZXQVAuMjAyNS84LzUBAAAAmJefcAIAAAAFMjkuMTcAyyB3K8vU3QgK2RQsy9TdCCdDSVEuTkFTREFRR006UVFRLklRX0NMT1NFUFJJQ0UuMjAyNS84LzUBAAAADrp7AAIAAAAGNTYwLjI3AMsgdyvL1N0IcUAXLMvU3QgrQ0lRLkFSQ0E6Q0hBVC5JUV9TSEFSRVNPVVRTVEFORElORy4yMDI1LzgvNQEAAAAAMDVtAgAAAAU3LjUyNQDLIHcry9TdCPOmGSzL1N0IIUNJUS5WUlQuSVFfTUFSS0VUQ0FQLjIwMjUvOC81LlVTRAEAAABEm4ciAgAAAAw1Mjk4Ny44MTgyOTcBBgAAAAUAAAABMQEAAAALLTE5MzQxOTU0MzUDAAAAAzE2MAIAAAAGMTAwMDU0BAAAAAEwBwAAAAg4LzUvMjAyNcsgdyvL1N0Io1oGLMvU3QgiQ0lRLlNOT1cuSVFfTUFSS0VUQ0FQLjIwMjUvOC81LlVTRAEAAACwPGQQAgAAAAs2ODY1Ni44MDUyMgEGAAAABQAAAAExAQAAAAstMTkzOTIwNzgxMAMAAAADMTYwAgAAAAYxMDAwNTQEAAAAATAH</t>
  </si>
  <si>
    <t>AAAACDgvNS8yMDI1yyB3K8vU3QijWgYsy9TdCCFDSVEuVEVNLklRX01BUktFVENBUC4yMDI1LzgvNS5VU0QBAAAAANMkGQIAAAALOTk5NS43MzE5ODYBBgAAAAUAAAABMQEAAAALLTE5NDU4Njc4ODcDAAAAAzE2MAIAAAAGMTAwMDU0BAAAAAEwBwAAAAg4LzUvMjAyNcsgdyvL1N0Io1oGLMvU3QgoQ0lRLk5BU0RBUUdNOkJPVFouSVFfQ0xPU0VQUklDRS4yMDI1LzgvNQEAAAD3/QgWAgAAAAUzMy45MwDLIHcry9TdCPOmGSzL1N0IK0NJUS5BUkNBOkxSTlouSVFfU0hBUkVTT1VUU1RBTkRJTkcuMjAyNS84LzUBAAAAtXbDJgIAAAAEMC43OADLIHcry9TdCKNaBizL1N0IHkNJUS5EQjpYQjBULklRX1ZPTFVNRS4yMDI1LzgvNQEAAADTM94pAwAAAAAAyyB3K8vU3QijWgYsy9TdCB9DSVEuQkFUUzpJR1YuSVFfVk9MVU1FLjIwMjUvOC81AQAAAM06hgACAAAACDMuODc4ODk1AMsgdyvL1N0Io1oGLMvU3QgjQ0lRLkFSQ0E6QVJUWS5JUV9NQVJLRVRDQVAuMjAyNS84LzUBAAAAbh9pIQIAAAAJMTIwMS4xNjA1AMsgdyvL1N0Io1oGLMvU3QgnQ0lRLlRXU0U6MjQ1NC5JUV9NQVJLRVRDQVAuMjAyNS84LzUuVVNEAQAAAD03XAACAAAAEDcxNDUyLjE5Nzc2MTI4MjkBBgAAAAUAAAABMQEAAAALLTE5MzQzNTU0OTEDAAAAAzE2MAIAAAAGMTAwMDU0BAAAAAEwBwAAAAg4LzUvMjAyNcsgdyvL1N0IPgoQLMvU3QghQ0lR</t>
  </si>
  <si>
    <t>Lk5FVC5JUV9NQVJLRVRDQVAuMjAyNS84LzUuVVNEAQAAADT14AQCAAAADDcyNDE3Ljk1ODU5NAEGAAAABQAAAAExAQAAAAstMTkzNDAxODU3MAMAAAADMTYwAgAAAAYxMDAwNTQEAAAAATAHAAAACDgvNS8yMDI1yyB3K8vU3Qg+ChAsy9TdCCFDSVEuSU9ULklRX01BUktFVENBUC4yMDI1LzgvNS5VU0QBAAAAuj78EQIAAAAMMjA0NDQuODUzOTY1AQYAAAAFAAAAATEBAAAACy0xOTM4NzM4MzA0AwAAAAMxNjACAAAABjEwMDA1NAQAAAABMAcAAAAIOC81LzIwMjXLIHcry9TdCIGXDSzL1N0II0NJUS5CSVQ6V1RBSS5JUV9DTE9TRVBSSUNFLjIwMjUvOC81AQAAAE26WyMCAAAABTY0Ljk1AMsgdyvL1N0IcUAXLMvU3QgoQ0lRLk5BU0RBUUdNOldJU0UuSVFfQ0xPU0VQUklDRS4yMDI1LzgvNQEAAADpsENuAgAAAAUzOC4yOADLIHcry9TdCHFAFyzL1N0IHkNJUS5BUkNBOkxPVVAuSVFfVldBUC4yMDI1LzgvNQEAAABZXA8iAgAAAAU2My4wMwDLIHcry9TdCDpgCyzL1N0IJENJUS5BUkNBOlRITlEuSVFfQ0xPU0VQUklDRS4yMDI1LzgvNQEAAACuw34kAgAAAAU1NS41MwDLIHcry9TdCHFAFyzL1N0IIkNJUS5OQVNEQVFHTTpST0JULklRX1ZXQVAuMjAyNS84LzUBAAAAXGPZIAIAAAAFNTAuMDkAyyB3K8vU3QgK2RQsy9TdCC9DSVEuTkFTREFRR006V0lTRS5JUV9TSEFSRVNPVVRTVEFORElORy4yMDI1LzgvNQEA</t>
  </si>
  <si>
    <t>AADpsENuAgAAAAQwLjg2AMsgdyvL1N0IPgoQLMvU3QgiQ0lRLk5BU0RBUUdNOkFHSVguSVFfVldBUC4yMDI1LzgvNQEAAAAj9wBwAgAAAAUzMi4xMwDLIHcry9TdCHFAFyzL1N0II0NJUS5OQVNEQVFHTTpBSVEuSVFfVk9MVU1FLjIwMjUvOC81AQAAAOncYiECAAAACDAuODk5MDY3AMsgdyvL1N0IOmALLMvU3QgjQ0lRLkJBVFM6V1RBSS5JUV9NQVJLRVRDQVAuMjAyNS84LzUBAAAAYE5vZAIAAAAHMjE2LjU0OADLIHcry9TdCArZFCzL1N0II0NJUS5BUkNBOklHUFQuSVFfTUFSS0VUQ0FQLjIwMjUvOC81AQAAAMwCXgECAAAABzQ5Ny4xNzgBBgAAAAUAAAABMQEAAAALLTE5MzY1MTExOTUDAAAAAzE2MAIAAAAGMTAwMDU0BAAAAAEwBwAAAAg4LzUvMjAyNcsgdyvL1N0IcUAXLMvU3QgjQ0lRLlNOUFMuSVFfQ0xPU0VQUklDRS4yMDI1LzgvNS5VU0QBAAAA1IgAAAIAAAAFNjI4LjUAyyB3K8vU3Qg6YAssy9TdCCJDSVEuUEFOVy5JUV9NQVJLRVRDQVAuMjAyNS84LzUuVVNEAQAAAIN9hAECAAAADTExMjk0MS4yNTQ2MTUBBgAAAAUAAAABMQEAAAALLTE5NDIxMDI4NDMDAAAAAzE2MAIAAAAGMTAwMDU0BAAAAAEwBwAAAAg4LzUvMjAyNcsgdyvL1N0INnESLMvU3QgiQ0lRLlJCTFguSVFfTUFSS0VUQ0FQLjIwMjUvOC81LlVTRAEAAABpVfQBAgAAAAw4ODExOC41ODE1NTQBBgAAAAUAAAABMQEAAAALLTE5MzQx</t>
  </si>
  <si>
    <t>MjU0NTUDAAAAAzE2MAIAAAAGMTAwMDU0BAAAAAEwBwAAAAg4LzUvMjAyNcsgdyvL1N0IPgoQLMvU3QgqQ0lRLkFTWDpSQlRaLklRX1NIQVJFU09VVFNUQU5ESU5HLjIwMjUvOC81AQAAACntdiICAAAACTIwLjY3MTU5NwDLIHcry9TdCDZxEizL1N0IKkNJUS5CSVQ6V1RBSS5JUV9TSEFSRVNPVVRTVEFORElORy4yMDI1LzgvNQEAAABNulsjAgAAAAgxMi4xNDc2MwDLIHcry9TdCPOmGSzL1N0IIENJUS5CQVRTOldUQUkuSVFfVk9MVU1FLjIwMjUvOC81AQAAAGBOb2QCAAAACDAuMDk3ODM3AMsgdyvL1N0ICtkULMvU3QgkQ0lRLk5BU0RBUUdNOlJPQlQuSVFfVk9MVU1FLjIwMjUvOC81AQAAAFxj2SACAAAACDAuMDQxODM1AMsgdyvL1N0I86YZLMvU3QgnQ0lRLk5BU0RBUUdNOkZEVFguSVFfTUFSS0VUQ0FQLjIwMjUvOC81AQAAAL2lnSYCAAAACjE4My4wMTI5ODEAyyB3K8vU3QhxQBcsy9TdCCxDSVEuTkFTREFRR006Qk9UWi5JUV9DTE9TRVBSSUNFLjIwMjUvOC81LlVTRAEAAAD3/QgWAgAAAAUzMy45MwDLIHcry9TdCDpgCyzL1N0II0NJUS5BR0lYLklRX0NMT1NFUFJJQ0UuMjAyNS84LzUuVVNEAQAAACP3AHACAAAABzMxLjk1MzEAyyB3K8vU3Qjzphksy9TdCCBDSVEuTVUuSVFfTUFSS0VUQ0FQLjIwMjUvOC81LlVTRAEAAAAGaQQAAgAAAA0xMjIwNTEuNzgzNTE1AQYAAAAFAAAAATEBAAAACy0xOTM3</t>
  </si>
  <si>
    <t>MTc2MDgyAwAAAAMxNjACAAAABjEwMDA1NAQAAAABMAcAAAAIOC81LzIwMjXLIHcry9TdCArZFCzL1N0IIUNJUS5NREIuSVFfTUFSS0VUQ0FQLjIwMjUvOC81LlVTRAEAAADibswCAgAAAAwxODY1MS4yOTE5NDIBBgAAAAUAAAABMQEAAAALLTE5MzkzNzAyMTYDAAAAAzE2MAIAAAAGMTAwMDU0BAAAAAEwBwAAAAg4LzUvMjAyNcsgdyvL1N0INnESLMvU3QghQ0lRLkFQUC5JUV9NQVJLRVRDQVAuMjAyNS84LzUuVVNEAQAAANq5zg0CAAAACjEyNzg4Ni41NDYBBgAAAAUAAAABMQEAAAALLTE5NDU0NTA1NjEDAAAAAzE2MAIAAAAGMTAwMDU0BAAAAAEwBwAAAAg4LzUvMjAyNcsgdyvL1N0INnESLMvU3QgiQ0lRLk1FVEEuSVFfTUFSS0VUQ0FQLjIwMjUvOC81LlVTRAEAAAAX2zwBAgAAAA4xOTE3OTE5LjUzMDUwNAEGAAAABQAAAAExAQAAAAstMTkzNDA2NTQzNwMAAAADMTYwAgAAAAYxMDAwNTQEAAAAATAHAAAACDgvNS8yMDI1yyB3K8vU3Qg+ChAsy9TdCClDSVEuREI6WEIwVC5JUV9TSEFSRVNPVVRTVEFORElORy4yMDI1LzgvNQEAAADTM94pAgAAAAQ0LjA5AMsgdyvL1N0IcUAXLMvU3QggQ0lRLkFSQ0E6VEhOUS5JUV9WT0xVTUUuMjAyNS84LzUBAAAArsN+JAIAAAAHMC4xMDgyOADLIHcry9TdCIGXDSzL1N0II0NJUS5BUkNBOkNIQVQuSVFfTUFSS0VUQ0FQLjIwMjUvOC81AQAAAAAwNW0CAAAABjM4NS4y</t>
  </si>
  <si>
    <t>OADLIHcry9TdCHFAFyzL1N0IIkNJUS5RQ09NLklRX01BUktFVENBUC4yMDI1LzgvNS5VU0QBAAAA1YIAAAIAAAANMTU4MjMwLjMxMTkzNwEGAAAABQAAAAExAQAAAAstMTkzNDI1NDI1MQMAAAADMTYwAgAAAAYxMDAwNTQEAAAAATAHAAAACDgvNS8yMDI1yyB3K8vU3Qjzphksy9TdCCJDSVEuUFNURy5JUV9NQVJLRVRDQVAuMjAyNS84LzUuVVNEAQAAALjKpQYCAAAADDE4MjkyLjc2OTAxOAEGAAAABQAAAAExAQAAAAstMTkzODYxNDkwMgMAAAADMTYwAgAAAAYxMDAwNTQEAAAAATAHAAAACDgvNS8yMDI1yyB3K8vU3Qg2cRIsy9TdCCJDSVEuU0hPUC5JUV9NQVJLRVRDQVAuMjAyNS84LzUuVVNEAQAAAAYrBAUCAAAADTE2NDc2Ny4zNzA2MTcBBgAAAAUAAAABMQEAAAALLTE5NDU0MTkyNjgDAAAAAzE2MAIAAAAGMTAwMDU0BAAAAAEwBwAAAAg4LzUvMjAyNcsgdyvL1N0INnESLMvU3QgkQ0lRLkFSQ0E6TE9VUC5JUV9DTE9TRVBSSUNFLjIwMjUvOC81AQAAAFlcDyICAAAABjYyLjkzOADLIHcry9TdCPOmGSzL1N0IKENJUS5OQVNEQVFHTTpST0JULklRX0NMT1NFUFJJQ0UuMjAyNS84LzUBAAAAXGPZIAIAAAAHNTAuMDE2OQDLIHcry9TdCHFAFyzL1N0ILkNJUS5OQVNEQVFHTTpTTUguSVFfU0hBUkVTT1VUU1RBTkRJTkcuMjAyNS84LzUBAAAAYMI2AAIAAAAJOTQuNDkxODc0AMsgdyvL1N0I86YZLMvU3Qgk</t>
  </si>
  <si>
    <t>Q0lRLk5BU0RBUUdNOkZEVFguSVFfVk9MVU1FLjIwMjUvOC81AQAAAL2lnSYCAAAACDAuMDIwMDUyAMsgdyvL1N0IPgoQLMvU3QgjQ0lRLkFSQ0E6TE9VUC5JUV9NQVJLRVRDQVAuMjAyNS84LzUBAAAAWVwPIgIAAAAKMTAwLjcwMDg2MwDLIHcry9TdCPOmGSzL1N0II0NJUS5RQ09NLklRX0NMT1NFUFJJQ0UuMjAyNS84LzUuVVNEAQAAANWCAAACAAAABjE0Ni43MQDLIHcry9TdCKfACCzL1N0IIkNJUS5WUlQuSVFfQ0xPU0VQUklDRS4yMDI1LzgvNS5VU0QBAAAARJuHIgIAAAAGMTM4Ljc2AMsgdyvL1N0Ip8AILMvU3QgoQ0lRLlRXU0U6MjMzMC5JUV9DTE9TRVBSSUNFLjIwMjUvOC81LlVTRAEAAACrzAUAAgAAAAozOC40NzMxMTg5AMsgdyvL1N0Ip8AILMvU3QgjQ0lRLkNGTFQuSVFfQ0xPU0VQUklDRS4yMDI1LzgvNS5VU0QBAAAAJgF6EAIAAAAFMTcuMTUAyyB3K8vU3QinwAgsy9TdCCNDSVEuUEFOVy5JUV9DTE9TRVBSSUNFLjIwMjUvOC81LlVTRAEAAACDfYQBAgAAAAYxNjkuMDkAyyB3K8vU3QinwAgsy9TdCCNDSVEuU05PVy5JUV9DTE9TRVBSSUNFLjIwMjUvOC81LlVTRAEAAACwPGQQAgAAAAYyMDUuNzcAyyB3K8vU3QinwAgsy9TdCCNDSVEuUExUUi5JUV9DTE9TRVBSSUNFLjIwMjUvOC81LlVTRAEAAABl+pgCAgAAAAYxNzMuMjcAyyB3K8vU3QinwAgsy9TdCCNDSVEuTVNGVC5JUV9DTE9TRVBS</t>
  </si>
  <si>
    <t>SUNFLjIwMjUvOC81LlVTRAEAAABLVQAAAgAAAAY1MjcuNzUAyyB3K8vU3QinwAgsy9TdCCNDSVEuUkJMWC5JUV9DTE9TRVBSSUNFLjIwMjUvOC81LlVTRAEAAABpVfQBAgAAAAYxMjcuMTEAyyB3K8vU3QinwAgsy9TdCCJDSVEuVEVNLklRX0NMT1NFUFJJQ0UuMjAyNS84LzUuVVNEAQAAAADTJBkCAAAABTU3Ljc0AMsgdyvL1N0Ip8AILMvU3QgiQ0lRLlNOUFMuSVFfTUFSS0VUQ0FQLjIwMjUvOC81LlVTRAEAAADUiAAAAgAAAA0xMTYyOTkuOTI0NTk4AQYAAAAFAAAAATEBAAAACy0xOTQwNTcyMjQ3AwAAAAMxNjACAAAABjEwMDA1NAQAAAABMAcAAAAIOC81LzIwMjXLIHcry9TdCKfACCzL1N0IIENJUS5aUy5JUV9NQVJLRVRDQVAuMjAyNS84LzUuVVNEAQAAANTMgQMCAAAADDQzODk5Ljk1MTY3NwEGAAAABQAAAAExAQAAAAstMTkzOTUzODM5MgMAAAADMTYwAgAAAAYxMDAwNTQEAAAAATAHAAAACDgvNS8yMDI1yyB3K8vU3QgK2RQsy9TdCCJDSVEuVEVBTS5JUV9NQVJLRVRDQVAuMjAyNS84LzUuVVNEAQAAAFITIg8CAAAADDQ4Njc5LjA4MjQxMwEGAAAABQAAAAExAQAAAAstMTk0NjY1NDQzMgMAAAADMTYwAgAAAAYxMDAwNTQEAAAAATAHAAAACDgvNS8yMDI1yyB3K8vU3Qg2cRIsy9TdCB5DSVEuQVJDQTpJR1BULklRX1ZXQVAuMjAyNS84LzUBAAAAzAJeAQIAAAAFNTAuMzgAyyB3K8vU3QgK2RQsy9Td</t>
  </si>
  <si>
    <t>CCdDSVEuTkFTREFRR006QUlRLklRX0NMT1NFUFJJQ0UuMjAyNS84LzUBAAAA6dxiIQIAAAAFNDQuMTcAyyB3K8vU3Qjzphksy9TdCCpDSVEuQkFUUzpJR1YuSVFfU0hBUkVTT1VUU1RBTkRJTkcuMjAyNS84LzUBAAAAzTqGAAIAAAADMTA4AMsgdyvL1N0INnESLMvU3QggQ0lRLkFSQ0E6Q0hBVC5JUV9WT0xVTUUuMjAyNS84LzUBAAAAADA1bQIAAAAIMC4xMzQ3NDkAyyB3K8vU3Qg+ChAsy9TdCCNDSVEuQVJDQTpMUk5aLklRX01BUktFVENBUC4yMDI1LzgvNQEAAAC1dsMmAgAAAAkzMy40ODA3OTgAyyB3K8vU3Qjzphksy9TdCCFDSVEuQVJNLklRX01BUktFVENBUC4yMDI1LzgvNS5VU0QBAAAALOfFJwIAAAAJMTQ1MzI2LjU3AQYAAAAFAAAAATEBAAAACy0xOTM0MjU0NDA3AwAAAAMxNjACAAAABjEwMDA1NAQAAAABMAcAAAAIOC81LzIwMjXLIHcry9TdCArZFCzL1N0IIkNJUS5DRkxULklRX01BUktFVENBUC4yMDI1LzgvNS5VU0QBAAAAJgF6EAIAAAALNTkxMi4zNjE2OTIBBgAAAAUAAAABMQEAAAALLTE5MzQxNzA1NTUDAAAAAzE2MAIAAAAGMTAwMDU0BAAAAAEwBwAAAAg4LzUvMjAyNcsgdyvL1N0I86YZLMvU3QgiQ0lRLk1TRlQuSVFfTUFSS0VUQ0FQLjIwMjUvOC81LlVTRAEAAABLVQAAAgAAAA4zOTIyODUzLjU1NjUxNwEGAAAABQAAAAExAQAAAAstMTkzNDI0Nzc5MwMAAAADMTYwAgAAAAYxMDAw</t>
  </si>
  <si>
    <t>NTQEAAAAATAHAAAACDgvNS8yMDI1yyB3K8vU3QgK2RQsy9TdCB1DSVEuTFNFOkFJQUcuSVFfVldBUC4yMDI1LzgvNQEAAADwnYIkAgAAAAkxOC40OTk3NDQAyyB3K8vU3Qjzphksy9TdCB1DSVEuTFNFOlJCT1QuSVFfVldBUC4yMDI1LzgvNQEAAACOeyQUAgAAAAkxNS4xOTY1NDgAyyB3K8vU3Qg2cRIsy9TdCCJDSVEuTkFTREFRR006RkRUWC5JUV9WV0FQLjIwMjUvOC81AQAAAL2lnSYCAAAABDM5LjIAyyB3K8vU3Qg+ChAsy9TdCCFDSVEuTkFTREFRR006QUlRLklRX1ZXQVAuMjAyNS84LzUBAAAA6dxiIQIAAAAENDQuMwDLIHcry9TdCPOmGSzL1N0IL0NJUS5OQVNEQVFHTTpCT1RaLklRX1NIQVJFU09VVFNUQU5ESU5HLjIwMjUvOC81AQAAAPf9CBYCAAAABTgzLjY2AMsgdyvL1N0ICtkULMvU3QggQ0lRLkFSQ0E6TE9VUC5JUV9WT0xVTUUuMjAyNS84LzUBAAAAWVwPIgIAAAAIMC4wMDg3NzYAyyB3K8vU3QhxQBcsy9TdCCJDSVEuQVJDQTpBSVMuSVFfTUFSS0VUQ0FQLjIwMjUvOC81AQAAAJiXn3ACAAAACDIzLjM0MjI0AMsgdyvL1N0I86YZLMvU3QgjQ0lRLk5CSVMuSVFfQ0xPU0VQUklDRS4yMDI1LzgvNS5VU0QBAAAAv/sZAwIAAAAFNTUuMTcAyyB3K8vU3QinwAgsy9TdCCJDSVEuQU5FVC5JUV9NQVJLRVRDQVAuMjAyNS84LzUuVVNEAQAAAMPb/AECAAAADDE0ODM0OS40Mzk0MwEGAAAABQAAAAEx</t>
  </si>
  <si>
    <t>AQAAAAstMTk0NTc1ODg5MAMAAAADMTYwAgAAAAYxMDAwNTQEAAAAATAHAAAACDgvNS8yMDI1yyB3K8vU3Qg+ChAsy9TdCCJDSVEuTkFTREFRR006V0lTRS5JUV9WV0FQLjIwMjUvOC81AQAAAOmwQ24CAAAABTM4LjI1AMsgdyvL1N0IcUAXLMvU3QgkQ0lRLk5BU0RBUUdNOkFHSVguSVFfVk9MVU1FLjIwMjUvOC81AQAAACP3AHACAAAACDAuMDE1OTgyAMsgdyvL1N0ICtkULMvU3QgoQ0lRLlRXU0U6MjQ1NC5JUV9DTE9TRVBSSUNFLjIwMjUvOC81LlVTRAEAAAA9N1wAAgAAAAs0NC44Mjk1NDcyNADLIHcry9TdCLYNBSzL1N0IIkNJUS5HVExCLklRX01BUktFVENBUC4yMDI1LzgvNS5VU0QBAAAAzYQXEQIAAAAGNzI2OC44AQYAAAAFAAAAATEBAAAACy0xOTM4NjczODE4AwAAAAMxNjACAAAABjEwMDA1NAQAAAABMAcAAAAIOC81LzIwMjXLIHcry9TdCD4KECzL1N0II0NJUS5OQVNEQVFHTTpTTUguSVFfVk9MVU1FLjIwMjUvOC81AQAAAGDCNgACAAAABzYuOTE2ODgAyyB3K8vU3Qg6YAssy9TdCCNDSVEuXkRKSS5JUV9DTE9TRVBSSUNFLjIwMjUvOC81LlVTRAEAAAD4tCgAAgAAABA0NDExMS43MzkzODQzNzAzAMsgdyvL1N0I86YZLMvU3QgjQ0lRLk9SQ0wuSVFfQ0xPU0VQUklDRS4yMDI1LzgvNS5VU0QBAAAA51YAAAIAAAAGMjU1LjY3AMsgdyvL1N0I86YZLMvU3QgiQ0lRLkVTVEMuSVFfTUFSS0VUQ0FQ</t>
  </si>
  <si>
    <t>LjIwMjUvOC81LlVTRAEAAACAhFsNAgAAAAs4NDU2Ljk2NDExMwEGAAAABQAAAAExAQAAAAstMTkzODgwMDgzNAMAAAADMTYwAgAAAAYxMDAwNTQEAAAAATAHAAAACDgvNS8yMDI1yyB3K8vU3QhxQBcsy9TdCCRDSVEuTkFTREFRR006Qk9UWi5JUV9WT0xVTUUuMjAyNS84LzUBAAAA9/0IFgIAAAAIMC42Mjg1NTgAyyB3K8vU3QhxQBcsy9TdCCNDSVEuQVJDQTpUSE5RLklRX01BUktFVENBUC4yMDI1LzgvNQEAAACuw34kAgAAAAkyMDYuODQ5MjUAyyB3K8vU3Qg6YAssy9TdCCNDSVEuQU5FVC5JUV9DTE9TRVBSSUNFLjIwMjUvOC81LlVTRAEAAADD2/wBAgAAAAYxMTguMTIAyyB3K8vU3QgK2RQsy9TdCC1DSVEuTkFTREFRR1M6R09PR0wuSVFfQ0xPU0VQUklDRS4yMDI1LzgvNS5VU0QBAAAAqHEAAAIAAAAGMTk0LjY3AMsgdyvL1N0ICtkULMvU3QgiQ0lRLkRET0cuSVFfTUFSS0VUQ0FQLjIwMjUvOC81LlVTRAEAAAC7oQQIAgAAAAw0NTkxMS4yNTg1MjkBBgAAAAUAAAABMQEAAAALLTE5NDUyNDc4NzIDAAAAAzE2MAIAAAAGMTAwMDU0BAAAAAEwBwAAAAg4LzUvMjAyNcsgdyvL1N0IgZcNLMvU3QggQ0lRLkFSQ0E6QVJUWS5JUV9WT0xVTUUuMjAyNS84LzUBAAAAbh9pIQIAAAAIMC43NDc4MTgAyyB3K8vU3QhxQBcsy9TdCCNDSVEuWFRSQTpYQUlYLklRX01BUktFVENBUC4yMDI1LzgvNQEAAAA17OIiAgAA</t>
  </si>
  <si>
    <t>AAs0OTE1LjU5MTY5MQDLIHcry9TdCD4KECzL1N0ILENJUS5OQVNEQVFHUzpBU01MLklRX0NMT1NFUFJJQ0UuMjAyNS84LzUuVVNEAQAAACjvBQACAAAABjY4OS42MwDLIHcry9TdCLYNBSzL1N0IIkNJUS5XREFZLklRX01BUktFVENBUC4yMDI1LzgvNS5VU0QBAAAAh2NrAQIAAAAMNjAwMzUuMjIyMzExAQYAAAAFAAAAATEBAAAACy0xOTQxMzY1NDEzAwAAAAMxNjACAAAABjEwMDA1NAQAAAABMAcAAAAIOC81LzIwMjXLIHcry9TdCD4KECzL1N0IJ0NJUS5OQVNEQVFHTTpCT1RaLklRX01BUktFVENBUC4yMDI1LzgvNQEAAAD3/QgWAgAAAAkyODM4LjU4MzgAyyB3K8vU3QgK2RQsy9TdCCNDSVEuQU1aTi5JUV9DTE9TRVBSSUNFLjIwMjUvOC81LlVTRAEAAAA9SQAAAgAAAAYyMTMuNzUAyyB3K8vU3Qg6YAssy9TdCCFDSVEuU0FQLklRX01BUktFVENBUC4yMDI1LzgvNS5VU0QBAAAAC+4BAAIAAAAQMzMyNTc5LjEyNDgxOTk2MQEGAAAABQAAAAExAQAAAAstMTkzNTA1NzU2NQMAAAADMTYwAgAAAAYxMDAwNTQEAAAAATAHAAAACDgvNS8yMDI1yyB3K8vU3QhxQBcsy9TdCCFDSVEuTkFTREFRR006U01ILklRX1ZXQVAuMjAyNS84LzUBAAAAYMI2AAIAAAAGMjg3LjUxAMsgdyvL1N0IcUAXLMvU3QgmQ0lRLk5BU0RBUUdNOkFJUS5JUV9NQVJLRVRDQVAuMjAyNS84LzUBAAAA6dxiIQIAAAALMzk0Mi4xNzI1ODgA</t>
  </si>
  <si>
    <t>yyB3K8vU3QgK2RQsy9TdCCtDSVEuS09TRTpBMDAwNjYwLklRX0NMT1NFUFJJQ0UuMjAyNS84LzUuVVNEAQAAAJ16DQACAAAACzE5MC4wODM4OTM1AMsgdyvL1N0INnESLMvU3QgjQ0lRLlNIT1AuSVFfQ0xPU0VQUklDRS4yMDI1LzgvNS5VU0QBAAAABisEBQIAAAADMTI3AMsgdyvL1N0INnESLMvU3QgiQ0lRLkFEQkUuSVFfTUFSS0VUQ0FQLjIwMjUvOC81LlVTRAEAAAABXwAAAgAAAAoxNDM2OTMuNTA4AQYAAAAFAAAAATEBAAAACy0xOTM3MjM4MzkzAwAAAAMxNjACAAAABjEwMDA1NAQAAAABMAcAAAAIOC81LzIwMjXLIHcry9TdCHFAFyzL1N0II0NJUS5BQVBMLklRX0NMT1NFUFJJQ0UuMjAyNS84LzUuVVNEAQAAAGlhAAACAAAABjIwMi45MgDLIHcry9TdCLYNBSzL1N0II0NJUS5NRVRBLklRX0NMT1NFUFJJQ0UuMjAyNS84LzUuVVNEAQAAABfbPAECAAAABjc2My40NgDLIHcry9TdCD4KECzL1N0ILkNJUS5OQVNEQVFHTTpRUVEuSVFfU0hBUkVTT1VUU1RBTkRJTkcuMjAyNS84LzUBAAAADrp7AAIAAAAGNjM5LjE1AMsgdyvL1N0IcUAXLMvU3QgiQ0lRLkFQUC5JUV9DTE9TRVBSSUNFLjIwMjUvOC81LlVTRAEAAADauc4NAgAAAAYzNzcuOTMAyyB3K8vU3QgK2RQsy9TdCCpDSVEuTFNFOkFJQUcuSVFfU0hBUkVTT1VUU1RBTkRJTkcuMjAyNS84LzUBAAAA8J2CJAIAAAAJNDEuNjczMzYyAMsgdyvL1N0I</t>
  </si>
  <si>
    <t>cUAXLMvU3QgjQ0lRLlBTVEcuSVFfQ0xPU0VQUklDRS4yMDI1LzgvNS5VU0QBAAAAuMqlBgIAAAAFNTUuOTcAyyB3K8vU3QiBlw0sy9TdCCtDSVEuQVJDQTpMT1VQLklRX1NIQVJFU09VVFNUQU5ESU5HLjIwMjUvOC81AQAAAFlcDyICAAAACDEuNjAwMDAxAMsgdyvL1N0I86YZLMvU3QgjQ0lRLkFEQkUuSVFfQ0xPU0VQUklDRS4yMDI1LzgvNS5VU0QBAAAAAV8AAAIAAAAGMzM4Ljc0AMsgdyvL1N0ICtkULMvU3QgqQ0lRLkFSQ0E6QUlTLklRX1NIQVJFU09VVFNUQU5ESU5HLjIwMjUvOC81AQAAAJiXn3ACAAAAAzAuOADLIHcry9TdCIGXDSzL1N0IH0NJUS5MU0U6QUlBRy5JUV9WT0xVTUUuMjAyNS84LzUBAAAA8J2CJAIAAAAIMC4wNTg0NDMAyyB3K8vU3Qg6YAssy9TdCCJDSVEuTURCLklRX0NMT1NFUFJJQ0UuMjAyNS84LzUuVVNEAQAAAOJuzAICAAAABjIyOC4yNQDLIHcry9TdCIGXDSzL1N0II0NJUS5EVU9MLklRX0NMT1NFUFJJQ0UuMjAyNS84LzUuVVNEAQAAALDwhwwCAAAABjM0MC4zMQDLIHcry9TdCD4KECzL1N0IIkNJUS5OT1cuSVFfQ0xPU0VQUklDRS4yMDI1LzgvNS5VU0QBAAAAv3ReAQIAAAAGOTA1LjEyAMsgdyvL1N0INnESLMvU3QggQ0lRLkFSQ0E6SUdQVC5JUV9WT0xVTUUuMjAyNS84LzUBAAAAzAJeAQIAAAAIMC4wNTU3OTQAyyB3K8vU3QgK2RQsy9TdCCJDSVEuTFNFOkFJQUcuSVFf</t>
  </si>
  <si>
    <t>TUFSS0VUQ0FQLjIwMjUvOC81AQAAAPCdgiQCAAAACTc2NS4wMzk1OADLIHcry9TdCD4KECzL1N0IHkNJUS5BUkNBOlRITlEuSVFfVldBUC4yMDI1LzgvNQEAAACuw34kAgAAAAU1NS40NgDLIHcry9TdCPOmGSzL1N0IH0NJUS5BU1g6UkJUWi5JUV9WT0xVTUUuMjAyNS84LzUBAAAAKe12IgIAAAAIMC4wNTEwMjEAyyB3K8vU3Qjzphksy9TdCChDSVEuTkFTREFRR006QUdJWC5JUV9DTE9TRVBSSUNFLjIwMjUvOC81AQAAACP3AHACAAAABzMxLjk1MzEAyyB3K8vU3Qg6YAssy9TdCB9DSVEuQVJDQTpBSVMuSVFfVk9MVU1FLjIwMjUvOC81AQAAAJiXn3ACAAAACDAuMDI1NzMxAMsgdyvL1N0IcUAXLMvU3QgiQ0lRLk5BU0RBUUdNOkJPVFouSVFfVldBUC4yMDI1LzgvNQEAAAD3/QgWAgAAAAUzMy45NgDLIHcry9TdCHFAFyzL1N0IIUNJUS5OQVNEQVFHTTpRUVEuSVFfVldBUC4yMDI1LzgvNQEAAAAOunsAAgAAAAY1NjIuMTcAyyB3K8vU3Qg2cRIsy9TdCCJDSVEuQVJNLklRX0NMT1NFUFJJQ0UuMjAyNS84LzUuVVNEAQAAACznxScCAAAABjEzNy4yMwDLIHcry9TdCLYNBSzL1N0II0NJUS5OVkRBLklRX0NMT1NFUFJJQ0UuMjAyNS84LzUuVVNEAQAAADN+AAACAAAABjE3OC4yNgDLIHcry9TdCD4KECzL1N0IIkNJUS5ORVQuSVFfQ0xPU0VQUklDRS4yMDI1LzgvNS5VU0QBAAAANPXgBAIAAAAGMjA3LjgxAMsg</t>
  </si>
  <si>
    <t>dyvL1N0IOmALLMvU3QgjQ0lRLkRET0cuSVFfQ0xPU0VQUklDRS4yMDI1LzgvNS5VU0QBAAAAu6EECAIAAAAGMTMyLjk0AMsgdyvL1N0IgZcNLMvU3QgnQ0lRLk5BU0RBUUdNOlJPQlQuSVFfTUFSS0VUQ0FQLjIwMjUvOC81AQAAAFxj2SACAAAACTUxNS4xNzQxNwDLIHcry9TdCHFAFyzL1N0IIkNJUS5JT1QuSVFfQ0xPU0VQUklDRS4yMDI1LzgvNS5VU0QBAAAAuj78EQIAAAAFMzUuOTEAyyB3K8vU3Qg2cRIsy9TdCCJDSVEuTVJWTC5JUV9NQVJLRVRDQVAuMjAyNS84LzUuVVNEAQAAALZ5AAACAAAACTY2MDcwLjM4NgEGAAAABQAAAAExAQAAAAstMTk0MDAwMjkzMQMAAAADMTYwAgAAAAYxMDAwNTQEAAAAATAHAAAACDgvNS8yMDI1yyB3K8vU3QiBlw0sy9TdCCtDSVEuWFRSQTpYQUlYLklRX1NIQVJFU09VVFNUQU5ESU5HLjIwMjUvOC81AQAAADXs4iICAAAACTM1LjM2Mzk2OQDLIHcry9TdCD4KECzL1N0IK0NJUS5BUkNBOkFSVFkuSVFfU0hBUkVTT1VUU1RBTkRJTkcuMjAyNS84LzUBAAAAbh9pIQIAAAAFMjguMTUAyyB3K8vU3QgK2RQsy9TdCB1DSVEuQklUOldUQUkuSVFfVldBUC4yMDI1LzgvNQEAAABNulsjAgAAAAk2NS42NDAxNTYAyyB3K8vU3QhxQBcsy9TdCCdDSVFBVkcuQVNYOlJCVFouSVFfVk9MVU1FLi0zMEQuMjAyNS84LzUBAAAAKe12IgIAAAASMC4wNDY3MDI4MTgxODE4MTgyAMsgdyvL</t>
  </si>
  <si>
    <t>1N0I86YZLMvU3QgsQ0lRQVZHLk5BU0RBUUdNOkFHSVguSVFfVk9MVU1FLi0zMEQuMjAyNS84LzUBAAAAI/cAcAIAAAASMC4wMjI0Nzk3MjcyNzI3MjczAMsgdyvL1N0IOmALLMvU3Qg0Q0lRQVZHLk5BU0RBUUdNOkJPVFouSVFfVldBUC4yMDIzLzEyLzI5LjIwMjUvOC81LlVTRAEAAAD3/QgWAgAAAAkzMS4xMjkzNzUAyyB3K8vU3QgK2RQsy9TdCDRDSVFBVkcuTkFTREFRR006Uk9CVC5JUV9WV0FQLjIwMjQvMTIvMzEuMjAyNS84LzUuVVNEAQAAAFxj2SACAAAAEDQ1LjA1MDA2NzU2NzU2NzYAyyB3K8vU3QgK2RQsy9TdCDNDSVFBVkcuTkFTREFRR006QUlRLklRX1ZXQVAuMjAyNC8xMi8zMS4yMDI1LzgvNS5VU0QBAAAA6dxiIQIAAAAQMzkuOTI4MzEwODEwODEwOADLIHcry9TdCPOmGSzL1N0IJ0NJUUFWRy5CQVRTOklHVi5JUV9WT0xVTUUuLTMwRC4yMDI1LzgvNQEAAADNOoYAAgAAABA0LjM2NTM2MTA5MDkwOTA5AMsgdyvL1N0IcUAXLMvU3QgwQ0lRQVZHLkFSQ0E6SUdQVC5JUV9WV0FQLjIwMjMvMTIvMjkuMjAyNS84LzUuVVNEAQAAAMwCXgECAAAADTQ0Ljg1OTE2NDQ2MjUAyyB3K8vU3Qg6YAssy9TdCDBDSVFBVkcuQVJDQTpBUlRZLklRX1ZXQVAuMjAyMy8xMi8yOS4yMDI1LzgvNS5VU0QBAAAAbh9pIQIAAAAIMzUuMTk0NjUAyyB3K8vU3Qjzphksy9TdCDBDSVFBVkcuQkFUUzpXVEFJLklRX1ZX</t>
  </si>
  <si>
    <t>QVAuMjAyNC8xMi8zMS4yMDI1LzgvNS5VU0QBAAAAYE5vZAIAAAAQMjIuMDkzMTc1Njc1Njc1NwDLIHcry9TdCHFAFyzL1N0ILENJUUFWRy5OQVNEQVFHTTpCT1RaLklRX1ZPTFVNRS4tMzBELjIwMjUvOC81AQAAAPf9CBYCAAAAETAuNjY0MTc2NjgxODE4MTgyAMsgdyvL1N0IcUAXLMvU3QgwQ0lRQVZHLkJBVFM6V1RBSS5JUV9WV0FQLjIwMjMvMTIvMjkuMjAyNS84LzUuVVNEAQAAAGBOb2QCAAAACDIxLjA2Mzk1AMsgdyvL1N0IcUAXLMvU3QgwQ0lRQVZHLkFSQ0E6VEhOUS5JUV9WV0FQLjIwMjQvMTIvMzEuMjAyNS84LzUuVVNEAQAAAK7DfiQCAAAAEDUwLjIyMTk1OTQ1OTQ1OTUAyyB3K8vU3QgK2RQsy9TdCCxDSVFBVkcuTkFTREFRR006Uk9CVC5JUV9WT0xVTUUuLTMwRC4yMDI1LzgvNQEAAABcY9kgAgAAABIwLjA2NjIzMTIyNzI3MjcyNzMAyyB3K8vU3Qg+ChAsy9TdCCtDSVFBVkcuTkFTREFRR006QUlRLklRX1ZPTFVNRS4tMzBELjIwMjUvOC81AQAAAOncYiECAAAAEDEuMDM5MDE3NjM2MzYzNjQAyyB3K8vU3QiBlw0sy9TdCDBDSVFBVkcuQVJDQTpUSE5RLklRX1ZXQVAuMjAyMy8xMi8yOS4yMDI1LzgvNS5VU0QBAAAArsN+JAIAAAAJNDYuNzE3MDc1AMsgdyvL1N0IcUAXLMvU3Qg0Q0lRQVZHLk5BU0RBUUdNOkZEVFguSVFfVldBUC4yMDI0LzEyLzMxLjIwMjUvOC81LlVTRAEAAAC9pZ0mAgAA</t>
  </si>
  <si>
    <t>ABAzNS41MTY0ODY0ODY0ODY1AMsgdyvL1N0IOmALLMvU3QgoQ0lRQVZHLkFSQ0E6SUdQVC5JUV9WT0xVTUUuLTMwRC4yMDI1LzgvNQEAAADMAl4BAgAAABIwLjA0MDg0MjM2MzYzNjM2MzYAyyB3K8vU3Qg+ChAsy9TdCChDSVFBVkcuQVJDQTpBUlRZLklRX1ZPTFVNRS4tMzBELjIwMjUvOC81AQAAAG4faSECAAAAETAuNDYxNjU5MDQ1NDU0NTQ1AMsgdyvL1N0IPgoQLMvU3Qg0Q0lRQVZHLk5BU0RBUUdNOkZEVFguSVFfVldBUC4yMDIzLzEyLzI5LjIwMjUvOC81LlVTRAEAAAC9pZ0mAgAAAAkzMy41NDA2NzUAyyB3K8vU3QhxQBcsy9TdCChDSVFBVkcuQVJDQTpUSE5RLklRX1ZPTFVNRS4tMzBELjIwMjUvOC81AQAAAK7DfiQCAAAAEjAuMDMwNjkzNDA5MDkwOTA5MQDLIHcry9TdCKNaBizL1N0IMENJUUFWRy5BUkNBOkxPVVAuSVFfVldBUC4yMDIzLzEyLzI5LjIwMjUvOC81LlVTRAEAAABZXA8iAgAAAAg1MC4xMzE2NQDLIHcry9TdCKNaBizL1N0INENJUUFWRy5OQVNEQVFHTTpXSVNFLklRX1ZXQVAuMjAyNC8xMi8zMS4yMDI1LzgvNS5VU0QBAAAA6bBDbgIAAAAQMzQuNTEzMzc4Mzc4Mzc4NADLIHcry9TdCKNaBizL1N0IMENJUUFWRy5BUkNBOkxSTlouSVFfVldBUC4yMDI0LzEyLzMxLjIwMjUvOC81LlVTRAEAAAC1dsMmAgAAABA0MC4xNzY4MjQzMjQzMjQzAMsgdyvL1N0Io1oGLMvU3QgzQ0lRQVZH</t>
  </si>
  <si>
    <t>Lk5BU0RBUUdNOlFRUS5JUV9WV0FQLjIwMjMvMTIvMjkuMjAyNS84LzUuVVNEAQAAAA66ewACAAAADDQ4Mi4wMzI0MzA1MQDLIHcry9TdCArZFCzL1N0IM0NJUUFWRy5OQVNEQVFHTTpRUVEuSVFfVldBUC4yMDI0LzEyLzMxLjIwMjUvOC81LlVTRAEAAAAOunsAAgAAABA1MTIuMTE3MDk0NTk0NTk1AMsgdyvL1N0INnESLMvU3QgoQ0lRQVZHLkFSQ0E6Q0hBVC5JUV9WT0xVTUUuLTMwRC4yMDI1LzgvNQEAAAAAMDVtAgAAABEwLjE2MTczNDA5MDkwOTA5MQDLIHcry9TdCPOmGSzL1N0IL0NJUUFWRy5MU0U6UkJPVC5JUV9WV0FQLjIwMjMvMTIvMjkuMjAyNS84LzUuVVNEAQAAAI57JBQCAAAAEDEzLjU5NTU4MTExMDU2NTEAyyB3K8vU3Qjzphksy9TdCC9DSVFBVkcuQVJDQTpBSVMuSVFfVldBUC4yMDIzLzEyLzI5LjIwMjUvOC81LlVTRAEAAACYl59wAgAAABAyNC42ODM0MTMxNzM2NTI3AMsgdyvL1N0IPgoQLMvU3QgvQ0lRQVZHLlhUUkE6WEFJWC5JUV9WV0FQLjIwMjMvNi8zMC4yMDI1LzgvNS5VU0QBAAAANeziIgIAAAAQOTQuMTYyMzM2MjY0NTAzOQDLIHcry9TdCPOmGSzL1N0ILENJUUFWRy5OQVNEQVFHTTpXSVNFLklRX1ZPTFVNRS4tMzBELjIwMjUvOC81AQAAAOmwQ24CAAAAEjAuMDExNTU1MjI3MjcyNzI3MwDLIHcry9TdCHFAFyzL1N0IKENJUUFWRy5BUkNBOkxSTlouSVFfVk9MVU1FLi0zMEQu</t>
  </si>
  <si>
    <t>MjAyNS84LzUBAAAAtXbDJgIAAAATMC4wMDQzNDk5MDkwOTA5MDkwOQDLIHcry9TdCArZFCzL1N0IL0NJUUFWRy5CSVQ6V1RBSS5JUV9WV0FQLjIwMjMvMTIvMjkuMjAyNS84LzUuVVNEAQAAAE26WyMCAAAAEDY0LjYzNzE4NjY4NDA2ODgAyyB3K8vU3Qjzphksy9TdCC9DSVFBVkcuTFNFOkFJQUcuSVFfVldBUC4yMDI0LzEyLzMxLjIwMjUvOC81LlVTRAEAAADwnYIkAgAAABAyMi4xOTY3MzkzMDE4OTg1AMsgdyvL1N0IPgoQLMvU3QgnQ0lRQVZHLkxTRTpSQk9ULklRX1ZPTFVNRS4tMzBELjIwMjUvOC81AQAAAI57JBQCAAAAETAuMTQ3NzEwNjM2MzYzNjM2AMsgdyvL1N0ICtkULMvU3QgnQ0lRQVZHLkFSQ0E6QUlTLklRX1ZPTFVNRS4tMzBELjIwMjUvOC81AQAAAJiXn3ACAAAAEjAuMDI5NDM5NjM2MzYzNjM2NADLIHcry9TdCArZFCzL1N0IL0NJUUFWRy5MU0U6QUlBRy5JUV9WV0FQLjIwMjMvMTIvMjkuMjAyNS84LzUuVVNEAQAAAPCdgiQCAAAAEDIwLjYwODY1NDIyNTk0NTMAyyB3K8vU3Qg2cRIsy9TdCC9DSVFBVkcuQVNYOlJCVFouSVFfVldBUC4yMDI0LzEyLzMxLjIwMjUvOC81LlVTRAEAAAAp7XYiAgAAABA5LjAwODk0NDgyMDUyODE4AMsgdyvL1N0IPgoQLMvU3Qg0Q0lRQVZHLk5BU0RBUUdNOkFHSVguSVFfVldBUC4yMDI0LzEyLzMxLjIwMjUvOC81LlVTRAEAAAAj9wBwAgAAAA8yOC42MDU0</t>
  </si>
  <si>
    <t>NzI5NzI5NzMAyyB3K8vU3Qg+ChAsy9TdCChDSVFBVkcuWFRSQTpYQUlYLklRX1ZPTFVNRS4tMzBELjIwMjUvOC81AQAAADXs4iICAAAAEjAuMDY1MjE5MzYzNjM2MzYzNgDLIHcry9TdCDpgCyzL1N0IL0NJUUFWRy5BU1g6UkJUWi5JUV9WV0FQLjIwMjMvMTIvMjkuMjAyNS84LzUuVVNEAQAAACntdiICAAAAEDkuMTA2MDE4NjY2OTMwMzYAyyB3K8vU3QgK2RQsy9TdCDRDSVFBVkcuTkFTREFRR006QUdJWC5JUV9WV0FQLjIwMjMvMTIvMjkuMjAyNS84LzUuVVNEAQAAACP3AHACAAAAEDI3LjUxNzMwMDM4MDIyODEAyyB3K8vU3Qg2cRIsy9TdCC1DSVFBVkcuREI6WEIwVC5JUV9WV0FQLjIwMjMvNi8zMC4yMDI1LzgvNS5VU0QBAAAA0zPeKQIAAAAPMTguNjE1NzIwNTI3OTY0AMsgdyvL1N0I86YZLMvU3QgzQ0lRQVZHLk5BU0RBUUdNOlNNSC5JUV9WV0FQLjIwMjQvMTIvMzEuMjAyNS84LzUuVVNEAQAAAGDCNgACAAAAEDI0NC4zNjA4MTA4MTA4MTEAyyB3K8vU3Qg+ChAsy9TdCCtDSVFBVkcuTkFTREFRR006UVFRLklRX1ZPTFVNRS4tMzBELjIwMjUvOC81AQAAAA66ewACAAAAEDQ0LjAxODg3NDMxODE4MTgAyyB3K8vU3Qg6YAssy9TdCCdDSVFBVkcuQklUOldUQUkuSVFfVk9MVU1FLi0zMEQuMjAyNS84LzUBAAAATbpbIwIAAAASMC4wMTM2NTUzNjM2MzYzNjM2AMsgdyvL1N0I86YZLMvU3QguQ0lRQVZH</t>
  </si>
  <si>
    <t>LkRCOlhCMFQuSVFfVldBUC4yMDIzLzEyLzI5LjIwMjUvOC81LlVTRAEAAADTM94pAwAAAAAAyyB3K8vU3QgK2RQsy9TdCDNDSVFBVkcuTkFTREFRR006U01ILklRX1ZXQVAuMjAyMy8xMi8yOS4yMDI1LzgvNS5VU0QBAAAAYMI2AAIAAAAJMjM2LjQxMzE1AMsgdyvL1N0IcUAXLMvU3QgvQ0lRQVZHLkJBVFM6SUdWLklRX1ZXQVAuMjAyNC8xMi8zMS4yMDI1LzgvNS5VU0QBAAAAzTqGAAIAAAAIMTAwLjgxNzUAyyB3K8vU3QhxQBcsy9TdCCdDSVFBVkcuTFNFOkFJQUcuSVFfVk9MVU1FLi0zMEQuMjAyNS84LzUBAAAA8J2CJAIAAAASMC4wNjM1MTQ0MDkwOTA5MDkxAMsgdyvL1N0IOmALLMvU3QgvQ0lRQVZHLkJBVFM6SUdWLklRX1ZXQVAuMjAyMy8xMi8yOS4yMDI1LzgvNS5VU0QBAAAAzTqGAAIAAAAMOTIuNjI3NzA4MDA1AMsgdyvL1N0IcUAXLMvU3Qg0Q0lRQVZHLk5BU0RBUUdNOkJPVFouSVFfVldBUC4yMDI0LzEyLzMxLjIwMjUvOC81LlVTRAEAAAD3/QgWAgAAAA8zMS4yOTc5NzI5NzI5NzMAyyB3K8vU3QhxQBcsy9TdCDRDSVFBVkcuTkFTREFRR006V0lTRS5JUV9WV0FQLjIwMjMvMTIvMjkuMjAyNS84LzUuVVNEAQAAAOmwQ24CAAAACTMxLjQyOTgyNQDLIHcry9TdCD4KECzL1N0IL0NJUUFWRy5MU0U6UkJPVC5JUV9WV0FQLjIwMjQvMTIvMzEuMjAyNS84LzUuVVNEAQAAAI57JBQCAAAAEDE0LjEw</t>
  </si>
  <si>
    <t>ODczODQ1MDk4MDQAyyB3K8vU3Qjzphksy9TdCDBDSVFBVkcuWFRSQTpYQUlYLklRX1ZXQVAuMjAyMy8xMi8yOS4yMDI1LzgvNS5VU0QBAAAANeziIgMAAAAAAMsgdyvL1N0INnESLMvU3QgvQ0lRQVZHLkJJVDpXVEFJLklRX1ZXQVAuMjAyNC8xMi8zMS4yMDI1LzgvNS5VU0QBAAAATbpbIwIAAAAQNjYuNzc0MjU1MDQ2MDg1NADLIHcry9TdCIGXDSzL1N0INENJUUFWRy5OQVNEQVFHTTpST0JULklRX1ZXQVAuMjAyMy8xMi8yOS4yMDI1LzgvNS5VU0QBAAAAXGPZIAIAAAAINDQuMjI4MDUAyyB3K8vU3QhxQBcsy9TdCDBDSVFBVkcuQVJDQTpJR1BULklRX1ZXQVAuMjAyNC8xMi8zMS4yMDI1LzgvNS5VU0QBAAAAzAJeAQIAAAAQNDUuMjU4OTI1ODE3NTY3NgDLIHcry9TdCHFAFyzL1N0IMENJUUFWRy5BUkNBOkxSTlouSVFfVldBUC4yMDIzLzEyLzI5LjIwMjUvOC81LlVTRAEAAAC1dsMmAgAAAAkzOS4xMjc0NzUAyyB3K8vU3Qg+ChAsy9TdCDBDSVFBVkcuQVJDQTpMT1VQLklRX1ZXQVAuMjAyNC8xMi8zMS4yMDI1LzgvNS5VU0QBAAAAWVwPIgIAAAAPNTQuNzU3MDI3MDI3MDI3AMsgdyvL1N0IOmALLMvU3QgvQ0lRQVZHLkFSQ0E6QUlTLklRX1ZXQVAuMjAyNC8xMi8zMS4yMDI1LzgvNS5VU0QBAAAAmJefcAIAAAAQMjQuNjY5MzkxODkxODkxOQDLIHcry9TdCHFAFyzL1N0IKENJUUFWRy5CQVRTOldUQUku</t>
  </si>
  <si>
    <t>SVFfVk9MVU1FLi0zMEQuMjAyNS84LzUBAAAAYE5vZAIAAAAIMC4wODgwMzMAyyB3K8vU3Qjzphksy9TdCDBDSVFBVkcuQVJDQTpBUlRZLklRX1ZXQVAuMjAyNC8xMi8zMS4yMDI1LzgvNS5VU0QBAAAAbh9pIQIAAAAQMzcuMDIxNDE4OTE4OTE4OQDLIHcry9TdCPOmGSzL1N0ILENJUUFWRy5OQVNEQVFHTTpGRFRYLklRX1ZPTFVNRS4tMzBELjIwMjUvOC81AQAAAL2lnSYCAAAAEjAuMDE4NDg4NjgxODE4MTgxOADLIHcry9TdCDZxEizL1N0IJkNJUUFWRy5EQjpYQjBULklRX1ZPTFVNRS4tMzBELjIwMjUvOC81AQAAANMz3ikDAAAAAADLIHcry9TdCPOmGSzL1N0IKENJUUFWRy5BUkNBOkxPVVAuSVFfVk9MVU1FLi0zMEQuMjAyNS84LzUBAAAAWVwPIgIAAAAIMC4wMDcxNTkAyyB3K8vU3Qg2cRIsy9TdCCtDSVFBVkcuTkFTREFRR006U01ILklRX1ZPTFVNRS4tMzBELjIwMjUvOC81AQAAAGDCNgACAAAAEDcuNTk5NzA4OTA5MDkwOTEAyyB3K8vU3QhxQBcsy9TdCDBDSVFBVkcuQVJDQTpDSEFULklRX1ZXQVAuMjAyMy8xMi8yOS4yMDI1LzgvNS5VU0QBAAAAADA1bQIAAAAHMzguMTIzNQDLIHcry9TdCIGXDSzL1N0IM0NJUUFWRy5OQVNEQVFHTTpBSVEuSVFfVldBUC4yMDIzLzEyLzI5LjIwMjUvOC81LlVTRAEAAADp3GIhAgAAAAczNi44MDQ2AMsgdyvL1N0IOmALLMvU3QgwQ0lRQVZHLkFSQ0E6Q0hBVC5J</t>
  </si>
  <si>
    <t>UV9WV0FQLjIwMjQvMTIvMzEuMjAyNS84LzUuVVNEAQAAAAAwNW0CAAAAEDQxLjYxNjU1NDA1NDA1NDEAyyB3K8vU3QhxQBcsy9TdCC9DSVEuTkFTREFRR006QUdJWC5JUV9TSEFSRVNPVVRTVEFORElORy4yMDI1LzgvNAEAAAAj9wBwAgAAAAgwLjkwMDAwMgDLIHcry9TdCIGXDSzL1N0IKkNJUS5MU0U6QUlBRy5JUV9TSEFSRVNPVVRTVEFORElORy4yMDI1LzgvNAEAAADwnYIkAgAAAAk0MS40NzMzNjIAyyB3K8vU3Qg2cRIsy9TdCC9DSVEuTkFTREFRR006RkRUWC5JUV9TSEFSRVNPVVRTVEFORElORy4yMDI1LzgvNAEAAAC9pZ0mAgAAAAg0LjY4ODQ2OQDLIHcry9TdCD4KECzL1N0ILkNJUS5OQVNEQVFHTTpTTUguSVFfU0hBUkVTT1VUU1RBTkRJTkcuMjAyNS84LzQBAAAAYMI2AAIAAAAJOTQuNDkxODc0AMsgdyvL1N0I86YZLMvU3QgiQ0lRLkNSTS5JUV9DTE9TRVBSSUNFLjIwMjUvOC80LlVTRAEAAAAl4AEAAgAAAAYyNTIuMzIAyyB3K8vU3Qjzphksy9TdCCNDSVEuQVNYOlJCVFouSVFfQ0xPU0VQUklDRS4yMDI1LzgvNAEAAAAp7XYiAgAAAAUxNC41MwDLIHcry9TdCArZFCzL1N0IJENJUS5BUkNBOkNIQVQuSVFfQ0xPU0VQUklDRS4yMDI1LzgvNAEAAAAAMDVtAgAAAAU1MS4xMQDLIHcry9TdCHFAFyzL1N0IJENJUS5BUkNBOkFSVFkuSVFfQ0xPU0VQUklDRS4yMDI1LzgvNAEAAABuH2khAgAAAAU0</t>
  </si>
  <si>
    <t>My4xMwDLIHcry9TdCD4KECzL1N0II0NJUS5CQVRTOklHVi5JUV9DTE9TRVBSSUNFLjIwMjUvOC80AQAAAM06hgACAAAABjExMC45OADLIHcry9TdCD4KECzL1N0IIUNJUS5NVS5JUV9DTE9TRVBSSUNFLjIwMjUvOC80LlVTRAEAAAAGaQQAAgAAAAYxMDcuNzcAyyB3K8vU3Qg2cRIsy9TdCCNDSVEuTVJWTC5JUV9DTE9TRVBSSUNFLjIwMjUvOC80LlVTRAEAAAC2eQAAAgAAAAU3Ni41MwDLIHcry9TdCIGXDSzL1N0II0NJUS5BVkdPLklRX0NMT1NFUFJJQ0UuMjAyNS84LzQuVVNEAQAAAPC2fQECAAAABjI5Ny43MgDLIHcry9TdCHFAFyzL1N0IIUNJUS5aUy5JUV9DTE9TRVBSSUNFLjIwMjUvOC80LlVTRAEAAADUzIEDAgAAAAYyODUuODYAyyB3K8vU3Qg2cRIsy9TdCCNDSVEuR1RMQi5JUV9DTE9TRVBSSUNFLjIwMjUvOC80LlVTRAEAAADNhBcRAgAAAAU0NC4xNQDLIHcry9TdCArZFCzL1N0II0NJUS5FU1RDLklRX0NMT1NFUFJJQ0UuMjAyNS84LzQuVVNEAQAAAICEWw0CAAAABTgwLjUzAMsgdyvL1N0ICtkULMvU3QgjQ0lRLlRTTEEuSVFfQ0xPU0VQUklDRS4yMDI1LzgvNC5VU0QBAAAAEMaiAQIAAAAGMzA5LjI2AMsgdyvL1N0INnESLMvU3QgjQ0lRLlRFQU0uSVFfQ0xPU0VQUklDRS4yMDI1LzgvNC5VU0QBAAAAUhMiDwIAAAAGMTg1LjY5AMsgdyvL1N0ICtkULMvU3QgjQ0lRLldEQVkuSVFfQ0xPU0VQ</t>
  </si>
  <si>
    <t>UklDRS4yMDI1LzgvNC5VU0QBAAAAh2NrAQIAAAAGMjI1LjEyAMsgdyvL1N0IcUAXLMvU3QgiQ0lRLlNBUC5JUV9DTE9TRVBSSUNFLjIwMjUvOC80LlVTRAEAAAAL7gEAAgAAAA8yODMuMTExNjI1MjU1MjUAyyB3K8vU3QhxQBcsy9TdCCRDSVEuWFRSQTpYQUlYLklRX0NMT1NFUFJJQ0UuMjAyNS84LzQBAAAANeziIgIAAAAGMTM5LjAyAMsgdyvL1N0IcUAXLMvU3QgjQ0lRLkFSQ0E6QUlTLklRX0NMT1NFUFJJQ0UuMjAyNS84LzQBAAAAmJefcAIAAAAHMjkuNDgzOQDLIHcry9TdCPOmGSzL1N0IJENJUS5CQVRTOldUQUkuSVFfQ0xPU0VQUklDRS4yMDI1LzgvNAEAAABgTm9kAgAAAAUyNS4zMQDLIHcry9TdCDZxEizL1N0IK0NJUS5YVFJBOlhBSVguSVFfU0hBUkVTT1VUU1RBTkRJTkcuMjAyNS84LzQBAAAANeziIgIAAAAJMzUuMzYzOTY5AMsgdyvL1N0IOmALLMvU3QgrQ0lRLkJBVFM6V1RBSS5JUV9TSEFSRVNPVVRTVEFORElORy4yMDI1LzgvNAEAAABgTm9kAgAAAAM4LjYAyyB3K8vU3Qg2cRIsy9TdCCpDSVEuQkFUUzpJR1YuSVFfU0hBUkVTT1VUU1RBTkRJTkcuMjAyNS84LzQBAAAAzTqGAAIAAAADMTA4AMsgdyvL1N0IPgoQLMvU3QgnQ0lRLk5BU0RBUUdNOlFRUS5JUV9DTE9TRVBSSUNFLjIwMjUvOC80AQAAAA66ewACAAAABTU2NC4xAMsgdyvL1N0IPgoQLMvU3QgqQ0lRLkFTWDpSQlRaLklRX1NI</t>
  </si>
  <si>
    <t>QVJFU09VVFNUQU5ESU5HLjIwMjUvOC80AQAAACntdiICAAAACTIwLjY3MTU5NwDLIHcry9TdCDpgCyzL1N0IK0NJUS5BUkNBOkNIQVQuSVFfU0hBUkVTT1VUU1RBTkRJTkcuMjAyNS84LzQBAAAAADA1bQIAAAAFNy41MjUAyyB3K8vU3QhxQBcsy9TdCCtDSVEuQVJDQTpBUlRZLklRX1NIQVJFU09VVFNUQU5ESU5HLjIwMjUvOC80AQAAAG4faSECAAAABTI4LjE1AMsgdyvL1N0IcUAXLMvU3QgiQ0lRLkFSTS5JUV9DTE9TRVBSSUNFLjIwMjUvOC80LlVTRAEAAAAs58UnAgAAAAYxNDAuMDUAyyB3K8vU3Qg2cRIsy9TdCChDSVEuVFdTRToyNDU0LklRX0NMT1NFUFJJQ0UuMjAyNS84LzQuVVNEAQAAAD03XAACAAAACzQ0LjQ5MDUzMzU3AMsgdyvL1N0IgZcNLMvU3QgsQ0lRLk5BU0RBUUdTOkFTTUwuSVFfQ0xPU0VQUklDRS4yMDI1LzgvNC5VU0QBAAAAKO8FAAIAAAAGNjk5LjM2AMsgdyvL1N0IgZcNLMvU3QgjQ0lRLkFBUEwuSVFfQ0xPU0VQUklDRS4yMDI1LzgvNC5VU0QBAAAAaWEAAAIAAAAGMjAzLjM1AMsgdyvL1N0IOmALLMvU3QgjQ0lRLlBTVEcuSVFfQ0xPU0VQUklDRS4yMDI1LzgvNC5VU0QBAAAAuMqlBgIAAAAFNTYuMjUAyyB3K8vU3QhxQBcsy9TdCCJDSVEuTkVULklRX0NMT1NFUFJJQ0UuMjAyNS84LzQuVVNEAQAAADT14AQCAAAABTIwOC44AMsgdyvL1N0INnESLMvU3QgjQ0lRLk5CSVMuSVFf</t>
  </si>
  <si>
    <t>Q0xPU0VQUklDRS4yMDI1LzgvNC5VU0QBAAAAv/sZAwIAAAAFNTQuMTcAyyB3K8vU3Qg2cRIsy9TdCC1DSVEuTkFTREFRR1M6R09PR0wuSVFfQ0xPU0VQUklDRS4yMDI1LzgvNC5VU0QBAAAAqHEAAAIAAAAGMTk1LjA0AMsgdyvL1N0IPgoQLMvU3QgjQ0lRLlNIT1AuSVFfQ0xPU0VQUklDRS4yMDI1LzgvNC5VU0QBAAAABisEBQIAAAAGMTI1LjIxAMsgdyvL1N0IgZcNLMvU3QgiQ0lRLklPVC5JUV9DTE9TRVBSSUNFLjIwMjUvOC80LlVTRAEAAAC6PvwRAgAAAAQzNy42AMsgdyvL1N0IgZcNLMvU3QgjQ0lRLkRVT0wuSVFfQ0xPU0VQUklDRS4yMDI1LzgvNC5VU0QBAAAAsPCHDAIAAAAGMzUyLjM2AMsgdyvL1N0IOmALLMvU3QgoQ0lRLk5BU0RBUUdNOlJPQlQuSVFfQ0xPU0VQUklDRS4yMDI1LzgvNAEAAABcY9kgAgAAAAU1MC4xMQDLIHcry9TdCKNaBizL1N0ILkNJUS5OQVNEQVFHTTpRUVEuSVFfU0hBUkVTT1VUU1RBTkRJTkcuMjAyNS84LzQBAAAADrp7AAIAAAAGNjM5LjE1AMsgdyvL1N0Io1oGLMvU3QgiQ0lRLkRCOlhCMFQuSVFfQ0xPU0VQUklDRS4yMDI1LzgvNAEAAADTM94pAgAAAAUxOS4wOQDLIHcry9TdCPOmGSzL1N0IJENJUS5BUkNBOkxPVVAuSVFfQ0xPU0VQUklDRS4yMDI1LzgvNAEAAABZXA8iAgAAAAc2My40NTEzAMsgdyvL1N0IcUAXLMvU3QgvQ0lRLk5BU0RBUUdNOkJPVFouSVFfU0hB</t>
  </si>
  <si>
    <t>UkVTT1VUU1RBTkRJTkcuMjAyNS84LzQBAAAA9/0IFgIAAAAFODMuNjYAyyB3K8vU3Qjzphksy9TdCChDSVEuTkFTREFRR006QUdJWC5JUV9DTE9TRVBSSUNFLjIwMjUvOC80AQAAACP3AHACAAAABzMyLjAyMjcAyyB3K8vU3Qjzphksy9TdCCNDSVEuXkRKSS5JUV9DTE9TRVBSSUNFLjIwMjUvOC80LlVTRAEAAAD4tCgAAgAAABA0NDE3My42Mzg0NzYzMjMzAMsgdyvL1N0I86YZLMvU3QgjQ0lRLlNOUFMuSVFfQ0xPU0VQUklDRS4yMDI1LzgvNC5VU0QBAAAA1IgAAAIAAAAGNjM2LjAyAMsgdyvL1N0IcUAXLMvU3QgjQ0lRLkFORVQuSVFfQ0xPU0VQUklDRS4yMDI1LzgvNC5VU0QBAAAAw9v8AQIAAAAGMTIwLjM1AMsgdyvL1N0INnESLMvU3QgrQ0lRLktPU0U6QTAwMDY2MC5JUV9DTE9TRVBSSUNFLjIwMjUvOC80LlVTRAEAAACdeg0AAgAAAAoxODYuMzQzNTk2AMsgdyvL1N0ICtkULMvU3QgjQ0lRLk5WREEuSVFfQ0xPU0VQUklDRS4yMDI1LzgvNC5VU0QBAAAAM34AAAIAAAADMTgwAMsgdyvL1N0INnESLMvU3QgiQ0lRLk1EQi5JUV9DTE9TRVBSSUNFLjIwMjUvOC80LlVTRAEAAADibswCAgAAAAYyMjYuNTYAyyB3K8vU3Qg+ChAsy9TdCCNDSVEuRERPRy5JUV9DTE9TRVBSSUNFLjIwMjUvOC80LlVTRAEAAAC7oQQIAgAAAAYxMzkuMTMAyyB3K8vU3QiBlw0sy9TdCCNDSVEuT1JDTC5JUV9DTE9TRVBSSUNF</t>
  </si>
  <si>
    <t>LjIwMjUvOC80LlVTRAEAAADnVgAAAgAAAAYyNTIuNTMAyyB3K8vU3Qjzphksy9TdCCNDSVEuQU1aTi5JUV9DTE9TRVBSSUNFLjIwMjUvOC80LlVTRAEAAAA9SQAAAgAAAAYyMTEuNjUAyyB3K8vU3Qg2cRIsy9TdCCJDSVEuQVBQLklRX0NMT1NFUFJJQ0UuMjAyNS84LzQuVVNEAQAAANq5zg0CAAAABjM5NS4wMQDLIHcry9TdCDZxEizL1N0II0NJUS5BREJFLklRX0NMT1NFUFJJQ0UuMjAyNS84LzQuVVNEAQAAAAFfAAACAAAABjMzOC44NQDLIHcry9TdCHFAFyzL1N0IIkNJUS5OT1cuSVFfQ0xPU0VQUklDRS4yMDI1LzgvNC5VU0QBAAAAv3ReAQIAAAADOTIzAMsgdyvL1N0INnESLMvU3QgjQ0lRLk1FVEEuSVFfQ0xPU0VQUklDRS4yMDI1LzgvNC5VU0QBAAAAF9s8AQIAAAAGNzc2LjM3AMsgdyvL1N0INnESLMvU3QgqQ0lRLkJJVDpXVEFJLklRX1NIQVJFU09VVFNUQU5ESU5HLjIwMjUvOC80AQAAAE26WyMCAAAACDEyLjE0NzYzAMsgdyvL1N0IgZcNLMvU3QgvQ0lRLk5BU0RBUUdNOldJU0UuSVFfU0hBUkVTT1VUU1RBTkRJTkcuMjAyNS84LzQBAAAA6bBDbgIAAAAEMC44NgDLIHcry9TdCPOmGSzL1N0IK0NJUS5BUkNBOlRITlEuSVFfU0hBUkVTT1VUU1RBTkRJTkcuMjAyNS84LzQBAAAArsN+JAIAAAAFMy43MjUAyyB3K8vU3Qg6YAssy9TdCCRDSVEuQVJDQTpJR1BULklRX0NMT1NFUFJJQ0UuMjAyNS84</t>
  </si>
  <si>
    <t>LzQBAAAAzAJeAQIAAAAFNTAuNjQAyyB3K8vU3Qjzphksy9TdCCxDSVEuTkFTREFRR006Qk9UWi5JUV9DTE9TRVBSSUNFLjIwMjUvOC80LlVTRAEAAAD3/QgWAgAAAAUzMy45NwDLIHcry9TdCHFAFyzL1N0II0NJUS5BR0lYLklRX0NMT1NFUFJJQ0UuMjAyNS84LzQuVVNEAQAAACP3AHACAAAABzMyLjAyMjcAyyB3K8vU3QgK2RQsy9TdCCNDSVEuTFNFOkFJQUcuSVFfQ0xPU0VQUklDRS4yMDI1LzgvNAEAAADwnYIkAgAAAAYxOC4zNzYAyyB3K8vU3Qg+ChAsy9TdCCNDSVEuTFNFOlJCT1QuSVFfQ0xPU0VQUklDRS4yMDI1LzgvNAEAAACOeyQUAgAAAAYxNS4xMzUAyyB3K8vU3Qg+ChAsy9TdCChDSVEuTkFTREFRR006RkRUWC5JUV9DTE9TRVBSSUNFLjIwMjUvOC80AQAAAL2lnSYCAAAABjM5LjI2NQDLIHcry9TdCHFAFyzL1N0IJ0NJUS5OQVNEQVFHTTpBSVEuSVFfQ0xPU0VQUklDRS4yMDI1LzgvNAEAAADp3GIhAgAAAAU0NC4zMwDLIHcry9TdCDpgCyzL1N0IKUNJUS5EQjpYQjBULklRX1NIQVJFU09VVFNUQU5ESU5HLjIwMjUvOC80AQAAANMz3ikCAAAABDQuMDkAyyB3K8vU3Qg2cRIsy9TdCCRDSVEuQVJDQTpMUk5aLklRX0NMT1NFUFJJQ0UuMjAyNS84LzQBAAAAtXbDJgIAAAAFNDMuNjIAyyB3K8vU3Qg+ChAsy9TdCC5DSVEuTkFTREFRR006QUlRLklRX1NIQVJFU09VVFNUQU5ESU5HLjIwMjUvOC80</t>
  </si>
  <si>
    <t>AQAAAOncYiECAAAACTg5LjI1MDAwMgDLIHcry9TdCHFAFyzL1N0II0NJUS5RQ09NLklRX0NMT1NFUFJJQ0UuMjAyNS84LzQuVVNEAQAAANWCAAACAAAABjE0Ny41MQDLIHcry9TdCIGXDSzL1N0IIkNJUS5WUlQuSVFfQ0xPU0VQUklDRS4yMDI1LzgvNC5VU0QBAAAARJuHIgIAAAAFMTQwLjIAyyB3K8vU3QhxQBcsy9TdCChDSVEuVFdTRToyMzMwLklRX0NMT1NFUFJJQ0UuMjAyNS84LzQuVVNEAQAAAKvMBQACAAAADDM3Ljk2NzQ4NTQxNQDLIHcry9TdCDZxEizL1N0II0NJUS5DRkxULklRX0NMT1NFUFJJQ0UuMjAyNS84LzQuVVNEAQAAACYBehACAAAABTE3LjEyAMsgdyvL1N0ICtkULMvU3QgjQ0lRLlBBTlcuSVFfQ0xPU0VQUklDRS4yMDI1LzgvNC5VU0QBAAAAg32EAQIAAAADMTcxAMsgdyvL1N0INnESLMvU3QgjQ0lRLlNOT1cuSVFfQ0xPU0VQUklDRS4yMDI1LzgvNC5VU0QBAAAAsDxkEAIAAAAGMjA4LjQ4AMsgdyvL1N0I86YZLMvU3QgjQ0lRLlBMVFIuSVFfQ0xPU0VQUklDRS4yMDI1LzgvNC5VU0QBAAAAZfqYAgIAAAAGMTYwLjY2AMsgdyvL1N0IPgoQLMvU3QgjQ0lRLk1TRlQuSVFfQ0xPU0VQUklDRS4yMDI1LzgvNC5VU0QBAAAAS1UAAAIAAAAGNTM1LjY0AMsgdyvL1N0ICtkULMvU3QgjQ0lRLlJCTFguSVFfQ0xPU0VQUklDRS4yMDI1LzgvNC5VU0QBAAAAaVX0AQIAAAAFMTMwLjcAyyB3K8vU</t>
  </si>
  <si>
    <t>3QhxQBcsy9TdCCJDSVEuVEVNLklRX0NMT1NFUFJJQ0UuMjAyNS84LzQuVVNEAQAAAADTJBkCAAAABTU3LjUyAMsgdyvL1N0IcUAXLMvU3QgrQ0lRLkFSQ0E6TFJOWi5JUV9TSEFSRVNPVVRTVEFORElORy4yMDI1LzgvNAEAAAC1dsMmAgAAAAQwLjc4AMsgdyvL1N0IPgoQLMvU3QgrQ0lRLkFSQ0E6SUdQVC5JUV9TSEFSRVNPVVRTVEFORElORy4yMDI1LzgvNAEAAADMAl4BAgAAAAM5LjkAyyB3K8vU3QiBlw0sy9TdCCdDSVEuTkFTREFRR006U01ILklRX0NMT1NFUFJJQ0UuMjAyNS84LzQBAAAAYMI2AAIAAAAGMjkwLjE5AMsgdyvL1N0IcUAXLMvU3QgqQ0lRLkFSQ0E6QUlTLklRX1NIQVJFU09VVFNUQU5ESU5HLjIwMjUvOC80AQAAAJiXn3ACAAAAAzAuOADLIHcry9TdCDpgCyzL1N0II0NJUS5eU1BYLklRX0NMT1NFUFJJQ0UuMjAyNS84LzQuVVNEAQAAAJu4KAACAAAAEDYzMjkuOTM5NDk5Nzg5MjcAyyB3K8vU3Qjzphksy9TdCCtDSVEuQVJDQTpMT1VQLklRX1NIQVJFU09VVFNUQU5ESU5HLjIwMjUvOC80AQAAAFlcDyICAAAACDEuNjAwMDAxAMsgdyvL1N0ICtkULMvU3QgoQ0lRLk5BU0RBUUdNOkJPVFouSVFfQ0xPU0VQUklDRS4yMDI1LzgvNAEAAAD3/QgWAgAAAAUzMy45NwDLIHcry9TdCDZxEizL1N0IJENJUS5BUkNBOlRITlEuSVFfQ0xPU0VQUklDRS4yMDI1LzgvNAEAAACuw34kAgAAAAc1NS41</t>
  </si>
  <si>
    <t>MTM5AMsgdyvL1N0ICtkULMvU3QgrQ0lRLk5BU0RBUUdNOlFRUS5JUV9DTE9TRVBSSUNFLjIwMjUvOC80LlVTRAEAAAAOunsAAgAAAAU1NjQuMQDLIHcry9TdCHFAFyzL1N0IL0NJUS5OQVNEQVFHTTpST0JULklRX1NIQVJFU09VVFNUQU5ESU5HLjIwMjUvOC80AQAAAFxj2SACAAAACTEwLjMwMDAwMgDLIHcry9TdCDpgCyzL1N0IK0NJUS5OQVNEQVFHTTpTTUguSVFfQ0xPU0VQUklDRS4yMDI1LzgvNC5VU0QBAAAAYMI2AAIAAAAGMjkwLjE5AMsgdyvL1N0I86YZLMvU3QgrQ0lRLk5BU0RBUUdNOkFJUS5JUV9DTE9TRVBSSUNFLjIwMjUvOC80LlVTRAEAAADp3GIhAgAAAAU0NC4zMwDLIHcry9TdCHFAFyzL1N0II0NJUS5CSVQ6V1RBSS5JUV9DTE9TRVBSSUNFLjIwMjUvOC80AQAAAE26WyMCAAAABTY0LjkxAMsgdyvL1N0ICtkULMvU3QgoQ0lRLk5BU0RBUUdNOldJU0UuSVFfQ0xPU0VQUklDRS4yMDI1LzgvNAEAAADpsENuAgAAAAczNy45Nzk3AMsgdyvL1N0IOmALLMvU3QgjQ0lRLl5ORFguSVFfQ0xPU0VQUklDRS4yMDI1LzgvMS5VU0QBAAAADrMoAAIAAAAKMjI3NjMuMzEzMwDLIHcry9TdCDpgCyzL1N0IG0NJUS5CSVQ6V1RBSS5JUV9DTE9TRVBSSUNFLgEAAABNulsjAgAAAAU2NC45MQDUwp4RCdTdCKMq2xcJ1N0IIENJUS5OQVNEQVFHTTpXSVNFLklRX0NMT1NFUFJJQ0UuAQAAAOmwQ24CAAAABzM3</t>
  </si>
  <si>
    <t>Ljk3OTcA/9ieEQnU3QijKtsXCdTdCCtDSVEuTkFTREFRR006U01ILklRX0NMT1NFUFJJQ0UuMjAyNS84LzMuVVNEAQAAAGDCNgADAAAAAAD/2J4RCdTdCHeJ0xEJ1N0IK0NJUS5OQVNEQVFHTTpBSVEuSVFfQ0xPU0VQUklDRS4yMDI1LzgvMy5VU0QBAAAA6dxiIQMAAAAAAP/YnhEJ1N0Id4nTEQnU3QgnQ0lRLk5BU0RBUUdNOlJPQlQuSVFfU0hBUkVTT1VUU1RBTkRJTkcuAQAAAFxj2SACAAAACTEwLjMwMDAwMgD/2J4RCdTdCKMq2xcJ1N0IK0NJUS5OQVNEQVFHTTpRUVEuSVFfQ0xPU0VQUklDRS4yMDI1LzgvMy5VU0QBAAAADrp7AAMAAAAAAP/YnhEJ1N0Id4nTEQnU3QgjQ0lRLkFSQ0E6TE9VUC5JUV9TSEFSRVNPVVRTVEFORElORy4BAAAAWVwPIgIAAAAIMS42MDAwMDEA/9ieEQnU3QijKtsXCdTdCCBDSVEuTkFTREFRR006Qk9UWi5JUV9DTE9TRVBSSUNFLgEAAAD3/QgWAgAAAAUzMy45NwD/2J4RCdTdCKMq2xcJ1N0IHENJUS5BUkNBOlRITlEuSVFfQ0xPU0VQUklDRS4BAAAArsN+JAIAAAAHNTUuNTEzOQD/2J4RCdTdCPtd2xcJ1N0II0NJUS5eU1BYLklRX0NMT1NFUFJJQ0UuMjAyNS84LzMuVVNEAQAAAJu4KAADAAAAAAD/2J4RCdTdCHeJ0xEJ1N0II0NJUS5BUkNBOkxSTlouSVFfU0hBUkVTT1VUU1RBTkRJTkcuAQAAALV2wyYCAAAABDAuNzgA/9ieEQnU3QjRA9sXCdTdCCNDSVEuQVJDQTpJR1BU</t>
  </si>
  <si>
    <t>LklRX1NIQVJFU09VVFNUQU5ESU5HLgEAAADMAl4BAgAAAAM5LjkA/9ieEQnU3QjRA9sXCdTdCB9DSVEuTkFTREFRR006U01ILklRX0NMT1NFUFJJQ0UuAQAAAGDCNgACAAAABjI5MC4xOQD/2J4RCdTdCNED2xcJ1N0IIkNJUS5BUkNBOkFJUy5JUV9TSEFSRVNPVVRTVEFORElORy4BAAAAmJefcAIAAAADMC44AP/YnhEJ1N0I0QPbFwnU3QgbQ0lRLlJCTFguSVFfQ0xPU0VQUklDRS4uVVNEAQAAAGlV9AECAAAABTEzMC43AP/YnhEJ1N0IuU6l7xbU3QgaQ0lRLlRFTS5JUV9DTE9TRVBSSUNFLi5VU0QBAAAAANMkGQIAAAAFNTcuNTIA/9ieEQnU3Qi5TqXvFtTdCBtDSVEuUEFOVy5JUV9DTE9TRVBSSUNFLi5VU0QBAAAAg32EAQIAAAADMTcxAP/YnhEJ1N0IuU6l7xbU3QgbQ0lRLlNOT1cuSVFfQ0xPU0VQUklDRS4uVVNEAQAAALA8ZBACAAAABjIwOC40OAD/2J4RCdTdCLlOpe8W1N0IG0NJUS5QTFRSLklRX0NMT1NFUFJJQ0UuLlVTRAEAAABl+pgCAgAAAAYxNjAuNjYA/9ieEQnU3Qi5TqXvFtTdCBtDSVEuTVNGVC5JUV9DTE9TRVBSSUNFLi5VU0QBAAAAS1UAAAIAAAAGNTM1LjY0AP/YnhEJ1N0IuU6l7xbU3QgbQ0lRLlFDT00uSVFfQ0xPU0VQUklDRS4uVVNEAQAAANWCAAACAAAABjE0Ny41MQD/2J4RCdTdCLlOpe8W1N0IGkNJUS5WUlQuSVFfQ0xPU0VQUklDRS4uVVNEAQAAAESbhyICAAAABTE0MC4yAP/Y</t>
  </si>
  <si>
    <t>nhEJ1N0IuU6l7xbU3QggQ0lRLlRXU0U6MjMzMC5JUV9DTE9TRVBSSUNFLi5VU0QBAAAAq8wFAAIAAAAMMzcuOTY3NDg1NDE1AP/YnhEJ1N0I3CKm7xbU3QgbQ0lRLkNGTFQuSVFfQ0xPU0VQUklDRS4uVVNEAQAAACYBehACAAAABTE3LjEyAP/YnhEJ1N0IuU6l7xbU3QgbQ0lRLkxTRTpBSUFHLklRX0NMT1NFUFJJQ0UuAQAAAPCdgiQCAAAABjE4LjM3NgD/2J4RCdTdCNED2xcJ1N0IG0NJUS5MU0U6UkJPVC5JUV9DTE9TRVBSSUNFLgEAAACOeyQUAgAAAAYxNS4xMzUA/9ieEQnU3QjRA9sXCdTdCCBDSVEuTkFTREFRR006RkRUWC5JUV9DTE9TRVBSSUNFLgEAAAC9pZ0mAgAAAAYzOS4yNjUA/9ieEQnU3Qj7XdsXCdTdCB9DSVEuTkFTREFRR006QUlRLklRX0NMT1NFUFJJQ0UuAQAAAOncYiECAAAABTQ0LjMzAP/YnhEJ1N0I+13bFwnU3QghQ0lRLkRCOlhCMFQuSVFfU0hBUkVTT1VUU1RBTkRJTkcuAQAAANMz3ikCAAAABDQuMDMA/9ieEQnU3QjkhNsXCdTdCBxDSVEuQVJDQTpMUk5aLklRX0NMT1NFUFJJQ0UuAQAAALV2wyYCAAAABTQzLjYyAP/YnhEJ1N0IoyrbFwnU3QgmQ0lRLk5BU0RBUUdNOkFJUS5JUV9TSEFSRVNPVVRTVEFORElORy4BAAAA6dxiIQIAAAAJODkuMjUwMDAyAP/YnhEJ1N0IoyrbFwnU3QgsQ0lRLk5BU0RBUUdNOkJPVFouSVFfQ0xPU0VQUklDRS4yMDI1LzgvMy5VU0QBAAAA9/0IFgMA</t>
  </si>
  <si>
    <t>AAAAAP/YnhEJ1N0Ie2LTEQnU3QgjQ0lRLkFHSVguSVFfQ0xPU0VQUklDRS4yMDI1LzgvMy5VU0QBAAAAI/cAcAMAAAAAAP/YnhEJ1N0Id4nTEQnU3QgiQ0lRLkJJVDpXVEFJLklRX1NIQVJFU09VVFNUQU5ESU5HLgEAAABNulsjAgAAAAgxMi4xNDc2MwD/2J4RCdTdCKMq2xcJ1N0IJ0NJUS5OQVNEQVFHTTpXSVNFLklRX1NIQVJFU09VVFNUQU5ESU5HLgEAAADpsENuAgAAAAQwLjg2AP/YnhEJ1N0IoyrbFwnU3QgjQ0lRLkFSQ0E6VEhOUS5JUV9TSEFSRVNPVVRTVEFORElORy4BAAAArsN+JAIAAAAFMy43MjUA/9ieEQnU3QijKtsXCdTdCBxDSVEuQVJDQTpJR1BULklRX0NMT1NFUFJJQ0UuAQAAAMwCXgECAAAABTUwLjY0AP/YnhEJ1N0IoyrbFwnU3QgaQ0lRLkFQUC5JUV9DTE9TRVBSSUNFLi5VU0QBAAAA2rnODQIAAAAGMzk1LjAxAP/YnhEJ1N0IuU6l7xbU3QgbQ0lRLkFEQkUuSVFfQ0xPU0VQUklDRS4uVVNEAQAAAAFfAAACAAAABjMzOC44NQD/2J4RCdTdCLlOpe8W1N0IGkNJUS5OT1cuSVFfQ0xPU0VQUklDRS4uVVNEAQAAAL90XgECAAAAAzkyMwD/2J4RCdTdCLlOpe8W1N0IG0NJUS5NRVRBLklRX0NMT1NFUFJJQ0UuLlVTRAEAAAAX2zwBAgAAAAY3NzYuMzcA/9ieEQnU3Qi5TqXvFtTdCBpDSVEuTURCLklRX0NMT1NFUFJJQ0UuLlVTRAEAAADibswCAgAAAAYyMjYuNTYA/9ieEQnU3QjcIqbvFtTd</t>
  </si>
  <si>
    <t>CBtDSVEuRERPRy5JUV9DTE9TRVBSSUNFLi5VU0QBAAAAu6EECAIAAAAGMTM5LjEzAP/YnhEJ1N0IuU6l7xbU3QgbQ0lRLk9SQ0wuSVFfQ0xPU0VQUklDRS4uVVNEAQAAAOdWAAACAAAABjI1Mi41MwD/2J4RCdTdCLlOpe8W1N0IG0NJUS5BTVpOLklRX0NMT1NFUFJJQ0UuLlVTRAEAAAA9SQAAAgAAAAYyMTEuNjUA/9ieEQnU3QjcIqbvFtTdCBtDSVEuU05QUy5JUV9DTE9TRVBSSUNFLi5VU0QBAAAA1IgAAAIAAAAGNjM2LjAyAP/YnhEJ1N0I3CKm7xbU3QgbQ0lRLkFORVQuSVFfQ0xPU0VQUklDRS4uVVNEAQAAAMPb/AECAAAABjEyMC4zNQD/2J4RCdTdCNwipu8W1N0II0NJUS5LT1NFOkEwMDA2NjAuSVFfQ0xPU0VQUklDRS4uVVNEAQAAAJ16DQACAAAACjE4Ni4zNDM1OTYA/9ieEQnU3QjcIqbvFtTdCBtDSVEuTlZEQS5JUV9DTE9TRVBSSUNFLi5VU0QBAAAAM34AAAIAAAADMTgwAP/YnhEJ1N0I3CKm7xbU3QgjQ0lRLl5ESkkuSVFfQ0xPU0VQUklDRS4yMDI1LzgvMy5VU0QBAAAA+LQoAAMAAAAAAP/YnhEJ1N0Ie2LTEQnU3QggQ0lRLk5BU0RBUUdNOlJPQlQuSVFfQ0xPU0VQUklDRS4BAAAAXGPZIAIAAAAFNTAuMTEA/9ieEQnU3QjkhNsXCdTdCCZDSVEuTkFTREFRR006UVFRLklRX1NIQVJFU09VVFNUQU5ESU5HLgEAAAAOunsAAgAAAAY2MzkuMTUA/9ieEQnU3QgbrNsXCdTdCBpDSVEuREI6WEIwVC5J</t>
  </si>
  <si>
    <t>UV9DTE9TRVBSSUNFLgEAAADTM94pAgAAAAYxOS4yMjIA/9ieEQnU3QgbrNsXCdTdCBxDSVEuQVJDQTpMT1VQLklRX0NMT1NFUFJJQ0UuAQAAAFlcDyICAAAABzYzLjQ1MTMA/9ieEQnU3Qj7XdsXCdTdCCdDSVEuTkFTREFRR006Qk9UWi5JUV9TSEFSRVNPVVRTVEFORElORy4BAAAA9/0IFgIAAAAFODMuNjYA/9ieEQnU3Qj7XdsXCdTdCBtDSVEuU0hPUC5JUV9DTE9TRVBSSUNFLi5VU0QBAAAABisEBQIAAAAGMTI1LjIxAP/YnhEJ1N0I3CKm7xbU3QgaQ0lRLklPVC5JUV9DTE9TRVBSSUNFLi5VU0QBAAAAuj78EQIAAAAEMzcuNgD/2J4RCdTdCNwipu8W1N0IG0NJUS5EVU9MLklRX0NMT1NFUFJJQ0UuLlVTRAEAAACw8IcMAgAAAAYzNTIuMzYA/9ieEQnU3QjcIqbvFtTdCBtDSVEuUFNURy5JUV9DTE9TRVBSSUNFLi5VU0QBAAAAuMqlBgIAAAAFNTYuMjUA/9ieEQnU3QjcIqbvFtTdCBpDSVEuTkVULklRX0NMT1NFUFJJQ0UuLlVTRAEAAAA09eAEAgAAAAUyMDguOAD/2J4RCdTdCNwipu8W1N0IG0NJUS5OQklTLklRX0NMT1NFUFJJQ0UuLlVTRAEAAAC/+xkDAgAAAAU1NC4xNwD/2J4RCdTdCNwipu8W1N0IJUNJUS5OQVNEQVFHUzpHT09HTC5JUV9DTE9TRVBSSUNFLi5VU0QBAAAAqHEAAAIAAAAGMTk1LjA0AP/YnhEJ1N0I3CKm7xbU3QgaQ0lRLkFSTS5JUV9DTE9TRVBSSUNFLi5VU0QBAAAALOfFJwIAAAAG</t>
  </si>
  <si>
    <t>MTQwLjA1AP/YnhEJ1N0I3CKm7xbU3QggQ0lRLlRXU0U6MjQ1NC5JUV9DTE9TRVBSSUNFLi5VU0QBAAAAPTdcAAIAAAALNDQuNDkwNTMzNTcA/9ieEQnU3QjcIqbvFtTdCCRDSVEuTkFTREFRR1M6QVNNTC5JUV9DTE9TRVBSSUNFLi5VU0QBAAAAKO8FAAIAAAAGNjk5LjM2AP/YnhEJ1N0I3CKm7xbU3QgbQ0lRLkFBUEwuSVFfQ0xPU0VQUklDRS4uVVNEAQAAAGlhAAACAAAABjIwMy4zNQD/2J4RCdTdCNwipu8W1N0II0NJUS5BUkNBOkFSVFkuSVFfU0hBUkVTT1VUU1RBTkRJTkcuAQAAAG4faSECAAAABTI4LjE1AP/YnhEJ1N0I+13bFwnU3QgcQ0lRLlhUUkE6WEFJWC5JUV9DTE9TRVBSSUNFLgEAAAA17OIiAgAAAAYxMzkuMDIA/9ieEQnU3Qj7XdsXCdTdCBtDSVEuQVJDQTpBSVMuSVFfQ0xPU0VQUklDRS4BAAAAmJefcAIAAAAHMjkuNDgzOQD/2J4RCdTdCPtd2xcJ1N0IHENJUS5CQVRTOldUQUkuSVFfQ0xPU0VQUklDRS4BAAAAYE5vZAIAAAAFMjUuMzEA/9ieEQnU3QgbrNsXCdTdCCNDSVEuWFRSQTpYQUlYLklRX1NIQVJFU09VVFNUQU5ESU5HLgEAAAA17OIiAgAAAAkzNS4yNDQ5NjkA/9ieEQnU3Qgn09sXCdTdCCNDSVEuQkFUUzpXVEFJLklRX1NIQVJFU09VVFNUQU5ESU5HLgEAAABgTm9kAgAAAAM4LjYA/9ieEQnU3Qgn09sXCdTdCCJDSVEuQkFUUzpJR1YuSVFfU0hBUkVTT1VUU1RBTkRJTkcuAQAA</t>
  </si>
  <si>
    <t>AM06hgACAAAAAzEwOAD/2J4RCdTdCOSE2xcJ1N0IH0NJUS5OQVNEQVFHTTpRUVEuSVFfQ0xPU0VQUklDRS4BAAAADrp7AAIAAAAFNTY0LjEA/9ieEQnU3QjkhNsXCdTdCCJDSVEuQVNYOlJCVFouSVFfU0hBUkVTT1VUU1RBTkRJTkcuAQAAACntdiICAAAACTIwLjY3MTU5NwD/2J4RCdTdCOSE2xcJ1N0II0NJUS5BUkNBOkNIQVQuSVFfU0hBUkVTT1VUU1RBTkRJTkcuAQAAAAAwNW0CAAAABTcuNTI1AP/YnhEJ1N0I5ITbFwnU3QgbQ0lRLldEQVkuSVFfQ0xPU0VQUklDRS4uVVNEAQAAAIdjawECAAAABjIyNS4xMgD/2J4RCdTdCLlOpe8W1N0IGkNJUS5TQVAuSVFfQ0xPU0VQUklDRS4uVVNEAQAAAAvuAQACAAAADzI4My4xMTE2MjUyNTUyNQD/2J4RCdTdCLlOpe8W1N0IG0NJUS5HVExCLklRX0NMT1NFUFJJQ0UuLlVTRAEAAADNhBcRAgAAAAU0NC4xNQD/2J4RCdTdCLlOpe8W1N0IG0NJUS5FU1RDLklRX0NMT1NFUFJJQ0UuLlVTRAEAAACAhFsNAgAAAAU4MC41MwD/2J4RCdTdCLlOpe8W1N0IG0NJUS5UU0xBLklRX0NMT1NFUFJJQ0UuLlVTRAEAAAAQxqIBAgAAAAYzMDkuMjYA/9ieEQnU3Qi5TqXvFtTdCBtDSVEuVEVBTS5JUV9DTE9TRVBSSUNFLi5VU0QBAAAAUhMiDwIAAAAGMTg1LjY5AP/YnhEJ1N0IuU6l7xbU3QgZQ0lRLk1VLklRX0NMT1NFUFJJQ0UuLlVTRAEAAAAGaQQAAgAAAAYxMDcuNzcA/9ie</t>
  </si>
  <si>
    <t>EQnU3Qi5TqXvFtTdCBtDSVEuTVJWTC5JUV9DTE9TRVBSSUNFLi5VU0QBAAAAtnkAAAIAAAAFNzYuNTMA/9ieEQnU3Qi5TqXvFtTdCBtDSVEuQVZHTy5JUV9DTE9TRVBSSUNFLi5VU0QBAAAA8LZ9AQIAAAAGMjk3LjcyAP/YnhEJ1N0IuU6l7xbU3QgZQ0lRLlpTLklRX0NMT1NFUFJJQ0UuLlVTRAEAAADUzIEDAgAAAAYyODUuODYA/9ieEQnU3Qi5TqXvFtTdCBtDSVEuQVNYOlJCVFouSVFfQ0xPU0VQUklDRS4BAAAAKe12IgIAAAAFMTQuNTMA/9ieEQnU3QjkhNsXCdTdCBxDSVEuQVJDQTpDSEFULklRX0NMT1NFUFJJQ0UuAQAAAAAwNW0CAAAABTUxLjExAP/YnhEJ1N0I5ITbFwnU3QgcQ0lRLkFSQ0E6QVJUWS5JUV9DTE9TRVBSSUNFLgEAAABuH2khAgAAAAU0My4xMwD/2J4RCdTdCBus2xcJ1N0IG0NJUS5CQVRTOklHVi5JUV9DTE9TRVBSSUNFLgEAAADNOoYAAgAAAAYxMTAuOTgA/9ieEQnU3QgbrNsXCdTdCBpDSVEuQ1JNLklRX0NMT1NFUFJJQ0UuLlVTRAEAAAAl4AEAAgAAAAYyNTIuMzIA/9ieEQnU3Qi5TqXvFtTdCCJDSVEuTFNFOkFJQUcuSVFfU0hBUkVTT1VUU1RBTkRJTkcuAQAAAPCdgiQCAAAACTQxLjQ3MzM2MgD/2J4RCdTdCBus2xcJ1N0IJ0NJUS5OQVNEQVFHTTpGRFRYLklRX1NIQVJFU09VVFNUQU5ESU5HLgEAAAC9pZ0mAgAAAAg0LjY4ODQ2OQD/2J4RCdTdCBus2xcJ1N0IJkNJUS5OQVNE</t>
  </si>
  <si>
    <t>QVFHTTpTTUguSVFfU0hBUkVTT1VUU1RBTkRJTkcuAQAAAGDCNgACAAAACTk0LjQ5MTg3NAD/2J4RCdTdCBus2xcJ1N0ILkNJUS5OQVNEQVFHTTpTTUguSVFfU0hBUkVTT1VUU1RBTkRJTkcuMjAyNS84LzMBAAAAYMI2AAIAAAAJOTQuNDkxODc0AP/YnhEJ1N0Ie2LTEQnU3QgvQ0lRLk5BU0RBUUdNOkZEVFguSVFfU0hBUkVTT1VUU1RBTkRJTkcuMjAyNS84LzMBAAAAvaWdJgIAAAAINC42ODg0NjkA/9ieEQnU3Qh7YtMRCdTdCCpDSVEuTFNFOkFJQUcuSVFfU0hBUkVTT1VUU1RBTkRJTkcuMjAyNS84LzMBAAAA8J2CJAIAAAAJNDEuNDEzMzYyAP/YnhEJ1N0Ie2LTEQnU3QgvQ0lRLk5BU0RBUUdNOkFHSVguSVFfU0hBUkVTT1VUU1RBTkRJTkcuMjAyNS84LzMBAAAAI/cAcAIAAAAIMC45MDAwMDIA/9ieEQnU3Qh7YtMRCdTdCCNDSVEuQkFUUzpJR1YuSVFfQ0xPU0VQUklDRS4yMDI1LzgvMwEAAADNOoYAAwAAAAAA/9ieEQnU3Qh7YtMRCdTdCCRDSVEuQVJDQTpBUlRZLklRX0NMT1NFUFJJQ0UuMjAyNS84LzMBAAAAbh9pIQMAAAAAAP/YnhEJ1N0Ie2LTEQnU3QgkQ0lRLkFSQ0E6Q0hBVC5JUV9DTE9TRVBSSUNFLjIwMjUvOC8zAQAAAAAwNW0DAAAAAAD/2J4RCdTdCFg70xEJ1N0II0NJUS5BU1g6UkJUWi5JUV9DTE9TRVBSSUNFLjIwMjUvOC8zAQAAACntdiIDAAAAAADE8J4RCdTdCFg70xEJ1N0IK0NJUS5B</t>
  </si>
  <si>
    <t>UkNBOkNIQVQuSVFfU0hBUkVTT1VUU1RBTkRJTkcuMjAyNS84LzMBAAAAADA1bQIAAAAFNy41MjUAxPCeEQnU3QhYO9MRCdTdCCpDSVEuQVNYOlJCVFouSVFfU0hBUkVTT1VUU1RBTkRJTkcuMjAyNS84LzMBAAAAKe12IgIAAAAJMjAuNjcxNTk3AMTwnhEJ1N0IWDvTEQnU3QgnQ0lRLk5BU0RBUUdNOlFRUS5JUV9DTE9TRVBSSUNFLjIwMjUvOC8zAQAAAA66ewADAAAAAADE8J4RCdTdCFg70xEJ1N0IKkNJUS5CQVRTOklHVi5JUV9TSEFSRVNPVVRTVEFORElORy4yMDI1LzgvMwEAAADNOoYAAgAAAAMxMDgAxPCeEQnU3Qh7YtMRCdTdCCtDSVEuQkFUUzpXVEFJLklRX1NIQVJFU09VVFNUQU5ESU5HLjIwMjUvOC8zAQAAAGBOb2QCAAAAAzguNgDE8J4RCdTdCHti0xEJ1N0IK0NJUS5YVFJBOlhBSVguSVFfU0hBUkVTT1VUU1RBTkRJTkcuMjAyNS84LzMBAAAANeziIgIAAAAJMzQuODk5ODY5AMTwnhEJ1N0Ie2LTEQnU3QgkQ0lRLkJBVFM6V1RBSS5JUV9DTE9TRVBSSUNFLjIwMjUvOC8zAQAAAGBOb2QDAAAAAADE8J4RCdTdCHti0xEJ1N0II0NJUS5BUkNBOkFJUy5JUV9DTE9TRVBSSUNFLjIwMjUvOC8zAQAAAJiXn3ADAAAAAADE8J4RCdTdCFEU0xEJ1N0IJENJUS5YVFJBOlhBSVguSVFfQ0xPU0VQUklDRS4yMDI1LzgvMwEAAAA17OIiAwAAAAAAxPCeEQnU3QhRFNMRCdTdCCtDSVEuQVJDQTpBUlRZLklRX1NI</t>
  </si>
  <si>
    <t>QVJFU09VVFNUQU5ESU5HLjIwMjUvOC8zAQAAAG4faSECAAAABTI4LjE1AMTwnhEJ1N0IURTTEQnU3QgoQ0lRLk5BU0RBUUdNOkFHSVguSVFfQ0xPU0VQUklDRS4yMDI1LzgvMwEAAAAj9wBwAwAAAAAAxPCeEQnU3QhRFNMRCdTdCC9DSVEuTkFTREFRR006Qk9UWi5JUV9TSEFSRVNPVVRTVEFORElORy4yMDI1LzgvMwEAAAD3/QgWAgAAAAU4My42NgDE8J4RCdTdCFg70xEJ1N0IJENJUS5BUkNBOkxPVVAuSVFfQ0xPU0VQUklDRS4yMDI1LzgvMwEAAABZXA8iAwAAAAAAxPCeEQnU3QhYO9MRCdTdCCJDSVEuREI6WEIwVC5JUV9DTE9TRVBSSUNFLjIwMjUvOC8zAQAAANMz3ikDAAAAAADE8J4RCdTdCFg70xEJ1N0ILkNJUS5OQVNEQVFHTTpRUVEuSVFfU0hBUkVTT1VUU1RBTkRJTkcuMjAyNS84LzMBAAAADrp7AAIAAAAGNjM5LjE1AMTwnhEJ1N0IWDvTEQnU3QgoQ0lRLk5BU0RBUUdNOlJPQlQuSVFfQ0xPU0VQUklDRS4yMDI1LzgvMwEAAABcY9kgAwAAAAAAxPCeEQnU3QhYO9MRCdTdCCRDSVEuQVJDQTpJR1BULklRX0NMT1NFUFJJQ0UuMjAyNS84LzMBAAAAzAJeAQMAAAAAAMTwnhEJ1N0IQ+3SEQnU3QgrQ0lRLkFSQ0E6VEhOUS5JUV9TSEFSRVNPVVRTVEFORElORy4yMDI1LzgvMwEAAACuw34kAgAAAAUzLjcyNQDE8J4RCdTdCFEU0xEJ1N0IL0NJUS5OQVNEQVFHTTpXSVNFLklRX1NIQVJFU09VVFNUQU5E</t>
  </si>
  <si>
    <t>SU5HLjIwMjUvOC8zAQAAAOmwQ24CAAAABDAuODYAxPCeEQnU3QhRFNMRCdTdCCpDSVEuQklUOldUQUkuSVFfU0hBUkVTT1VUU1RBTkRJTkcuMjAyNS84LzMBAAAATbpbIwIAAAAIMTIuMDY2NjMAxPCeEQnU3QhRFNMRCdTdCC5DSVEuTkFTREFRR006QUlRLklRX1NIQVJFU09VVFNUQU5ESU5HLjIwMjUvOC8zAQAAAOncYiECAAAACTg5LjI1MDAwMgDE8J4RCdTdCFEU0xEJ1N0IJENJUS5BUkNBOkxSTlouSVFfQ0xPU0VQUklDRS4yMDI1LzgvMwEAAAC1dsMmAwAAAAAAxPCeEQnU3QhRFNMRCdTdCClDSVEuREI6WEIwVC5JUV9TSEFSRVNPVVRTVEFORElORy4yMDI1LzgvMwEAAADTM94pAgAAAAQ0LjAzAMTwnhEJ1N0IURTTEQnU3QgnQ0lRLk5BU0RBUUdNOkFJUS5JUV9DTE9TRVBSSUNFLjIwMjUvOC8zAQAAAOncYiEDAAAAAADE8J4RCdTdCFEU0xEJ1N0IKENJUS5OQVNEQVFHTTpGRFRYLklRX0NMT1NFUFJJQ0UuMjAyNS84LzMBAAAAvaWdJgMAAAAAAMTwnhEJ1N0IURTTEQnU3QgjQ0lRLkxTRTpSQk9ULklRX0NMT1NFUFJJQ0UuMjAyNS84LzMBAAAAjnskFAMAAAAAAMTwnhEJ1N0IQ+3SEQnU3QgjQ0lRLkxTRTpBSUFHLklRX0NMT1NFUFJJQ0UuMjAyNS84LzMBAAAA8J2CJAMAAAAAAMTwnhEJ1N0IQ+3SEQnU3QgqQ0lRLkFSQ0E6QUlTLklRX1NIQVJFU09VVFNUQU5ESU5HLjIwMjUvOC8zAQAAAJiXn3AC</t>
  </si>
  <si>
    <t>AAAAAzAuOADE8J4RCdTdCEPt0hEJ1N0IJ0NJUS5OQVNEQVFHTTpTTUguSVFfQ0xPU0VQUklDRS4yMDI1LzgvMwEAAABgwjYAAwAAAAAAxPCeEQnU3QhD7dIRCdTdCCtDSVEuQVJDQTpJR1BULklRX1NIQVJFU09VVFNUQU5ESU5HLjIwMjUvOC8zAQAAAMwCXgECAAAAAzkuOQDE8J4RCdTdCEPt0hEJ1N0IK0NJUS5BUkNBOkxSTlouSVFfU0hBUkVTT1VUU1RBTkRJTkcuMjAyNS84LzMBAAAAtXbDJgIAAAAEMC43OADE8J4RCdTdCEPt0hEJ1N0IJENJUS5BUkNBOlRITlEuSVFfQ0xPU0VQUklDRS4yMDI1LzgvMwEAAACuw34kAwAAAAAAxPCeEQnU3QhD7dIRCdTdCChDSVEuTkFTREFRR006Qk9UWi5JUV9DTE9TRVBSSUNFLjIwMjUvOC8zAQAAAPf9CBYDAAAAAADE8J4RCdTdCEPt0hEJ1N0IK0NJUS5BUkNBOkxPVVAuSVFfU0hBUkVTT1VUU1RBTkRJTkcuMjAyNS84LzMBAAAAWVwPIgIAAAAIMS42MDAwMDEAxPCeEQnU3QhD7dIRCdTdCC9DSVEuTkFTREFRR006Uk9CVC5JUV9TSEFSRVNPVVRTVEFORElORy4yMDI1LzgvMwEAAABcY9kgAgAAAAkxMC4zMDAwMDIAxPCeEQnU3QgZxtIRCdTdCChDSVEuTkFTREFRR006V0lTRS5JUV9DTE9TRVBSSUNFLjIwMjUvOC8zAQAAAOmwQ24DAAAAAADE8J4RCdTdCBnG0hEJ1N0II0NJUS5CSVQ6V1RBSS5JUV9DTE9TRVBSSUNFLjIwMjUvOC8zAQAAAE26WyMDAAAAAADE8J4R</t>
  </si>
  <si>
    <t>CdTdCEPt0hEJ1N0IIkNJUS5DUk0uSVFfQ0xPU0VQUklDRS4yMDI1LzgvMy5VU0QBAAAAJeABAAMAAAAAAMTwnhEJ1N0IquEvEgnU3QghQ0lRLlpTLklRX0NMT1NFUFJJQ0UuMjAyNS84LzMuVVNEAQAAANTMgQMDAAAAAADE8J4RCdTdCOcIMBIJ1N0II0NJUS5BVkdPLklRX0NMT1NFUFJJQ0UuMjAyNS84LzMuVVNEAQAAAPC2fQEDAAAAAADE8J4RCdTdCOcIMBIJ1N0II0NJUS5NUlZMLklRX0NMT1NFUFJJQ0UuMjAyNS84LzMuVVNEAQAAALZ5AAADAAAAAADE8J4RCdTdCOcIMBIJ1N0IIUNJUS5NVS5JUV9DTE9TRVBSSUNFLjIwMjUvOC8zLlVTRAEAAAAGaQQAAwAAAAAAxPCeEQnU3QjrLzASCdTdCCNDSVEuVEVBTS5JUV9DTE9TRVBSSUNFLjIwMjUvOC8zLlVTRAEAAABSEyIPAwAAAAAAxPCeEQnU3QjEVjASCdTdCCNDSVEuVFNMQS5JUV9DTE9TRVBSSUNFLjIwMjUvOC8zLlVTRAEAAAAQxqIBAwAAAAAAxPCeEQnU3QjEVjASCdTdCCNDSVEuRVNUQy5JUV9DTE9TRVBSSUNFLjIwMjUvOC8zLlVTRAEAAACAhFsNAwAAAAAAxPCeEQnU3QjEVjASCdTdCCNDSVEuR1RMQi5JUV9DTE9TRVBSSUNFLjIwMjUvOC8zLlVTRAEAAADNhBcRAwAAAAAAxPCeEQnU3QjrLzASCdTdCCJDSVEuU0FQLklRX0NMT1NFUFJJQ0UuMjAyNS84LzMuVVNEAQAAAAvuAQADAAAAAADE8J4RCdTdCOsvMBIJ1N0II0NJUS5XREFZLklRX0NM</t>
  </si>
  <si>
    <t>T1NFUFJJQ0UuMjAyNS84LzMuVVNEAQAAAIdjawEDAAAAAADE8J4RCdTdCOsvMBIJ1N0II0NJUS5BQVBMLklRX0NMT1NFUFJJQ0UuMjAyNS84LzMuVVNEAQAAAGlhAAADAAAAAADE8J4RCdTdCOsvMBIJ1N0ILENJUS5OQVNEQVFHUzpBU01MLklRX0NMT1NFUFJJQ0UuMjAyNS84LzMuVVNEAQAAACjvBQADAAAAAADE8J4RCdTdCNF9MBIJ1N0IKENJUS5UV1NFOjI0NTQuSVFfQ0xPU0VQUklDRS4yMDI1LzgvMy5VU0QBAAAAPTdcAAMAAAAAAMTwnhEJ1N0I0X0wEgnU3QgiQ0lRLkFSTS5JUV9DTE9TRVBSSUNFLjIwMjUvOC8zLlVTRAEAAAAs58UnAwAAAAAAxPCeEQnU3QjRfTASCdTdCC1DSVEuTkFTREFRR1M6R09PR0wuSVFfQ0xPU0VQUklDRS4yMDI1LzgvMy5VU0QBAAAAqHEAAAMAAAAAAMTwnhEJ1N0I0X0wEgnU3QgjQ0lRLk5CSVMuSVFfQ0xPU0VQUklDRS4yMDI1LzgvMy5VU0QBAAAAv/sZAwMAAAAAAMTwnhEJ1N0IxFYwEgnU3QgiQ0lRLk5FVC5JUV9DTE9TRVBSSUNFLjIwMjUvOC8zLlVTRAEAAAA09eAEAwAAAAAAxPCeEQnU3QjEVjASCdTdCCNDSVEuUFNURy5JUV9DTE9TRVBSSUNFLjIwMjUvOC8zLlVTRAEAAAC4yqUGAwAAAAAAxPCeEQnU3QjEVjASCdTdCCNDSVEuRFVPTC5JUV9DTE9TRVBSSUNFLjIwMjUvOC8zLlVTRAEAAACw8IcMAwAAAAAAxPCeEQnU3QjRfTASCdTdCCJDSVEuSU9ULklRX0NM</t>
  </si>
  <si>
    <t>T1NFUFJJQ0UuMjAyNS84LzMuVVNEAQAAALo+/BEDAAAAAADE8J4RCdTdCN2kMBIJ1N0II0NJUS5TSE9QLklRX0NMT1NFUFJJQ0UuMjAyNS84LzMuVVNEAQAAAAYrBAUDAAAAAADE8J4RCdTdCN2kMBIJ1N0II0NJUS5OVkRBLklRX0NMT1NFUFJJQ0UuMjAyNS84LzMuVVNEAQAAADN+AAADAAAAAADE8J4RCdTdCO7LMBIJ1N0IK0NJUS5LT1NFOkEwMDA2NjAuSVFfQ0xPU0VQUklDRS4yMDI1LzgvMy5VU0QBAAAAnXoNAAMAAAAAAMTwnhEJ1N0I7sswEgnU3QgjQ0lRLkFORVQuSVFfQ0xPU0VQUklDRS4yMDI1LzgvMy5VU0QBAAAAw9v8AQMAAAAAAMTwnhEJ1N0I0X0wEgnU3QgjQ0lRLlNOUFMuSVFfQ0xPU0VQUklDRS4yMDI1LzgvMy5VU0QBAAAA1IgAAAMAAAAAAMTwnhEJ1N0I3aQwEgnU3QgjQ0lRLkFNWk4uSVFfQ0xPU0VQUklDRS4yMDI1LzgvMy5VU0QBAAAAPUkAAAMAAAAAAMTwnhEJ1N0I3aQwEgnU3QgjQ0lRLk9SQ0wuSVFfQ0xPU0VQUklDRS4yMDI1LzgvMy5VU0QBAAAA51YAAAMAAAAAAMTwnhEJ1N0I3aQwEgnU3QgjQ0lRLkRET0cuSVFfQ0xPU0VQUklDRS4yMDI1LzgvMy5VU0QBAAAAu6EECAMAAAAAAMTwnhEJ1N0I/vIwEgnU3QgiQ0lRLk1EQi5JUV9DTE9TRVBSSUNFLjIwMjUvOC8zLlVTRAEAAADibswCAwAAAAAAxPCeEQnU3Qj+8jASCdTdCCNDSVEuTUVUQS5JUV9DTE9TRVBSSUNFLjIwMjUv</t>
  </si>
  <si>
    <t>OC8zLlVTRAEAAAAX2zwBAwAAAAAAxPCeEQnU3Qj+8jASCdTdCCJDSVEuTk9XLklRX0NMT1NFUFJJQ0UuMjAyNS84LzMuVVNEAQAAAL90XgEDAAAAAADE8J4RCdTdCP7yMBIJ1N0II0NJUS5BREJFLklRX0NMT1NFUFJJQ0UuMjAyNS84LzMuVVNEAQAAAAFfAAADAAAAAADE8J4RCdTdCO7LMBIJ1N0IIkNJUS5BUFAuSVFfQ0xPU0VQUklDRS4yMDI1LzgvMy5VU0QBAAAA2rnODQMAAAAAAMTwnhEJ1N0I7sswEgnU3QgjQ0lRLkNGTFQuSVFfQ0xPU0VQUklDRS4yMDI1LzgvMy5VU0QBAAAAJgF6EAMAAAAAAMTwnhEJ1N0I7sswEgnU3QgoQ0lRLlRXU0U6MjMzMC5JUV9DTE9TRVBSSUNFLjIwMjUvOC8zLlVTRAEAAACrzAUAAwAAAAAAxPCeEQnU3QjuyzASCdTdCCJDSVEuVlJULklRX0NMT1NFUFJJQ0UuMjAyNS84LzMuVVNEAQAAAESbhyIDAAAAAAAvBZ8RCdTdCA4aMRIJ1N0II0NJUS5RQ09NLklRX0NMT1NFUFJJQ0UuMjAyNS84LzMuVVNEAQAAANWCAAADAAAAAAAvBZ8RCdTdCA4aMRIJ1N0II0NJUS5NU0ZULklRX0NMT1NFUFJJQ0UuMjAyNS84LzMuVVNEAQAAAEtVAAADAAAAAAAvBZ8RCdTdCA4aMRIJ1N0II0NJUS5QTFRSLklRX0NMT1NFUFJJQ0UuMjAyNS84LzMuVVNEAQAAAGX6mAIDAAAAAAAvBZ8RCdTdCA4aMRIJ1N0II0NJUS5TTk9XLklRX0NMT1NFUFJJQ0UuMjAyNS84LzMuVVNEAQAAALA8ZBADAAAA</t>
  </si>
  <si>
    <t>AAAvBZ8RCdTdCP7yMBIJ1N0II0NJUS5QQU5XLklRX0NMT1NFUFJJQ0UuMjAyNS84LzMuVVNEAQAAAIN9hAEDAAAAAAAvBZ8RCdTdCP7yMBIJ1N0IIkNJUS5URU0uSVFfQ0xPU0VQUklDRS4yMDI1LzgvMy5VU0QBAAAAANMkGQMAAAAAAC8FnxEJ1N0IDhoxEgnU3QgjQ0lRLlJCTFguSVFfQ0xPU0VQUklDRS4yMDI1LzgvMy5VU0QBAAAAaVX0AQMAAAAAAC8FnxEJ1N0IDhoxEgnU3QgjQ0lRLlNOT1cuSVFfQ0xPU0VQUklDRS4yMDI1LzgvMi5VU0QBAAAAsDxkEAMAAAAAAII4GBIJ1N0IOWrGEwnU3QgjQ0lRLlBBTlcuSVFfQ0xPU0VQUklDRS4yMDI1LzgvMi5VU0QBAAAAg32EAQMAAAAAAII4GBIJ1N0IOWrGEwnU3QgiQ0lRLlRFTS5JUV9DTE9TRVBSSUNFLjIwMjUvOC8yLlVTRAEAAAAA0yQZAwAAAAAAgjgYEgnU3QiBkcYTCdTdCCNDSVEuUkJMWC5JUV9DTE9TRVBSSUNFLjIwMjUvOC8yLlVTRAEAAABpVfQBAwAAAAAAgjgYEgnU3QiBkcYTCdTdCCJDSVEuVlJULklRX0NMT1NFUFJJQ0UuMjAyNS84LzIuVVNEAQAAAESbhyIDAAAAAACCOBgSCdTdCIGRxhMJ1N0II0NJUS5RQ09NLklRX0NMT1NFUFJJQ0UuMjAyNS84LzIuVVNEAQAAANWCAAADAAAAAACCOBgSCdTdCIGRxhMJ1N0II0NJUS5NU0ZULklRX0NMT1NFUFJJQ0UuMjAyNS84LzIuVVNEAQAAAEtVAAADAAAAAACCOBgSCdTdCIGRxhMJ1N0II0NJUS5Q</t>
  </si>
  <si>
    <t>TFRSLklRX0NMT1NFUFJJQ0UuMjAyNS84LzIuVVNEAQAAAGX6mAIDAAAAAACCOBgSCdTdCF24xhMJ1N0II0NJUS5BREJFLklRX0NMT1NFUFJJQ0UuMjAyNS84LzIuVVNEAQAAAAFfAAADAAAAAACCOBgSCdTdCBwcxhMJ1N0IIkNJUS5BUFAuSVFfQ0xPU0VQUklDRS4yMDI1LzgvMi5VU0QBAAAA2rnODQMAAAAAAII4GBIJ1N0IHBzGEwnU3QgjQ0lRLkNGTFQuSVFfQ0xPU0VQUklDRS4yMDI1LzgvMi5VU0QBAAAAJgF6EAMAAAAAAII4GBIJ1N0IKEPGEwnU3QgoQ0lRLlRXU0U6MjMzMC5JUV9DTE9TRVBSSUNFLjIwMjUvOC8yLlVTRAEAAACrzAUAAwAAAAAAgjgYEgnU3QgoQ8YTCdTdCCNDSVEuRERPRy5JUV9DTE9TRVBSSUNFLjIwMjUvOC8yLlVTRAEAAAC7oQQIAwAAAAAAgjgYEgnU3QgoQ8YTCdTdCCJDSVEuTURCLklRX0NMT1NFUFJJQ0UuMjAyNS84LzIuVVNEAQAAAOJuzAIDAAAAAACCOBgSCdTdCChDxhMJ1N0II0NJUS5NRVRBLklRX0NMT1NFUFJJQ0UuMjAyNS84LzIuVVNEAQAAABfbPAEDAAAAAACCOBgSCdTdCDlqxhMJ1N0IIkNJUS5OT1cuSVFfQ0xPU0VQUklDRS4yMDI1LzgvMi5VU0QBAAAAv3ReAQMAAAAAAII4GBIJ1N0IOWrGEwnU3QgjQ0lRLkFORVQuSVFfQ0xPU0VQUklDRS4yMDI1LzgvMi5VU0QBAAAAw9v8AQMAAAAAAII4GBIJ1N0IBvXFEwnU3QgjQ0lRLlNOUFMuSVFfQ0xPU0VQUklDRS4y</t>
  </si>
  <si>
    <t>MDI1LzgvMi5VU0QBAAAA1IgAAAMAAAAAAII4GBIJ1N0IBvXFEwnU3QgjQ0lRLkFNWk4uSVFfQ0xPU0VQUklDRS4yMDI1LzgvMi5VU0QBAAAAPUkAAAMAAAAAAII4GBIJ1N0IBvXFEwnU3QgjQ0lRLk9SQ0wuSVFfQ0xPU0VQUklDRS4yMDI1LzgvMi5VU0QBAAAA51YAAAMAAAAAAII4GBIJ1N0IBvXFEwnU3QgiQ0lRLklPVC5JUV9DTE9TRVBSSUNFLjIwMjUvOC8yLlVTRAEAAAC6PvwRAwAAAAAAgjgYEgnU3QgG9cUTCdTdCCNDSVEuU0hPUC5JUV9DTE9TRVBSSUNFLjIwMjUvOC8yLlVTRAEAAAAGKwQFAwAAAAAAgjgYEgnU3QgcHMYTCdTdCCNDSVEuTlZEQS5JUV9DTE9TRVBSSUNFLjIwMjUvOC8yLlVTRAEAAAAzfgAAAwAAAAAAgjgYEgnU3QgcHMYTCdTdCCtDSVEuS09TRTpBMDAwNjYwLklRX0NMT1NFUFJJQ0UuMjAyNS84LzIuVVNEAQAAAJ16DQADAAAAAACCOBgSCdTdCBwcxhMJ1N0II0NJUS5OQklTLklRX0NMT1NFUFJJQ0UuMjAyNS84LzIuVVNEAQAAAL/7GQMDAAAAAACCOBgSCdTdCOemxRMJ1N0IIkNJUS5ORVQuSVFfQ0xPU0VQUklDRS4yMDI1LzgvMi5VU0QBAAAANPXgBAMAAAAAAII4GBIJ1N0I56bFEwnU3QgjQ0lRLlBTVEcuSVFfQ0xPU0VQUklDRS4yMDI1LzgvMi5VU0QBAAAAuMqlBgMAAAAAAII4GBIJ1N0I56bFEwnU3QgjQ0lRLkRVT0wuSVFfQ0xPU0VQUklDRS4yMDI1LzgvMi5VU0QBAAAA</t>
  </si>
  <si>
    <t>sPCHDAMAAAAAAII4GBIJ1N0I983FEwnU3QgsQ0lRLk5BU0RBUUdTOkFTTUwuSVFfQ0xPU0VQUklDRS4yMDI1LzgvMi5VU0QBAAAAKO8FAAMAAAAAAMtNGBIJ1N0I983FEwnU3QgoQ0lRLlRXU0U6MjQ1NC5JUV9DTE9TRVBSSUNFLjIwMjUvOC8yLlVTRAEAAAA9N1wAAwAAAAAAy00YEgnU3Qj3zcUTCdTdCCJDSVEuQVJNLklRX0NMT1NFUFJJQ0UuMjAyNS84LzIuVVNEAQAAACznxScDAAAAAADLTRgSCdTdCPfNxRMJ1N0ILUNJUS5OQVNEQVFHUzpHT09HTC5JUV9DTE9TRVBSSUNFLjIwMjUvOC8yLlVTRAEAAACocQAAAwAAAAAAy00YEgnU3Qj3zcUTCdTdCCNDSVEuR1RMQi5JUV9DTE9TRVBSSUNFLjIwMjUvOC8yLlVTRAEAAADNhBcRAwAAAAAAy00YEgnU3QhCWMUTCdTdCCJDSVEuU0FQLklRX0NMT1NFUFJJQ0UuMjAyNS84LzIuVVNEAQAAAAvuAQADAAAAAADLTRgSCdTdCEJYxRMJ1N0II0NJUS5XREFZLklRX0NMT1NFUFJJQ0UuMjAyNS84LzIuVVNEAQAAAIdjawEDAAAAAADLTRgSCdTdCMt/xRMJ1N0II0NJUS5BQVBMLklRX0NMT1NFUFJJQ0UuMjAyNS84LzIuVVNEAQAAAGlhAAADAAAAAADLTRgSCdTdCMt/xRMJ1N0IIUNJUS5NVS5JUV9DTE9TRVBSSUNFLjIwMjUvOC8yLlVTRAEAAAAGaQQAAwAAAAAAy00YEgnU3QjLf8UTCdTdCCNDSVEuVEVBTS5JUV9DTE9TRVBSSUNFLjIwMjUvOC8yLlVTRAEAAABS</t>
  </si>
  <si>
    <t>EyIPAwAAAAAAy00YEgnU3QjLf8UTCdTdCCNDSVEuVFNMQS5JUV9DTE9TRVBSSUNFLjIwMjUvOC8yLlVTRAEAAAAQxqIBAwAAAAAAy00YEgnU3QjLf8UTCdTdCCNDSVEuRVNUQy5JUV9DTE9TRVBSSUNFLjIwMjUvOC8yLlVTRAEAAACAhFsNAwAAAAAAy00YEgnU3QjnpsUTCdTdCCJDSVEuQ1JNLklRX0NMT1NFUFJJQ0UuMjAyNS84LzIuVVNEAQAAACXgAQADAAAAAADLTRgSCdTdCAwxxRMJ1N0IIUNJUS5aUy5JUV9DTE9TRVBSSUNFLjIwMjUvOC8yLlVTRAEAAADUzIEDAwAAAAAAy00YEgnU3QgMMcUTCdTdCCNDSVEuQVZHTy5JUV9DTE9TRVBSSUNFLjIwMjUvOC8yLlVTRAEAAADwtn0BAwAAAAAAy00YEgnU3QhCWMUTCdTdCCNDSVEuTVJWTC5JUV9DTE9TRVBSSUNFLjIwMjUvOC8yLlVTRAEAAAC2eQAAAwAAAAAAy00YEgnU3QhCWMUTCdTdCCNDSVEuXkRKSS5JUV9DTE9TRVBSSUNFLjIwMjUvOC8yLlVTRAEAAAD4tCgAAwAAAAAAbEscFAnU3QgfljQUCdTdCCxDSVEuTkFTREFRR006Qk9UWi5JUV9DTE9TRVBSSUNFLjIwMjUvOC8yLlVTRAEAAAD3/QgWAwAAAAAAbEscFAnU3QgfljQUCdTdCCNDSVEuQUdJWC5JUV9DTE9TRVBSSUNFLjIwMjUvOC8yLlVTRAEAAAAj9wBwAwAAAAAAbEscFAnU3QgfljQUCdTdCCNDSVEuXlNQWC5JUV9DTE9TRVBSSUNFLjIwMjUvOC8yLlVTRAEAAACbuCgAAwAAAAAAbEscFAnU</t>
  </si>
  <si>
    <t>3QgfljQUCdTdCCtDSVEuTkFTREFRR006UVFRLklRX0NMT1NFUFJJQ0UuMjAyNS84LzIuVVNEAQAAAA66ewADAAAAAABsSxwUCdTdCB+WNBQJ1N0IK0NJUS5OQVNEQVFHTTpTTUguSVFfQ0xPU0VQUklDRS4yMDI1LzgvMi5VU0QBAAAAYMI2AAMAAAAAAGxLHBQJ1N0IH5Y0FAnU3QgrQ0lRLk5BU0RBUUdNOkFJUS5JUV9DTE9TRVBSSUNFLjIwMjUvOC8yLlVTRAEAAADp3GIhAwAAAAAAbEscFAnU3Qjj0DQUCdTdCCRDSVEuQVJDQTpBUlRZLklRX0NMT1NFUFJJQ0UuMjAyNS84LzIBAAAAbh9pIQMAAAAAAGxLHBQJ1N0IH5Y0FAnU3QgjQ0lRLkJBVFM6SUdWLklRX0NMT1NFUFJJQ0UuMjAyNS84LzIBAAAAzTqGAAMAAAAAAGxLHBQJ1N0IH5Y0FAnU3QgvQ0lRLk5BU0RBUUdNOkFHSVguSVFfU0hBUkVTT1VUU1RBTkRJTkcuMjAyNS84LzIBAAAAI/cAcAIAAAAIMC45MDAwMDIAbEscFAnU3QgfljQUCdTdCCpDSVEuTFNFOkFJQUcuSVFfU0hBUkVTT1VUU1RBTkRJTkcuMjAyNS84LzIBAAAA8J2CJAIAAAAJNDEuNDEzMzYyAGxLHBQJ1N0IH5Y0FAnU3QgvQ0lRLk5BU0RBUUdNOkZEVFguSVFfU0hBUkVTT1VUU1RBTkRJTkcuMjAyNS84LzIBAAAAvaWdJgIAAAAINC42ODg0NjkAbEscFAnU3QgfljQUCdTdCC5DSVEuTkFTREFRR006U01ILklRX1NIQVJFU09VVFNUQU5ESU5HLjIwMjUvOC8yAQAAAGDCNgACAAAACTk0</t>
  </si>
  <si>
    <t>LjQ5MTg3NABsSxwUCdTdCB+WNBQJ1N0IJENJUS5CQVRTOldUQUkuSVFfQ0xPU0VQUklDRS4yMDI1LzgvMgEAAABgTm9kAwAAAAAAbEscFAnU3QgfljQUCdTdCCtDSVEuWFRSQTpYQUlYLklRX1NIQVJFU09VVFNUQU5ESU5HLjIwMjUvOC8yAQAAADXs4iICAAAACTM0Ljg5OTg2OQBsSxwUCdTdCB+WNBQJ1N0IK0NJUS5CQVRTOldUQUkuSVFfU0hBUkVTT1VUU1RBTkRJTkcuMjAyNS84LzIBAAAAYE5vZAIAAAADOC42AGxLHBQJ1N0IH5Y0FAnU3QgqQ0lRLkJBVFM6SUdWLklRX1NIQVJFU09VVFNUQU5ESU5HLjIwMjUvOC8yAQAAAM06hgACAAAAAzEwOABsSxwUCdTdCBBvNBQJ1N0IJ0NJUS5OQVNEQVFHTTpRUVEuSVFfQ0xPU0VQUklDRS4yMDI1LzgvMgEAAAAOunsAAwAAAAAAbEscFAnU3QgQbzQUCdTdCCpDSVEuQVNYOlJCVFouSVFfU0hBUkVTT1VUU1RBTkRJTkcuMjAyNS84LzIBAAAAKe12IgIAAAAJMjAuNjcxNTk3AGxLHBQJ1N0IEG80FAnU3QgrQ0lRLkFSQ0E6Q0hBVC5JUV9TSEFSRVNPVVRTVEFORElORy4yMDI1LzgvMgEAAAAAMDVtAgAAAAU3LjUyNQBsSxwUCdTdCBBvNBQJ1N0II0NJUS5BU1g6UkJUWi5JUV9DTE9TRVBSSUNFLjIwMjUvOC8yAQAAACntdiIDAAAAAABsSxwUCdTdCBBvNBQJ1N0IJENJUS5BUkNBOkNIQVQuSVFfQ0xPU0VQUklDRS4yMDI1LzgvMgEAAAAAMDVtAwAAAAAAbEscFAnU</t>
  </si>
  <si>
    <t>3QgQbzQUCdTdCChDSVEuTkFTREFRR006Uk9CVC5JUV9DTE9TRVBSSUNFLjIwMjUvOC8yAQAAAFxj2SADAAAAAABsSxwUCdTdCB+WNBQJ1N0ILkNJUS5OQVNEQVFHTTpRUVEuSVFfU0hBUkVTT1VUU1RBTkRJTkcuMjAyNS84LzIBAAAADrp7AAIAAAAGNjM5LjE1AGxLHBQJ1N0IH5Y0FAnU3QgiQ0lRLkRCOlhCMFQuSVFfQ0xPU0VQUklDRS4yMDI1LzgvMgEAAADTM94pAwAAAAAAbEscFAnU3QgfljQUCdTdCCRDSVEuQVJDQTpMT1VQLklRX0NMT1NFUFJJQ0UuMjAyNS84LzIBAAAAWVwPIgMAAAAAAGxLHBQJ1N0IB0g0FAnU3QgvQ0lRLk5BU0RBUUdNOkJPVFouSVFfU0hBUkVTT1VUU1RBTkRJTkcuMjAyNS84LzIBAAAA9/0IFgIAAAAFODMuNjYAbEscFAnU3QgHSDQUCdTdCChDSVEuTkFTREFRR006QUdJWC5JUV9DTE9TRVBSSUNFLjIwMjUvOC8yAQAAACP3AHADAAAAAABsSxwUCdTdCAdINBQJ1N0IK0NJUS5BUkNBOkFSVFkuSVFfU0hBUkVTT1VUU1RBTkRJTkcuMjAyNS84LzIBAAAAbh9pIQIAAAAFMjguMTUAbEscFAnU3QgQbzQUCdTdCCRDSVEuWFRSQTpYQUlYLklRX0NMT1NFUFJJQ0UuMjAyNS84LzIBAAAANeziIgMAAAAAAGxLHBQJ1N0IEG80FAnU3QgjQ0lRLkFSQ0E6QUlTLklRX0NMT1NFUFJJQ0UuMjAyNS84LzIBAAAAmJefcAMAAAAAAGxLHBQJ1N0IEG80FAnU3QgoQ0lRLk5BU0RBUUdNOkZEVFgu</t>
  </si>
  <si>
    <t>SVFfQ0xPU0VQUklDRS4yMDI1LzgvMgEAAAC9pZ0mAwAAAAAAbEscFAnU3QgQbzQUCdTdCCdDSVEuTkFTREFRR006QUlRLklRX0NMT1NFUFJJQ0UuMjAyNS84LzIBAAAA6dxiIQMAAAAAAGxLHBQJ1N0IEG80FAnU3QgpQ0lRLkRCOlhCMFQuSVFfU0hBUkVTT1VUU1RBTkRJTkcuMjAyNS84LzIBAAAA0zPeKQIAAAAENC4wMwBsSxwUCdTdCBBvNBQJ1N0IJENJUS5BUkNBOkxSTlouSVFfQ0xPU0VQUklDRS4yMDI1LzgvMgEAAAC1dsMmAwAAAAAAbEscFAnU3QggITQUCdTdCC5DSVEuTkFTREFRR006QUlRLklRX1NIQVJFU09VVFNUQU5ESU5HLjIwMjUvOC8yAQAAAOncYiECAAAACTg5LjI1MDAwMgBsSxwUCdTdCAdINBQJ1N0IKkNJUS5CSVQ6V1RBSS5JUV9TSEFSRVNPVVRTVEFORElORy4yMDI1LzgvMgEAAABNulsjAgAAAAgxMi4wNjY2MwBsSxwUCdTdCAdINBQJ1N0IL0NJUS5OQVNEQVFHTTpXSVNFLklRX1NIQVJFU09VVFNUQU5ESU5HLjIwMjUvOC8yAQAAAOmwQ24CAAAABDAuODYAbEscFAnU3QgHSDQUCdTdCCtDSVEuQVJDQTpUSE5RLklRX1NIQVJFU09VVFNUQU5ESU5HLjIwMjUvOC8yAQAAAK7DfiQCAAAABTMuNzI1AGxLHBQJ1N0IB0g0FAnU3QgkQ0lRLkFSQ0E6SUdQVC5JUV9DTE9TRVBSSUNFLjIwMjUvOC8yAQAAAMwCXgEDAAAAAABsSxwUCdTdCAdINBQJ1N0IK0NJUS5BUkNBOkxPVVAuSVFfU0hB</t>
  </si>
  <si>
    <t>UkVTT1VUU1RBTkRJTkcuMjAyNS84LzIBAAAAWVwPIgIAAAAIMS42MDAwMDEAbEscFAnU3QgHSDQUCdTdCChDSVEuTkFTREFRR006Qk9UWi5JUV9DTE9TRVBSSUNFLjIwMjUvOC8yAQAAAPf9CBYDAAAAAABsSxwUCdTdCAdINBQJ1N0IJENJUS5BUkNBOlRITlEuSVFfQ0xPU0VQUklDRS4yMDI1LzgvMgEAAACuw34kAwAAAAAAbEscFAnU3QgHSDQUCdTdCCtDSVEuQVJDQTpMUk5aLklRX1NIQVJFU09VVFNUQU5ESU5HLjIwMjUvOC8yAQAAALV2wyYCAAAABDAuNzgAbEscFAnU3QggITQUCdTdCCtDSVEuQVJDQTpJR1BULklRX1NIQVJFU09VVFNUQU5ESU5HLjIwMjUvOC8yAQAAAMwCXgECAAAAAzkuOQBsSxwUCdTdCCAhNBQJ1N0IJ0NJUS5OQVNEQVFHTTpTTUguSVFfQ0xPU0VQUklDRS4yMDI1LzgvMgEAAABgwjYAAwAAAAAAbEscFAnU3QggITQUCdTdCCpDSVEuQVJDQTpBSVMuSVFfU0hBUkVTT1VUU1RBTkRJTkcuMjAyNS84LzIBAAAAmJefcAIAAAADMC44AGxLHBQJ1N0IICE0FAnU3QgjQ0lRLkxTRTpBSUFHLklRX0NMT1NFUFJJQ0UuMjAyNS84LzIBAAAA8J2CJAMAAAAAAGxLHBQJ1N0IICE0FAnU3QgjQ0lRLkxTRTpSQk9ULklRX0NMT1NFUFJJQ0UuMjAyNS84LzIBAAAAjnskFAMAAAAAAGxLHBQJ1N0IICE0FAnU3QgjQ0lRLkJJVDpXVEFJLklRX0NMT1NFUFJJQ0UuMjAyNS84LzIBAAAATbpbIwMAAAAA</t>
  </si>
  <si>
    <t>AGxLHBQJ1N0IICE0FAnU3QgoQ0lRLk5BU0RBUUdNOldJU0UuSVFfQ0xPU0VQUklDRS4yMDI1LzgvMgEAAADpsENuAwAAAAAAbEscFAnU3QggITQUCdTdCC9DSVEuTkFTREFRR006Uk9CVC5JUV9TSEFSRVNPVVRTVEFORElORy4yMDI1LzgvMgEAAABcY9kgAgAAAAkxMC4zMDAwMDIAbEscFAnU3QggITQUCdTdCChDSVEuVFdTRToyNDU0LklRX0NMT1NFUFJJQ0UuMjAyNS83LzEuVVNEAQAAAD03XAACAAAADDQzLjQ2Nzg4NTIyNQAgLS7VFtTdCA5LStUW1N0ILENJUS5OQVNEQVFHUzpBU01MLklRX0NMT1NFUFJJQ0UuMjAyNS83LzEuVVNEAQAAACjvBQACAAAABjc5MC40NwAgLS7VFtTdCA5LStUW1N0II0NJUS5BQVBMLklRX0NMT1NFUFJJQ0UuMjAyNS83LzEuVVNEAQAAAGlhAAACAAAABjIwNy44MgAgLS7VFtTdCA5LStUW1N0II0NJUS5QU1RHLklRX0NMT1NFUFJJQ0UuMjAyNS83LzEuVVNEAQAAALjKpQYCAAAABTU1LjIyACAtLtUW1N0IDktK1RbU3QgiQ0lRLk5FVC5JUV9DTE9TRVBSSUNFLjIwMjUvNy8xLlVTRAEAAAA09eAEAgAAAAYxODQuOTUAIC0u1RbU3QgOS0rVFtTdCCNDSVEuTkJJUy5JUV9DTE9TRVBSSUNFLjIwMjUvNy8xLlVTRAEAAAC/+xkDAgAAAAU1MC4zMQAgLS7VFtTdCA5LStUW1N0ILUNJUS5OQVNEQVFHUzpHT09HTC5JUV9DTE9TRVBSSUNFLjIwMjUvNy8xLlVTRAEAAACocQAAAgAA</t>
  </si>
  <si>
    <t>AAYxNzUuODQAIC0u1RbU3QgOS0rVFtTdCCNDSVEuU0hPUC5JUV9DTE9TRVBSSUNFLjIwMjUvNy8xLlVTRAEAAAAGKwQFAgAAAAYxMTIuNjcAIC0u1RbU3QgOS0rVFtTdCCJDSVEuSU9ULklRX0NMT1NFUFJJQ0UuMjAyNS83LzEuVVNEAQAAALo+/BECAAAABTM5LjE2ACAtLtUW1N0IDktK1RbU3QgjQ0lRLkRVT0wuSVFfQ0xPU0VQUklDRS4yMDI1LzcvMS5VU0QBAAAAsPCHDAIAAAAGNDAzLjA2ACAtLtUW1N0IDktK1RbU3QgiQ0lRLkFSTS5JUV9DTE9TRVBSSUNFLjIwMjUvNy8xLlVTRAEAAAAs58UnAgAAAAYxNTYuMzMAIC0u1RbU3QgOS0rVFtTdCCNDSVEuU05QUy5JUV9DTE9TRVBSSUNFLjIwMjUvNy8xLlVTRAEAAADUiAAAAgAAAAY1MjEuNzgAIC0u1RbU3QgOS0rVFtTdCCNDSVEuQU5FVC5JUV9DTE9TRVBSSUNFLjIwMjUvNy8xLlVTRAEAAADD2/wBAgAAAAU5OC45MQAgLS7VFtTdCBCHSdUW1N0IK0NJUS5LT1NFOkEwMDA2NjAuSVFfQ0xPU0VQUklDRS4yMDI1LzcvMS5VU0QBAAAAnXoNAAIAAAAKMjEwLjE2OTExMgAgLS7VFtTdCBCHSdUW1N0II0NJUS5OVkRBLklRX0NMT1NFUFJJQ0UuMjAyNS83LzEuVVNEAQAAADN+AAACAAAABTE1My4zACAtLtUW1N0IEIdJ1RbU3QgiQ0lRLk1EQi5JUV9DTE9TRVBSSUNFLjIwMjUvNy8xLlVTRAEAAADibswCAgAAAAYyMDYuMDQAIC0u1RbU3QgQh0nVFtTdCCND</t>
  </si>
  <si>
    <t>SVEuRERPRy5JUV9DTE9TRVBSSUNFLjIwMjUvNy8xLlVTRAEAAAC7oQQIAgAAAAYxMzIuMzMAIC0u1RbU3QgQh0nVFtTdCCNDSVEuT1JDTC5JUV9DTE9TRVBSSUNFLjIwMjUvNy8xLlVTRAEAAADnVgAAAgAAAAYyMTguOTYAIC0u1RbU3QgQh0nVFtTdCCNDSVEuQU1aTi5JUV9DTE9TRVBSSUNFLjIwMjUvNy8xLlVTRAEAAAA9SQAAAgAAAAYyMjAuNDYAIC0u1RbU3QgQh0nVFtTdCChDSVEuVFdTRToyMzMwLklRX0NMT1NFUFJJQ0UuMjAyNS83LzEuVVNEAQAAAKvMBQACAAAADDM2Ljk5MDMxODAxNQAgLS7VFtTdCBCHSdUW1N0II0NJUS5HVExCLklRX0NMT1NFUFJJQ0UuMjAyNS83LzEuVVNEAQAAAM2EFxECAAAABTQ1LjUxACAtLtUW1N0IEIdJ1RbU3QgjQ0lRLkFWR08uSVFfQ0xPU0VQUklDRS4yMDI1LzcvMS5VU0QBAAAA8LZ9AQIAAAAGMjY0Ljc0ACAtLtUW1N0IEIdJ1RbU3QgjQ0lRLlFDT00uSVFfQ0xPU0VQUklDRS4yMDI1LzcvMS5VU0QBAAAA1YIAAAIAAAAFMTU5LjQAIC0u1RbU3QgQh0nVFtTdCCNDSVEuU05PVy5JUV9DTE9TRVBSSUNFLjIwMjUvNy8xLlVTRAEAAACwPGQQAgAAAAYyMTUuOTcAIC0u1RbU3QgQh0nVFtTdCCNDSVEuVEVBTS5JUV9DTE9TRVBSSUNFLjIwMjUvNy8xLlVTRAEAAABSEyIPAgAAAAYyMDcuNzEAIC0u1RbU3QgQh0nVFtTdCCJDSVEuU0FQLklRX0NMT1NFUFJJQ0UuMjAy</t>
  </si>
  <si>
    <t>NS83LzEuVVNEAQAAAAvuAQACAAAADjMwMC44ODI4NzIyNTcyACAtLtUW1N0IEIdJ1RbU3QghQ0lRLk1VLklRX0NMT1NFUFJJQ0UuMjAyNS83LzEuVVNEAQAAAAZpBAACAAAABjEyMC44OQAgLS7VFtTdCBCHSdUW1N0II0NJUS5FU1RDLklRX0NMT1NFUFJJQ0UuMjAyNS83LzEuVVNEAQAAAICEWw0CAAAABTgzLjcxACAtLtUW1N0IEIdJ1RbU3QgiQ0lRLlZSVC5JUV9DTE9TRVBSSUNFLjIwMjUvNy8xLlVTRAEAAABEm4ciAgAAAAYxMjIuNTQAIC0u1RbU3QgQh0nVFtTdCCNDSVEuUkJMWC5JUV9DTE9TRVBSSUNFLjIwMjUvNy8xLlVTRAEAAABpVfQBAgAAAAYxMDAuNjUAIC0u1RbU3QgQh0nVFtTdCCJDSVEuQ1JNLklRX0NMT1NFUFJJQ0UuMjAyNS83LzEuVVNEAQAAACXgAQACAAAABjI3MS45MQAgLS7VFtTdCBCHSdUW1N0II0NJUS5QTFRSLklRX0NMT1NFUFJJQ0UuMjAyNS83LzEuVVNEAQAAAGX6mAICAAAABjEzMC42OAAgLS7VFtTdCBCHSdUW1N0IIkNJUS5URU0uSVFfQ0xPU0VQUklDRS4yMDI1LzcvMS5VU0QBAAAAANMkGQIAAAAGNTkuNDQ1ACAtLtUW1N0INkJJ1RbU3QgiQ0lRLk5PVy5JUV9DTE9TRVBSSUNFLjIwMjUvNy8xLlVTRAEAAAC/dF4BAgAAAAcxMDExLjg5ACAtLtUW1N0IEIdJ1RbU3QgjQ0lRLk1TRlQuSVFfQ0xPU0VQUklDRS4yMDI1LzcvMS5VU0QBAAAAS1UAAAIAAAAGNDkyLjA1ACAt</t>
  </si>
  <si>
    <t>LtUW1N0IEIdJ1RbU3QgjQ0lRLkNGTFQuSVFfQ0xPU0VQUklDRS4yMDI1LzcvMS5VU0QBAAAAJgF6EAIAAAAFMjQuOTUAIC0u1RbU3QgQh0nVFtTdCCFDSVEuWlMuSVFfQ0xPU0VQUklDRS4yMDI1LzcvMS5VU0QBAAAA1MyBAwIAAAAGMzA3LjMyACAtLtUW1N0INkJJ1RbU3QgiQ0lRLkFQUC5JUV9DTE9TRVBSSUNFLjIwMjUvNy8xLlVTRAEAAADauc4NAgAAAAYzMzYuNjkAIC0u1RbU3Qg2QknVFtTdCCNDSVEuUEFOVy5JUV9DTE9TRVBSSUNFLjIwMjUvNy8xLlVTRAEAAACDfYQBAgAAAAYxOTcuNTgAIC0u1RbU3Qg2QknVFtTdCCNDSVEuV0RBWS5JUV9DTE9TRVBSSUNFLjIwMjUvNy8xLlVTRAEAAACHY2sBAgAAAAYyMzkuMjMAIC0u1RbU3Qg2QknVFtTdCCNDSVEuQURCRS5JUV9DTE9TRVBSSUNFLjIwMjUvNy8xLlVTRAEAAAABXwAAAgAAAAUzOTIuMQAgLS7VFtTdCC+9SNUW1N0II0NJUS5NRVRBLklRX0NMT1NFUFJJQ0UuMjAyNS83LzEuVVNEAQAAABfbPAECAAAABjcxOS4yMgAgLS7VFtTdCC+9SNUW1N0II0NJUS5NUlZMLklRX0NMT1NFUFJJQ0UuMjAyNS83LzEuVVNEAQAAALZ5AAACAAAABTc2LjI0ACAtLtUW1N0INkJJ1RbU3QgjQ0lRLlRTTEEuSVFfQ0xPU0VQUklDRS4yMDI1LzcvMS5VU0QBAAAAEMaiAQIAAAAGMzAwLjcxACAtLtUW1N0INkJJ1RbU3QgkQ0lRLlBTVEcuSVFfQ0xPU0VQUklDRS4y</t>
  </si>
  <si>
    <t>MDI1LzcvMjguVVNEAQAAALjKpQYCAAAABDU5LjQA3XJLbcrU3QhA+uZtytTdCCRDSVEuQUFQTC5JUV9DTE9TRVBSSUNFLjIwMjUvNy8yOC5VU0QBAAAAaWEAAAIAAAAGMjE0LjA1AN1yS23K1N0IQPrmbcrU3QgtQ0lRLk5BU0RBUUdTOkFTTUwuSVFfQ0xPU0VQUklDRS4yMDI1LzcvMjguVVNEAQAAACjvBQACAAAABjcyOS45OQDdckttytTdCED65m3K1N0IKUNJUS5UV1NFOjI0NTQuSVFfQ0xPU0VQUklDRS4yMDI1LzcvMjguVVNEAQAAAD03XAACAAAACjQ3LjE5ODQzNTIA3XJLbcrU3QhA+uZtytTdCCRDSVEuU0hPUC5JUV9DTE9TRVBSSUNFLjIwMjUvNy8yOC5VU0QBAAAABisEBQIAAAAGMTI2Ljg0AN1yS23K1N0IQPrmbcrU3QguQ0lRLk5BU0RBUUdTOkdPT0dMLklRX0NMT1NFUFJJQ0UuMjAyNS83LzI4LlVTRAEAAACocQAAAgAAAAYxOTIuNTgA3XJLbcrU3QhA+uZtytTdCCRDSVEuTkJJUy5JUV9DTE9TRVBSSUNFLjIwMjUvNy8yOC5VU0QBAAAAv/sZAwIAAAAFNTIuNzUA3XJLbcrU3QhA+uZtytTdCCNDSVEuTkVULklRX0NMT1NFUFJJQ0UuMjAyNS83LzI4LlVTRAEAAAA09eAEAgAAAAYxOTkuNDEA3XJLbcrU3QhA+uZtytTdCCRDSVEuU05QUy5JUV9DTE9TRVBSSUNFLjIwMjUvNy8yOC5VU0QBAAAA1IgAAAIAAAAGNTkyLjYzAN1yS23K1N0Ict33bcrU3QgjQ0lRLkFSTS5JUV9DTE9TRVBSSUNFLjIw</t>
  </si>
  <si>
    <t>MjUvNy8yOC5VU0QBAAAALOfFJwIAAAAGMTY0LjM3AN1yS23K1N0IJjLpbcrU3QgkQ0lRLkRVT0wuSVFfQ0xPU0VQUklDRS4yMDI1LzcvMjguVVNEAQAAALDwhwwCAAAABjM0MC40OQCQN0ttytTdCED65m3K1N0II0NJUS5JT1QuSVFfQ0xPU0VQUklDRS4yMDI1LzcvMjguVVNEAQAAALo+/BECAAAABTM5LjY2AN1yS23K1N0IQPrmbcrU3QgjQ0lRLk1EQi5JUV9DTE9TRVBSSUNFLjIwMjUvNy8yOC5VU0QBAAAA4m7MAgIAAAAGMjQ0LjQxAN1yS23K1N0Ict33bcrU3QgkQ0lRLk5WREEuSVFfQ0xPU0VQUklDRS4yMDI1LzcvMjguVVNEAQAAADN+AAACAAAABjE3Ni43NQDdckttytTdCIMi+23K1N0ILENJUS5LT1NFOkEwMDA2NjAuSVFfQ0xPU0VQUklDRS4yMDI1LzcvMjguVVNEAQAAAJ16DQACAAAACjE4OC43Nzg1OTgA3XJLbcrU3Qi2svxtytTdCCRDSVEuQU5FVC5JUV9DTE9TRVBSSUNFLjIwMjUvNy8yOC5VU0QBAAAAw9v8AQIAAAAGMTE3LjU1AN1yS23K1N0Ict33bcrU3QgpQ0lRLlRXU0U6MjMzMC5JUV9DTE9TRVBSSUNFLjIwMjUvNy8yOC5VU0QBAAAAq8wFAAIAAAALMzguNjAxNTc3MzYA3XJLbcrU3Qjbj/BtytTdCCRDSVEuQU1aTi5JUV9DTE9TRVBSSUNFLjIwMjUvNy8yOC5VU0QBAAAAPUkAAAIAAAAGMjMyLjc5AN1yS23K1N0Ict33bcrU3QgkQ0lRLk9SQ0wuSVFfQ0xPU0VQUklDRS4yMDI1Lzcv</t>
  </si>
  <si>
    <t>MjguVVNEAQAAAOdWAAACAAAABjI0Ny43MQDdckttytTdCIMi+23K1N0IJENJUS5ERE9HLklRX0NMT1NFUFJJQ0UuMjAyNS83LzI4LlVTRAEAAAC7oQQIAgAAAAYxNTAuNzcA3XJLbcrU3Qhy3fdtytTdCCRDSVEuU05PVy5JUV9DTE9TRVBSSUNFLjIwMjUvNy8yOC5VU0QBAAAAsDxkEAIAAAAGMjE4LjY3AN1yS23K1N0I24/wbcrU3QgkQ0lRLlFDT00uSVFfQ0xPU0VQUklDRS4yMDI1LzcvMjguVVNEAQAAANWCAAACAAAABjE2MS4wNQDdckttytTdCNuP8G3K1N0IJENJUS5BVkdPLklRX0NMT1NFUFJJQ0UuMjAyNS83LzI4LlVTRAEAAADwtn0BAgAAAAUyOTQuMwDdckttytTdCL48823K1N0IJENJUS5HVExCLklRX0NMT1NFUFJJQ0UuMjAyNS83LzI4LlVTRAEAAADNhBcRAgAAAAU0OC4zOADdckttytTdCIVp9W3K1N0IJENJUS5FU1RDLklRX0NMT1NFUFJJQ0UuMjAyNS83LzI4LlVTRAEAAACAhFsNAgAAAAU4OC44NgDdckttytTdCIVp9W3K1N0IIkNJUS5NVS5JUV9DTE9TRVBSSUNFLjIwMjUvNy8yOC5VU0QBAAAABmkEAAIAAAAGMTExLjI1AN1yS23K1N0IvjzzbcrU3QgjQ0lRLlNBUC5JUV9DTE9TRVBSSUNFLjIwMjUvNy8yOC5VU0QBAAAAC+4BAAIAAAAOMjgzLjU4MTIyMjQxNjcAkDdLbcrU3QiFafVtytTdCCRDSVEuVEVBTS5JUV9DTE9TRVBSSUNFLjIwMjUvNy8yOC5VU0QBAAAAUhMiDwIAAAAGMjAx</t>
  </si>
  <si>
    <t>Ljg0AN1yS23K1N0IhWn1bcrU3QgkQ0lRLlBMVFIuSVFfQ0xPU0VQUklDRS4yMDI1LzcvMjguVVNEAQAAAGX6mAICAAAABjE1Ny44OADdckttytTdCNuP8G3K1N0II0NJUS5DUk0uSVFfQ0xPU0VQUklDRS4yMDI1LzcvMjguVVNEAQAAACXgAQACAAAABjI3MC4yNQCQN0ttytTdCNuP8G3K1N0IJENJUS5SQkxYLklRX0NMT1NFUFJJQ0UuMjAyNS83LzI4LlVTRAEAAABpVfQBAgAAAAYxMjAuOTYA3XJLbcrU3Qjbj/BtytTdCCNDSVEuVlJULklRX0NMT1NFUFJJQ0UuMjAyNS83LzI4LlVTRAEAAABEm4ciAgAAAAYxNDIuNTUA3XJLbcrU3Qjbj/BtytTdCCRDSVEuQ0ZMVC5JUV9DTE9TRVBSSUNFLjIwMjUvNy8yOC5VU0QBAAAAJgF6EAIAAAACMjcA3XJLbcrU3Qjbj/BtytTdCCRDSVEuTVNGVC5JUV9DTE9TRVBSSUNFLjIwMjUvNy8yOC5VU0QBAAAAS1UAAAIAAAAFNTEyLjUA3XJLbcrU3Qjbj/BtytTdCCNDSVEuTk9XLklRX0NMT1NFUFJJQ0UuMjAyNS83LzI4LlVTRAEAAAC/dF4BAgAAAAY5ODUuNzUAkDdLbcrU3QgDRvptytTdCCNDSVEuVEVNLklRX0NMT1NFUFJJQ0UuMjAyNS83LzI4LlVTRAEAAAAA0yQZAgAAAAI2MgCQN0ttytTdCNuP8G3K1N0IJENJUS5XREFZLklRX0NMT1NFUFJJQ0UuMjAyNS83LzI4LlVTRAEAAACHY2sBAgAAAAYyMzguMDQA3XJLbcrU3QiFafVtytTdCCRDSVEuUEFOVy5JUV9DTE9T</t>
  </si>
  <si>
    <t>RVBSSUNFLjIwMjUvNy8yOC5VU0QBAAAAg32EAQIAAAAFMjA0LjUA3XJLbcrU3Qjbj/BtytTdCCNDSVEuQVBQLklRX0NMT1NFUFJJQ0UuMjAyNS83LzI4LlVTRAEAAADauc4NAgAAAAYzNzAuOTYA3XJLbcrU3QiDIvttytTdCCJDSVEuWlMuSVFfQ0xPU0VQUklDRS4yMDI1LzcvMjguVVNEAQAAANTMgQMCAAAABjI4OS4wNADdckttytTdCIVp9W3K1N0IJENJUS5UU0xBLklRX0NMT1NFUFJJQ0UuMjAyNS83LzI4LlVTRAEAAAAQxqIBAgAAAAYzMjUuNTkA3XJLbcrU3QiFafVtytTdCCRDSVEuTVJWTC5JUV9DTE9TRVBSSUNFLjIwMjUvNy8yOC5VU0QBAAAAtnkAAAIAAAAFNzUuOTEA3XJLbcrU3Qi+PPNtytTdCCRDSVEuTUVUQS5JUV9DTE9TRVBSSUNFLjIwMjUvNy8yOC5VU0QBAAAAF9s8AQIAAAAGNzE3LjYzAKMOS23K1N0Ict33bcrU3QgkQ0lRLkFEQkUuSVFfQ0xPU0VQUklDRS4yMDI1LzcvMjguVVNEAQAAAAFfAAACAAAABjM2OS40NwCQN0ttytTdCLay/G3K1N0ILENJUS5OQVNEQVFHTTpTTUguSVFfQ0xPU0VQUklDRS4yMDI1LzcvMjguVVNEAQAAAGDCNgACAAAABjI5MS40MQDu5EptytTdCLay/G3K1N0ILENJUS5OQVNEQVFHTTpRUVEuSVFfQ0xPU0VQUklDRS4yMDI1LzcvMjguVVNEAQAAAA66ewACAAAABjU2OC4xNADu5EptytTdCIMi+23K1N0ILENJUS5OQVNEQVFHTTpBSVEuSVFfQ0xPU0VQUklD</t>
  </si>
  <si>
    <t>RS4yMDI1LzcvMjguVVNEAQAAAOncYiECAAAABTQ0LjkzAO7kSm3K1N0I59/5bcrU3QgkQ0lRLl5ESkkuSVFfQ0xPU0VQUklDRS4yMDI1LzcvMjguVVNEAQAAAPi0KAACAAAAEDQ0ODM3LjU2MzA5NjE2ODkA7uRKbcrU3QiDev1tytTdCCRDSVEuXlNQWC5JUV9DTE9TRVBSSUNFLjIwMjUvNy8yOC5VU0QBAAAAm7goAAIAAAAQNjM4OS43NjY0ODM4MzgyNQDu5EptytTdCLay/G3K1N0ILUNJUS5OQVNEQVFHTTpCT1RaLklRX0NMT1NFUFJJQ0UuMjAyNS83LzI4LlVTRAEAAAD3/QgWAgAAAAUzNC4yNgDu5EptytTdCHLd923K1N0IJENJUS5BR0lYLklRX0NMT1NFUFJJQ0UuMjAyNS83LzI4LlVTRAEAAAAj9wBwAgAAAAczMi43MzQ2AO7kSm3K1N0IA0b6bcrU3QgvQ0lRLkxTRTpBSUFHLklRX0hPTERJTkdTX0VRVUlUWV9BU1NFVFMuMjAyNS84LzQBAAAA8J2CJAIAAAAGNzk3LjM0ADW7Sm3K1N0Ict33bcrU3QgvQ0lRLkxTRTpSQk9ULklRX0hPTERJTkdTX0VRVUlUWV9BU1NFVFMuMjAyNS84LzQBAAAAjnskFAIAAAAHMzI1OC42NgA1u0ptytTdCANG+m3K1N0IM0NJUS5OQVNEQVFHTTpBSVEuSVFfSE9MRElOR1NfRVFVSVRZX0FTU0VUUy4yMDI1LzgvNAEAAADp3GIhAgAAAAczNzA3LjY3ADW7Sm3K1N0I24/wbcrU3QgvQ0lRLkJJVDpXVEFJLklRX0hPTERJTkdTX0VRVUlUWV9BU1NFVFMuMjAyNS84LzQBAAAA</t>
  </si>
  <si>
    <t>TbpbIwIAAAAGODc3LjE1ADW7Sm3K1N0IrH/rbcrU3QgvQ0lRLkFTWDpSQlRaLklRX0hPTERJTkdTX0VRVUlUWV9BU1NFVFMuMjAyNS84LzQBAAAAKe12IgIAAAAGMTkyLjgzADW7Sm3K1N0IgyL7bcrU3QgwQ0lRLkFSQ0E6QVJUWS5JUV9IT0xESU5HU19FUVVJVFlfQVNTRVRTLjIwMjUvOC80AQAAAG4faSECAAAABzEyNjAuODYANbtKbcrU3QiDIvttytTdCDRDSVEuTkFTREFRR006Uk9CVC5JUV9IT0xESU5HU19FUVVJVFlfQVNTRVRTLjIwMjUvOC80AQAAAFxj2SACAAAABjUwMC40NgA1u0ptytTdCNuP8G3K1N0IMENJUS5CQVRTOldUQUkuSVFfSE9MRElOR1NfRVFVSVRZX0FTU0VUUy4yMDI1LzgvNAEAAABgTm9kAgAAAAYyMTcuMDQANbtKbcrU3Qjn3/ltytTdCDBDSVEuQVJDQTpDSEFULklRX0hPTERJTkdTX0VRVUlUWV9BU1NFVFMuMjAyNS84LzQBAAAAADA1bQIAAAAGMzQ3LjAxADW7Sm3K1N0IgyL7bcrU3QgwQ0lRLkFSQ0E6TE9VUC5JUV9IT0xESU5HU19FUVVJVFlfQVNTRVRTLjIwMjUvOC80AQAAAFlcDyICAAAABTk5LjE3ADW7Sm3K1N0IgyL7bcrU3Qg0Q0lRLk5BU0RBUUdNOkFHSVguSVFfSE9MRElOR1NfRVFVSVRZX0FTU0VUUy4yMDI1LzgvNAEAAAAj9wBwAgAAAAUyNi45OQA1u0ptytTdCANG+m3K1N0IL0NJUS5BUkNBOkFJUy5JUV9IT0xESU5HU19FUVVJVFlfQVNTRVRTLjIwMjUvOC80</t>
  </si>
  <si>
    <t>AQAAAJiXn3ACAAAABDUuNjgANbtKbcrU3QiDev1tytTdCDRDSVEuTkFTREFRR006Qk9UWi5JUV9IT0xESU5HU19FUVVJVFlfQVNTRVRTLjIwMjUvOC80AQAAAPf9CBYCAAAABzI3NTYuMDUANbtKbcrU3Qi2svxtytTdCDBDSVEuWFRSQTpYQUlYLklRX0hPTERJTkdTX0VRVUlUWV9BU1NFVFMuMjAyNS84LzQBAAAANeziIgIAAAAHNDc5NC42NgA1u0ptytTdCHLd923K1N0INENJUS5OQVNEQVFHTTpGRFRYLklRX0hPTERJTkdTX0VRVUlUWV9BU1NFVFMuMjAyNS84LzQBAAAAvaWdJgIAAAAGMTc5LjkzADW7Sm3K1N0Ig3r9bcrU3QgvQ0lRLkJBVFM6SUdWLklRX0hPTERJTkdTX0VRVUlUWV9BU1NFVFMuMjAyNS84LzQBAAAAzTqGAAIAAAAIMTE5NzAuMDEANbtKbcrU3Qi2svxtytTdCC5DSVEuREI6WEIwVC5JUV9IT0xESU5HU19FUVVJVFlfQVNTRVRTLjIwMjUvOC80AQAAANMz3ikCAAAABTk0Ljk2ADW7Sm3K1N0Ict33bcrU3QgzQ0lRLk5BU0RBUUdNOlNNSC5JUV9IT0xESU5HU19FUVVJVFlfQVNTRVRTLjIwMjUvOC80AQAAAGDCNgACAAAACDI2ODAyLjczADW7Sm3K1N0Ict33bcrU3QgwQ0lRLkFSQ0E6TFJOWi5JUV9IT0xESU5HU19FUVVJVFlfQVNTRVRTLjIwMjUvOC80AQAAALV2wyYCAAAABTMzLjMxADW7Sm3K1N0IgyL7bcrU3QgzQ0lRLk5BU0RBUUdNOlFRUS5JUV9IT0xESU5HU19FUVVJVFlfQVNT</t>
  </si>
  <si>
    <t>RVRTLjIwMjUvOC80AQAAAA66ewACAAAACTM1MzQzMi4wNwA1u0ptytTdCHLd923K1N0INENJUS5OQVNEQVFHTTpXSVNFLklRX0hPTERJTkdTX0VRVUlUWV9BU1NFVFMuMjAyNS84LzQBAAAA6bBDbgIAAAAFMzAuMTcANbtKbcrU3QiDev1tytTdCDBDSVEuQVJDQTpJR1BULklRX0hPTERJTkdTX0VRVUlUWV9BU1NFVFMuMjAyNS84LzQBAAAAzAJeAQIAAAAGNDkwLjI0ADW7Sm3K1N0I24/wbcrU3QgwQ0lRLkFSQ0E6VEhOUS5JUV9IT0xESU5HU19FUVVJVFlfQVNTRVRTLjIwMjUvOC80AQAAAK7DfiQCAAAABjE5OS40MQA1u0ptytTdCANG+m3K1N0IJ0NJUS5UV1NFOjIzMzAuSVFfTUFSS0VUQ0FQLjIwMjUvOC80LlVTRAEAAACrzAUAAgAAAA85ODQ1OTYuMjAxNTY2MzcBBgAAAAUAAAABMQEAAAALLTE5MzU0OTczNDEDAAAAAzE2MAIAAAAGMTAwMDU0BAAAAAEwBwAAAAg4LzQvMjAyNZA3S23K1N0Ict33bcrU3QgiQ0lRLlBMVFIuSVFfTUFSS0VUQ0FQLjIwMjUvOC80LlVTRAEAAABl+pgCAgAAAA0zNzkxNDMuNTI1NzAyAQYAAAAFAAAAATEBAAAACy0xOTMzNDYyMTA1AwAAAAMxNjACAAAABjEwMDA1NAQAAAABMAcAAAAIOC80LzIwMjWQN0ttytTdCIMi+23K1N0IIUNJUS5DUk0uSVFfTUFSS0VUQ0FQLjIwMjUvOC80LlVTRAEAAAAl4AEAAgAAAAkyNDEyMTcuOTIBBgAAAAUAAAABMQEAAAALLTE5NDAzNjAz</t>
  </si>
  <si>
    <t>MjADAAAAAzE2MAIAAAAGMTAwMDU0BAAAAAEwBwAAAAg4LzQvMjAyNaMOS23K1N0Ict33bcrU3QgeQ0lRLkJBVFM6V1RBSS5JUV9WV0FQLjIwMjUvOC80AQAAAGBOb2QCAAAABTI1LjIyAKMOS23K1N0Ict33bcrU3QgjQ0lRLk5BU0RBUUdNOlFRUS5JUV9WT0xVTUUuMjAyNS84LzQBAAAADrp7AAIAAAAJNDcuNjY5NzUxAKMOS23K1N0IgyL7bcrU3QggQ0lRLlhUUkE6WEFJWC5JUV9WT0xVTUUuMjAyNS84LzQBAAAANeziIgIAAAAIMC4wNjI5MjEA7uRKbcrU3QiDev1tytTdCCFDSVEuREI6WEIwVC5JUV9NQVJLRVRDQVAuMjAyNS84LzQBAAAA0zPeKQIAAAAHNzguMDc4MQDu5EptytTdCIN6/W3K1N0IJkNJUS5OQVNEQVFHTTpTTUguSVFfTUFSS0VUQ0FQLjIwMjUvOC80AQAAAGDCNgACAAAADDI3NDIwLjU5NjkxNgDu5EptytTdCIMi+23K1N0IK0NJUS5OQVNEQVFHUzpBU01MLklRX01BUktFVENBUC4yMDI1LzgvNC5VU0QBAAAAKO8FAAIAAAAQMjY5ODgzLjcyMjEzMjU3OAEGAAAABQAAAAExAQAAAAstMTkzNTMwNzQ0MAMAAAADMTYwAgAAAAYxMDAwNTQEAAAAATAHAAAACDgvNC8yMDI1kDdLbcrU3Qj/p+ttytTdCCJDSVEuTkJJUy5JUV9NQVJLRVRDQVAuMjAyNS84LzQuVVNEAQAAAL/7GQMCAAAADDEyOTMwLjg0MTY2NgEGAAAABQAAAAExAQAAAAstMTk0MjI5OTY4NAMAAAADMTYwAgAAAAYxMDAwNTQE</t>
  </si>
  <si>
    <t>AAAAATAHAAAACDgvNC8yMDI1kDdLbcrU3Qj/p+ttytTdCCJDSVEuRFVPTC5JUV9NQVJLRVRDQVAuMjAyNS84LzQuVVNEAQAAALDwhwwCAAAADDE2MDE2LjI1Nzc2OAEGAAAABQAAAAExAQAAAAstMTk0NjgyNjc0MAMAAAADMTYwAgAAAAYxMDAwNTQEAAAAATAHAAAACDgvNC8yMDI1ow5LbcrU3Qj/p+ttytTdCB1DSVEuQVJDQTpBSVMuSVFfVldBUC4yMDI1LzgvNAEAAACYl59wAgAAAAUyOS40MwCjDkttytTdCP+n623K1N0IH0NJUS5MU0U6QUlBRy5JUV9WT0xVTUUuMjAyNS84LzQBAAAA8J2CJAIAAAAIMC4xMjIwNDkA7uRKbcrU3Qi2svxtytTdCCRDSVEuTkFTREFRR006QUdJWC5JUV9WT0xVTUUuMjAyNS84LzQBAAAAI/cAcAIAAAAIMC4wMzcwNjMA7uRKbcrU3QiDIvttytTdCCdDSVEuTkFTREFRR006Qk9UWi5JUV9NQVJLRVRDQVAuMjAyNS84LzQBAAAA9/0IFgIAAAAJMjg0MS45MzAyAO7kSm3K1N0Ig3r9bcrU3QghQ0lRLlZSVC5JUV9NQVJLRVRDQVAuMjAyNS84LzQuVVNEAQAAAESbhyICAAAADDUzNTM3LjcwNjI5MwEGAAAABQAAAAExAQAAAAstMTkzNDE5NTQzNQMAAAADMTYwAgAAAAYxMDAwNTQEAAAAATAHAAAACDgvNC8yMDI1kDdLbcrU3Qhy3fdtytTdCCJDSVEuU05PVy5JUV9NQVJLRVRDQVAuMjAyNS84LzQuVVNEAQAAALA8ZBACAAAADDY5NTYxLjAxODM4MQEGAAAABQAAAAExAQAAAAst</t>
  </si>
  <si>
    <t>MTkzOTIwNzgxMAMAAAADMTYwAgAAAAYxMDAwNTQEAAAAATAHAAAACDgvNC8yMDI1kDdLbcrU3QiDIvttytTdCCFDSVEuVEVNLklRX01BUktFVENBUC4yMDI1LzgvNC5VU0QBAAAAANMkGQIAAAALOTk1Ny42NDY0MTIBBgAAAAUAAAABMQEAAAALLTE5NDU4Njc4ODcDAAAAAzE2MAIAAAAGMTAwMDU0BAAAAAEwBwAAAAg4LzQvMjAyNaMOS23K1N0Ict33bcrU3QgiQ0lRLlBBTlcuSVFfTUFSS0VUQ0FQLjIwMjUvOC80LlVTRAEAAACDfYQBAgAAAA0xMTQyMTcuMDExODgyAQYAAAAFAAAAATEBAAAACy0xOTQyMTAyODQzAwAAAAMxNjACAAAABjEwMDA1NAQAAAABMAcAAAAIOC80LzIwMjWQN0ttytTdCL48823K1N0IIkNJUS5SQkxYLklRX01BUktFVENBUC4yMDI1LzgvNC5VU0QBAAAAaVX0AQIAAAAMOTA2MDcuMzM3MDI0AQYAAAAFAAAAATEBAAAACy0xOTM0MTI1NDU1AwAAAAMxNjACAAAABjEwMDA1NAQAAAABMAcAAAAIOC80LzIwMjWjDkttytTdCL48823K1N0IIkNJUS5ERE9HLklRX01BUktFVENBUC4yMDI1LzgvNC5VU0QBAAAAu6EECAIAAAAMNDgwNDguOTk1MDI5AQYAAAAFAAAAATEBAAAACy0xOTQ1MjQ3ODcyAwAAAAMxNjACAAAABjEwMDA1NAQAAAABMAcAAAAIOC80LzIwMjWQN0ttytTdCNuP8G3K1N0IJkNJUS5OQVNEQVFHTTpRUVEuSVFfTUFSS0VUQ0FQLjIwMjUvOC80AQAAAA66ewACAAAACjM2</t>
  </si>
  <si>
    <t>MDU0NC41MTUBBgAAAAUAAAABMQEAAAALLTE5NjM3MTQ2MzYDAAAAAzE2MAIAAAAGMTAwMDU0BAAAAAEwBwAAAAg4LzQvMjAyNaMOS23K1N0IJjLpbcrU3QgkQ0lRLk5BU0RBUUdNOlJPQlQuSVFfVk9MVU1FLjIwMjUvOC80AQAAAFxj2SACAAAACDAuMDUxNzAyAO7kSm3K1N0IgyL7bcrU3QgjQ0lRLlhUUkE6WEFJWC5JUV9NQVJLRVRDQVAuMjAyNS84LzQBAAAANeziIgIAAAAKNDkxNi4yOTg5NwDu5EptytTdCIMi+23K1N0IKkNJUS5LT1NFOkEwMDA2NjAuSVFfTUFSS0VUQ0FQLjIwMjUvOC80LlVTRAEAAACdeg0AAgAAAA8xMjg2NDEuMjgyMTk5MTMBBgAAAAUAAAABMQEAAAALLTE5MzQ3NTUzMzADAAAAAzE2MAIAAAAGMTAwMDU0BAAAAAEwBwAAAAg4LzQvMjAyNZA3S23K1N0IA0b6bcrU3QgiQ0lRLldEQVkuSVFfTUFSS0VUQ0FQLjIwMjUvOC80LlVTRAEAAACHY2sBAgAAAAw2MDA3Mi41ODA4ODIBBgAAAAUAAAABMQEAAAALLTE5NDEzNjU0MTMDAAAAAzE2MAIAAAAGMTAwMDU0BAAAAAEwBwAAAAg4LzQvMjAyNaMOS23K1N0IgyL7bcrU3QgiQ0lRLk5BU0RBUUdNOldJU0UuSVFfVldBUC4yMDI1LzgvNAEAAADpsENuAgAAAAUzNy43NgCjDkttytTdCIN6/W3K1N0IIUNJUS5OQVNEQVFHTTpTTUguSVFfVldBUC4yMDI1LzgvNAEAAABgwjYAAgAAAAYyODguODUAow5LbcrU3QgmMultytTdCCJDSVEuTkFT</t>
  </si>
  <si>
    <t>REFRR006QUdJWC5JUV9WV0FQLjIwMjUvOC80AQAAACP3AHACAAAABTMxLjg4AO7kSm3K1N0I24/wbcrU3QggQ0lRLkJBVFM6V1RBSS5JUV9WT0xVTUUuMjAyNS84LzQBAAAAYE5vZAIAAAAIMC4wODMzMTgA7uRKbcrU3Qhy3fdtytTdCCJDSVEuTFNFOkFJQUcuSVFfTUFSS0VUQ0FQLjIwMjUvOC80AQAAAPCdgiQCAAAACDc2Mi4xMTQ1AO7kSm3K1N0Ig3r9bcrU3QgiQ0lRLkJBVFM6SUdWLklRX01BUktFVENBUC4yMDI1LzgvNAEAAADNOoYAAgAAAAgxMTk4NS44NAEGAAAABQAAAAExAQAAAAstMTkzODcwNzMyNgMAAAADMTYwAgAAAAYxMDAwNTQEAAAAATAHAAAACDgvNC8yMDI17uRKbcrU3QiDIvttytTdCCJDSVEuTVJWTC5JUV9NQVJLRVRDQVAuMjAyNS84LzQuVVNEAQAAALZ5AAACAAAACTY1OTg0LjE2NgEGAAAABQAAAAExAQAAAAstMTk0MDAwMjkzMQMAAAADMTYwAgAAAAYxMDAwNTQEAAAAATAHAAAACDgvNC8yMDI1kDdLbcrU3QgMHu5tytTdCCFDSVEuQVBQLklRX01BUktFVENBUC4yMDI1LzgvNC5VU0QBAAAA2rnODQIAAAANMTMzNjY2LjE5MzU2OQEGAAAABQAAAAExAQAAAAstMTk0NTQ1MDU2MQMAAAADMTYwAgAAAAYxMDAwNTQEAAAAATAHAAAACDgvNC8yMDI1ow5LbcrU3QiFafVtytTdCB5DSVEuQVJDQTpMUk5aLklRX1ZXQVAuMjAyNS84LzQBAAAAtXbDJgIAAAAFNDMuNTcAow5LbcrU3QhA</t>
  </si>
  <si>
    <t>+uZtytTdCCFDSVEuTkFTREFRR006QUlRLklRX1ZXQVAuMjAyNS84LzQBAAAA6dxiIQIAAAAFNDQuMTgAow5LbcrU3Qhy3fdtytTdCCJDSVEuQU5FVC5JUV9NQVJLRVRDQVAuMjAyNS84LzQuVVNEAQAAAMPb/AECAAAADTE1MTE1MC4xNDQyMjEBBgAAAAUAAAABMQEAAAALLTE5NDU3NTg4OTADAAAAAzE2MAIAAAAGMTAwMDU0BAAAAAEwBwAAAAg4LzQvMjAyNZA3S23K1N0I24/wbcrU3QgiQ0lRLlNIT1AuSVFfTUFSS0VUQ0FQLjIwMjUvOC80LlVTRAEAAAAGKwQFAgAAAA0xNjI0NDUuMDU4ODU4AQYAAAAFAAAAATEBAAAACy0xOTQ1NDE5MjY4AwAAAAMxNjACAAAABjEwMDA1NAQAAAABMAcAAAAIOC80LzIwMjWjDkttytTdCIMi+23K1N0IIkNJUS5HVExCLklRX01BUktFVENBUC4yMDI1LzgvNC5VU0QBAAAAzYQXEQIAAAAHNzI5My41OAEGAAAABQAAAAExAQAAAAstMTkzODY3MzgxOAMAAAADMTYwAgAAAAYxMDAwNTQEAAAAATAHAAAACDgvNC8yMDI1kDdLbcrU3Qjn3/ltytTdCCJDSVEuTVNGVC5JUV9NQVJLRVRDQVAuMjAyNS84LzQuVVNEAQAAAEtVAAACAAAADjM5ODE1MDEuMjM5MjQ4AQYAAAAFAAAAATEBAAAACy0xOTM0MjQ3NzkzAwAAAAMxNjACAAAABjEwMDA1NAQAAAABMAcAAAAIOC80LzIwMjWQN0ttytTdCNop923K1N0IHUNJUS5BU1g6UkJUWi5JUV9WV0FQLjIwMjUvOC80AQAAACntdiICAAAA</t>
  </si>
  <si>
    <t>BjE0LjU0MQCjDkttytTdCOff+W3K1N0IHUNJUS5CSVQ6V1RBSS5JUV9WV0FQLjIwMjUvOC80AQAAAE26WyMCAAAACTY0LjU1Njc5NQCjDkttytTdCANG+m3K1N0IHkNJUS5BUkNBOkNIQVQuSVFfVldBUC4yMDI1LzgvNAEAAAAAMDVtAgAAAAU1MS4wNgCjDkttytTdCHLd923K1N0IHkNJUS5BUkNBOlRITlEuSVFfVldBUC4yMDI1LzgvNAEAAACuw34kAgAAAAU1NS4zNACjDkttytTdCIMi+23K1N0IIkNJUS5DRkxULklRX01BUktFVENBUC4yMDI1LzgvNC5VU0QBAAAAJgF6EAIAAAALNTkwMi4wMTkzNjkBBgAAAAUAAAABMQEAAAALLTE5MzQxNzA1NTUDAAAAAzE2MAIAAAAGMTAwMDU0BAAAAAEwBwAAAAg4LzQvMjAyNZA3S23K1N0I2in3bcrU3QghQ0lRLk5PVy5JUV9NQVJLRVRDQVAuMjAyNS84LzQuVVNEAQAAAL90XgECAAAACjE5MTU0MC4wMzcBBgAAAAUAAAABMQEAAAALLTE5MzQ5MzI3MzEDAAAAAzE2MAIAAAAGMTAwMDU0BAAAAAEwBwAAAAg4LzQvMjAyNaMOS23K1N0Ict33bcrU3QgdQ0lRLkxTRTpSQk9ULklRX1ZXQVAuMjAyNS84LzQBAAAAjnskFAIAAAAJMTUuMDc1NDg1AKMOS23K1N0Ict33bcrU3QgeQ0lRLkFSQ0E6QVJUWS5JUV9WV0FQLjIwMjUvOC80AQAAAG4faSECAAAABTQzLjAzAKMOS23K1N0ItrL8bcrU3QgnQ0lRLk5BU0RBUUdNOkZEVFguSVFfTUFSS0VUQ0FQLjIwMjUvOC80AQAA</t>
  </si>
  <si>
    <t>AL2lnSYCAAAACjE4NC4wOTI3MzUA7uRKbcrU3Qi2svxtytTdCCBDSVEuTVUuSVFfTUFSS0VUQ0FQLjIwMjUvOC80LlVTRAEAAAAGaQQAAgAAAA0xMjA2MDguMTEyMTM1AQYAAAAFAAAAATEBAAAACy0xOTM3MTc2MDgyAwAAAAMxNjACAAAABjEwMDA1NAQAAAABMAcAAAAIOC80LzIwMjWQN0ttytTdCIVp9W3K1N0IIkNJUS5OVkRBLklRX01BUktFVENBUC4yMDI1LzgvNC5VU0QBAAAAM34AAAIAAAAHNDM5MjAwMAEGAAAABQAAAAExAQAAAAstMTk0MDU3MjI0OQMAAAADMTYwAgAAAAYxMDAwNTQEAAAAATAHAAAACDgvNC8yMDI1kDdLbcrU3QhA+uZtytTdCCJDSVEuUUNPTS5JUV9NQVJLRVRDQVAuMjAyNS84LzQuVVNEAQAAANWCAAACAAAADTE1OTA5My4xMzE0NDEBBgAAAAUAAAABMQEAAAALLTE5MzQyNTQyNTEDAAAAAzE2MAIAAAAGMTAwMDU0BAAAAAEwBwAAAAg4LzQvMjAyNZA3S23K1N0Ict33bcrU3QgiQ0lRLkFBUEwuSVFfTUFSS0VUQ0FQLjIwMjUvOC80LlVTRAEAAABpYQAAAgAAAAwzMDE3NzkzLjMwNjUBBgAAAAUAAAABMQEAAAALLTE5MzM3MDMzMDMDAAAAAzE2MAIAAAAGMTAwMDU0BAAAAAEwBwAAAAg4LzQvMjAyNZA3S23K1N0IJjLpbcrU3QgiQ0lRLkFEQkUuSVFfTUFSS0VUQ0FQLjIwMjUvOC80LlVTRAEAAAABXwAAAgAAAAkxNDM3NDAuMTcBBgAAAAUAAAABMQEAAAALLTE5MzcyMzgzOTMD</t>
  </si>
  <si>
    <t>AAAAAzE2MAIAAAAGMTAwMDU0BAAAAAEwBwAAAAg4LzQvMjAyNaMOS23K1N0I24/wbcrU3QgfQ0lRLkJJVDpXVEFJLklRX1ZPTFVNRS4yMDI1LzgvNAEAAABNulsjAgAAAAgwLjAwOTY5NQDu5EptytTdCIN6/W3K1N0IH0NJUS5CQVRTOklHVi5JUV9WT0xVTUUuMjAyNS84LzQBAAAAzTqGAAIAAAAINC44NzgzNzMA7uRKbcrU3QiDIvttytTdCCNDSVEuQVJDQTpMT1VQLklRX01BUktFVENBUC4yMDI1LzgvNAEAAABZXA8iAgAAAAoxMDEuNTIyMTQzAO7kSm3K1N0I59/5bcrU3QgiQ0lRLlNOUFMuSVFfTUFSS0VUQ0FQLjIwMjUvOC80LlVTRAEAAADUiAAAAgAAAA0xMTc2OTEuNDUyNzMzAQYAAAAFAAAAATEBAAAACy0xOTQwNTcyMjQ3AwAAAAMxNjACAAAABjEwMDA1NAQAAAABMAcAAAAIOC80LzIwMjWQN0ttytTdCHLd923K1N0IIkNJUS5UU0xBLklRX01BUktFVENBUC4yMDI1LzgvNC5VU0QBAAAAEMaiAQIAAAANOTk3NTAyLjMyMzQxMgEGAAAABQAAAAExAQAAAAstMTkzNDg0MTk3OAMAAAADMTYwAgAAAAYxMDAwNTQEAAAAATAHAAAACDgvNC8yMDI1kDdLbcrU3QgmMultytTdCCFDSVEuSU9ULklRX01BUktFVENBUC4yMDI1LzgvNC5VU0QBAAAAuj78EQIAAAALMjE0MDcuMDMxNzIBBgAAAAUAAAABMQEAAAALLTE5Mzg3MzgzMDQDAAAAAzE2MAIAAAAGMTAwMDU0BAAAAAEwBwAAAAg4LzQvMjAyNaMOS23K</t>
  </si>
  <si>
    <t>1N0I24/wbcrU3QgeQ0lRLkFSQ0E6TE9VUC5JUV9WV0FQLjIwMjUvOC80AQAAAFlcDyICAAAABTYzLjI5AKMOS23K1N0I24/wbcrU3QgiQ0lRLk5BU0RBUUdNOkJPVFouSVFfVldBUC4yMDI1LzgvNAEAAAD3/QgWAgAAAAUzMy44MQCjDkttytTdCNuP8G3K1N0IH0NJUS5BU1g6UkJUWi5JUV9WT0xVTUUuMjAyNS84LzQBAAAAKe12IgIAAAAIMC4wODIxNTMA7uRKbcrU3Qi2svxtytTdCCRDSVEuTkFTREFRR006Qk9UWi5JUV9WT0xVTUUuMjAyNS84LzQBAAAA9/0IFgIAAAAHMC43MzMyMwDu5EptytTdCNuP8G3K1N0IIUNJUS5BUk0uSVFfTUFSS0VUQ0FQLjIwMjUvOC80LlVTRAEAAAAs58UnAgAAAAkxNDgzMTIuOTUBBgAAAAUAAAABMQEAAAALLTE5MzQyNTQ0MDcDAAAAAzE2MAIAAAAGMTAwMDU0BAAAAAEwBwAAAAg4LzQvMjAyNZA3S23K1N0I2in3bcrU3QgiQ0lRLk9SQ0wuSVFfTUFSS0VUQ0FQLjIwMjUvOC80LlVTRAEAAADnVgAAAgAAAAw3MDkzMTQuNTk3NDkBBgAAAAUAAAABMQEAAAALLTE5Mzc4ODg3NDADAAAAAzE2MAIAAAAGMTAwMDU0BAAAAAEwBwAAAAg4LzQvMjAyNZA3S23K1N0Ig3r9bcrU3QgdQ0lRLkxTRTpBSUFHLklRX1ZXQVAuMjAyNS84LzQBAAAA8J2CJAIAAAAJMTguMjMwOTg4AKMOS23K1N0Ict33bcrU3QgsQ0lRLk5BU0RBUUdTOkdPT0dMLklRX01BUktFVENBUC4yMDI1LzgvNC5V</t>
  </si>
  <si>
    <t>U0QBAAAAqHEAAAIAAAAKMjM2MjY2OS4wNgEGAAAABQAAAAExAQAAAAstMTkzNDkyODU1MQMAAAADMTYwAgAAAAYxMDAwNTQEAAAAATAHAAAACDgvNC8yMDI1kDdLbcrU3QgmMultytTdCCNDSVEuTkFTREFRR006U01ILklRX1ZPTFVNRS4yMDI1LzgvNAEAAABgwjYAAgAAAAg1LjMyMzE3OQDu5EptytTdCIMi+23K1N0IIUNJUS5TQVAuSVFfTUFSS0VUQ0FQLjIwMjUvOC80LlVTRAEAAAAL7gEAAgAAABAzMjk3MTEuNzk4NzcyMjY0AQYAAAAFAAAAATEBAAAACy0xOTM1MDU3NTY1AwAAAAMxNjACAAAABjEwMDA1NAQAAAABMAcAAAAIOC80LzIwMjWjDkttytTdCAwe7m3K1N0IIENJUS5BUkNBOkFSVFkuSVFfVk9MVU1FLjIwMjUvOC80AQAAAG4faSECAAAACDAuNDU4NzAyAO7kSm3K1N0Ig3r9bcrU3QgjQ0lRLkFSQ0E6VEhOUS5JUV9NQVJLRVRDQVAuMjAyNS84LzQBAAAArsN+JAIAAAAKMjA2Ljc4OTI3OADu5EptytTdCHLd923K1N0IIkNJUS5NRVRBLklRX01BUktFVENBUC4yMDI1LzgvNC5VU0QBAAAAF9s8AQIAAAAOMTk1MDM1MS4yNzY5NDYBBgAAAAUAAAABMQEAAAALLTE5MzQwNjU0MzcDAAAAAzE2MAIAAAAGMTAwMDU0BAAAAAEwBwAAAAg4LzQvMjAyNaMOS23K1N0IhWn1bcrU3QgjQ0lRLkFSQ0E6Q0hBVC5JUV9NQVJLRVRDQVAuMjAyNS84LzQBAAAAADA1bQIAAAAJMzg0LjYwMjc1AO7kSm3K1N0I</t>
  </si>
  <si>
    <t>trL8bcrU3QgeQ0lRLkFSQ0E6SUdQVC5JUV9WV0FQLjIwMjUvOC80AQAAAMwCXgECAAAABTUwLjQxAKMOS23K1N0IgyL7bcrU3QgfQ0lRLkxTRTpSQk9ULklRX1ZPTFVNRS4yMDI1LzgvNAEAAACOeyQUAgAAAAgwLjE0ODc5NgDu5EptytTdCKx/623K1N0IIkNJUS5BUkNBOkFJUy5JUV9NQVJLRVRDQVAuMjAyNS84LzQBAAAAmJefcAIAAAAIMjMuNTg3MTIA7uRKbcrU3QiDev1tytTdCB5DSVEuREI6WEIwVC5JUV9WT0xVTUUuMjAyNS84LzQBAAAA0zPeKQMAAAAAAO7kSm3K1N0ItrL8bcrU3QgnQ0lRLk5BU0RBUUdNOldJU0UuSVFfTUFSS0VUQ0FQLjIwMjUvOC80AQAAAOmwQ24CAAAACTMyLjY2MjU0MgDu5EptytTdCIN6/W3K1N0IIkNJUS5BVkdPLklRX01BUktFVENBUC4yMDI1LzgvNC5VU0QBAAAA8LZ9AQIAAAAOMTQwMDMxNy4zNzk4NjgBBgAAAAUAAAABMQEAAAALLTE5Mzg1NTcyNjADAAAAAzE2MAIAAAAGMTAwMDU0BAAAAAEwBwAAAAg4LzQvMjAyNZA3S23K1N0IJjLpbcrU3QgnQ0lRLk5BU0RBUUdNOkFHSVguSVFfTUFSS0VUQ0FQLjIwMjUvOC80AQAAACP3AHACAAAACTI4LjgyMDQ5NADu5EptytTdCKx/623K1N0IJ0NJUS5UV1NFOjI0NTQuSVFfTUFSS0VUQ0FQLjIwMjUvOC80LlVTRAEAAAA9N1wAAgAAABA3MDkxMS44NTYxMDUzMDAyAQYAAAAFAAAAATEBAAAACy0xOTM0MzU1NDkxAwAAAAMx</t>
  </si>
  <si>
    <t>NjACAAAABjEwMDA1NAQAAAABMAcAAAAIOC80LzIwMjWQN0ttytTdCNuP8G3K1N0IIUNJUS5NREIuSVFfTUFSS0VUQ0FQLjIwMjUvOC80LlVTRAEAAADibswCAgAAAAwxODUxMy4xOTQ3NTMBBgAAAAUAAAABMQEAAAALLTE5MzkzNzAyMTYDAAAAAzE2MAIAAAAGMTAwMDU0BAAAAAEwBwAAAAg4LzQvMjAyNZA3S23K1N0IhWn1bcrU3QgiQ0lRLk5BU0RBUUdNOlJPQlQuSVFfVldBUC4yMDI1LzgvNAEAAABcY9kgAgAAAAQ0OS44AKMOS23K1N0I24/wbcrU3QggQ0lRLkFSQ0E6VEhOUS5JUV9WT0xVTUUuMjAyNS84LzQBAAAArsN+JAIAAAAIMC4wMjMxNTYA7uRKbcrU3Qhy3fdtytTdCCNDSVEuQVJDQTpBUlRZLklRX01BUktFVENBUC4yMDI1LzgvNAEAAABuH2khAgAAAAkxMjE0LjEwOTUA7uRKbcrU3QgDRvptytTdCCJDSVEuUFNURy5JUV9NQVJLRVRDQVAuMjAyNS84LzQuVVNEAQAAALjKpQYCAAAADDE4Mzg0LjI4MTg4OAEGAAAABQAAAAExAQAAAAstMTkzODYxNDkwMgMAAAADMTYwAgAAAAYxMDAwNTQEAAAAATAHAAAACDgvNC8yMDI1kDdLbcrU3QiDIvttytTdCCFDSVEuTkFTREFRR006UVFRLklRX1ZXQVAuMjAyNS84LzQBAAAADrp7AAIAAAAGNTYyLjE4AKMOS23K1N0IgyL7bcrU3QgkQ0lRLk5BU0RBUUdNOkZEVFguSVFfVk9MVU1FLjIwMjUvOC80AQAAAL2lnSYCAAAACDAuMDIxNDI5AO7kSm3K1N0I</t>
  </si>
  <si>
    <t>trL8bcrU3QgnQ0lRLk5BU0RBUUdNOlJPQlQuSVFfTUFSS0VUQ0FQLjIwMjUvOC80AQAAAFxj2SACAAAACDUxNi4xMzMxAO7kSm3K1N0I24/wbcrU3QggQ0lRLlpTLklRX01BUktFVENBUC4yMDI1LzgvNC5VU0QBAAAA1MyBAwIAAAAMNDQ1MDcuMTY0Nzk4AQYAAAAFAAAAATEBAAAACy0xOTM5NTM4MzkyAwAAAAMxNjACAAAABjEwMDA1NAQAAAABMAcAAAAIOC80LzIwMjWQN0ttytTdCANG+m3K1N0IIENJUS5BUkNBOkNIQVQuSVFfVk9MVU1FLjIwMjUvOC80AQAAAAAwNW0CAAAACDAuMTk1ODU3AO7kSm3K1N0Ict33bcrU3QgiQ0lRLkJJVDpXVEFJLklRX01BUktFVENBUC4yMDI1LzgvNAEAAABNulsjAgAAAAo3ODguNTAyNjYzAO7kSm3K1N0IgyL7bcrU3QgjQ0lRLkFSQ0E6SUdQVC5JUV9NQVJLRVRDQVAuMjAyNS84LzQBAAAAzAJeAQIAAAAHNTAxLjMzNgEGAAAABQAAAAExAQAAAAstMTkzNjUxMTE5NQMAAAADMTYwAgAAAAYxMDAwNTQEAAAAATAHAAAACDgvNC8yMDI17uRKbcrU3Qjbj/BtytTdCCJDSVEuRVNUQy5JUV9NQVJLRVRDQVAuMjAyNS84LzQuVVNEAQAAAICEWw0CAAAACzg1MDMuNDI1MTQ3AQYAAAAFAAAAATEBAAAACy0xOTM4ODAwODM0AwAAAAMxNjACAAAABjEwMDA1NAQAAAABMAcAAAAIOC80LzIwMjWQN0ttytTdCAwe7m3K1N0IIENJUS5BUkNBOkxPVVAuSVFfVk9MVU1FLjIwMjUvOC80</t>
  </si>
  <si>
    <t>AQAAAFlcDyICAAAACDAuMDA2NjMzAO7kSm3K1N0Ict33bcrU3QgiQ0lRLkFTWDpSQlRaLklRX01BUktFVENBUC4yMDI1LzgvNAEAAAAp7XYiAgAAAAozMDAuMzU4MzA0AO7kSm3K1N0IrH/rbcrU3QghQ0lRLk5FVC5JUV9NQVJLRVRDQVAuMjAyNS84LzQuVVNEAQAAADT14AQCAAAADDcyNzYyLjk1NTM2NgEGAAAABQAAAAExAQAAAAstMTkzNDAxODU3MAMAAAADMTYwAgAAAAYxMDAwNTQEAAAAATAHAAAACDgvNC8yMDI1kDdLbcrU3Qjbj/BtytTdCCBDSVEuQVJDQTpMUk5aLklRX1ZPTFVNRS4yMDI1LzgvNAEAAAC1dsMmAgAAAAgwLjAwNTE3OADu5EptytTdCIN6/W3K1N0IIkNJUS5BTVpOLklRX01BUktFVENBUC4yMDI1LzgvNC5VU0QBAAAAPUkAAAIAAAANMjI1NzIyOC42NDUzMwEGAAAABQAAAAExAQAAAAstMTkzMzcwMzI4MAMAAAADMTYwAgAAAAYxMDAwNTQEAAAAATAHAAAACDgvNC8yMDI1kDdLbcrU3QhA+uZtytTdCCJDSVEuTkFTREFRR006RkRUWC5JUV9WV0FQLjIwMjUvOC80AQAAAL2lnSYCAAAABTM5LjE1AKMOS23K1N0Ict33bcrU3QgkQ0lRLk5BU0RBUUdNOldJU0UuSVFfVk9MVU1FLjIwMjUvOC80AQAAAOmwQ24CAAAACDAuMDAzOTAxAO7kSm3K1N0IrH/rbcrU3QgiQ0lRLlRFQU0uSVFfTUFSS0VUQ0FQLjIwMjUvOC80LlVTRAEAAABSEyIPAgAAAAw0ODc0NC43MDg4NzMBBgAAAAUAAAAB</t>
  </si>
  <si>
    <t>MQEAAAALLTE5NDY2NTQ0MzIDAAAAAzE2MAIAAAAGMTAwMDU0BAAAAAEwBwAAAAg4LzQvMjAyNZA3S23K1N0IA0b6bcrU3QgjQ0lRLkJBVFM6V1RBSS5JUV9NQVJLRVRDQVAuMjAyNS84LzQBAAAAYE5vZAIAAAAHMjE3LjY2NgDu5EptytTdCNuP8G3K1N0II0NJUS5BUkNBOkxSTlouSVFfTUFSS0VUQ0FQLjIwMjUvOC80AQAAALV2wyYCAAAABzM0LjAyMzYA7uRKbcrU3QgDRvptytTdCCZDSVEuTkFTREFRR006QUlRLklRX01BUktFVENBUC4yMDI1LzgvNAEAAADp3GIhAgAAAAszOTU2LjQ1MjU4OQDu5EptytTdCIMi+23K1N0IIENJUS5BUkNBOklHUFQuSVFfVk9MVU1FLjIwMjUvOC80AQAAAMwCXgECAAAACDAuMDMyNDQ0AO7kSm3K1N0IA0b6bcrU3QgfQ0lRLkFSQ0E6QUlTLklRX1ZPTFVNRS4yMDI1LzgvNAEAAACYl59wAgAAAAcwLjAxODY5AO7kSm3K1N0I59/5bcrU3QgjQ0lRLk5BU0RBUUdNOkFJUS5JUV9WT0xVTUUuMjAyNS84LzQBAAAA6dxiIQIAAAAIMC44ODUwOTcA7uRKbcrU3Qjbj/BtytTdCCxDSVFBVkcuTkFTREFRR006Qk9UWi5JUV9WT0xVTUUuLTMwRC4yMDI1LzgvNAEAAAD3/QgWAgAAABAwLjY2NTg3MjgwOTUyMzgxAO7kSm3K1N0IgyL7bcrU3QgwQ0lRQVZHLkJBVFM6V1RBSS5JUV9WV0FQLjIwMjMvMTIvMjkuMjAyNS84LzQuVVNEAQAAAGBOb2QCAAAAEDIxLjA1MzM4MzQ1ODY0NjYA</t>
  </si>
  <si>
    <t>7uRKbcrU3Qi2svxtytTdCDBDSVFBVkcuQVJDQTpUSE5RLklRX1ZXQVAuMjAyNC8xMi8zMS4yMDI1LzgvNC5VU0QBAAAArsN+JAIAAAAQNTAuMTg2MzI2NTMwNjEyMgA1u0ptytTdCIN6/W3K1N0IKENJUUFWRy5BUkNBOklHUFQuSVFfVk9MVU1FLi0zMEQuMjAyNS84LzQBAAAAzAJeAQIAAAARMC4wNDAxMzAzODA5NTIzODEA7uRKbcrU3Qjn3/ltytTdCChDSVFBVkcuQVJDQTpBUlRZLklRX1ZPTFVNRS4tMzBELjIwMjUvOC80AQAAAG4faSECAAAAETAuNDQ4MDMyNDI4NTcxNDI5AO7kSm3K1N0Ict33bcrU3Qg0Q0lRQVZHLk5BU0RBUUdNOkZEVFguSVFfVldBUC4yMDIzLzEyLzI5LjIwMjUvOC80LlVTRAEAAAC9pZ0mAgAAABAzMy41MjY0OTEyMjgwNzAyAO7kSm3K1N0Ict33bcrU3QgwQ0lRQVZHLkFSQ0E6Q0hBVC5JUV9WV0FQLjIwMjQvMTIvMzEuMjAyNS84LzQuVVNEAQAAAAAwNW0CAAAAEDQxLjU1MDg4NDM1Mzc0MTUANbtKbcrU3Qhy3fdtytTdCCxDSVFBVkcuTkFTREFRR006V0lTRS5JUV9WT0xVTUUuLTMwRC4yMDI1LzgvNAEAAADpsENuAgAAABIwLjAxMTY0MTA0NzYxOTA0NzYA7uRKbcrU3Qhy3fdtytTdCChDSVFBVkcuQVJDQTpMUk5aLklRX1ZPTFVNRS4tMzBELjIwMjUvOC80AQAAALV2wyYCAAAAEzAuMDA0NDE2MTQyODU3MTQyODYA7uRKbcrU3QiDev1tytTdCC9DSVFBVkcuQklUOldUQUku</t>
  </si>
  <si>
    <t>SVFfVldBUC4yMDIzLzEyLzI5LjIwMjUvOC80LlVTRAEAAABNulsjAgAAABA2NC42MDg5OTQxMTY4NDQ5AO7kSm3K1N0ItrL8bcrU3QgwQ0lRQVZHLlhUUkE6WEFJWC5JUV9WV0FQLjIwMjMvMTIvMjkuMjAyNS84LzQuVVNEAQAAADXs4iIDAAAAAADu5EptytTdCIMi+23K1N0IM0NJUUFWRy5OQVNEQVFHTTpTTUguSVFfVldBUC4yMDIzLzEyLzI5LjIwMjUvOC80LlVTRAEAAABgwjYAAgAAABAyMzYuMjg1MDg3NzE5Mjk4AO7kSm3K1N0ItrL8bcrU3QgwQ0lRQVZHLkFSQ0E6TFJOWi5JUV9WV0FQLjIwMjQvMTIvMzEuMjAyNS84LzQuVVNEAQAAALV2wyYCAAAADzQwLjE1NzA3NDgyOTkzMgA1u0ptytTdCIMi+23K1N0IKENJUUFWRy5CQVRTOldUQUkuSVFfVk9MVU1FLi0zMEQuMjAyNS84LzQBAAAAYE5vZAIAAAASMC4wODc1NjYxNDI4NTcxNDI5AO7kSm3K1N0I59/5bcrU3QgvQ0lRQVZHLkFTWDpSQlRaLklRX1ZXQVAuMjAyMy8xMi8yOS4yMDI1LzgvNC5VU0QBAAAAKe12IgIAAAAPOS4xMDQ2NzU5NzAzMjU3AO7kSm3K1N0Ict33bcrU3Qg0Q0lRQVZHLk5BU0RBUUdNOkJPVFouSVFfVldBUC4yMDIzLzEyLzI5LjIwMjUvOC80LlVTRAEAAAD3/QgWAgAAABAzMS4xMjIyODA3MDE3NTQ0AO7kSm3K1N0IQPrmbcrU3Qg0Q0lRQVZHLk5BU0RBUUdNOldJU0UuSVFfVldBUC4yMDI0LzEyLzMxLjIwMjUvOC80LlVT</t>
  </si>
  <si>
    <t>RAEAAADpsENuAgAAABAzNC40ODc5NTkxODM2NzM1ADW7Sm3K1N0I59/5bcrU3QgoQ0lRQVZHLkFSQ0E6VEhOUS5JUV9WT0xVTUUuLTMwRC4yMDI1LzgvNAEAAACuw34kAgAAABIwLjAyNjk5ODgwOTUyMzgwOTUA7uRKbcrU3Qi2svxtytTdCC5DSVFBVkcuREI6WEIwVC5JUV9WV0FQLjIwMjMvMTIvMjkuMjAyNS84LzQuVVNEAQAAANMz3ikDAAAAAADu5EptytTdCHLd923K1N0ILENJUUFWRy5OQVNEQVFHTTpGRFRYLklRX1ZPTFVNRS4tMzBELjIwMjUvOC80AQAAAL2lnSYCAAAAEjAuMDE4NDE0MjM4MDk1MjM4MQDu5EptytTdCNuP8G3K1N0IMENJUUFWRy5BUkNBOkFSVFkuSVFfVldBUC4yMDIzLzEyLzI5LjIwMjUvOC80LlVTRAEAAABuH2khAgAAABAzNS4xNzU1ODg5NzI0MzExAO7kSm3K1N0IJjLpbcrU3QgnQ0lRQVZHLkxTRTpSQk9ULklRX1ZPTFVNRS4tMzBELjIwMjUvOC80AQAAAI57JBQCAAAAETAuMTQ4NjI0ODU3MTQyODU3AO7kSm3K1N0Ict33bcrU3QgwQ0lRQVZHLkFSQ0E6TE9VUC5JUV9WV0FQLjIwMjMvMTIvMjkuMjAyNS84LzQuVVNEAQAAAFlcDyICAAAAEDUwLjA5OTMyMzMwODI3MDcA7uRKbcrU3Qjn3/ltytTdCDBDSVFBVkcuQVJDQTpBUlRZLklRX1ZXQVAuMjAyNC8xMi8zMS4yMDI1LzgvNC5VU0QBAAAAbh9pIQIAAAAQMzYuOTgyMTA4ODQzNTM3NAA1u0ptytTdCIMi+23K1N0IJ0NJ</t>
  </si>
  <si>
    <t>UUFWRy5CSVQ6V1RBSS5JUV9WT0xVTUUuLTMwRC4yMDI1LzgvNAEAAABNulsjAgAAAAgwLjAxMzUzMgDu5EptytTdCHLd923K1N0IK0NJUUFWRy5OQVNEQVFHTTpTTUguSVFfVk9MVU1FLi0zMEQuMjAyNS84LzQBAAAAYMI2AAIAAAAQNy42MzIyMjQ1NzE0Mjg1NwDu5EptytTdCCYy6W3K1N0IL0NJUUFWRy5BUkNBOkFJUy5JUV9WV0FQLjIwMjMvMTIvMjkuMjAyNS84LzQuVVNEAQAAAJiXn3ACAAAAEDI0LjY1NjM4NTU0MjE2ODcA7uRKbcrU3Qjbj/BtytTdCDBDSVFBVkcuQVJDQTpJR1BULklRX1ZXQVAuMjAyNC8xMi8zMS4yMDI1LzgvNC5VU0QBAAAAzAJeAQIAAAAQNDUuMjI0MDg4NTc4MjMxMwA1u0ptytTdCIMi+23K1N0IJ0NJUUFWRy5MU0U6QUlBRy5JUV9WT0xVTUUuLTMwRC4yMDI1LzgvNAEAAADwnYIkAgAAABIwLjA2Mzc1NTkwNDc2MTkwNDgA7uRKbcrU3Qhy3fdtytTdCCdDSVFBVkcuQkFUUzpJR1YuSVFfVk9MVU1FLi0zMEQuMjAyNS84LzQBAAAAzTqGAAIAAAAQNC4zODg1MjYxNDI4NTcxNADu5EptytTdCCYy6W3K1N0IMENJUUFWRy5CQVRTOldUQUkuSVFfVldBUC4yMDI0LzEyLzMxLjIwMjUvOC80LlVTRAEAAABgTm9kAgAAABAyMi4wNzE0OTY1OTg2Mzk1ADW7Sm3K1N0IrH/rbcrU3QgnQ0lRQVZHLkFTWDpSQlRaLklRX1ZPTFVNRS4tMzBELjIwMjUvOC80AQAAACntdiICAAAAEjAuMDQ2</t>
  </si>
  <si>
    <t>NDk3MTkwNDc2MTkwNQDu5EptytTdCED65m3K1N0INENJUUFWRy5OQVNEQVFHTTpBR0lYLklRX1ZXQVAuMjAyNC8xMi8zMS4yMDI1LzgvNC5VU0QBAAAAI/cAcAIAAAAQMjguNTgxNDk2NTk4NjM5NQA1u0ptytTdCIMi+23K1N0IJkNJUUFWRy5EQjpYQjBULklRX1ZPTFVNRS4tMzBELjIwMjUvOC80AQAAANMz3ikDAAAAAADu5EptytTdCCYy6W3K1N0IM0NJUUFWRy5OQVNEQVFHTTpTTUguSVFfVldBUC4yMDI0LzEyLzMxLjIwMjUvOC80LlVTRAEAAABgwjYAAgAAABAyNDQuMDY3Mjc4OTExNTY1ADW7Sm3K1N0I59/5bcrU3QgsQ0lRQVZHLk5BU0RBUUdNOlJPQlQuSVFfVk9MVU1FLi0zMEQuMjAyNS84LzQBAAAAXGPZIAIAAAASMC4wNjczOTI5NTIzODA5NTI0AO7kSm3K1N0ItrL8bcrU3Qg0Q0lRQVZHLk5BU0RBUUdNOldJU0UuSVFfVldBUC4yMDIzLzEyLzI5LjIwMjUvOC80LlVTRAEAAADpsENuAgAAABAzMS40MTI3MzE4Mjk1NzM5AO7kSm3K1N0I24/wbcrU3QgvQ0lRQVZHLkJBVFM6SUdWLklRX1ZXQVAuMjAyNC8xMi8zMS4yMDI1LzgvNC5VU0QBAAAAzTqGAAIAAAAQMTAwLjc0ODU3MTQyODU3MQA1u0ptytTdCANG+m3K1N0IKENJUUFWRy5BUkNBOkNIQVQuSVFfVk9MVU1FLi0zMEQuMjAyNS84LzQBAAAAADA1bQIAAAARMC4xNjMwMTkwOTUyMzgwOTUA7uRKbcrU3Qjbj/BtytTdCC9DSVFBVkcuTFNF</t>
  </si>
  <si>
    <t>OlJCT1QuSVFfVldBUC4yMDIzLzEyLzI5LjIwMjUvOC80LlVTRAEAAACOeyQUAgAAABAxMy41OTE2Mzc4NDIzNjQ1AO7kSm3K1N0I24/wbcrU3QgvQ0lRQVZHLkxTRTpSQk9ULklRX1ZXQVAuMjAyNC8xMi8zMS4yMDI1LzgvNC5VU0QBAAAAjnskFAIAAAAQMTQuMTAxNTgxODA5MjEwNQA1u0ptytTdCNuP8G3K1N0INENJUUFWRy5OQVNEQVFHTTpCT1RaLklRX1ZXQVAuMjAyNC8xMi8zMS4yMDI1LzgvNC5VU0QBAAAA9/0IFgIAAAAQMzEuMjc5ODYzOTQ1NTc4MgA1u0ptytTdCIMi+23K1N0IJ0NJUUFWRy5BUkNBOkFJUy5JUV9WT0xVTUUuLTMwRC4yMDI1LzgvNAEAAACYl59wAgAAABIwLjAyOTYxNjIzODA5NTIzODEA7uRKbcrU3Qi2svxtytTdCC9DSVFBVkcuQklUOldUQUkuSVFfVldBUC4yMDI0LzEyLzMxLjIwMjUvOC80LlVTRAEAAABNulsjAgAAABA2Ni43MTI3NTgxMzc4OTA5AO7kSm3K1N0IA0b6bcrU3QgzQ0lRQVZHLk5BU0RBUUdNOlFRUS5JUV9WV0FQLjIwMjMvMTIvMjkuMjAyNS84LzQuVVNEAQAAAA66ewACAAAAEDQ4MS44MzE1ODQ0NzExNzgA7uRKbcrU3Qjbj/BtytTdCDRDSVFBVkcuTkFTREFRR006Uk9CVC5JUV9WV0FQLjIwMjMvMTIvMjkuMjAyNS84LzQuVVNEAQAAAFxj2SACAAAADjQ0LjIxMzM1ODM5NTk5AO7kSm3K1N0IJjLpbcrU3QgvQ0lRQVZHLkxTRTpBSUFHLklRX1ZXQVAuMjAy</t>
  </si>
  <si>
    <t>NC8xMi8zMS4yMDI1LzgvNC5VU0QBAAAA8J2CJAIAAAAQMjIuMTgwNjczNDc1MzkxNADu5EptytTdCLay/G3K1N0IMENJUUFWRy5BUkNBOklHUFQuSVFfVldBUC4yMDIzLzEyLzI5LjIwMjUvOC80LlVTRAEAAADMAl4BAgAAABA0NC44NDUzMjc3ODE5NTQ5AO7kSm3K1N0IJjLpbcrU3QgvQ0lRQVZHLkFTWDpSQlRaLklRX1ZXQVAuMjAyNC8xMi8zMS4yMDI1LzgvNC5VU0QBAAAAKe12IgIAAAAQOS4wMDQ2NjE3Mjk0MDAxMgDu5EptytTdCIN6/W3K1N0IK0NJUUFWRy5OQVNEQVFHTTpBSVEuSVFfVk9MVU1FLi0zMEQuMjAyNS84LzQBAAAA6dxiIQIAAAAQMS4wNDU2ODE5NTIzODA5NQDu5EptytTdCANG+m3K1N0IMENJUUFWRy5BUkNBOkNIQVQuSVFfVldBUC4yMDIzLzEyLzI5LjIwMjUvOC80LlVTRAEAAAAAMDVtAgAAABAzOC4wOTA1NTEzNzg0NDYxAO7kSm3K1N0ItrL8bcrU3QgwQ0lRQVZHLkFSQ0E6TFJOWi5JUV9WV0FQLjIwMjMvMTIvMjkuMjAyNS84LzQuVVNEAQAAALV2wyYCAAAAEDM5LjExNzU2ODkyMjMwNTgA7uRKbcrU3Qjbj/BtytTdCDRDSVFBVkcuTkFTREFRR006Uk9CVC5JUV9WV0FQLjIwMjQvMTIvMzEuMjAyNS84LzQuVVNEAQAAAFxj2SACAAAAEDQ1LjAxNTc4MjMxMjkyNTIANbtKbcrU3QhA+uZtytTdCDRDSVFBVkcuTkFTREFRR006RkRUWC5JUV9WV0FQLjIwMjQvMTIvMzEuMjAyNS84</t>
  </si>
  <si>
    <t>LzQuVVNEAQAAAL2lnSYCAAAAEDM1LjQ5MTQyODU3MTQyODYANbtKbcrU3QgDRvptytTdCDRDSVFBVkcuTkFTREFRR006QUdJWC5JUV9WV0FQLjIwMjMvMTIvMjkuMjAyNS84LzQuVVNEAQAAACP3AHACAAAAEDI3LjQ5OTY5NDY1NjQ4ODYA7uRKbcrU3QiDev1tytTdCDBDSVFBVkcuQVJDQTpMT1VQLklRX1ZXQVAuMjAyNC8xMi8zMS4yMDI1LzgvNC5VU0QBAAAAWVwPIgIAAAAQNTQuNzAwNzQ4Mjk5MzE5NwA1u0ptytTdCHLd923K1N0IM0NJUUFWRy5OQVNEQVFHTTpRUVEuSVFfVldBUC4yMDI0LzEyLzMxLjIwMjUvOC80LlVTRAEAAAAOunsAAgAAABA1MTEuNzc2NTk4NjM5NDU2AO7kSm3K1N0I24/wbcrU3QgvQ0lRQVZHLkJBVFM6SUdWLklRX1ZXQVAuMjAyMy8xMi8yOS4yMDI1LzgvNC5VU0QBAAAAzTqGAAIAAAAQOTIuNTgxNzg3NDczNjg0MgDu5EptytTdCHLd923K1N0IL0NJUUFWRy5BUkNBOkFJUy5JUV9WV0FQLjIwMjQvMTIvMzEuMjAyNS84LzQuVVNEAQAAAJiXn3ACAAAAEDI0LjYzODc3NTUxMDIwNDEANbtKbcrU3Qjbj/BtytTdCChDSVFBVkcuWFRSQTpYQUlYLklRX1ZPTFVNRS4tMzBELjIwMjUvOC80AQAAADXs4iICAAAAEjAuMDY0OTA0NDc2MTkwNDc2MgDu5EptytTdCLay/G3K1N0ILENJUUFWRy5OQVNEQVFHTTpBR0lYLklRX1ZPTFVNRS4tMzBELjIwMjUvOC80AQAAACP3AHACAAAAEjAu</t>
  </si>
  <si>
    <t>MDIyNzg5MTQyODU3MTQyOQDu5EptytTdCED65m3K1N0IL0NJUUFWRy5MU0U6QUlBRy5JUV9WV0FQLjIwMjMvMTIvMjkuMjAyNS84LzQuVVNEAQAAAPCdgiQCAAAAEDIwLjU5ODczMzczMjAxOTcA7uRKbcrU3QgDRvptytTdCDBDSVFBVkcuQVJDQTpUSE5RLklRX1ZXQVAuMjAyMy8xMi8yOS4yMDI1LzgvNC5VU0QBAAAArsN+JAIAAAAQNDYuNjk1MTYyOTA3MjY4MgDu5EptytTdCHLd923K1N0IM0NJUUFWRy5OQVNEQVFHTTpBSVEuSVFfVldBUC4yMDIzLzEyLzI5LjIwMjUvOC80LlVTRAEAAADp3GIhAgAAABAzNi43ODU4MTQ1MzYzNDA5AO7kSm3K1N0IJjLpbcrU3QgvQ0lRQVZHLlhUUkE6WEFJWC5JUV9WV0FQLjIwMjMvNi8zMC4yMDI1LzgvNC5VU0QBAAAANeziIgIAAAAQOTQuMTYyMzM2MjY0NTAzOQDu5EptytTdCNuP8G3K1N0ILUNJUUFWRy5EQjpYQjBULklRX1ZXQVAuMjAyMy82LzMwLjIwMjUvOC80LlVTRAEAAADTM94pAgAAAA8xOC42MTU3MjA1Mjc5NjQA7uRKbcrU3Qi2svxtytTdCDNDSVFBVkcuTkFTREFRR006QUlRLklRX1ZXQVAuMjAyNC8xMi8zMS4yMDI1LzgvNC5VU0QBAAAA6dxiIQIAAAAQMzkuODk4NTcxNDI4NTcxNAA1u0ptytTdCED65m3K1N0IK0NJUUFWRy5OQVNEQVFHTTpRUVEuSVFfVk9MVU1FLi0zMEQuMjAyNS84LzQBAAAADrp7AAIAAAAPNDMuODA0NzI3MDQ3NjE5AO7kSm3K</t>
  </si>
  <si>
    <t>1N0IA0b6bcrU3QgoQ0lRQVZHLkFSQ0E6TE9VUC5JUV9WT0xVTUUuLTMwRC4yMDI1LzgvNAEAAABZXA8iAgAAAAgwLjAwNzA4MgDu5EptytTdCANG+m3K1N0I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</si>
</sst>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0.32063296368496319</c:v>
                </c:pt>
                <c:pt idx="2">
                  <c:v>0.36811388943152967</c:v>
                </c:pt>
                <c:pt idx="3">
                  <c:v>0.17039752832019883</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0.12392191347168491</c:v>
                </c:pt>
                <c:pt idx="1">
                  <c:v>7.0995024651041794E-2</c:v>
                </c:pt>
                <c:pt idx="2">
                  <c:v>9.5925512978502825E-2</c:v>
                </c:pt>
                <c:pt idx="3">
                  <c:v>3.6844394144626813E-2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-2.1734582030872229E-3</c:v>
                </c:pt>
                <c:pt idx="1">
                  <c:v>-4.8571633267585805E-3</c:v>
                </c:pt>
                <c:pt idx="2">
                  <c:v>-6.7895763162560555E-3</c:v>
                </c:pt>
                <c:pt idx="3">
                  <c:v>-1.4012678631403143E-3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zoomScale="85" zoomScaleNormal="79" workbookViewId="0">
      <pane xSplit="3" ySplit="9" topLeftCell="D10" activePane="bottomRight" state="frozen"/>
      <selection pane="topRight"/>
      <selection pane="bottomLeft"/>
      <selection pane="bottomRight" activeCell="C2" sqref="C2"/>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-2.1734582030872229E-3</v>
      </c>
      <c r="F2" s="161">
        <f>($M2-K2)/K2</f>
        <v>-2.1734582030872229E-3</v>
      </c>
      <c r="G2" s="161">
        <f>($M2-L2)/L2</f>
        <v>1.7935591157721666E-2</v>
      </c>
      <c r="H2" s="10">
        <f>M2/N1-1</f>
        <v>0.12392191347168491</v>
      </c>
      <c r="I2" s="10">
        <f>N2/O2-1</f>
        <v>0.55024971011130908</v>
      </c>
      <c r="J2" s="4">
        <f>_xll.ciqfunctions.udf.CIQ($C2,"IQ_CLOSEPRICE",$A$14,"USD")</f>
        <v>32.0227</v>
      </c>
      <c r="K2" s="4">
        <f>_xll.ciqfunctions.udf.CIQ($C2,"IQ_CLOSEPRICE",$A$15,"USD")</f>
        <v>32.0227</v>
      </c>
      <c r="L2" s="4">
        <f>_xll.ciqfunctions.udf.CIQ($C2,"IQ_CLOSEPRICE",$A$16,"USD")</f>
        <v>31.3901</v>
      </c>
      <c r="M2" s="4">
        <f>_xll.ciqfunctions.udf.CIQ($C2,"IQ_CLOSEPRICE",$A$13,"USD")</f>
        <v>31.953099999999999</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-4.8571633267585805E-3</v>
      </c>
      <c r="F3" s="7">
        <f t="shared" ref="F3:G9" si="1">($M3-K3)/K3</f>
        <v>-4.8571633267585805E-3</v>
      </c>
      <c r="G3" s="7">
        <f t="shared" si="1"/>
        <v>9.8088033914975996E-3</v>
      </c>
      <c r="H3" s="11">
        <f>M3/P3-1</f>
        <v>7.0995024651041794E-2</v>
      </c>
      <c r="I3" s="11">
        <f t="shared" ref="I3:I9" si="2">M3/O3-1</f>
        <v>0.32063296368496319</v>
      </c>
      <c r="J3" s="4">
        <f>_xll.ciqfunctions.udf.CIQ($C3,"IQ_CLOSEPRICE",$A$14,"USD")</f>
        <v>6329.9395000000004</v>
      </c>
      <c r="K3" s="4">
        <f>_xll.ciqfunctions.udf.CIQ($C3,"IQ_CLOSEPRICE",$A$15,"USD")</f>
        <v>6329.9395000000004</v>
      </c>
      <c r="L3" s="4">
        <f>_xll.ciqfunctions.udf.CIQ($C3,"IQ_CLOSEPRICE",$A$16,"USD")</f>
        <v>6238.0065699999996</v>
      </c>
      <c r="M3" s="4">
        <f>_xll.ciqfunctions.udf.CIQ($C3,"IQ_CLOSEPRICE",$A$13,"USD")</f>
        <v>6299.1939499999999</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-6.7895763162560555E-3</v>
      </c>
      <c r="F4" s="7">
        <f t="shared" si="1"/>
        <v>-6.7895763162560555E-3</v>
      </c>
      <c r="G4" s="7">
        <f t="shared" si="1"/>
        <v>1.1536794973640475E-2</v>
      </c>
      <c r="H4" s="11">
        <f t="shared" ref="H4:H9" si="3">M4/P4-1</f>
        <v>9.5925512978502825E-2</v>
      </c>
      <c r="I4" s="11">
        <f t="shared" si="2"/>
        <v>0.36811388943152967</v>
      </c>
      <c r="J4" s="4">
        <f>_xll.ciqfunctions.udf.CIQ($C4,"IQ_CLOSEPRICE",$A$14,"USD")</f>
        <v>564.1</v>
      </c>
      <c r="K4" s="4">
        <f>_xll.ciqfunctions.udf.CIQ($C4,"IQ_CLOSEPRICE",$A$15,"USD")</f>
        <v>564.1</v>
      </c>
      <c r="L4" s="4">
        <f>_xll.ciqfunctions.udf.CIQ($C4,"IQ_CLOSEPRICE",$A$16,"USD")</f>
        <v>553.88</v>
      </c>
      <c r="M4" s="4">
        <f>_xll.ciqfunctions.udf.CIQ($C4,"IQ_CLOSEPRICE",$A$13,"USD")</f>
        <v>560.27</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-1.4012678631403143E-3</v>
      </c>
      <c r="F5" s="7">
        <f t="shared" si="1"/>
        <v>-1.4012678631403143E-3</v>
      </c>
      <c r="G5" s="7">
        <f t="shared" si="1"/>
        <v>1.2002250587739609E-2</v>
      </c>
      <c r="H5" s="11">
        <f t="shared" si="3"/>
        <v>3.6844394144626813E-2</v>
      </c>
      <c r="I5" s="11">
        <f t="shared" si="2"/>
        <v>0.17039752832019883</v>
      </c>
      <c r="J5" s="4">
        <f>_xll.ciqfunctions.udf.CIQ($C5,"IQ_CLOSEPRICE",$A$14,"USD")</f>
        <v>44173.638480000001</v>
      </c>
      <c r="K5" s="4">
        <f>_xll.ciqfunctions.udf.CIQ($C5,"IQ_CLOSEPRICE",$A$15,"USD")</f>
        <v>44173.638480000001</v>
      </c>
      <c r="L5" s="4">
        <f>_xll.ciqfunctions.udf.CIQ($C5,"IQ_CLOSEPRICE",$A$16,"USD")</f>
        <v>43588.57834</v>
      </c>
      <c r="M5" s="4">
        <f>_xll.ciqfunctions.udf.CIQ($C5,"IQ_CLOSEPRICE",$A$13,"USD")</f>
        <v>44111.739379999999</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-3.6092939318745003E-3</v>
      </c>
      <c r="F7" s="7">
        <f t="shared" si="1"/>
        <v>-3.6092939318745003E-3</v>
      </c>
      <c r="G7" s="7">
        <f t="shared" si="1"/>
        <v>1.6103059581320515E-2</v>
      </c>
      <c r="H7" s="11">
        <f t="shared" si="3"/>
        <v>0.14311594202898559</v>
      </c>
      <c r="I7" s="11">
        <f t="shared" si="2"/>
        <v>0.4166132135984606</v>
      </c>
      <c r="J7" s="4">
        <f>_xll.ciqfunctions.udf.CIQ($C7,"IQ_CLOSEPRICE",$A$14,"USD")</f>
        <v>44.33</v>
      </c>
      <c r="K7" s="4">
        <f>_xll.ciqfunctions.udf.CIQ($C7,"IQ_CLOSEPRICE",$A$15,"USD")</f>
        <v>44.33</v>
      </c>
      <c r="L7" s="4">
        <f>_xll.ciqfunctions.udf.CIQ($C7,"IQ_CLOSEPRICE",$A$16,"USD")</f>
        <v>43.47</v>
      </c>
      <c r="M7" s="4">
        <f>_xll.ciqfunctions.udf.CIQ($C7,"IQ_CLOSEPRICE",$A$13,"USD")</f>
        <v>44.17</v>
      </c>
      <c r="N7" s="4"/>
      <c r="O7" s="6">
        <f>_xll.ciqfunctions.udf.CIQ($C7,"IQ_CLOSEPRICE",$A$17,"USD")</f>
        <v>31.18</v>
      </c>
      <c r="P7" s="6">
        <f>_xll.ciqfunctions.udf.CIQ($C7,"IQ_CLOSEPRICE",$A$18,"USD")</f>
        <v>38.64</v>
      </c>
    </row>
    <row r="8" spans="1:17" ht="22.5" customHeight="1">
      <c r="A8" s="9" t="s">
        <v>30</v>
      </c>
      <c r="B8" s="9"/>
      <c r="C8" s="21" t="s">
        <v>31</v>
      </c>
      <c r="D8" s="21" t="s">
        <v>32</v>
      </c>
      <c r="E8" s="7">
        <f t="shared" si="0"/>
        <v>-1.0648196009510924E-2</v>
      </c>
      <c r="F8" s="7">
        <f t="shared" si="1"/>
        <v>-1.0648196009510924E-2</v>
      </c>
      <c r="G8" s="7">
        <f t="shared" si="1"/>
        <v>1.1093502377179201E-2</v>
      </c>
      <c r="H8" s="11">
        <f t="shared" si="3"/>
        <v>0.18553082545319421</v>
      </c>
      <c r="I8" s="11">
        <f t="shared" si="2"/>
        <v>0.64179104477611948</v>
      </c>
      <c r="J8" s="4">
        <f>_xll.ciqfunctions.udf.CIQ($C8,"IQ_CLOSEPRICE",$A$14,"USD")</f>
        <v>290.19</v>
      </c>
      <c r="K8" s="4">
        <f>_xll.ciqfunctions.udf.CIQ($C8,"IQ_CLOSEPRICE",$A$15,"USD")</f>
        <v>290.19</v>
      </c>
      <c r="L8" s="4">
        <f>_xll.ciqfunctions.udf.CIQ($C8,"IQ_CLOSEPRICE",$A$16,"USD")</f>
        <v>283.95</v>
      </c>
      <c r="M8" s="4">
        <f>_xll.ciqfunctions.udf.CIQ($C8,"IQ_CLOSEPRICE",$A$13,"USD")</f>
        <v>287.10000000000002</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-1.177509567265209E-3</v>
      </c>
      <c r="F9" s="7">
        <f t="shared" si="1"/>
        <v>-1.177509567265209E-3</v>
      </c>
      <c r="G9" s="7">
        <f t="shared" si="1"/>
        <v>2.4456521739130505E-2</v>
      </c>
      <c r="H9" s="11">
        <f t="shared" si="3"/>
        <v>6.197183098591541E-2</v>
      </c>
      <c r="I9" s="11" t="e">
        <f t="shared" si="2"/>
        <v>#VALUE!</v>
      </c>
      <c r="J9" s="4">
        <f>_xll.ciqfunctions.udf.CIQ($C9,"IQ_CLOSEPRICE",$A$14,"USD")</f>
        <v>33.97</v>
      </c>
      <c r="K9" s="4">
        <f>_xll.ciqfunctions.udf.CIQ($C9,"IQ_CLOSEPRICE",$A$15,"USD")</f>
        <v>33.97</v>
      </c>
      <c r="L9" s="4">
        <f>_xll.ciqfunctions.udf.CIQ($C9,"IQ_CLOSEPRICE",$A$16,"USD")</f>
        <v>33.119999999999997</v>
      </c>
      <c r="M9" s="4">
        <f>_xll.ciqfunctions.udf.CIQ($C9,"IQ_CLOSEPRICE",$A$13,"USD")</f>
        <v>33.93</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45874</v>
      </c>
      <c r="B13" s="9"/>
      <c r="C13" s="21"/>
      <c r="D13" s="4"/>
      <c r="E13" s="4"/>
      <c r="F13" s="4"/>
      <c r="G13" s="4"/>
      <c r="H13" s="9"/>
      <c r="I13" s="9"/>
      <c r="J13" s="9"/>
      <c r="K13" s="9"/>
      <c r="L13" s="9"/>
      <c r="M13" s="9"/>
      <c r="N13" s="9"/>
      <c r="O13" s="9"/>
      <c r="P13" s="9"/>
    </row>
    <row r="14" spans="1:17" ht="22.5" customHeight="1">
      <c r="A14" s="5">
        <v>45873</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45873</v>
      </c>
      <c r="B15" s="9"/>
      <c r="C15" s="21" t="s">
        <v>44</v>
      </c>
      <c r="D15" s="14" t="s">
        <v>15</v>
      </c>
      <c r="E15" s="10">
        <f>E2</f>
        <v>-2.1734582030872229E-3</v>
      </c>
      <c r="F15" s="10">
        <f>F2</f>
        <v>-2.1734582030872229E-3</v>
      </c>
      <c r="G15" s="10">
        <f>G2</f>
        <v>1.7935591157721666E-2</v>
      </c>
      <c r="H15" s="10">
        <f>H2</f>
        <v>0.12392191347168491</v>
      </c>
      <c r="I15" s="15">
        <f>I2</f>
        <v>0.55024971011130908</v>
      </c>
      <c r="J15" s="9"/>
      <c r="K15" s="9"/>
      <c r="L15" s="9"/>
      <c r="M15" s="9"/>
      <c r="N15" s="9"/>
      <c r="O15" s="9"/>
      <c r="P15" s="9"/>
    </row>
    <row r="16" spans="1:17" ht="22.5" customHeight="1">
      <c r="A16" s="199">
        <v>45870</v>
      </c>
      <c r="B16" s="9"/>
      <c r="C16" s="21"/>
      <c r="D16" s="16" t="s">
        <v>18</v>
      </c>
      <c r="E16" s="10">
        <f t="shared" ref="E16:I18" si="4">E3</f>
        <v>-4.8571633267585805E-3</v>
      </c>
      <c r="F16" s="10">
        <f t="shared" si="4"/>
        <v>-4.8571633267585805E-3</v>
      </c>
      <c r="G16" s="10">
        <f t="shared" si="4"/>
        <v>9.8088033914975996E-3</v>
      </c>
      <c r="H16" s="10">
        <f t="shared" si="4"/>
        <v>7.0995024651041794E-2</v>
      </c>
      <c r="I16" s="15">
        <f t="shared" si="4"/>
        <v>0.32063296368496319</v>
      </c>
      <c r="J16" s="9"/>
      <c r="K16" s="9"/>
      <c r="L16" s="9"/>
      <c r="M16" s="9"/>
      <c r="N16" s="9"/>
      <c r="O16" s="9"/>
      <c r="P16" s="9"/>
    </row>
    <row r="17" spans="1:16" ht="22.5" customHeight="1">
      <c r="A17" s="5">
        <v>45289</v>
      </c>
      <c r="B17" s="9"/>
      <c r="C17" s="21"/>
      <c r="D17" s="17" t="s">
        <v>21</v>
      </c>
      <c r="E17" s="10">
        <f t="shared" si="4"/>
        <v>-6.7895763162560555E-3</v>
      </c>
      <c r="F17" s="10">
        <f t="shared" si="4"/>
        <v>-6.7895763162560555E-3</v>
      </c>
      <c r="G17" s="10">
        <f t="shared" si="4"/>
        <v>1.1536794973640475E-2</v>
      </c>
      <c r="H17" s="10">
        <f t="shared" si="4"/>
        <v>9.5925512978502825E-2</v>
      </c>
      <c r="I17" s="15">
        <f t="shared" si="4"/>
        <v>0.36811388943152967</v>
      </c>
      <c r="J17" s="9"/>
      <c r="K17" s="9"/>
      <c r="L17" s="9"/>
      <c r="M17" s="9"/>
      <c r="N17" s="9"/>
      <c r="O17" s="9"/>
      <c r="P17" s="9"/>
    </row>
    <row r="18" spans="1:16" ht="22.5" customHeight="1" thickBot="1">
      <c r="A18" s="5">
        <v>45657</v>
      </c>
      <c r="B18" s="9"/>
      <c r="C18" s="21"/>
      <c r="D18" s="18" t="s">
        <v>23</v>
      </c>
      <c r="E18" s="222">
        <f t="shared" si="4"/>
        <v>-1.4012678631403143E-3</v>
      </c>
      <c r="F18" s="222">
        <f t="shared" si="4"/>
        <v>-1.4012678631403143E-3</v>
      </c>
      <c r="G18" s="222">
        <f t="shared" si="4"/>
        <v>1.2002250587739609E-2</v>
      </c>
      <c r="H18" s="222">
        <f t="shared" si="4"/>
        <v>3.6844394144626813E-2</v>
      </c>
      <c r="I18" s="223">
        <f t="shared" si="4"/>
        <v>0.17039752832019883</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038F0-CCC4-462E-A154-178D45C83741}">
  <dimension ref="A1:IO1"/>
  <sheetViews>
    <sheetView workbookViewId="0"/>
  </sheetViews>
  <sheetFormatPr defaultRowHeight="14"/>
  <sheetData>
    <row r="1" spans="1:249" ht="409.5">
      <c r="A1" t="s">
        <v>365</v>
      </c>
      <c r="B1" t="s">
        <v>390</v>
      </c>
      <c r="C1" t="s">
        <v>391</v>
      </c>
      <c r="D1" t="s">
        <v>392</v>
      </c>
      <c r="E1" t="s">
        <v>393</v>
      </c>
      <c r="F1" t="s">
        <v>394</v>
      </c>
      <c r="G1" t="s">
        <v>395</v>
      </c>
      <c r="H1" t="s">
        <v>396</v>
      </c>
      <c r="I1" t="s">
        <v>397</v>
      </c>
      <c r="J1" t="s">
        <v>398</v>
      </c>
      <c r="K1" t="s">
        <v>399</v>
      </c>
      <c r="L1" t="s">
        <v>400</v>
      </c>
      <c r="M1" t="s">
        <v>401</v>
      </c>
      <c r="N1" t="s">
        <v>402</v>
      </c>
      <c r="O1" t="s">
        <v>403</v>
      </c>
      <c r="P1" t="s">
        <v>404</v>
      </c>
      <c r="Q1" t="s">
        <v>405</v>
      </c>
      <c r="R1" t="s">
        <v>406</v>
      </c>
      <c r="S1" t="s">
        <v>407</v>
      </c>
      <c r="T1" t="s">
        <v>408</v>
      </c>
      <c r="U1" t="s">
        <v>409</v>
      </c>
      <c r="V1" t="s">
        <v>410</v>
      </c>
      <c r="W1" t="s">
        <v>411</v>
      </c>
      <c r="X1" t="s">
        <v>412</v>
      </c>
      <c r="Y1" t="s">
        <v>413</v>
      </c>
      <c r="Z1" t="s">
        <v>414</v>
      </c>
      <c r="AA1" t="s">
        <v>415</v>
      </c>
      <c r="AB1" t="s">
        <v>416</v>
      </c>
      <c r="AC1" t="s">
        <v>417</v>
      </c>
      <c r="AD1" t="s">
        <v>418</v>
      </c>
      <c r="AE1" t="s">
        <v>419</v>
      </c>
      <c r="AF1" t="s">
        <v>420</v>
      </c>
      <c r="AG1" t="s">
        <v>421</v>
      </c>
      <c r="AH1" t="s">
        <v>422</v>
      </c>
      <c r="AI1" t="s">
        <v>423</v>
      </c>
      <c r="AJ1" t="s">
        <v>424</v>
      </c>
      <c r="AK1" t="s">
        <v>425</v>
      </c>
      <c r="AL1" t="s">
        <v>426</v>
      </c>
      <c r="AM1" t="s">
        <v>427</v>
      </c>
      <c r="AN1" t="s">
        <v>428</v>
      </c>
      <c r="AO1" t="s">
        <v>429</v>
      </c>
      <c r="AP1" t="s">
        <v>430</v>
      </c>
      <c r="AQ1" t="s">
        <v>431</v>
      </c>
      <c r="AR1" t="s">
        <v>432</v>
      </c>
      <c r="AS1" t="s">
        <v>433</v>
      </c>
      <c r="AT1" t="s">
        <v>434</v>
      </c>
      <c r="AU1" t="s">
        <v>435</v>
      </c>
      <c r="AV1" t="s">
        <v>436</v>
      </c>
      <c r="AW1" t="s">
        <v>437</v>
      </c>
      <c r="AX1" t="s">
        <v>438</v>
      </c>
      <c r="AY1" t="s">
        <v>439</v>
      </c>
      <c r="AZ1" t="s">
        <v>440</v>
      </c>
      <c r="BA1" t="s">
        <v>441</v>
      </c>
      <c r="BB1" t="s">
        <v>442</v>
      </c>
      <c r="BC1" t="s">
        <v>443</v>
      </c>
      <c r="BD1" t="s">
        <v>444</v>
      </c>
      <c r="BE1" t="s">
        <v>445</v>
      </c>
      <c r="BF1" t="s">
        <v>366</v>
      </c>
      <c r="BG1" t="s">
        <v>367</v>
      </c>
      <c r="BH1" t="s">
        <v>368</v>
      </c>
      <c r="BI1" t="s">
        <v>369</v>
      </c>
      <c r="BJ1" t="s">
        <v>370</v>
      </c>
      <c r="BK1" t="s">
        <v>371</v>
      </c>
      <c r="BL1" t="s">
        <v>372</v>
      </c>
      <c r="BM1" t="s">
        <v>373</v>
      </c>
      <c r="BN1" t="s">
        <v>374</v>
      </c>
      <c r="BO1" t="s">
        <v>375</v>
      </c>
      <c r="BP1" t="s">
        <v>376</v>
      </c>
      <c r="BQ1" t="s">
        <v>446</v>
      </c>
      <c r="BR1" t="s">
        <v>447</v>
      </c>
      <c r="BS1" t="s">
        <v>448</v>
      </c>
      <c r="BT1" t="s">
        <v>449</v>
      </c>
      <c r="BU1" t="s">
        <v>450</v>
      </c>
      <c r="BV1" t="s">
        <v>451</v>
      </c>
      <c r="BW1" t="s">
        <v>377</v>
      </c>
      <c r="BX1" t="s">
        <v>378</v>
      </c>
      <c r="BY1" t="s">
        <v>452</v>
      </c>
      <c r="BZ1" t="s">
        <v>453</v>
      </c>
      <c r="CA1" t="s">
        <v>454</v>
      </c>
      <c r="CB1" t="s">
        <v>379</v>
      </c>
      <c r="CC1" t="s">
        <v>380</v>
      </c>
      <c r="CD1" t="s">
        <v>455</v>
      </c>
      <c r="CE1" t="s">
        <v>456</v>
      </c>
      <c r="CF1" t="s">
        <v>457</v>
      </c>
      <c r="CG1" t="s">
        <v>458</v>
      </c>
      <c r="CH1" t="s">
        <v>381</v>
      </c>
      <c r="CI1" t="s">
        <v>459</v>
      </c>
      <c r="CJ1" t="s">
        <v>460</v>
      </c>
      <c r="CK1" t="s">
        <v>461</v>
      </c>
      <c r="CL1" t="s">
        <v>462</v>
      </c>
      <c r="CM1" t="s">
        <v>463</v>
      </c>
      <c r="CN1" t="s">
        <v>464</v>
      </c>
      <c r="CO1" t="s">
        <v>465</v>
      </c>
      <c r="CP1" t="s">
        <v>466</v>
      </c>
      <c r="CQ1" t="s">
        <v>467</v>
      </c>
      <c r="CR1" t="s">
        <v>468</v>
      </c>
      <c r="CS1" t="s">
        <v>469</v>
      </c>
      <c r="CT1" t="s">
        <v>470</v>
      </c>
      <c r="CU1" t="s">
        <v>471</v>
      </c>
      <c r="CV1" t="s">
        <v>472</v>
      </c>
      <c r="CW1" t="s">
        <v>473</v>
      </c>
      <c r="CX1" t="s">
        <v>474</v>
      </c>
      <c r="CY1" t="s">
        <v>475</v>
      </c>
      <c r="CZ1" t="s">
        <v>476</v>
      </c>
      <c r="DA1" t="s">
        <v>477</v>
      </c>
      <c r="DB1" t="s">
        <v>382</v>
      </c>
      <c r="DC1" t="s">
        <v>383</v>
      </c>
      <c r="DD1" t="s">
        <v>384</v>
      </c>
      <c r="DE1" t="s">
        <v>385</v>
      </c>
      <c r="DF1" t="s">
        <v>386</v>
      </c>
      <c r="DG1" t="s">
        <v>387</v>
      </c>
      <c r="DH1" t="s">
        <v>388</v>
      </c>
      <c r="DI1" t="s">
        <v>389</v>
      </c>
      <c r="DJ1" t="s">
        <v>478</v>
      </c>
      <c r="DK1" t="s">
        <v>479</v>
      </c>
      <c r="DL1" t="s">
        <v>480</v>
      </c>
      <c r="DM1" t="s">
        <v>481</v>
      </c>
      <c r="DN1" t="s">
        <v>482</v>
      </c>
      <c r="DO1" t="s">
        <v>483</v>
      </c>
      <c r="DP1" t="s">
        <v>484</v>
      </c>
      <c r="DQ1" t="s">
        <v>485</v>
      </c>
      <c r="DR1" t="s">
        <v>486</v>
      </c>
      <c r="DS1" t="s">
        <v>487</v>
      </c>
      <c r="DT1" t="s">
        <v>488</v>
      </c>
      <c r="DU1" t="s">
        <v>489</v>
      </c>
      <c r="DV1" t="s">
        <v>490</v>
      </c>
      <c r="DW1" t="s">
        <v>491</v>
      </c>
      <c r="DX1" t="s">
        <v>492</v>
      </c>
      <c r="DY1" t="s">
        <v>493</v>
      </c>
      <c r="DZ1" t="s">
        <v>494</v>
      </c>
      <c r="EA1" t="s">
        <v>495</v>
      </c>
      <c r="EB1" t="s">
        <v>496</v>
      </c>
      <c r="EC1" t="s">
        <v>497</v>
      </c>
      <c r="ED1" t="s">
        <v>498</v>
      </c>
      <c r="EE1" t="s">
        <v>499</v>
      </c>
      <c r="EF1" t="s">
        <v>500</v>
      </c>
      <c r="EG1" t="s">
        <v>501</v>
      </c>
      <c r="EH1" t="s">
        <v>502</v>
      </c>
      <c r="EI1" t="s">
        <v>503</v>
      </c>
      <c r="EJ1" t="s">
        <v>504</v>
      </c>
      <c r="EK1" t="s">
        <v>505</v>
      </c>
      <c r="EL1" t="s">
        <v>506</v>
      </c>
      <c r="EM1" t="s">
        <v>507</v>
      </c>
      <c r="EN1" t="s">
        <v>508</v>
      </c>
      <c r="EO1" t="s">
        <v>509</v>
      </c>
      <c r="EP1" t="s">
        <v>510</v>
      </c>
      <c r="EQ1" t="s">
        <v>511</v>
      </c>
      <c r="ER1" t="s">
        <v>512</v>
      </c>
      <c r="ES1" t="s">
        <v>513</v>
      </c>
      <c r="ET1" t="s">
        <v>514</v>
      </c>
      <c r="EU1" t="s">
        <v>515</v>
      </c>
      <c r="EV1" t="s">
        <v>516</v>
      </c>
      <c r="EW1" t="s">
        <v>517</v>
      </c>
      <c r="EX1" t="s">
        <v>518</v>
      </c>
      <c r="EY1" t="s">
        <v>519</v>
      </c>
      <c r="EZ1" t="s">
        <v>520</v>
      </c>
      <c r="FA1" t="s">
        <v>521</v>
      </c>
      <c r="FB1" t="s">
        <v>522</v>
      </c>
      <c r="FC1" t="s">
        <v>523</v>
      </c>
      <c r="FD1" t="s">
        <v>524</v>
      </c>
      <c r="FE1" t="s">
        <v>525</v>
      </c>
      <c r="FF1" t="s">
        <v>526</v>
      </c>
      <c r="FG1" t="s">
        <v>527</v>
      </c>
      <c r="FH1" t="s">
        <v>528</v>
      </c>
      <c r="FI1" t="s">
        <v>529</v>
      </c>
      <c r="FJ1" t="s">
        <v>530</v>
      </c>
      <c r="FK1" t="s">
        <v>531</v>
      </c>
      <c r="FL1" t="s">
        <v>532</v>
      </c>
      <c r="FM1" t="s">
        <v>533</v>
      </c>
      <c r="FN1" t="s">
        <v>534</v>
      </c>
      <c r="FO1" t="s">
        <v>535</v>
      </c>
      <c r="FP1" t="s">
        <v>536</v>
      </c>
      <c r="FQ1" t="s">
        <v>537</v>
      </c>
      <c r="FR1" t="s">
        <v>538</v>
      </c>
      <c r="FS1" t="s">
        <v>539</v>
      </c>
      <c r="FT1" t="s">
        <v>540</v>
      </c>
      <c r="FU1" t="s">
        <v>541</v>
      </c>
      <c r="FV1" t="s">
        <v>542</v>
      </c>
      <c r="FW1" t="s">
        <v>543</v>
      </c>
      <c r="FX1" t="s">
        <v>544</v>
      </c>
      <c r="FY1" t="s">
        <v>545</v>
      </c>
      <c r="FZ1" t="s">
        <v>546</v>
      </c>
      <c r="GA1" t="s">
        <v>547</v>
      </c>
      <c r="GB1" t="s">
        <v>548</v>
      </c>
      <c r="GC1" t="s">
        <v>549</v>
      </c>
      <c r="GD1" t="s">
        <v>550</v>
      </c>
      <c r="GE1" t="s">
        <v>551</v>
      </c>
      <c r="GF1" t="s">
        <v>552</v>
      </c>
      <c r="GG1" t="s">
        <v>553</v>
      </c>
      <c r="GH1" t="s">
        <v>554</v>
      </c>
      <c r="GI1" t="s">
        <v>555</v>
      </c>
      <c r="GJ1" t="s">
        <v>556</v>
      </c>
      <c r="GK1" t="s">
        <v>557</v>
      </c>
      <c r="GL1" t="s">
        <v>558</v>
      </c>
      <c r="GM1" t="s">
        <v>559</v>
      </c>
      <c r="GN1" t="s">
        <v>560</v>
      </c>
      <c r="GO1" t="s">
        <v>561</v>
      </c>
      <c r="GP1" t="s">
        <v>562</v>
      </c>
      <c r="GQ1" t="s">
        <v>563</v>
      </c>
      <c r="GR1" t="s">
        <v>564</v>
      </c>
      <c r="GS1" t="s">
        <v>565</v>
      </c>
      <c r="GT1" t="s">
        <v>566</v>
      </c>
      <c r="GU1" t="s">
        <v>567</v>
      </c>
      <c r="GV1" t="s">
        <v>568</v>
      </c>
      <c r="GW1" t="s">
        <v>569</v>
      </c>
      <c r="GX1" t="s">
        <v>570</v>
      </c>
      <c r="GY1" t="s">
        <v>571</v>
      </c>
      <c r="GZ1" t="s">
        <v>572</v>
      </c>
      <c r="HA1" t="s">
        <v>573</v>
      </c>
      <c r="HB1" t="s">
        <v>574</v>
      </c>
      <c r="HC1" t="s">
        <v>575</v>
      </c>
      <c r="HD1" t="s">
        <v>576</v>
      </c>
      <c r="HE1" t="s">
        <v>577</v>
      </c>
      <c r="HF1" t="s">
        <v>578</v>
      </c>
      <c r="HG1" t="s">
        <v>579</v>
      </c>
      <c r="HH1" t="s">
        <v>580</v>
      </c>
      <c r="HI1" t="s">
        <v>581</v>
      </c>
      <c r="HJ1" t="s">
        <v>582</v>
      </c>
      <c r="HK1" t="s">
        <v>583</v>
      </c>
      <c r="HL1" t="s">
        <v>584</v>
      </c>
      <c r="HM1" t="s">
        <v>585</v>
      </c>
      <c r="HN1" t="s">
        <v>586</v>
      </c>
      <c r="HO1" t="s">
        <v>587</v>
      </c>
      <c r="HP1" t="s">
        <v>588</v>
      </c>
      <c r="HQ1" t="s">
        <v>589</v>
      </c>
      <c r="HR1" t="s">
        <v>590</v>
      </c>
      <c r="HS1" t="s">
        <v>591</v>
      </c>
      <c r="HT1" t="s">
        <v>592</v>
      </c>
      <c r="HU1" t="s">
        <v>593</v>
      </c>
      <c r="HV1" t="s">
        <v>594</v>
      </c>
      <c r="HW1" t="s">
        <v>595</v>
      </c>
      <c r="HX1" t="s">
        <v>596</v>
      </c>
      <c r="HY1" t="s">
        <v>597</v>
      </c>
      <c r="HZ1" t="s">
        <v>598</v>
      </c>
      <c r="IA1" t="s">
        <v>599</v>
      </c>
      <c r="IB1" t="s">
        <v>600</v>
      </c>
      <c r="IC1" t="s">
        <v>601</v>
      </c>
      <c r="ID1" t="s">
        <v>602</v>
      </c>
      <c r="IE1" t="s">
        <v>603</v>
      </c>
      <c r="IF1" t="s">
        <v>604</v>
      </c>
      <c r="IG1" t="s">
        <v>605</v>
      </c>
      <c r="IH1" t="s">
        <v>606</v>
      </c>
      <c r="II1" t="s">
        <v>607</v>
      </c>
      <c r="IJ1" t="s">
        <v>608</v>
      </c>
      <c r="IK1" t="s">
        <v>609</v>
      </c>
      <c r="IL1" t="s">
        <v>610</v>
      </c>
      <c r="IM1" t="s">
        <v>611</v>
      </c>
      <c r="IN1" t="s">
        <v>612</v>
      </c>
      <c r="IO1" t="s">
        <v>613</v>
      </c>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tabSelected="1"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441.22899999999998</v>
      </c>
      <c r="E2" s="88">
        <f>MEDIAN(E5:E26)</f>
        <v>418.625</v>
      </c>
      <c r="F2" s="88">
        <f>MEDIAN(F5:F26)</f>
        <v>347.45499999999998</v>
      </c>
      <c r="G2" s="88">
        <f>MEDIAN(G5:G26)</f>
        <v>5.7114999999999999E-2</v>
      </c>
      <c r="H2" s="88"/>
      <c r="I2" s="88"/>
      <c r="J2" s="184">
        <f>MEDIAN(J5:J26)</f>
        <v>-2.0156853976920821E-3</v>
      </c>
      <c r="K2" s="185"/>
      <c r="L2" s="88"/>
      <c r="M2" s="88">
        <f t="shared" ref="M2:U2" si="0">MEDIAN(M5:M26)</f>
        <v>0</v>
      </c>
      <c r="N2" s="88">
        <f t="shared" si="0"/>
        <v>38.474865000000001</v>
      </c>
      <c r="O2" s="88">
        <f t="shared" si="0"/>
        <v>9.5249999999999986</v>
      </c>
      <c r="P2" s="88">
        <f t="shared" si="0"/>
        <v>10.100000000000001</v>
      </c>
      <c r="Q2" s="88">
        <f t="shared" si="0"/>
        <v>20.281833150000022</v>
      </c>
      <c r="R2" s="88">
        <f t="shared" si="0"/>
        <v>34.367665000000002</v>
      </c>
      <c r="S2" s="88">
        <f t="shared" si="0"/>
        <v>10.175000000000001</v>
      </c>
      <c r="T2" s="88">
        <f t="shared" si="0"/>
        <v>26.358135750000002</v>
      </c>
      <c r="U2" s="184">
        <f t="shared" si="0"/>
        <v>5.8500000000000002E-3</v>
      </c>
      <c r="V2" s="88"/>
      <c r="W2" s="88"/>
      <c r="X2" s="88"/>
      <c r="Y2" s="184" t="e">
        <f t="shared" ref="Y2:AD2" si="1">MEDIAN(Y5:Y26)</f>
        <v>#DIV/0!</v>
      </c>
      <c r="Z2" s="184" t="e">
        <f t="shared" si="1"/>
        <v>#DIV/0!</v>
      </c>
      <c r="AA2" s="184">
        <f t="shared" si="1"/>
        <v>0.10727990021768352</v>
      </c>
      <c r="AB2" s="88">
        <f t="shared" si="1"/>
        <v>5.5105000000000001E-2</v>
      </c>
      <c r="AC2" s="88">
        <f t="shared" si="1"/>
        <v>55105</v>
      </c>
      <c r="AD2" s="127">
        <f t="shared" si="1"/>
        <v>61.5</v>
      </c>
    </row>
    <row r="3" spans="1:30">
      <c r="A3" s="91" t="s">
        <v>50</v>
      </c>
      <c r="D3" s="88">
        <f>SUM(D5:D26)</f>
        <v>59499.218384999993</v>
      </c>
      <c r="E3" s="88">
        <f>SUM(E5:E26)</f>
        <v>58642.33</v>
      </c>
      <c r="F3" s="88">
        <f>SUM(F5:F26)</f>
        <v>49630.019575439997</v>
      </c>
      <c r="G3" s="88">
        <f>SUM(G5:G26)</f>
        <v>13.919029999999999</v>
      </c>
      <c r="H3" s="88"/>
      <c r="I3" s="88"/>
      <c r="J3" s="88"/>
      <c r="K3" s="185"/>
      <c r="L3" s="88"/>
      <c r="M3" s="88">
        <f>SUM(M5:M26)</f>
        <v>3.6999480000000524</v>
      </c>
      <c r="N3" s="88">
        <f t="shared" ref="N3:T3" si="2">SUM(N5:N26)</f>
        <v>1100.7720199999999</v>
      </c>
      <c r="O3" s="88">
        <f t="shared" si="2"/>
        <v>777.14018999999985</v>
      </c>
      <c r="P3" s="88">
        <f t="shared" si="2"/>
        <v>808.05322400000011</v>
      </c>
      <c r="Q3" s="88">
        <f t="shared" si="2"/>
        <v>2771.1524184071618</v>
      </c>
      <c r="R3" s="88">
        <f t="shared" si="2"/>
        <v>941.53902000000005</v>
      </c>
      <c r="S3" s="88">
        <f t="shared" si="2"/>
        <v>672.92316600000004</v>
      </c>
      <c r="T3" s="88">
        <f t="shared" si="2"/>
        <v>10609.159124330939</v>
      </c>
      <c r="U3" s="184"/>
      <c r="V3" s="88"/>
      <c r="W3" s="88"/>
      <c r="X3" s="88"/>
      <c r="Y3" s="184"/>
      <c r="Z3" s="184"/>
      <c r="AA3" s="184"/>
      <c r="AB3" s="88"/>
      <c r="AC3" s="88"/>
      <c r="AD3" s="195"/>
    </row>
    <row r="4" spans="1:30">
      <c r="A4" s="91" t="s">
        <v>19</v>
      </c>
      <c r="C4" s="26" t="s">
        <v>20</v>
      </c>
      <c r="D4" s="88">
        <f>_xll.ciqfunctions.udf.CIQ(C4,"IQ_MARKETCAP",$A$28)</f>
        <v>358096.57049999997</v>
      </c>
      <c r="E4" s="172">
        <f>_xll.ciqfunctions.udf.CIQ(C4,"IQ_HOLDINGS_EQUITY_ASSETS",$A$28)</f>
        <v>353432.07</v>
      </c>
      <c r="F4" s="173">
        <f>_xll.ciqfunctions.udf.CIQ(C4,"IQ_MARKETCAP",$A$29)</f>
        <v>315505.59450000001</v>
      </c>
      <c r="G4" s="89">
        <f>_xll.ciqfunctions.udf.CIQ(C4,"IQ_VOLUME",$A$28)</f>
        <v>48.515970000000003</v>
      </c>
      <c r="H4" s="174">
        <f>_xll.ciqfunctions.udf.CIQ(C4,"IQ_CLOSEPRICE",$A$27)</f>
        <v>564.1</v>
      </c>
      <c r="I4" s="89">
        <f>_xll.ciqfunctions.udf.CIQ(C4,"IQ_CLOSEPRICE",$A$28)</f>
        <v>560.27</v>
      </c>
      <c r="J4" s="153">
        <f>(I4-H4)/H4</f>
        <v>-6.7895763162560555E-3</v>
      </c>
      <c r="K4" s="173">
        <f>_xll.ciqfunctions.udf.CIQ($C4,"IQ_VWAP",A$28)</f>
        <v>562.16999999999996</v>
      </c>
      <c r="L4" s="186">
        <f>_xll.ciqfunctions.udf.CIQ($C4,"IQ_SHARESOUTSTANDING",($A$27))</f>
        <v>639.15</v>
      </c>
      <c r="M4" s="187">
        <f t="shared" ref="M4:M9" si="3">K4*(P4-L4)</f>
        <v>0</v>
      </c>
      <c r="N4" s="172">
        <f>_xll.ciqfunctions.udf.CIQAVG($C4,"IQ_VWAP",A$29,A$28,"USD")</f>
        <v>512.11708999999996</v>
      </c>
      <c r="O4" s="172">
        <f>_xll.ciqfunctions.udf.CIQ($C4,"IQ_SHARESOUTSTANDING",$A$29)</f>
        <v>617.15</v>
      </c>
      <c r="P4" s="172">
        <f>_xll.ciqfunctions.udf.CIQ($C4,"IQ_SHARESOUTSTANDING",$A$28)</f>
        <v>639.15</v>
      </c>
      <c r="Q4" s="172">
        <f>(P4-O4)*N4</f>
        <v>11266.57598</v>
      </c>
      <c r="R4" s="173">
        <f>_xll.ciqfunctions.udf.CIQAVG($C4,"IQ_VWAP",A$30,A$28,"USD")</f>
        <v>482.03242999999998</v>
      </c>
      <c r="S4" s="173">
        <f>_xll.ciqfunctions.udf.CIQ($C4,"IQ_SHARESOUTSTANDING",$A$30)</f>
        <v>560.35</v>
      </c>
      <c r="T4" s="172">
        <f>(P4-S4)*R4</f>
        <v>37984.155483999974</v>
      </c>
      <c r="U4" s="126">
        <v>2E-3</v>
      </c>
      <c r="V4" s="91">
        <f>_xll.ciqfunctions.udf.CIQ(C4,"IQ_CLOSEPRICE",$A$30)</f>
        <v>409.52</v>
      </c>
      <c r="W4" s="91">
        <f>_xll.ciqfunctions.udf.CIQ($C4,"IQ_CLOSEPRICE",$A$29)</f>
        <v>511.23</v>
      </c>
      <c r="X4" s="91">
        <f>_xll.ciqfunctions.udf.CIQ(C4,"IQ_CLOSEPRICE",$A$28)</f>
        <v>560.27</v>
      </c>
      <c r="Y4" s="153">
        <f>(X4/V4)^(365/($A$28-$A$30))-1</f>
        <v>0.21599272800011682</v>
      </c>
      <c r="Z4" s="153">
        <f>X4/V4-1</f>
        <v>0.36811388943152967</v>
      </c>
      <c r="AA4" s="153">
        <f>X4/W4-1</f>
        <v>9.5925512978502825E-2</v>
      </c>
      <c r="AB4" s="89">
        <f>_xll.ciqfunctions.udf.CIQAVG(C4,"IQ_VOLUME","-30D",$A$28)</f>
        <v>44.01887</v>
      </c>
      <c r="AC4" s="89">
        <f>AB4*1000000</f>
        <v>44018870</v>
      </c>
      <c r="AD4" s="127">
        <v>101</v>
      </c>
    </row>
    <row r="5" spans="1:30">
      <c r="A5" s="119" t="s">
        <v>71</v>
      </c>
      <c r="C5" s="119" t="s">
        <v>72</v>
      </c>
      <c r="D5" s="88">
        <f>_xll.ciqfunctions.udf.CIQ(C5,"IQ_MARKETCAP",$A$28)</f>
        <v>28.757850000000001</v>
      </c>
      <c r="E5" s="172">
        <f>_xll.ciqfunctions.udf.CIQ(C5,"IQ_HOLDINGS_EQUITY_ASSETS",$A$28)</f>
        <v>26.99</v>
      </c>
      <c r="F5" s="173">
        <f>_xll.ciqfunctions.udf.CIQ(C5,"IQ_MARKETCAP",$A$29)</f>
        <v>11.372059999999999</v>
      </c>
      <c r="G5" s="89">
        <f>_xll.ciqfunctions.udf.CIQ(C5,"IQ_VOLUME",$A$28)</f>
        <v>1.5980000000000001E-2</v>
      </c>
      <c r="H5" s="174">
        <f>_xll.ciqfunctions.udf.CIQ(C5,"IQ_CLOSEPRICE",$A$27)</f>
        <v>32.0227</v>
      </c>
      <c r="I5" s="89">
        <f>_xll.ciqfunctions.udf.CIQ(C5,"IQ_CLOSEPRICE",$A$28)</f>
        <v>31.953099999999999</v>
      </c>
      <c r="J5" s="153">
        <f>(I5-H5)/H5</f>
        <v>-2.1734582030872229E-3</v>
      </c>
      <c r="K5" s="173">
        <f>_xll.ciqfunctions.udf.CIQ($C5,"IQ_VWAP",A$28)</f>
        <v>32.130000000000003</v>
      </c>
      <c r="L5" s="186">
        <f>_xll.ciqfunctions.udf.CIQ($C5,"IQ_SHARESOUTSTANDING",($A$27))</f>
        <v>0.9</v>
      </c>
      <c r="M5" s="187">
        <f>K5*(P5-L5)</f>
        <v>0</v>
      </c>
      <c r="N5" s="172">
        <f>_xll.ciqfunctions.udf.CIQAVG($C5,"IQ_VWAP",A$29,A$28,"USD")</f>
        <v>28.60547</v>
      </c>
      <c r="O5" s="172">
        <f>_xll.ciqfunctions.udf.CIQ($C5,"IQ_SHARESOUTSTANDING",$A$29)</f>
        <v>0.4</v>
      </c>
      <c r="P5" s="172">
        <f>_xll.ciqfunctions.udf.CIQ($C5,"IQ_SHARESOUTSTANDING",$A$28)</f>
        <v>0.9</v>
      </c>
      <c r="Q5" s="172">
        <f>(P5-O5)*N5</f>
        <v>14.302735</v>
      </c>
      <c r="R5" s="173">
        <f>_xll.ciqfunctions.udf.CIQAVG($C5,"IQ_VWAP",A$30,A$28,"USD")</f>
        <v>27.517299999999999</v>
      </c>
      <c r="S5" s="173">
        <f>_xll.ciqfunctions.udf.CIQ($C5,"IQ_SHARESOUTSTANDING",$A$30)</f>
        <v>0</v>
      </c>
      <c r="T5" s="172">
        <f>(P5-S5)*R5</f>
        <v>24.76557</v>
      </c>
      <c r="U5" s="126">
        <v>0.01</v>
      </c>
      <c r="V5" s="191">
        <v>3878.75</v>
      </c>
      <c r="W5" s="191">
        <v>5445.64</v>
      </c>
      <c r="X5" s="171">
        <f>'raw1'!N2</f>
        <v>6013.15</v>
      </c>
      <c r="Y5" s="153">
        <f>(X5/V5)^(365/($A$28-$A$30))-1</f>
        <v>0.31462829629143663</v>
      </c>
      <c r="Z5" s="153">
        <f>X5/V5-1</f>
        <v>0.55028037383177564</v>
      </c>
      <c r="AA5" s="153">
        <f>I5/'raw1'!N1-1</f>
        <v>0.12392191347168491</v>
      </c>
      <c r="AB5" s="89">
        <f>_xll.ciqfunctions.udf.CIQAVG(C5,"IQ_VOLUME","-30D",$A$28)</f>
        <v>2.248E-2</v>
      </c>
      <c r="AC5" s="89">
        <f>AB5*1000000</f>
        <v>22480</v>
      </c>
      <c r="AD5" s="127">
        <v>48</v>
      </c>
    </row>
    <row r="6" spans="1:30">
      <c r="A6" s="91" t="s">
        <v>30</v>
      </c>
      <c r="C6" s="119" t="s">
        <v>31</v>
      </c>
      <c r="D6" s="88">
        <f>_xll.ciqfunctions.udf.CIQ(C6,"IQ_MARKETCAP",$A$28)</f>
        <v>27128.617030000001</v>
      </c>
      <c r="E6" s="172">
        <f>_xll.ciqfunctions.udf.CIQ(C6,"IQ_HOLDINGS_EQUITY_ASSETS",$A$28)</f>
        <v>26802.73</v>
      </c>
      <c r="F6" s="173">
        <f>_xll.ciqfunctions.udf.CIQ(C6,"IQ_MARKETCAP",$A$29)</f>
        <v>23306.894629999999</v>
      </c>
      <c r="G6" s="89">
        <f>_xll.ciqfunctions.udf.CIQ(C6,"IQ_VOLUME",$A$28)</f>
        <v>6.9168799999999999</v>
      </c>
      <c r="H6" s="174">
        <f>_xll.ciqfunctions.udf.CIQ(C6,"IQ_CLOSEPRICE",$A$27)</f>
        <v>290.19</v>
      </c>
      <c r="I6" s="89">
        <f>_xll.ciqfunctions.udf.CIQ(C6,"IQ_CLOSEPRICE",$A$28)</f>
        <v>287.10000000000002</v>
      </c>
      <c r="J6" s="153">
        <f>(I6-H6)/H6</f>
        <v>-1.0648196009510924E-2</v>
      </c>
      <c r="K6" s="173">
        <f>_xll.ciqfunctions.udf.CIQ($C6,"IQ_VWAP",A$28)</f>
        <v>287.51</v>
      </c>
      <c r="L6" s="186">
        <f>_xll.ciqfunctions.udf.CIQ($C6,"IQ_SHARESOUTSTANDING",($A$27))</f>
        <v>94.491870000000006</v>
      </c>
      <c r="M6" s="187">
        <f t="shared" si="3"/>
        <v>0</v>
      </c>
      <c r="N6" s="172">
        <f>_xll.ciqfunctions.udf.CIQAVG($C6,"IQ_VWAP",A$29,A$28,"USD")</f>
        <v>244.36080999999999</v>
      </c>
      <c r="O6" s="172">
        <f>_xll.ciqfunctions.udf.CIQ($C6,"IQ_SHARESOUTSTANDING",$A$29)</f>
        <v>96.241870000000006</v>
      </c>
      <c r="P6" s="172">
        <f>_xll.ciqfunctions.udf.CIQ($C6,"IQ_SHARESOUTSTANDING",$A$28)</f>
        <v>94.491870000000006</v>
      </c>
      <c r="Q6" s="172">
        <f>(P6-O6)*N6</f>
        <v>-427.6314175</v>
      </c>
      <c r="R6" s="173">
        <f>_xll.ciqfunctions.udf.CIQAVG($C6,"IQ_VWAP",A$30,A$28,"USD")</f>
        <v>236.41315</v>
      </c>
      <c r="S6" s="173">
        <f>_xll.ciqfunctions.udf.CIQ($C6,"IQ_SHARESOUTSTANDING",$A$30)</f>
        <v>68.441869999999994</v>
      </c>
      <c r="T6" s="172">
        <f>(P6-S6)*R6</f>
        <v>6158.5625575000031</v>
      </c>
      <c r="U6" s="184">
        <v>3.5000000000000001E-3</v>
      </c>
      <c r="V6" s="91">
        <f>_xll.ciqfunctions.udf.CIQ(C6,"IQ_CLOSEPRICE",$A$30)</f>
        <v>174.87</v>
      </c>
      <c r="W6" s="91">
        <f>_xll.ciqfunctions.udf.CIQ($C6,"IQ_CLOSEPRICE",$A$29)</f>
        <v>242.17</v>
      </c>
      <c r="X6" s="91">
        <f>_xll.ciqfunctions.udf.CIQ(C6,"IQ_CLOSEPRICE",$A$28)</f>
        <v>287.10000000000002</v>
      </c>
      <c r="Y6" s="153">
        <f>(X6/V6)^(365/($A$28-$A$30))-1</f>
        <v>0.36252235360688112</v>
      </c>
      <c r="Z6" s="153">
        <f>X6/V6-1</f>
        <v>0.64179104477611948</v>
      </c>
      <c r="AA6" s="153">
        <f>X6/W6-1</f>
        <v>0.18553082545319421</v>
      </c>
      <c r="AB6" s="89">
        <f>_xll.ciqfunctions.udf.CIQAVG(C6,"IQ_VOLUME","-30D",$A$28)</f>
        <v>7.59971</v>
      </c>
      <c r="AC6" s="89">
        <f>AB6*1000000</f>
        <v>7599710</v>
      </c>
      <c r="AD6" s="127">
        <v>27</v>
      </c>
    </row>
    <row r="7" spans="1:30">
      <c r="A7" s="91" t="s">
        <v>73</v>
      </c>
      <c r="C7" s="119" t="s">
        <v>74</v>
      </c>
      <c r="D7" s="88">
        <f>_xll.ciqfunctions.udf.CIQ(C7,"IQ_MARKETCAP",$A$28)</f>
        <v>11939.4</v>
      </c>
      <c r="E7" s="172">
        <f>_xll.ciqfunctions.udf.CIQ(C7,"IQ_HOLDINGS_EQUITY_ASSETS",$A$28)</f>
        <v>11970.01</v>
      </c>
      <c r="F7" s="173">
        <f>_xll.ciqfunctions.udf.CIQ(C7,"IQ_MARKETCAP",$A$29)</f>
        <v>9321.1720000000005</v>
      </c>
      <c r="G7" s="89">
        <f>_xll.ciqfunctions.udf.CIQ(C7,"IQ_VOLUME",$A$28)</f>
        <v>3.8788999999999998</v>
      </c>
      <c r="H7" s="174">
        <f>_xll.ciqfunctions.udf.CIQ(C7,"IQ_CLOSEPRICE",$A$27)</f>
        <v>110.98</v>
      </c>
      <c r="I7" s="89">
        <f>_xll.ciqfunctions.udf.CIQ(C7,"IQ_CLOSEPRICE",$A$28)</f>
        <v>110.55</v>
      </c>
      <c r="J7" s="153">
        <f>(I7-H7)/H7</f>
        <v>-3.8745719949541072E-3</v>
      </c>
      <c r="K7" s="173"/>
      <c r="L7" s="186">
        <f>_xll.ciqfunctions.udf.CIQ($C7,"IQ_SHARESOUTSTANDING",($A$27))</f>
        <v>108</v>
      </c>
      <c r="M7" s="187">
        <f t="shared" si="3"/>
        <v>0</v>
      </c>
      <c r="N7" s="172">
        <f>_xll.ciqfunctions.udf.CIQAVG($C7,"IQ_VWAP",A$29,A$28,"USD")</f>
        <v>100.8175</v>
      </c>
      <c r="O7" s="172">
        <f>_xll.ciqfunctions.udf.CIQ($C7,"IQ_SHARESOUTSTANDING",$A$29)</f>
        <v>93.1</v>
      </c>
      <c r="P7" s="172">
        <f>_xll.ciqfunctions.udf.CIQ($C7,"IQ_SHARESOUTSTANDING",$A$28)</f>
        <v>108</v>
      </c>
      <c r="Q7" s="172">
        <f>(P7-O7)*N7</f>
        <v>1502.1807500000004</v>
      </c>
      <c r="R7" s="173">
        <f>_xll.ciqfunctions.udf.CIQAVG($C7,"IQ_VWAP",A$30,A$28,"USD")</f>
        <v>92.627709999999993</v>
      </c>
      <c r="S7" s="173">
        <f>_xll.ciqfunctions.udf.CIQ($C7,"IQ_SHARESOUTSTANDING",$A$30)</f>
        <v>92.25</v>
      </c>
      <c r="T7" s="172">
        <f>(P7-S7)*R7</f>
        <v>1458.8864325</v>
      </c>
      <c r="U7" s="184">
        <v>0.01</v>
      </c>
      <c r="V7" s="91">
        <f>_xll.ciqfunctions.udf.CIQ(C7,"IQ_CLOSEPRICE",$A$30)</f>
        <v>81.128</v>
      </c>
      <c r="W7" s="91">
        <f>_xll.ciqfunctions.udf.CIQ($C7,"IQ_CLOSEPRICE",$A$29)</f>
        <v>100.12</v>
      </c>
      <c r="X7" s="91">
        <f>_xll.ciqfunctions.udf.CIQ(C7,"IQ_CLOSEPRICE",$A$28)</f>
        <v>110.55</v>
      </c>
      <c r="Y7" s="153">
        <f>(X7/V7)^(365/($A$28-$A$30))-1</f>
        <v>0.21296678564294935</v>
      </c>
      <c r="Z7" s="153">
        <f>X7/V7-1</f>
        <v>0.36266147322749243</v>
      </c>
      <c r="AA7" s="153">
        <f>X7/W7-1</f>
        <v>0.10417499001198549</v>
      </c>
      <c r="AB7" s="89">
        <f>_xll.ciqfunctions.udf.CIQAVG(C7,"IQ_VOLUME","-30D",$A$28)</f>
        <v>4.3653599999999999</v>
      </c>
      <c r="AC7" s="89">
        <f>AB7*1000000</f>
        <v>4365360</v>
      </c>
      <c r="AD7" s="127">
        <v>121</v>
      </c>
    </row>
    <row r="8" spans="1:30">
      <c r="A8" s="25" t="s">
        <v>293</v>
      </c>
      <c r="B8" s="175" t="s">
        <v>75</v>
      </c>
      <c r="C8" s="26" t="s">
        <v>35</v>
      </c>
      <c r="D8" s="88">
        <f>_xll.ciqfunctions.udf.CIQ(C8,"IQ_MARKETCAP",$A$28)</f>
        <v>2838.5837999999999</v>
      </c>
      <c r="E8" s="172">
        <f>_xll.ciqfunctions.udf.CIQ(C8,"IQ_HOLDINGS_EQUITY_ASSETS",$A$28)</f>
        <v>2756.05</v>
      </c>
      <c r="F8" s="173">
        <f>_xll.ciqfunctions.udf.CIQ(C8,"IQ_MARKETCAP",$A$29)</f>
        <v>2582.8380000000002</v>
      </c>
      <c r="G8" s="89">
        <f>_xll.ciqfunctions.udf.CIQ(C8,"IQ_VOLUME",$A$28)</f>
        <v>0.62856000000000001</v>
      </c>
      <c r="H8" s="174">
        <f>_xll.ciqfunctions.udf.CIQ(C8,"IQ_CLOSEPRICE",$A$27)</f>
        <v>33.97</v>
      </c>
      <c r="I8" s="89">
        <f>_xll.ciqfunctions.udf.CIQ(C8,"IQ_CLOSEPRICE",$A$28)</f>
        <v>33.93</v>
      </c>
      <c r="J8" s="153">
        <f t="shared" ref="J8:J20" si="4">(I8-H8)/H8</f>
        <v>-1.177509567265209E-3</v>
      </c>
      <c r="K8" s="173">
        <f>_xll.ciqfunctions.udf.CIQ($C8,"IQ_VWAP",A$28)</f>
        <v>33.96</v>
      </c>
      <c r="L8" s="186">
        <f>_xll.ciqfunctions.udf.CIQ($C8,"IQ_SHARESOUTSTANDING",($A$27))</f>
        <v>83.66</v>
      </c>
      <c r="M8" s="187">
        <f t="shared" si="3"/>
        <v>0</v>
      </c>
      <c r="N8" s="172">
        <f>_xll.ciqfunctions.udf.CIQAVG($C8,"IQ_VWAP",A$29,A$28,"USD")</f>
        <v>31.297969999999999</v>
      </c>
      <c r="O8" s="172">
        <f>_xll.ciqfunctions.udf.CIQ($C8,"IQ_SHARESOUTSTANDING",$A$29)</f>
        <v>80.84</v>
      </c>
      <c r="P8" s="172">
        <f>_xll.ciqfunctions.udf.CIQ($C8,"IQ_SHARESOUTSTANDING",$A$28)</f>
        <v>83.66</v>
      </c>
      <c r="Q8" s="172">
        <f>(P8-O8)*N8</f>
        <v>88.260275399999784</v>
      </c>
      <c r="R8" s="173">
        <f>_xll.ciqfunctions.udf.CIQAVG($C8,"IQ_VWAP",A$30,A$28,"USD")</f>
        <v>31.129380000000001</v>
      </c>
      <c r="S8" s="173">
        <f>_xll.ciqfunctions.udf.CIQ($C8,"IQ_SHARESOUTSTANDING",$A$30)</f>
        <v>87.06</v>
      </c>
      <c r="T8" s="172">
        <f>(P8-S8)*R8</f>
        <v>-105.83989200000018</v>
      </c>
      <c r="U8" s="126">
        <v>6.8999999999999999E-3</v>
      </c>
      <c r="V8" s="91">
        <f>_xll.ciqfunctions.udf.CIQ(C8,"IQ_CLOSEPRICE",$A$30)</f>
        <v>28.5</v>
      </c>
      <c r="W8" s="91">
        <f>_xll.ciqfunctions.udf.CIQ($C8,"IQ_CLOSEPRICE",$A$29)</f>
        <v>31.95</v>
      </c>
      <c r="X8" s="91">
        <f>_xll.ciqfunctions.udf.CIQ(C8,"IQ_CLOSEPRICE",$A$28)</f>
        <v>33.93</v>
      </c>
      <c r="Y8" s="153">
        <f t="shared" ref="Y8:Y14" si="5">(X8/V8)^(365/($A$28-$A$30))-1</f>
        <v>0.11495145096800718</v>
      </c>
      <c r="Z8" s="153">
        <f>X8/V8-1</f>
        <v>0.19052631578947365</v>
      </c>
      <c r="AA8" s="153">
        <f t="shared" ref="AA8:AA26" si="6">X8/W8-1</f>
        <v>6.197183098591541E-2</v>
      </c>
      <c r="AB8" s="89">
        <f>_xll.ciqfunctions.udf.CIQAVG(C8,"IQ_VOLUME","-30D",$A$28)</f>
        <v>0.66417999999999999</v>
      </c>
      <c r="AC8" s="89">
        <f>AB8*1000000</f>
        <v>664180</v>
      </c>
      <c r="AD8" s="127">
        <v>43</v>
      </c>
    </row>
    <row r="9" spans="1:30">
      <c r="A9" s="25" t="s">
        <v>291</v>
      </c>
      <c r="B9" s="175" t="s">
        <v>76</v>
      </c>
      <c r="C9" s="26" t="s">
        <v>28</v>
      </c>
      <c r="D9" s="88">
        <f>_xll.ciqfunctions.udf.CIQ(C9,"IQ_MARKETCAP",$A$28)</f>
        <v>3942.1725900000001</v>
      </c>
      <c r="E9" s="172">
        <f>_xll.ciqfunctions.udf.CIQ(C9,"IQ_HOLDINGS_EQUITY_ASSETS",$A$28)</f>
        <v>3707.67</v>
      </c>
      <c r="F9" s="173">
        <f>_xll.ciqfunctions.udf.CIQ(C9,"IQ_MARKETCAP",$A$29)</f>
        <v>2610.90488</v>
      </c>
      <c r="G9" s="89">
        <f>_xll.ciqfunctions.udf.CIQ(C9,"IQ_VOLUME",$A$28)</f>
        <v>0.89907000000000004</v>
      </c>
      <c r="H9" s="174">
        <f>_xll.ciqfunctions.udf.CIQ(C9,"IQ_CLOSEPRICE",$A$27)</f>
        <v>44.33</v>
      </c>
      <c r="I9" s="89">
        <f>_xll.ciqfunctions.udf.CIQ(C9,"IQ_CLOSEPRICE",$A$28)</f>
        <v>44.17</v>
      </c>
      <c r="J9" s="153">
        <f t="shared" si="4"/>
        <v>-3.6092939318745003E-3</v>
      </c>
      <c r="K9" s="173">
        <f>_xll.ciqfunctions.udf.CIQ($C9,"IQ_VWAP",A$28)</f>
        <v>44.3</v>
      </c>
      <c r="L9" s="186">
        <f>_xll.ciqfunctions.udf.CIQ($C9,"IQ_SHARESOUTSTANDING",($A$27))</f>
        <v>89.25</v>
      </c>
      <c r="M9" s="172">
        <f t="shared" si="3"/>
        <v>0</v>
      </c>
      <c r="N9" s="172">
        <f>_xll.ciqfunctions.udf.CIQAVG($C9,"IQ_VWAP",A$29,A$28,"USD")</f>
        <v>39.928310000000003</v>
      </c>
      <c r="O9" s="172">
        <f>_xll.ciqfunctions.udf.CIQ($C9,"IQ_SHARESOUTSTANDING",$A$29)</f>
        <v>67.569999999999993</v>
      </c>
      <c r="P9" s="172">
        <f>_xll.ciqfunctions.udf.CIQ($C9,"IQ_SHARESOUTSTANDING",$A$28)</f>
        <v>89.25</v>
      </c>
      <c r="Q9" s="172">
        <f t="shared" ref="Q9:Q26" si="7">(P9-O9)*N9</f>
        <v>865.64576080000029</v>
      </c>
      <c r="R9" s="173">
        <f>_xll.ciqfunctions.udf.CIQAVG($C9,"IQ_VWAP",A$30,A$28,"USD")</f>
        <v>36.804600000000001</v>
      </c>
      <c r="S9" s="173">
        <f>_xll.ciqfunctions.udf.CIQ($C9,"IQ_SHARESOUTSTANDING",$A$30)</f>
        <v>28.86</v>
      </c>
      <c r="T9" s="172">
        <f t="shared" ref="T9:T26" si="8">(P9-S9)*R9</f>
        <v>2222.6297939999999</v>
      </c>
      <c r="U9" s="126">
        <v>6.7999999999999996E-3</v>
      </c>
      <c r="V9" s="91">
        <f>_xll.ciqfunctions.udf.CIQ(C9,"IQ_CLOSEPRICE",$A$30)</f>
        <v>31.18</v>
      </c>
      <c r="W9" s="91">
        <f>_xll.ciqfunctions.udf.CIQ($C9,"IQ_CLOSEPRICE",$A$29)</f>
        <v>38.64</v>
      </c>
      <c r="X9" s="91">
        <f>_xll.ciqfunctions.udf.CIQ(C9,"IQ_CLOSEPRICE",$A$28)</f>
        <v>44.17</v>
      </c>
      <c r="Y9" s="153">
        <f t="shared" si="5"/>
        <v>0.242711914048934</v>
      </c>
      <c r="Z9" s="153">
        <f t="shared" ref="Z9:Z26" si="9">X9/V9-1</f>
        <v>0.4166132135984606</v>
      </c>
      <c r="AA9" s="153">
        <f t="shared" si="6"/>
        <v>0.14311594202898559</v>
      </c>
      <c r="AB9" s="89">
        <f>_xll.ciqfunctions.udf.CIQAVG(C9,"IQ_VOLUME","-30D",$A$28)</f>
        <v>1.0390200000000001</v>
      </c>
      <c r="AC9" s="89">
        <f t="shared" ref="AC9:AC26" si="10">AB9*1000000</f>
        <v>1039020</v>
      </c>
      <c r="AD9" s="127">
        <v>86</v>
      </c>
    </row>
    <row r="10" spans="1:30">
      <c r="A10" s="25" t="s">
        <v>297</v>
      </c>
      <c r="B10" s="175" t="s">
        <v>77</v>
      </c>
      <c r="C10" s="27" t="s">
        <v>78</v>
      </c>
      <c r="D10" s="88">
        <f>_xll.ciqfunctions.udf.CIQ(C10,"IQ_MARKETCAP",$A$28)</f>
        <v>1201.1605</v>
      </c>
      <c r="E10" s="172">
        <f>_xll.ciqfunctions.udf.CIQ(C10,"IQ_HOLDINGS_EQUITY_ASSETS",$A$28)</f>
        <v>1260.8599999999999</v>
      </c>
      <c r="F10" s="173">
        <f>_xll.ciqfunctions.udf.CIQ(C10,"IQ_MARKETCAP",$A$29)</f>
        <v>719.15800000000002</v>
      </c>
      <c r="G10" s="89">
        <f>_xll.ciqfunctions.udf.CIQ(C10,"IQ_VOLUME",$A$28)</f>
        <v>0.74782000000000004</v>
      </c>
      <c r="H10" s="174">
        <f>_xll.ciqfunctions.udf.CIQ(C10,"IQ_CLOSEPRICE",$A$27)</f>
        <v>43.13</v>
      </c>
      <c r="I10" s="89">
        <f>_xll.ciqfunctions.udf.CIQ(C10,"IQ_CLOSEPRICE",$A$28)</f>
        <v>42.67</v>
      </c>
      <c r="J10" s="153">
        <f t="shared" si="4"/>
        <v>-1.066543009506146E-2</v>
      </c>
      <c r="K10" s="173">
        <f>_xll.ciqfunctions.udf.CIQ($C10,"IQ_VWAP",A$28)</f>
        <v>42.8</v>
      </c>
      <c r="L10" s="186">
        <f>_xll.ciqfunctions.udf.CIQ($C10,"IQ_SHARESOUTSTANDING",($A$27))</f>
        <v>28.15</v>
      </c>
      <c r="M10" s="172">
        <f t="shared" ref="M10:M26" si="11">K10*(P10-L10)</f>
        <v>0</v>
      </c>
      <c r="N10" s="172">
        <f>_xll.ciqfunctions.udf.CIQAVG($C10,"IQ_VWAP",A$29,A$28,"USD")</f>
        <v>37.021419999999999</v>
      </c>
      <c r="O10" s="172">
        <f>_xll.ciqfunctions.udf.CIQ($C10,"IQ_SHARESOUTSTANDING",$A$29)</f>
        <v>19.399999999999999</v>
      </c>
      <c r="P10" s="172">
        <f>_xll.ciqfunctions.udf.CIQ($C10,"IQ_SHARESOUTSTANDING",$A$28)</f>
        <v>28.15</v>
      </c>
      <c r="Q10" s="172">
        <f t="shared" si="7"/>
        <v>323.93742500000002</v>
      </c>
      <c r="R10" s="173">
        <f>_xll.ciqfunctions.udf.CIQAVG($C10,"IQ_VWAP",A$30,A$28,"USD")</f>
        <v>35.194650000000003</v>
      </c>
      <c r="S10" s="173">
        <f>_xll.ciqfunctions.udf.CIQ($C10,"IQ_SHARESOUTSTANDING",$A$30)</f>
        <v>17.399999999999999</v>
      </c>
      <c r="T10" s="172">
        <f t="shared" si="8"/>
        <v>378.3424875</v>
      </c>
      <c r="U10" s="126">
        <v>4.7000000000000002E-3</v>
      </c>
      <c r="V10" s="91">
        <f>_xll.ciqfunctions.udf.CIQ(C10,"IQ_CLOSEPRICE",$A$30)</f>
        <v>34.5</v>
      </c>
      <c r="W10" s="91">
        <f>_xll.ciqfunctions.udf.CIQ($C10,"IQ_CLOSEPRICE",$A$29)</f>
        <v>37.07</v>
      </c>
      <c r="X10" s="91">
        <f>_xll.ciqfunctions.udf.CIQ(C10,"IQ_CLOSEPRICE",$A$28)</f>
        <v>42.67</v>
      </c>
      <c r="Y10" s="153">
        <f t="shared" si="5"/>
        <v>0.14180279681569652</v>
      </c>
      <c r="Z10" s="153">
        <f t="shared" si="9"/>
        <v>0.23681159420289855</v>
      </c>
      <c r="AA10" s="153">
        <f t="shared" si="6"/>
        <v>0.15106555165902358</v>
      </c>
      <c r="AB10" s="89">
        <f>_xll.ciqfunctions.udf.CIQAVG(C10,"IQ_VOLUME","-30D",$A$28)</f>
        <v>0.46166000000000001</v>
      </c>
      <c r="AC10" s="89">
        <f t="shared" si="10"/>
        <v>461660</v>
      </c>
      <c r="AD10" s="127">
        <v>112</v>
      </c>
    </row>
    <row r="11" spans="1:30">
      <c r="A11" s="176" t="s">
        <v>79</v>
      </c>
      <c r="B11" s="175" t="s">
        <v>80</v>
      </c>
      <c r="C11" s="27" t="s">
        <v>81</v>
      </c>
      <c r="D11" s="88">
        <f>_xll.ciqfunctions.udf.CIQ(C11,"IQ_MARKETCAP",$A$28)</f>
        <v>515.17417</v>
      </c>
      <c r="E11" s="172">
        <f>_xll.ciqfunctions.udf.CIQ(C11,"IQ_HOLDINGS_EQUITY_ASSETS",$A$28)</f>
        <v>500.46</v>
      </c>
      <c r="F11" s="173">
        <f>_xll.ciqfunctions.udf.CIQ(C11,"IQ_MARKETCAP",$A$29)</f>
        <v>443.64409000000001</v>
      </c>
      <c r="G11" s="89">
        <f>_xll.ciqfunctions.udf.CIQ(C11,"IQ_VOLUME",$A$28)</f>
        <v>4.1840000000000002E-2</v>
      </c>
      <c r="H11" s="174">
        <f>_xll.ciqfunctions.udf.CIQ(C11,"IQ_CLOSEPRICE",$A$27)</f>
        <v>50.11</v>
      </c>
      <c r="I11" s="89">
        <f>_xll.ciqfunctions.udf.CIQ(C11,"IQ_CLOSEPRICE",$A$28)</f>
        <v>50.0169</v>
      </c>
      <c r="J11" s="153">
        <f t="shared" si="4"/>
        <v>-1.8579125922969415E-3</v>
      </c>
      <c r="K11" s="173">
        <f>_xll.ciqfunctions.udf.CIQ($C11,"IQ_VWAP",A$28)</f>
        <v>50.09</v>
      </c>
      <c r="L11" s="186">
        <f>_xll.ciqfunctions.udf.CIQ($C11,"IQ_SHARESOUTSTANDING",($A$27))</f>
        <v>10.3</v>
      </c>
      <c r="M11" s="172">
        <f t="shared" si="11"/>
        <v>0</v>
      </c>
      <c r="N11" s="172">
        <f>_xll.ciqfunctions.udf.CIQAVG($C11,"IQ_VWAP",A$29,A$28,"USD")</f>
        <v>45.050069999999998</v>
      </c>
      <c r="O11" s="172">
        <f>_xll.ciqfunctions.udf.CIQ($C11,"IQ_SHARESOUTSTANDING",$A$29)</f>
        <v>9.85</v>
      </c>
      <c r="P11" s="172">
        <f>_xll.ciqfunctions.udf.CIQ($C11,"IQ_SHARESOUTSTANDING",$A$28)</f>
        <v>10.3</v>
      </c>
      <c r="Q11" s="172">
        <f t="shared" si="7"/>
        <v>20.272531500000046</v>
      </c>
      <c r="R11" s="173">
        <f>_xll.ciqfunctions.udf.CIQAVG($C11,"IQ_VWAP",A$30,A$28,"USD")</f>
        <v>44.228050000000003</v>
      </c>
      <c r="S11" s="173">
        <f>_xll.ciqfunctions.udf.CIQ($C11,"IQ_SHARESOUTSTANDING",$A$30)</f>
        <v>10.8</v>
      </c>
      <c r="T11" s="172">
        <f t="shared" si="8"/>
        <v>-22.114025000000002</v>
      </c>
      <c r="U11" s="126">
        <v>6.4999999999999997E-3</v>
      </c>
      <c r="V11" s="91">
        <f>_xll.ciqfunctions.udf.CIQ(C11,"IQ_CLOSEPRICE",$A$30)</f>
        <v>45.53</v>
      </c>
      <c r="W11" s="91">
        <f>_xll.ciqfunctions.udf.CIQ($C11,"IQ_CLOSEPRICE",$A$29)</f>
        <v>45.04</v>
      </c>
      <c r="X11" s="91">
        <f>_xll.ciqfunctions.udf.CIQ(C11,"IQ_CLOSEPRICE",$A$28)</f>
        <v>50.0169</v>
      </c>
      <c r="Y11" s="153">
        <f t="shared" si="5"/>
        <v>6.039663354666458E-2</v>
      </c>
      <c r="Z11" s="153">
        <f t="shared" si="9"/>
        <v>9.854820997144742E-2</v>
      </c>
      <c r="AA11" s="153">
        <f t="shared" si="6"/>
        <v>0.11049955595026639</v>
      </c>
      <c r="AB11" s="89">
        <f>_xll.ciqfunctions.udf.CIQAVG(C11,"IQ_VOLUME","-30D",$A$28)</f>
        <v>6.6229999999999997E-2</v>
      </c>
      <c r="AC11" s="89">
        <f t="shared" si="10"/>
        <v>66230</v>
      </c>
      <c r="AD11" s="127">
        <v>110</v>
      </c>
    </row>
    <row r="12" spans="1:30">
      <c r="A12" s="175" t="s">
        <v>82</v>
      </c>
      <c r="B12" s="25" t="s">
        <v>83</v>
      </c>
      <c r="C12" s="25" t="s">
        <v>84</v>
      </c>
      <c r="D12" s="88">
        <f>_xll.ciqfunctions.udf.CIQ(C12,"IQ_MARKETCAP",$A$28)</f>
        <v>497.178</v>
      </c>
      <c r="E12" s="172">
        <f>_xll.ciqfunctions.udf.CIQ(C12,"IQ_HOLDINGS_EQUITY_ASSETS",$A$28)</f>
        <v>490.24</v>
      </c>
      <c r="F12" s="173">
        <f>_xll.ciqfunctions.udf.CIQ(C12,"IQ_MARKETCAP",$A$29)</f>
        <v>407.07</v>
      </c>
      <c r="G12" s="89">
        <f>_xll.ciqfunctions.udf.CIQ(C12,"IQ_VOLUME",$A$28)</f>
        <v>5.5789999999999999E-2</v>
      </c>
      <c r="H12" s="174">
        <f>_xll.ciqfunctions.udf.CIQ(C12,"IQ_CLOSEPRICE",$A$27)</f>
        <v>50.64</v>
      </c>
      <c r="I12" s="89">
        <f>_xll.ciqfunctions.udf.CIQ(C12,"IQ_CLOSEPRICE",$A$28)</f>
        <v>50.22</v>
      </c>
      <c r="J12" s="153">
        <f t="shared" si="4"/>
        <v>-8.2938388625592753E-3</v>
      </c>
      <c r="K12" s="173">
        <f>_xll.ciqfunctions.udf.CIQ($C12,"IQ_VWAP",A$28)</f>
        <v>50.38</v>
      </c>
      <c r="L12" s="186">
        <f>_xll.ciqfunctions.udf.CIQ($C12,"IQ_SHARESOUTSTANDING",($A$27))</f>
        <v>9.9</v>
      </c>
      <c r="M12" s="172">
        <f t="shared" si="11"/>
        <v>0</v>
      </c>
      <c r="N12" s="172">
        <f>_xll.ciqfunctions.udf.CIQAVG($C12,"IQ_VWAP",A$29,A$28,"USD")</f>
        <v>45.258929999999999</v>
      </c>
      <c r="O12" s="172">
        <f>_xll.ciqfunctions.udf.CIQ($C12,"IQ_SHARESOUTSTANDING",$A$29)</f>
        <v>9</v>
      </c>
      <c r="P12" s="172">
        <f>_xll.ciqfunctions.udf.CIQ($C12,"IQ_SHARESOUTSTANDING",$A$28)</f>
        <v>9.9</v>
      </c>
      <c r="Q12" s="172">
        <f t="shared" si="7"/>
        <v>40.733037000000017</v>
      </c>
      <c r="R12" s="173">
        <f>_xll.ciqfunctions.udf.CIQAVG($C12,"IQ_VWAP",A$30,A$28,"USD")</f>
        <v>44.859160000000003</v>
      </c>
      <c r="S12" s="173">
        <f>_xll.ciqfunctions.udf.CIQ($C12,"IQ_SHARESOUTSTANDING",$A$30)</f>
        <v>4.76</v>
      </c>
      <c r="T12" s="172">
        <f t="shared" si="8"/>
        <v>230.57608240000005</v>
      </c>
      <c r="U12" s="126">
        <v>6.0000000000000001E-3</v>
      </c>
      <c r="V12" s="91">
        <f>_xll.ciqfunctions.udf.CIQ(C12,"IQ_CLOSEPRICE",$A$30)</f>
        <v>38.61</v>
      </c>
      <c r="W12" s="91">
        <f>_xll.ciqfunctions.udf.CIQ($C12,"IQ_CLOSEPRICE",$A$29)</f>
        <v>45.23</v>
      </c>
      <c r="X12" s="91">
        <f>_xll.ciqfunctions.udf.CIQ(C12,"IQ_CLOSEPRICE",$A$28)</f>
        <v>50.22</v>
      </c>
      <c r="Y12" s="153">
        <f t="shared" si="5"/>
        <v>0.17825307769323318</v>
      </c>
      <c r="Z12" s="153">
        <f t="shared" si="9"/>
        <v>0.30069930069930062</v>
      </c>
      <c r="AA12" s="153">
        <f t="shared" si="6"/>
        <v>0.11032500552730484</v>
      </c>
      <c r="AB12" s="89">
        <f>_xll.ciqfunctions.udf.CIQAVG(C12,"IQ_VOLUME","-30D",$A$28)</f>
        <v>4.0840000000000001E-2</v>
      </c>
      <c r="AC12" s="89">
        <f t="shared" si="10"/>
        <v>40840</v>
      </c>
      <c r="AD12" s="127">
        <v>102</v>
      </c>
    </row>
    <row r="13" spans="1:30">
      <c r="A13" s="25" t="s">
        <v>295</v>
      </c>
      <c r="B13" s="176" t="s">
        <v>85</v>
      </c>
      <c r="C13" s="26" t="s">
        <v>86</v>
      </c>
      <c r="D13" s="88">
        <f>_xll.ciqfunctions.udf.CIQ(C13,"IQ_MARKETCAP",$A$28)</f>
        <v>216.548</v>
      </c>
      <c r="E13" s="172">
        <f>_xll.ciqfunctions.udf.CIQ(C13,"IQ_HOLDINGS_EQUITY_ASSETS",$A$28)</f>
        <v>217.04</v>
      </c>
      <c r="F13" s="173">
        <f>_xll.ciqfunctions.udf.CIQ(C13,"IQ_MARKETCAP",$A$29)</f>
        <v>202.4</v>
      </c>
      <c r="G13" s="89">
        <f>_xll.ciqfunctions.udf.CIQ(C13,"IQ_VOLUME",$A$28)</f>
        <v>9.7839999999999996E-2</v>
      </c>
      <c r="H13" s="174">
        <f>_xll.ciqfunctions.udf.CIQ(C13,"IQ_CLOSEPRICE",$A$27)</f>
        <v>25.31</v>
      </c>
      <c r="I13" s="89">
        <f>_xll.ciqfunctions.udf.CIQ(C13,"IQ_CLOSEPRICE",$A$28)</f>
        <v>25.18</v>
      </c>
      <c r="J13" s="153">
        <f t="shared" si="4"/>
        <v>-5.1363097589885026E-3</v>
      </c>
      <c r="K13" s="173">
        <f>_xll.ciqfunctions.udf.CIQ($C13,"IQ_VWAP",A$28)</f>
        <v>25.28</v>
      </c>
      <c r="L13" s="186">
        <f>_xll.ciqfunctions.udf.CIQ($C13,"IQ_SHARESOUTSTANDING",($A$27))</f>
        <v>8.6</v>
      </c>
      <c r="M13" s="172">
        <f t="shared" si="11"/>
        <v>0</v>
      </c>
      <c r="N13" s="172">
        <f>_xll.ciqfunctions.udf.CIQAVG($C13,"IQ_VWAP",A$29,A$28,"USD")</f>
        <v>22.09318</v>
      </c>
      <c r="O13" s="172">
        <f>_xll.ciqfunctions.udf.CIQ($C13,"IQ_SHARESOUTSTANDING",$A$29)</f>
        <v>9.1999999999999993</v>
      </c>
      <c r="P13" s="172">
        <f>_xll.ciqfunctions.udf.CIQ($C13,"IQ_SHARESOUTSTANDING",$A$28)</f>
        <v>8.6</v>
      </c>
      <c r="Q13" s="172">
        <f t="shared" si="7"/>
        <v>-13.255907999999993</v>
      </c>
      <c r="R13" s="173">
        <f>_xll.ciqfunctions.udf.CIQAVG($C13,"IQ_VWAP",A$30,A$28,"USD")</f>
        <v>21.063949999999998</v>
      </c>
      <c r="S13" s="173">
        <f>_xll.ciqfunctions.udf.CIQ($C13,"IQ_SHARESOUTSTANDING",$A$30)</f>
        <v>9.5500000000000007</v>
      </c>
      <c r="T13" s="172">
        <f t="shared" si="8"/>
        <v>-20.01075250000002</v>
      </c>
      <c r="U13" s="126">
        <v>4.4999999999999997E-3</v>
      </c>
      <c r="V13" s="91">
        <f>_xll.ciqfunctions.udf.CIQ(C13,"IQ_CLOSEPRICE",$A$30)</f>
        <v>20.69</v>
      </c>
      <c r="W13" s="91">
        <f>_xll.ciqfunctions.udf.CIQ($C13,"IQ_CLOSEPRICE",$A$29)</f>
        <v>22</v>
      </c>
      <c r="X13" s="91">
        <f>_xll.ciqfunctions.udf.CIQ(C13,"IQ_CLOSEPRICE",$A$28)</f>
        <v>25.18</v>
      </c>
      <c r="Y13" s="153">
        <f t="shared" si="5"/>
        <v>0.13036420032810669</v>
      </c>
      <c r="Z13" s="153">
        <f t="shared" si="9"/>
        <v>0.21701304978250358</v>
      </c>
      <c r="AA13" s="153">
        <f t="shared" si="6"/>
        <v>0.14454545454545453</v>
      </c>
      <c r="AB13" s="89">
        <f>_xll.ciqfunctions.udf.CIQAVG(C13,"IQ_VOLUME","-30D",$A$28)</f>
        <v>8.8029999999999997E-2</v>
      </c>
      <c r="AC13" s="89">
        <f t="shared" si="10"/>
        <v>88030</v>
      </c>
      <c r="AD13" s="127">
        <v>81</v>
      </c>
    </row>
    <row r="14" spans="1:30">
      <c r="A14" s="25" t="s">
        <v>87</v>
      </c>
      <c r="B14" s="176" t="s">
        <v>88</v>
      </c>
      <c r="C14" s="25" t="s">
        <v>89</v>
      </c>
      <c r="D14" s="88">
        <f>_xll.ciqfunctions.udf.CIQ(C14,"IQ_MARKETCAP",$A$28)</f>
        <v>206.84925000000001</v>
      </c>
      <c r="E14" s="172">
        <f>_xll.ciqfunctions.udf.CIQ(C14,"IQ_HOLDINGS_EQUITY_ASSETS",$A$28)</f>
        <v>199.41</v>
      </c>
      <c r="F14" s="173">
        <f>_xll.ciqfunctions.udf.CIQ(C14,"IQ_MARKETCAP",$A$29)</f>
        <v>149.44999999999999</v>
      </c>
      <c r="G14" s="89">
        <f>_xll.ciqfunctions.udf.CIQ(C14,"IQ_VOLUME",$A$28)</f>
        <v>0.10828</v>
      </c>
      <c r="H14" s="174">
        <f>_xll.ciqfunctions.udf.CIQ(C14,"IQ_CLOSEPRICE",$A$27)</f>
        <v>55.5139</v>
      </c>
      <c r="I14" s="89">
        <f>_xll.ciqfunctions.udf.CIQ(C14,"IQ_CLOSEPRICE",$A$28)</f>
        <v>55.53</v>
      </c>
      <c r="J14" s="153">
        <f t="shared" si="4"/>
        <v>2.9001745508785293E-4</v>
      </c>
      <c r="K14" s="173">
        <f>_xll.ciqfunctions.udf.CIQ($C14,"IQ_VWAP",A$28)</f>
        <v>55.46</v>
      </c>
      <c r="L14" s="186">
        <f>_xll.ciqfunctions.udf.CIQ($C14,"IQ_SHARESOUTSTANDING",($A$27))</f>
        <v>3.7250000000000001</v>
      </c>
      <c r="M14" s="172">
        <f t="shared" si="11"/>
        <v>0</v>
      </c>
      <c r="N14" s="172">
        <f>_xll.ciqfunctions.udf.CIQAVG($C14,"IQ_VWAP",A$29,A$28,"USD")</f>
        <v>50.221960000000003</v>
      </c>
      <c r="O14" s="172">
        <f>_xll.ciqfunctions.udf.CIQ($C14,"IQ_SHARESOUTSTANDING",$A$29)</f>
        <v>3.05</v>
      </c>
      <c r="P14" s="172">
        <f>_xll.ciqfunctions.udf.CIQ($C14,"IQ_SHARESOUTSTANDING",$A$28)</f>
        <v>3.7250000000000001</v>
      </c>
      <c r="Q14" s="172">
        <f t="shared" si="7"/>
        <v>33.899823000000012</v>
      </c>
      <c r="R14" s="173">
        <f>_xll.ciqfunctions.udf.CIQAVG($C14,"IQ_VWAP",A$30,A$28,"USD")</f>
        <v>46.717080000000003</v>
      </c>
      <c r="S14" s="173">
        <f>_xll.ciqfunctions.udf.CIQ($C14,"IQ_SHARESOUTSTANDING",$A$30)</f>
        <v>3.1</v>
      </c>
      <c r="T14" s="172">
        <f t="shared" si="8"/>
        <v>29.198175000000003</v>
      </c>
      <c r="U14" s="126">
        <v>6.7999999999999996E-3</v>
      </c>
      <c r="V14" s="91">
        <f>_xll.ciqfunctions.udf.CIQ(C14,"IQ_CLOSEPRICE",$A$30)</f>
        <v>41.240499999999997</v>
      </c>
      <c r="W14" s="91">
        <f>_xll.ciqfunctions.udf.CIQ($C14,"IQ_CLOSEPRICE",$A$29)</f>
        <v>49</v>
      </c>
      <c r="X14" s="91">
        <f>_xll.ciqfunctions.udf.CIQ(C14,"IQ_CLOSEPRICE",$A$28)</f>
        <v>55.53</v>
      </c>
      <c r="Y14" s="153">
        <f t="shared" si="5"/>
        <v>0.20396623241273537</v>
      </c>
      <c r="Z14" s="153">
        <f t="shared" si="9"/>
        <v>0.34649191935112333</v>
      </c>
      <c r="AA14" s="153">
        <f t="shared" si="6"/>
        <v>0.13326530612244891</v>
      </c>
      <c r="AB14" s="89">
        <f>_xll.ciqfunctions.udf.CIQAVG(C14,"IQ_VOLUME","-30D",$A$28)</f>
        <v>3.0689999999999999E-2</v>
      </c>
      <c r="AC14" s="89">
        <f t="shared" si="10"/>
        <v>30690</v>
      </c>
      <c r="AD14" s="127">
        <v>62</v>
      </c>
    </row>
    <row r="15" spans="1:30">
      <c r="A15" s="177" t="s">
        <v>90</v>
      </c>
      <c r="B15" s="176" t="s">
        <v>91</v>
      </c>
      <c r="C15" s="25" t="s">
        <v>92</v>
      </c>
      <c r="D15" s="88">
        <f>_xll.ciqfunctions.udf.CIQ(C15,"IQ_MARKETCAP",$A$28)</f>
        <v>183.01298</v>
      </c>
      <c r="E15" s="172">
        <f>_xll.ciqfunctions.udf.CIQ(C15,"IQ_HOLDINGS_EQUITY_ASSETS",$A$28)</f>
        <v>179.93</v>
      </c>
      <c r="F15" s="173">
        <f>_xll.ciqfunctions.udf.CIQ(C15,"IQ_MARKETCAP",$A$29)</f>
        <v>162.20238000000001</v>
      </c>
      <c r="G15" s="89">
        <f>_xll.ciqfunctions.udf.CIQ(C15,"IQ_VOLUME",$A$28)</f>
        <v>2.0049999999999998E-2</v>
      </c>
      <c r="H15" s="174">
        <f>_xll.ciqfunctions.udf.CIQ(C15,"IQ_CLOSEPRICE",$A$27)</f>
        <v>39.265000000000001</v>
      </c>
      <c r="I15" s="89">
        <f>_xll.ciqfunctions.udf.CIQ(C15,"IQ_CLOSEPRICE",$A$28)</f>
        <v>39.034700000000001</v>
      </c>
      <c r="J15" s="153">
        <f t="shared" si="4"/>
        <v>-5.8652744174200874E-3</v>
      </c>
      <c r="K15" s="173">
        <f>_xll.ciqfunctions.udf.CIQ($C15,"IQ_VWAP",A$28)</f>
        <v>39.200000000000003</v>
      </c>
      <c r="L15" s="186">
        <f>_xll.ciqfunctions.udf.CIQ($C15,"IQ_SHARESOUTSTANDING",($A$27))</f>
        <v>4.6884699999999997</v>
      </c>
      <c r="M15" s="172">
        <f t="shared" si="11"/>
        <v>0</v>
      </c>
      <c r="N15" s="172">
        <f>_xll.ciqfunctions.udf.CIQAVG($C15,"IQ_VWAP",A$29,A$28,"USD")</f>
        <v>35.516489999999997</v>
      </c>
      <c r="O15" s="172">
        <f>_xll.ciqfunctions.udf.CIQ($C15,"IQ_SHARESOUTSTANDING",$A$29)</f>
        <v>4.58847</v>
      </c>
      <c r="P15" s="172">
        <f>_xll.ciqfunctions.udf.CIQ($C15,"IQ_SHARESOUTSTANDING",$A$28)</f>
        <v>4.6884699999999997</v>
      </c>
      <c r="Q15" s="172">
        <f t="shared" si="7"/>
        <v>3.551648999999987</v>
      </c>
      <c r="R15" s="173">
        <f>_xll.ciqfunctions.udf.CIQAVG($C15,"IQ_VWAP",A$30,A$28,"USD")</f>
        <v>33.540680000000002</v>
      </c>
      <c r="S15" s="173">
        <f>_xll.ciqfunctions.udf.CIQ($C15,"IQ_SHARESOUTSTANDING",$A$30)</f>
        <v>3.7884699999999998</v>
      </c>
      <c r="T15" s="172">
        <f t="shared" si="8"/>
        <v>30.186612</v>
      </c>
      <c r="U15" s="126">
        <v>5.0000000000000001E-3</v>
      </c>
      <c r="V15" s="192">
        <f>_xll.ciqfunctions.udf.CIQ(C15,"IQ_CLOSEPRICE","2023/6/12")</f>
        <v>25.517099999999999</v>
      </c>
      <c r="W15" s="91">
        <f>_xll.ciqfunctions.udf.CIQ($C15,"IQ_CLOSEPRICE",$A$29)</f>
        <v>35.35</v>
      </c>
      <c r="X15" s="91">
        <f>_xll.ciqfunctions.udf.CIQ(C15,"IQ_CLOSEPRICE",$A$28)</f>
        <v>39.034700000000001</v>
      </c>
      <c r="Y15" s="196">
        <f>(X15/V15)^(365/($A$28-"2023/6/12"))-1</f>
        <v>0.21854676768591852</v>
      </c>
      <c r="Z15" s="197">
        <f t="shared" si="9"/>
        <v>0.52974671886695601</v>
      </c>
      <c r="AA15" s="153">
        <f t="shared" si="6"/>
        <v>0.1042347949080622</v>
      </c>
      <c r="AB15" s="89">
        <f>_xll.ciqfunctions.udf.CIQAVG(C15,"IQ_VOLUME","-30D",$A$28)</f>
        <v>1.8489999999999999E-2</v>
      </c>
      <c r="AC15" s="89">
        <f t="shared" si="10"/>
        <v>18490</v>
      </c>
      <c r="AD15" s="127">
        <v>47</v>
      </c>
    </row>
    <row r="16" spans="1:30">
      <c r="A16" s="178" t="s">
        <v>289</v>
      </c>
      <c r="B16" s="175" t="s">
        <v>94</v>
      </c>
      <c r="C16" s="26" t="s">
        <v>95</v>
      </c>
      <c r="D16" s="88">
        <f>_xll.ciqfunctions.udf.CIQ(C16,"IQ_MARKETCAP",$A$28)</f>
        <v>385.28</v>
      </c>
      <c r="E16" s="172">
        <f>_xll.ciqfunctions.udf.CIQ(C16,"IQ_HOLDINGS_EQUITY_ASSETS",$A$28)</f>
        <v>347.01</v>
      </c>
      <c r="F16" s="173">
        <f>_xll.ciqfunctions.udf.CIQ(C16,"IQ_MARKETCAP",$A$29)</f>
        <v>225.56450000000001</v>
      </c>
      <c r="G16" s="89">
        <f>_xll.ciqfunctions.udf.CIQ(C16,"IQ_VOLUME",$A$28)</f>
        <v>0.13475000000000001</v>
      </c>
      <c r="H16" s="174">
        <f>_xll.ciqfunctions.udf.CIQ(C16,"IQ_CLOSEPRICE",$A$27)</f>
        <v>51.11</v>
      </c>
      <c r="I16" s="89">
        <f>_xll.ciqfunctions.udf.CIQ(C16,"IQ_CLOSEPRICE",$A$28)</f>
        <v>51.2</v>
      </c>
      <c r="J16" s="153">
        <f t="shared" si="4"/>
        <v>1.7609078458228021E-3</v>
      </c>
      <c r="K16" s="173">
        <f>_xll.ciqfunctions.udf.CIQ($C16,"IQ_VWAP",A$28)</f>
        <v>51.27</v>
      </c>
      <c r="L16" s="186">
        <f>_xll.ciqfunctions.udf.CIQ($C16,"IQ_SHARESOUTSTANDING",($A$27))</f>
        <v>7.5250000000000004</v>
      </c>
      <c r="M16" s="172">
        <f t="shared" si="11"/>
        <v>0</v>
      </c>
      <c r="N16" s="172">
        <f>_xll.ciqfunctions.udf.CIQAVG($C16,"IQ_VWAP",A$29,A$28,"USD")</f>
        <v>41.616549999999997</v>
      </c>
      <c r="O16" s="172">
        <f>_xll.ciqfunctions.udf.CIQ($C16,"IQ_SHARESOUTSTANDING",$A$29)</f>
        <v>5.5750000000000002</v>
      </c>
      <c r="P16" s="172">
        <f>_xll.ciqfunctions.udf.CIQ($C16,"IQ_SHARESOUTSTANDING",$A$28)</f>
        <v>7.5250000000000004</v>
      </c>
      <c r="Q16" s="172">
        <f t="shared" si="7"/>
        <v>81.152272499999995</v>
      </c>
      <c r="R16" s="173">
        <f>_xll.ciqfunctions.udf.CIQAVG($C16,"IQ_VWAP",A$30,A$28,"USD")</f>
        <v>38.1235</v>
      </c>
      <c r="S16" s="173">
        <f>_xll.ciqfunctions.udf.CIQ($C16,"IQ_SHARESOUTSTANDING",$A$30)</f>
        <v>2.0750000000000002</v>
      </c>
      <c r="T16" s="172">
        <f t="shared" si="8"/>
        <v>207.77307500000001</v>
      </c>
      <c r="U16" s="126">
        <v>7.4999999999999997E-3</v>
      </c>
      <c r="V16" s="192">
        <f>_xll.ciqfunctions.udf.CIQ(C16,"IQ_CLOSEPRICE","2023/5/18")</f>
        <v>25.907800000000002</v>
      </c>
      <c r="W16" s="91">
        <f>_xll.ciqfunctions.udf.CIQ($C16,"IQ_CLOSEPRICE",$A$29)</f>
        <v>40.46</v>
      </c>
      <c r="X16" s="91">
        <f>_xll.ciqfunctions.udf.CIQ(C16,"IQ_CLOSEPRICE",$A$28)</f>
        <v>51.2</v>
      </c>
      <c r="Y16" s="153">
        <f>(X16/V16)^(365/($A$28-"2023/5/18"))-1</f>
        <v>0.35928448004940061</v>
      </c>
      <c r="Z16" s="197">
        <f t="shared" si="9"/>
        <v>0.97623881610943419</v>
      </c>
      <c r="AA16" s="153">
        <f t="shared" si="6"/>
        <v>0.26544735541275344</v>
      </c>
      <c r="AB16" s="89">
        <f>_xll.ciqfunctions.udf.CIQAVG(C16,"IQ_VOLUME","-30D",$A$28)</f>
        <v>0.16173000000000001</v>
      </c>
      <c r="AC16" s="89">
        <f t="shared" si="10"/>
        <v>161730</v>
      </c>
      <c r="AD16" s="127">
        <v>47</v>
      </c>
    </row>
    <row r="17" spans="1:30">
      <c r="A17" s="176" t="s">
        <v>96</v>
      </c>
      <c r="B17" s="175" t="s">
        <v>97</v>
      </c>
      <c r="C17" s="27" t="s">
        <v>98</v>
      </c>
      <c r="D17" s="88">
        <f>_xll.ciqfunctions.udf.CIQ(C17,"IQ_MARKETCAP",$A$28)</f>
        <v>100.70086000000001</v>
      </c>
      <c r="E17" s="172">
        <f>_xll.ciqfunctions.udf.CIQ(C17,"IQ_HOLDINGS_EQUITY_ASSETS",$A$28)</f>
        <v>99.17</v>
      </c>
      <c r="F17" s="173">
        <f>_xll.ciqfunctions.udf.CIQ(C17,"IQ_MARKETCAP",$A$29)</f>
        <v>66.678550000000001</v>
      </c>
      <c r="G17" s="89">
        <f>_xll.ciqfunctions.udf.CIQ(C17,"IQ_VOLUME",$A$28)</f>
        <v>8.7799999999999996E-3</v>
      </c>
      <c r="H17" s="174">
        <f>_xll.ciqfunctions.udf.CIQ(C17,"IQ_CLOSEPRICE",$A$27)</f>
        <v>63.451300000000003</v>
      </c>
      <c r="I17" s="89">
        <f>_xll.ciqfunctions.udf.CIQ(C17,"IQ_CLOSEPRICE",$A$28)</f>
        <v>62.938000000000002</v>
      </c>
      <c r="J17" s="153">
        <f t="shared" si="4"/>
        <v>-8.0896687695918117E-3</v>
      </c>
      <c r="K17" s="173">
        <f>_xll.ciqfunctions.udf.CIQ($C17,"IQ_VWAP",A$28)</f>
        <v>63.03</v>
      </c>
      <c r="L17" s="173">
        <f>_xll.ciqfunctions.udf.CIQ($C17,"IQ_SHARESOUTSTANDING",($A$27))</f>
        <v>1.6</v>
      </c>
      <c r="M17" s="172">
        <f t="shared" si="11"/>
        <v>0</v>
      </c>
      <c r="N17" s="172">
        <f>_xll.ciqfunctions.udf.CIQAVG($C17,"IQ_VWAP",A$29,A$28,"USD")</f>
        <v>54.75703</v>
      </c>
      <c r="O17" s="172">
        <f>_xll.ciqfunctions.udf.CIQ($C17,"IQ_SHARESOUTSTANDING",$A$29)</f>
        <v>1.25</v>
      </c>
      <c r="P17" s="172">
        <f>_xll.ciqfunctions.udf.CIQ($C17,"IQ_SHARESOUTSTANDING",$A$28)</f>
        <v>1.6</v>
      </c>
      <c r="Q17" s="172">
        <f t="shared" si="7"/>
        <v>19.164960500000007</v>
      </c>
      <c r="R17" s="173">
        <f>_xll.ciqfunctions.udf.CIQAVG($C17,"IQ_VWAP",A$30,A$28,"USD")</f>
        <v>50.13165</v>
      </c>
      <c r="S17" s="173">
        <f>_xll.ciqfunctions.udf.CIQ($C17,"IQ_SHARESOUTSTANDING",$A$30)</f>
        <v>1.05</v>
      </c>
      <c r="T17" s="172">
        <f t="shared" si="8"/>
        <v>27.572407500000004</v>
      </c>
      <c r="U17" s="126">
        <v>7.0000000000000001E-3</v>
      </c>
      <c r="V17" s="91">
        <f>_xll.ciqfunctions.udf.CIQ(C17,"IQ_CLOSEPRICE",$A$30)</f>
        <v>43.796900000000001</v>
      </c>
      <c r="W17" s="91">
        <f>_xll.ciqfunctions.udf.CIQ($C17,"IQ_CLOSEPRICE",$A$29)</f>
        <v>53.342799999999997</v>
      </c>
      <c r="X17" s="91">
        <f>_xll.ciqfunctions.udf.CIQ(C17,"IQ_CLOSEPRICE",$A$28)</f>
        <v>62.938000000000002</v>
      </c>
      <c r="Y17" s="153">
        <f>(X17/V17)^(365/($A$28-$A$30))-1</f>
        <v>0.25386344817513717</v>
      </c>
      <c r="Z17" s="153">
        <f t="shared" si="9"/>
        <v>0.43704234774607342</v>
      </c>
      <c r="AA17" s="153">
        <f t="shared" si="6"/>
        <v>0.17987807164228364</v>
      </c>
      <c r="AB17" s="89">
        <f>_xll.ciqfunctions.udf.CIQAVG(C17,"IQ_VOLUME","-30D",$A$28)</f>
        <v>7.1599999999999997E-3</v>
      </c>
      <c r="AC17" s="89">
        <f t="shared" si="10"/>
        <v>7160</v>
      </c>
      <c r="AD17" s="127">
        <v>31</v>
      </c>
    </row>
    <row r="18" spans="1:30">
      <c r="A18" s="176" t="s">
        <v>99</v>
      </c>
      <c r="B18" s="176" t="s">
        <v>100</v>
      </c>
      <c r="C18" s="25" t="s">
        <v>101</v>
      </c>
      <c r="D18" s="88">
        <f>_xll.ciqfunctions.udf.CIQ(C18,"IQ_MARKETCAP",$A$28)</f>
        <v>33.480800000000002</v>
      </c>
      <c r="E18" s="172">
        <f>_xll.ciqfunctions.udf.CIQ(C18,"IQ_HOLDINGS_EQUITY_ASSETS",$A$28)</f>
        <v>33.31</v>
      </c>
      <c r="F18" s="173">
        <f>_xll.ciqfunctions.udf.CIQ(C18,"IQ_MARKETCAP",$A$29)</f>
        <v>33.911209999999997</v>
      </c>
      <c r="G18" s="89">
        <f>_xll.ciqfunctions.udf.CIQ(C18,"IQ_VOLUME",$A$28)</f>
        <v>2.96E-3</v>
      </c>
      <c r="H18" s="174">
        <f>_xll.ciqfunctions.udf.CIQ(C18,"IQ_CLOSEPRICE",$A$27)</f>
        <v>43.62</v>
      </c>
      <c r="I18" s="89">
        <f>_xll.ciqfunctions.udf.CIQ(C18,"IQ_CLOSEPRICE",$A$28)</f>
        <v>42.924100000000003</v>
      </c>
      <c r="J18" s="153">
        <f t="shared" si="4"/>
        <v>-1.5953690967446005E-2</v>
      </c>
      <c r="K18" s="173">
        <f>_xll.ciqfunctions.udf.CIQ($C18,"IQ_VWAP",A$28)</f>
        <v>43.08</v>
      </c>
      <c r="L18" s="173">
        <f>_xll.ciqfunctions.udf.CIQ($C18,"IQ_SHARESOUTSTANDING",($A$27))</f>
        <v>0.78</v>
      </c>
      <c r="M18" s="172">
        <f t="shared" si="11"/>
        <v>0</v>
      </c>
      <c r="N18" s="172">
        <f>_xll.ciqfunctions.udf.CIQAVG($C18,"IQ_VWAP",A$29,A$28,"USD")</f>
        <v>40.176819999999999</v>
      </c>
      <c r="O18" s="172">
        <f>_xll.ciqfunctions.udf.CIQ($C18,"IQ_SHARESOUTSTANDING",$A$29)</f>
        <v>0.87</v>
      </c>
      <c r="P18" s="172">
        <f>_xll.ciqfunctions.udf.CIQ($C18,"IQ_SHARESOUTSTANDING",$A$28)</f>
        <v>0.78</v>
      </c>
      <c r="Q18" s="172">
        <f t="shared" si="7"/>
        <v>-3.6159137999999986</v>
      </c>
      <c r="R18" s="173">
        <f>_xll.ciqfunctions.udf.CIQAVG($C18,"IQ_VWAP",A$30,A$28,"USD")</f>
        <v>39.127479999999998</v>
      </c>
      <c r="S18" s="173">
        <f>_xll.ciqfunctions.udf.CIQ($C18,"IQ_SHARESOUTSTANDING",$A$30)</f>
        <v>0.96</v>
      </c>
      <c r="T18" s="172">
        <f t="shared" si="8"/>
        <v>-7.0429463999999973</v>
      </c>
      <c r="U18" s="184">
        <v>6.7999999999999996E-3</v>
      </c>
      <c r="V18" s="91">
        <f>_xll.ciqfunctions.udf.CIQ(C18,"IQ_CLOSEPRICE",$A$30)</f>
        <v>38.210599999999999</v>
      </c>
      <c r="W18" s="91">
        <f>_xll.ciqfunctions.udf.CIQ($C18,"IQ_CLOSEPRICE",$A$29)</f>
        <v>38.978400000000001</v>
      </c>
      <c r="X18" s="91">
        <f>_xll.ciqfunctions.udf.CIQ(C18,"IQ_CLOSEPRICE",$A$28)</f>
        <v>42.924100000000003</v>
      </c>
      <c r="Y18" s="153">
        <f>(X18/V18)^(365/($A$28-$A$30))-1</f>
        <v>7.5274548922689144E-2</v>
      </c>
      <c r="Z18" s="153">
        <f t="shared" si="9"/>
        <v>0.1233558227298186</v>
      </c>
      <c r="AA18" s="153">
        <f t="shared" si="6"/>
        <v>0.10122785953245916</v>
      </c>
      <c r="AB18" s="89">
        <f>_xll.ciqfunctions.udf.CIQAVG(C18,"IQ_VOLUME","-30D",$A$28)</f>
        <v>4.3499999999999997E-3</v>
      </c>
      <c r="AC18" s="89">
        <f t="shared" si="10"/>
        <v>4350</v>
      </c>
      <c r="AD18" s="127">
        <v>24</v>
      </c>
    </row>
    <row r="19" spans="1:30">
      <c r="A19" s="176" t="s">
        <v>102</v>
      </c>
      <c r="B19" s="176"/>
      <c r="C19" s="25" t="s">
        <v>103</v>
      </c>
      <c r="D19" s="88">
        <f>_xll.ciqfunctions.udf.CIQ(C19,"IQ_MARKETCAP",$A$28)</f>
        <v>23.34224</v>
      </c>
      <c r="E19" s="172">
        <f>_xll.ciqfunctions.udf.CIQ(C19,"IQ_HOLDINGS_EQUITY_ASSETS",$A$28)</f>
        <v>5.68</v>
      </c>
      <c r="F19" s="173">
        <f>_xll.ciqfunctions.udf.CIQ(C19,"IQ_MARKETCAP",$A$29)</f>
        <v>0.59631999999999996</v>
      </c>
      <c r="G19" s="89">
        <f>_xll.ciqfunctions.udf.CIQ(C19,"IQ_VOLUME",$A$28)</f>
        <v>2.5729999999999999E-2</v>
      </c>
      <c r="H19" s="174">
        <f>_xll.ciqfunctions.udf.CIQ(C19,"IQ_CLOSEPRICE",$A$27)</f>
        <v>29.483899999999998</v>
      </c>
      <c r="I19" s="89">
        <f>_xll.ciqfunctions.udf.CIQ(C19,"IQ_CLOSEPRICE",$A$28)</f>
        <v>29.177800000000001</v>
      </c>
      <c r="J19" s="153">
        <f t="shared" ref="J19" si="12">(I19-H19)/H19</f>
        <v>-1.0381937260674374E-2</v>
      </c>
      <c r="K19" s="173">
        <f>_xll.ciqfunctions.udf.CIQ($C19,"IQ_VWAP",A$28)</f>
        <v>29.17</v>
      </c>
      <c r="L19" s="173">
        <f>_xll.ciqfunctions.udf.CIQ($C19,"IQ_SHARESOUTSTANDING",($A$27))</f>
        <v>0.8</v>
      </c>
      <c r="M19" s="172">
        <f t="shared" ref="M19" si="13">K19*(P19-L19)</f>
        <v>0</v>
      </c>
      <c r="N19" s="172">
        <f>_xll.ciqfunctions.udf.CIQAVG($C19,"IQ_VWAP",A$29,A$28,"USD")</f>
        <v>24.66939</v>
      </c>
      <c r="O19" s="172">
        <f>_xll.ciqfunctions.udf.CIQ($C19,"IQ_SHARESOUTSTANDING",$A$29)</f>
        <v>2.5000000000000001E-2</v>
      </c>
      <c r="P19" s="172">
        <f>_xll.ciqfunctions.udf.CIQ($C19,"IQ_SHARESOUTSTANDING",$A$28)</f>
        <v>0.8</v>
      </c>
      <c r="Q19" s="172">
        <f t="shared" ref="Q19" si="14">(P19-O19)*N19</f>
        <v>19.118777250000001</v>
      </c>
      <c r="R19" s="173">
        <f>_xll.ciqfunctions.udf.CIQAVG($C19,"IQ_VWAP",A$30,A$28,"USD")</f>
        <v>24.683409999999999</v>
      </c>
      <c r="S19" s="173">
        <f>_xll.ciqfunctions.udf.CIQ($C19,"IQ_SHARESOUTSTANDING",$A$30)</f>
        <v>0</v>
      </c>
      <c r="T19" s="172">
        <f t="shared" ref="T19" si="15">(P19-S19)*R19</f>
        <v>19.746728000000001</v>
      </c>
      <c r="U19" s="184">
        <v>7.4999999999999997E-3</v>
      </c>
      <c r="V19" s="91">
        <f>_xll.ciqfunctions.udf.CIQ(C19,"IQ_CLOSEPRICE",$A$30)</f>
        <v>0</v>
      </c>
      <c r="W19" s="91">
        <f>_xll.ciqfunctions.udf.CIQ($C19,"IQ_CLOSEPRICE",$A$29)</f>
        <v>23.852699999999999</v>
      </c>
      <c r="X19" s="91">
        <f>_xll.ciqfunctions.udf.CIQ(C19,"IQ_CLOSEPRICE",$A$28)</f>
        <v>29.177800000000001</v>
      </c>
      <c r="Y19" s="153" t="e">
        <f>(X19/V19)^(365/($A$28-$A$30))-1</f>
        <v>#DIV/0!</v>
      </c>
      <c r="Z19" s="153" t="e">
        <f t="shared" ref="Z19" si="16">X19/V19-1</f>
        <v>#DIV/0!</v>
      </c>
      <c r="AA19" s="153">
        <f t="shared" ref="AA19" si="17">X19/W19-1</f>
        <v>0.22324935961128101</v>
      </c>
      <c r="AB19" s="89">
        <f>_xll.ciqfunctions.udf.CIQAVG(C19,"IQ_VOLUME","-30D",$A$28)</f>
        <v>2.9440000000000001E-2</v>
      </c>
      <c r="AC19" s="89">
        <f t="shared" ref="AC19" si="18">AB19*1000000</f>
        <v>29440</v>
      </c>
      <c r="AD19" s="127">
        <v>83</v>
      </c>
    </row>
    <row r="20" spans="1:30">
      <c r="A20" s="177" t="s">
        <v>104</v>
      </c>
      <c r="B20" s="176" t="s">
        <v>105</v>
      </c>
      <c r="C20" s="25" t="s">
        <v>106</v>
      </c>
      <c r="D20" s="88">
        <f>_xll.ciqfunctions.udf.CIQ(C20,"IQ_MARKETCAP",$A$28)</f>
        <v>32.9208</v>
      </c>
      <c r="E20" s="172">
        <f>_xll.ciqfunctions.udf.CIQ(C20,"IQ_HOLDINGS_EQUITY_ASSETS",$A$28)</f>
        <v>30.17</v>
      </c>
      <c r="F20" s="173">
        <f>_xll.ciqfunctions.udf.CIQ(C20,"IQ_MARKETCAP",$A$29)</f>
        <v>20.719799999999999</v>
      </c>
      <c r="G20" s="89">
        <f>_xll.ciqfunctions.udf.CIQ(C20,"IQ_VOLUME",$A$28)</f>
        <v>9.75E-3</v>
      </c>
      <c r="H20" s="174">
        <f>_xll.ciqfunctions.udf.CIQ(C20,"IQ_CLOSEPRICE",$A$27)</f>
        <v>37.979700000000001</v>
      </c>
      <c r="I20" s="89">
        <f>_xll.ciqfunctions.udf.CIQ(C20,"IQ_CLOSEPRICE",$A$28)</f>
        <v>38.28</v>
      </c>
      <c r="J20" s="153">
        <f t="shared" si="4"/>
        <v>7.9068555043878708E-3</v>
      </c>
      <c r="K20" s="173">
        <f>_xll.ciqfunctions.udf.CIQ($C20,"IQ_VWAP",A$28)</f>
        <v>38.25</v>
      </c>
      <c r="L20" s="173">
        <f>_xll.ciqfunctions.udf.CIQ($C20,"IQ_SHARESOUTSTANDING",($A$27))</f>
        <v>0.86</v>
      </c>
      <c r="M20" s="172">
        <f t="shared" si="11"/>
        <v>0</v>
      </c>
      <c r="N20" s="172">
        <f>_xll.ciqfunctions.udf.CIQAVG($C20,"IQ_VWAP",A$29,A$28,"USD")</f>
        <v>34.513379999999998</v>
      </c>
      <c r="O20" s="172">
        <f>_xll.ciqfunctions.udf.CIQ($C20,"IQ_SHARESOUTSTANDING",$A$29)</f>
        <v>0.54</v>
      </c>
      <c r="P20" s="172">
        <f>_xll.ciqfunctions.udf.CIQ($C20,"IQ_SHARESOUTSTANDING",$A$28)</f>
        <v>0.86</v>
      </c>
      <c r="Q20" s="172">
        <f t="shared" si="7"/>
        <v>11.044281599999998</v>
      </c>
      <c r="R20" s="173">
        <f>_xll.ciqfunctions.udf.CIQAVG($C20,"IQ_VWAP",A$30,A$28,"USD")</f>
        <v>31.429829999999999</v>
      </c>
      <c r="S20" s="173">
        <f>_xll.ciqfunctions.udf.CIQ($C20,"IQ_SHARESOUTSTANDING",$A$30)</f>
        <v>0.06</v>
      </c>
      <c r="T20" s="172">
        <f t="shared" si="8"/>
        <v>25.143864000000001</v>
      </c>
      <c r="U20" s="126">
        <v>3.5000000000000001E-3</v>
      </c>
      <c r="V20" s="192">
        <f>_xll.ciqfunctions.udf.CIQ(C20,"IQ_CLOSEPRICE","2023/12/8")</f>
        <v>25.402899999999999</v>
      </c>
      <c r="W20" s="91">
        <f>_xll.ciqfunctions.udf.CIQ($C20,"IQ_CLOSEPRICE",$A$29)</f>
        <v>38.369999999999997</v>
      </c>
      <c r="X20" s="91">
        <f>_xll.ciqfunctions.udf.CIQ(C20,"IQ_CLOSEPRICE",$A$28)</f>
        <v>38.28</v>
      </c>
      <c r="Y20" s="153">
        <f>(X20/V20)^(365/($A$28-"2023/12/8"))-1</f>
        <v>0.28016103499166967</v>
      </c>
      <c r="Z20" s="197">
        <f t="shared" si="9"/>
        <v>0.50691456487251463</v>
      </c>
      <c r="AA20" s="153">
        <f t="shared" si="6"/>
        <v>-2.3455824863173325E-3</v>
      </c>
      <c r="AB20" s="89">
        <f>_xll.ciqfunctions.udf.CIQAVG(C20,"IQ_VOLUME","-30D",$A$28)</f>
        <v>1.1560000000000001E-2</v>
      </c>
      <c r="AC20" s="198">
        <f t="shared" si="10"/>
        <v>11560</v>
      </c>
      <c r="AD20" s="127">
        <v>41</v>
      </c>
    </row>
    <row r="21" spans="1:30">
      <c r="A21" s="178" t="s">
        <v>299</v>
      </c>
      <c r="B21" s="176" t="s">
        <v>108</v>
      </c>
      <c r="C21" s="25" t="s">
        <v>109</v>
      </c>
      <c r="D21" s="179">
        <v>3369.5079150000001</v>
      </c>
      <c r="E21" s="172">
        <f>_xll.ciqfunctions.udf.CIQ(C21,"IQ_HOLDINGS_EQUITY_ASSETS",$A$28)</f>
        <v>3258.66</v>
      </c>
      <c r="F21" s="180">
        <v>3540.3424654400001</v>
      </c>
      <c r="G21" s="89">
        <f>_xll.ciqfunctions.udf.CIQ(C21,"IQ_VOLUME",$A$28)</f>
        <v>0.12851000000000001</v>
      </c>
      <c r="H21" s="174">
        <f>_xll.ciqfunctions.udf.CIQ(C21,"IQ_CLOSEPRICE",$A$27)</f>
        <v>15.135</v>
      </c>
      <c r="I21" s="89">
        <f>_xll.ciqfunctions.udf.CIQ(C21,"IQ_CLOSEPRICE",$A$28)</f>
        <v>15.11</v>
      </c>
      <c r="J21" s="153">
        <f t="shared" ref="J21:J26" si="19">(I21-H21)/H21</f>
        <v>-1.651800462504153E-3</v>
      </c>
      <c r="K21" s="173">
        <f>_xll.ciqfunctions.udf.CIQ($C21,"IQ_VWAP",A$28)</f>
        <v>15.19655</v>
      </c>
      <c r="L21" s="174">
        <v>240.87632400000001</v>
      </c>
      <c r="M21" s="172">
        <f t="shared" si="11"/>
        <v>0</v>
      </c>
      <c r="N21" s="172">
        <f>_xll.ciqfunctions.udf.CIQAVG($C21,"IQ_VWAP",A$29,A$28,"USD")</f>
        <v>14.108739999999999</v>
      </c>
      <c r="O21" s="188">
        <v>276.96149000000003</v>
      </c>
      <c r="P21" s="174">
        <v>240.87632400000001</v>
      </c>
      <c r="Q21" s="172">
        <f t="shared" si="7"/>
        <v>-509.11622495084021</v>
      </c>
      <c r="R21" s="173">
        <f>_xll.ciqfunctions.udf.CIQAVG($C21,"IQ_VWAP",A$30,A$28,"USD")</f>
        <v>13.59558</v>
      </c>
      <c r="S21" s="189">
        <v>266.68502599999999</v>
      </c>
      <c r="T21" s="172">
        <f t="shared" si="8"/>
        <v>-350.88427273715979</v>
      </c>
      <c r="U21" s="126">
        <v>4.0000000000000001E-3</v>
      </c>
      <c r="V21" s="91">
        <f>_xll.ciqfunctions.udf.CIQ(C21,"IQ_CLOSEPRICE",$A$30)</f>
        <v>13.15</v>
      </c>
      <c r="W21" s="91">
        <f>_xll.ciqfunctions.udf.CIQ($C21,"IQ_CLOSEPRICE",$A$29)</f>
        <v>13.875</v>
      </c>
      <c r="X21" s="91">
        <f>_xll.ciqfunctions.udf.CIQ(C21,"IQ_CLOSEPRICE",$A$28)</f>
        <v>15.11</v>
      </c>
      <c r="Y21" s="153">
        <f t="shared" ref="Y21:Y26" si="20">(X21/V21)^(365/($A$28-$A$30))-1</f>
        <v>9.0554138704422638E-2</v>
      </c>
      <c r="Z21" s="153">
        <f t="shared" si="9"/>
        <v>0.14904942965779466</v>
      </c>
      <c r="AA21" s="153">
        <f t="shared" si="6"/>
        <v>8.9009009009008988E-2</v>
      </c>
      <c r="AB21" s="89">
        <f>_xll.ciqfunctions.udf.CIQAVG(C21,"IQ_VOLUME","-30D",$A$28)</f>
        <v>0.14771000000000001</v>
      </c>
      <c r="AC21" s="88">
        <f t="shared" si="10"/>
        <v>147710</v>
      </c>
      <c r="AD21" s="127">
        <v>154</v>
      </c>
    </row>
    <row r="22" spans="1:30">
      <c r="A22" s="177" t="s">
        <v>110</v>
      </c>
      <c r="B22" s="176" t="s">
        <v>111</v>
      </c>
      <c r="C22" s="25" t="s">
        <v>112</v>
      </c>
      <c r="D22" s="88">
        <f>_xll.ciqfunctions.udf.CIQ(C22,"IQ_MARKETCAP",$A$28)</f>
        <v>4915.5916900000002</v>
      </c>
      <c r="E22" s="172">
        <f>_xll.ciqfunctions.udf.CIQ(C22,"IQ_HOLDINGS_EQUITY_ASSETS",$A$28)</f>
        <v>4794.66</v>
      </c>
      <c r="F22" s="173">
        <f>_xll.ciqfunctions.udf.CIQ(C22,"IQ_MARKETCAP",$A$29)</f>
        <v>4108.5170600000001</v>
      </c>
      <c r="G22" s="89">
        <f>_xll.ciqfunctions.udf.CIQ(C22,"IQ_VOLUME",$A$28)</f>
        <v>7.1830000000000005E-2</v>
      </c>
      <c r="H22" s="174">
        <f>_xll.ciqfunctions.udf.CIQ(C22,"IQ_CLOSEPRICE",$A$27)</f>
        <v>139.02000000000001</v>
      </c>
      <c r="I22" s="89">
        <f>_xll.ciqfunctions.udf.CIQ(C22,"IQ_CLOSEPRICE",$A$28)</f>
        <v>139</v>
      </c>
      <c r="J22" s="153">
        <f t="shared" si="19"/>
        <v>-1.4386419220263437E-4</v>
      </c>
      <c r="K22" s="189">
        <f>_xll.ciqfunctions.udf.CIQ(C22,"IQ_CLOSEPRICE",$A$28)</f>
        <v>139</v>
      </c>
      <c r="L22" s="173">
        <f>_xll.ciqfunctions.udf.CIQ($C22,"IQ_SHARESOUTSTANDING",($A$27))</f>
        <v>35.363970000000002</v>
      </c>
      <c r="M22" s="172">
        <f t="shared" si="11"/>
        <v>0</v>
      </c>
      <c r="N22" s="188">
        <f>_xll.ciqfunctions.udf.CIQAVG($C22,"IQ_VWAP","2023/6/30",A$28,"USD")</f>
        <v>94.16234</v>
      </c>
      <c r="O22" s="172">
        <f>_xll.ciqfunctions.udf.CIQ($C22,"IQ_SHARESOUTSTANDING",$A$29)</f>
        <v>30.43797</v>
      </c>
      <c r="P22" s="172">
        <f>_xll.ciqfunctions.udf.CIQ($C22,"IQ_SHARESOUTSTANDING",$A$28)</f>
        <v>35.363970000000002</v>
      </c>
      <c r="Q22" s="172">
        <f t="shared" si="7"/>
        <v>463.8436868400002</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139</v>
      </c>
      <c r="Y22" s="153">
        <f t="shared" si="20"/>
        <v>0.22610552295980524</v>
      </c>
      <c r="Z22" s="153">
        <f t="shared" si="9"/>
        <v>0.3863953720327149</v>
      </c>
      <c r="AA22" s="153">
        <f t="shared" si="6"/>
        <v>2.978218995406734E-2</v>
      </c>
      <c r="AB22" s="89">
        <f>_xll.ciqfunctions.udf.CIQAVG(C22,"IQ_VOLUME","-30D",$A$28)</f>
        <v>6.522E-2</v>
      </c>
      <c r="AC22" s="198">
        <f t="shared" si="10"/>
        <v>65220</v>
      </c>
      <c r="AD22" s="127">
        <v>98</v>
      </c>
    </row>
    <row r="23" spans="1:30">
      <c r="A23" s="176" t="s">
        <v>113</v>
      </c>
      <c r="B23" s="176" t="s">
        <v>114</v>
      </c>
      <c r="C23" s="25" t="s">
        <v>115</v>
      </c>
      <c r="D23" s="88">
        <f>_xll.ciqfunctions.udf.CIQ(C23,"IQ_MARKETCAP",$A$28)</f>
        <v>788.98856999999998</v>
      </c>
      <c r="E23" s="172">
        <f>_xll.ciqfunctions.udf.CIQ(C23,"IQ_HOLDINGS_EQUITY_ASSETS",$A$28)</f>
        <v>877.15</v>
      </c>
      <c r="F23" s="173">
        <f>_xll.ciqfunctions.udf.CIQ(C23,"IQ_MARKETCAP",$A$29)</f>
        <v>769.37172999999996</v>
      </c>
      <c r="G23" s="89">
        <f>_xll.ciqfunctions.udf.CIQ(C23,"IQ_VOLUME",$A$28)</f>
        <v>1.6250000000000001E-2</v>
      </c>
      <c r="H23" s="174">
        <f>_xll.ciqfunctions.udf.CIQ(C23,"IQ_CLOSEPRICE",$A$27)</f>
        <v>64.91</v>
      </c>
      <c r="I23" s="89">
        <f>_xll.ciqfunctions.udf.CIQ(C23,"IQ_CLOSEPRICE",$A$28)</f>
        <v>64.95</v>
      </c>
      <c r="J23" s="153">
        <f t="shared" si="19"/>
        <v>6.1623786781707368E-4</v>
      </c>
      <c r="K23" s="173">
        <f>_xll.ciqfunctions.udf.CIQ($C23,"IQ_VWAP",A$28)</f>
        <v>65.640159999999995</v>
      </c>
      <c r="L23" s="173">
        <f>_xll.ciqfunctions.udf.CIQ($C23,"IQ_SHARESOUTSTANDING",($A$27))</f>
        <v>12.147629999999999</v>
      </c>
      <c r="M23" s="172">
        <f t="shared" si="11"/>
        <v>0</v>
      </c>
      <c r="N23" s="172">
        <f>_xll.ciqfunctions.udf.CIQAVG($C23,"IQ_VWAP",A$29,A$28,"USD")</f>
        <v>66.774259999999998</v>
      </c>
      <c r="O23" s="172">
        <f>_xll.ciqfunctions.udf.CIQ($C23,"IQ_SHARESOUTSTANDING",$A$29)</f>
        <v>11.462630000000001</v>
      </c>
      <c r="P23" s="172">
        <f>_xll.ciqfunctions.udf.CIQ($C23,"IQ_SHARESOUTSTANDING",$A$28)</f>
        <v>12.147629999999999</v>
      </c>
      <c r="Q23" s="172">
        <f t="shared" si="7"/>
        <v>45.740368099999912</v>
      </c>
      <c r="R23" s="173">
        <f>_xll.ciqfunctions.udf.CIQAVG($C23,"IQ_VWAP",A$30,A$28,"USD")</f>
        <v>64.637190000000004</v>
      </c>
      <c r="S23" s="173">
        <f>_xll.ciqfunctions.udf.CIQ($C23,"IQ_SHARESOUTSTANDING",$A$30)</f>
        <v>11.798629999999999</v>
      </c>
      <c r="T23" s="172">
        <f t="shared" si="8"/>
        <v>22.558379310000014</v>
      </c>
      <c r="U23" s="126">
        <v>4.0000000000000001E-3</v>
      </c>
      <c r="V23" s="91">
        <f>_xll.ciqfunctions.udf.CIQ(C23,"IQ_CLOSEPRICE",$A$30)</f>
        <v>55.94</v>
      </c>
      <c r="W23" s="91">
        <f>_xll.ciqfunctions.udf.CIQ($C23,"IQ_CLOSEPRICE","2024/12/30")</f>
        <v>67.12</v>
      </c>
      <c r="X23" s="91">
        <f>_xll.ciqfunctions.udf.CIQ(C23,"IQ_CLOSEPRICE",$A$28)</f>
        <v>64.95</v>
      </c>
      <c r="Y23" s="153">
        <f t="shared" si="20"/>
        <v>9.7655712731026467E-2</v>
      </c>
      <c r="Z23" s="153">
        <f t="shared" si="9"/>
        <v>0.16106542724347528</v>
      </c>
      <c r="AA23" s="153">
        <f t="shared" si="6"/>
        <v>-3.2330154946364709E-2</v>
      </c>
      <c r="AB23" s="89">
        <f>_xll.ciqfunctions.udf.CIQAVG(C23,"IQ_VOLUME","-30D",$A$28)</f>
        <v>1.366E-2</v>
      </c>
      <c r="AC23" s="89">
        <f t="shared" si="10"/>
        <v>13660</v>
      </c>
      <c r="AD23" s="127">
        <v>67</v>
      </c>
    </row>
    <row r="24" spans="1:30">
      <c r="A24" s="176" t="s">
        <v>116</v>
      </c>
      <c r="B24" s="176" t="s">
        <v>117</v>
      </c>
      <c r="C24" s="25" t="s">
        <v>118</v>
      </c>
      <c r="D24" s="88">
        <f>_xll.ciqfunctions.udf.CIQ(C24,"IQ_MARKETCAP",$A$28)</f>
        <v>765.03958</v>
      </c>
      <c r="E24" s="172">
        <f>_xll.ciqfunctions.udf.CIQ(C24,"IQ_HOLDINGS_EQUITY_ASSETS",$A$28)</f>
        <v>797.34</v>
      </c>
      <c r="F24" s="173">
        <f>_xll.ciqfunctions.udf.CIQ(C24,"IQ_MARKETCAP",$A$29)</f>
        <v>598.08190000000002</v>
      </c>
      <c r="G24" s="89">
        <f>_xll.ciqfunctions.udf.CIQ(C24,"IQ_VOLUME",$A$28)</f>
        <v>5.8439999999999999E-2</v>
      </c>
      <c r="H24" s="174">
        <f>_xll.ciqfunctions.udf.CIQ(C24,"IQ_CLOSEPRICE",$A$27)</f>
        <v>18.376000000000001</v>
      </c>
      <c r="I24" s="89">
        <f>_xll.ciqfunctions.udf.CIQ(C24,"IQ_CLOSEPRICE",$A$28)</f>
        <v>18.358000000000001</v>
      </c>
      <c r="J24" s="153">
        <f t="shared" si="19"/>
        <v>-9.7953852851549207E-4</v>
      </c>
      <c r="K24" s="173">
        <f>_xll.ciqfunctions.udf.CIQ($C24,"IQ_VWAP",A$28)</f>
        <v>18.499739999999999</v>
      </c>
      <c r="L24" s="173">
        <f>_xll.ciqfunctions.udf.CIQ($C24,"IQ_SHARESOUTSTANDING",($A$27))</f>
        <v>41.47336</v>
      </c>
      <c r="M24" s="172">
        <f t="shared" si="11"/>
        <v>3.6999480000000524</v>
      </c>
      <c r="N24" s="172">
        <f>_xll.ciqfunctions.udf.CIQAVG($C24,"IQ_VWAP",A$29,A$28,"USD")</f>
        <v>22.196739999999998</v>
      </c>
      <c r="O24" s="172">
        <f>_xll.ciqfunctions.udf.CIQ($C24,"IQ_SHARESOUTSTANDING",$A$29)</f>
        <v>34.511360000000003</v>
      </c>
      <c r="P24" s="172">
        <f>_xll.ciqfunctions.udf.CIQ($C24,"IQ_SHARESOUTSTANDING",$A$28)</f>
        <v>41.673360000000002</v>
      </c>
      <c r="Q24" s="172">
        <f t="shared" si="7"/>
        <v>158.97305187999996</v>
      </c>
      <c r="R24" s="173">
        <f>_xll.ciqfunctions.udf.CIQAVG($C24,"IQ_VWAP",A$30,A$28,"USD")</f>
        <v>20.608650000000001</v>
      </c>
      <c r="S24" s="173">
        <f>_xll.ciqfunctions.udf.CIQ($C24,"IQ_SHARESOUTSTANDING",$A$30)</f>
        <v>29.866530000000001</v>
      </c>
      <c r="T24" s="172">
        <f t="shared" si="8"/>
        <v>243.32282707950003</v>
      </c>
      <c r="U24" s="126">
        <v>4.8999999999999998E-3</v>
      </c>
      <c r="V24" s="91">
        <f>_xll.ciqfunctions.udf.CIQ(C24,"IQ_CLOSEPRICE",$A$30)</f>
        <v>14.372999999999999</v>
      </c>
      <c r="W24" s="91">
        <f>_xll.ciqfunctions.udf.CIQ($C24,"IQ_CLOSEPRICE",$A$29)</f>
        <v>17.329999999999998</v>
      </c>
      <c r="X24" s="168">
        <f>_xll.ciqfunctions.udf.CIQ(C24,"IQ_CLOSEPRICE",$A$28)</f>
        <v>18.358000000000001</v>
      </c>
      <c r="Y24" s="153">
        <f t="shared" si="20"/>
        <v>0.16495773053976004</v>
      </c>
      <c r="Z24" s="153">
        <f t="shared" si="9"/>
        <v>0.27725596604745029</v>
      </c>
      <c r="AA24" s="153">
        <f t="shared" si="6"/>
        <v>5.9319099826889987E-2</v>
      </c>
      <c r="AB24" s="89">
        <f>_xll.ciqfunctions.udf.CIQAVG(C24,"IQ_VOLUME","-30D",$A$28)</f>
        <v>6.3509999999999997E-2</v>
      </c>
      <c r="AC24" s="89">
        <f t="shared" si="10"/>
        <v>63510</v>
      </c>
      <c r="AD24" s="127">
        <v>61</v>
      </c>
    </row>
    <row r="25" spans="1:30">
      <c r="A25" s="176" t="s">
        <v>119</v>
      </c>
      <c r="B25" s="176" t="s">
        <v>120</v>
      </c>
      <c r="C25" s="25" t="s">
        <v>121</v>
      </c>
      <c r="D25" s="88">
        <f>_xll.ciqfunctions.udf.CIQ(C25,"IQ_MARKETCAP",$A$28)</f>
        <v>308.83366000000001</v>
      </c>
      <c r="E25" s="172">
        <f>_xll.ciqfunctions.udf.CIQ(C25,"IQ_HOLDINGS_EQUITY_ASSETS",$A$28)</f>
        <v>192.83</v>
      </c>
      <c r="F25" s="173">
        <f>_xll.ciqfunctions.udf.CIQ(C25,"IQ_MARKETCAP",$A$29)</f>
        <v>287.83999999999997</v>
      </c>
      <c r="G25" s="89">
        <f>_xll.ciqfunctions.udf.CIQ(C25,"IQ_VOLUME",$A$28)</f>
        <v>5.1020000000000003E-2</v>
      </c>
      <c r="H25" s="174">
        <f>_xll.ciqfunctions.udf.CIQ(C25,"IQ_CLOSEPRICE",$A$27)</f>
        <v>14.53</v>
      </c>
      <c r="I25" s="89">
        <f>_xll.ciqfunctions.udf.CIQ(C25,"IQ_CLOSEPRICE",$A$28)</f>
        <v>14.94</v>
      </c>
      <c r="J25" s="153">
        <f t="shared" si="19"/>
        <v>2.8217481073640756E-2</v>
      </c>
      <c r="K25" s="173">
        <f>_xll.ciqfunctions.udf.CIQ($C25,"IQ_VWAP",A$28)</f>
        <v>14.917350000000001</v>
      </c>
      <c r="L25" s="173">
        <f>_xll.ciqfunctions.udf.CIQ($C25,"IQ_SHARESOUTSTANDING",($A$27))</f>
        <v>20.671600000000002</v>
      </c>
      <c r="M25" s="172">
        <f t="shared" si="11"/>
        <v>0</v>
      </c>
      <c r="N25" s="172">
        <f>_xll.ciqfunctions.udf.CIQAVG($C25,"IQ_VWAP",A$29,A$28,"USD")</f>
        <v>9.0089400000000008</v>
      </c>
      <c r="O25" s="172">
        <f>_xll.ciqfunctions.udf.CIQ($C25,"IQ_SHARESOUTSTANDING",$A$29)</f>
        <v>19.266400000000001</v>
      </c>
      <c r="P25" s="172">
        <f>_xll.ciqfunctions.udf.CIQ($C25,"IQ_SHARESOUTSTANDING",$A$28)</f>
        <v>20.671600000000002</v>
      </c>
      <c r="Q25" s="172">
        <f t="shared" si="7"/>
        <v>12.659362488000006</v>
      </c>
      <c r="R25" s="173">
        <f>_xll.ciqfunctions.udf.CIQAVG($C25,"IQ_VWAP",A$30,A$28,"USD")</f>
        <v>9.1060199999999991</v>
      </c>
      <c r="S25" s="173">
        <f>_xll.ciqfunctions.udf.CIQ($C25,"IQ_SHARESOUTSTANDING",$A$30)</f>
        <v>16.741669999999999</v>
      </c>
      <c r="T25" s="172">
        <f t="shared" si="8"/>
        <v>35.786021178600016</v>
      </c>
      <c r="U25" s="126">
        <v>5.7000000000000002E-3</v>
      </c>
      <c r="V25" s="91">
        <f>_xll.ciqfunctions.udf.CIQ(C25,"IQ_CLOSEPRICE",$A$30)</f>
        <v>12.65</v>
      </c>
      <c r="W25" s="91">
        <f>_xll.ciqfunctions.udf.CIQ($C25,"IQ_CLOSEPRICE",$A$29)</f>
        <v>14.94</v>
      </c>
      <c r="X25" s="91">
        <f>_xll.ciqfunctions.udf.CIQ(C25,"IQ_CLOSEPRICE",$A$28)</f>
        <v>14.94</v>
      </c>
      <c r="Y25" s="153">
        <f t="shared" si="20"/>
        <v>0.10939280276724239</v>
      </c>
      <c r="Z25" s="153">
        <f t="shared" si="9"/>
        <v>0.18102766798418957</v>
      </c>
      <c r="AA25" s="153">
        <f t="shared" si="6"/>
        <v>0</v>
      </c>
      <c r="AB25" s="89">
        <f>_xll.ciqfunctions.udf.CIQAVG(C25,"IQ_VOLUME","-30D",$A$28)</f>
        <v>4.6699999999999998E-2</v>
      </c>
      <c r="AC25" s="89">
        <f t="shared" si="10"/>
        <v>46700</v>
      </c>
      <c r="AD25" s="127">
        <v>42</v>
      </c>
    </row>
    <row r="26" spans="1:30">
      <c r="A26" s="177" t="s">
        <v>122</v>
      </c>
      <c r="B26" s="175" t="s">
        <v>123</v>
      </c>
      <c r="C26" s="27" t="s">
        <v>124</v>
      </c>
      <c r="D26" s="88">
        <f>_xll.ciqfunctions.udf.CIQ(C26,"IQ_MARKETCAP",$A$28)</f>
        <v>78.078100000000006</v>
      </c>
      <c r="E26" s="172">
        <f>_xll.ciqfunctions.udf.CIQ(C26,"IQ_HOLDINGS_EQUITY_ASSETS",$A$28)</f>
        <v>94.96</v>
      </c>
      <c r="F26" s="173">
        <f>_xll.ciqfunctions.udf.CIQ(C26,"IQ_MARKETCAP",$A$29)</f>
        <v>61.29</v>
      </c>
      <c r="G26" s="171">
        <f>_xll.ciqfunctions.udf.CIQ(C26,"IQ_VOLUME",$A$28)</f>
        <v>0</v>
      </c>
      <c r="H26" s="174">
        <f>_xll.ciqfunctions.udf.CIQ(C26,"IQ_CLOSEPRICE",$A$27)</f>
        <v>19.09</v>
      </c>
      <c r="I26" s="89">
        <v>20.43</v>
      </c>
      <c r="J26" s="153">
        <f t="shared" si="19"/>
        <v>7.0193818753273962E-2</v>
      </c>
      <c r="K26" s="189">
        <f>_xll.ciqfunctions.udf.CIQ(C26,"IQ_CLOSEPRICE",$A$28)</f>
        <v>19.09</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19.09</v>
      </c>
      <c r="Y26" s="153">
        <f t="shared" si="20"/>
        <v>7.4238537313350283E-2</v>
      </c>
      <c r="Z26" s="153">
        <f t="shared" si="9"/>
        <v>0.12162162162162171</v>
      </c>
      <c r="AA26" s="153">
        <f t="shared" si="6"/>
        <v>-6.558981889378368E-2</v>
      </c>
      <c r="AB26" s="89">
        <f>_xll.ciqfunctions.udf.CIQAVG(C26,"IQ_VOLUME","-30D",$A$28)</f>
        <v>0</v>
      </c>
      <c r="AC26" s="198">
        <f t="shared" si="10"/>
        <v>0</v>
      </c>
      <c r="AD26" s="127">
        <v>42</v>
      </c>
    </row>
    <row r="27" spans="1:30">
      <c r="A27" s="211">
        <f>'raw1'!$A$14</f>
        <v>45873</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45874</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441.22899999999998</v>
      </c>
      <c r="D2" s="95">
        <f>'raw2'!G2</f>
        <v>5.7114999999999999E-2</v>
      </c>
      <c r="E2" s="96">
        <f>'raw2'!J2</f>
        <v>-2.0156853976920821E-3</v>
      </c>
      <c r="F2" s="134">
        <f>'raw2'!M2</f>
        <v>0</v>
      </c>
      <c r="G2" s="134">
        <f>'raw2'!Q2</f>
        <v>20.281833150000022</v>
      </c>
      <c r="H2" s="135">
        <f>'raw2'!T2</f>
        <v>26.358135750000002</v>
      </c>
      <c r="I2" s="148">
        <f>'raw2'!U2</f>
        <v>5.8500000000000002E-3</v>
      </c>
      <c r="J2" s="149" t="e">
        <f>'raw2'!Z2</f>
        <v>#DIV/0!</v>
      </c>
      <c r="K2" s="149">
        <f>'raw2'!AA2</f>
        <v>0.10727990021768352</v>
      </c>
      <c r="L2" s="112">
        <f>'raw2'!AC2</f>
        <v>55105</v>
      </c>
      <c r="M2" s="113">
        <f>'raw2'!AD2</f>
        <v>61.5</v>
      </c>
    </row>
    <row r="3" spans="1:13">
      <c r="A3" s="103" t="s">
        <v>50</v>
      </c>
      <c r="B3" s="104"/>
      <c r="C3" s="94">
        <f>'raw2'!D3</f>
        <v>59499.218384999993</v>
      </c>
      <c r="D3" s="95">
        <f>'raw2'!G3</f>
        <v>13.919029999999999</v>
      </c>
      <c r="E3" s="96">
        <f>'raw2'!J3</f>
        <v>0</v>
      </c>
      <c r="F3" s="134">
        <f>'raw2'!M3</f>
        <v>3.6999480000000524</v>
      </c>
      <c r="G3" s="134">
        <f>'raw2'!Q3</f>
        <v>2771.1524184071618</v>
      </c>
      <c r="H3" s="135">
        <f>'raw2'!T3</f>
        <v>10609.159124330939</v>
      </c>
      <c r="I3" s="148">
        <f>'raw2'!U3</f>
        <v>0</v>
      </c>
      <c r="J3" s="149">
        <f>'raw2'!Z3</f>
        <v>0</v>
      </c>
      <c r="K3" s="149">
        <f>'raw2'!AA3</f>
        <v>0</v>
      </c>
      <c r="L3" s="112">
        <f>'raw2'!AC3</f>
        <v>0</v>
      </c>
      <c r="M3" s="113">
        <f>'raw2'!AD3</f>
        <v>0</v>
      </c>
    </row>
    <row r="4" spans="1:13">
      <c r="A4" s="103" t="s">
        <v>19</v>
      </c>
      <c r="B4" s="104" t="s">
        <v>20</v>
      </c>
      <c r="C4" s="94">
        <f>'raw2'!D4</f>
        <v>358096.57049999997</v>
      </c>
      <c r="D4" s="95">
        <f>'raw2'!G4</f>
        <v>48.515970000000003</v>
      </c>
      <c r="E4" s="96">
        <f>'raw2'!J4</f>
        <v>-6.7895763162560555E-3</v>
      </c>
      <c r="F4" s="134">
        <f>'raw2'!M4</f>
        <v>0</v>
      </c>
      <c r="G4" s="134">
        <f>'raw2'!Q4</f>
        <v>11266.57598</v>
      </c>
      <c r="H4" s="135">
        <f>'raw2'!T4</f>
        <v>37984.155483999974</v>
      </c>
      <c r="I4" s="148">
        <f>'raw2'!U4</f>
        <v>2E-3</v>
      </c>
      <c r="J4" s="149">
        <f>'raw2'!Z4</f>
        <v>0.36811388943152967</v>
      </c>
      <c r="K4" s="149">
        <f>'raw2'!AA4</f>
        <v>9.5925512978502825E-2</v>
      </c>
      <c r="L4" s="112">
        <f>'raw2'!AC4</f>
        <v>44018870</v>
      </c>
      <c r="M4" s="113">
        <f>'raw2'!AD4</f>
        <v>101</v>
      </c>
    </row>
    <row r="5" spans="1:13" s="118" customFormat="1">
      <c r="A5" s="136" t="s">
        <v>71</v>
      </c>
      <c r="B5" s="137" t="s">
        <v>72</v>
      </c>
      <c r="C5" s="138">
        <f>'raw2'!D5</f>
        <v>28.757850000000001</v>
      </c>
      <c r="D5" s="90">
        <f>'raw2'!G5</f>
        <v>1.5980000000000001E-2</v>
      </c>
      <c r="E5" s="139">
        <f>'raw2'!J5</f>
        <v>-2.1734582030872229E-3</v>
      </c>
      <c r="F5" s="219">
        <f>'raw2'!M5</f>
        <v>0</v>
      </c>
      <c r="G5" s="219">
        <f>'raw2'!Q5</f>
        <v>14.302735</v>
      </c>
      <c r="H5" s="220">
        <f>'raw2'!T5</f>
        <v>24.76557</v>
      </c>
      <c r="I5" s="150">
        <f>'raw2'!U5</f>
        <v>0.01</v>
      </c>
      <c r="J5" s="221">
        <f>'raw2'!Z5</f>
        <v>0.55028037383177564</v>
      </c>
      <c r="K5" s="221">
        <f>'raw2'!AA5</f>
        <v>0.12392191347168491</v>
      </c>
      <c r="L5" s="151">
        <f>'raw2'!AC5</f>
        <v>22480</v>
      </c>
      <c r="M5" s="152">
        <f>'raw2'!AD5</f>
        <v>48</v>
      </c>
    </row>
    <row r="6" spans="1:13">
      <c r="A6" s="140" t="s">
        <v>30</v>
      </c>
      <c r="B6" s="141" t="s">
        <v>31</v>
      </c>
      <c r="C6" s="94">
        <f>'raw2'!D6</f>
        <v>27128.617030000001</v>
      </c>
      <c r="D6" s="95">
        <f>'raw2'!G6</f>
        <v>6.9168799999999999</v>
      </c>
      <c r="E6" s="96">
        <f>'raw2'!J6</f>
        <v>-1.0648196009510924E-2</v>
      </c>
      <c r="F6" s="134">
        <f>'raw2'!M6</f>
        <v>0</v>
      </c>
      <c r="G6" s="134">
        <f>'raw2'!Q6</f>
        <v>-427.6314175</v>
      </c>
      <c r="H6" s="135">
        <f>'raw2'!T6</f>
        <v>6158.5625575000031</v>
      </c>
      <c r="I6" s="148">
        <f>'raw2'!U6</f>
        <v>3.5000000000000001E-3</v>
      </c>
      <c r="J6" s="149">
        <f>'raw2'!Z6</f>
        <v>0.64179104477611948</v>
      </c>
      <c r="K6" s="149">
        <f>'raw2'!AA6</f>
        <v>0.18553082545319421</v>
      </c>
      <c r="L6" s="112">
        <f>'raw2'!AC6</f>
        <v>7599710</v>
      </c>
      <c r="M6" s="113">
        <f>'raw2'!AD6</f>
        <v>27</v>
      </c>
    </row>
    <row r="7" spans="1:13">
      <c r="A7" s="142" t="s">
        <v>73</v>
      </c>
      <c r="B7" s="141" t="s">
        <v>74</v>
      </c>
      <c r="C7" s="94">
        <f>'raw2'!D7</f>
        <v>11939.4</v>
      </c>
      <c r="D7" s="95">
        <f>'raw2'!G7</f>
        <v>3.8788999999999998</v>
      </c>
      <c r="E7" s="96">
        <f>'raw2'!J7</f>
        <v>-3.8745719949541072E-3</v>
      </c>
      <c r="F7" s="134">
        <f>'raw2'!M7</f>
        <v>0</v>
      </c>
      <c r="G7" s="134">
        <f>'raw2'!Q7</f>
        <v>1502.1807500000004</v>
      </c>
      <c r="H7" s="135">
        <f>'raw2'!T7</f>
        <v>1458.8864325</v>
      </c>
      <c r="I7" s="148">
        <f>'raw2'!U7</f>
        <v>0.01</v>
      </c>
      <c r="J7" s="149">
        <f>'raw2'!Z7</f>
        <v>0.36266147322749243</v>
      </c>
      <c r="K7" s="149">
        <f>'raw2'!AA7</f>
        <v>0.10417499001198549</v>
      </c>
      <c r="L7" s="112">
        <f>'raw2'!AC7</f>
        <v>4365360</v>
      </c>
      <c r="M7" s="113">
        <f>'raw2'!AD7</f>
        <v>121</v>
      </c>
    </row>
    <row r="8" spans="1:13">
      <c r="A8" s="92" t="s">
        <v>93</v>
      </c>
      <c r="B8" s="99" t="s">
        <v>95</v>
      </c>
      <c r="C8" s="94">
        <f>'raw2'!D8</f>
        <v>2838.5837999999999</v>
      </c>
      <c r="D8" s="95">
        <f>'raw2'!G8</f>
        <v>0.62856000000000001</v>
      </c>
      <c r="E8" s="96">
        <f>'raw2'!J8</f>
        <v>-1.177509567265209E-3</v>
      </c>
      <c r="F8" s="134">
        <f>'raw2'!M8</f>
        <v>0</v>
      </c>
      <c r="G8" s="134">
        <f>'raw2'!Q8</f>
        <v>88.260275399999784</v>
      </c>
      <c r="H8" s="135">
        <f>'raw2'!T8</f>
        <v>-105.83989200000018</v>
      </c>
      <c r="I8" s="148">
        <f>'raw2'!U8</f>
        <v>6.8999999999999999E-3</v>
      </c>
      <c r="J8" s="149">
        <f>'raw2'!Z8</f>
        <v>0.19052631578947365</v>
      </c>
      <c r="K8" s="149">
        <f>'raw2'!AA8</f>
        <v>6.197183098591541E-2</v>
      </c>
      <c r="L8" s="112">
        <f>'raw2'!AC8</f>
        <v>664180</v>
      </c>
      <c r="M8" s="113">
        <f>'raw2'!AD8</f>
        <v>43</v>
      </c>
    </row>
    <row r="9" spans="1:13">
      <c r="A9" s="92" t="s">
        <v>102</v>
      </c>
      <c r="B9" s="93" t="s">
        <v>103</v>
      </c>
      <c r="C9" s="94">
        <f>'raw2'!D9</f>
        <v>3942.1725900000001</v>
      </c>
      <c r="D9" s="95">
        <f>'raw2'!G9</f>
        <v>0.89907000000000004</v>
      </c>
      <c r="E9" s="96">
        <f>'raw2'!J9</f>
        <v>-3.6092939318745003E-3</v>
      </c>
      <c r="F9" s="134">
        <f>'raw2'!M9</f>
        <v>0</v>
      </c>
      <c r="G9" s="134">
        <f>'raw2'!Q9</f>
        <v>865.64576080000029</v>
      </c>
      <c r="H9" s="135">
        <f>'raw2'!T9</f>
        <v>2222.6297939999999</v>
      </c>
      <c r="I9" s="148">
        <f>'raw2'!U9</f>
        <v>6.7999999999999996E-3</v>
      </c>
      <c r="J9" s="149">
        <f>'raw2'!Z9</f>
        <v>0.4166132135984606</v>
      </c>
      <c r="K9" s="149">
        <f>'raw2'!AA9</f>
        <v>0.14311594202898559</v>
      </c>
      <c r="L9" s="112">
        <f>'raw2'!AC9</f>
        <v>1039020</v>
      </c>
      <c r="M9" s="113">
        <f>'raw2'!AD9</f>
        <v>86</v>
      </c>
    </row>
    <row r="10" spans="1:13">
      <c r="A10" s="100" t="s">
        <v>178</v>
      </c>
      <c r="B10" s="102" t="s">
        <v>98</v>
      </c>
      <c r="C10" s="94">
        <f>'raw2'!D10</f>
        <v>1201.1605</v>
      </c>
      <c r="D10" s="95">
        <f>'raw2'!G10</f>
        <v>0.74782000000000004</v>
      </c>
      <c r="E10" s="96">
        <f>'raw2'!J10</f>
        <v>-1.066543009506146E-2</v>
      </c>
      <c r="F10" s="134">
        <f>'raw2'!M10</f>
        <v>0</v>
      </c>
      <c r="G10" s="134">
        <f>'raw2'!Q10</f>
        <v>323.93742500000002</v>
      </c>
      <c r="H10" s="135">
        <f>'raw2'!T10</f>
        <v>378.3424875</v>
      </c>
      <c r="I10" s="148">
        <f>'raw2'!U10</f>
        <v>4.7000000000000002E-3</v>
      </c>
      <c r="J10" s="149">
        <f>'raw2'!Z10</f>
        <v>0.23681159420289855</v>
      </c>
      <c r="K10" s="149">
        <f>'raw2'!AA10</f>
        <v>0.15106555165902358</v>
      </c>
      <c r="L10" s="112">
        <f>'raw2'!AC10</f>
        <v>461660</v>
      </c>
      <c r="M10" s="113">
        <f>'raw2'!AD10</f>
        <v>112</v>
      </c>
    </row>
    <row r="11" spans="1:13">
      <c r="A11" s="92" t="s">
        <v>177</v>
      </c>
      <c r="B11" s="99" t="s">
        <v>101</v>
      </c>
      <c r="C11" s="94">
        <f>'raw2'!D11</f>
        <v>515.17417</v>
      </c>
      <c r="D11" s="95">
        <f>'raw2'!G11</f>
        <v>4.1840000000000002E-2</v>
      </c>
      <c r="E11" s="96">
        <f>'raw2'!J11</f>
        <v>-1.8579125922969415E-3</v>
      </c>
      <c r="F11" s="134">
        <f>'raw2'!M11</f>
        <v>0</v>
      </c>
      <c r="G11" s="134">
        <f>'raw2'!Q11</f>
        <v>20.272531500000046</v>
      </c>
      <c r="H11" s="135">
        <f>'raw2'!T11</f>
        <v>-22.114025000000002</v>
      </c>
      <c r="I11" s="148">
        <f>'raw2'!U11</f>
        <v>6.4999999999999997E-3</v>
      </c>
      <c r="J11" s="149">
        <f>'raw2'!Z11</f>
        <v>9.854820997144742E-2</v>
      </c>
      <c r="K11" s="149">
        <f>'raw2'!AA11</f>
        <v>0.11049955595026639</v>
      </c>
      <c r="L11" s="112">
        <f>'raw2'!AC11</f>
        <v>66230</v>
      </c>
      <c r="M11" s="113">
        <f>'raw2'!AD11</f>
        <v>110</v>
      </c>
    </row>
    <row r="12" spans="1:13">
      <c r="A12" s="92" t="s">
        <v>26</v>
      </c>
      <c r="B12" s="93" t="s">
        <v>28</v>
      </c>
      <c r="C12" s="94">
        <f>'raw2'!D12</f>
        <v>497.178</v>
      </c>
      <c r="D12" s="95">
        <f>'raw2'!G12</f>
        <v>5.5789999999999999E-2</v>
      </c>
      <c r="E12" s="96">
        <f>'raw2'!J12</f>
        <v>-8.2938388625592753E-3</v>
      </c>
      <c r="F12" s="134">
        <f>'raw2'!M12</f>
        <v>0</v>
      </c>
      <c r="G12" s="134">
        <f>'raw2'!Q12</f>
        <v>40.733037000000017</v>
      </c>
      <c r="H12" s="135">
        <f>'raw2'!T12</f>
        <v>230.57608240000005</v>
      </c>
      <c r="I12" s="148">
        <f>'raw2'!U12</f>
        <v>6.0000000000000001E-3</v>
      </c>
      <c r="J12" s="149">
        <f>'raw2'!Z12</f>
        <v>0.30069930069930062</v>
      </c>
      <c r="K12" s="149">
        <f>'raw2'!AA12</f>
        <v>0.11032500552730484</v>
      </c>
      <c r="L12" s="112">
        <f>'raw2'!AC12</f>
        <v>40840</v>
      </c>
      <c r="M12" s="113">
        <f>'raw2'!AD12</f>
        <v>102</v>
      </c>
    </row>
    <row r="13" spans="1:13">
      <c r="A13" s="92" t="s">
        <v>87</v>
      </c>
      <c r="B13" s="99" t="s">
        <v>89</v>
      </c>
      <c r="C13" s="94">
        <f>'raw2'!D13</f>
        <v>216.548</v>
      </c>
      <c r="D13" s="95">
        <f>'raw2'!G13</f>
        <v>9.7839999999999996E-2</v>
      </c>
      <c r="E13" s="96">
        <f>'raw2'!J13</f>
        <v>-5.1363097589885026E-3</v>
      </c>
      <c r="F13" s="134">
        <f>'raw2'!M13</f>
        <v>0</v>
      </c>
      <c r="G13" s="134">
        <f>'raw2'!Q13</f>
        <v>-13.255907999999993</v>
      </c>
      <c r="H13" s="135">
        <f>'raw2'!T13</f>
        <v>-20.01075250000002</v>
      </c>
      <c r="I13" s="148">
        <f>'raw2'!U13</f>
        <v>4.4999999999999997E-3</v>
      </c>
      <c r="J13" s="149">
        <f>'raw2'!Z13</f>
        <v>0.21701304978250358</v>
      </c>
      <c r="K13" s="149">
        <f>'raw2'!AA13</f>
        <v>0.14454545454545453</v>
      </c>
      <c r="L13" s="112">
        <f>'raw2'!AC13</f>
        <v>88030</v>
      </c>
      <c r="M13" s="113">
        <f>'raw2'!AD13</f>
        <v>81</v>
      </c>
    </row>
    <row r="14" spans="1:13">
      <c r="A14" s="92" t="s">
        <v>179</v>
      </c>
      <c r="B14" s="99" t="s">
        <v>86</v>
      </c>
      <c r="C14" s="94">
        <f>'raw2'!D14</f>
        <v>206.84925000000001</v>
      </c>
      <c r="D14" s="95">
        <f>'raw2'!G14</f>
        <v>0.10828</v>
      </c>
      <c r="E14" s="96">
        <f>'raw2'!J14</f>
        <v>2.9001745508785293E-4</v>
      </c>
      <c r="F14" s="134">
        <f>'raw2'!M14</f>
        <v>0</v>
      </c>
      <c r="G14" s="134">
        <f>'raw2'!Q14</f>
        <v>33.899823000000012</v>
      </c>
      <c r="H14" s="135">
        <f>'raw2'!T14</f>
        <v>29.198175000000003</v>
      </c>
      <c r="I14" s="148">
        <f>'raw2'!U14</f>
        <v>6.7999999999999996E-3</v>
      </c>
      <c r="J14" s="149">
        <f>'raw2'!Z14</f>
        <v>0.34649191935112333</v>
      </c>
      <c r="K14" s="149">
        <f>'raw2'!AA14</f>
        <v>0.13326530612244891</v>
      </c>
      <c r="L14" s="112">
        <f>'raw2'!AC14</f>
        <v>30690</v>
      </c>
      <c r="M14" s="113">
        <f>'raw2'!AD14</f>
        <v>62</v>
      </c>
    </row>
    <row r="15" spans="1:13">
      <c r="A15" s="92" t="s">
        <v>90</v>
      </c>
      <c r="B15" s="102" t="s">
        <v>92</v>
      </c>
      <c r="C15" s="94">
        <f>'raw2'!D15</f>
        <v>183.01298</v>
      </c>
      <c r="D15" s="95">
        <f>'raw2'!G15</f>
        <v>2.0049999999999998E-2</v>
      </c>
      <c r="E15" s="96">
        <f>'raw2'!J15</f>
        <v>-5.8652744174200874E-3</v>
      </c>
      <c r="F15" s="134">
        <f>'raw2'!M15</f>
        <v>0</v>
      </c>
      <c r="G15" s="134">
        <f>'raw2'!Q15</f>
        <v>3.551648999999987</v>
      </c>
      <c r="H15" s="135">
        <f>'raw2'!T15</f>
        <v>30.186612</v>
      </c>
      <c r="I15" s="148">
        <f>'raw2'!U15</f>
        <v>5.0000000000000001E-3</v>
      </c>
      <c r="J15" s="149">
        <f>'raw2'!Z15</f>
        <v>0.52974671886695601</v>
      </c>
      <c r="K15" s="149">
        <f>'raw2'!AA15</f>
        <v>0.1042347949080622</v>
      </c>
      <c r="L15" s="112">
        <f>'raw2'!AC15</f>
        <v>18490</v>
      </c>
      <c r="M15" s="113">
        <f>'raw2'!AD15</f>
        <v>47</v>
      </c>
    </row>
    <row r="16" spans="1:13">
      <c r="A16" s="92" t="s">
        <v>182</v>
      </c>
      <c r="B16" s="99" t="s">
        <v>78</v>
      </c>
      <c r="C16" s="94">
        <f>'raw2'!D16</f>
        <v>385.28</v>
      </c>
      <c r="D16" s="95">
        <f>'raw2'!G16</f>
        <v>0.13475000000000001</v>
      </c>
      <c r="E16" s="96">
        <f>'raw2'!J16</f>
        <v>1.7609078458228021E-3</v>
      </c>
      <c r="F16" s="134">
        <f>'raw2'!M16</f>
        <v>0</v>
      </c>
      <c r="G16" s="134">
        <f>'raw2'!Q16</f>
        <v>81.152272499999995</v>
      </c>
      <c r="H16" s="135">
        <f>'raw2'!T16</f>
        <v>207.77307500000001</v>
      </c>
      <c r="I16" s="148">
        <f>'raw2'!U16</f>
        <v>7.4999999999999997E-3</v>
      </c>
      <c r="J16" s="149">
        <f>'raw2'!Z16</f>
        <v>0.97623881610943419</v>
      </c>
      <c r="K16" s="149">
        <f>'raw2'!AA16</f>
        <v>0.26544735541275344</v>
      </c>
      <c r="L16" s="112">
        <f>'raw2'!AC16</f>
        <v>161730</v>
      </c>
      <c r="M16" s="113">
        <f>'raw2'!AD16</f>
        <v>47</v>
      </c>
    </row>
    <row r="17" spans="1:13">
      <c r="A17" s="92" t="s">
        <v>107</v>
      </c>
      <c r="B17" s="99" t="s">
        <v>109</v>
      </c>
      <c r="C17" s="94">
        <f>'raw2'!D17</f>
        <v>100.70086000000001</v>
      </c>
      <c r="D17" s="95">
        <f>'raw2'!G17</f>
        <v>8.7799999999999996E-3</v>
      </c>
      <c r="E17" s="96">
        <f>'raw2'!J17</f>
        <v>-8.0896687695918117E-3</v>
      </c>
      <c r="F17" s="134">
        <f>'raw2'!M17</f>
        <v>0</v>
      </c>
      <c r="G17" s="134">
        <f>'raw2'!Q17</f>
        <v>19.164960500000007</v>
      </c>
      <c r="H17" s="135">
        <f>'raw2'!T17</f>
        <v>27.572407500000004</v>
      </c>
      <c r="I17" s="148">
        <f>'raw2'!U17</f>
        <v>7.0000000000000001E-3</v>
      </c>
      <c r="J17" s="149">
        <f>'raw2'!Z17</f>
        <v>0.43704234774607342</v>
      </c>
      <c r="K17" s="149">
        <f>'raw2'!AA17</f>
        <v>0.17987807164228364</v>
      </c>
      <c r="L17" s="112">
        <f>'raw2'!AC17</f>
        <v>7160</v>
      </c>
      <c r="M17" s="113">
        <f>'raw2'!AD17</f>
        <v>31</v>
      </c>
    </row>
    <row r="18" spans="1:13">
      <c r="A18" s="100" t="s">
        <v>180</v>
      </c>
      <c r="B18" s="99" t="s">
        <v>84</v>
      </c>
      <c r="C18" s="94">
        <f>'raw2'!D18</f>
        <v>33.480800000000002</v>
      </c>
      <c r="D18" s="95">
        <f>'raw2'!G18</f>
        <v>2.96E-3</v>
      </c>
      <c r="E18" s="96">
        <f>'raw2'!J18</f>
        <v>-1.5953690967446005E-2</v>
      </c>
      <c r="F18" s="134">
        <f>'raw2'!M18</f>
        <v>0</v>
      </c>
      <c r="G18" s="134">
        <f>'raw2'!Q18</f>
        <v>-3.6159137999999986</v>
      </c>
      <c r="H18" s="135">
        <f>'raw2'!T18</f>
        <v>-7.0429463999999973</v>
      </c>
      <c r="I18" s="148">
        <f>'raw2'!U18</f>
        <v>6.7999999999999996E-3</v>
      </c>
      <c r="J18" s="149">
        <f>'raw2'!Z18</f>
        <v>0.1233558227298186</v>
      </c>
      <c r="K18" s="149">
        <f>'raw2'!AA18</f>
        <v>0.10122785953245916</v>
      </c>
      <c r="L18" s="112">
        <f>'raw2'!AC18</f>
        <v>4350</v>
      </c>
      <c r="M18" s="113">
        <f>'raw2'!AD18</f>
        <v>24</v>
      </c>
    </row>
    <row r="19" spans="1:13">
      <c r="A19" s="92" t="s">
        <v>181</v>
      </c>
      <c r="B19" s="93" t="s">
        <v>81</v>
      </c>
      <c r="C19" s="94">
        <f>'raw2'!D19</f>
        <v>23.34224</v>
      </c>
      <c r="D19" s="95">
        <f>'raw2'!G19</f>
        <v>2.5729999999999999E-2</v>
      </c>
      <c r="E19" s="96">
        <f>'raw2'!J19</f>
        <v>-1.0381937260674374E-2</v>
      </c>
      <c r="F19" s="134">
        <f>'raw2'!M19</f>
        <v>0</v>
      </c>
      <c r="G19" s="134">
        <f>'raw2'!Q19</f>
        <v>19.118777250000001</v>
      </c>
      <c r="H19" s="135">
        <f>'raw2'!T19</f>
        <v>19.746728000000001</v>
      </c>
      <c r="I19" s="148">
        <f>'raw2'!U19</f>
        <v>7.4999999999999997E-3</v>
      </c>
      <c r="J19" s="149" t="e">
        <f>'raw2'!Z19</f>
        <v>#DIV/0!</v>
      </c>
      <c r="K19" s="149">
        <f>'raw2'!AA19</f>
        <v>0.22324935961128101</v>
      </c>
      <c r="L19" s="112">
        <f>'raw2'!AC19</f>
        <v>29440</v>
      </c>
      <c r="M19" s="113">
        <f>'raw2'!AD19</f>
        <v>83</v>
      </c>
    </row>
    <row r="20" spans="1:13">
      <c r="A20" s="92" t="s">
        <v>33</v>
      </c>
      <c r="B20" s="99" t="s">
        <v>35</v>
      </c>
      <c r="C20" s="94">
        <f>'raw2'!D20</f>
        <v>32.9208</v>
      </c>
      <c r="D20" s="95">
        <f>'raw2'!G20</f>
        <v>9.75E-3</v>
      </c>
      <c r="E20" s="96">
        <f>'raw2'!J20</f>
        <v>7.9068555043878708E-3</v>
      </c>
      <c r="F20" s="134">
        <f>'raw2'!M20</f>
        <v>0</v>
      </c>
      <c r="G20" s="134">
        <f>'raw2'!Q20</f>
        <v>11.044281599999998</v>
      </c>
      <c r="H20" s="135">
        <f>'raw2'!T20</f>
        <v>25.143864000000001</v>
      </c>
      <c r="I20" s="148">
        <f>'raw2'!U20</f>
        <v>3.5000000000000001E-3</v>
      </c>
      <c r="J20" s="149">
        <f>'raw2'!Z20</f>
        <v>0.50691456487251463</v>
      </c>
      <c r="K20" s="149">
        <f>'raw2'!AA20</f>
        <v>-2.3455824863173325E-3</v>
      </c>
      <c r="L20" s="112">
        <f>'raw2'!AC20</f>
        <v>11560</v>
      </c>
      <c r="M20" s="113">
        <f>'raw2'!AD20</f>
        <v>41</v>
      </c>
    </row>
    <row r="21" spans="1:13">
      <c r="A21" s="92" t="s">
        <v>183</v>
      </c>
      <c r="B21" s="99" t="s">
        <v>118</v>
      </c>
      <c r="C21" s="94">
        <f>'raw2'!D21</f>
        <v>3369.5079150000001</v>
      </c>
      <c r="D21" s="95">
        <f>'raw2'!G21</f>
        <v>0.12851000000000001</v>
      </c>
      <c r="E21" s="96">
        <f>'raw2'!J21</f>
        <v>-1.651800462504153E-3</v>
      </c>
      <c r="F21" s="134">
        <f>'raw2'!M21</f>
        <v>0</v>
      </c>
      <c r="G21" s="134">
        <f>'raw2'!Q21</f>
        <v>-509.11622495084021</v>
      </c>
      <c r="H21" s="135">
        <f>'raw2'!T21</f>
        <v>-350.88427273715979</v>
      </c>
      <c r="I21" s="148">
        <f>'raw2'!U21</f>
        <v>4.0000000000000001E-3</v>
      </c>
      <c r="J21" s="149">
        <f>'raw2'!Z21</f>
        <v>0.14904942965779466</v>
      </c>
      <c r="K21" s="149">
        <f>'raw2'!AA21</f>
        <v>8.9009009009008988E-2</v>
      </c>
      <c r="L21" s="112">
        <f>'raw2'!AC21</f>
        <v>147710</v>
      </c>
      <c r="M21" s="113">
        <f>'raw2'!AD21</f>
        <v>154</v>
      </c>
    </row>
    <row r="22" spans="1:13">
      <c r="A22" s="100" t="s">
        <v>110</v>
      </c>
      <c r="B22" s="99" t="s">
        <v>112</v>
      </c>
      <c r="C22" s="94">
        <f>'raw2'!D22</f>
        <v>4915.5916900000002</v>
      </c>
      <c r="D22" s="95">
        <f>'raw2'!G22</f>
        <v>7.1830000000000005E-2</v>
      </c>
      <c r="E22" s="96">
        <f>'raw2'!J22</f>
        <v>-1.4386419220263437E-4</v>
      </c>
      <c r="F22" s="134">
        <f>'raw2'!M22</f>
        <v>0</v>
      </c>
      <c r="G22" s="134">
        <f>'raw2'!Q22</f>
        <v>463.8436868400002</v>
      </c>
      <c r="H22" s="135">
        <f>'raw2'!T22</f>
        <v>0</v>
      </c>
      <c r="I22" s="148">
        <f>'raw2'!U22</f>
        <v>3.5000000000000001E-3</v>
      </c>
      <c r="J22" s="149">
        <f>'raw2'!Z22</f>
        <v>0.3863953720327149</v>
      </c>
      <c r="K22" s="149">
        <f>'raw2'!AA22</f>
        <v>2.978218995406734E-2</v>
      </c>
      <c r="L22" s="112">
        <f>'raw2'!AC22</f>
        <v>65220</v>
      </c>
      <c r="M22" s="113">
        <f>'raw2'!AD22</f>
        <v>98</v>
      </c>
    </row>
    <row r="23" spans="1:13">
      <c r="A23" s="100" t="s">
        <v>184</v>
      </c>
      <c r="B23" s="99" t="s">
        <v>121</v>
      </c>
      <c r="C23" s="94">
        <f>'raw2'!D23</f>
        <v>788.98856999999998</v>
      </c>
      <c r="D23" s="95">
        <f>'raw2'!G23</f>
        <v>1.6250000000000001E-2</v>
      </c>
      <c r="E23" s="96">
        <f>'raw2'!J23</f>
        <v>6.1623786781707368E-4</v>
      </c>
      <c r="F23" s="134">
        <f>'raw2'!M23</f>
        <v>0</v>
      </c>
      <c r="G23" s="134">
        <f>'raw2'!Q23</f>
        <v>45.740368099999912</v>
      </c>
      <c r="H23" s="135">
        <f>'raw2'!T23</f>
        <v>22.558379310000014</v>
      </c>
      <c r="I23" s="148">
        <f>'raw2'!U23</f>
        <v>4.0000000000000001E-3</v>
      </c>
      <c r="J23" s="149">
        <f>'raw2'!Z23</f>
        <v>0.16106542724347528</v>
      </c>
      <c r="K23" s="149">
        <f>'raw2'!AA23</f>
        <v>-3.2330154946364709E-2</v>
      </c>
      <c r="L23" s="112">
        <f>'raw2'!AC23</f>
        <v>13660</v>
      </c>
      <c r="M23" s="113">
        <f>'raw2'!AD23</f>
        <v>67</v>
      </c>
    </row>
    <row r="24" spans="1:13">
      <c r="A24" s="92" t="s">
        <v>104</v>
      </c>
      <c r="B24" s="102" t="s">
        <v>106</v>
      </c>
      <c r="C24" s="94">
        <f>'raw2'!D24</f>
        <v>765.03958</v>
      </c>
      <c r="D24" s="95">
        <f>'raw2'!G24</f>
        <v>5.8439999999999999E-2</v>
      </c>
      <c r="E24" s="96">
        <f>'raw2'!J24</f>
        <v>-9.7953852851549207E-4</v>
      </c>
      <c r="F24" s="134">
        <f>'raw2'!M24</f>
        <v>3.6999480000000524</v>
      </c>
      <c r="G24" s="134">
        <f>'raw2'!Q24</f>
        <v>158.97305187999996</v>
      </c>
      <c r="H24" s="135">
        <f>'raw2'!T24</f>
        <v>243.32282707950003</v>
      </c>
      <c r="I24" s="148">
        <f>'raw2'!U24</f>
        <v>4.8999999999999998E-3</v>
      </c>
      <c r="J24" s="149">
        <f>'raw2'!Z24</f>
        <v>0.27725596604745029</v>
      </c>
      <c r="K24" s="149">
        <f>'raw2'!AA24</f>
        <v>5.9319099826889987E-2</v>
      </c>
      <c r="L24" s="112">
        <f>'raw2'!AC24</f>
        <v>63510</v>
      </c>
      <c r="M24" s="113">
        <f>'raw2'!AD24</f>
        <v>61</v>
      </c>
    </row>
    <row r="25" spans="1:13">
      <c r="A25" s="103" t="s">
        <v>185</v>
      </c>
      <c r="B25" s="104" t="s">
        <v>115</v>
      </c>
      <c r="C25" s="94">
        <f>'raw2'!D25</f>
        <v>308.83366000000001</v>
      </c>
      <c r="D25" s="95">
        <f>'raw2'!G25</f>
        <v>5.1020000000000003E-2</v>
      </c>
      <c r="E25" s="96">
        <f>'raw2'!J25</f>
        <v>2.8217481073640756E-2</v>
      </c>
      <c r="F25" s="134">
        <f>'raw2'!M25</f>
        <v>0</v>
      </c>
      <c r="G25" s="134">
        <f>'raw2'!Q25</f>
        <v>12.659362488000006</v>
      </c>
      <c r="H25" s="135">
        <f>'raw2'!T25</f>
        <v>35.786021178600016</v>
      </c>
      <c r="I25" s="148">
        <f>'raw2'!U25</f>
        <v>5.7000000000000002E-3</v>
      </c>
      <c r="J25" s="149">
        <f>'raw2'!Z25</f>
        <v>0.18102766798418957</v>
      </c>
      <c r="K25" s="149">
        <f>'raw2'!AA25</f>
        <v>0</v>
      </c>
      <c r="L25" s="112">
        <f>'raw2'!AC25</f>
        <v>46700</v>
      </c>
      <c r="M25" s="113">
        <f>'raw2'!AD25</f>
        <v>42</v>
      </c>
    </row>
    <row r="26" spans="1:13" ht="14.5" thickBot="1">
      <c r="A26" s="201" t="s">
        <v>122</v>
      </c>
      <c r="B26" s="200" t="s">
        <v>124</v>
      </c>
      <c r="C26" s="94">
        <f>'raw2'!D26</f>
        <v>78.078100000000006</v>
      </c>
      <c r="D26" s="95">
        <f>'raw2'!G26</f>
        <v>0</v>
      </c>
      <c r="E26" s="96">
        <f>'raw2'!J26</f>
        <v>7.0193818753273962E-2</v>
      </c>
      <c r="F26" s="134">
        <f>'raw2'!M26</f>
        <v>0</v>
      </c>
      <c r="G26" s="134">
        <f>'raw2'!Q26</f>
        <v>20.291134799999998</v>
      </c>
      <c r="H26" s="135">
        <f>'raw2'!T26</f>
        <v>0</v>
      </c>
      <c r="I26" s="148">
        <f>'raw2'!U26</f>
        <v>5.0000000000000001E-3</v>
      </c>
      <c r="J26" s="149">
        <f>'raw2'!Z26</f>
        <v>0.12162162162162171</v>
      </c>
      <c r="K26" s="149">
        <f>'raw2'!AA26</f>
        <v>-6.558981889378368E-2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topLeftCell="R1" zoomScale="74" zoomScaleNormal="64" workbookViewId="0">
      <selection activeCell="Y17" sqref="Y17:Y33"/>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45874</v>
      </c>
      <c r="I1" s="32">
        <f>'raw1'!A14</f>
        <v>45873</v>
      </c>
      <c r="J1" s="32">
        <f>'raw1'!A15</f>
        <v>45873</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45873</v>
      </c>
      <c r="I2" s="32">
        <f t="shared" ref="I2:K2" si="0">I1-1</f>
        <v>45872</v>
      </c>
      <c r="J2" s="32">
        <f t="shared" si="0"/>
        <v>45872</v>
      </c>
      <c r="K2" s="32">
        <f t="shared" si="0"/>
        <v>45656</v>
      </c>
      <c r="L2" s="2"/>
      <c r="M2" s="2"/>
      <c r="N2" s="2"/>
      <c r="O2" s="48">
        <f>SUM(O4:O47)</f>
        <v>-0.13190480498726009</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1917919.5305000001</v>
      </c>
      <c r="E4" s="43">
        <f t="shared" ref="E4:E47" si="1">G4*H4</f>
        <v>2.4446193135829315</v>
      </c>
      <c r="F4" s="44">
        <f>VLOOKUP(B:B,weight!G:H,2,FALSE)</f>
        <v>7.35</v>
      </c>
      <c r="G4" s="257">
        <f>VLOOKUP(A4,CHOOSE({1,2},shares!$F$2:$F$45,shares!$K$2:$K$45),2,FALSE)</f>
        <v>3.2020267120516218E-3</v>
      </c>
      <c r="H4" s="45">
        <f>IF(_xll.ciqfunctions.udf.CIQ($A4,"IQ_CLOSEPRICE",H$1,"USD")=0,_xll.ciqfunctions.udf.CIQ($A4,"IQ_CLOSEPRICE",H$2,"USD"),_xll.ciqfunctions.udf.CIQ($A4,"IQ_CLOSEPRICE",H$1,"USD"))</f>
        <v>763.46</v>
      </c>
      <c r="I4" s="45">
        <f>IF(_xll.ciqfunctions.udf.CIQ($A4,"IQ_CLOSEPRICE",I$1,"USD")=0,_xll.ciqfunctions.udf.CIQ($A4,"IQ_CLOSEPRICE",I$2,"USD"),_xll.ciqfunctions.udf.CIQ($A4,"IQ_CLOSEPRICE",I$1,"USD"))</f>
        <v>776.37</v>
      </c>
      <c r="J4" s="45">
        <f>IF(_xll.ciqfunctions.udf.CIQ($A4,"IQ_CLOSEPRICE",J$1,"USD")=0,_xll.ciqfunctions.udf.CIQ($A4,"IQ_CLOSEPRICE",J$2,"USD"),_xll.ciqfunctions.udf.CIQ($A4,"IQ_CLOSEPRICE",J$1,"USD"))</f>
        <v>776.37</v>
      </c>
      <c r="K4" s="45">
        <f>IF(_xll.ciqfunctions.udf.CIQ($A4,"IQ_CLOSEPRICE",K$1,"USD")=0,_xll.ciqfunctions.udf.CIQ($A4,"IQ_CLOSEPRICE",K$2,"USD"),_xll.ciqfunctions.udf.CIQ($A4,"IQ_CLOSEPRICE",K$1,"USD"))</f>
        <v>585.51</v>
      </c>
      <c r="L4" s="49">
        <f t="shared" ref="L4:L47" si="2">$H4/I4-1</f>
        <v>-1.6628669320040701E-2</v>
      </c>
      <c r="M4" s="49">
        <f t="shared" ref="M4:M47" si="3">$H4/J4-1</f>
        <v>-1.6628669320040701E-2</v>
      </c>
      <c r="N4" s="49">
        <f t="shared" ref="N4:N47" si="4">$H4/K4-1</f>
        <v>0.30392307560929788</v>
      </c>
      <c r="O4" s="50">
        <f t="shared" ref="O4:O47" si="5">G4*(H4-I4)</f>
        <v>-4.1338164852586338E-2</v>
      </c>
      <c r="P4" s="51">
        <f>O4/O$2</f>
        <v>0.31339392720817827</v>
      </c>
      <c r="Q4" s="49"/>
      <c r="R4" s="62" t="str">
        <f>A4</f>
        <v>META</v>
      </c>
      <c r="S4" s="63" t="str">
        <f>C4</f>
        <v>Application</v>
      </c>
      <c r="T4" s="64">
        <f>D4/1000</f>
        <v>1917.9195305000001</v>
      </c>
      <c r="U4" s="65">
        <f>D4/$D$48*100</f>
        <v>7.5304247787760001</v>
      </c>
      <c r="V4" s="66">
        <f>L4</f>
        <v>-1.6628669320040701E-2</v>
      </c>
      <c r="W4" s="66">
        <f t="shared" ref="W4:X4" si="6">M4</f>
        <v>-1.6628669320040701E-2</v>
      </c>
      <c r="X4" s="66">
        <f t="shared" si="6"/>
        <v>0.30392307560929788</v>
      </c>
      <c r="Y4" s="258">
        <f>O48*SUM(P4:P16)</f>
        <v>-2.2630430492242607E-3</v>
      </c>
    </row>
    <row r="5" spans="1:25">
      <c r="A5" s="28" t="s">
        <v>144</v>
      </c>
      <c r="B5" s="28" t="s">
        <v>196</v>
      </c>
      <c r="C5" s="28" t="s">
        <v>132</v>
      </c>
      <c r="D5" s="43">
        <f>_xll.ciqfunctions.udf.CIQ($A5,"IQ_MARKETCAP",H$1,"USD")</f>
        <v>236600.44</v>
      </c>
      <c r="E5" s="43">
        <f t="shared" si="1"/>
        <v>0.74700145220064462</v>
      </c>
      <c r="F5" s="44">
        <f>VLOOKUP(B:B,weight!G:H,2,FALSE)</f>
        <v>3.26</v>
      </c>
      <c r="G5" s="257">
        <f>VLOOKUP(A5,CHOOSE({1,2},shares!$F$2:$F$45,shares!$K$2:$K$45),2,FALSE)</f>
        <v>3.0183096375637182E-3</v>
      </c>
      <c r="H5" s="45">
        <f>IF(_xll.ciqfunctions.udf.CIQ($A5,"IQ_CLOSEPRICE",H$1,"USD")=0,_xll.ciqfunctions.udf.CIQ($A5,"IQ_CLOSEPRICE",H$2,"USD"),_xll.ciqfunctions.udf.CIQ($A5,"IQ_CLOSEPRICE",H$1,"USD"))</f>
        <v>247.49</v>
      </c>
      <c r="I5" s="45">
        <f>IF(_xll.ciqfunctions.udf.CIQ($A5,"IQ_CLOSEPRICE",I$1,"USD")=0,_xll.ciqfunctions.udf.CIQ($A5,"IQ_CLOSEPRICE",I$2,"USD"),_xll.ciqfunctions.udf.CIQ($A5,"IQ_CLOSEPRICE",I$1,"USD"))</f>
        <v>252.32</v>
      </c>
      <c r="J5" s="45">
        <f>IF(_xll.ciqfunctions.udf.CIQ($A5,"IQ_CLOSEPRICE",J$1,"USD")=0,_xll.ciqfunctions.udf.CIQ($A5,"IQ_CLOSEPRICE",J$2,"USD"),_xll.ciqfunctions.udf.CIQ($A5,"IQ_CLOSEPRICE",J$1,"USD"))</f>
        <v>252.32</v>
      </c>
      <c r="K5" s="45">
        <f>IF(_xll.ciqfunctions.udf.CIQ($A5,"IQ_CLOSEPRICE",K$1,"USD")=0,_xll.ciqfunctions.udf.CIQ($A5,"IQ_CLOSEPRICE",K$2,"USD"),_xll.ciqfunctions.udf.CIQ($A5,"IQ_CLOSEPRICE",K$1,"USD"))</f>
        <v>334.33</v>
      </c>
      <c r="L5" s="49">
        <f t="shared" si="2"/>
        <v>-1.9142358909321477E-2</v>
      </c>
      <c r="M5" s="49">
        <f t="shared" si="3"/>
        <v>-1.9142358909321477E-2</v>
      </c>
      <c r="N5" s="49">
        <f t="shared" si="4"/>
        <v>-0.25974336733167824</v>
      </c>
      <c r="O5" s="50">
        <f t="shared" si="5"/>
        <v>-1.4578435549432712E-2</v>
      </c>
      <c r="P5" s="51">
        <f t="shared" ref="P5:P47" si="7">O5/O$2</f>
        <v>0.11052239947468749</v>
      </c>
      <c r="Q5" s="49"/>
      <c r="R5" s="67" t="str">
        <f t="shared" ref="R5:R47" si="8">A5</f>
        <v>CRM</v>
      </c>
      <c r="S5" s="68" t="str">
        <f t="shared" ref="S5:S47" si="9">C5</f>
        <v>Application</v>
      </c>
      <c r="T5" s="69">
        <f t="shared" ref="T5:T47" si="10">D5/1000</f>
        <v>236.60043999999999</v>
      </c>
      <c r="U5" s="70">
        <f t="shared" ref="U5:U47" si="11">D5/$D$48*100</f>
        <v>0.92897631402753167</v>
      </c>
      <c r="V5" s="71">
        <f t="shared" ref="V5:V47" si="12">L5</f>
        <v>-1.9142358909321477E-2</v>
      </c>
      <c r="W5" s="71">
        <f t="shared" ref="W5:W47" si="13">M5</f>
        <v>-1.9142358909321477E-2</v>
      </c>
      <c r="X5" s="71">
        <f t="shared" ref="X5:X47" si="14">N5</f>
        <v>-0.25974336733167824</v>
      </c>
      <c r="Y5" s="259"/>
    </row>
    <row r="6" spans="1:25">
      <c r="A6" s="28" t="s">
        <v>159</v>
      </c>
      <c r="B6" s="28" t="s">
        <v>197</v>
      </c>
      <c r="C6" s="28" t="s">
        <v>132</v>
      </c>
      <c r="D6" s="43">
        <f>_xll.ciqfunctions.udf.CIQ($A6,"IQ_MARKETCAP",H$1,"USD")</f>
        <v>187829.59727999999</v>
      </c>
      <c r="E6" s="43">
        <f t="shared" si="1"/>
        <v>0.72821799325801362</v>
      </c>
      <c r="F6" s="44">
        <f>VLOOKUP(B:B,weight!G:H,2,FALSE)</f>
        <v>3.05</v>
      </c>
      <c r="G6" s="257">
        <f>VLOOKUP(A6,CHOOSE({1,2},shares!$F$2:$F$45,shares!$K$2:$K$45),2,FALSE)</f>
        <v>8.0455408482633635E-4</v>
      </c>
      <c r="H6" s="45">
        <f>IF(_xll.ciqfunctions.udf.CIQ($A6,"IQ_CLOSEPRICE",H$1,"USD")=0,_xll.ciqfunctions.udf.CIQ($A6,"IQ_CLOSEPRICE",H$2,"USD"),_xll.ciqfunctions.udf.CIQ($A6,"IQ_CLOSEPRICE",H$1,"USD"))</f>
        <v>905.12</v>
      </c>
      <c r="I6" s="45">
        <f>IF(_xll.ciqfunctions.udf.CIQ($A6,"IQ_CLOSEPRICE",I$1,"USD")=0,_xll.ciqfunctions.udf.CIQ($A6,"IQ_CLOSEPRICE",I$2,"USD"),_xll.ciqfunctions.udf.CIQ($A6,"IQ_CLOSEPRICE",I$1,"USD"))</f>
        <v>923</v>
      </c>
      <c r="J6" s="45">
        <f>IF(_xll.ciqfunctions.udf.CIQ($A6,"IQ_CLOSEPRICE",J$1,"USD")=0,_xll.ciqfunctions.udf.CIQ($A6,"IQ_CLOSEPRICE",J$2,"USD"),_xll.ciqfunctions.udf.CIQ($A6,"IQ_CLOSEPRICE",J$1,"USD"))</f>
        <v>923</v>
      </c>
      <c r="K6" s="45">
        <f>IF(_xll.ciqfunctions.udf.CIQ($A6,"IQ_CLOSEPRICE",K$1,"USD")=0,_xll.ciqfunctions.udf.CIQ($A6,"IQ_CLOSEPRICE",K$2,"USD"),_xll.ciqfunctions.udf.CIQ($A6,"IQ_CLOSEPRICE",K$1,"USD"))</f>
        <v>1060.1199999999999</v>
      </c>
      <c r="L6" s="49">
        <f t="shared" si="2"/>
        <v>-1.937161430119172E-2</v>
      </c>
      <c r="M6" s="49">
        <f t="shared" si="3"/>
        <v>-1.937161430119172E-2</v>
      </c>
      <c r="N6" s="49">
        <f t="shared" si="4"/>
        <v>-0.14620986303437333</v>
      </c>
      <c r="O6" s="50">
        <f t="shared" si="5"/>
        <v>-1.4385427036694891E-2</v>
      </c>
      <c r="P6" s="51">
        <f t="shared" si="7"/>
        <v>0.10905915852030026</v>
      </c>
      <c r="Q6" s="49"/>
      <c r="R6" s="67" t="str">
        <f t="shared" si="8"/>
        <v>NOW</v>
      </c>
      <c r="S6" s="68" t="str">
        <f t="shared" si="9"/>
        <v>Application</v>
      </c>
      <c r="T6" s="69">
        <f t="shared" si="10"/>
        <v>187.82959727999997</v>
      </c>
      <c r="U6" s="70">
        <f t="shared" si="11"/>
        <v>0.73748487934532192</v>
      </c>
      <c r="V6" s="71">
        <f t="shared" si="12"/>
        <v>-1.937161430119172E-2</v>
      </c>
      <c r="W6" s="71">
        <f t="shared" si="13"/>
        <v>-1.937161430119172E-2</v>
      </c>
      <c r="X6" s="71">
        <f t="shared" si="14"/>
        <v>-0.14620986303437333</v>
      </c>
      <c r="Y6" s="259"/>
    </row>
    <row r="7" spans="1:25">
      <c r="A7" s="28" t="s">
        <v>147</v>
      </c>
      <c r="B7" s="28" t="s">
        <v>198</v>
      </c>
      <c r="C7" s="28" t="s">
        <v>132</v>
      </c>
      <c r="D7" s="43">
        <f>_xll.ciqfunctions.udf.CIQ($A7,"IQ_MARKETCAP",H$1,"USD")</f>
        <v>15468.53412</v>
      </c>
      <c r="E7" s="43">
        <f t="shared" si="1"/>
        <v>0.47333723009617412</v>
      </c>
      <c r="F7" s="44">
        <f>VLOOKUP(B:B,weight!G:H,2,FALSE)</f>
        <v>2.59</v>
      </c>
      <c r="G7" s="257">
        <f>VLOOKUP(A7,CHOOSE({1,2},shares!$F$2:$F$45,shares!$K$2:$K$45),2,FALSE)</f>
        <v>1.3909001501459673E-3</v>
      </c>
      <c r="H7" s="45">
        <f>IF(_xll.ciqfunctions.udf.CIQ($A7,"IQ_CLOSEPRICE",H$1,"USD")=0,_xll.ciqfunctions.udf.CIQ($A7,"IQ_CLOSEPRICE",H$2,"USD"),_xll.ciqfunctions.udf.CIQ($A7,"IQ_CLOSEPRICE",H$1,"USD"))</f>
        <v>340.31</v>
      </c>
      <c r="I7" s="45">
        <f>IF(_xll.ciqfunctions.udf.CIQ($A7,"IQ_CLOSEPRICE",I$1,"USD")=0,_xll.ciqfunctions.udf.CIQ($A7,"IQ_CLOSEPRICE",I$2,"USD"),_xll.ciqfunctions.udf.CIQ($A7,"IQ_CLOSEPRICE",I$1,"USD"))</f>
        <v>352.36</v>
      </c>
      <c r="J7" s="45">
        <f>IF(_xll.ciqfunctions.udf.CIQ($A7,"IQ_CLOSEPRICE",J$1,"USD")=0,_xll.ciqfunctions.udf.CIQ($A7,"IQ_CLOSEPRICE",J$2,"USD"),_xll.ciqfunctions.udf.CIQ($A7,"IQ_CLOSEPRICE",J$1,"USD"))</f>
        <v>352.36</v>
      </c>
      <c r="K7" s="45">
        <f>IF(_xll.ciqfunctions.udf.CIQ($A7,"IQ_CLOSEPRICE",K$1,"USD")=0,_xll.ciqfunctions.udf.CIQ($A7,"IQ_CLOSEPRICE",K$2,"USD"),_xll.ciqfunctions.udf.CIQ($A7,"IQ_CLOSEPRICE",K$1,"USD"))</f>
        <v>324.23</v>
      </c>
      <c r="L7" s="49">
        <f t="shared" si="2"/>
        <v>-3.4197979339312123E-2</v>
      </c>
      <c r="M7" s="49">
        <f t="shared" si="3"/>
        <v>-3.4197979339312123E-2</v>
      </c>
      <c r="N7" s="49">
        <f t="shared" si="4"/>
        <v>4.9594423711562641E-2</v>
      </c>
      <c r="O7" s="50">
        <f t="shared" si="5"/>
        <v>-1.6760346809258923E-2</v>
      </c>
      <c r="P7" s="51">
        <f t="shared" si="7"/>
        <v>0.12706395957962036</v>
      </c>
      <c r="Q7" s="49"/>
      <c r="R7" s="67" t="str">
        <f t="shared" si="8"/>
        <v>DUOL</v>
      </c>
      <c r="S7" s="68" t="str">
        <f t="shared" si="9"/>
        <v>Application</v>
      </c>
      <c r="T7" s="69">
        <f t="shared" si="10"/>
        <v>15.468534120000001</v>
      </c>
      <c r="U7" s="70">
        <f t="shared" si="11"/>
        <v>6.0734890476986055E-2</v>
      </c>
      <c r="V7" s="71">
        <f t="shared" si="12"/>
        <v>-3.4197979339312123E-2</v>
      </c>
      <c r="W7" s="71">
        <f t="shared" si="13"/>
        <v>-3.4197979339312123E-2</v>
      </c>
      <c r="X7" s="71">
        <f t="shared" si="14"/>
        <v>4.9594423711562641E-2</v>
      </c>
      <c r="Y7" s="259"/>
    </row>
    <row r="8" spans="1:25">
      <c r="A8" s="28" t="s">
        <v>167</v>
      </c>
      <c r="B8" s="28" t="s">
        <v>199</v>
      </c>
      <c r="C8" s="28" t="s">
        <v>132</v>
      </c>
      <c r="D8" s="43">
        <f>_xll.ciqfunctions.udf.CIQ($A8,"IQ_MARKETCAP",H$1,"USD")</f>
        <v>332579.12482000003</v>
      </c>
      <c r="E8" s="43">
        <f t="shared" si="1"/>
        <v>0.64907555299424324</v>
      </c>
      <c r="F8" s="44">
        <f>VLOOKUP(B:B,weight!G:H,2,FALSE)</f>
        <v>2.57</v>
      </c>
      <c r="G8" s="257">
        <f>VLOOKUP(A8,CHOOSE({1,2},shares!$F$2:$F$45,shares!$K$2:$K$45),2,FALSE)</f>
        <v>2.272882887055328E-3</v>
      </c>
      <c r="H8" s="45">
        <f>IF(_xll.ciqfunctions.udf.CIQ($A8,"IQ_CLOSEPRICE",H$1,"USD")=0,_xll.ciqfunctions.udf.CIQ($A8,"IQ_CLOSEPRICE",H$2,"USD"),_xll.ciqfunctions.udf.CIQ($A8,"IQ_CLOSEPRICE",H$1,"USD"))</f>
        <v>285.57369</v>
      </c>
      <c r="I8" s="45">
        <f>IF(_xll.ciqfunctions.udf.CIQ($A8,"IQ_CLOSEPRICE",I$1,"USD")=0,_xll.ciqfunctions.udf.CIQ($A8,"IQ_CLOSEPRICE",I$2,"USD"),_xll.ciqfunctions.udf.CIQ($A8,"IQ_CLOSEPRICE",I$1,"USD"))</f>
        <v>283.11162999999999</v>
      </c>
      <c r="J8" s="45">
        <f>IF(_xll.ciqfunctions.udf.CIQ($A8,"IQ_CLOSEPRICE",J$1,"USD")=0,_xll.ciqfunctions.udf.CIQ($A8,"IQ_CLOSEPRICE",J$2,"USD"),_xll.ciqfunctions.udf.CIQ($A8,"IQ_CLOSEPRICE",J$1,"USD"))</f>
        <v>283.11162999999999</v>
      </c>
      <c r="K8" s="45">
        <f>IF(_xll.ciqfunctions.udf.CIQ($A8,"IQ_CLOSEPRICE",K$1,"USD")=0,_xll.ciqfunctions.udf.CIQ($A8,"IQ_CLOSEPRICE",K$2,"USD"),_xll.ciqfunctions.udf.CIQ($A8,"IQ_CLOSEPRICE",K$1,"USD"))</f>
        <v>245.17535000000001</v>
      </c>
      <c r="L8" s="49">
        <f t="shared" si="2"/>
        <v>8.696428331114614E-3</v>
      </c>
      <c r="M8" s="49">
        <f t="shared" si="3"/>
        <v>8.696428331114614E-3</v>
      </c>
      <c r="N8" s="49">
        <f t="shared" si="4"/>
        <v>0.16477325310232049</v>
      </c>
      <c r="O8" s="50">
        <f t="shared" si="5"/>
        <v>5.5959740409034595E-3</v>
      </c>
      <c r="P8" s="51">
        <f t="shared" si="7"/>
        <v>-4.2424338078085495E-2</v>
      </c>
      <c r="Q8" s="49"/>
      <c r="R8" s="67" t="str">
        <f t="shared" si="8"/>
        <v>SAP</v>
      </c>
      <c r="S8" s="68" t="str">
        <f t="shared" si="9"/>
        <v>Application</v>
      </c>
      <c r="T8" s="69">
        <f t="shared" si="10"/>
        <v>332.57912482</v>
      </c>
      <c r="U8" s="70">
        <f t="shared" si="11"/>
        <v>1.3058222947420808</v>
      </c>
      <c r="V8" s="71">
        <f t="shared" si="12"/>
        <v>8.696428331114614E-3</v>
      </c>
      <c r="W8" s="71">
        <f t="shared" si="13"/>
        <v>8.696428331114614E-3</v>
      </c>
      <c r="X8" s="71">
        <f t="shared" si="14"/>
        <v>0.16477325310232049</v>
      </c>
      <c r="Y8" s="259"/>
    </row>
    <row r="9" spans="1:25">
      <c r="A9" s="28" t="s">
        <v>172</v>
      </c>
      <c r="B9" s="28" t="s">
        <v>200</v>
      </c>
      <c r="C9" s="28" t="s">
        <v>132</v>
      </c>
      <c r="D9" s="43">
        <f>_xll.ciqfunctions.udf.CIQ($A9,"IQ_MARKETCAP",H$1,"USD")</f>
        <v>9995.7319900000002</v>
      </c>
      <c r="E9" s="43">
        <f t="shared" si="1"/>
        <v>0.47804300569929853</v>
      </c>
      <c r="F9" s="44">
        <f>VLOOKUP(B:B,weight!G:H,2,FALSE)</f>
        <v>2.39</v>
      </c>
      <c r="G9" s="257">
        <f>VLOOKUP(A9,CHOOSE({1,2},shares!$F$2:$F$45,shares!$K$2:$K$45),2,FALSE)</f>
        <v>8.2792345981866737E-3</v>
      </c>
      <c r="H9" s="45">
        <f>IF(_xll.ciqfunctions.udf.CIQ($A9,"IQ_CLOSEPRICE",H$1,"USD")=0,_xll.ciqfunctions.udf.CIQ($A9,"IQ_CLOSEPRICE",H$2,"USD"),_xll.ciqfunctions.udf.CIQ($A9,"IQ_CLOSEPRICE",H$1,"USD"))</f>
        <v>57.74</v>
      </c>
      <c r="I9" s="45">
        <f>IF(_xll.ciqfunctions.udf.CIQ($A9,"IQ_CLOSEPRICE",I$1,"USD")=0,_xll.ciqfunctions.udf.CIQ($A9,"IQ_CLOSEPRICE",I$2,"USD"),_xll.ciqfunctions.udf.CIQ($A9,"IQ_CLOSEPRICE",I$1,"USD"))</f>
        <v>57.52</v>
      </c>
      <c r="J9" s="45">
        <f>IF(_xll.ciqfunctions.udf.CIQ($A9,"IQ_CLOSEPRICE",J$1,"USD")=0,_xll.ciqfunctions.udf.CIQ($A9,"IQ_CLOSEPRICE",J$2,"USD"),_xll.ciqfunctions.udf.CIQ($A9,"IQ_CLOSEPRICE",J$1,"USD"))</f>
        <v>57.52</v>
      </c>
      <c r="K9" s="45">
        <f>IF(_xll.ciqfunctions.udf.CIQ($A9,"IQ_CLOSEPRICE",K$1,"USD")=0,_xll.ciqfunctions.udf.CIQ($A9,"IQ_CLOSEPRICE",K$2,"USD"),_xll.ciqfunctions.udf.CIQ($A9,"IQ_CLOSEPRICE",K$1,"USD"))</f>
        <v>33.76</v>
      </c>
      <c r="L9" s="49">
        <f t="shared" si="2"/>
        <v>3.8247566063978056E-3</v>
      </c>
      <c r="M9" s="49">
        <f t="shared" si="3"/>
        <v>3.8247566063978056E-3</v>
      </c>
      <c r="N9" s="49">
        <f t="shared" si="4"/>
        <v>0.71030805687203813</v>
      </c>
      <c r="O9" s="50">
        <f t="shared" si="5"/>
        <v>1.8214316116010587E-3</v>
      </c>
      <c r="P9" s="51">
        <f t="shared" si="7"/>
        <v>-1.3808682797999513E-2</v>
      </c>
      <c r="Q9" s="49"/>
      <c r="R9" s="67" t="str">
        <f t="shared" si="8"/>
        <v>TEM</v>
      </c>
      <c r="S9" s="68" t="str">
        <f t="shared" si="9"/>
        <v>Application</v>
      </c>
      <c r="T9" s="69">
        <f t="shared" si="10"/>
        <v>9.9957319899999995</v>
      </c>
      <c r="U9" s="70">
        <f t="shared" si="11"/>
        <v>3.9246749752778504E-2</v>
      </c>
      <c r="V9" s="71">
        <f t="shared" si="12"/>
        <v>3.8247566063978056E-3</v>
      </c>
      <c r="W9" s="71">
        <f t="shared" si="13"/>
        <v>3.8247566063978056E-3</v>
      </c>
      <c r="X9" s="71">
        <f t="shared" si="14"/>
        <v>0.71030805687203813</v>
      </c>
      <c r="Y9" s="259"/>
    </row>
    <row r="10" spans="1:25">
      <c r="A10" s="28" t="s">
        <v>137</v>
      </c>
      <c r="B10" s="28" t="s">
        <v>201</v>
      </c>
      <c r="C10" s="28" t="s">
        <v>132</v>
      </c>
      <c r="D10" s="43">
        <f>_xll.ciqfunctions.udf.CIQ($A10,"IQ_MARKETCAP",H$1,"USD")</f>
        <v>143693.508</v>
      </c>
      <c r="E10" s="43">
        <f t="shared" si="1"/>
        <v>0.51764892970851517</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338.74</v>
      </c>
      <c r="I10" s="45">
        <f>IF(_xll.ciqfunctions.udf.CIQ($A10,"IQ_CLOSEPRICE",I$1,"USD")=0,_xll.ciqfunctions.udf.CIQ($A10,"IQ_CLOSEPRICE",I$2,"USD"),_xll.ciqfunctions.udf.CIQ($A10,"IQ_CLOSEPRICE",I$1,"USD"))</f>
        <v>338.85</v>
      </c>
      <c r="J10" s="45">
        <f>IF(_xll.ciqfunctions.udf.CIQ($A10,"IQ_CLOSEPRICE",J$1,"USD")=0,_xll.ciqfunctions.udf.CIQ($A10,"IQ_CLOSEPRICE",J$2,"USD"),_xll.ciqfunctions.udf.CIQ($A10,"IQ_CLOSEPRICE",J$1,"USD"))</f>
        <v>338.85</v>
      </c>
      <c r="K10" s="45">
        <f>IF(_xll.ciqfunctions.udf.CIQ($A10,"IQ_CLOSEPRICE",K$1,"USD")=0,_xll.ciqfunctions.udf.CIQ($A10,"IQ_CLOSEPRICE",K$2,"USD"),_xll.ciqfunctions.udf.CIQ($A10,"IQ_CLOSEPRICE",K$1,"USD"))</f>
        <v>444.68</v>
      </c>
      <c r="L10" s="49">
        <f t="shared" si="2"/>
        <v>-3.2462741626093639E-4</v>
      </c>
      <c r="M10" s="49">
        <f t="shared" si="3"/>
        <v>-3.2462741626093639E-4</v>
      </c>
      <c r="N10" s="49">
        <f t="shared" si="4"/>
        <v>-0.23823873347126023</v>
      </c>
      <c r="O10" s="50">
        <f t="shared" si="5"/>
        <v>-1.6809760367226701E-4</v>
      </c>
      <c r="P10" s="51">
        <f t="shared" si="7"/>
        <v>1.2743857487868056E-3</v>
      </c>
      <c r="Q10" s="49"/>
      <c r="R10" s="67" t="str">
        <f t="shared" si="8"/>
        <v>ADBE</v>
      </c>
      <c r="S10" s="68" t="str">
        <f t="shared" si="9"/>
        <v>Application</v>
      </c>
      <c r="T10" s="69">
        <f t="shared" si="10"/>
        <v>143.69350800000001</v>
      </c>
      <c r="U10" s="70">
        <f t="shared" si="11"/>
        <v>0.56419111228840335</v>
      </c>
      <c r="V10" s="71">
        <f t="shared" si="12"/>
        <v>-3.2462741626093639E-4</v>
      </c>
      <c r="W10" s="71">
        <f t="shared" si="13"/>
        <v>-3.2462741626093639E-4</v>
      </c>
      <c r="X10" s="71">
        <f t="shared" si="14"/>
        <v>-0.23823873347126023</v>
      </c>
      <c r="Y10" s="259"/>
    </row>
    <row r="11" spans="1:25">
      <c r="A11" s="28" t="s">
        <v>151</v>
      </c>
      <c r="B11" s="28" t="s">
        <v>202</v>
      </c>
      <c r="C11" s="28" t="s">
        <v>132</v>
      </c>
      <c r="D11" s="43">
        <f>_xll.ciqfunctions.udf.CIQ($A11,"IQ_MARKETCAP",H$1,"USD")</f>
        <v>20444.85397</v>
      </c>
      <c r="E11" s="43">
        <f t="shared" si="1"/>
        <v>0.43842844487589033</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35.909999999999997</v>
      </c>
      <c r="I11" s="45">
        <f>IF(_xll.ciqfunctions.udf.CIQ($A11,"IQ_CLOSEPRICE",I$1,"USD")=0,_xll.ciqfunctions.udf.CIQ($A11,"IQ_CLOSEPRICE",I$2,"USD"),_xll.ciqfunctions.udf.CIQ($A11,"IQ_CLOSEPRICE",I$1,"USD"))</f>
        <v>37.6</v>
      </c>
      <c r="J11" s="45">
        <f>IF(_xll.ciqfunctions.udf.CIQ($A11,"IQ_CLOSEPRICE",J$1,"USD")=0,_xll.ciqfunctions.udf.CIQ($A11,"IQ_CLOSEPRICE",J$2,"USD"),_xll.ciqfunctions.udf.CIQ($A11,"IQ_CLOSEPRICE",J$1,"USD"))</f>
        <v>37.6</v>
      </c>
      <c r="K11" s="45">
        <f>IF(_xll.ciqfunctions.udf.CIQ($A11,"IQ_CLOSEPRICE",K$1,"USD")=0,_xll.ciqfunctions.udf.CIQ($A11,"IQ_CLOSEPRICE",K$2,"USD"),_xll.ciqfunctions.udf.CIQ($A11,"IQ_CLOSEPRICE",K$1,"USD"))</f>
        <v>43.69</v>
      </c>
      <c r="L11" s="49">
        <f t="shared" si="2"/>
        <v>-4.494680851063837E-2</v>
      </c>
      <c r="M11" s="49">
        <f t="shared" si="3"/>
        <v>-4.494680851063837E-2</v>
      </c>
      <c r="N11" s="49">
        <f t="shared" si="4"/>
        <v>-0.17807278553444728</v>
      </c>
      <c r="O11" s="50">
        <f t="shared" si="5"/>
        <v>-2.0633363181293704E-2</v>
      </c>
      <c r="P11" s="51">
        <f t="shared" si="7"/>
        <v>0.15642616797232337</v>
      </c>
      <c r="Q11" s="49"/>
      <c r="R11" s="67" t="str">
        <f t="shared" si="8"/>
        <v>IOT</v>
      </c>
      <c r="S11" s="68" t="str">
        <f t="shared" si="9"/>
        <v>Application</v>
      </c>
      <c r="T11" s="69">
        <f t="shared" si="10"/>
        <v>20.44485397</v>
      </c>
      <c r="U11" s="70">
        <f t="shared" si="11"/>
        <v>8.0273667630887544E-2</v>
      </c>
      <c r="V11" s="71">
        <f t="shared" si="12"/>
        <v>-4.494680851063837E-2</v>
      </c>
      <c r="W11" s="71">
        <f t="shared" si="13"/>
        <v>-4.494680851063837E-2</v>
      </c>
      <c r="X11" s="71">
        <f t="shared" si="14"/>
        <v>-0.17807278553444728</v>
      </c>
      <c r="Y11" s="259"/>
    </row>
    <row r="12" spans="1:25">
      <c r="A12" s="28" t="s">
        <v>175</v>
      </c>
      <c r="B12" s="28" t="s">
        <v>203</v>
      </c>
      <c r="C12" s="28" t="s">
        <v>132</v>
      </c>
      <c r="D12" s="43">
        <f>_xll.ciqfunctions.udf.CIQ($A12,"IQ_MARKETCAP",H$1,"USD")</f>
        <v>60035.222309999997</v>
      </c>
      <c r="E12" s="43">
        <f t="shared" si="1"/>
        <v>0.39115589472479961</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224.98</v>
      </c>
      <c r="I12" s="45">
        <f>IF(_xll.ciqfunctions.udf.CIQ($A12,"IQ_CLOSEPRICE",I$1,"USD")=0,_xll.ciqfunctions.udf.CIQ($A12,"IQ_CLOSEPRICE",I$2,"USD"),_xll.ciqfunctions.udf.CIQ($A12,"IQ_CLOSEPRICE",I$1,"USD"))</f>
        <v>225.12</v>
      </c>
      <c r="J12" s="45">
        <f>IF(_xll.ciqfunctions.udf.CIQ($A12,"IQ_CLOSEPRICE",J$1,"USD")=0,_xll.ciqfunctions.udf.CIQ($A12,"IQ_CLOSEPRICE",J$2,"USD"),_xll.ciqfunctions.udf.CIQ($A12,"IQ_CLOSEPRICE",J$1,"USD"))</f>
        <v>225.12</v>
      </c>
      <c r="K12" s="45">
        <f>IF(_xll.ciqfunctions.udf.CIQ($A12,"IQ_CLOSEPRICE",K$1,"USD")=0,_xll.ciqfunctions.udf.CIQ($A12,"IQ_CLOSEPRICE",K$2,"USD"),_xll.ciqfunctions.udf.CIQ($A12,"IQ_CLOSEPRICE",K$1,"USD"))</f>
        <v>258.02999999999997</v>
      </c>
      <c r="L12" s="49">
        <f t="shared" si="2"/>
        <v>-6.2189054726369264E-4</v>
      </c>
      <c r="M12" s="49">
        <f t="shared" si="3"/>
        <v>-6.2189054726369264E-4</v>
      </c>
      <c r="N12" s="49">
        <f t="shared" si="4"/>
        <v>-0.12808588148664879</v>
      </c>
      <c r="O12" s="50">
        <f t="shared" si="5"/>
        <v>-2.4340752627556998E-4</v>
      </c>
      <c r="P12" s="51">
        <f t="shared" si="7"/>
        <v>1.845327213812107E-3</v>
      </c>
      <c r="Q12" s="49"/>
      <c r="R12" s="67" t="str">
        <f t="shared" si="8"/>
        <v>WDAY</v>
      </c>
      <c r="S12" s="68" t="str">
        <f t="shared" si="9"/>
        <v>Application</v>
      </c>
      <c r="T12" s="69">
        <f t="shared" si="10"/>
        <v>60.035222309999995</v>
      </c>
      <c r="U12" s="70">
        <f t="shared" si="11"/>
        <v>0.23571933988528185</v>
      </c>
      <c r="V12" s="71">
        <f t="shared" si="12"/>
        <v>-6.2189054726369264E-4</v>
      </c>
      <c r="W12" s="71">
        <f t="shared" si="13"/>
        <v>-6.2189054726369264E-4</v>
      </c>
      <c r="X12" s="71">
        <f t="shared" si="14"/>
        <v>-0.12808588148664879</v>
      </c>
      <c r="Y12" s="259"/>
    </row>
    <row r="13" spans="1:25">
      <c r="A13" s="28" t="s">
        <v>166</v>
      </c>
      <c r="B13" s="28" t="s">
        <v>204</v>
      </c>
      <c r="C13" s="28" t="s">
        <v>132</v>
      </c>
      <c r="D13" s="43">
        <f>_xll.ciqfunctions.udf.CIQ($A13,"IQ_MARKETCAP",H$1,"USD")</f>
        <v>88118.581550000003</v>
      </c>
      <c r="E13" s="43">
        <f t="shared" si="1"/>
        <v>0.7901301194378092</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127.11</v>
      </c>
      <c r="I13" s="45">
        <f>IF(_xll.ciqfunctions.udf.CIQ($A13,"IQ_CLOSEPRICE",I$1,"USD")=0,_xll.ciqfunctions.udf.CIQ($A13,"IQ_CLOSEPRICE",I$2,"USD"),_xll.ciqfunctions.udf.CIQ($A13,"IQ_CLOSEPRICE",I$1,"USD"))</f>
        <v>130.69999999999999</v>
      </c>
      <c r="J13" s="45">
        <f>IF(_xll.ciqfunctions.udf.CIQ($A13,"IQ_CLOSEPRICE",J$1,"USD")=0,_xll.ciqfunctions.udf.CIQ($A13,"IQ_CLOSEPRICE",J$2,"USD"),_xll.ciqfunctions.udf.CIQ($A13,"IQ_CLOSEPRICE",J$1,"USD"))</f>
        <v>130.69999999999999</v>
      </c>
      <c r="K13" s="45">
        <f>IF(_xll.ciqfunctions.udf.CIQ($A13,"IQ_CLOSEPRICE",K$1,"USD")=0,_xll.ciqfunctions.udf.CIQ($A13,"IQ_CLOSEPRICE",K$2,"USD"),_xll.ciqfunctions.udf.CIQ($A13,"IQ_CLOSEPRICE",K$1,"USD"))</f>
        <v>57.86</v>
      </c>
      <c r="L13" s="49">
        <f t="shared" si="2"/>
        <v>-2.7467482785003772E-2</v>
      </c>
      <c r="M13" s="49">
        <f t="shared" si="3"/>
        <v>-2.7467482785003772E-2</v>
      </c>
      <c r="N13" s="49">
        <f t="shared" si="4"/>
        <v>1.1968544763221569</v>
      </c>
      <c r="O13" s="50">
        <f t="shared" si="5"/>
        <v>-2.2315845557247475E-2</v>
      </c>
      <c r="P13" s="51">
        <f t="shared" si="7"/>
        <v>0.16918144535676946</v>
      </c>
      <c r="Q13" s="49"/>
      <c r="R13" s="67" t="str">
        <f t="shared" si="8"/>
        <v>RBLX</v>
      </c>
      <c r="S13" s="68" t="str">
        <f t="shared" si="9"/>
        <v>Application</v>
      </c>
      <c r="T13" s="69">
        <f t="shared" si="10"/>
        <v>88.118581550000002</v>
      </c>
      <c r="U13" s="70">
        <f t="shared" si="11"/>
        <v>0.34598445837908615</v>
      </c>
      <c r="V13" s="71">
        <f t="shared" si="12"/>
        <v>-2.7467482785003772E-2</v>
      </c>
      <c r="W13" s="71">
        <f t="shared" si="13"/>
        <v>-2.7467482785003772E-2</v>
      </c>
      <c r="X13" s="71">
        <f t="shared" si="14"/>
        <v>1.1968544763221569</v>
      </c>
      <c r="Y13" s="259"/>
    </row>
    <row r="14" spans="1:25">
      <c r="A14" s="28" t="s">
        <v>146</v>
      </c>
      <c r="B14" s="29" t="s">
        <v>205</v>
      </c>
      <c r="C14" s="28" t="s">
        <v>132</v>
      </c>
      <c r="D14" s="43">
        <f>_xll.ciqfunctions.udf.CIQ($A14,"IQ_MARKETCAP",H$1,"USD")</f>
        <v>127886.546</v>
      </c>
      <c r="E14" s="43">
        <f t="shared" si="1"/>
        <v>0.47751259831562465</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377.93</v>
      </c>
      <c r="I14" s="45">
        <f>IF(_xll.ciqfunctions.udf.CIQ($A14,"IQ_CLOSEPRICE",I$1,"USD")=0,_xll.ciqfunctions.udf.CIQ($A14,"IQ_CLOSEPRICE",I$2,"USD"),_xll.ciqfunctions.udf.CIQ($A14,"IQ_CLOSEPRICE",I$1,"USD"))</f>
        <v>395.01</v>
      </c>
      <c r="J14" s="45">
        <f>IF(_xll.ciqfunctions.udf.CIQ($A14,"IQ_CLOSEPRICE",J$1,"USD")=0,_xll.ciqfunctions.udf.CIQ($A14,"IQ_CLOSEPRICE",J$2,"USD"),_xll.ciqfunctions.udf.CIQ($A14,"IQ_CLOSEPRICE",J$1,"USD"))</f>
        <v>395.01</v>
      </c>
      <c r="K14" s="45">
        <f>IF(_xll.ciqfunctions.udf.CIQ($A14,"IQ_CLOSEPRICE",K$1,"USD")=0,_xll.ciqfunctions.udf.CIQ($A14,"IQ_CLOSEPRICE",K$2,"USD"),_xll.ciqfunctions.udf.CIQ($A14,"IQ_CLOSEPRICE",K$1,"USD"))</f>
        <v>323.83</v>
      </c>
      <c r="L14" s="49">
        <f t="shared" si="2"/>
        <v>-4.32394116604643E-2</v>
      </c>
      <c r="M14" s="49">
        <f t="shared" si="3"/>
        <v>-4.32394116604643E-2</v>
      </c>
      <c r="N14" s="49">
        <f t="shared" si="4"/>
        <v>0.16706296513602825</v>
      </c>
      <c r="O14" s="50">
        <f t="shared" si="5"/>
        <v>-2.1580491570478293E-2</v>
      </c>
      <c r="P14" s="51">
        <f t="shared" si="7"/>
        <v>0.16360656135735635</v>
      </c>
      <c r="Q14" s="49"/>
      <c r="R14" s="67" t="str">
        <f t="shared" si="8"/>
        <v>APP</v>
      </c>
      <c r="S14" s="68" t="str">
        <f t="shared" si="9"/>
        <v>Application</v>
      </c>
      <c r="T14" s="69">
        <f t="shared" si="10"/>
        <v>127.886546</v>
      </c>
      <c r="U14" s="70">
        <f t="shared" si="11"/>
        <v>0.50212743525241277</v>
      </c>
      <c r="V14" s="71">
        <f t="shared" si="12"/>
        <v>-4.32394116604643E-2</v>
      </c>
      <c r="W14" s="71">
        <f t="shared" si="13"/>
        <v>-4.32394116604643E-2</v>
      </c>
      <c r="X14" s="71">
        <f t="shared" si="14"/>
        <v>0.16706296513602825</v>
      </c>
      <c r="Y14" s="259"/>
    </row>
    <row r="15" spans="1:25">
      <c r="A15" s="28" t="s">
        <v>168</v>
      </c>
      <c r="B15" s="28" t="s">
        <v>206</v>
      </c>
      <c r="C15" s="28" t="s">
        <v>132</v>
      </c>
      <c r="D15" s="43">
        <f>_xll.ciqfunctions.udf.CIQ($A15,"IQ_MARKETCAP",H$1,"USD")</f>
        <v>164767.37062</v>
      </c>
      <c r="E15" s="43">
        <f t="shared" si="1"/>
        <v>0.54995741442795787</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127</v>
      </c>
      <c r="I15" s="45">
        <f>IF(_xll.ciqfunctions.udf.CIQ($A15,"IQ_CLOSEPRICE",I$1,"USD")=0,_xll.ciqfunctions.udf.CIQ($A15,"IQ_CLOSEPRICE",I$2,"USD"),_xll.ciqfunctions.udf.CIQ($A15,"IQ_CLOSEPRICE",I$1,"USD"))</f>
        <v>125.21</v>
      </c>
      <c r="J15" s="45">
        <f>IF(_xll.ciqfunctions.udf.CIQ($A15,"IQ_CLOSEPRICE",J$1,"USD")=0,_xll.ciqfunctions.udf.CIQ($A15,"IQ_CLOSEPRICE",J$2,"USD"),_xll.ciqfunctions.udf.CIQ($A15,"IQ_CLOSEPRICE",J$1,"USD"))</f>
        <v>125.21</v>
      </c>
      <c r="K15" s="45">
        <f>IF(_xll.ciqfunctions.udf.CIQ($A15,"IQ_CLOSEPRICE",K$1,"USD")=0,_xll.ciqfunctions.udf.CIQ($A15,"IQ_CLOSEPRICE",K$2,"USD"),_xll.ciqfunctions.udf.CIQ($A15,"IQ_CLOSEPRICE",K$1,"USD"))</f>
        <v>106.33</v>
      </c>
      <c r="L15" s="49">
        <f t="shared" si="2"/>
        <v>1.4295982748981695E-2</v>
      </c>
      <c r="M15" s="49">
        <f t="shared" si="3"/>
        <v>1.4295982748981695E-2</v>
      </c>
      <c r="N15" s="49">
        <f t="shared" si="4"/>
        <v>0.19439480861469005</v>
      </c>
      <c r="O15" s="50">
        <f t="shared" si="5"/>
        <v>7.7513682820948664E-3</v>
      </c>
      <c r="P15" s="51">
        <f t="shared" si="7"/>
        <v>-5.8764866699461973E-2</v>
      </c>
      <c r="Q15" s="49"/>
      <c r="R15" s="67" t="str">
        <f t="shared" si="8"/>
        <v>SHOP</v>
      </c>
      <c r="S15" s="68" t="str">
        <f t="shared" si="9"/>
        <v>Application</v>
      </c>
      <c r="T15" s="69">
        <f t="shared" si="10"/>
        <v>164.76737062000001</v>
      </c>
      <c r="U15" s="70">
        <f t="shared" si="11"/>
        <v>0.64693448850127167</v>
      </c>
      <c r="V15" s="71">
        <f t="shared" si="12"/>
        <v>1.4295982748981695E-2</v>
      </c>
      <c r="W15" s="71">
        <f t="shared" si="13"/>
        <v>1.4295982748981695E-2</v>
      </c>
      <c r="X15" s="71">
        <f t="shared" si="14"/>
        <v>0.19439480861469005</v>
      </c>
      <c r="Y15" s="259"/>
    </row>
    <row r="16" spans="1:25" s="33" customFormat="1">
      <c r="A16" s="28" t="s">
        <v>171</v>
      </c>
      <c r="B16" s="28" t="s">
        <v>207</v>
      </c>
      <c r="C16" s="28" t="s">
        <v>132</v>
      </c>
      <c r="D16" s="43">
        <f>_xll.ciqfunctions.udf.CIQ($A16,"IQ_MARKETCAP",H$1,"USD")</f>
        <v>48679.082410000003</v>
      </c>
      <c r="E16" s="43">
        <f t="shared" si="1"/>
        <v>0.37592821288868233</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185.44</v>
      </c>
      <c r="I16" s="45">
        <f>IF(_xll.ciqfunctions.udf.CIQ($A16,"IQ_CLOSEPRICE",I$1,"USD")=0,_xll.ciqfunctions.udf.CIQ($A16,"IQ_CLOSEPRICE",I$2,"USD"),_xll.ciqfunctions.udf.CIQ($A16,"IQ_CLOSEPRICE",I$1,"USD"))</f>
        <v>185.69</v>
      </c>
      <c r="J16" s="45">
        <f>IF(_xll.ciqfunctions.udf.CIQ($A16,"IQ_CLOSEPRICE",J$1,"USD")=0,_xll.ciqfunctions.udf.CIQ($A16,"IQ_CLOSEPRICE",J$2,"USD"),_xll.ciqfunctions.udf.CIQ($A16,"IQ_CLOSEPRICE",J$1,"USD"))</f>
        <v>185.69</v>
      </c>
      <c r="K16" s="45">
        <f>IF(_xll.ciqfunctions.udf.CIQ($A16,"IQ_CLOSEPRICE",K$1,"USD")=0,_xll.ciqfunctions.udf.CIQ($A16,"IQ_CLOSEPRICE",K$2,"USD"),_xll.ciqfunctions.udf.CIQ($A16,"IQ_CLOSEPRICE",K$1,"USD"))</f>
        <v>243.38</v>
      </c>
      <c r="L16" s="49">
        <f t="shared" si="2"/>
        <v>-1.346329904679866E-3</v>
      </c>
      <c r="M16" s="49">
        <f t="shared" si="3"/>
        <v>-1.346329904679866E-3</v>
      </c>
      <c r="N16" s="49">
        <f t="shared" si="4"/>
        <v>-0.23806393294436679</v>
      </c>
      <c r="O16" s="50">
        <f t="shared" si="5"/>
        <v>-5.0680572272525121E-4</v>
      </c>
      <c r="P16" s="51">
        <f t="shared" si="7"/>
        <v>3.8422081953284459E-3</v>
      </c>
      <c r="Q16" s="52"/>
      <c r="R16" s="72" t="str">
        <f t="shared" si="8"/>
        <v>TEAM</v>
      </c>
      <c r="S16" s="73" t="str">
        <f t="shared" si="9"/>
        <v>Application</v>
      </c>
      <c r="T16" s="74">
        <f t="shared" si="10"/>
        <v>48.679082409999999</v>
      </c>
      <c r="U16" s="256">
        <f t="shared" si="11"/>
        <v>0.19113115152061536</v>
      </c>
      <c r="V16" s="75">
        <f t="shared" si="12"/>
        <v>-1.346329904679866E-3</v>
      </c>
      <c r="W16" s="75">
        <f t="shared" si="13"/>
        <v>-1.346329904679866E-3</v>
      </c>
      <c r="X16" s="75">
        <f t="shared" si="14"/>
        <v>-0.23806393294436679</v>
      </c>
      <c r="Y16" s="260"/>
    </row>
    <row r="17" spans="1:25">
      <c r="A17" s="31" t="s">
        <v>155</v>
      </c>
      <c r="B17" s="31" t="s">
        <v>208</v>
      </c>
      <c r="C17" s="31" t="s">
        <v>134</v>
      </c>
      <c r="D17" s="46">
        <f>_xll.ciqfunctions.udf.CIQ($A17,"IQ_MARKETCAP",H$1,"USD")</f>
        <v>3922853.5565200001</v>
      </c>
      <c r="E17" s="46">
        <f t="shared" si="1"/>
        <v>1.7084436750747056</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527.75</v>
      </c>
      <c r="I17" s="47">
        <f>IF(_xll.ciqfunctions.udf.CIQ($A17,"IQ_CLOSEPRICE",I$1,"USD")=0,_xll.ciqfunctions.udf.CIQ($A17,"IQ_CLOSEPRICE",I$2,"USD"),_xll.ciqfunctions.udf.CIQ($A17,"IQ_CLOSEPRICE",I$1,"USD"))</f>
        <v>535.64</v>
      </c>
      <c r="J17" s="47">
        <f>IF(_xll.ciqfunctions.udf.CIQ($A17,"IQ_CLOSEPRICE",J$1,"USD")=0,_xll.ciqfunctions.udf.CIQ($A17,"IQ_CLOSEPRICE",J$2,"USD"),_xll.ciqfunctions.udf.CIQ($A17,"IQ_CLOSEPRICE",J$1,"USD"))</f>
        <v>535.64</v>
      </c>
      <c r="K17" s="47">
        <f>IF(_xll.ciqfunctions.udf.CIQ($A17,"IQ_CLOSEPRICE",K$1,"USD")=0,_xll.ciqfunctions.udf.CIQ($A17,"IQ_CLOSEPRICE",K$2,"USD"),_xll.ciqfunctions.udf.CIQ($A17,"IQ_CLOSEPRICE",K$1,"USD"))</f>
        <v>421.5</v>
      </c>
      <c r="L17" s="52">
        <f t="shared" si="2"/>
        <v>-1.473004256590249E-2</v>
      </c>
      <c r="M17" s="52">
        <f t="shared" si="3"/>
        <v>-1.473004256590249E-2</v>
      </c>
      <c r="N17" s="52">
        <f t="shared" si="4"/>
        <v>0.25207591933570583</v>
      </c>
      <c r="O17" s="53">
        <f t="shared" si="5"/>
        <v>-2.5541678060330465E-2</v>
      </c>
      <c r="P17" s="54">
        <f t="shared" si="7"/>
        <v>0.19363720724804062</v>
      </c>
      <c r="Q17" s="49"/>
      <c r="R17" s="76" t="str">
        <f t="shared" si="8"/>
        <v>MSFT</v>
      </c>
      <c r="S17" s="77" t="str">
        <f t="shared" si="9"/>
        <v>Infrastructure</v>
      </c>
      <c r="T17" s="78">
        <f t="shared" si="10"/>
        <v>3922.85355652</v>
      </c>
      <c r="U17" s="79">
        <f t="shared" si="11"/>
        <v>15.402498986923877</v>
      </c>
      <c r="V17" s="80">
        <f t="shared" si="12"/>
        <v>-1.473004256590249E-2</v>
      </c>
      <c r="W17" s="80">
        <f t="shared" si="13"/>
        <v>-1.473004256590249E-2</v>
      </c>
      <c r="X17" s="80">
        <f t="shared" si="14"/>
        <v>0.25207591933570583</v>
      </c>
      <c r="Y17" s="261">
        <f>O48*SUM(P17:P33)</f>
        <v>6.2746903620546979E-4</v>
      </c>
    </row>
    <row r="18" spans="1:25">
      <c r="A18" s="28" t="s">
        <v>138</v>
      </c>
      <c r="B18" s="28" t="s">
        <v>209</v>
      </c>
      <c r="C18" s="28" t="s">
        <v>134</v>
      </c>
      <c r="D18" s="34">
        <f>_xll.ciqfunctions.udf.CIQ($A18,"IQ_MARKETCAP",H$1,"USD")</f>
        <v>2279624.9607299999</v>
      </c>
      <c r="E18" s="34">
        <f t="shared" si="1"/>
        <v>1.4838162923876894</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213.75</v>
      </c>
      <c r="I18" s="45">
        <f>IF(_xll.ciqfunctions.udf.CIQ($A18,"IQ_CLOSEPRICE",I$1,"USD")=0,_xll.ciqfunctions.udf.CIQ($A18,"IQ_CLOSEPRICE",I$2,"USD"),_xll.ciqfunctions.udf.CIQ($A18,"IQ_CLOSEPRICE",I$1,"USD"))</f>
        <v>211.65</v>
      </c>
      <c r="J18" s="45">
        <f>IF(_xll.ciqfunctions.udf.CIQ($A18,"IQ_CLOSEPRICE",J$1,"USD")=0,_xll.ciqfunctions.udf.CIQ($A18,"IQ_CLOSEPRICE",J$2,"USD"),_xll.ciqfunctions.udf.CIQ($A18,"IQ_CLOSEPRICE",J$1,"USD"))</f>
        <v>211.65</v>
      </c>
      <c r="K18" s="45">
        <f>IF(_xll.ciqfunctions.udf.CIQ($A18,"IQ_CLOSEPRICE",K$1,"USD")=0,_xll.ciqfunctions.udf.CIQ($A18,"IQ_CLOSEPRICE",K$2,"USD"),_xll.ciqfunctions.udf.CIQ($A18,"IQ_CLOSEPRICE",K$1,"USD"))</f>
        <v>219.39</v>
      </c>
      <c r="L18" s="55">
        <f t="shared" si="2"/>
        <v>9.9220411055989111E-3</v>
      </c>
      <c r="M18" s="55">
        <f t="shared" si="3"/>
        <v>9.9220411055989111E-3</v>
      </c>
      <c r="N18" s="55">
        <f t="shared" si="4"/>
        <v>-2.5707643921783041E-2</v>
      </c>
      <c r="O18" s="20">
        <f t="shared" si="5"/>
        <v>1.4577844276089541E-2</v>
      </c>
      <c r="P18" s="36">
        <f t="shared" si="7"/>
        <v>-0.11051791689845969</v>
      </c>
      <c r="Q18" s="55"/>
      <c r="R18" s="67" t="str">
        <f t="shared" si="8"/>
        <v>AMZN</v>
      </c>
      <c r="S18" s="68" t="str">
        <f t="shared" si="9"/>
        <v>Infrastructure</v>
      </c>
      <c r="T18" s="69">
        <f t="shared" si="10"/>
        <v>2279.6249607300001</v>
      </c>
      <c r="U18" s="70">
        <f t="shared" si="11"/>
        <v>8.9506071644841931</v>
      </c>
      <c r="V18" s="71">
        <f t="shared" si="12"/>
        <v>9.9220411055989111E-3</v>
      </c>
      <c r="W18" s="71">
        <f t="shared" si="13"/>
        <v>9.9220411055989111E-3</v>
      </c>
      <c r="X18" s="71">
        <f t="shared" si="14"/>
        <v>-2.5707643921783041E-2</v>
      </c>
      <c r="Y18" s="259"/>
    </row>
    <row r="19" spans="1:25">
      <c r="A19" s="28" t="s">
        <v>149</v>
      </c>
      <c r="B19" s="28" t="s">
        <v>210</v>
      </c>
      <c r="C19" s="28" t="s">
        <v>134</v>
      </c>
      <c r="D19" s="34">
        <f>_xll.ciqfunctions.udf.CIQ($A19,"IQ_MARKETCAP",H$1,"USD")</f>
        <v>2357868.48</v>
      </c>
      <c r="E19" s="34">
        <f t="shared" si="1"/>
        <v>1.1136232831095121</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194.67</v>
      </c>
      <c r="I19" s="45">
        <f>IF(_xll.ciqfunctions.udf.CIQ($A19,"IQ_CLOSEPRICE",I$1,"USD")=0,_xll.ciqfunctions.udf.CIQ($A19,"IQ_CLOSEPRICE",I$2,"USD"),_xll.ciqfunctions.udf.CIQ($A19,"IQ_CLOSEPRICE",I$1,"USD"))</f>
        <v>195.04</v>
      </c>
      <c r="J19" s="45">
        <f>IF(_xll.ciqfunctions.udf.CIQ($A19,"IQ_CLOSEPRICE",J$1,"USD")=0,_xll.ciqfunctions.udf.CIQ($A19,"IQ_CLOSEPRICE",J$2,"USD"),_xll.ciqfunctions.udf.CIQ($A19,"IQ_CLOSEPRICE",J$1,"USD"))</f>
        <v>195.04</v>
      </c>
      <c r="K19" s="45">
        <f>IF(_xll.ciqfunctions.udf.CIQ($A19,"IQ_CLOSEPRICE",K$1,"USD")=0,_xll.ciqfunctions.udf.CIQ($A19,"IQ_CLOSEPRICE",K$2,"USD"),_xll.ciqfunctions.udf.CIQ($A19,"IQ_CLOSEPRICE",K$1,"USD"))</f>
        <v>189.3</v>
      </c>
      <c r="L19" s="55">
        <f t="shared" si="2"/>
        <v>-1.8970467596390872E-3</v>
      </c>
      <c r="M19" s="55">
        <f t="shared" si="3"/>
        <v>-1.8970467596390872E-3</v>
      </c>
      <c r="N19" s="55">
        <f t="shared" si="4"/>
        <v>2.8367670364500608E-2</v>
      </c>
      <c r="O19" s="20">
        <f t="shared" si="5"/>
        <v>-2.1166107502466973E-3</v>
      </c>
      <c r="P19" s="36">
        <f t="shared" si="7"/>
        <v>1.6046502251765037E-2</v>
      </c>
      <c r="Q19" s="55"/>
      <c r="R19" s="67" t="str">
        <f t="shared" si="8"/>
        <v>NasdaqGS:GOOGL</v>
      </c>
      <c r="S19" s="68" t="str">
        <f t="shared" si="9"/>
        <v>Infrastructure</v>
      </c>
      <c r="T19" s="69">
        <f t="shared" si="10"/>
        <v>2357.8684800000001</v>
      </c>
      <c r="U19" s="70">
        <f t="shared" si="11"/>
        <v>9.257818664716341</v>
      </c>
      <c r="V19" s="71">
        <f t="shared" si="12"/>
        <v>-1.8970467596390872E-3</v>
      </c>
      <c r="W19" s="71">
        <f t="shared" si="13"/>
        <v>-1.8970467596390872E-3</v>
      </c>
      <c r="X19" s="71">
        <f t="shared" si="14"/>
        <v>2.8367670364500608E-2</v>
      </c>
      <c r="Y19" s="259"/>
    </row>
    <row r="20" spans="1:25">
      <c r="A20" s="28" t="s">
        <v>173</v>
      </c>
      <c r="B20" s="28" t="s">
        <v>211</v>
      </c>
      <c r="C20" s="28" t="s">
        <v>134</v>
      </c>
      <c r="D20" s="34">
        <f>_xll.ciqfunctions.udf.CIQ($A20,"IQ_MARKETCAP",H$1,"USD")</f>
        <v>995760.58100999997</v>
      </c>
      <c r="E20" s="34">
        <f t="shared" si="1"/>
        <v>0.78273992766180833</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308.72000000000003</v>
      </c>
      <c r="I20" s="45">
        <f>IF(_xll.ciqfunctions.udf.CIQ($A20,"IQ_CLOSEPRICE",I$1,"USD")=0,_xll.ciqfunctions.udf.CIQ($A20,"IQ_CLOSEPRICE",I$2,"USD"),_xll.ciqfunctions.udf.CIQ($A20,"IQ_CLOSEPRICE",I$1,"USD"))</f>
        <v>309.26</v>
      </c>
      <c r="J20" s="45">
        <f>IF(_xll.ciqfunctions.udf.CIQ($A20,"IQ_CLOSEPRICE",J$1,"USD")=0,_xll.ciqfunctions.udf.CIQ($A20,"IQ_CLOSEPRICE",J$2,"USD"),_xll.ciqfunctions.udf.CIQ($A20,"IQ_CLOSEPRICE",J$1,"USD"))</f>
        <v>309.26</v>
      </c>
      <c r="K20" s="45">
        <f>IF(_xll.ciqfunctions.udf.CIQ($A20,"IQ_CLOSEPRICE",K$1,"USD")=0,_xll.ciqfunctions.udf.CIQ($A20,"IQ_CLOSEPRICE",K$2,"USD"),_xll.ciqfunctions.udf.CIQ($A20,"IQ_CLOSEPRICE",K$1,"USD"))</f>
        <v>403.84</v>
      </c>
      <c r="L20" s="55">
        <f t="shared" si="2"/>
        <v>-1.7461036021469978E-3</v>
      </c>
      <c r="M20" s="55">
        <f t="shared" si="3"/>
        <v>-1.7461036021469978E-3</v>
      </c>
      <c r="N20" s="55">
        <f t="shared" si="4"/>
        <v>-0.23553882725831998</v>
      </c>
      <c r="O20" s="20">
        <f t="shared" si="5"/>
        <v>-1.3691356599421741E-3</v>
      </c>
      <c r="P20" s="36">
        <f t="shared" si="7"/>
        <v>1.03797254396791E-2</v>
      </c>
      <c r="Q20" s="55"/>
      <c r="R20" s="67" t="str">
        <f t="shared" si="8"/>
        <v>TSLA</v>
      </c>
      <c r="S20" s="68" t="str">
        <f t="shared" si="9"/>
        <v>Infrastructure</v>
      </c>
      <c r="T20" s="69">
        <f t="shared" si="10"/>
        <v>995.76058101000001</v>
      </c>
      <c r="U20" s="70">
        <f t="shared" si="11"/>
        <v>3.909705299789735</v>
      </c>
      <c r="V20" s="71">
        <f t="shared" si="12"/>
        <v>-1.7461036021469978E-3</v>
      </c>
      <c r="W20" s="71">
        <f t="shared" si="13"/>
        <v>-1.7461036021469978E-3</v>
      </c>
      <c r="X20" s="71">
        <f t="shared" si="14"/>
        <v>-0.23553882725831998</v>
      </c>
      <c r="Y20" s="259"/>
    </row>
    <row r="21" spans="1:25">
      <c r="A21" s="28" t="s">
        <v>163</v>
      </c>
      <c r="B21" s="28" t="s">
        <v>212</v>
      </c>
      <c r="C21" s="28" t="s">
        <v>134</v>
      </c>
      <c r="D21" s="34">
        <f>_xll.ciqfunctions.udf.CIQ($A21,"IQ_MARKETCAP",H$1,"USD")</f>
        <v>408902.02103</v>
      </c>
      <c r="E21" s="34">
        <f t="shared" si="1"/>
        <v>0.97912863747913781</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173.27</v>
      </c>
      <c r="I21" s="45">
        <f>IF(_xll.ciqfunctions.udf.CIQ($A21,"IQ_CLOSEPRICE",I$1,"USD")=0,_xll.ciqfunctions.udf.CIQ($A21,"IQ_CLOSEPRICE",I$2,"USD"),_xll.ciqfunctions.udf.CIQ($A21,"IQ_CLOSEPRICE",I$1,"USD"))</f>
        <v>160.66</v>
      </c>
      <c r="J21" s="45">
        <f>IF(_xll.ciqfunctions.udf.CIQ($A21,"IQ_CLOSEPRICE",J$1,"USD")=0,_xll.ciqfunctions.udf.CIQ($A21,"IQ_CLOSEPRICE",J$2,"USD"),_xll.ciqfunctions.udf.CIQ($A21,"IQ_CLOSEPRICE",J$1,"USD"))</f>
        <v>160.66</v>
      </c>
      <c r="K21" s="45">
        <f>IF(_xll.ciqfunctions.udf.CIQ($A21,"IQ_CLOSEPRICE",K$1,"USD")=0,_xll.ciqfunctions.udf.CIQ($A21,"IQ_CLOSEPRICE",K$2,"USD"),_xll.ciqfunctions.udf.CIQ($A21,"IQ_CLOSEPRICE",K$1,"USD"))</f>
        <v>75.63</v>
      </c>
      <c r="L21" s="55">
        <f t="shared" si="2"/>
        <v>7.8488733972364111E-2</v>
      </c>
      <c r="M21" s="55">
        <f t="shared" si="3"/>
        <v>7.8488733972364111E-2</v>
      </c>
      <c r="N21" s="55">
        <f t="shared" si="4"/>
        <v>1.2910220811847153</v>
      </c>
      <c r="O21" s="20">
        <f t="shared" si="5"/>
        <v>7.125764482375449E-2</v>
      </c>
      <c r="P21" s="36">
        <f t="shared" si="7"/>
        <v>-0.54022023557547316</v>
      </c>
      <c r="Q21" s="55"/>
      <c r="R21" s="67" t="str">
        <f t="shared" si="8"/>
        <v>PLTR</v>
      </c>
      <c r="S21" s="68" t="str">
        <f t="shared" si="9"/>
        <v>Infrastructure</v>
      </c>
      <c r="T21" s="69">
        <f t="shared" si="10"/>
        <v>408.90202103000001</v>
      </c>
      <c r="U21" s="70">
        <f t="shared" si="11"/>
        <v>1.6054927551903864</v>
      </c>
      <c r="V21" s="71">
        <f t="shared" si="12"/>
        <v>7.8488733972364111E-2</v>
      </c>
      <c r="W21" s="71">
        <f t="shared" si="13"/>
        <v>7.8488733972364111E-2</v>
      </c>
      <c r="X21" s="71">
        <f t="shared" si="14"/>
        <v>1.2910220811847153</v>
      </c>
      <c r="Y21" s="259"/>
    </row>
    <row r="22" spans="1:25">
      <c r="A22" s="28" t="s">
        <v>161</v>
      </c>
      <c r="B22" s="28" t="s">
        <v>213</v>
      </c>
      <c r="C22" s="28" t="s">
        <v>134</v>
      </c>
      <c r="D22" s="34">
        <f>_xll.ciqfunctions.udf.CIQ($A22,"IQ_MARKETCAP",H$1,"USD")</f>
        <v>718134.33311000001</v>
      </c>
      <c r="E22" s="34">
        <f t="shared" si="1"/>
        <v>0.93419989486041022</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255.67</v>
      </c>
      <c r="I22" s="45">
        <f>IF(_xll.ciqfunctions.udf.CIQ($A22,"IQ_CLOSEPRICE",I$1,"USD")=0,_xll.ciqfunctions.udf.CIQ($A22,"IQ_CLOSEPRICE",I$2,"USD"),_xll.ciqfunctions.udf.CIQ($A22,"IQ_CLOSEPRICE",I$1,"USD"))</f>
        <v>252.53</v>
      </c>
      <c r="J22" s="45">
        <f>IF(_xll.ciqfunctions.udf.CIQ($A22,"IQ_CLOSEPRICE",J$1,"USD")=0,_xll.ciqfunctions.udf.CIQ($A22,"IQ_CLOSEPRICE",J$2,"USD"),_xll.ciqfunctions.udf.CIQ($A22,"IQ_CLOSEPRICE",J$1,"USD"))</f>
        <v>252.53</v>
      </c>
      <c r="K22" s="45">
        <f>IF(_xll.ciqfunctions.udf.CIQ($A22,"IQ_CLOSEPRICE",K$1,"USD")=0,_xll.ciqfunctions.udf.CIQ($A22,"IQ_CLOSEPRICE",K$2,"USD"),_xll.ciqfunctions.udf.CIQ($A22,"IQ_CLOSEPRICE",K$1,"USD"))</f>
        <v>166.64</v>
      </c>
      <c r="L22" s="55">
        <f t="shared" si="2"/>
        <v>1.2434166237674571E-2</v>
      </c>
      <c r="M22" s="55">
        <f t="shared" si="3"/>
        <v>1.2434166237674571E-2</v>
      </c>
      <c r="N22" s="55">
        <f t="shared" si="4"/>
        <v>0.53426548247719641</v>
      </c>
      <c r="O22" s="20">
        <f t="shared" si="5"/>
        <v>1.1473335431852291E-2</v>
      </c>
      <c r="P22" s="36">
        <f t="shared" si="7"/>
        <v>-8.6981936957948064E-2</v>
      </c>
      <c r="Q22" s="55"/>
      <c r="R22" s="67" t="str">
        <f t="shared" si="8"/>
        <v>ORCL</v>
      </c>
      <c r="S22" s="68" t="str">
        <f t="shared" si="9"/>
        <v>Infrastructure</v>
      </c>
      <c r="T22" s="69">
        <f t="shared" si="10"/>
        <v>718.13433311000006</v>
      </c>
      <c r="U22" s="70">
        <f t="shared" si="11"/>
        <v>2.8196472743209919</v>
      </c>
      <c r="V22" s="71">
        <f t="shared" si="12"/>
        <v>1.2434166237674571E-2</v>
      </c>
      <c r="W22" s="71">
        <f t="shared" si="13"/>
        <v>1.2434166237674571E-2</v>
      </c>
      <c r="X22" s="71">
        <f t="shared" si="14"/>
        <v>0.53426548247719641</v>
      </c>
      <c r="Y22" s="259"/>
    </row>
    <row r="23" spans="1:25">
      <c r="A23" s="28" t="s">
        <v>157</v>
      </c>
      <c r="B23" s="28" t="s">
        <v>214</v>
      </c>
      <c r="C23" s="28" t="s">
        <v>134</v>
      </c>
      <c r="D23" s="43">
        <f>_xll.ciqfunctions.udf.CIQ($A23,"IQ_MARKETCAP",H$1,"USD")</f>
        <v>13169.550209999999</v>
      </c>
      <c r="E23" s="43">
        <f t="shared" si="1"/>
        <v>0.99465494754840245</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55.17</v>
      </c>
      <c r="I23" s="45">
        <f>IF(_xll.ciqfunctions.udf.CIQ($A23,"IQ_CLOSEPRICE",I$1,"USD")=0,_xll.ciqfunctions.udf.CIQ($A23,"IQ_CLOSEPRICE",I$2,"USD"),_xll.ciqfunctions.udf.CIQ($A23,"IQ_CLOSEPRICE",I$1,"USD"))</f>
        <v>54.17</v>
      </c>
      <c r="J23" s="45">
        <f>IF(_xll.ciqfunctions.udf.CIQ($A23,"IQ_CLOSEPRICE",J$1,"USD")=0,_xll.ciqfunctions.udf.CIQ($A23,"IQ_CLOSEPRICE",J$2,"USD"),_xll.ciqfunctions.udf.CIQ($A23,"IQ_CLOSEPRICE",J$1,"USD"))</f>
        <v>54.17</v>
      </c>
      <c r="K23" s="45">
        <f>IF(_xll.ciqfunctions.udf.CIQ($A23,"IQ_CLOSEPRICE",K$1,"USD")=0,_xll.ciqfunctions.udf.CIQ($A23,"IQ_CLOSEPRICE",K$2,"USD"),_xll.ciqfunctions.udf.CIQ($A23,"IQ_CLOSEPRICE",K$1,"USD"))</f>
        <v>27.7</v>
      </c>
      <c r="L23" s="49">
        <f t="shared" si="2"/>
        <v>1.846040243677316E-2</v>
      </c>
      <c r="M23" s="49">
        <f t="shared" si="3"/>
        <v>1.846040243677316E-2</v>
      </c>
      <c r="N23" s="49">
        <f t="shared" si="4"/>
        <v>0.99169675090252718</v>
      </c>
      <c r="O23" s="50">
        <f t="shared" si="5"/>
        <v>1.8028909689113692E-2</v>
      </c>
      <c r="P23" s="51">
        <f t="shared" si="7"/>
        <v>-0.13668122014853817</v>
      </c>
      <c r="Q23" s="55"/>
      <c r="R23" s="67" t="str">
        <f t="shared" si="8"/>
        <v>NBIS</v>
      </c>
      <c r="S23" s="68" t="str">
        <f t="shared" si="9"/>
        <v>Infrastructure</v>
      </c>
      <c r="T23" s="69">
        <f t="shared" si="10"/>
        <v>13.169550209999999</v>
      </c>
      <c r="U23" s="70">
        <f t="shared" si="11"/>
        <v>5.1708273287599575E-2</v>
      </c>
      <c r="V23" s="71">
        <f t="shared" si="12"/>
        <v>1.846040243677316E-2</v>
      </c>
      <c r="W23" s="71">
        <f t="shared" si="13"/>
        <v>1.846040243677316E-2</v>
      </c>
      <c r="X23" s="71">
        <f t="shared" si="14"/>
        <v>0.99169675090252718</v>
      </c>
      <c r="Y23" s="259"/>
    </row>
    <row r="24" spans="1:25">
      <c r="A24" s="28" t="s">
        <v>148</v>
      </c>
      <c r="B24" s="28" t="s">
        <v>215</v>
      </c>
      <c r="C24" s="28" t="s">
        <v>134</v>
      </c>
      <c r="D24" s="34">
        <f>_xll.ciqfunctions.udf.CIQ($A24,"IQ_MARKETCAP",H$1,"USD")</f>
        <v>8456.9641100000008</v>
      </c>
      <c r="E24" s="34">
        <f t="shared" si="1"/>
        <v>0.4909707257370366</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80.09</v>
      </c>
      <c r="I24" s="45">
        <f>IF(_xll.ciqfunctions.udf.CIQ($A24,"IQ_CLOSEPRICE",I$1,"USD")=0,_xll.ciqfunctions.udf.CIQ($A24,"IQ_CLOSEPRICE",I$2,"USD"),_xll.ciqfunctions.udf.CIQ($A24,"IQ_CLOSEPRICE",I$1,"USD"))</f>
        <v>80.53</v>
      </c>
      <c r="J24" s="45">
        <f>IF(_xll.ciqfunctions.udf.CIQ($A24,"IQ_CLOSEPRICE",J$1,"USD")=0,_xll.ciqfunctions.udf.CIQ($A24,"IQ_CLOSEPRICE",J$2,"USD"),_xll.ciqfunctions.udf.CIQ($A24,"IQ_CLOSEPRICE",J$1,"USD"))</f>
        <v>80.53</v>
      </c>
      <c r="K24" s="45">
        <f>IF(_xll.ciqfunctions.udf.CIQ($A24,"IQ_CLOSEPRICE",K$1,"USD")=0,_xll.ciqfunctions.udf.CIQ($A24,"IQ_CLOSEPRICE",K$2,"USD"),_xll.ciqfunctions.udf.CIQ($A24,"IQ_CLOSEPRICE",K$1,"USD"))</f>
        <v>99.08</v>
      </c>
      <c r="L24" s="55">
        <f t="shared" si="2"/>
        <v>-5.4638023096982291E-3</v>
      </c>
      <c r="M24" s="55">
        <f t="shared" si="3"/>
        <v>-5.4638023096982291E-3</v>
      </c>
      <c r="N24" s="55">
        <f t="shared" si="4"/>
        <v>-0.19166330238191354</v>
      </c>
      <c r="O24" s="20">
        <f t="shared" si="5"/>
        <v>-2.6973045239642272E-3</v>
      </c>
      <c r="P24" s="36">
        <f t="shared" si="7"/>
        <v>2.0448872383570439E-2</v>
      </c>
      <c r="Q24" s="55"/>
      <c r="R24" s="67" t="str">
        <f t="shared" si="8"/>
        <v>ESTC</v>
      </c>
      <c r="S24" s="68" t="str">
        <f t="shared" si="9"/>
        <v>Infrastructure</v>
      </c>
      <c r="T24" s="69">
        <f t="shared" si="10"/>
        <v>8.4569641100000013</v>
      </c>
      <c r="U24" s="70">
        <f t="shared" si="11"/>
        <v>3.3205007339677503E-2</v>
      </c>
      <c r="V24" s="71">
        <f t="shared" si="12"/>
        <v>-5.4638023096982291E-3</v>
      </c>
      <c r="W24" s="71">
        <f t="shared" si="13"/>
        <v>-5.4638023096982291E-3</v>
      </c>
      <c r="X24" s="71">
        <f t="shared" si="14"/>
        <v>-0.19166330238191354</v>
      </c>
      <c r="Y24" s="259"/>
    </row>
    <row r="25" spans="1:25">
      <c r="A25" s="28" t="s">
        <v>169</v>
      </c>
      <c r="B25" s="28" t="s">
        <v>216</v>
      </c>
      <c r="C25" s="28" t="s">
        <v>134</v>
      </c>
      <c r="D25" s="34">
        <f>_xll.ciqfunctions.udf.CIQ($A25,"IQ_MARKETCAP",H$1,"USD")</f>
        <v>68656.805219999995</v>
      </c>
      <c r="E25" s="34">
        <f t="shared" si="1"/>
        <v>0.57675627335628699</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205.77</v>
      </c>
      <c r="I25" s="45">
        <f>IF(_xll.ciqfunctions.udf.CIQ($A25,"IQ_CLOSEPRICE",I$1,"USD")=0,_xll.ciqfunctions.udf.CIQ($A25,"IQ_CLOSEPRICE",I$2,"USD"),_xll.ciqfunctions.udf.CIQ($A25,"IQ_CLOSEPRICE",I$1,"USD"))</f>
        <v>208.48</v>
      </c>
      <c r="J25" s="45">
        <f>IF(_xll.ciqfunctions.udf.CIQ($A25,"IQ_CLOSEPRICE",J$1,"USD")=0,_xll.ciqfunctions.udf.CIQ($A25,"IQ_CLOSEPRICE",J$2,"USD"),_xll.ciqfunctions.udf.CIQ($A25,"IQ_CLOSEPRICE",J$1,"USD"))</f>
        <v>208.48</v>
      </c>
      <c r="K25" s="45">
        <f>IF(_xll.ciqfunctions.udf.CIQ($A25,"IQ_CLOSEPRICE",K$1,"USD")=0,_xll.ciqfunctions.udf.CIQ($A25,"IQ_CLOSEPRICE",K$2,"USD"),_xll.ciqfunctions.udf.CIQ($A25,"IQ_CLOSEPRICE",K$1,"USD"))</f>
        <v>154.41</v>
      </c>
      <c r="L25" s="55">
        <f t="shared" si="2"/>
        <v>-1.2998848810437336E-2</v>
      </c>
      <c r="M25" s="55">
        <f t="shared" si="3"/>
        <v>-1.2998848810437336E-2</v>
      </c>
      <c r="N25" s="55">
        <f t="shared" si="4"/>
        <v>0.33262094423936284</v>
      </c>
      <c r="O25" s="20">
        <f t="shared" si="5"/>
        <v>-7.5959056266488119E-3</v>
      </c>
      <c r="P25" s="36">
        <f t="shared" si="7"/>
        <v>5.7586269335544338E-2</v>
      </c>
      <c r="Q25" s="55"/>
      <c r="R25" s="67" t="str">
        <f t="shared" si="8"/>
        <v>SNOW</v>
      </c>
      <c r="S25" s="68" t="str">
        <f t="shared" si="9"/>
        <v>Infrastructure</v>
      </c>
      <c r="T25" s="69">
        <f t="shared" si="10"/>
        <v>68.656805219999995</v>
      </c>
      <c r="U25" s="70">
        <f t="shared" si="11"/>
        <v>0.269570698373096</v>
      </c>
      <c r="V25" s="71">
        <f t="shared" si="12"/>
        <v>-1.2998848810437336E-2</v>
      </c>
      <c r="W25" s="71">
        <f t="shared" si="13"/>
        <v>-1.2998848810437336E-2</v>
      </c>
      <c r="X25" s="71">
        <f t="shared" si="14"/>
        <v>0.33262094423936284</v>
      </c>
      <c r="Y25" s="259"/>
    </row>
    <row r="26" spans="1:25">
      <c r="A26" s="28" t="s">
        <v>145</v>
      </c>
      <c r="B26" s="28" t="s">
        <v>217</v>
      </c>
      <c r="C26" s="28" t="s">
        <v>134</v>
      </c>
      <c r="D26" s="34">
        <f>_xll.ciqfunctions.udf.CIQ($A26,"IQ_MARKETCAP",H$1,"USD")</f>
        <v>45911.258529999999</v>
      </c>
      <c r="E26" s="34">
        <f t="shared" si="1"/>
        <v>0.55378303742594948</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132.94</v>
      </c>
      <c r="I26" s="45">
        <f>IF(_xll.ciqfunctions.udf.CIQ($A26,"IQ_CLOSEPRICE",I$1,"USD")=0,_xll.ciqfunctions.udf.CIQ($A26,"IQ_CLOSEPRICE",I$2,"USD"),_xll.ciqfunctions.udf.CIQ($A26,"IQ_CLOSEPRICE",I$1,"USD"))</f>
        <v>139.13</v>
      </c>
      <c r="J26" s="45">
        <f>IF(_xll.ciqfunctions.udf.CIQ($A26,"IQ_CLOSEPRICE",J$1,"USD")=0,_xll.ciqfunctions.udf.CIQ($A26,"IQ_CLOSEPRICE",J$2,"USD"),_xll.ciqfunctions.udf.CIQ($A26,"IQ_CLOSEPRICE",J$1,"USD"))</f>
        <v>139.13</v>
      </c>
      <c r="K26" s="45">
        <f>IF(_xll.ciqfunctions.udf.CIQ($A26,"IQ_CLOSEPRICE",K$1,"USD")=0,_xll.ciqfunctions.udf.CIQ($A26,"IQ_CLOSEPRICE",K$2,"USD"),_xll.ciqfunctions.udf.CIQ($A26,"IQ_CLOSEPRICE",K$1,"USD"))</f>
        <v>142.88999999999999</v>
      </c>
      <c r="L26" s="55">
        <f t="shared" si="2"/>
        <v>-4.4490764033637609E-2</v>
      </c>
      <c r="M26" s="55">
        <f t="shared" si="3"/>
        <v>-4.4490764033637609E-2</v>
      </c>
      <c r="N26" s="55">
        <f t="shared" si="4"/>
        <v>-6.9633984183637643E-2</v>
      </c>
      <c r="O26" s="20">
        <f t="shared" si="5"/>
        <v>-2.5785444573992976E-2</v>
      </c>
      <c r="P26" s="36">
        <f t="shared" si="7"/>
        <v>0.19548525602599118</v>
      </c>
      <c r="Q26" s="55"/>
      <c r="R26" s="67" t="str">
        <f t="shared" si="8"/>
        <v>DDOG</v>
      </c>
      <c r="S26" s="68" t="str">
        <f t="shared" si="9"/>
        <v>Infrastructure</v>
      </c>
      <c r="T26" s="69">
        <f t="shared" si="10"/>
        <v>45.911258529999998</v>
      </c>
      <c r="U26" s="70">
        <f t="shared" si="11"/>
        <v>0.18026370416540424</v>
      </c>
      <c r="V26" s="71">
        <f t="shared" si="12"/>
        <v>-4.4490764033637609E-2</v>
      </c>
      <c r="W26" s="71">
        <f t="shared" si="13"/>
        <v>-4.4490764033637609E-2</v>
      </c>
      <c r="X26" s="71">
        <f t="shared" si="14"/>
        <v>-6.9633984183637643E-2</v>
      </c>
      <c r="Y26" s="259"/>
    </row>
    <row r="27" spans="1:25">
      <c r="A27" s="28" t="s">
        <v>158</v>
      </c>
      <c r="B27" s="28" t="s">
        <v>218</v>
      </c>
      <c r="C27" s="28" t="s">
        <v>134</v>
      </c>
      <c r="D27" s="34">
        <f>_xll.ciqfunctions.udf.CIQ($A27,"IQ_MARKETCAP",H$1,"USD")</f>
        <v>72417.958589999995</v>
      </c>
      <c r="E27" s="34">
        <f t="shared" si="1"/>
        <v>0.74835211760758102</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207.81</v>
      </c>
      <c r="I27" s="45">
        <f>IF(_xll.ciqfunctions.udf.CIQ($A27,"IQ_CLOSEPRICE",I$1,"USD")=0,_xll.ciqfunctions.udf.CIQ($A27,"IQ_CLOSEPRICE",I$2,"USD"),_xll.ciqfunctions.udf.CIQ($A27,"IQ_CLOSEPRICE",I$1,"USD"))</f>
        <v>208.8</v>
      </c>
      <c r="J27" s="45">
        <f>IF(_xll.ciqfunctions.udf.CIQ($A27,"IQ_CLOSEPRICE",J$1,"USD")=0,_xll.ciqfunctions.udf.CIQ($A27,"IQ_CLOSEPRICE",J$2,"USD"),_xll.ciqfunctions.udf.CIQ($A27,"IQ_CLOSEPRICE",J$1,"USD"))</f>
        <v>208.8</v>
      </c>
      <c r="K27" s="45">
        <f>IF(_xll.ciqfunctions.udf.CIQ($A27,"IQ_CLOSEPRICE",K$1,"USD")=0,_xll.ciqfunctions.udf.CIQ($A27,"IQ_CLOSEPRICE",K$2,"USD"),_xll.ciqfunctions.udf.CIQ($A27,"IQ_CLOSEPRICE",K$1,"USD"))</f>
        <v>107.68</v>
      </c>
      <c r="L27" s="55">
        <f t="shared" si="2"/>
        <v>-4.7413793103449065E-3</v>
      </c>
      <c r="M27" s="55">
        <f t="shared" si="3"/>
        <v>-4.7413793103449065E-3</v>
      </c>
      <c r="N27" s="55">
        <f t="shared" si="4"/>
        <v>0.9298848439821692</v>
      </c>
      <c r="O27" s="20">
        <f t="shared" si="5"/>
        <v>-3.5651248565108126E-3</v>
      </c>
      <c r="P27" s="36">
        <f t="shared" si="7"/>
        <v>2.7028013550038203E-2</v>
      </c>
      <c r="Q27" s="55"/>
      <c r="R27" s="67" t="str">
        <f t="shared" si="8"/>
        <v>NET</v>
      </c>
      <c r="S27" s="68" t="str">
        <f t="shared" si="9"/>
        <v>Infrastructure</v>
      </c>
      <c r="T27" s="69">
        <f t="shared" si="10"/>
        <v>72.417958589999998</v>
      </c>
      <c r="U27" s="70">
        <f t="shared" si="11"/>
        <v>0.28433830571209684</v>
      </c>
      <c r="V27" s="71">
        <f t="shared" si="12"/>
        <v>-4.7413793103449065E-3</v>
      </c>
      <c r="W27" s="71">
        <f t="shared" si="13"/>
        <v>-4.7413793103449065E-3</v>
      </c>
      <c r="X27" s="71">
        <f t="shared" si="14"/>
        <v>0.9298848439821692</v>
      </c>
      <c r="Y27" s="259"/>
    </row>
    <row r="28" spans="1:25">
      <c r="A28" s="28" t="s">
        <v>150</v>
      </c>
      <c r="B28" s="28" t="s">
        <v>219</v>
      </c>
      <c r="C28" s="28" t="s">
        <v>134</v>
      </c>
      <c r="D28" s="43">
        <f>_xll.ciqfunctions.udf.CIQ($A28,"IQ_MARKETCAP",H$1,"USD")</f>
        <v>7268.8</v>
      </c>
      <c r="E28" s="43">
        <f t="shared" si="1"/>
        <v>0.34672550402778363</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44</v>
      </c>
      <c r="I28" s="45">
        <f>IF(_xll.ciqfunctions.udf.CIQ($A28,"IQ_CLOSEPRICE",I$1,"USD")=0,_xll.ciqfunctions.udf.CIQ($A28,"IQ_CLOSEPRICE",I$2,"USD"),_xll.ciqfunctions.udf.CIQ($A28,"IQ_CLOSEPRICE",I$1,"USD"))</f>
        <v>44.15</v>
      </c>
      <c r="J28" s="45">
        <f>IF(_xll.ciqfunctions.udf.CIQ($A28,"IQ_CLOSEPRICE",J$1,"USD")=0,_xll.ciqfunctions.udf.CIQ($A28,"IQ_CLOSEPRICE",J$2,"USD"),_xll.ciqfunctions.udf.CIQ($A28,"IQ_CLOSEPRICE",J$1,"USD"))</f>
        <v>44.15</v>
      </c>
      <c r="K28" s="45">
        <f>IF(_xll.ciqfunctions.udf.CIQ($A28,"IQ_CLOSEPRICE",K$1,"USD")=0,_xll.ciqfunctions.udf.CIQ($A28,"IQ_CLOSEPRICE",K$2,"USD"),_xll.ciqfunctions.udf.CIQ($A28,"IQ_CLOSEPRICE",K$1,"USD"))</f>
        <v>56.35</v>
      </c>
      <c r="L28" s="49">
        <f t="shared" si="2"/>
        <v>-3.3975084937711841E-3</v>
      </c>
      <c r="M28" s="49">
        <f t="shared" si="3"/>
        <v>-3.3975084937711841E-3</v>
      </c>
      <c r="N28" s="49">
        <f t="shared" si="4"/>
        <v>-0.21916592724046147</v>
      </c>
      <c r="O28" s="50">
        <f t="shared" si="5"/>
        <v>-1.1820187637310694E-3</v>
      </c>
      <c r="P28" s="51">
        <f t="shared" si="7"/>
        <v>8.9611501555628224E-3</v>
      </c>
      <c r="Q28" s="55"/>
      <c r="R28" s="67" t="str">
        <f t="shared" si="8"/>
        <v>GTLB</v>
      </c>
      <c r="S28" s="68" t="str">
        <f t="shared" si="9"/>
        <v>Infrastructure</v>
      </c>
      <c r="T28" s="69">
        <f t="shared" si="10"/>
        <v>7.2688000000000006</v>
      </c>
      <c r="U28" s="70">
        <f t="shared" si="11"/>
        <v>2.8539858300362094E-2</v>
      </c>
      <c r="V28" s="71">
        <f t="shared" si="12"/>
        <v>-3.3975084937711841E-3</v>
      </c>
      <c r="W28" s="71">
        <f t="shared" si="13"/>
        <v>-3.3975084937711841E-3</v>
      </c>
      <c r="X28" s="71">
        <f t="shared" si="14"/>
        <v>-0.21916592724046147</v>
      </c>
      <c r="Y28" s="259"/>
    </row>
    <row r="29" spans="1:25">
      <c r="A29" s="28" t="s">
        <v>162</v>
      </c>
      <c r="B29" s="28" t="s">
        <v>220</v>
      </c>
      <c r="C29" s="28" t="s">
        <v>134</v>
      </c>
      <c r="D29" s="34">
        <f>_xll.ciqfunctions.udf.CIQ($A29,"IQ_MARKETCAP",H$1,"USD")</f>
        <v>112941.25462000001</v>
      </c>
      <c r="E29" s="34">
        <f t="shared" si="1"/>
        <v>0.34183094329294411</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169.09</v>
      </c>
      <c r="I29" s="45">
        <f>IF(_xll.ciqfunctions.udf.CIQ($A29,"IQ_CLOSEPRICE",I$1,"USD")=0,_xll.ciqfunctions.udf.CIQ($A29,"IQ_CLOSEPRICE",I$2,"USD"),_xll.ciqfunctions.udf.CIQ($A29,"IQ_CLOSEPRICE",I$1,"USD"))</f>
        <v>171</v>
      </c>
      <c r="J29" s="45">
        <f>IF(_xll.ciqfunctions.udf.CIQ($A29,"IQ_CLOSEPRICE",J$1,"USD")=0,_xll.ciqfunctions.udf.CIQ($A29,"IQ_CLOSEPRICE",J$2,"USD"),_xll.ciqfunctions.udf.CIQ($A29,"IQ_CLOSEPRICE",J$1,"USD"))</f>
        <v>171</v>
      </c>
      <c r="K29" s="45">
        <f>IF(_xll.ciqfunctions.udf.CIQ($A29,"IQ_CLOSEPRICE",K$1,"USD")=0,_xll.ciqfunctions.udf.CIQ($A29,"IQ_CLOSEPRICE",K$2,"USD"),_xll.ciqfunctions.udf.CIQ($A29,"IQ_CLOSEPRICE",K$1,"USD"))</f>
        <v>181.96</v>
      </c>
      <c r="L29" s="55">
        <f t="shared" si="2"/>
        <v>-1.1169590643274829E-2</v>
      </c>
      <c r="M29" s="55">
        <f t="shared" si="3"/>
        <v>-1.1169590643274829E-2</v>
      </c>
      <c r="N29" s="55">
        <f t="shared" si="4"/>
        <v>-7.0729830732028987E-2</v>
      </c>
      <c r="O29" s="20">
        <f t="shared" si="5"/>
        <v>-3.8612401779497432E-3</v>
      </c>
      <c r="P29" s="36">
        <f t="shared" si="7"/>
        <v>2.9272930416163974E-2</v>
      </c>
      <c r="Q29" s="55"/>
      <c r="R29" s="67" t="str">
        <f t="shared" si="8"/>
        <v>PANW</v>
      </c>
      <c r="S29" s="68" t="str">
        <f t="shared" si="9"/>
        <v>Infrastructure</v>
      </c>
      <c r="T29" s="69">
        <f t="shared" si="10"/>
        <v>112.94125462000001</v>
      </c>
      <c r="U29" s="70">
        <f t="shared" si="11"/>
        <v>0.44344697929780919</v>
      </c>
      <c r="V29" s="71">
        <f t="shared" si="12"/>
        <v>-1.1169590643274829E-2</v>
      </c>
      <c r="W29" s="71">
        <f t="shared" si="13"/>
        <v>-1.1169590643274829E-2</v>
      </c>
      <c r="X29" s="71">
        <f t="shared" si="14"/>
        <v>-7.0729830732028987E-2</v>
      </c>
      <c r="Y29" s="259"/>
    </row>
    <row r="30" spans="1:25">
      <c r="A30" s="28" t="s">
        <v>152</v>
      </c>
      <c r="B30" s="28" t="s">
        <v>221</v>
      </c>
      <c r="C30" s="28" t="s">
        <v>134</v>
      </c>
      <c r="D30" s="34">
        <f>_xll.ciqfunctions.udf.CIQ($A30,"IQ_MARKETCAP",H$1,"USD")</f>
        <v>18651.291939999999</v>
      </c>
      <c r="E30" s="34">
        <f t="shared" si="1"/>
        <v>0.44825382407164954</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228.25</v>
      </c>
      <c r="I30" s="45">
        <f>IF(_xll.ciqfunctions.udf.CIQ($A30,"IQ_CLOSEPRICE",I$1,"USD")=0,_xll.ciqfunctions.udf.CIQ($A30,"IQ_CLOSEPRICE",I$2,"USD"),_xll.ciqfunctions.udf.CIQ($A30,"IQ_CLOSEPRICE",I$1,"USD"))</f>
        <v>226.56</v>
      </c>
      <c r="J30" s="45">
        <f>IF(_xll.ciqfunctions.udf.CIQ($A30,"IQ_CLOSEPRICE",J$1,"USD")=0,_xll.ciqfunctions.udf.CIQ($A30,"IQ_CLOSEPRICE",J$2,"USD"),_xll.ciqfunctions.udf.CIQ($A30,"IQ_CLOSEPRICE",J$1,"USD"))</f>
        <v>226.56</v>
      </c>
      <c r="K30" s="45">
        <f>IF(_xll.ciqfunctions.udf.CIQ($A30,"IQ_CLOSEPRICE",K$1,"USD")=0,_xll.ciqfunctions.udf.CIQ($A30,"IQ_CLOSEPRICE",K$2,"USD"),_xll.ciqfunctions.udf.CIQ($A30,"IQ_CLOSEPRICE",K$1,"USD"))</f>
        <v>232.81</v>
      </c>
      <c r="L30" s="55">
        <f t="shared" si="2"/>
        <v>7.4593926553672141E-3</v>
      </c>
      <c r="M30" s="55">
        <f t="shared" si="3"/>
        <v>7.4593926553672141E-3</v>
      </c>
      <c r="N30" s="55">
        <f t="shared" si="4"/>
        <v>-1.9586787509127679E-2</v>
      </c>
      <c r="O30" s="20">
        <f t="shared" si="5"/>
        <v>3.3189439766969846E-3</v>
      </c>
      <c r="P30" s="36">
        <f t="shared" si="7"/>
        <v>-2.5161660919157128E-2</v>
      </c>
      <c r="Q30" s="55"/>
      <c r="R30" s="67" t="str">
        <f t="shared" si="8"/>
        <v>MDB</v>
      </c>
      <c r="S30" s="68" t="str">
        <f t="shared" si="9"/>
        <v>Infrastructure</v>
      </c>
      <c r="T30" s="69">
        <f t="shared" si="10"/>
        <v>18.65129194</v>
      </c>
      <c r="U30" s="70">
        <f t="shared" si="11"/>
        <v>7.3231514016933397E-2</v>
      </c>
      <c r="V30" s="71">
        <f t="shared" si="12"/>
        <v>7.4593926553672141E-3</v>
      </c>
      <c r="W30" s="71">
        <f t="shared" si="13"/>
        <v>7.4593926553672141E-3</v>
      </c>
      <c r="X30" s="71">
        <f t="shared" si="14"/>
        <v>-1.9586787509127679E-2</v>
      </c>
      <c r="Y30" s="259"/>
    </row>
    <row r="31" spans="1:25">
      <c r="A31" s="28" t="s">
        <v>164</v>
      </c>
      <c r="B31" s="28" t="s">
        <v>222</v>
      </c>
      <c r="C31" s="28" t="s">
        <v>134</v>
      </c>
      <c r="D31" s="34">
        <f>_xll.ciqfunctions.udf.CIQ($A31,"IQ_MARKETCAP",H$1,"USD")</f>
        <v>18292.76902</v>
      </c>
      <c r="E31" s="34">
        <f t="shared" si="1"/>
        <v>0.36800836689862321</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55.97</v>
      </c>
      <c r="I31" s="45">
        <f>IF(_xll.ciqfunctions.udf.CIQ($A31,"IQ_CLOSEPRICE",I$1,"USD")=0,_xll.ciqfunctions.udf.CIQ($A31,"IQ_CLOSEPRICE",I$2,"USD"),_xll.ciqfunctions.udf.CIQ($A31,"IQ_CLOSEPRICE",I$1,"USD"))</f>
        <v>56.25</v>
      </c>
      <c r="J31" s="45">
        <f>IF(_xll.ciqfunctions.udf.CIQ($A31,"IQ_CLOSEPRICE",J$1,"USD")=0,_xll.ciqfunctions.udf.CIQ($A31,"IQ_CLOSEPRICE",J$2,"USD"),_xll.ciqfunctions.udf.CIQ($A31,"IQ_CLOSEPRICE",J$1,"USD"))</f>
        <v>56.25</v>
      </c>
      <c r="K31" s="45">
        <f>IF(_xll.ciqfunctions.udf.CIQ($A31,"IQ_CLOSEPRICE",K$1,"USD")=0,_xll.ciqfunctions.udf.CIQ($A31,"IQ_CLOSEPRICE",K$2,"USD"),_xll.ciqfunctions.udf.CIQ($A31,"IQ_CLOSEPRICE",K$1,"USD"))</f>
        <v>61.43</v>
      </c>
      <c r="L31" s="55">
        <f t="shared" si="2"/>
        <v>-4.9777777777777477E-3</v>
      </c>
      <c r="M31" s="55">
        <f t="shared" si="3"/>
        <v>-4.9777777777777477E-3</v>
      </c>
      <c r="N31" s="55">
        <f t="shared" si="4"/>
        <v>-8.8881653915025227E-2</v>
      </c>
      <c r="O31" s="20">
        <f t="shared" si="5"/>
        <v>-1.841028099546452E-3</v>
      </c>
      <c r="P31" s="36">
        <f t="shared" si="7"/>
        <v>1.3957248181552341E-2</v>
      </c>
      <c r="Q31" s="55"/>
      <c r="R31" s="67" t="str">
        <f t="shared" si="8"/>
        <v>PSTG</v>
      </c>
      <c r="S31" s="68" t="str">
        <f t="shared" si="9"/>
        <v>Infrastructure</v>
      </c>
      <c r="T31" s="69">
        <f t="shared" si="10"/>
        <v>18.292769020000001</v>
      </c>
      <c r="U31" s="70">
        <f t="shared" si="11"/>
        <v>7.1823827282639974E-2</v>
      </c>
      <c r="V31" s="71">
        <f t="shared" si="12"/>
        <v>-4.9777777777777477E-3</v>
      </c>
      <c r="W31" s="71">
        <f t="shared" si="13"/>
        <v>-4.9777777777777477E-3</v>
      </c>
      <c r="X31" s="71">
        <f t="shared" si="14"/>
        <v>-8.8881653915025227E-2</v>
      </c>
      <c r="Y31" s="259"/>
    </row>
    <row r="32" spans="1:25">
      <c r="A32" s="28" t="s">
        <v>176</v>
      </c>
      <c r="B32" s="28" t="s">
        <v>223</v>
      </c>
      <c r="C32" s="28" t="s">
        <v>134</v>
      </c>
      <c r="D32" s="34">
        <f>_xll.ciqfunctions.udf.CIQ($A32,"IQ_MARKETCAP",H$1,"USD")</f>
        <v>43899.951679999998</v>
      </c>
      <c r="E32" s="34">
        <f t="shared" si="1"/>
        <v>0.39217820633515693</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281.95999999999998</v>
      </c>
      <c r="I32" s="45">
        <f>IF(_xll.ciqfunctions.udf.CIQ($A32,"IQ_CLOSEPRICE",I$1,"USD")=0,_xll.ciqfunctions.udf.CIQ($A32,"IQ_CLOSEPRICE",I$2,"USD"),_xll.ciqfunctions.udf.CIQ($A32,"IQ_CLOSEPRICE",I$1,"USD"))</f>
        <v>285.86</v>
      </c>
      <c r="J32" s="45">
        <f>IF(_xll.ciqfunctions.udf.CIQ($A32,"IQ_CLOSEPRICE",J$1,"USD")=0,_xll.ciqfunctions.udf.CIQ($A32,"IQ_CLOSEPRICE",J$2,"USD"),_xll.ciqfunctions.udf.CIQ($A32,"IQ_CLOSEPRICE",J$1,"USD"))</f>
        <v>285.86</v>
      </c>
      <c r="K32" s="45">
        <f>IF(_xll.ciqfunctions.udf.CIQ($A32,"IQ_CLOSEPRICE",K$1,"USD")=0,_xll.ciqfunctions.udf.CIQ($A32,"IQ_CLOSEPRICE",K$2,"USD"),_xll.ciqfunctions.udf.CIQ($A32,"IQ_CLOSEPRICE",K$1,"USD"))</f>
        <v>180.41</v>
      </c>
      <c r="L32" s="55">
        <f t="shared" si="2"/>
        <v>-1.3643042048555376E-2</v>
      </c>
      <c r="M32" s="55">
        <f t="shared" si="3"/>
        <v>-1.3643042048555376E-2</v>
      </c>
      <c r="N32" s="55">
        <f t="shared" si="4"/>
        <v>0.56288454076825012</v>
      </c>
      <c r="O32" s="20">
        <f t="shared" si="5"/>
        <v>-5.42451058556932E-3</v>
      </c>
      <c r="P32" s="36">
        <f t="shared" si="7"/>
        <v>4.1124435050665833E-2</v>
      </c>
      <c r="Q32" s="55"/>
      <c r="R32" s="67" t="str">
        <f t="shared" si="8"/>
        <v>ZS</v>
      </c>
      <c r="S32" s="68" t="str">
        <f t="shared" si="9"/>
        <v>Infrastructure</v>
      </c>
      <c r="T32" s="69">
        <f t="shared" si="10"/>
        <v>43.899951680000001</v>
      </c>
      <c r="U32" s="70">
        <f t="shared" si="11"/>
        <v>0.17236660801507026</v>
      </c>
      <c r="V32" s="71">
        <f t="shared" si="12"/>
        <v>-1.3643042048555376E-2</v>
      </c>
      <c r="W32" s="71">
        <f t="shared" si="13"/>
        <v>-1.3643042048555376E-2</v>
      </c>
      <c r="X32" s="71">
        <f t="shared" si="14"/>
        <v>0.56288454076825012</v>
      </c>
      <c r="Y32" s="259"/>
    </row>
    <row r="33" spans="1:25" s="33" customFormat="1">
      <c r="A33" s="28" t="s">
        <v>143</v>
      </c>
      <c r="B33" s="28" t="s">
        <v>224</v>
      </c>
      <c r="C33" s="28" t="s">
        <v>134</v>
      </c>
      <c r="D33" s="34">
        <f>_xll.ciqfunctions.udf.CIQ($A33,"IQ_MARKETCAP",H$1,"USD")</f>
        <v>5912.3616899999997</v>
      </c>
      <c r="E33" s="34">
        <f t="shared" si="1"/>
        <v>0.23080133223506519</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17.149999999999999</v>
      </c>
      <c r="I33" s="45">
        <f>IF(_xll.ciqfunctions.udf.CIQ($A33,"IQ_CLOSEPRICE",I$1,"USD")=0,_xll.ciqfunctions.udf.CIQ($A33,"IQ_CLOSEPRICE",I$2,"USD"),_xll.ciqfunctions.udf.CIQ($A33,"IQ_CLOSEPRICE",I$1,"USD"))</f>
        <v>17.12</v>
      </c>
      <c r="J33" s="45">
        <f>IF(_xll.ciqfunctions.udf.CIQ($A33,"IQ_CLOSEPRICE",J$1,"USD")=0,_xll.ciqfunctions.udf.CIQ($A33,"IQ_CLOSEPRICE",J$2,"USD"),_xll.ciqfunctions.udf.CIQ($A33,"IQ_CLOSEPRICE",J$1,"USD"))</f>
        <v>17.12</v>
      </c>
      <c r="K33" s="45">
        <f>IF(_xll.ciqfunctions.udf.CIQ($A33,"IQ_CLOSEPRICE",K$1,"USD")=0,_xll.ciqfunctions.udf.CIQ($A33,"IQ_CLOSEPRICE",K$2,"USD"),_xll.ciqfunctions.udf.CIQ($A33,"IQ_CLOSEPRICE",K$1,"USD"))</f>
        <v>27.96</v>
      </c>
      <c r="L33" s="55">
        <f t="shared" si="2"/>
        <v>1.7523364485980686E-3</v>
      </c>
      <c r="M33" s="55">
        <f t="shared" si="3"/>
        <v>1.7523364485980686E-3</v>
      </c>
      <c r="N33" s="55">
        <f t="shared" si="4"/>
        <v>-0.38662374821173107</v>
      </c>
      <c r="O33" s="20">
        <f t="shared" si="5"/>
        <v>4.0373410886597076E-4</v>
      </c>
      <c r="P33" s="36">
        <f t="shared" si="7"/>
        <v>-3.0607991036032769E-3</v>
      </c>
      <c r="Q33" s="52"/>
      <c r="R33" s="72" t="str">
        <f t="shared" si="8"/>
        <v>CFLT</v>
      </c>
      <c r="S33" s="73" t="str">
        <f t="shared" si="9"/>
        <v>Infrastructure</v>
      </c>
      <c r="T33" s="74">
        <f t="shared" si="10"/>
        <v>5.91236169</v>
      </c>
      <c r="U33" s="256">
        <f t="shared" si="11"/>
        <v>2.3214005730394196E-2</v>
      </c>
      <c r="V33" s="75">
        <f t="shared" si="12"/>
        <v>1.7523364485980686E-3</v>
      </c>
      <c r="W33" s="75">
        <f t="shared" si="13"/>
        <v>1.7523364485980686E-3</v>
      </c>
      <c r="X33" s="75">
        <f t="shared" si="14"/>
        <v>-0.38662374821173107</v>
      </c>
      <c r="Y33" s="260"/>
    </row>
    <row r="34" spans="1:25">
      <c r="A34" s="31" t="s">
        <v>160</v>
      </c>
      <c r="B34" s="28" t="s">
        <v>225</v>
      </c>
      <c r="C34" s="31" t="s">
        <v>131</v>
      </c>
      <c r="D34" s="46">
        <f>_xll.ciqfunctions.udf.CIQ($A34,"IQ_MARKETCAP",H$1,"USD")</f>
        <v>4349544</v>
      </c>
      <c r="E34" s="46">
        <f t="shared" si="1"/>
        <v>1.5231610565923983</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178.26</v>
      </c>
      <c r="I34" s="47">
        <f>IF(_xll.ciqfunctions.udf.CIQ($A34,"IQ_CLOSEPRICE",I$1,"USD")=0,_xll.ciqfunctions.udf.CIQ($A34,"IQ_CLOSEPRICE",I$2,"USD"),_xll.ciqfunctions.udf.CIQ($A34,"IQ_CLOSEPRICE",I$1,"USD"))</f>
        <v>180</v>
      </c>
      <c r="J34" s="47">
        <f>IF(_xll.ciqfunctions.udf.CIQ($A34,"IQ_CLOSEPRICE",J$1,"USD")=0,_xll.ciqfunctions.udf.CIQ($A34,"IQ_CLOSEPRICE",J$2,"USD"),_xll.ciqfunctions.udf.CIQ($A34,"IQ_CLOSEPRICE",J$1,"USD"))</f>
        <v>180</v>
      </c>
      <c r="K34" s="47">
        <f>IF(_xll.ciqfunctions.udf.CIQ($A34,"IQ_CLOSEPRICE",K$1,"USD")=0,_xll.ciqfunctions.udf.CIQ($A34,"IQ_CLOSEPRICE",K$2,"USD"),_xll.ciqfunctions.udf.CIQ($A34,"IQ_CLOSEPRICE",K$1,"USD"))</f>
        <v>134.29</v>
      </c>
      <c r="L34" s="52">
        <f t="shared" si="2"/>
        <v>-9.6666666666667123E-3</v>
      </c>
      <c r="M34" s="52">
        <f t="shared" si="3"/>
        <v>-9.6666666666667123E-3</v>
      </c>
      <c r="N34" s="52">
        <f t="shared" si="4"/>
        <v>0.32742572045573004</v>
      </c>
      <c r="O34" s="53">
        <f t="shared" si="5"/>
        <v>-1.4867610448057822E-2</v>
      </c>
      <c r="P34" s="54">
        <f t="shared" si="7"/>
        <v>0.11271469943413961</v>
      </c>
      <c r="Q34" s="49"/>
      <c r="R34" s="67" t="str">
        <f t="shared" si="8"/>
        <v>NVDA</v>
      </c>
      <c r="S34" s="68" t="str">
        <f t="shared" si="9"/>
        <v>Semi</v>
      </c>
      <c r="T34" s="69">
        <f t="shared" si="10"/>
        <v>4349.5439999999999</v>
      </c>
      <c r="U34" s="79">
        <f t="shared" si="11"/>
        <v>17.077835327865689</v>
      </c>
      <c r="V34" s="71">
        <f t="shared" si="12"/>
        <v>-9.6666666666667123E-3</v>
      </c>
      <c r="W34" s="71">
        <f t="shared" si="13"/>
        <v>-9.6666666666667123E-3</v>
      </c>
      <c r="X34" s="71">
        <f t="shared" si="14"/>
        <v>0.32742572045573004</v>
      </c>
      <c r="Y34" s="259">
        <f>O48*SUM(P34:P47)</f>
        <v>-5.37884190068432E-4</v>
      </c>
    </row>
    <row r="35" spans="1:25">
      <c r="A35" s="28" t="s">
        <v>136</v>
      </c>
      <c r="B35" s="28" t="s">
        <v>226</v>
      </c>
      <c r="C35" s="28" t="s">
        <v>131</v>
      </c>
      <c r="D35" s="43">
        <f>_xll.ciqfunctions.udf.CIQ($A35,"IQ_MARKETCAP",H$1,"USD")</f>
        <v>3011411.9388000001</v>
      </c>
      <c r="E35" s="34">
        <f t="shared" si="1"/>
        <v>0.95027956638920719</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202.92</v>
      </c>
      <c r="I35" s="45">
        <f>IF(_xll.ciqfunctions.udf.CIQ($A35,"IQ_CLOSEPRICE",I$1,"USD")=0,_xll.ciqfunctions.udf.CIQ($A35,"IQ_CLOSEPRICE",I$2,"USD"),_xll.ciqfunctions.udf.CIQ($A35,"IQ_CLOSEPRICE",I$1,"USD"))</f>
        <v>203.35</v>
      </c>
      <c r="J35" s="45">
        <f>IF(_xll.ciqfunctions.udf.CIQ($A35,"IQ_CLOSEPRICE",J$1,"USD")=0,_xll.ciqfunctions.udf.CIQ($A35,"IQ_CLOSEPRICE",J$2,"USD"),_xll.ciqfunctions.udf.CIQ($A35,"IQ_CLOSEPRICE",J$1,"USD"))</f>
        <v>203.35</v>
      </c>
      <c r="K35" s="45">
        <f>IF(_xll.ciqfunctions.udf.CIQ($A35,"IQ_CLOSEPRICE",K$1,"USD")=0,_xll.ciqfunctions.udf.CIQ($A35,"IQ_CLOSEPRICE",K$2,"USD"),_xll.ciqfunctions.udf.CIQ($A35,"IQ_CLOSEPRICE",K$1,"USD"))</f>
        <v>250.42</v>
      </c>
      <c r="L35" s="49">
        <f t="shared" si="2"/>
        <v>-2.1145807720679421E-3</v>
      </c>
      <c r="M35" s="49">
        <f t="shared" si="3"/>
        <v>-2.1145807720679421E-3</v>
      </c>
      <c r="N35" s="49">
        <f t="shared" si="4"/>
        <v>-0.18968133535660092</v>
      </c>
      <c r="O35" s="50">
        <f t="shared" si="5"/>
        <v>-2.013701032659992E-3</v>
      </c>
      <c r="P35" s="51">
        <f t="shared" si="7"/>
        <v>1.5266320532102553E-2</v>
      </c>
      <c r="Q35" s="55"/>
      <c r="R35" s="67" t="str">
        <f t="shared" si="8"/>
        <v>AAPL</v>
      </c>
      <c r="S35" s="68" t="str">
        <f t="shared" si="9"/>
        <v>Semi</v>
      </c>
      <c r="T35" s="69">
        <f t="shared" si="10"/>
        <v>3011.4119387999999</v>
      </c>
      <c r="U35" s="70">
        <f t="shared" si="11"/>
        <v>11.823859511524692</v>
      </c>
      <c r="V35" s="71">
        <f t="shared" si="12"/>
        <v>-2.1145807720679421E-3</v>
      </c>
      <c r="W35" s="71">
        <f t="shared" si="13"/>
        <v>-2.1145807720679421E-3</v>
      </c>
      <c r="X35" s="71">
        <f t="shared" si="14"/>
        <v>-0.18968133535660092</v>
      </c>
      <c r="Y35" s="259"/>
    </row>
    <row r="36" spans="1:25">
      <c r="A36" s="28" t="s">
        <v>142</v>
      </c>
      <c r="B36" s="28" t="s">
        <v>227</v>
      </c>
      <c r="C36" s="28" t="s">
        <v>131</v>
      </c>
      <c r="D36" s="43">
        <f>_xll.ciqfunctions.udf.CIQ($A36,"IQ_MARKETCAP",H$1,"USD")</f>
        <v>1377787.75388</v>
      </c>
      <c r="E36" s="43">
        <f t="shared" si="1"/>
        <v>0.8773490896151358</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292.93</v>
      </c>
      <c r="I36" s="45">
        <f>IF(_xll.ciqfunctions.udf.CIQ($A36,"IQ_CLOSEPRICE",I$1,"USD")=0,_xll.ciqfunctions.udf.CIQ($A36,"IQ_CLOSEPRICE",I$2,"USD"),_xll.ciqfunctions.udf.CIQ($A36,"IQ_CLOSEPRICE",I$1,"USD"))</f>
        <v>297.72000000000003</v>
      </c>
      <c r="J36" s="45">
        <f>IF(_xll.ciqfunctions.udf.CIQ($A36,"IQ_CLOSEPRICE",J$1,"USD")=0,_xll.ciqfunctions.udf.CIQ($A36,"IQ_CLOSEPRICE",J$2,"USD"),_xll.ciqfunctions.udf.CIQ($A36,"IQ_CLOSEPRICE",J$1,"USD"))</f>
        <v>297.72000000000003</v>
      </c>
      <c r="K36" s="45">
        <f>IF(_xll.ciqfunctions.udf.CIQ($A36,"IQ_CLOSEPRICE",K$1,"USD")=0,_xll.ciqfunctions.udf.CIQ($A36,"IQ_CLOSEPRICE",K$2,"USD"),_xll.ciqfunctions.udf.CIQ($A36,"IQ_CLOSEPRICE",K$1,"USD"))</f>
        <v>231.84</v>
      </c>
      <c r="L36" s="49">
        <f t="shared" si="2"/>
        <v>-1.6088942630659742E-2</v>
      </c>
      <c r="M36" s="49">
        <f t="shared" si="3"/>
        <v>-1.6088942630659742E-2</v>
      </c>
      <c r="N36" s="49">
        <f t="shared" si="4"/>
        <v>0.26350069013112498</v>
      </c>
      <c r="O36" s="50">
        <f t="shared" si="5"/>
        <v>-1.4346438190886964E-2</v>
      </c>
      <c r="P36" s="51">
        <f t="shared" si="7"/>
        <v>0.108763575309274</v>
      </c>
      <c r="Q36" s="55"/>
      <c r="R36" s="67" t="str">
        <f t="shared" si="8"/>
        <v>AVGO</v>
      </c>
      <c r="S36" s="68" t="str">
        <f t="shared" si="9"/>
        <v>Semi</v>
      </c>
      <c r="T36" s="69">
        <f t="shared" si="10"/>
        <v>1377.7877538800001</v>
      </c>
      <c r="U36" s="70">
        <f t="shared" si="11"/>
        <v>5.4096779748664652</v>
      </c>
      <c r="V36" s="71">
        <f t="shared" si="12"/>
        <v>-1.6088942630659742E-2</v>
      </c>
      <c r="W36" s="71">
        <f t="shared" si="13"/>
        <v>-1.6088942630659742E-2</v>
      </c>
      <c r="X36" s="71">
        <f t="shared" si="14"/>
        <v>0.26350069013112498</v>
      </c>
      <c r="Y36" s="259"/>
    </row>
    <row r="37" spans="1:25">
      <c r="A37" s="28" t="s">
        <v>133</v>
      </c>
      <c r="B37" s="28" t="s">
        <v>228</v>
      </c>
      <c r="C37" s="28" t="s">
        <v>131</v>
      </c>
      <c r="D37" s="34">
        <f>_xll.ciqfunctions.udf.CIQ($A37,"IQ_MARKETCAP",H$1,"USD")</f>
        <v>997708.60033000004</v>
      </c>
      <c r="E37" s="34">
        <f t="shared" si="1"/>
        <v>0.73118990201607437</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38.473120000000002</v>
      </c>
      <c r="I37" s="45">
        <f>IF(_xll.ciqfunctions.udf.CIQ($A37,"IQ_CLOSEPRICE",I$1,"USD")=0,_xll.ciqfunctions.udf.CIQ($A37,"IQ_CLOSEPRICE",I$2,"USD"),_xll.ciqfunctions.udf.CIQ($A37,"IQ_CLOSEPRICE",I$1,"USD"))</f>
        <v>37.967489999999998</v>
      </c>
      <c r="J37" s="45">
        <f>IF(_xll.ciqfunctions.udf.CIQ($A37,"IQ_CLOSEPRICE",J$1,"USD")=0,_xll.ciqfunctions.udf.CIQ($A37,"IQ_CLOSEPRICE",J$2,"USD"),_xll.ciqfunctions.udf.CIQ($A37,"IQ_CLOSEPRICE",J$1,"USD"))</f>
        <v>37.967489999999998</v>
      </c>
      <c r="K37" s="45">
        <f>IF(_xll.ciqfunctions.udf.CIQ($A37,"IQ_CLOSEPRICE",K$1,"USD")=0,_xll.ciqfunctions.udf.CIQ($A37,"IQ_CLOSEPRICE",K$2,"USD"),_xll.ciqfunctions.udf.CIQ($A37,"IQ_CLOSEPRICE",K$1,"USD"))</f>
        <v>32.79439</v>
      </c>
      <c r="L37" s="55">
        <f t="shared" si="2"/>
        <v>1.3317446057140137E-2</v>
      </c>
      <c r="M37" s="55">
        <f t="shared" si="3"/>
        <v>1.3317446057140137E-2</v>
      </c>
      <c r="N37" s="55">
        <f t="shared" si="4"/>
        <v>0.17316162916889133</v>
      </c>
      <c r="O37" s="20">
        <f t="shared" si="5"/>
        <v>9.6096066593088971E-3</v>
      </c>
      <c r="P37" s="36">
        <f t="shared" si="7"/>
        <v>-7.2852589867647602E-2</v>
      </c>
      <c r="Q37" s="55"/>
      <c r="R37" s="67" t="str">
        <f t="shared" si="8"/>
        <v>TWSE:2330</v>
      </c>
      <c r="S37" s="68" t="str">
        <f t="shared" si="9"/>
        <v>Semi</v>
      </c>
      <c r="T37" s="69">
        <f t="shared" si="10"/>
        <v>997.70860033000008</v>
      </c>
      <c r="U37" s="70">
        <f t="shared" si="11"/>
        <v>3.9173539068994603</v>
      </c>
      <c r="V37" s="71">
        <f t="shared" si="12"/>
        <v>1.3317446057140137E-2</v>
      </c>
      <c r="W37" s="71">
        <f t="shared" si="13"/>
        <v>1.3317446057140137E-2</v>
      </c>
      <c r="X37" s="71">
        <f t="shared" si="14"/>
        <v>0.17316162916889133</v>
      </c>
      <c r="Y37" s="259"/>
    </row>
    <row r="38" spans="1:25">
      <c r="A38" s="28" t="s">
        <v>130</v>
      </c>
      <c r="B38" s="28" t="s">
        <v>229</v>
      </c>
      <c r="C38" s="28" t="s">
        <v>131</v>
      </c>
      <c r="D38" s="34">
        <f>_xll.ciqfunctions.udf.CIQ($A38,"IQ_MARKETCAP",H$1,"USD")</f>
        <v>131223.37612</v>
      </c>
      <c r="E38" s="34">
        <f t="shared" si="1"/>
        <v>0.59902013298569434</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190.08389</v>
      </c>
      <c r="I38" s="45">
        <f>IF(_xll.ciqfunctions.udf.CIQ($A38,"IQ_CLOSEPRICE",I$1,"USD")=0,_xll.ciqfunctions.udf.CIQ($A38,"IQ_CLOSEPRICE",I$2,"USD"),_xll.ciqfunctions.udf.CIQ($A38,"IQ_CLOSEPRICE",I$1,"USD"))</f>
        <v>186.34360000000001</v>
      </c>
      <c r="J38" s="45">
        <f>IF(_xll.ciqfunctions.udf.CIQ($A38,"IQ_CLOSEPRICE",J$1,"USD")=0,_xll.ciqfunctions.udf.CIQ($A38,"IQ_CLOSEPRICE",J$2,"USD"),_xll.ciqfunctions.udf.CIQ($A38,"IQ_CLOSEPRICE",J$1,"USD"))</f>
        <v>186.34360000000001</v>
      </c>
      <c r="K38" s="45">
        <f>IF(_xll.ciqfunctions.udf.CIQ($A38,"IQ_CLOSEPRICE",K$1,"USD")=0,_xll.ciqfunctions.udf.CIQ($A38,"IQ_CLOSEPRICE",K$2,"USD"),_xll.ciqfunctions.udf.CIQ($A38,"IQ_CLOSEPRICE",K$1,"USD"))</f>
        <v>117.97427999999999</v>
      </c>
      <c r="L38" s="55">
        <f t="shared" si="2"/>
        <v>2.0072006765995631E-2</v>
      </c>
      <c r="M38" s="55">
        <f t="shared" si="3"/>
        <v>2.0072006765995631E-2</v>
      </c>
      <c r="N38" s="55">
        <f t="shared" si="4"/>
        <v>0.61123161760343026</v>
      </c>
      <c r="O38" s="20">
        <f t="shared" si="5"/>
        <v>1.1786948453154316E-2</v>
      </c>
      <c r="P38" s="36">
        <f t="shared" si="7"/>
        <v>-8.935950782303001E-2</v>
      </c>
      <c r="Q38" s="55"/>
      <c r="R38" s="67" t="str">
        <f t="shared" si="8"/>
        <v>KOSE:A000660</v>
      </c>
      <c r="S38" s="68" t="str">
        <f t="shared" si="9"/>
        <v>Semi</v>
      </c>
      <c r="T38" s="69">
        <f t="shared" si="10"/>
        <v>131.22337612000001</v>
      </c>
      <c r="U38" s="70">
        <f t="shared" si="11"/>
        <v>0.51522900068235722</v>
      </c>
      <c r="V38" s="71">
        <f t="shared" si="12"/>
        <v>2.0072006765995631E-2</v>
      </c>
      <c r="W38" s="71">
        <f t="shared" si="13"/>
        <v>2.0072006765995631E-2</v>
      </c>
      <c r="X38" s="71">
        <f t="shared" si="14"/>
        <v>0.61123161760343026</v>
      </c>
      <c r="Y38" s="259"/>
    </row>
    <row r="39" spans="1:25">
      <c r="A39" s="28" t="s">
        <v>141</v>
      </c>
      <c r="B39" s="28" t="s">
        <v>230</v>
      </c>
      <c r="C39" s="28" t="s">
        <v>131</v>
      </c>
      <c r="D39" s="34">
        <f>_xll.ciqfunctions.udf.CIQ($A39,"IQ_MARKETCAP",H$1,"USD")</f>
        <v>267757.027</v>
      </c>
      <c r="E39" s="34">
        <f t="shared" si="1"/>
        <v>0.37669241960680505</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689.63</v>
      </c>
      <c r="I39" s="45">
        <f>IF(_xll.ciqfunctions.udf.CIQ($A39,"IQ_CLOSEPRICE",I$1,"USD")=0,_xll.ciqfunctions.udf.CIQ($A39,"IQ_CLOSEPRICE",I$2,"USD"),_xll.ciqfunctions.udf.CIQ($A39,"IQ_CLOSEPRICE",I$1,"USD"))</f>
        <v>699.36</v>
      </c>
      <c r="J39" s="45">
        <f>IF(_xll.ciqfunctions.udf.CIQ($A39,"IQ_CLOSEPRICE",J$1,"USD")=0,_xll.ciqfunctions.udf.CIQ($A39,"IQ_CLOSEPRICE",J$2,"USD"),_xll.ciqfunctions.udf.CIQ($A39,"IQ_CLOSEPRICE",J$1,"USD"))</f>
        <v>699.36</v>
      </c>
      <c r="K39" s="45">
        <f>IF(_xll.ciqfunctions.udf.CIQ($A39,"IQ_CLOSEPRICE",K$1,"USD")=0,_xll.ciqfunctions.udf.CIQ($A39,"IQ_CLOSEPRICE",K$2,"USD"),_xll.ciqfunctions.udf.CIQ($A39,"IQ_CLOSEPRICE",K$1,"USD"))</f>
        <v>693.08</v>
      </c>
      <c r="L39" s="55">
        <f t="shared" si="2"/>
        <v>-1.3912720201326945E-2</v>
      </c>
      <c r="M39" s="55">
        <f t="shared" si="3"/>
        <v>-1.3912720201326945E-2</v>
      </c>
      <c r="N39" s="55">
        <f t="shared" si="4"/>
        <v>-4.9777803428175948E-3</v>
      </c>
      <c r="O39" s="20">
        <f t="shared" si="5"/>
        <v>-5.3147589907257802E-3</v>
      </c>
      <c r="P39" s="36">
        <f t="shared" si="7"/>
        <v>4.0292383520366078E-2</v>
      </c>
      <c r="Q39" s="55"/>
      <c r="R39" s="67" t="str">
        <f t="shared" si="8"/>
        <v>NasdaqGS:ASML</v>
      </c>
      <c r="S39" s="68" t="str">
        <f t="shared" si="9"/>
        <v>Semi</v>
      </c>
      <c r="T39" s="69">
        <f t="shared" si="10"/>
        <v>267.75702699999999</v>
      </c>
      <c r="U39" s="70">
        <f t="shared" si="11"/>
        <v>1.0513080026285255</v>
      </c>
      <c r="V39" s="71">
        <f t="shared" si="12"/>
        <v>-1.3912720201326945E-2</v>
      </c>
      <c r="W39" s="71">
        <f t="shared" si="13"/>
        <v>-1.3912720201326945E-2</v>
      </c>
      <c r="X39" s="71">
        <f t="shared" si="14"/>
        <v>-4.9777803428175948E-3</v>
      </c>
      <c r="Y39" s="259"/>
    </row>
    <row r="40" spans="1:25">
      <c r="A40" s="28" t="s">
        <v>154</v>
      </c>
      <c r="B40" s="28" t="s">
        <v>231</v>
      </c>
      <c r="C40" s="28" t="s">
        <v>131</v>
      </c>
      <c r="D40" s="34">
        <f>_xll.ciqfunctions.udf.CIQ($A40,"IQ_MARKETCAP",H$1,"USD")</f>
        <v>66070.385999999999</v>
      </c>
      <c r="E40" s="34">
        <f t="shared" si="1"/>
        <v>0.4899335196696058</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76.63</v>
      </c>
      <c r="I40" s="45">
        <f>IF(_xll.ciqfunctions.udf.CIQ($A40,"IQ_CLOSEPRICE",I$1,"USD")=0,_xll.ciqfunctions.udf.CIQ($A40,"IQ_CLOSEPRICE",I$2,"USD"),_xll.ciqfunctions.udf.CIQ($A40,"IQ_CLOSEPRICE",I$1,"USD"))</f>
        <v>76.53</v>
      </c>
      <c r="J40" s="45">
        <f>IF(_xll.ciqfunctions.udf.CIQ($A40,"IQ_CLOSEPRICE",J$1,"USD")=0,_xll.ciqfunctions.udf.CIQ($A40,"IQ_CLOSEPRICE",J$2,"USD"),_xll.ciqfunctions.udf.CIQ($A40,"IQ_CLOSEPRICE",J$1,"USD"))</f>
        <v>76.53</v>
      </c>
      <c r="K40" s="45">
        <f>IF(_xll.ciqfunctions.udf.CIQ($A40,"IQ_CLOSEPRICE",K$1,"USD")=0,_xll.ciqfunctions.udf.CIQ($A40,"IQ_CLOSEPRICE",K$2,"USD"),_xll.ciqfunctions.udf.CIQ($A40,"IQ_CLOSEPRICE",K$1,"USD"))</f>
        <v>110.45</v>
      </c>
      <c r="L40" s="55">
        <f t="shared" si="2"/>
        <v>1.3066771200835881E-3</v>
      </c>
      <c r="M40" s="55">
        <f t="shared" si="3"/>
        <v>1.3066771200835881E-3</v>
      </c>
      <c r="N40" s="55">
        <f t="shared" si="4"/>
        <v>-0.30620190131281133</v>
      </c>
      <c r="O40" s="20">
        <f t="shared" si="5"/>
        <v>6.3934949715461044E-4</v>
      </c>
      <c r="P40" s="36">
        <f t="shared" si="7"/>
        <v>-4.8470523664119851E-3</v>
      </c>
      <c r="Q40" s="55"/>
      <c r="R40" s="67" t="str">
        <f t="shared" si="8"/>
        <v>MRVL</v>
      </c>
      <c r="S40" s="68" t="str">
        <f t="shared" si="9"/>
        <v>Semi</v>
      </c>
      <c r="T40" s="69">
        <f t="shared" si="10"/>
        <v>66.070385999999999</v>
      </c>
      <c r="U40" s="70">
        <f t="shared" si="11"/>
        <v>0.25941550933994983</v>
      </c>
      <c r="V40" s="71">
        <f t="shared" si="12"/>
        <v>1.3066771200835881E-3</v>
      </c>
      <c r="W40" s="71">
        <f t="shared" si="13"/>
        <v>1.3066771200835881E-3</v>
      </c>
      <c r="X40" s="71">
        <f t="shared" si="14"/>
        <v>-0.30620190131281133</v>
      </c>
      <c r="Y40" s="259"/>
    </row>
    <row r="41" spans="1:25">
      <c r="A41" s="28" t="s">
        <v>174</v>
      </c>
      <c r="B41" s="28" t="s">
        <v>232</v>
      </c>
      <c r="C41" s="28" t="s">
        <v>131</v>
      </c>
      <c r="D41" s="34">
        <f>_xll.ciqfunctions.udf.CIQ($A41,"IQ_MARKETCAP",H$1,"USD")</f>
        <v>52987.818299999999</v>
      </c>
      <c r="E41" s="34">
        <f t="shared" si="1"/>
        <v>0.4700011532704616</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138.76</v>
      </c>
      <c r="I41" s="45">
        <f>IF(_xll.ciqfunctions.udf.CIQ($A41,"IQ_CLOSEPRICE",I$1,"USD")=0,_xll.ciqfunctions.udf.CIQ($A41,"IQ_CLOSEPRICE",I$2,"USD"),_xll.ciqfunctions.udf.CIQ($A41,"IQ_CLOSEPRICE",I$1,"USD"))</f>
        <v>140.19999999999999</v>
      </c>
      <c r="J41" s="45">
        <f>IF(_xll.ciqfunctions.udf.CIQ($A41,"IQ_CLOSEPRICE",J$1,"USD")=0,_xll.ciqfunctions.udf.CIQ($A41,"IQ_CLOSEPRICE",J$2,"USD"),_xll.ciqfunctions.udf.CIQ($A41,"IQ_CLOSEPRICE",J$1,"USD"))</f>
        <v>140.19999999999999</v>
      </c>
      <c r="K41" s="45">
        <f>IF(_xll.ciqfunctions.udf.CIQ($A41,"IQ_CLOSEPRICE",K$1,"USD")=0,_xll.ciqfunctions.udf.CIQ($A41,"IQ_CLOSEPRICE",K$2,"USD"),_xll.ciqfunctions.udf.CIQ($A41,"IQ_CLOSEPRICE",K$1,"USD"))</f>
        <v>113.61</v>
      </c>
      <c r="L41" s="55">
        <f t="shared" si="2"/>
        <v>-1.0271041369472211E-2</v>
      </c>
      <c r="M41" s="55">
        <f t="shared" si="3"/>
        <v>-1.0271041369472211E-2</v>
      </c>
      <c r="N41" s="55">
        <f t="shared" si="4"/>
        <v>0.22137135815509201</v>
      </c>
      <c r="O41" s="20">
        <f t="shared" si="5"/>
        <v>-4.8774982755078102E-3</v>
      </c>
      <c r="P41" s="36">
        <f t="shared" si="7"/>
        <v>3.6977411671840911E-2</v>
      </c>
      <c r="Q41" s="55"/>
      <c r="R41" s="67" t="str">
        <f t="shared" si="8"/>
        <v>VRT</v>
      </c>
      <c r="S41" s="68" t="str">
        <f t="shared" si="9"/>
        <v>Semi</v>
      </c>
      <c r="T41" s="69">
        <f t="shared" si="10"/>
        <v>52.987818300000001</v>
      </c>
      <c r="U41" s="70">
        <f t="shared" si="11"/>
        <v>0.20804875989535182</v>
      </c>
      <c r="V41" s="71">
        <f t="shared" si="12"/>
        <v>-1.0271041369472211E-2</v>
      </c>
      <c r="W41" s="71">
        <f t="shared" si="13"/>
        <v>-1.0271041369472211E-2</v>
      </c>
      <c r="X41" s="71">
        <f t="shared" si="14"/>
        <v>0.22137135815509201</v>
      </c>
      <c r="Y41" s="259"/>
    </row>
    <row r="42" spans="1:25">
      <c r="A42" s="28" t="s">
        <v>139</v>
      </c>
      <c r="B42" s="28" t="s">
        <v>233</v>
      </c>
      <c r="C42" s="28" t="s">
        <v>131</v>
      </c>
      <c r="D42" s="34">
        <f>_xll.ciqfunctions.udf.CIQ($A42,"IQ_MARKETCAP",H$1,"USD")</f>
        <v>148349.43943</v>
      </c>
      <c r="E42" s="34">
        <f t="shared" si="1"/>
        <v>0.4227055927317655</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118.12</v>
      </c>
      <c r="I42" s="45">
        <f>IF(_xll.ciqfunctions.udf.CIQ($A42,"IQ_CLOSEPRICE",I$1,"USD")=0,_xll.ciqfunctions.udf.CIQ($A42,"IQ_CLOSEPRICE",I$2,"USD"),_xll.ciqfunctions.udf.CIQ($A42,"IQ_CLOSEPRICE",I$1,"USD"))</f>
        <v>120.35</v>
      </c>
      <c r="J42" s="45">
        <f>IF(_xll.ciqfunctions.udf.CIQ($A42,"IQ_CLOSEPRICE",J$1,"USD")=0,_xll.ciqfunctions.udf.CIQ($A42,"IQ_CLOSEPRICE",J$2,"USD"),_xll.ciqfunctions.udf.CIQ($A42,"IQ_CLOSEPRICE",J$1,"USD"))</f>
        <v>120.35</v>
      </c>
      <c r="K42" s="45">
        <f>IF(_xll.ciqfunctions.udf.CIQ($A42,"IQ_CLOSEPRICE",K$1,"USD")=0,_xll.ciqfunctions.udf.CIQ($A42,"IQ_CLOSEPRICE",K$2,"USD"),_xll.ciqfunctions.udf.CIQ($A42,"IQ_CLOSEPRICE",K$1,"USD"))</f>
        <v>110.53</v>
      </c>
      <c r="L42" s="55">
        <f t="shared" si="2"/>
        <v>-1.8529289572081331E-2</v>
      </c>
      <c r="M42" s="55">
        <f t="shared" si="3"/>
        <v>-1.8529289572081331E-2</v>
      </c>
      <c r="N42" s="55">
        <f t="shared" si="4"/>
        <v>6.8669139600108675E-2</v>
      </c>
      <c r="O42" s="20">
        <f t="shared" si="5"/>
        <v>-7.9803036893991933E-3</v>
      </c>
      <c r="P42" s="36">
        <f t="shared" si="7"/>
        <v>6.0500477523695695E-2</v>
      </c>
      <c r="Q42" s="55"/>
      <c r="R42" s="67" t="str">
        <f t="shared" si="8"/>
        <v>ANET</v>
      </c>
      <c r="S42" s="68" t="str">
        <f t="shared" si="9"/>
        <v>Semi</v>
      </c>
      <c r="T42" s="69">
        <f t="shared" si="10"/>
        <v>148.34943942999999</v>
      </c>
      <c r="U42" s="70">
        <f t="shared" si="11"/>
        <v>0.5824719321305234</v>
      </c>
      <c r="V42" s="71">
        <f t="shared" si="12"/>
        <v>-1.8529289572081331E-2</v>
      </c>
      <c r="W42" s="71">
        <f t="shared" si="13"/>
        <v>-1.8529289572081331E-2</v>
      </c>
      <c r="X42" s="71">
        <f t="shared" si="14"/>
        <v>6.8669139600108675E-2</v>
      </c>
      <c r="Y42" s="259"/>
    </row>
    <row r="43" spans="1:25">
      <c r="A43" s="28" t="s">
        <v>135</v>
      </c>
      <c r="B43" s="28" t="s">
        <v>234</v>
      </c>
      <c r="C43" s="28" t="s">
        <v>131</v>
      </c>
      <c r="D43" s="34">
        <f>_xll.ciqfunctions.udf.CIQ($A43,"IQ_MARKETCAP",H$1,"USD")</f>
        <v>71452.197759999995</v>
      </c>
      <c r="E43" s="34">
        <f t="shared" si="1"/>
        <v>0.18933227072664818</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44.829549999999998</v>
      </c>
      <c r="I43" s="45">
        <f>IF(_xll.ciqfunctions.udf.CIQ($A43,"IQ_CLOSEPRICE",I$1,"USD")=0,_xll.ciqfunctions.udf.CIQ($A43,"IQ_CLOSEPRICE",I$2,"USD"),_xll.ciqfunctions.udf.CIQ($A43,"IQ_CLOSEPRICE",I$1,"USD"))</f>
        <v>44.49053</v>
      </c>
      <c r="J43" s="45">
        <f>IF(_xll.ciqfunctions.udf.CIQ($A43,"IQ_CLOSEPRICE",J$1,"USD")=0,_xll.ciqfunctions.udf.CIQ($A43,"IQ_CLOSEPRICE",J$2,"USD"),_xll.ciqfunctions.udf.CIQ($A43,"IQ_CLOSEPRICE",J$1,"USD"))</f>
        <v>44.49053</v>
      </c>
      <c r="K43" s="45">
        <f>IF(_xll.ciqfunctions.udf.CIQ($A43,"IQ_CLOSEPRICE",K$1,"USD")=0,_xll.ciqfunctions.udf.CIQ($A43,"IQ_CLOSEPRICE",K$2,"USD"),_xll.ciqfunctions.udf.CIQ($A43,"IQ_CLOSEPRICE",K$1,"USD"))</f>
        <v>43.166559999999997</v>
      </c>
      <c r="L43" s="55">
        <f t="shared" si="2"/>
        <v>7.6200485811248608E-3</v>
      </c>
      <c r="M43" s="55">
        <f t="shared" si="3"/>
        <v>7.6200485811248608E-3</v>
      </c>
      <c r="N43" s="55">
        <f t="shared" si="4"/>
        <v>3.8524960061677493E-2</v>
      </c>
      <c r="O43" s="20">
        <f t="shared" si="5"/>
        <v>1.4318106343192798E-3</v>
      </c>
      <c r="P43" s="36">
        <f t="shared" si="7"/>
        <v>-1.0854878519835345E-2</v>
      </c>
      <c r="Q43" s="55"/>
      <c r="R43" s="67" t="str">
        <f t="shared" si="8"/>
        <v>TWSE:2454</v>
      </c>
      <c r="S43" s="68" t="str">
        <f t="shared" si="9"/>
        <v>Semi</v>
      </c>
      <c r="T43" s="69">
        <f t="shared" si="10"/>
        <v>71.45219775999999</v>
      </c>
      <c r="U43" s="70">
        <f t="shared" si="11"/>
        <v>0.28054638995705611</v>
      </c>
      <c r="V43" s="71">
        <f t="shared" si="12"/>
        <v>7.6200485811248608E-3</v>
      </c>
      <c r="W43" s="71">
        <f t="shared" si="13"/>
        <v>7.6200485811248608E-3</v>
      </c>
      <c r="X43" s="71">
        <f t="shared" si="14"/>
        <v>3.8524960061677493E-2</v>
      </c>
      <c r="Y43" s="259"/>
    </row>
    <row r="44" spans="1:25">
      <c r="A44" s="28" t="s">
        <v>156</v>
      </c>
      <c r="B44" s="28" t="s">
        <v>235</v>
      </c>
      <c r="C44" s="28" t="s">
        <v>131</v>
      </c>
      <c r="D44" s="34">
        <f>_xll.ciqfunctions.udf.CIQ($A44,"IQ_MARKETCAP",H$1,"USD")</f>
        <v>122051.78352</v>
      </c>
      <c r="E44" s="34">
        <f t="shared" si="1"/>
        <v>0.35665943115479481</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109.06</v>
      </c>
      <c r="I44" s="45">
        <f>IF(_xll.ciqfunctions.udf.CIQ($A44,"IQ_CLOSEPRICE",I$1,"USD")=0,_xll.ciqfunctions.udf.CIQ($A44,"IQ_CLOSEPRICE",I$2,"USD"),_xll.ciqfunctions.udf.CIQ($A44,"IQ_CLOSEPRICE",I$1,"USD"))</f>
        <v>107.77</v>
      </c>
      <c r="J44" s="45">
        <f>IF(_xll.ciqfunctions.udf.CIQ($A44,"IQ_CLOSEPRICE",J$1,"USD")=0,_xll.ciqfunctions.udf.CIQ($A44,"IQ_CLOSEPRICE",J$2,"USD"),_xll.ciqfunctions.udf.CIQ($A44,"IQ_CLOSEPRICE",J$1,"USD"))</f>
        <v>107.77</v>
      </c>
      <c r="K44" s="45">
        <f>IF(_xll.ciqfunctions.udf.CIQ($A44,"IQ_CLOSEPRICE",K$1,"USD")=0,_xll.ciqfunctions.udf.CIQ($A44,"IQ_CLOSEPRICE",K$2,"USD"),_xll.ciqfunctions.udf.CIQ($A44,"IQ_CLOSEPRICE",K$1,"USD"))</f>
        <v>84.16</v>
      </c>
      <c r="L44" s="55">
        <f t="shared" si="2"/>
        <v>1.1969935974761148E-2</v>
      </c>
      <c r="M44" s="55">
        <f t="shared" si="3"/>
        <v>1.1969935974761148E-2</v>
      </c>
      <c r="N44" s="55">
        <f t="shared" si="4"/>
        <v>0.29586501901140694</v>
      </c>
      <c r="O44" s="20">
        <f t="shared" si="5"/>
        <v>4.2186930697752385E-3</v>
      </c>
      <c r="P44" s="36">
        <f t="shared" si="7"/>
        <v>-3.1982861201930418E-2</v>
      </c>
      <c r="R44" s="67" t="str">
        <f t="shared" si="8"/>
        <v>MU</v>
      </c>
      <c r="S44" s="68" t="str">
        <f t="shared" si="9"/>
        <v>Semi</v>
      </c>
      <c r="T44" s="69">
        <f t="shared" si="10"/>
        <v>122.05178352</v>
      </c>
      <c r="U44" s="70">
        <f t="shared" si="11"/>
        <v>0.47921811123806807</v>
      </c>
      <c r="V44" s="71">
        <f t="shared" si="12"/>
        <v>1.1969935974761148E-2</v>
      </c>
      <c r="W44" s="71">
        <f t="shared" si="13"/>
        <v>1.1969935974761148E-2</v>
      </c>
      <c r="X44" s="71">
        <f t="shared" si="14"/>
        <v>0.29586501901140694</v>
      </c>
      <c r="Y44" s="259"/>
    </row>
    <row r="45" spans="1:25">
      <c r="A45" s="28" t="s">
        <v>165</v>
      </c>
      <c r="B45" s="28" t="s">
        <v>236</v>
      </c>
      <c r="C45" s="28" t="s">
        <v>131</v>
      </c>
      <c r="D45" s="34">
        <f>_xll.ciqfunctions.udf.CIQ($A45,"IQ_MARKETCAP",H$1,"USD")</f>
        <v>158230.31194000001</v>
      </c>
      <c r="E45" s="34">
        <f t="shared" si="1"/>
        <v>0.26034040523854923</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146.71</v>
      </c>
      <c r="I45" s="45">
        <f>IF(_xll.ciqfunctions.udf.CIQ($A45,"IQ_CLOSEPRICE",I$1,"USD")=0,_xll.ciqfunctions.udf.CIQ($A45,"IQ_CLOSEPRICE",I$2,"USD"),_xll.ciqfunctions.udf.CIQ($A45,"IQ_CLOSEPRICE",I$1,"USD"))</f>
        <v>147.51</v>
      </c>
      <c r="J45" s="45">
        <f>IF(_xll.ciqfunctions.udf.CIQ($A45,"IQ_CLOSEPRICE",J$1,"USD")=0,_xll.ciqfunctions.udf.CIQ($A45,"IQ_CLOSEPRICE",J$2,"USD"),_xll.ciqfunctions.udf.CIQ($A45,"IQ_CLOSEPRICE",J$1,"USD"))</f>
        <v>147.51</v>
      </c>
      <c r="K45" s="45">
        <f>IF(_xll.ciqfunctions.udf.CIQ($A45,"IQ_CLOSEPRICE",K$1,"USD")=0,_xll.ciqfunctions.udf.CIQ($A45,"IQ_CLOSEPRICE",K$2,"USD"),_xll.ciqfunctions.udf.CIQ($A45,"IQ_CLOSEPRICE",K$1,"USD"))</f>
        <v>153.62</v>
      </c>
      <c r="L45" s="55">
        <f t="shared" si="2"/>
        <v>-5.4233611280589678E-3</v>
      </c>
      <c r="M45" s="55">
        <f t="shared" si="3"/>
        <v>-5.4233611280589678E-3</v>
      </c>
      <c r="N45" s="55">
        <f t="shared" si="4"/>
        <v>-4.4981122249707073E-2</v>
      </c>
      <c r="O45" s="20">
        <f t="shared" si="5"/>
        <v>-1.4196191411003677E-3</v>
      </c>
      <c r="P45" s="36">
        <f t="shared" si="7"/>
        <v>1.076245206713645E-2</v>
      </c>
      <c r="R45" s="67" t="str">
        <f t="shared" si="8"/>
        <v>QCOM</v>
      </c>
      <c r="S45" s="68" t="str">
        <f t="shared" si="9"/>
        <v>Semi</v>
      </c>
      <c r="T45" s="69">
        <f t="shared" si="10"/>
        <v>158.23031194000001</v>
      </c>
      <c r="U45" s="70">
        <f t="shared" si="11"/>
        <v>0.62126770327835301</v>
      </c>
      <c r="V45" s="71">
        <f t="shared" si="12"/>
        <v>-5.4233611280589678E-3</v>
      </c>
      <c r="W45" s="71">
        <f t="shared" si="13"/>
        <v>-5.4233611280589678E-3</v>
      </c>
      <c r="X45" s="71">
        <f t="shared" si="14"/>
        <v>-4.4981122249707073E-2</v>
      </c>
      <c r="Y45" s="259"/>
    </row>
    <row r="46" spans="1:25">
      <c r="A46" s="28" t="s">
        <v>170</v>
      </c>
      <c r="B46" s="28" t="s">
        <v>237</v>
      </c>
      <c r="C46" s="28" t="s">
        <v>131</v>
      </c>
      <c r="D46" s="34">
        <f>_xll.ciqfunctions.udf.CIQ($A46,"IQ_MARKETCAP",H$1,"USD")</f>
        <v>116299.9246</v>
      </c>
      <c r="E46" s="34">
        <f t="shared" si="1"/>
        <v>0.34108975400139518</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628.5</v>
      </c>
      <c r="I46" s="45">
        <f>IF(_xll.ciqfunctions.udf.CIQ($A46,"IQ_CLOSEPRICE",I$1,"USD")=0,_xll.ciqfunctions.udf.CIQ($A46,"IQ_CLOSEPRICE",I$2,"USD"),_xll.ciqfunctions.udf.CIQ($A46,"IQ_CLOSEPRICE",I$1,"USD"))</f>
        <v>636.02</v>
      </c>
      <c r="J46" s="45">
        <f>IF(_xll.ciqfunctions.udf.CIQ($A46,"IQ_CLOSEPRICE",J$1,"USD")=0,_xll.ciqfunctions.udf.CIQ($A46,"IQ_CLOSEPRICE",J$2,"USD"),_xll.ciqfunctions.udf.CIQ($A46,"IQ_CLOSEPRICE",J$1,"USD"))</f>
        <v>636.02</v>
      </c>
      <c r="K46" s="45">
        <f>IF(_xll.ciqfunctions.udf.CIQ($A46,"IQ_CLOSEPRICE",K$1,"USD")=0,_xll.ciqfunctions.udf.CIQ($A46,"IQ_CLOSEPRICE",K$2,"USD"),_xll.ciqfunctions.udf.CIQ($A46,"IQ_CLOSEPRICE",K$1,"USD"))</f>
        <v>485.36</v>
      </c>
      <c r="L46" s="55">
        <f t="shared" si="2"/>
        <v>-1.1823527562026315E-2</v>
      </c>
      <c r="M46" s="55">
        <f t="shared" si="3"/>
        <v>-1.1823527562026315E-2</v>
      </c>
      <c r="N46" s="55">
        <f t="shared" si="4"/>
        <v>0.29491511455414532</v>
      </c>
      <c r="O46" s="20">
        <f t="shared" si="5"/>
        <v>-4.0811375498655293E-3</v>
      </c>
      <c r="P46" s="36">
        <f t="shared" si="7"/>
        <v>3.0940021860914789E-2</v>
      </c>
      <c r="R46" s="67" t="str">
        <f t="shared" si="8"/>
        <v>SNPS</v>
      </c>
      <c r="S46" s="68" t="str">
        <f t="shared" si="9"/>
        <v>Semi</v>
      </c>
      <c r="T46" s="69">
        <f t="shared" si="10"/>
        <v>116.2999246</v>
      </c>
      <c r="U46" s="70">
        <f t="shared" si="11"/>
        <v>0.45663429567835068</v>
      </c>
      <c r="V46" s="71">
        <f t="shared" si="12"/>
        <v>-1.1823527562026315E-2</v>
      </c>
      <c r="W46" s="71">
        <f t="shared" si="13"/>
        <v>-1.1823527562026315E-2</v>
      </c>
      <c r="X46" s="71">
        <f t="shared" si="14"/>
        <v>0.29491511455414532</v>
      </c>
      <c r="Y46" s="259"/>
    </row>
    <row r="47" spans="1:25" ht="14.5" thickBot="1">
      <c r="A47" s="28" t="s">
        <v>140</v>
      </c>
      <c r="B47" s="28" t="s">
        <v>238</v>
      </c>
      <c r="C47" s="28" t="s">
        <v>131</v>
      </c>
      <c r="D47" s="34">
        <f>_xll.ciqfunctions.udf.CIQ($A47,"IQ_MARKETCAP",H$1,"USD")</f>
        <v>145326.57</v>
      </c>
      <c r="E47" s="34">
        <f t="shared" si="1"/>
        <v>0.26418941168946986</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137.22999999999999</v>
      </c>
      <c r="I47" s="45">
        <f>IF(_xll.ciqfunctions.udf.CIQ($A47,"IQ_CLOSEPRICE",I$1,"USD")=0,_xll.ciqfunctions.udf.CIQ($A47,"IQ_CLOSEPRICE",I$2,"USD"),_xll.ciqfunctions.udf.CIQ($A47,"IQ_CLOSEPRICE",I$1,"USD"))</f>
        <v>140.05000000000001</v>
      </c>
      <c r="J47" s="45">
        <f>IF(_xll.ciqfunctions.udf.CIQ($A47,"IQ_CLOSEPRICE",J$1,"USD")=0,_xll.ciqfunctions.udf.CIQ($A47,"IQ_CLOSEPRICE",J$2,"USD"),_xll.ciqfunctions.udf.CIQ($A47,"IQ_CLOSEPRICE",J$1,"USD"))</f>
        <v>140.05000000000001</v>
      </c>
      <c r="K47" s="45">
        <f>IF(_xll.ciqfunctions.udf.CIQ($A47,"IQ_CLOSEPRICE",K$1,"USD")=0,_xll.ciqfunctions.udf.CIQ($A47,"IQ_CLOSEPRICE",K$2,"USD"),_xll.ciqfunctions.udf.CIQ($A47,"IQ_CLOSEPRICE",K$1,"USD"))</f>
        <v>123.36</v>
      </c>
      <c r="L47" s="55">
        <f t="shared" si="2"/>
        <v>-2.0135665833631022E-2</v>
      </c>
      <c r="M47" s="55">
        <f t="shared" si="3"/>
        <v>-2.0135665833631022E-2</v>
      </c>
      <c r="N47" s="55">
        <f t="shared" si="4"/>
        <v>0.11243514915693886</v>
      </c>
      <c r="O47" s="20">
        <f t="shared" si="5"/>
        <v>-5.4289451356431592E-3</v>
      </c>
      <c r="P47" s="36">
        <f t="shared" si="7"/>
        <v>4.1158054372374901E-2</v>
      </c>
      <c r="R47" s="81" t="str">
        <f t="shared" si="8"/>
        <v>ARM</v>
      </c>
      <c r="S47" s="82" t="str">
        <f t="shared" si="9"/>
        <v>Semi</v>
      </c>
      <c r="T47" s="83">
        <f t="shared" si="10"/>
        <v>145.32657</v>
      </c>
      <c r="U47" s="84">
        <f t="shared" si="11"/>
        <v>0.57060308648988178</v>
      </c>
      <c r="V47" s="85">
        <f t="shared" si="12"/>
        <v>-2.0135665833631022E-2</v>
      </c>
      <c r="W47" s="85">
        <f t="shared" si="13"/>
        <v>-2.0135665833631022E-2</v>
      </c>
      <c r="X47" s="85">
        <f t="shared" si="14"/>
        <v>0.11243514915693886</v>
      </c>
      <c r="Y47" s="262"/>
    </row>
    <row r="48" spans="1:25">
      <c r="A48" s="30"/>
      <c r="B48" s="30"/>
      <c r="C48" s="30"/>
      <c r="D48" s="34">
        <f>SUM(D4:D47)</f>
        <v>25468942.149260003</v>
      </c>
      <c r="E48" s="34">
        <f>SUM(E49:E92)</f>
        <v>0</v>
      </c>
      <c r="F48" s="235">
        <f>SUM(F4:F47)</f>
        <v>95.690000000000012</v>
      </c>
      <c r="H48" s="32"/>
      <c r="I48" s="32"/>
      <c r="J48" s="32"/>
      <c r="K48" s="32"/>
      <c r="L48" s="2" t="s">
        <v>3</v>
      </c>
      <c r="M48" s="2" t="s">
        <v>4</v>
      </c>
      <c r="N48" s="2" t="s">
        <v>6</v>
      </c>
      <c r="O48" s="56">
        <f>'raw1'!E2</f>
        <v>-2.1734582030872229E-3</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0.12392191347168491</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-1.6786302829714405E-3</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-5.9545816379569846E-4</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1.0063024367991581E-4</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-2.1734582030872229E-3</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4" sqref="E4"/>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F4" sqref="F4"/>
    </sheetView>
  </sheetViews>
  <sheetFormatPr defaultRowHeight="14"/>
  <cols>
    <col min="1" max="1" width="10.4140625" style="253" customWidth="1"/>
    <col min="2" max="2" width="25.83203125" style="253" customWidth="1"/>
    <col min="3" max="3" width="8.58203125" style="253" customWidth="1"/>
    <col min="4" max="4" width="16.83203125" style="253" customWidth="1"/>
    <col min="5" max="5" width="17.6640625" style="253" customWidth="1"/>
    <col min="6"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0.12392191347168491</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45869</v>
      </c>
      <c r="Q2" s="225">
        <f>_xll.ciqfunctions.udf.CIQ(A2,"IQ_YEARLOW",$A$6,"USD")</f>
        <v>20.815000000000001</v>
      </c>
      <c r="R2" s="230" cm="1">
        <f t="array" ref="R2">_xll.ciqfunctions.udf.CIQ(B2,"IQ_YEARLOW_DATE")</f>
        <v>45754</v>
      </c>
      <c r="S2" s="230">
        <f>P2-R2</f>
        <v>115</v>
      </c>
    </row>
    <row r="3" spans="1:19">
      <c r="A3" s="208" t="s">
        <v>21</v>
      </c>
      <c r="B3" s="208" t="s">
        <v>286</v>
      </c>
      <c r="C3" s="210">
        <f>'raw1'!H17</f>
        <v>9.5925512978502825E-2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45869</v>
      </c>
      <c r="Q3" s="225">
        <f>_xll.ciqfunctions.udf.CIQ(A3,"IQ_YEARLOW",$A$6,"USD")</f>
        <v>402.39</v>
      </c>
      <c r="R3" s="230" cm="1">
        <f t="array" ref="R3">_xll.ciqfunctions.udf.CIQ(B3,"IQ_YEARLOW_DATE")</f>
        <v>45754</v>
      </c>
      <c r="S3" s="230">
        <f t="shared" ref="S3:S5" si="3">P3-R3</f>
        <v>115</v>
      </c>
    </row>
    <row r="4" spans="1:19">
      <c r="A4" s="208" t="s">
        <v>18</v>
      </c>
      <c r="B4" s="208" t="s">
        <v>287</v>
      </c>
      <c r="C4" s="210">
        <f>'raw1'!H16</f>
        <v>7.0995024651041794E-2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3.6844394144626813E-2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45869</v>
      </c>
      <c r="Q2" s="225">
        <f>_xll.ciqfunctions.udf.CIQ(B2,"IQ_YEARLOW",$A$9,"USD")</f>
        <v>20.815000000000001</v>
      </c>
      <c r="R2" s="230" cm="1">
        <f t="array" ref="R2">_xll.ciqfunctions.udf.CIQ(B2,"IQ_YEARLOW_DATE")</f>
        <v>45754</v>
      </c>
      <c r="S2" s="225">
        <f>_xll.ciqfunctions.udf.CIQ(B2,"IQ_CLOSEPRICE",$A$14,"USD")</f>
        <v>28.43</v>
      </c>
      <c r="T2" s="231">
        <f>P2-R2</f>
        <v>115</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45869</v>
      </c>
      <c r="Q3" s="225">
        <f>_xll.ciqfunctions.udf.CIQ(B3,"IQ_YEARLOW",$A$9,"USD")</f>
        <v>28.960899999999999</v>
      </c>
      <c r="R3" s="230" cm="1">
        <f t="array" ref="R3">_xll.ciqfunctions.udf.CIQ(B3,"IQ_YEARLOW_DATE")</f>
        <v>45754</v>
      </c>
      <c r="S3" s="225">
        <f>_xll.ciqfunctions.udf.CIQ(B3,"IQ_CLOSEPRICE",$A$14,"USD")</f>
        <v>40.46</v>
      </c>
      <c r="T3" s="231">
        <f t="shared" ref="T3:T8" si="4">P3-R3</f>
        <v>115</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0.12037357618991683</v>
      </c>
      <c r="C2" s="206">
        <f>SUM('Yearly-App'!C23:C35)</f>
        <v>0.2740346627940265</v>
      </c>
      <c r="D2" s="206">
        <f>SUM('Yearly-App'!D23:D35)</f>
        <v>3.4640078544765265</v>
      </c>
      <c r="E2" s="206">
        <f>SUM('Yearly-App'!E23:E35)</f>
        <v>3.0520089342204115</v>
      </c>
      <c r="F2" s="206">
        <f>SUM('Yearly-App'!F23:F35)</f>
        <v>0.67234654774415903</v>
      </c>
      <c r="G2" s="206">
        <f>SUM('Yearly-App'!G23:G35)</f>
        <v>0.22027592579433236</v>
      </c>
      <c r="H2" s="206">
        <f>'Yearly-App'!H15</f>
        <v>3.8353805433020527E-2</v>
      </c>
    </row>
    <row r="3" spans="1:8">
      <c r="A3" s="208" t="s">
        <v>313</v>
      </c>
      <c r="B3" s="206">
        <f>SUM('Yearly-Infra'!B23:B35)</f>
        <v>0.26569575594312678</v>
      </c>
      <c r="C3" s="206">
        <f>SUM('Yearly-Infra'!C23:C35)</f>
        <v>0.39081950102568519</v>
      </c>
      <c r="D3" s="206">
        <f>SUM('Yearly-Infra'!D23:D35)</f>
        <v>2.0799690628234524</v>
      </c>
      <c r="E3" s="206">
        <f>SUM('Yearly-Infra'!E23:E35)</f>
        <v>2.0045347833217702</v>
      </c>
      <c r="F3" s="206">
        <f>SUM('Yearly-Infra'!F23:F35)</f>
        <v>0.53106393482846848</v>
      </c>
      <c r="G3" s="206">
        <f>SUM('Yearly-Infra'!G23:G35)</f>
        <v>0.22941625446498645</v>
      </c>
      <c r="H3" s="206">
        <f>'Yearly-Infra'!H19</f>
        <v>5.1451885204774256E-2</v>
      </c>
    </row>
    <row r="4" spans="1:8" ht="22" customHeight="1">
      <c r="A4" s="208" t="s">
        <v>314</v>
      </c>
      <c r="B4" s="206">
        <f>SUM('Yearly-Semi'!B23:B35)</f>
        <v>0.1070372611879339</v>
      </c>
      <c r="C4" s="206">
        <f>SUM('Yearly-Semi'!C23:C35)</f>
        <v>0.37926879503522726</v>
      </c>
      <c r="D4" s="206">
        <f>SUM('Yearly-Semi'!D23:D35)</f>
        <v>1.6862696009755547</v>
      </c>
      <c r="E4" s="206">
        <f>SUM('Yearly-Semi'!E23:E35)</f>
        <v>1.6265336861473798</v>
      </c>
      <c r="F4" s="206">
        <f>SUM('Yearly-Semi'!F23:F35)</f>
        <v>0.14422432916660535</v>
      </c>
      <c r="G4" s="206">
        <f>SUM('Yearly-Semi'!G23:G35)</f>
        <v>-2.0638963985516016E-2</v>
      </c>
      <c r="H4" s="206">
        <f>'Yearly-Semi'!H16</f>
        <v>3.4116222833890111E-2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0.30392307560929788</v>
      </c>
      <c r="E2" s="206">
        <f>'Yearly-App'!C2</f>
        <v>0.39867990747387716</v>
      </c>
      <c r="F2" s="206">
        <f>'Yearly-App'!D2</f>
        <v>4.9391193903471633</v>
      </c>
      <c r="G2" s="206">
        <f>'Yearly-App'!E2</f>
        <v>2.6151427687867228</v>
      </c>
      <c r="H2" s="206">
        <f>'Yearly-App'!F2</f>
        <v>0.47665263157894722</v>
      </c>
      <c r="I2" s="206">
        <f>'Yearly-App'!G2</f>
        <v>0.40814279983955076</v>
      </c>
      <c r="J2" s="206">
        <f>'Yearly-App'!H2</f>
        <v>1.1500002908102968E-2</v>
      </c>
      <c r="K2" s="1"/>
      <c r="L2" s="1"/>
      <c r="M2" s="1"/>
      <c r="N2" s="1"/>
      <c r="O2" s="1"/>
      <c r="P2" s="1"/>
      <c r="Q2" s="1"/>
      <c r="R2" s="1"/>
    </row>
    <row r="3" spans="1:18">
      <c r="A3" s="233" t="str">
        <f>VLOOKUP(B3,weight!$A$4:$B$47,2,FALSE)</f>
        <v>SALESFORCE INC</v>
      </c>
      <c r="B3" s="208" t="s">
        <v>144</v>
      </c>
      <c r="C3" s="208" t="s">
        <v>312</v>
      </c>
      <c r="D3" s="206">
        <f>'Yearly-App'!B3</f>
        <v>-0.25974336733167824</v>
      </c>
      <c r="E3" s="206">
        <f>'Yearly-App'!C3</f>
        <v>5.1039391733397999E-2</v>
      </c>
      <c r="F3" s="206">
        <f>'Yearly-App'!D3</f>
        <v>0.62171606864274565</v>
      </c>
      <c r="G3" s="206">
        <f>'Yearly-App'!E3</f>
        <v>0.42096342063535475</v>
      </c>
      <c r="H3" s="206">
        <f>'Yearly-App'!F3</f>
        <v>3.0697231696676486E-2</v>
      </c>
      <c r="I3" s="206">
        <f>'Yearly-App'!G3</f>
        <v>-0.37669376693766937</v>
      </c>
      <c r="J3" s="206">
        <f>'Yearly-App'!H3</f>
        <v>-6.9633472970051253E-3</v>
      </c>
      <c r="K3" s="1"/>
      <c r="L3" s="1"/>
      <c r="M3" s="1"/>
      <c r="N3" s="1"/>
      <c r="O3" s="1"/>
      <c r="P3" s="1"/>
      <c r="Q3" s="1"/>
      <c r="R3" s="1"/>
    </row>
    <row r="4" spans="1:18">
      <c r="A4" s="233" t="str">
        <f>VLOOKUP(B4,weight!$A$4:$B$47,2,FALSE)</f>
        <v>SERVICENOW INC</v>
      </c>
      <c r="B4" s="208" t="s">
        <v>159</v>
      </c>
      <c r="C4" s="208" t="s">
        <v>312</v>
      </c>
      <c r="D4" s="206">
        <f>'Yearly-App'!B4</f>
        <v>-0.14620986303437333</v>
      </c>
      <c r="E4" s="206">
        <f>'Yearly-App'!C4</f>
        <v>0.24216483630335683</v>
      </c>
      <c r="F4" s="206">
        <f>'Yearly-App'!D4</f>
        <v>1.3039875090079267</v>
      </c>
      <c r="G4" s="206">
        <f>'Yearly-App'!E4</f>
        <v>1.2592688557026426</v>
      </c>
      <c r="H4" s="206">
        <f>'Yearly-App'!F4</f>
        <v>0.29906276241298047</v>
      </c>
      <c r="I4" s="206">
        <f>'Yearly-App'!G4</f>
        <v>-0.43354939946080839</v>
      </c>
      <c r="J4" s="206">
        <f>'Yearly-App'!H4</f>
        <v>-2.5173126836519678E-3</v>
      </c>
      <c r="K4" s="1"/>
      <c r="L4" s="1"/>
      <c r="M4" s="1"/>
      <c r="N4" s="1"/>
      <c r="O4" s="1"/>
      <c r="P4" s="1"/>
      <c r="Q4" s="1"/>
      <c r="R4" s="1"/>
    </row>
    <row r="5" spans="1:18">
      <c r="A5" s="233" t="str">
        <f>VLOOKUP(B5,weight!$A$4:$B$47,2,FALSE)</f>
        <v>DUOLINGO</v>
      </c>
      <c r="B5" s="208" t="s">
        <v>147</v>
      </c>
      <c r="C5" s="208" t="s">
        <v>312</v>
      </c>
      <c r="D5" s="206">
        <f>'Yearly-App'!B5</f>
        <v>4.9594423711562641E-2</v>
      </c>
      <c r="E5" s="206">
        <f>'Yearly-App'!C5</f>
        <v>0.10857580398162314</v>
      </c>
      <c r="F5" s="206">
        <f>'Yearly-App'!D5</f>
        <v>4.195205971006172</v>
      </c>
      <c r="G5" s="206">
        <f>'Yearly-App'!E5</f>
        <v>1.9255577109602329</v>
      </c>
      <c r="H5" s="206">
        <f>'Yearly-App'!F5</f>
        <v>0.98753500631486446</v>
      </c>
      <c r="I5" s="206">
        <f>'Yearly-App'!G5</f>
        <v>0.73381902262675935</v>
      </c>
      <c r="J5" s="206">
        <f>'Yearly-App'!H5</f>
        <v>1.6257628737765804E-3</v>
      </c>
      <c r="K5" s="1"/>
      <c r="L5" s="1"/>
      <c r="M5" s="1"/>
      <c r="N5" s="1"/>
      <c r="O5" s="1"/>
      <c r="P5" s="1"/>
      <c r="Q5" s="1"/>
      <c r="R5" s="1"/>
    </row>
    <row r="6" spans="1:18">
      <c r="A6" s="233" t="str">
        <f>VLOOKUP(B6,weight!$A$4:$B$47,2,FALSE)</f>
        <v>SAP SE</v>
      </c>
      <c r="B6" s="208" t="s">
        <v>167</v>
      </c>
      <c r="C6" s="208" t="s">
        <v>312</v>
      </c>
      <c r="D6" s="206">
        <f>'Yearly-App'!B6</f>
        <v>0.16477325310232049</v>
      </c>
      <c r="E6" s="206">
        <f>'Yearly-App'!C6</f>
        <v>0.19859521684214454</v>
      </c>
      <c r="F6" s="206">
        <f>'Yearly-App'!D6</f>
        <v>1.8594458581390003</v>
      </c>
      <c r="G6" s="206">
        <f>'Yearly-App'!E6</f>
        <v>1.6112390979044715</v>
      </c>
      <c r="H6" s="206">
        <f>'Yearly-App'!F6</f>
        <v>0.53898021165938759</v>
      </c>
      <c r="I6" s="206">
        <f>'Yearly-App'!G6</f>
        <v>0.37664903692445018</v>
      </c>
      <c r="J6" s="206">
        <f>'Yearly-App'!H6</f>
        <v>2.169507384740927E-2</v>
      </c>
      <c r="K6" s="1"/>
      <c r="L6" s="1"/>
      <c r="M6" s="1"/>
      <c r="N6" s="1"/>
      <c r="O6" s="1"/>
      <c r="P6" s="1"/>
      <c r="Q6" s="1"/>
      <c r="R6" s="1"/>
    </row>
    <row r="7" spans="1:18">
      <c r="A7" s="233" t="str">
        <f>VLOOKUP(B7,weight!$A$4:$B$47,2,FALSE)</f>
        <v>TEMPUS AI INC</v>
      </c>
      <c r="B7" s="208" t="s">
        <v>172</v>
      </c>
      <c r="C7" s="208" t="s">
        <v>312</v>
      </c>
      <c r="D7" s="206">
        <f>'Yearly-App'!B7</f>
        <v>0.71030805687203813</v>
      </c>
      <c r="E7" s="206">
        <f>'Yearly-App'!C7</f>
        <v>0.49938195302843003</v>
      </c>
      <c r="F7" s="206" t="e">
        <f>'Yearly-App'!D7</f>
        <v>#DIV/0!</v>
      </c>
      <c r="G7" s="206" t="e">
        <f>'Yearly-App'!E7</f>
        <v>#DIV/0!</v>
      </c>
      <c r="H7" s="206">
        <f>'Yearly-App'!F7</f>
        <v>0.45933589990375356</v>
      </c>
      <c r="I7" s="206">
        <f>'Yearly-App'!G7</f>
        <v>0.65708037178786227</v>
      </c>
      <c r="J7" s="206">
        <f>'Yearly-App'!H7</f>
        <v>6.8987523446170399E-3</v>
      </c>
      <c r="K7" s="1"/>
      <c r="L7" s="1"/>
      <c r="M7" s="1"/>
      <c r="N7" s="1"/>
      <c r="O7" s="1"/>
      <c r="P7" s="1"/>
      <c r="Q7" s="1"/>
      <c r="R7" s="1"/>
    </row>
    <row r="8" spans="1:18">
      <c r="A8" s="233" t="str">
        <f>VLOOKUP(B8,weight!$A$4:$B$47,2,FALSE)</f>
        <v>ADOBE INC</v>
      </c>
      <c r="B8" s="208" t="s">
        <v>137</v>
      </c>
      <c r="C8" s="208" t="s">
        <v>312</v>
      </c>
      <c r="D8" s="206">
        <f>'Yearly-App'!B8</f>
        <v>-0.23823873347126023</v>
      </c>
      <c r="E8" s="206">
        <f>'Yearly-App'!C8</f>
        <v>5.0602064220183429E-2</v>
      </c>
      <c r="F8" s="206">
        <f>'Yearly-App'!D8</f>
        <v>6.2389470327312679E-2</v>
      </c>
      <c r="G8" s="206">
        <f>'Yearly-App'!E8</f>
        <v>9.9360993609936221E-2</v>
      </c>
      <c r="H8" s="206">
        <f>'Yearly-App'!F8</f>
        <v>-0.35047325321705836</v>
      </c>
      <c r="I8" s="206">
        <f>'Yearly-App'!G8</f>
        <v>-0.43511697150148876</v>
      </c>
      <c r="J8" s="206">
        <f>'Yearly-App'!H8</f>
        <v>-3.7045181855562309E-3</v>
      </c>
      <c r="K8" s="1"/>
      <c r="L8" s="1"/>
      <c r="M8" s="1"/>
      <c r="N8" s="1"/>
      <c r="O8" s="1"/>
      <c r="P8" s="1"/>
      <c r="Q8" s="1"/>
      <c r="R8" s="1"/>
    </row>
    <row r="9" spans="1:18">
      <c r="A9" s="233" t="str">
        <f>VLOOKUP(B9,weight!$A$4:$B$47,2,FALSE)</f>
        <v>SAMSARA INC-CL A</v>
      </c>
      <c r="B9" s="208" t="s">
        <v>151</v>
      </c>
      <c r="C9" s="208" t="s">
        <v>312</v>
      </c>
      <c r="D9" s="206">
        <f>'Yearly-App'!B9</f>
        <v>-0.17807278553444728</v>
      </c>
      <c r="E9" s="206">
        <f>'Yearly-App'!C9</f>
        <v>1.6791044776119257E-2</v>
      </c>
      <c r="F9" s="206">
        <f>'Yearly-App'!D9</f>
        <v>3.0031479538300108</v>
      </c>
      <c r="G9" s="206">
        <f>'Yearly-App'!E9</f>
        <v>0.93753174200101563</v>
      </c>
      <c r="H9" s="206">
        <f>'Yearly-App'!F9</f>
        <v>2.4711254364759627E-2</v>
      </c>
      <c r="I9" s="206">
        <f>'Yearly-App'!G9</f>
        <v>-0.49272939051597825</v>
      </c>
      <c r="J9" s="206">
        <f>'Yearly-App'!H9</f>
        <v>-2.0959583403939476E-3</v>
      </c>
      <c r="K9" s="1"/>
      <c r="L9" s="1"/>
      <c r="M9" s="1"/>
      <c r="N9" s="1"/>
      <c r="O9" s="1"/>
      <c r="P9" s="1"/>
      <c r="Q9" s="1"/>
      <c r="R9" s="1"/>
    </row>
    <row r="10" spans="1:18">
      <c r="A10" s="233" t="str">
        <f>VLOOKUP(B10,weight!$A$4:$B$47,2,FALSE)</f>
        <v>WORKDAY INC-CLASS A</v>
      </c>
      <c r="B10" s="208" t="s">
        <v>175</v>
      </c>
      <c r="C10" s="208" t="s">
        <v>312</v>
      </c>
      <c r="D10" s="206">
        <f>'Yearly-App'!B10</f>
        <v>-0.12808588148664879</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-1.4621952675734494E-3</v>
      </c>
      <c r="K10" s="1"/>
      <c r="L10" s="1"/>
      <c r="M10" s="1"/>
      <c r="N10" s="1"/>
      <c r="O10" s="1"/>
      <c r="P10" s="1"/>
      <c r="Q10" s="1"/>
      <c r="R10" s="1"/>
    </row>
    <row r="11" spans="1:18">
      <c r="A11" s="233" t="str">
        <f>VLOOKUP(B11,weight!$A$4:$B$47,2,FALSE)</f>
        <v>ROBLOX CORP -CLASS A</v>
      </c>
      <c r="B11" s="208" t="s">
        <v>166</v>
      </c>
      <c r="C11" s="208" t="s">
        <v>312</v>
      </c>
      <c r="D11" s="206">
        <f>'Yearly-App'!B11</f>
        <v>1.1968544763221569</v>
      </c>
      <c r="E11" s="206">
        <f>'Yearly-App'!C11</f>
        <v>1.0460559370289735</v>
      </c>
      <c r="F11" s="206">
        <f>'Yearly-App'!D11</f>
        <v>2.8454516839785962</v>
      </c>
      <c r="G11" s="206">
        <f>'Yearly-App'!E11</f>
        <v>1.8286640426024543</v>
      </c>
      <c r="H11" s="206">
        <f>'Yearly-App'!F11</f>
        <v>2.0489143998003496</v>
      </c>
      <c r="I11" s="206">
        <f>'Yearly-App'!G11</f>
        <v>0.71377604800129735</v>
      </c>
      <c r="J11" s="206">
        <f>'Yearly-App'!H11</f>
        <v>1.2387594248068861E-2</v>
      </c>
      <c r="K11" s="1"/>
      <c r="L11" s="1"/>
      <c r="M11" s="1"/>
      <c r="N11" s="1"/>
      <c r="O11" s="1"/>
      <c r="P11" s="1"/>
      <c r="Q11" s="1"/>
      <c r="R11" s="1"/>
    </row>
    <row r="12" spans="1:18">
      <c r="A12" s="233" t="str">
        <f>VLOOKUP(B12,weight!$A$4:$B$47,2,FALSE)</f>
        <v>APPLOVIN CORP-CLASS A</v>
      </c>
      <c r="B12" s="208" t="s">
        <v>146</v>
      </c>
      <c r="C12" s="208" t="s">
        <v>312</v>
      </c>
      <c r="D12" s="206">
        <f>'Yearly-App'!B12</f>
        <v>0.16706296513602825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1.5641550960309111E-3</v>
      </c>
      <c r="K12" s="1"/>
      <c r="L12" s="1"/>
      <c r="M12" s="1"/>
      <c r="N12" s="1"/>
      <c r="O12" s="1"/>
      <c r="P12" s="1"/>
      <c r="Q12" s="1"/>
      <c r="R12" s="1"/>
    </row>
    <row r="13" spans="1:18">
      <c r="A13" s="233" t="str">
        <f>VLOOKUP(B13,weight!$A$4:$B$47,2,FALSE)</f>
        <v>SHOPIFY INC - CLASS A</v>
      </c>
      <c r="B13" s="208" t="s">
        <v>168</v>
      </c>
      <c r="C13" s="208" t="s">
        <v>312</v>
      </c>
      <c r="D13" s="206">
        <f>'Yearly-App'!B13</f>
        <v>0.19439480861469005</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2.7401266836884807E-3</v>
      </c>
      <c r="K13" s="1"/>
      <c r="L13" s="1"/>
      <c r="M13" s="1"/>
      <c r="N13" s="1"/>
      <c r="O13" s="1"/>
      <c r="P13" s="1"/>
      <c r="Q13" s="1"/>
      <c r="R13" s="1"/>
    </row>
    <row r="14" spans="1:18">
      <c r="A14" s="233" t="str">
        <f>VLOOKUP(B14,weight!$A$4:$B$47,2,FALSE)</f>
        <v>ATLASSIAN CORP-CL A</v>
      </c>
      <c r="B14" s="208" t="s">
        <v>171</v>
      </c>
      <c r="C14" s="208" t="s">
        <v>312</v>
      </c>
      <c r="D14" s="206">
        <f>'Yearly-App'!B14</f>
        <v>-0.23806393294436679</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-3.314330794492862E-3</v>
      </c>
      <c r="K14" s="1"/>
      <c r="L14" s="1"/>
      <c r="M14" s="1"/>
      <c r="N14" s="1"/>
      <c r="O14" s="1"/>
      <c r="P14" s="1"/>
      <c r="Q14" s="1"/>
      <c r="R14" s="1"/>
    </row>
    <row r="15" spans="1:18">
      <c r="A15" s="233" t="str">
        <f>VLOOKUP(B15,weight!$A$4:$B$47,2,FALSE)</f>
        <v>MICROSOFT CORP</v>
      </c>
      <c r="B15" s="208" t="s">
        <v>155</v>
      </c>
      <c r="C15" s="208" t="s">
        <v>313</v>
      </c>
      <c r="D15" s="206">
        <f>'Yearly-Infra'!B2</f>
        <v>0.25207591933570583</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9.0483319421628561E-3</v>
      </c>
      <c r="K15" s="1"/>
      <c r="L15" s="1"/>
      <c r="M15" s="1"/>
      <c r="N15" s="1"/>
      <c r="O15" s="1"/>
      <c r="P15" s="1"/>
      <c r="Q15" s="1"/>
      <c r="R15" s="1"/>
    </row>
    <row r="16" spans="1:18">
      <c r="A16" s="233" t="str">
        <f>VLOOKUP(B16,weight!$A$4:$B$47,2,FALSE)</f>
        <v>AMAZON.COM INC</v>
      </c>
      <c r="B16" s="208" t="s">
        <v>138</v>
      </c>
      <c r="C16" s="208" t="s">
        <v>313</v>
      </c>
      <c r="D16" s="206">
        <f>'Yearly-Infra'!B3</f>
        <v>-2.5707643921783041E-2</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9.6585051692310944E-4</v>
      </c>
      <c r="K16" s="1"/>
      <c r="L16" s="1"/>
      <c r="M16" s="1"/>
      <c r="N16" s="1"/>
      <c r="O16" s="1"/>
      <c r="P16" s="1"/>
      <c r="Q16" s="1"/>
      <c r="R16" s="1"/>
    </row>
    <row r="17" spans="1:18" ht="28">
      <c r="A17" s="233" t="str">
        <f>VLOOKUP(B17,weight!$A$4:$B$47,2,FALSE)</f>
        <v>ALPHABET INC-CL A</v>
      </c>
      <c r="B17" s="208" t="s">
        <v>149</v>
      </c>
      <c r="C17" s="208" t="s">
        <v>313</v>
      </c>
      <c r="D17" s="206">
        <f>'Yearly-Infra'!B4</f>
        <v>2.8367670364500608E-2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-1.0139694398267362E-3</v>
      </c>
      <c r="K17" s="1"/>
      <c r="L17" s="1"/>
      <c r="M17" s="1"/>
      <c r="N17" s="1"/>
      <c r="O17" s="1"/>
      <c r="P17" s="1"/>
      <c r="Q17" s="1"/>
      <c r="R17" s="1"/>
    </row>
    <row r="18" spans="1:18">
      <c r="A18" s="233" t="str">
        <f>VLOOKUP(B18,weight!$A$4:$B$47,2,FALSE)</f>
        <v>TESLA INC</v>
      </c>
      <c r="B18" s="208" t="s">
        <v>173</v>
      </c>
      <c r="C18" s="208" t="s">
        <v>313</v>
      </c>
      <c r="D18" s="206">
        <f>'Yearly-Infra'!B5</f>
        <v>-0.23553882725831998</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-6.6334441221153062E-3</v>
      </c>
      <c r="K18" s="1"/>
      <c r="L18" s="1"/>
      <c r="M18" s="1"/>
      <c r="N18" s="1"/>
      <c r="O18" s="1"/>
      <c r="P18" s="1"/>
      <c r="Q18" s="1"/>
      <c r="R18" s="1"/>
    </row>
    <row r="19" spans="1:18">
      <c r="A19" s="233" t="str">
        <f>VLOOKUP(B19,weight!$A$4:$B$47,2,FALSE)</f>
        <v>PALANTIR TECHN-A</v>
      </c>
      <c r="B19" s="208" t="s">
        <v>163</v>
      </c>
      <c r="C19" s="208" t="s">
        <v>313</v>
      </c>
      <c r="D19" s="206">
        <f>'Yearly-Infra'!B6</f>
        <v>1.2910220811847153</v>
      </c>
      <c r="E19" s="206">
        <f>'Yearly-Infra'!C6</f>
        <v>0.64203454894433798</v>
      </c>
      <c r="F19" s="206">
        <f>'Yearly-Infra'!D6</f>
        <v>19.532</v>
      </c>
      <c r="G19" s="206">
        <f>'Yearly-Infra'!E6</f>
        <v>18.517110266159698</v>
      </c>
      <c r="H19" s="206">
        <f>'Yearly-Infra'!F6</f>
        <v>4.4183673469387754</v>
      </c>
      <c r="I19" s="206">
        <f>'Yearly-Infra'!G6</f>
        <v>0.86363052415210695</v>
      </c>
      <c r="J19" s="206">
        <f>'Yearly-Infra'!H6</f>
        <v>1.3721461409114564E-2</v>
      </c>
      <c r="K19" s="1"/>
      <c r="L19" s="1"/>
      <c r="M19" s="1"/>
      <c r="N19" s="1"/>
      <c r="O19" s="1"/>
      <c r="P19" s="1"/>
      <c r="Q19" s="1"/>
      <c r="R19" s="1"/>
    </row>
    <row r="20" spans="1:18">
      <c r="A20" s="233" t="str">
        <f>VLOOKUP(B20,weight!$A$4:$B$47,2,FALSE)</f>
        <v>ORACLE CORP</v>
      </c>
      <c r="B20" s="208" t="s">
        <v>161</v>
      </c>
      <c r="C20" s="208" t="s">
        <v>313</v>
      </c>
      <c r="D20" s="206">
        <f>'Yearly-Infra'!B7</f>
        <v>0.53426548247719641</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9.297060527443354E-3</v>
      </c>
      <c r="K20" s="1"/>
      <c r="L20" s="1"/>
      <c r="M20" s="1"/>
      <c r="N20" s="1"/>
      <c r="O20" s="1"/>
      <c r="P20" s="1"/>
      <c r="Q20" s="1"/>
      <c r="R20" s="1"/>
    </row>
    <row r="21" spans="1:18">
      <c r="A21" s="233" t="str">
        <f>VLOOKUP(B21,weight!$A$4:$B$47,2,FALSE)</f>
        <v>NEBIUS GROUP NV</v>
      </c>
      <c r="B21" s="208" t="s">
        <v>157</v>
      </c>
      <c r="C21" s="208" t="s">
        <v>313</v>
      </c>
      <c r="D21" s="206">
        <f>'Yearly-Infra'!B8</f>
        <v>0.99169675090252718</v>
      </c>
      <c r="E21" s="206">
        <f>'Yearly-Infra'!C8</f>
        <v>1.493729679516953</v>
      </c>
      <c r="F21" s="206" t="e">
        <f>'Yearly-Infra'!D8</f>
        <v>#DIV/0!</v>
      </c>
      <c r="G21" s="206" t="e">
        <f>'Yearly-Infra'!E8</f>
        <v>#DIV/0!</v>
      </c>
      <c r="H21" s="206" t="e">
        <f>'Yearly-Infra'!F8</f>
        <v>#DIV/0!</v>
      </c>
      <c r="I21" s="206">
        <f>'Yearly-Infra'!G8</f>
        <v>0.74910968660968658</v>
      </c>
      <c r="J21" s="206">
        <f>'Yearly-Infra'!H8</f>
        <v>1.4519956202856449E-2</v>
      </c>
      <c r="K21" s="1"/>
      <c r="L21" s="1"/>
      <c r="M21" s="1"/>
      <c r="N21" s="1"/>
      <c r="O21" s="1"/>
      <c r="P21" s="1"/>
      <c r="Q21" s="1"/>
      <c r="R21" s="1"/>
    </row>
    <row r="22" spans="1:18">
      <c r="A22" s="233" t="str">
        <f>VLOOKUP(B22,weight!$A$4:$B$47,2,FALSE)</f>
        <v>ELASTIC NV</v>
      </c>
      <c r="B22" s="208" t="s">
        <v>148</v>
      </c>
      <c r="C22" s="208" t="s">
        <v>313</v>
      </c>
      <c r="D22" s="206">
        <f>'Yearly-Infra'!B9</f>
        <v>-0.19166330238191354</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-2.4277151122250786E-3</v>
      </c>
      <c r="K22" s="1"/>
      <c r="L22" s="1"/>
      <c r="M22" s="1"/>
      <c r="N22" s="1"/>
      <c r="O22" s="1"/>
      <c r="P22" s="1"/>
      <c r="Q22" s="1"/>
      <c r="R22" s="1"/>
    </row>
    <row r="23" spans="1:18">
      <c r="A23" s="233" t="str">
        <f>VLOOKUP(B23,weight!$A$4:$B$47,2,FALSE)</f>
        <v>SNOWFLAKE INC-CLASS A</v>
      </c>
      <c r="B23" s="208" t="s">
        <v>169</v>
      </c>
      <c r="C23" s="208" t="s">
        <v>313</v>
      </c>
      <c r="D23" s="206">
        <f>'Yearly-Infra'!B10</f>
        <v>0.33262094423936284</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4.9655576143888417E-3</v>
      </c>
      <c r="K23" s="1"/>
      <c r="L23" s="1"/>
      <c r="M23" s="1"/>
      <c r="N23" s="1"/>
      <c r="O23" s="1"/>
      <c r="P23" s="1"/>
      <c r="Q23" s="1"/>
      <c r="R23" s="1"/>
    </row>
    <row r="24" spans="1:18">
      <c r="A24" s="233" t="str">
        <f>VLOOKUP(B24,weight!$A$4:$B$47,2,FALSE)</f>
        <v>DATADOG INC - CLASS A</v>
      </c>
      <c r="B24" s="208" t="s">
        <v>145</v>
      </c>
      <c r="C24" s="208" t="s">
        <v>313</v>
      </c>
      <c r="D24" s="206">
        <f>'Yearly-Infra'!B11</f>
        <v>-6.9633984183637643E-2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3.3561926825816709E-5</v>
      </c>
      <c r="K24" s="1"/>
      <c r="L24" s="1"/>
      <c r="M24" s="1"/>
      <c r="N24" s="1"/>
      <c r="O24" s="1"/>
      <c r="P24" s="1"/>
      <c r="Q24" s="1"/>
      <c r="R24" s="1"/>
    </row>
    <row r="25" spans="1:18" ht="28">
      <c r="A25" s="233" t="str">
        <f>VLOOKUP(B25,weight!$A$4:$B$47,2,FALSE)</f>
        <v>CLOUDFLARE INC - CLASS A</v>
      </c>
      <c r="B25" s="208" t="s">
        <v>158</v>
      </c>
      <c r="C25" s="208" t="s">
        <v>313</v>
      </c>
      <c r="D25" s="206">
        <f>'Yearly-Infra'!B12</f>
        <v>0.9298848439821692</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9.3256586621306113E-3</v>
      </c>
      <c r="K25" s="1"/>
      <c r="L25" s="1"/>
      <c r="M25" s="1"/>
      <c r="N25" s="1"/>
      <c r="O25" s="1"/>
      <c r="P25" s="1"/>
      <c r="Q25" s="1"/>
      <c r="R25" s="1"/>
    </row>
    <row r="26" spans="1:18">
      <c r="A26" s="233" t="str">
        <f>VLOOKUP(B26,weight!$A$4:$B$47,2,FALSE)</f>
        <v>GITLAB INC-CL A</v>
      </c>
      <c r="B26" s="208" t="s">
        <v>150</v>
      </c>
      <c r="C26" s="208" t="s">
        <v>313</v>
      </c>
      <c r="D26" s="206">
        <f>'Yearly-Infra'!B13</f>
        <v>-0.21916592724046147</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-3.0352453604585265E-3</v>
      </c>
      <c r="K26" s="1"/>
      <c r="L26" s="1"/>
      <c r="M26" s="1"/>
      <c r="N26" s="1"/>
      <c r="O26" s="1"/>
      <c r="P26" s="1"/>
      <c r="Q26" s="1"/>
      <c r="R26" s="1"/>
    </row>
    <row r="27" spans="1:18" ht="28">
      <c r="A27" s="233" t="str">
        <f>VLOOKUP(B27,weight!$A$4:$B$47,2,FALSE)</f>
        <v>PALO ALTO NETWORKS INC</v>
      </c>
      <c r="B27" s="208" t="s">
        <v>162</v>
      </c>
      <c r="C27" s="208" t="s">
        <v>313</v>
      </c>
      <c r="D27" s="206">
        <f>'Yearly-Infra'!B14</f>
        <v>-7.0729830732028987E-2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8.9706937572616352E-4</v>
      </c>
      <c r="K27" s="1"/>
      <c r="L27" s="1"/>
      <c r="M27" s="1"/>
      <c r="N27" s="1"/>
      <c r="O27" s="1"/>
      <c r="P27" s="1"/>
      <c r="Q27" s="1"/>
      <c r="R27" s="1"/>
    </row>
    <row r="28" spans="1:18">
      <c r="A28" s="233" t="str">
        <f>VLOOKUP(B28,weight!$A$4:$B$47,2,FALSE)</f>
        <v>MONGODB INC</v>
      </c>
      <c r="B28" s="208" t="s">
        <v>152</v>
      </c>
      <c r="C28" s="208" t="s">
        <v>313</v>
      </c>
      <c r="D28" s="206">
        <f>'Yearly-Infra'!B15</f>
        <v>-1.9586787509127679E-2</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-8.6902243419855277E-4</v>
      </c>
      <c r="K28" s="1"/>
      <c r="L28" s="1"/>
      <c r="M28" s="1"/>
      <c r="N28" s="1"/>
      <c r="O28" s="1"/>
      <c r="P28" s="1"/>
      <c r="Q28" s="1"/>
      <c r="R28" s="1"/>
    </row>
    <row r="29" spans="1:18">
      <c r="A29" s="233" t="str">
        <f>VLOOKUP(B29,weight!$A$4:$B$47,2,FALSE)</f>
        <v>PURE STORAGE-A</v>
      </c>
      <c r="B29" s="208" t="s">
        <v>164</v>
      </c>
      <c r="C29" s="208" t="s">
        <v>313</v>
      </c>
      <c r="D29" s="206">
        <f>'Yearly-Infra'!B16</f>
        <v>-8.8881653915025227E-2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-8.5166388491831268E-4</v>
      </c>
      <c r="K29" s="1"/>
      <c r="L29" s="1"/>
      <c r="M29" s="1"/>
      <c r="N29" s="1"/>
      <c r="O29" s="1"/>
      <c r="P29" s="1"/>
      <c r="Q29" s="1"/>
      <c r="R29" s="1"/>
    </row>
    <row r="30" spans="1:18">
      <c r="A30" s="233" t="str">
        <f>VLOOKUP(B30,weight!$A$4:$B$47,2,FALSE)</f>
        <v>ZSCALER INC</v>
      </c>
      <c r="B30" s="208" t="s">
        <v>176</v>
      </c>
      <c r="C30" s="208" t="s">
        <v>313</v>
      </c>
      <c r="D30" s="206">
        <f>'Yearly-Infra'!B17</f>
        <v>0.56288454076825012</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4.5635146626581266E-3</v>
      </c>
      <c r="K30" s="1"/>
      <c r="L30" s="1"/>
      <c r="M30" s="1"/>
      <c r="N30" s="1"/>
      <c r="O30" s="1"/>
      <c r="P30" s="1"/>
      <c r="Q30" s="1"/>
      <c r="R30" s="1"/>
    </row>
    <row r="31" spans="1:18">
      <c r="A31" s="233" t="str">
        <f>VLOOKUP(B31,weight!$A$4:$B$47,2,FALSE)</f>
        <v>CONFLUENT INC-CLASS A</v>
      </c>
      <c r="B31" s="208" t="s">
        <v>143</v>
      </c>
      <c r="C31" s="208" t="s">
        <v>313</v>
      </c>
      <c r="D31" s="206">
        <f>'Yearly-Infra'!B18</f>
        <v>-0.38662374821173107</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-1.0550772817131163E-3</v>
      </c>
      <c r="K31" s="1"/>
      <c r="L31" s="1"/>
      <c r="M31" s="1"/>
      <c r="N31" s="1"/>
      <c r="O31" s="1"/>
      <c r="P31" s="1"/>
      <c r="Q31" s="1"/>
      <c r="R31" s="1"/>
    </row>
    <row r="32" spans="1:18" ht="17" customHeight="1">
      <c r="A32" s="233" t="str">
        <f>VLOOKUP(B32,weight!$A$4:$B$47,2,FALSE)</f>
        <v>NVIDIA CORP</v>
      </c>
      <c r="B32" s="208" t="s">
        <v>160</v>
      </c>
      <c r="C32" s="208" t="s">
        <v>314</v>
      </c>
      <c r="D32" s="206">
        <f>'Yearly-Semi'!B2</f>
        <v>0.32742572045573004</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1.0249546736930102E-2</v>
      </c>
      <c r="K32" s="1"/>
      <c r="L32" s="1"/>
      <c r="M32" s="1"/>
      <c r="N32" s="1"/>
      <c r="O32" s="1"/>
      <c r="P32" s="1"/>
      <c r="Q32" s="1"/>
      <c r="R32" s="1"/>
    </row>
    <row r="33" spans="1:18">
      <c r="A33" s="233" t="str">
        <f>VLOOKUP(B33,weight!$A$4:$B$47,2,FALSE)</f>
        <v>APPLE INC</v>
      </c>
      <c r="B33" s="208" t="s">
        <v>136</v>
      </c>
      <c r="C33" s="208" t="s">
        <v>314</v>
      </c>
      <c r="D33" s="206">
        <f>'Yearly-Semi'!B3</f>
        <v>-0.18968133535660092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-5.8626972252544566E-3</v>
      </c>
      <c r="K33" s="1"/>
      <c r="L33" s="1"/>
      <c r="M33" s="1"/>
      <c r="N33" s="1"/>
      <c r="O33" s="1"/>
      <c r="P33" s="1"/>
      <c r="Q33" s="1"/>
      <c r="R33" s="1"/>
    </row>
    <row r="34" spans="1:18">
      <c r="A34" s="233" t="str">
        <f>VLOOKUP(B34,weight!$A$4:$B$47,2,FALSE)</f>
        <v>BROADCOM INC</v>
      </c>
      <c r="B34" s="208" t="s">
        <v>142</v>
      </c>
      <c r="C34" s="208" t="s">
        <v>314</v>
      </c>
      <c r="D34" s="206">
        <f>'Yearly-Semi'!B4</f>
        <v>0.26350069013112498</v>
      </c>
      <c r="E34" s="206">
        <f>'Yearly-Semi'!C4</f>
        <v>0.67524416632551598</v>
      </c>
      <c r="F34" s="206">
        <f>'Yearly-Semi'!D4</f>
        <v>4.1984465455601327</v>
      </c>
      <c r="G34" s="206">
        <f>'Yearly-Semi'!E4</f>
        <v>3.5291401827783568</v>
      </c>
      <c r="H34" s="206">
        <f>'Yearly-Semi'!F4</f>
        <v>0.8028195607023727</v>
      </c>
      <c r="I34" s="206">
        <f>'Yearly-Semi'!G4</f>
        <v>0.55425280976828084</v>
      </c>
      <c r="J34" s="206">
        <f>'Yearly-Semi'!H4</f>
        <v>5.0683934189955475E-3</v>
      </c>
      <c r="K34" s="1"/>
      <c r="L34" s="1"/>
      <c r="M34" s="1"/>
      <c r="N34" s="1"/>
      <c r="O34" s="1"/>
      <c r="P34" s="1"/>
      <c r="Q34" s="1"/>
      <c r="R34" s="1"/>
    </row>
    <row r="35" spans="1:18" ht="28">
      <c r="A35" s="233" t="str">
        <f>VLOOKUP(B35,weight!$A$4:$B$47,2,FALSE)</f>
        <v>TSMC</v>
      </c>
      <c r="B35" s="208" t="s">
        <v>133</v>
      </c>
      <c r="C35" s="208" t="s">
        <v>314</v>
      </c>
      <c r="D35" s="206">
        <f>'Yearly-Semi'!B5</f>
        <v>0.17316162916889133</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3.2975267101955398E-3</v>
      </c>
      <c r="K35" s="1"/>
      <c r="L35" s="1"/>
      <c r="M35" s="1"/>
      <c r="N35" s="1"/>
      <c r="O35" s="1"/>
      <c r="P35" s="1"/>
      <c r="Q35" s="1"/>
      <c r="R35" s="1"/>
    </row>
    <row r="36" spans="1:18" ht="28">
      <c r="A36" s="233" t="str">
        <f>VLOOKUP(B36,weight!$A$4:$B$47,2,FALSE)</f>
        <v>SK HYNIX INC</v>
      </c>
      <c r="B36" s="208" t="s">
        <v>130</v>
      </c>
      <c r="C36" s="208" t="s">
        <v>314</v>
      </c>
      <c r="D36" s="206">
        <f>'Yearly-Semi'!B6</f>
        <v>0.61123161760343026</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1.8917668891504553E-2</v>
      </c>
      <c r="K36" s="1"/>
      <c r="L36" s="1"/>
      <c r="M36" s="1"/>
      <c r="N36" s="1"/>
      <c r="O36" s="1"/>
      <c r="P36" s="1"/>
      <c r="Q36" s="1"/>
      <c r="R36" s="1"/>
    </row>
    <row r="37" spans="1:18" ht="28">
      <c r="A37" s="233" t="str">
        <f>VLOOKUP(B37,weight!$A$4:$B$47,2,FALSE)</f>
        <v>ASML HOLDING NV</v>
      </c>
      <c r="B37" s="208" t="s">
        <v>141</v>
      </c>
      <c r="C37" s="208" t="s">
        <v>314</v>
      </c>
      <c r="D37" s="206">
        <f>'Yearly-Semi'!B7</f>
        <v>-4.9777803428175948E-3</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8.772866235269136E-4</v>
      </c>
      <c r="K37" s="1"/>
      <c r="L37" s="1"/>
      <c r="M37" s="1"/>
      <c r="N37" s="1"/>
      <c r="O37" s="1"/>
      <c r="P37" s="1"/>
      <c r="Q37" s="1"/>
      <c r="R37" s="1"/>
    </row>
    <row r="38" spans="1:18" ht="28">
      <c r="A38" s="233" t="str">
        <f>VLOOKUP(B38,weight!$A$4:$B$47,2,FALSE)</f>
        <v>MARVELL TECHNOLOGY INC</v>
      </c>
      <c r="B38" s="208" t="s">
        <v>154</v>
      </c>
      <c r="C38" s="208" t="s">
        <v>314</v>
      </c>
      <c r="D38" s="206">
        <f>'Yearly-Semi'!B8</f>
        <v>-0.30620190131281133</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-7.6157252992402448E-3</v>
      </c>
      <c r="K38" s="1"/>
      <c r="L38" s="1"/>
      <c r="M38" s="1"/>
      <c r="N38" s="1"/>
      <c r="O38" s="1"/>
      <c r="P38" s="1"/>
      <c r="Q38" s="1"/>
      <c r="R38" s="1"/>
    </row>
    <row r="39" spans="1:18">
      <c r="A39" s="233" t="str">
        <f>VLOOKUP(B39,weight!$A$4:$B$47,2,FALSE)</f>
        <v>VERTIV HOLDINGS CO-A</v>
      </c>
      <c r="B39" s="208" t="s">
        <v>174</v>
      </c>
      <c r="C39" s="208" t="s">
        <v>314</v>
      </c>
      <c r="D39" s="206">
        <f>'Yearly-Semi'!B9</f>
        <v>0.22137135815509201</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1.8378511827804827E-3</v>
      </c>
      <c r="K39" s="1"/>
      <c r="L39" s="1"/>
      <c r="M39" s="1"/>
      <c r="N39" s="1"/>
      <c r="O39" s="1"/>
      <c r="P39" s="1"/>
      <c r="Q39" s="1"/>
      <c r="R39" s="1"/>
    </row>
    <row r="40" spans="1:18">
      <c r="A40" s="233" t="str">
        <f>VLOOKUP(B40,weight!$A$4:$B$47,2,FALSE)</f>
        <v>ARISTA NETWORKS INC</v>
      </c>
      <c r="B40" s="208" t="s">
        <v>139</v>
      </c>
      <c r="C40" s="208" t="s">
        <v>314</v>
      </c>
      <c r="D40" s="206">
        <f>'Yearly-Semi'!B10</f>
        <v>6.8669139600108675E-2</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1.6079484504545304E-4</v>
      </c>
      <c r="K40" s="1"/>
      <c r="L40" s="1"/>
      <c r="M40" s="1"/>
      <c r="N40" s="1"/>
      <c r="O40" s="1"/>
      <c r="P40" s="1"/>
      <c r="Q40" s="1"/>
      <c r="R40" s="1"/>
    </row>
    <row r="41" spans="1:18" ht="28">
      <c r="A41" s="233" t="str">
        <f>VLOOKUP(B41,weight!$A$4:$B$47,2,FALSE)</f>
        <v>MEDIATEK INC</v>
      </c>
      <c r="B41" s="208" t="s">
        <v>135</v>
      </c>
      <c r="C41" s="208" t="s">
        <v>314</v>
      </c>
      <c r="D41" s="206">
        <f>'Yearly-Semi'!B11</f>
        <v>3.8524960061677493E-2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5.3146842778208742E-4</v>
      </c>
      <c r="K41" s="1"/>
      <c r="L41" s="1"/>
      <c r="M41" s="1"/>
      <c r="N41" s="1"/>
      <c r="O41" s="1"/>
      <c r="P41" s="1"/>
      <c r="Q41" s="1"/>
      <c r="R41" s="1"/>
    </row>
    <row r="42" spans="1:18" ht="28">
      <c r="A42" s="233" t="str">
        <f>VLOOKUP(B42,weight!$A$4:$B$47,2,FALSE)</f>
        <v>MICRON TECHNOLOGY INC</v>
      </c>
      <c r="B42" s="208" t="s">
        <v>156</v>
      </c>
      <c r="C42" s="208" t="s">
        <v>314</v>
      </c>
      <c r="D42" s="206">
        <f>'Yearly-Semi'!B12</f>
        <v>0.29586501901140694</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2.9489728339567194E-3</v>
      </c>
      <c r="K42" s="1"/>
      <c r="L42" s="1"/>
      <c r="M42" s="1"/>
      <c r="N42" s="1"/>
      <c r="O42" s="1"/>
      <c r="P42" s="1"/>
      <c r="Q42" s="1"/>
      <c r="R42" s="1"/>
    </row>
    <row r="43" spans="1:18">
      <c r="A43" s="233" t="str">
        <f>VLOOKUP(B43,weight!$A$4:$B$47,2,FALSE)</f>
        <v>QUALCOMM INC</v>
      </c>
      <c r="B43" s="208" t="s">
        <v>165</v>
      </c>
      <c r="C43" s="208" t="s">
        <v>314</v>
      </c>
      <c r="D43" s="206">
        <f>'Yearly-Semi'!B13</f>
        <v>-4.4981122249707073E-2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-5.5538327464551185E-5</v>
      </c>
      <c r="K43" s="1"/>
      <c r="L43" s="1"/>
      <c r="M43" s="1"/>
      <c r="N43" s="1"/>
      <c r="O43" s="1"/>
      <c r="P43" s="1"/>
      <c r="Q43" s="1"/>
      <c r="R43" s="1"/>
    </row>
    <row r="44" spans="1:18">
      <c r="A44" s="233" t="str">
        <f>VLOOKUP(B44,weight!$A$4:$B$47,2,FALSE)</f>
        <v>SYNOPSYS INC</v>
      </c>
      <c r="B44" s="208" t="s">
        <v>170</v>
      </c>
      <c r="C44" s="208" t="s">
        <v>314</v>
      </c>
      <c r="D44" s="206">
        <f>'Yearly-Semi'!B14</f>
        <v>0.29491511455414532</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1.7430998353440219E-3</v>
      </c>
      <c r="K44" s="1"/>
      <c r="L44" s="1"/>
      <c r="M44" s="1"/>
      <c r="N44" s="1"/>
      <c r="O44" s="1"/>
      <c r="P44" s="1"/>
      <c r="Q44" s="1"/>
      <c r="R44" s="1"/>
    </row>
    <row r="45" spans="1:18">
      <c r="A45" s="233" t="str">
        <f>VLOOKUP(B45,weight!$A$4:$B$47,2,FALSE)</f>
        <v>ARM HOLDINGS PLC-ADR</v>
      </c>
      <c r="B45" s="208" t="s">
        <v>140</v>
      </c>
      <c r="C45" s="208" t="s">
        <v>314</v>
      </c>
      <c r="D45" s="206">
        <f>'Yearly-Semi'!B15</f>
        <v>0.11243514915693886</v>
      </c>
      <c r="E45" s="206">
        <f>'Yearly-Semi'!C15</f>
        <v>0.56040901419636646</v>
      </c>
      <c r="F45" s="206" t="e">
        <f>'Yearly-Semi'!D15</f>
        <v>#DIV/0!</v>
      </c>
      <c r="G45" s="206" t="e">
        <f>'Yearly-Semi'!E15</f>
        <v>#DIV/0!</v>
      </c>
      <c r="H45" s="206">
        <f>'Yearly-Semi'!F15</f>
        <v>-5.2276153150437099E-2</v>
      </c>
      <c r="I45" s="206">
        <f>'Yearly-Semi'!G15</f>
        <v>-0.56255468066491687</v>
      </c>
      <c r="J45" s="206">
        <f>'Yearly-Semi'!H15</f>
        <v>2.0175741797879448E-3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0.30392307560929788</v>
      </c>
      <c r="C2" s="206">
        <f>J2/K2-1</f>
        <v>0.39867990747387716</v>
      </c>
      <c r="D2" s="206">
        <f>J2/L2-1</f>
        <v>4.9391193903471633</v>
      </c>
      <c r="E2" s="206">
        <f>J2/M2-1</f>
        <v>2.6151427687867228</v>
      </c>
      <c r="F2" s="206">
        <f>J2/N2-1</f>
        <v>0.47665263157894722</v>
      </c>
      <c r="G2" s="206">
        <f>((O2-Q2)/O2)*((P2-R2)/ABS(P2-R2))</f>
        <v>0.40814279983955076</v>
      </c>
      <c r="H2" s="206">
        <f>'Yearly-Sector-Raw-Contribute'!G2</f>
        <v>1.1500002908102968E-2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45510</v>
      </c>
      <c r="S2" s="225">
        <f>_xll.ciqfunctions.udf.CIQ(A2,"IQ_CLOSEPRICE",$A$20,"USD")</f>
        <v>585.51</v>
      </c>
      <c r="T2" s="231">
        <f>P2-R2</f>
        <v>359</v>
      </c>
    </row>
    <row r="3" spans="1:20">
      <c r="A3" s="208" t="s">
        <v>144</v>
      </c>
      <c r="B3" s="206">
        <f>holdings!X5</f>
        <v>-0.25974336733167824</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-6.9633472970051253E-3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-0.14620986303437333</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-2.5173126836519678E-3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4.9594423711562641E-2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1.6257628737765804E-3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45510</v>
      </c>
      <c r="S5" s="225">
        <f>_xll.ciqfunctions.udf.CIQ(A5,"IQ_CLOSEPRICE",$A$20,"USD")</f>
        <v>324.23</v>
      </c>
      <c r="T5" s="231">
        <f t="shared" si="5"/>
        <v>281</v>
      </c>
    </row>
    <row r="6" spans="1:20">
      <c r="A6" s="208" t="s">
        <v>167</v>
      </c>
      <c r="B6" s="206">
        <f>holdings!X8</f>
        <v>0.16477325310232049</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2.169507384740927E-2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45510</v>
      </c>
      <c r="S6" s="225">
        <f>_xll.ciqfunctions.udf.CIQ(A6,"IQ_CLOSEPRICE",$A$20,"USD")</f>
        <v>0</v>
      </c>
      <c r="T6" s="231">
        <f t="shared" si="5"/>
        <v>197</v>
      </c>
    </row>
    <row r="7" spans="1:20">
      <c r="A7" s="208" t="s">
        <v>172</v>
      </c>
      <c r="B7" s="206">
        <f>holdings!X9</f>
        <v>0.71030805687203813</v>
      </c>
      <c r="C7" s="206">
        <f t="shared" si="0"/>
        <v>0.49938195302843003</v>
      </c>
      <c r="D7" s="206" t="e">
        <f t="shared" si="1"/>
        <v>#DIV/0!</v>
      </c>
      <c r="E7" s="206" t="e">
        <f t="shared" si="2"/>
        <v>#DIV/0!</v>
      </c>
      <c r="F7" s="206">
        <f t="shared" si="3"/>
        <v>0.45933589990375356</v>
      </c>
      <c r="G7" s="206">
        <f t="shared" si="4"/>
        <v>0.65708037178786227</v>
      </c>
      <c r="H7" s="206">
        <f>'Yearly-Sector-Raw-Contribute'!G7</f>
        <v>6.8987523446170399E-3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-0.23823873347126023</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-3.7045181855562309E-3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-0.17807278553444728</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-2.0959583403939476E-3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-0.12808588148664879</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-1.4621952675734494E-3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1.1968544763221569</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1.2387594248068861E-2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45511</v>
      </c>
      <c r="S11" s="225">
        <f>_xll.ciqfunctions.udf.CIQ(A11,"IQ_CLOSEPRICE",$A$20,"USD")</f>
        <v>57.86</v>
      </c>
      <c r="T11" s="231">
        <f t="shared" si="5"/>
        <v>358</v>
      </c>
    </row>
    <row r="12" spans="1:20">
      <c r="A12" s="208" t="s">
        <v>146</v>
      </c>
      <c r="B12" s="206">
        <f>holdings!X14</f>
        <v>0.16706296513602825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1.5641550960309111E-3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45512</v>
      </c>
      <c r="S12" s="225">
        <f>_xll.ciqfunctions.udf.CIQ(A12,"IQ_CLOSEPRICE",$A$20,"USD")</f>
        <v>323.83</v>
      </c>
      <c r="T12" s="231">
        <f t="shared" si="5"/>
        <v>189</v>
      </c>
    </row>
    <row r="13" spans="1:20">
      <c r="A13" s="208" t="s">
        <v>168</v>
      </c>
      <c r="B13" s="206">
        <f>holdings!X15</f>
        <v>0.19439480861469005</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2.7401266836884807E-3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45706</v>
      </c>
      <c r="Q13" s="225">
        <f>_xll.ciqfunctions.udf.CIQ(A13,"IQ_YEARLOW",$A$15,"USD")</f>
        <v>48.56</v>
      </c>
      <c r="R13" s="230" cm="1">
        <f t="array" ref="R13">_xll.ciqfunctions.udf.CIQ(A13,"IQ_YEARLOW_DATE")</f>
        <v>45510</v>
      </c>
      <c r="S13" s="225">
        <f>_xll.ciqfunctions.udf.CIQ(A13,"IQ_CLOSEPRICE",$A$20,"USD")</f>
        <v>106.33</v>
      </c>
      <c r="T13" s="231">
        <f t="shared" si="5"/>
        <v>196</v>
      </c>
    </row>
    <row r="14" spans="1:20">
      <c r="A14" s="208" t="s">
        <v>171</v>
      </c>
      <c r="B14" s="206">
        <f>holdings!X16</f>
        <v>-0.23806393294436679</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-3.314330794492862E-3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45512</v>
      </c>
      <c r="S14" s="225">
        <f>_xll.ciqfunctions.udf.CIQ(A14,"IQ_CLOSEPRICE",$A$20,"USD")</f>
        <v>243.38</v>
      </c>
      <c r="T14" s="231">
        <f t="shared" si="5"/>
        <v>186</v>
      </c>
    </row>
    <row r="15" spans="1:20">
      <c r="A15" s="19" t="s">
        <v>268</v>
      </c>
      <c r="C15" s="1"/>
      <c r="D15" s="1"/>
      <c r="E15" s="1"/>
      <c r="F15" s="1"/>
      <c r="G15" s="1"/>
      <c r="H15" s="225">
        <f>SUM(H2:H14)</f>
        <v>3.8353805433020527E-2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2.2886698594100686E-2</v>
      </c>
      <c r="C23" s="1">
        <f>C2*holdings!$U$4*0.01</f>
        <v>3.0022290540414078E-2</v>
      </c>
      <c r="D23" s="1">
        <f>D2*holdings!$U$4*0.01</f>
        <v>0.37193667042403294</v>
      </c>
      <c r="E23" s="1">
        <f>E2*holdings!$U$4*0.01</f>
        <v>0.19693135906108414</v>
      </c>
      <c r="F23" s="1">
        <f>F2*holdings!$U$4*0.01</f>
        <v>3.5893967877108919E-2</v>
      </c>
      <c r="G23" s="1">
        <f>G2*holdings!$U$4*0.01</f>
        <v>3.0734886531907663E-2</v>
      </c>
      <c r="H23" s="263">
        <f>SUM(H2:H14)</f>
        <v>3.8353805433020527E-2</v>
      </c>
    </row>
    <row r="24" spans="1:8">
      <c r="A24" s="208" t="s">
        <v>144</v>
      </c>
      <c r="B24" s="1">
        <f>B3*holdings!$U$4*0.01</f>
        <v>-1.9559778894771864E-2</v>
      </c>
      <c r="C24" s="1">
        <f>C3*holdings!$U$4*0.01</f>
        <v>3.8434830020283523E-3</v>
      </c>
      <c r="D24" s="1">
        <f>D3*holdings!$U$4*0.01</f>
        <v>4.6817860886705323E-2</v>
      </c>
      <c r="E24" s="1">
        <f>E3*holdings!$U$4*0.01</f>
        <v>3.1700333737107796E-2</v>
      </c>
      <c r="F24" s="1">
        <f>F3*holdings!$U$4*0.01</f>
        <v>2.3116319420848066E-3</v>
      </c>
      <c r="G24" s="1">
        <f>G3*holdings!$U$4*0.01</f>
        <v>-2.8366640765578974E-2</v>
      </c>
      <c r="H24" s="264"/>
    </row>
    <row r="25" spans="1:8">
      <c r="A25" s="208" t="s">
        <v>159</v>
      </c>
      <c r="B25" s="1">
        <f>B4*holdings!$U$4*0.01</f>
        <v>-1.10102237549549E-2</v>
      </c>
      <c r="C25" s="1">
        <f>C4*holdings!$U$4*0.01</f>
        <v>1.8236040838470323E-2</v>
      </c>
      <c r="D25" s="1">
        <f>D4*holdings!$U$4*0.01</f>
        <v>9.8195798490476854E-2</v>
      </c>
      <c r="E25" s="1">
        <f>E4*holdings!$U$4*0.01</f>
        <v>9.4828293941240802E-2</v>
      </c>
      <c r="F25" s="1">
        <f>F4*holdings!$U$4*0.01</f>
        <v>2.2520696364839079E-2</v>
      </c>
      <c r="G25" s="1">
        <f>G4*holdings!$U$4*0.01</f>
        <v>-3.2648111405231259E-2</v>
      </c>
      <c r="H25" s="264"/>
    </row>
    <row r="26" spans="1:8">
      <c r="A26" s="208" t="s">
        <v>147</v>
      </c>
      <c r="B26" s="1">
        <f>B5*holdings!$U$4*0.01</f>
        <v>3.7346707720666734E-3</v>
      </c>
      <c r="C26" s="1">
        <f>C5*holdings!$U$4*0.01</f>
        <v>8.1762192467874084E-3</v>
      </c>
      <c r="D26" s="1">
        <f>D5*holdings!$U$4*0.01</f>
        <v>0.31591682996133907</v>
      </c>
      <c r="E26" s="1">
        <f>E5*holdings!$U$4*0.01</f>
        <v>0.14500267499578132</v>
      </c>
      <c r="F26" s="1">
        <f>F5*holdings!$U$4*0.01</f>
        <v>7.436558081462169E-2</v>
      </c>
      <c r="G26" s="1">
        <f>G5*holdings!$U$4*0.01</f>
        <v>5.5259689511257357E-2</v>
      </c>
      <c r="H26" s="264"/>
    </row>
    <row r="27" spans="1:8">
      <c r="A27" s="208" t="s">
        <v>167</v>
      </c>
      <c r="B27" s="1">
        <f>B6*holdings!$U$4*0.01</f>
        <v>1.2408125880412438E-2</v>
      </c>
      <c r="C27" s="1">
        <f>C6*holdings!$U$4*0.01</f>
        <v>1.4955063418544782E-2</v>
      </c>
      <c r="D27" s="1">
        <f>D6*holdings!$U$4*0.01</f>
        <v>0.14002417164922332</v>
      </c>
      <c r="E27" s="1">
        <f>E6*holdings!$U$4*0.01</f>
        <v>0.12133314827392522</v>
      </c>
      <c r="F27" s="1">
        <f>F6*holdings!$U$4*0.01</f>
        <v>4.0587499411497856E-2</v>
      </c>
      <c r="G27" s="1">
        <f>G6*holdings!$U$4*0.01</f>
        <v>2.836327240557996E-2</v>
      </c>
      <c r="H27" s="264"/>
    </row>
    <row r="28" spans="1:8">
      <c r="A28" s="208" t="s">
        <v>172</v>
      </c>
      <c r="B28" s="1">
        <f>B7*holdings!$U$4*0.01</f>
        <v>5.3489213920334289E-2</v>
      </c>
      <c r="C28" s="1">
        <f>C7*holdings!$U$4*0.01</f>
        <v>3.7605582331588422E-2</v>
      </c>
      <c r="D28" s="1"/>
      <c r="E28" s="1"/>
      <c r="F28" s="1">
        <f>F7*holdings!$U$4*0.01</f>
        <v>3.4589944424165985E-2</v>
      </c>
      <c r="G28" s="1">
        <f>G7*holdings!$U$4*0.01</f>
        <v>4.9480943133586648E-2</v>
      </c>
      <c r="H28" s="264"/>
    </row>
    <row r="29" spans="1:8">
      <c r="A29" s="208" t="s">
        <v>137</v>
      </c>
      <c r="B29" s="1">
        <f>B8*holdings!$U$4*0.01</f>
        <v>-1.7940388617961895E-2</v>
      </c>
      <c r="C29" s="1">
        <f>C8*holdings!$U$4*0.01</f>
        <v>3.8105503826088376E-3</v>
      </c>
      <c r="D29" s="1">
        <f>D8*holdings!$U$4*0.01</f>
        <v>4.6981921328750542E-3</v>
      </c>
      <c r="E29" s="1">
        <f>E8*holdings!$U$4*0.01</f>
        <v>7.4823048832406763E-3</v>
      </c>
      <c r="F29" s="1">
        <f>F8*holdings!$U$4*0.01</f>
        <v>-2.6392124703239719E-2</v>
      </c>
      <c r="G29" s="1">
        <f>G8*holdings!$U$4*0.01</f>
        <v>-3.2766156238607819E-2</v>
      </c>
      <c r="H29" s="264"/>
    </row>
    <row r="30" spans="1:8">
      <c r="A30" s="208" t="s">
        <v>151</v>
      </c>
      <c r="B30" s="1">
        <f>B9*holdings!$U$4*0.01</f>
        <v>-1.3409637166142662E-2</v>
      </c>
      <c r="C30" s="1">
        <f>C9*holdings!$U$4*0.01</f>
        <v>1.2644369964362576E-3</v>
      </c>
      <c r="D30" s="1">
        <f>D9*holdings!$U$4*0.01</f>
        <v>0.22614979765851956</v>
      </c>
      <c r="E30" s="1">
        <f>E9*holdings!$U$4*0.01</f>
        <v>7.0600122608534766E-2</v>
      </c>
      <c r="F30" s="1">
        <f>F9*holdings!$U$4*0.01</f>
        <v>1.8608624218302248E-3</v>
      </c>
      <c r="G30" s="1">
        <f>G9*holdings!$U$4*0.01</f>
        <v>-3.7104616115727185E-2</v>
      </c>
      <c r="H30" s="264"/>
    </row>
    <row r="31" spans="1:8">
      <c r="A31" s="208" t="s">
        <v>175</v>
      </c>
      <c r="B31" s="1">
        <f>B10*holdings!$U$4*0.01</f>
        <v>-9.645410957584262E-3</v>
      </c>
      <c r="C31" s="1">
        <f>C10*holdings!$U$4*0.01</f>
        <v>3.3628310816450576E-3</v>
      </c>
      <c r="D31" s="1">
        <f>D10*holdings!$U$4*0.01</f>
        <v>2.8251426850214419E-2</v>
      </c>
      <c r="E31" s="1">
        <f>E10*holdings!$U$4*0.01</f>
        <v>1.9494278855912137E-2</v>
      </c>
      <c r="F31" s="1">
        <f>F10*holdings!$U$4*0.01</f>
        <v>-6.0499631965591839E-4</v>
      </c>
      <c r="G31" s="1">
        <f>G10*holdings!$U$4*0.01</f>
        <v>-2.4125534350779302E-2</v>
      </c>
      <c r="H31" s="264"/>
    </row>
    <row r="32" spans="1:8">
      <c r="A32" s="208" t="s">
        <v>166</v>
      </c>
      <c r="B32" s="1">
        <f>B11*holdings!$U$4*0.01</f>
        <v>9.0128226050853438E-2</v>
      </c>
      <c r="C32" s="1">
        <f>C11*holdings!$U$4*0.01</f>
        <v>7.8772455481887299E-2</v>
      </c>
      <c r="D32" s="1">
        <f>D11*holdings!$U$4*0.01</f>
        <v>0.21427459867842316</v>
      </c>
      <c r="E32" s="1">
        <f>E11*holdings!$U$4*0.01</f>
        <v>0.13770617018470213</v>
      </c>
      <c r="F32" s="1">
        <f>F11*holdings!$U$4*0.01</f>
        <v>0.15429195765847509</v>
      </c>
      <c r="G32" s="1">
        <f>G11*holdings!$U$4*0.01</f>
        <v>5.3750368383657772E-2</v>
      </c>
      <c r="H32" s="264"/>
    </row>
    <row r="33" spans="1:8">
      <c r="A33" s="208" t="s">
        <v>146</v>
      </c>
      <c r="B33" s="1">
        <f>B12*holdings!$U$4*0.01</f>
        <v>1.2580550922761382E-2</v>
      </c>
      <c r="C33" s="1">
        <f>C12*holdings!$U$4*0.01</f>
        <v>3.9691047570443894E-2</v>
      </c>
      <c r="D33" s="1">
        <f>D12*holdings!$U$4*0.01</f>
        <v>1.8257491359895703</v>
      </c>
      <c r="E33" s="1">
        <f>E12*holdings!$U$4*0.01</f>
        <v>2.0698938148771835</v>
      </c>
      <c r="F33" s="1">
        <f>F12*holdings!$U$4*0.01</f>
        <v>0.25881185491051217</v>
      </c>
      <c r="G33" s="1">
        <f>G12*holdings!$U$4*0.01</f>
        <v>6.6604431138643755E-2</v>
      </c>
      <c r="H33" s="264"/>
    </row>
    <row r="34" spans="1:8">
      <c r="A34" s="208" t="s">
        <v>168</v>
      </c>
      <c r="B34" s="1">
        <f>B13*holdings!$U$4*0.01</f>
        <v>1.4638754836574801E-2</v>
      </c>
      <c r="C34" s="1">
        <f>C13*holdings!$U$4*0.01</f>
        <v>3.8799917270202704E-2</v>
      </c>
      <c r="D34" s="1">
        <f>D13*holdings!$U$4*0.01</f>
        <v>0.15817944612365339</v>
      </c>
      <c r="E34" s="1">
        <f>E13*holdings!$U$4*0.01</f>
        <v>0.14261386652955921</v>
      </c>
      <c r="F34" s="1">
        <f>F13*holdings!$U$4*0.01</f>
        <v>6.9533588435283691E-2</v>
      </c>
      <c r="G34" s="1">
        <f>G13*holdings!$U$4*0.01</f>
        <v>4.7040418196064027E-2</v>
      </c>
      <c r="H34" s="264"/>
    </row>
    <row r="35" spans="1:8">
      <c r="A35" s="208" t="s">
        <v>171</v>
      </c>
      <c r="B35" s="1">
        <f>B14*holdings!$U$4*0.01</f>
        <v>-1.7927225395771278E-2</v>
      </c>
      <c r="C35" s="1">
        <f>C14*holdings!$U$4*0.01</f>
        <v>-4.5052553670309661E-3</v>
      </c>
      <c r="D35" s="1">
        <f>D14*holdings!$U$4*0.01</f>
        <v>3.3813925631493602E-2</v>
      </c>
      <c r="E35" s="1">
        <f>E14*holdings!$U$4*0.01</f>
        <v>1.442256627214007E-2</v>
      </c>
      <c r="F35" s="1">
        <f>F14*holdings!$U$4*0.01</f>
        <v>4.5760845066351672E-3</v>
      </c>
      <c r="G35" s="1">
        <f>G14*holdings!$U$4*0.01</f>
        <v>4.4052975369559724E-2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0.25207591933570583</v>
      </c>
      <c r="C2" s="206">
        <f>J2/K2-1</f>
        <v>0.39132089836315198</v>
      </c>
      <c r="D2" s="206">
        <f>J2/L2-1</f>
        <v>1.0055655718429097</v>
      </c>
      <c r="E2" s="206">
        <f>J2/M2-1</f>
        <v>0.96211511177575804</v>
      </c>
      <c r="F2" s="206">
        <f>J2/N2-1</f>
        <v>0.1515956249718684</v>
      </c>
      <c r="G2" s="206">
        <f>((O2-Q2)/O2)*((P2-R2)/ABS(P2-R2))</f>
        <v>0.32837914174961524</v>
      </c>
      <c r="H2" s="206">
        <f>'Yearly-Sector-Raw-Contribute'!G15</f>
        <v>9.0483319421628561E-3</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-2.5707643921783041E-2</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9.6585051692310944E-4</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45510</v>
      </c>
      <c r="S3" s="225">
        <f>_xll.ciqfunctions.udf.CIQ(A3,"IQ_CLOSEPRICE",$A$24,"USD")</f>
        <v>219.39</v>
      </c>
      <c r="T3" s="231">
        <f t="shared" ref="T3:T18" si="5">P3-R3</f>
        <v>182</v>
      </c>
    </row>
    <row r="4" spans="1:20" ht="28">
      <c r="A4" s="208" t="s">
        <v>149</v>
      </c>
      <c r="B4" s="229">
        <f>holdings!X19</f>
        <v>2.8367670364500608E-2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-1.0139694398267362E-3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-0.23553882725831998</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-6.6334441221153062E-3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45511</v>
      </c>
      <c r="S5" s="225">
        <f>_xll.ciqfunctions.udf.CIQ(A5,"IQ_CLOSEPRICE",$A$24,"USD")</f>
        <v>403.84</v>
      </c>
      <c r="T5" s="231">
        <f t="shared" si="5"/>
        <v>133</v>
      </c>
    </row>
    <row r="6" spans="1:20">
      <c r="A6" s="208" t="s">
        <v>163</v>
      </c>
      <c r="B6" s="229">
        <f>holdings!X21</f>
        <v>1.2910220811847153</v>
      </c>
      <c r="C6" s="206">
        <f t="shared" si="0"/>
        <v>0.64203454894433798</v>
      </c>
      <c r="D6" s="206">
        <f t="shared" si="1"/>
        <v>19.532</v>
      </c>
      <c r="E6" s="206">
        <f t="shared" si="2"/>
        <v>18.517110266159698</v>
      </c>
      <c r="F6" s="206">
        <f t="shared" si="3"/>
        <v>4.4183673469387754</v>
      </c>
      <c r="G6" s="206">
        <f t="shared" si="4"/>
        <v>0.86363052415210695</v>
      </c>
      <c r="H6" s="206">
        <f>'Yearly-Sector-Raw-Contribute'!G19</f>
        <v>1.3721461409114564E-2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45874</v>
      </c>
      <c r="Q6" s="225">
        <f>_xll.ciqfunctions.udf.CIQ(A6,"IQ_YEARLOW",$A$19,"USD")</f>
        <v>21.23</v>
      </c>
      <c r="R6" s="230" cm="1">
        <f t="array" ref="R6">_xll.ciqfunctions.udf.CIQ(A6,"IQ_YEARLOW_DATE")</f>
        <v>45510</v>
      </c>
      <c r="S6" s="225">
        <f>_xll.ciqfunctions.udf.CIQ(A6,"IQ_CLOSEPRICE",$A$24,"USD")</f>
        <v>75.63</v>
      </c>
      <c r="T6" s="231">
        <f t="shared" si="5"/>
        <v>364</v>
      </c>
    </row>
    <row r="7" spans="1:20">
      <c r="A7" s="208" t="s">
        <v>161</v>
      </c>
      <c r="B7" s="229">
        <f>holdings!X22</f>
        <v>0.53426548247719641</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9.297060527443354E-3</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0.99169675090252718</v>
      </c>
      <c r="C8" s="206">
        <f t="shared" si="0"/>
        <v>1.493729679516953</v>
      </c>
      <c r="D8" s="206" t="e">
        <f t="shared" si="1"/>
        <v>#DIV/0!</v>
      </c>
      <c r="E8" s="206" t="e">
        <f t="shared" si="2"/>
        <v>#DIV/0!</v>
      </c>
      <c r="F8" s="206" t="e">
        <f t="shared" si="3"/>
        <v>#DIV/0!</v>
      </c>
      <c r="G8" s="206">
        <f t="shared" si="4"/>
        <v>0.74910968660968658</v>
      </c>
      <c r="H8" s="206">
        <f>'Yearly-Sector-Raw-Contribute'!G21</f>
        <v>1.4519956202856449E-2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45859</v>
      </c>
      <c r="Q8" s="225">
        <f>_xll.ciqfunctions.udf.CIQ(A8,"IQ_YEARLOW",$A$19,"USD")</f>
        <v>14.09</v>
      </c>
      <c r="R8" s="230" cm="1">
        <f t="array" ref="R8">_xll.ciqfunctions.udf.CIQ(A8,"IQ_YEARLOW_DATE")</f>
        <v>45586</v>
      </c>
      <c r="S8" s="225">
        <f>_xll.ciqfunctions.udf.CIQ(A8,"IQ_CLOSEPRICE",$A$24,"USD")</f>
        <v>27.7</v>
      </c>
      <c r="T8" s="231">
        <f t="shared" si="5"/>
        <v>273</v>
      </c>
    </row>
    <row r="9" spans="1:20">
      <c r="A9" s="208" t="s">
        <v>148</v>
      </c>
      <c r="B9" s="229">
        <f>holdings!X24</f>
        <v>-0.19166330238191354</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-2.4277151122250786E-3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0.33262094423936284</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4.9655576143888417E-3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-6.9633984183637643E-2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3.3561926825816709E-5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0.9298848439821692</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9.3256586621306113E-3</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45874</v>
      </c>
      <c r="Q12" s="225">
        <f>_xll.ciqfunctions.udf.CIQ(A12,"IQ_YEARLOW",$A$19,"USD")</f>
        <v>69.260000000000005</v>
      </c>
      <c r="R12" s="230" cm="1">
        <f t="array" ref="R12">_xll.ciqfunctions.udf.CIQ(A12,"IQ_YEARLOW_DATE")</f>
        <v>45545</v>
      </c>
      <c r="S12" s="225">
        <f>_xll.ciqfunctions.udf.CIQ(A12,"IQ_CLOSEPRICE",$A$24,"USD")</f>
        <v>107.68</v>
      </c>
      <c r="T12" s="231">
        <f t="shared" si="5"/>
        <v>329</v>
      </c>
    </row>
    <row r="13" spans="1:20">
      <c r="A13" s="208" t="s">
        <v>150</v>
      </c>
      <c r="B13" s="229">
        <f>holdings!X28</f>
        <v>-0.21916592724046147</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-3.0352453604585265E-3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-7.0729830732028987E-2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8.9706937572616352E-4</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-1.9586787509127679E-2</v>
      </c>
      <c r="C15" s="206">
        <f>J15/K15-1</f>
        <v>0.37215873414542266</v>
      </c>
      <c r="D15" s="206">
        <f>J15/L15-1</f>
        <v>0.4312004715436506</v>
      </c>
      <c r="E15" s="206">
        <f>J15/M15-1</f>
        <v>6.7666601524330572E-2</v>
      </c>
      <c r="F15" s="206">
        <f>J15/N15-1</f>
        <v>-0.16908745247148294</v>
      </c>
      <c r="G15" s="206">
        <f t="shared" si="4"/>
        <v>-0.61951351351351347</v>
      </c>
      <c r="H15" s="206">
        <f>'Yearly-Sector-Raw-Contribute'!G28</f>
        <v>-8.6902243419855277E-4</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-8.8881653915025227E-2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-8.5166388491831268E-4</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0.56288454076825012</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4.5635146626581266E-3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-0.38662374821173107</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-1.0550772817131163E-3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45870</v>
      </c>
      <c r="S18" s="225">
        <f>_xll.ciqfunctions.udf.CIQ(A18,"IQ_CLOSEPRICE",$A$24,"USD")</f>
        <v>27.96</v>
      </c>
      <c r="T18" s="231">
        <f t="shared" si="5"/>
        <v>-170</v>
      </c>
    </row>
    <row r="19" spans="1:20">
      <c r="A19" s="19" t="s">
        <v>268</v>
      </c>
      <c r="C19" s="206"/>
      <c r="D19" s="206"/>
      <c r="E19" s="206"/>
      <c r="F19" s="206"/>
      <c r="G19" s="206"/>
      <c r="H19" s="55">
        <f>SUM(H2:H18)</f>
        <v>5.1451885204774256E-2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9.7219446701003409E-2</v>
      </c>
      <c r="C27" s="1">
        <f>C6*holdings!$U$4*0.01</f>
        <v>4.8347928762007157E-2</v>
      </c>
      <c r="D27" s="1">
        <f>D6*holdings!$U$4*0.01</f>
        <v>1.4708425677905284</v>
      </c>
      <c r="E27" s="1">
        <f>E6*holdings!$U$4*0.01</f>
        <v>1.3944170597961645</v>
      </c>
      <c r="F27" s="1">
        <f>F6*holdings!$U$4*0.01</f>
        <v>0.33272182951122531</v>
      </c>
      <c r="G27" s="1">
        <f>G6*holdings!$U$4*0.01</f>
        <v>6.5035046987823308E-2</v>
      </c>
      <c r="H27" s="263"/>
    </row>
    <row r="28" spans="1:20">
      <c r="A28" s="208" t="s">
        <v>144</v>
      </c>
      <c r="B28" s="1">
        <f>B7*holdings!$U$4*0.01</f>
        <v>4.0232460276909951E-2</v>
      </c>
      <c r="C28" s="1">
        <f>C7*holdings!$U$4*0.01</f>
        <v>7.0333535116961651E-2</v>
      </c>
      <c r="D28" s="1">
        <f>D7*holdings!$U$4*0.01</f>
        <v>0.15030013180040452</v>
      </c>
      <c r="E28" s="1">
        <f>E7*holdings!$U$4*0.01</f>
        <v>0.14621812256708036</v>
      </c>
      <c r="F28" s="1">
        <f>F7*holdings!$U$4*0.01</f>
        <v>5.9109727794941627E-2</v>
      </c>
      <c r="G28" s="1">
        <f>G7*holdings!$U$4*0.01</f>
        <v>3.9729261899239553E-2</v>
      </c>
      <c r="H28" s="264"/>
    </row>
    <row r="29" spans="1:20">
      <c r="A29" s="208" t="s">
        <v>159</v>
      </c>
      <c r="B29" s="1">
        <f>B8*holdings!$U$4*0.01</f>
        <v>7.4678977860280424E-2</v>
      </c>
      <c r="C29" s="1">
        <f>C8*holdings!$U$4*0.01</f>
        <v>0.11248418991427597</v>
      </c>
      <c r="D29" s="1"/>
      <c r="E29" s="1"/>
      <c r="F29" s="1"/>
      <c r="G29" s="1">
        <f>G8*holdings!$U$4*0.01</f>
        <v>5.6411141460667079E-2</v>
      </c>
      <c r="H29" s="264"/>
    </row>
    <row r="30" spans="1:20">
      <c r="A30" s="208" t="s">
        <v>147</v>
      </c>
      <c r="B30" s="1">
        <f>B9*holdings!$U$4*0.01</f>
        <v>-1.4433060814387989E-2</v>
      </c>
      <c r="C30" s="1">
        <f>C9*holdings!$U$4*0.01</f>
        <v>8.1522384596226603E-3</v>
      </c>
      <c r="D30" s="1">
        <f>D9*holdings!$U$4*0.01</f>
        <v>3.0901939237631213E-2</v>
      </c>
      <c r="E30" s="1">
        <f>E9*holdings!$U$4*0.01</f>
        <v>4.2597722170216921E-2</v>
      </c>
      <c r="F30" s="1">
        <f>F9*holdings!$U$4*0.01</f>
        <v>-1.9062304178208395E-2</v>
      </c>
      <c r="G30" s="1">
        <f>G9*holdings!$U$4*0.01</f>
        <v>3.1581653565650944E-2</v>
      </c>
      <c r="H30" s="264"/>
    </row>
    <row r="31" spans="1:20">
      <c r="A31" s="208" t="s">
        <v>167</v>
      </c>
      <c r="B31" s="1">
        <f>B10*holdings!$U$4*0.01</f>
        <v>2.5047770004399682E-2</v>
      </c>
      <c r="C31" s="1">
        <f>C10*holdings!$U$4*0.01</f>
        <v>3.5780411955210513E-2</v>
      </c>
      <c r="D31" s="1">
        <f>D10*holdings!$U$4*0.01</f>
        <v>3.6192412442710688E-2</v>
      </c>
      <c r="E31" s="1">
        <f>E10*holdings!$U$4*0.01</f>
        <v>3.864849679051395E-2</v>
      </c>
      <c r="F31" s="1">
        <f>F10*holdings!$U$4*0.01</f>
        <v>4.269081069505317E-2</v>
      </c>
      <c r="G31" s="1">
        <f>G10*holdings!$U$4*0.01</f>
        <v>3.9702552882628805E-2</v>
      </c>
      <c r="H31" s="264"/>
    </row>
    <row r="32" spans="1:20">
      <c r="A32" s="208" t="s">
        <v>172</v>
      </c>
      <c r="B32" s="1">
        <f>B11*holdings!$U$4*0.01</f>
        <v>-5.2437347994136099E-3</v>
      </c>
      <c r="C32" s="1">
        <f>C11*holdings!$U$4*0.01</f>
        <v>4.2921273936497986E-2</v>
      </c>
      <c r="D32" s="1">
        <f>D11*holdings!$U$4*0.01</f>
        <v>6.6947046363966645E-2</v>
      </c>
      <c r="E32" s="1">
        <f>E11*holdings!$U$4*0.01</f>
        <v>8.8125149889890772E-2</v>
      </c>
      <c r="F32" s="1">
        <f>F11*holdings!$U$4*0.01</f>
        <v>1.3272605711154085E-2</v>
      </c>
      <c r="G32" s="1">
        <f>G11*holdings!$U$4*0.01</f>
        <v>-3.9161928015212684E-2</v>
      </c>
      <c r="H32" s="264"/>
    </row>
    <row r="33" spans="1:8">
      <c r="A33" s="208" t="s">
        <v>137</v>
      </c>
      <c r="B33" s="1">
        <f>B12*holdings!$U$4*0.01</f>
        <v>7.0024278705315815E-2</v>
      </c>
      <c r="C33" s="1">
        <f>C12*holdings!$U$4*0.01</f>
        <v>5.8170612169692264E-2</v>
      </c>
      <c r="D33" s="1">
        <f>D12*holdings!$U$4*0.01</f>
        <v>0.21777547116643414</v>
      </c>
      <c r="E33" s="1">
        <f>E12*holdings!$U$4*0.01</f>
        <v>0.18750482866131118</v>
      </c>
      <c r="F33" s="1">
        <f>F12*holdings!$U$4*0.01</f>
        <v>0.10247550026074141</v>
      </c>
      <c r="G33" s="1">
        <f>G12*holdings!$U$4*0.01</f>
        <v>4.8964304341569113E-2</v>
      </c>
      <c r="H33" s="264"/>
    </row>
    <row r="34" spans="1:8">
      <c r="A34" s="208" t="s">
        <v>151</v>
      </c>
      <c r="B34" s="1">
        <f>B13*holdings!$U$4*0.01</f>
        <v>-1.650412529154989E-2</v>
      </c>
      <c r="C34" s="1">
        <f>C13*holdings!$U$4*0.01</f>
        <v>1.7904506467019874E-3</v>
      </c>
      <c r="D34" s="1">
        <f>D13*holdings!$U$4*0.01</f>
        <v>8.3205957732619944E-3</v>
      </c>
      <c r="E34" s="1">
        <f>E13*holdings!$U$4*0.01</f>
        <v>2.2085698114431389E-2</v>
      </c>
      <c r="F34" s="1">
        <f>F13*holdings!$U$4*0.01</f>
        <v>-1.4618696176045883E-2</v>
      </c>
      <c r="G34" s="1">
        <f>G13*holdings!$U$4*0.01</f>
        <v>-3.6832994781721154E-2</v>
      </c>
      <c r="H34" s="264"/>
    </row>
    <row r="35" spans="1:8">
      <c r="A35" s="208" t="s">
        <v>175</v>
      </c>
      <c r="B35" s="1">
        <f>B14*holdings!$U$4*0.01</f>
        <v>-5.3262566994310336E-3</v>
      </c>
      <c r="C35" s="1">
        <f>C14*holdings!$U$4*0.01</f>
        <v>1.2838860064715001E-2</v>
      </c>
      <c r="D35" s="1">
        <f>D14*holdings!$U$4*0.01</f>
        <v>9.8688898248514678E-2</v>
      </c>
      <c r="E35" s="1">
        <f>E14*holdings!$U$4*0.01</f>
        <v>8.4937705332161231E-2</v>
      </c>
      <c r="F35" s="1">
        <f>F14*holdings!$U$4*0.01</f>
        <v>1.447446120960711E-2</v>
      </c>
      <c r="G35" s="1">
        <f>G14*holdings!$U$4*0.01</f>
        <v>2.3987216124341421E-2</v>
      </c>
      <c r="H35" s="264"/>
    </row>
    <row r="36" spans="1:8">
      <c r="A36" s="208" t="s">
        <v>166</v>
      </c>
      <c r="B36" s="1">
        <f>B15*holdings!$U$4*0.01</f>
        <v>-1.4749682999535532E-3</v>
      </c>
      <c r="C36" s="1">
        <f>C15*holdings!$U$4*0.01</f>
        <v>2.8025133532466006E-2</v>
      </c>
      <c r="D36" s="1">
        <f>D15*holdings!$U$4*0.01</f>
        <v>3.2471227155322017E-2</v>
      </c>
      <c r="E36" s="1">
        <f>E15*holdings!$U$4*0.01</f>
        <v>5.0955825281438086E-3</v>
      </c>
      <c r="F36" s="1">
        <f>F15*holdings!$U$4*0.01</f>
        <v>-1.2733003418713645E-2</v>
      </c>
      <c r="G36" s="1">
        <f>G15*holdings!$U$4*0.01</f>
        <v>-4.665199912948742E-2</v>
      </c>
      <c r="H36" s="264"/>
    </row>
    <row r="37" spans="1:8">
      <c r="A37" s="208" t="s">
        <v>146</v>
      </c>
      <c r="B37" s="1">
        <f>B16*holdings!$U$4*0.01</f>
        <v>-6.6931660902029887E-3</v>
      </c>
      <c r="C37" s="1">
        <f>C16*holdings!$U$4*0.01</f>
        <v>2.7957265645755212E-2</v>
      </c>
      <c r="D37" s="1">
        <f>D16*holdings!$U$4*0.01</f>
        <v>7.2389078209131402E-2</v>
      </c>
      <c r="E37" s="1">
        <f>E16*holdings!$U$4*0.01</f>
        <v>0.1084625120523619</v>
      </c>
      <c r="F37" s="1">
        <f>F16*holdings!$U$4*0.01</f>
        <v>-5.1925518071247777E-3</v>
      </c>
      <c r="G37" s="1">
        <f>G16*holdings!$U$4*0.01</f>
        <v>-4.0028700195041157E-2</v>
      </c>
      <c r="H37" s="264"/>
    </row>
    <row r="38" spans="1:8">
      <c r="A38" s="208" t="s">
        <v>168</v>
      </c>
      <c r="B38" s="1">
        <f>B17*holdings!$U$4*0.01</f>
        <v>4.2387596933911802E-2</v>
      </c>
      <c r="C38" s="1">
        <f>C17*holdings!$U$4*0.01</f>
        <v>3.1905723365245171E-2</v>
      </c>
      <c r="D38" s="1">
        <f>D17*holdings!$U$4*0.01</f>
        <v>8.6245794169211257E-2</v>
      </c>
      <c r="E38" s="1">
        <f>E17*holdings!$U$4*0.01</f>
        <v>0.12437022752165756</v>
      </c>
      <c r="F38" s="1">
        <f>F17*holdings!$U$4*0.01</f>
        <v>3.5276656495979289E-2</v>
      </c>
      <c r="G38" s="1">
        <f>G17*holdings!$U$4*0.01</f>
        <v>3.9018873010490493E-2</v>
      </c>
      <c r="H38" s="264"/>
    </row>
    <row r="39" spans="1:8">
      <c r="A39" s="208" t="s">
        <v>171</v>
      </c>
      <c r="B39" s="1">
        <f>B18*holdings!$U$4*0.01</f>
        <v>-2.9114410535968731E-2</v>
      </c>
      <c r="C39" s="1">
        <f>C18*holdings!$U$4*0.01</f>
        <v>1.5238873784000611E-2</v>
      </c>
      <c r="D39" s="1">
        <f>D18*holdings!$U$4*0.01</f>
        <v>7.847598553652791E-3</v>
      </c>
      <c r="E39" s="1">
        <f>E18*holdings!$U$4*0.01</f>
        <v>9.4296912052814381E-3</v>
      </c>
      <c r="F39" s="1">
        <f>F18*holdings!$U$4*0.01</f>
        <v>-1.8204787454446914E-3</v>
      </c>
      <c r="G39" s="1">
        <f>G18*holdings!$U$4*0.01</f>
        <v>-3.9956950475246805E-2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0.32742572045573004</v>
      </c>
      <c r="C2" s="206">
        <f>J2/K2-1</f>
        <v>0.70460143856537605</v>
      </c>
      <c r="D2" s="206">
        <f>J2/L2-1</f>
        <v>9.2227737398806369</v>
      </c>
      <c r="E2" s="206">
        <f>J2/M2-1</f>
        <v>6.1894609982130246</v>
      </c>
      <c r="F2" s="206">
        <f>J2/N2-1</f>
        <v>0.41977841608535083</v>
      </c>
      <c r="G2" s="206">
        <f>((O2-Q2)/O2)*((P2-R2)/ABS(P2-R2))</f>
        <v>0.50264124942581534</v>
      </c>
      <c r="H2" s="206">
        <f>'Yearly-Sector-Raw-Contribute'!G32</f>
        <v>1.0249546736930102E-2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45869</v>
      </c>
      <c r="Q2" s="225">
        <f>_xll.ciqfunctions.udf.CIQ(A2,"IQ_YEARLOW",$A$16,"USD")</f>
        <v>86.62</v>
      </c>
      <c r="R2" s="230" cm="1">
        <f t="array" ref="R2">_xll.ciqfunctions.udf.CIQ(A2,"IQ_YEARLOW_DATE")</f>
        <v>45754</v>
      </c>
      <c r="S2" s="225">
        <f>_xll.ciqfunctions.udf.CIQ(A2,"IQ_CLOSEPRICE",$A$21,"USD")</f>
        <v>134.29</v>
      </c>
      <c r="T2" s="230">
        <f>P2-R2</f>
        <v>115</v>
      </c>
    </row>
    <row r="3" spans="1:20">
      <c r="A3" s="208" t="s">
        <v>136</v>
      </c>
      <c r="B3" s="206">
        <f>holdings!X35</f>
        <v>-0.18968133535660092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-5.8626972252544566E-3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0.26350069013112498</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5.0683934189955475E-3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45869</v>
      </c>
      <c r="Q4" s="225">
        <f>_xll.ciqfunctions.udf.CIQ(A4,"IQ_YEARLOW",$A$16,"USD")</f>
        <v>128.5</v>
      </c>
      <c r="R4" s="230" cm="1">
        <f t="array" ref="R4">_xll.ciqfunctions.udf.CIQ(A4,"IQ_YEARLOW_DATE")</f>
        <v>45544</v>
      </c>
      <c r="S4" s="225">
        <f>_xll.ciqfunctions.udf.CIQ(A4,"IQ_CLOSEPRICE",$A$21,"USD")</f>
        <v>231.84</v>
      </c>
      <c r="T4" s="230">
        <f t="shared" si="5"/>
        <v>325</v>
      </c>
    </row>
    <row r="5" spans="1:20" ht="28">
      <c r="A5" s="208" t="s">
        <v>133</v>
      </c>
      <c r="B5" s="206">
        <f>holdings!X37</f>
        <v>0.17316162916889133</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3.2975267101955398E-3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45869</v>
      </c>
      <c r="Q5" s="225">
        <f>_xll.ciqfunctions.udf.CIQ(A5,"IQ_YEARLOW",$A$16,"USD")</f>
        <v>26.50177</v>
      </c>
      <c r="R5" s="230" cm="1">
        <f t="array" ref="R5">_xll.ciqfunctions.udf.CIQ(A5,"IQ_YEARLOW_DATE")</f>
        <v>45756</v>
      </c>
      <c r="S5" s="225">
        <f>_xll.ciqfunctions.udf.CIQ(A5,"IQ_CLOSEPRICE",$A$21,"USD")</f>
        <v>32.79439</v>
      </c>
      <c r="T5" s="230">
        <f t="shared" si="5"/>
        <v>113</v>
      </c>
    </row>
    <row r="6" spans="1:20" ht="28">
      <c r="A6" s="208" t="s">
        <v>130</v>
      </c>
      <c r="B6" s="206">
        <f>holdings!X38</f>
        <v>0.61123161760343026</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1.8917668891504553E-2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-4.9777803428175948E-3</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8.772866235269136E-4</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-0.30620190131281133</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-7.6157252992402448E-3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0.22137135815509201</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1.8378511827804827E-3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6.8669139600108675E-2</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1.6079484504545304E-4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45681</v>
      </c>
      <c r="Q10" s="225">
        <f>_xll.ciqfunctions.udf.CIQ(A10,"IQ_YEARLOW",$A$16,"USD")</f>
        <v>59.43</v>
      </c>
      <c r="R10" s="230" cm="1">
        <f t="array" ref="R10">_xll.ciqfunctions.udf.CIQ(A10,"IQ_YEARLOW_DATE")</f>
        <v>45754</v>
      </c>
      <c r="S10" s="225">
        <f>_xll.ciqfunctions.udf.CIQ(A10,"IQ_CLOSEPRICE",$A$21,"USD")</f>
        <v>110.53</v>
      </c>
      <c r="T10" s="230">
        <f t="shared" si="5"/>
        <v>-73</v>
      </c>
    </row>
    <row r="11" spans="1:20" ht="28">
      <c r="A11" s="208" t="s">
        <v>135</v>
      </c>
      <c r="B11" s="206">
        <f>holdings!X43</f>
        <v>3.8524960061677493E-2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5.3146842778208742E-4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45510</v>
      </c>
      <c r="S11" s="225">
        <f>_xll.ciqfunctions.udf.CIQ(A11,"IQ_CLOSEPRICE",$A$21,"USD")</f>
        <v>43.166559999999997</v>
      </c>
      <c r="T11" s="230">
        <f t="shared" si="5"/>
        <v>204</v>
      </c>
    </row>
    <row r="12" spans="1:20">
      <c r="A12" s="208" t="s">
        <v>156</v>
      </c>
      <c r="B12" s="206">
        <f>holdings!X44</f>
        <v>0.29586501901140694</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2.9489728339567194E-3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-4.4981122249707073E-2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-5.5538327464551185E-5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0.29491511455414532</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1.7430998353440219E-3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0.11243514915693886</v>
      </c>
      <c r="C15" s="206">
        <f>J15/K15-1</f>
        <v>0.56040901419636646</v>
      </c>
      <c r="D15" s="206" t="e">
        <f>J15/L15-1</f>
        <v>#DIV/0!</v>
      </c>
      <c r="E15" s="206" t="e">
        <f>J15/M15-1</f>
        <v>#DIV/0!</v>
      </c>
      <c r="F15" s="206">
        <f>J15/N15-1</f>
        <v>-5.2276153150437099E-2</v>
      </c>
      <c r="G15" s="206">
        <f t="shared" si="4"/>
        <v>-0.56255468066491687</v>
      </c>
      <c r="H15" s="206">
        <f>'Yearly-Sector-Raw-Contribute'!G45</f>
        <v>2.0175741797879448E-3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3.4116222833890111E-2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-1.4283810278406679E-2</v>
      </c>
      <c r="C24" s="1">
        <f>C3*holdings!$U$4*0.01</f>
        <v>4.9851121492151115E-3</v>
      </c>
      <c r="D24" s="1">
        <f>D3*holdings!$U$4*0.01</f>
        <v>3.1534893740209714E-2</v>
      </c>
      <c r="E24" s="1">
        <f>E3*holdings!$U$4*0.01</f>
        <v>2.8342112526712485E-2</v>
      </c>
      <c r="F24" s="1">
        <f>F3*holdings!$U$4*0.01</f>
        <v>-6.6252564711656138E-3</v>
      </c>
      <c r="G24" s="1">
        <f>G3*holdings!$U$4*0.01</f>
        <v>-2.6314477320279615E-2</v>
      </c>
      <c r="H24" s="263"/>
    </row>
    <row r="25" spans="1:19">
      <c r="A25" s="208" t="s">
        <v>144</v>
      </c>
      <c r="B25" s="1">
        <f>B4*holdings!$U$4*0.01</f>
        <v>1.9842721261880004E-2</v>
      </c>
      <c r="C25" s="1">
        <f>C4*holdings!$U$4*0.01</f>
        <v>5.0848754018216084E-2</v>
      </c>
      <c r="D25" s="1">
        <f>D4*holdings!$U$4*0.01</f>
        <v>0.31616085899052526</v>
      </c>
      <c r="E25" s="1">
        <f>E4*holdings!$U$4*0.01</f>
        <v>0.265759246801682</v>
      </c>
      <c r="F25" s="1">
        <f>F4*holdings!$U$4*0.01</f>
        <v>6.0455723127992106E-2</v>
      </c>
      <c r="G25" s="1">
        <f>G4*holdings!$U$4*0.01</f>
        <v>4.1737590923852833E-2</v>
      </c>
      <c r="H25" s="264"/>
    </row>
    <row r="26" spans="1:19">
      <c r="A26" s="208" t="s">
        <v>159</v>
      </c>
      <c r="B26" s="1">
        <f>B5*holdings!$U$4*0.01</f>
        <v>1.3039806230266402E-2</v>
      </c>
      <c r="C26" s="1">
        <f>C5*holdings!$U$4*0.01</f>
        <v>3.5698055986619751E-2</v>
      </c>
      <c r="D26" s="1">
        <f>D5*holdings!$U$4*0.01</f>
        <v>0.10706560207641286</v>
      </c>
      <c r="E26" s="1">
        <f>E5*holdings!$U$4*0.01</f>
        <v>9.796937879909795E-2</v>
      </c>
      <c r="F26" s="1">
        <f>F5*holdings!$U$4*0.01</f>
        <v>2.0374598520558847E-2</v>
      </c>
      <c r="G26" s="1">
        <f>G5*holdings!$U$4*0.01</f>
        <v>2.4668621695624018E-2</v>
      </c>
      <c r="H26" s="264"/>
    </row>
    <row r="27" spans="1:19">
      <c r="A27" s="208" t="s">
        <v>147</v>
      </c>
      <c r="B27" s="1">
        <f>B6*holdings!$U$4*0.01</f>
        <v>4.6028337187722083E-2</v>
      </c>
      <c r="C27" s="1">
        <f>C6*holdings!$U$4*0.01</f>
        <v>4.2670017835518825E-2</v>
      </c>
      <c r="D27" s="1">
        <f>D6*holdings!$U$4*0.01</f>
        <v>0.15068236107914723</v>
      </c>
      <c r="E27" s="1">
        <f>E6*holdings!$U$4*0.01</f>
        <v>0.15943621834061247</v>
      </c>
      <c r="F27" s="1">
        <f>F6*holdings!$U$4*0.01</f>
        <v>1.9591721863830871E-2</v>
      </c>
      <c r="G27" s="1">
        <f>G6*holdings!$U$4*0.01</f>
        <v>3.9752779466605867E-2</v>
      </c>
      <c r="H27" s="264"/>
    </row>
    <row r="28" spans="1:19">
      <c r="A28" s="208" t="s">
        <v>167</v>
      </c>
      <c r="B28" s="1">
        <f>B7*holdings!$U$4*0.01</f>
        <v>-3.7484800436857711E-4</v>
      </c>
      <c r="C28" s="1">
        <f>C7*holdings!$U$4*0.01</f>
        <v>1.2322106904161243E-2</v>
      </c>
      <c r="D28" s="1">
        <f>D7*holdings!$U$4*0.01</f>
        <v>1.6938873996723815E-2</v>
      </c>
      <c r="E28" s="1">
        <f>E7*holdings!$U$4*0.01</f>
        <v>1.5127619404856959E-2</v>
      </c>
      <c r="F28" s="1">
        <f>F7*holdings!$U$4*0.01</f>
        <v>-1.6473742051440862E-2</v>
      </c>
      <c r="G28" s="1">
        <f>G7*holdings!$U$4*0.01</f>
        <v>-2.979254148747372E-2</v>
      </c>
      <c r="H28" s="264"/>
    </row>
    <row r="29" spans="1:19">
      <c r="A29" s="208" t="s">
        <v>172</v>
      </c>
      <c r="B29" s="1">
        <f>B8*holdings!$U$4*0.01</f>
        <v>-2.3058303849543181E-2</v>
      </c>
      <c r="C29" s="1">
        <f>C8*holdings!$U$4*0.01</f>
        <v>2.9582771229582323E-2</v>
      </c>
      <c r="D29" s="1">
        <f>D8*holdings!$U$4*0.01</f>
        <v>4.1261936287833249E-2</v>
      </c>
      <c r="E29" s="1">
        <f>E8*holdings!$U$4*0.01</f>
        <v>6.5142757734037424E-2</v>
      </c>
      <c r="F29" s="1">
        <f>F8*holdings!$U$4*0.01</f>
        <v>2.4511133134243693E-3</v>
      </c>
      <c r="G29" s="1">
        <f>G8*holdings!$U$4*0.01</f>
        <v>-4.7490469100227223E-2</v>
      </c>
      <c r="H29" s="264"/>
    </row>
    <row r="30" spans="1:19">
      <c r="A30" s="208" t="s">
        <v>137</v>
      </c>
      <c r="B30" s="1">
        <f>B9*holdings!$U$4*0.01</f>
        <v>1.6670203607624015E-2</v>
      </c>
      <c r="C30" s="1">
        <f>C9*holdings!$U$4*0.01</f>
        <v>5.9566575459488902E-2</v>
      </c>
      <c r="D30" s="1">
        <f>D9*holdings!$U$4*0.01</f>
        <v>0.63761221213506258</v>
      </c>
      <c r="E30" s="1">
        <f>E9*holdings!$U$4*0.01</f>
        <v>0.63250169987755123</v>
      </c>
      <c r="F30" s="1">
        <f>F9*holdings!$U$4*0.01</f>
        <v>4.2762151470055285E-2</v>
      </c>
      <c r="G30" s="1">
        <f>G9*holdings!$U$4*0.01</f>
        <v>-4.9403916156446251E-2</v>
      </c>
      <c r="H30" s="264"/>
    </row>
    <row r="31" spans="1:19">
      <c r="A31" s="208" t="s">
        <v>151</v>
      </c>
      <c r="B31" s="1">
        <f>B10*holdings!$U$4*0.01</f>
        <v>5.1710779038188657E-3</v>
      </c>
      <c r="C31" s="1">
        <f>C10*holdings!$U$4*0.01</f>
        <v>4.3130719449225474E-2</v>
      </c>
      <c r="D31" s="1">
        <f>D10*holdings!$U$4*0.01</f>
        <v>0.16683702047565319</v>
      </c>
      <c r="E31" s="1">
        <f>E10*holdings!$U$4*0.01</f>
        <v>0.14493916500423126</v>
      </c>
      <c r="F31" s="1">
        <f>F10*holdings!$U$4*0.01</f>
        <v>2.4294992361928346E-2</v>
      </c>
      <c r="G31" s="1">
        <f>G10*holdings!$U$4*0.01</f>
        <v>-4.1799988412677999E-2</v>
      </c>
      <c r="H31" s="264"/>
    </row>
    <row r="32" spans="1:19">
      <c r="A32" s="208" t="s">
        <v>175</v>
      </c>
      <c r="B32" s="1">
        <f>B11*holdings!$U$4*0.01</f>
        <v>2.9010931384981196E-3</v>
      </c>
      <c r="C32" s="1">
        <f>C11*holdings!$U$4*0.01</f>
        <v>1.1002926569380969E-2</v>
      </c>
      <c r="D32" s="1">
        <f>D11*holdings!$U$4*0.01</f>
        <v>7.4657849446328431E-2</v>
      </c>
      <c r="E32" s="1">
        <f>E11*holdings!$U$4*0.01</f>
        <v>6.7537201219657256E-2</v>
      </c>
      <c r="F32" s="1">
        <f>F11*holdings!$U$4*0.01</f>
        <v>1.6255681419962163E-2</v>
      </c>
      <c r="G32" s="1">
        <f>G11*holdings!$U$4*0.01</f>
        <v>2.8400454099715793E-2</v>
      </c>
      <c r="H32" s="264"/>
    </row>
    <row r="33" spans="1:8">
      <c r="A33" s="208" t="s">
        <v>166</v>
      </c>
      <c r="B33" s="1">
        <f>B12*holdings!$U$4*0.01</f>
        <v>2.2279892703365313E-2</v>
      </c>
      <c r="C33" s="1">
        <f>C12*holdings!$U$4*0.01</f>
        <v>4.8663181055869344E-2</v>
      </c>
      <c r="D33" s="1">
        <f>D12*holdings!$U$4*0.01</f>
        <v>7.2639535463613777E-2</v>
      </c>
      <c r="E33" s="1">
        <f>E12*holdings!$U$4*0.01</f>
        <v>8.1853649843375023E-2</v>
      </c>
      <c r="F33" s="1">
        <f>F12*holdings!$U$4*0.01</f>
        <v>-4.5245041824347031E-3</v>
      </c>
      <c r="G33" s="1">
        <f>G12*holdings!$U$4*0.01</f>
        <v>3.9615195736479675E-2</v>
      </c>
      <c r="H33" s="264"/>
    </row>
    <row r="34" spans="1:8">
      <c r="A34" s="208" t="s">
        <v>146</v>
      </c>
      <c r="B34" s="1">
        <f>B13*holdings!$U$4*0.01</f>
        <v>-3.3872695756634657E-3</v>
      </c>
      <c r="C34" s="1">
        <f>C13*holdings!$U$4*0.01</f>
        <v>8.7889854545205211E-3</v>
      </c>
      <c r="D34" s="1">
        <f>D13*holdings!$U$4*0.01</f>
        <v>1.5550217030724105E-2</v>
      </c>
      <c r="E34" s="1">
        <f>E13*holdings!$U$4*0.01</f>
        <v>2.3298765982210441E-2</v>
      </c>
      <c r="F34" s="1">
        <f>F13*holdings!$U$4*0.01</f>
        <v>-1.5998946647858798E-2</v>
      </c>
      <c r="G34" s="1">
        <f>G13*holdings!$U$4*0.01</f>
        <v>-2.8948274434558795E-2</v>
      </c>
      <c r="H34" s="264"/>
    </row>
    <row r="35" spans="1:8">
      <c r="A35" s="208" t="s">
        <v>168</v>
      </c>
      <c r="B35" s="1">
        <f>B14*holdings!$U$4*0.01</f>
        <v>2.2208360862740983E-2</v>
      </c>
      <c r="C35" s="1">
        <f>C14*holdings!$U$4*0.01</f>
        <v>3.2009588923428714E-2</v>
      </c>
      <c r="D35" s="1">
        <f>D14*holdings!$U$4*0.01</f>
        <v>5.5328240253320615E-2</v>
      </c>
      <c r="E35" s="1">
        <f>E14*holdings!$U$4*0.01</f>
        <v>4.4625870613355413E-2</v>
      </c>
      <c r="F35" s="1">
        <f>F14*holdings!$U$4*0.01</f>
        <v>1.6607964417533181E-3</v>
      </c>
      <c r="G35" s="1">
        <f>G14*holdings!$U$4*0.01</f>
        <v>2.8936061003869393E-2</v>
      </c>
      <c r="H35" s="264"/>
    </row>
    <row r="36" spans="1:8">
      <c r="A36" s="208" t="s">
        <v>171</v>
      </c>
      <c r="B36" s="1">
        <f>B15*holdings!$U$4*0.01</f>
        <v>8.4668443321678794E-3</v>
      </c>
      <c r="C36" s="1">
        <f>C15*holdings!$U$4*0.01</f>
        <v>4.2201179267537497E-2</v>
      </c>
      <c r="D36" s="1" t="e">
        <f>D15*holdings!$U$4*0.01</f>
        <v>#DIV/0!</v>
      </c>
      <c r="E36" s="1" t="e">
        <f>E15*holdings!$U$4*0.01</f>
        <v>#DIV/0!</v>
      </c>
      <c r="F36" s="1">
        <f>F15*holdings!$U$4*0.01</f>
        <v>-3.9366163902314058E-3</v>
      </c>
      <c r="G36" s="1">
        <f>G15*holdings!$U$4*0.01</f>
        <v>-4.2362757066955102E-2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1.1500002908102968E-2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-6.9633472970051253E-3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-2.5173126836519678E-3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1.6257628737765804E-3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2.169507384740927E-2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6.8987523446170399E-3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-3.7045181855562309E-3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-2.0959583403939476E-3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-1.4621952675734494E-3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1.2387594248068861E-2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1.5641550960309111E-3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2.7401266836884807E-3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-3.314330794492862E-3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9.0483319421628561E-3</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9.6585051692310944E-4</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-1.0139694398267362E-3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-6.6334441221153062E-3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1.3721461409114564E-2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9.297060527443354E-3</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1.4519956202856449E-2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-2.4277151122250786E-3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4.9655576143888417E-3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3.3561926825816709E-5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9.3256586621306113E-3</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-3.0352453604585265E-3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8.9706937572616352E-4</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-8.6902243419855277E-4</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-8.5166388491831268E-4</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4.5635146626581266E-3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-1.0550772817131163E-3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1.0249546736930102E-2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-5.8626972252544566E-3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5.0683934189955475E-3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3.2975267101955398E-3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1.8917668891504553E-2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8.772866235269136E-4</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-7.6157252992402448E-3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1.8378511827804827E-3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1.6079484504545304E-4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5.3146842778208742E-4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2.9489728339567194E-3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-5.5538327464551185E-5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1.7430998353440219E-3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2.0175741797879448E-3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2025-08-06T01:28:41Z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