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ciq reference\data\"/>
    </mc:Choice>
  </mc:AlternateContent>
  <xr:revisionPtr revIDLastSave="0" documentId="13_ncr:1_{7C81E19A-102A-4DD8-8EBD-70E53A3393E5}" xr6:coauthVersionLast="47" xr6:coauthVersionMax="47" xr10:uidLastSave="{00000000-0000-0000-0000-000000000000}"/>
  <bookViews>
    <workbookView xWindow="2630" yWindow="3560" windowWidth="19200" windowHeight="11170" firstSheet="2" activeTab="12" xr2:uid="{00000000-000D-0000-FFFF-FFFF00000000}"/>
  </bookViews>
  <sheets>
    <sheet name="__snloffice" sheetId="8" state="veryHidden" r:id="rId1"/>
    <sheet name="raw1" sheetId="12" r:id="rId2"/>
    <sheet name="raw2" sheetId="2" r:id="rId3"/>
    <sheet name="chart" sheetId="4" r:id="rId4"/>
    <sheet name="排序" sheetId="21" state="hidden" r:id="rId5"/>
    <sheet name="holdings" sheetId="20" r:id="rId6"/>
    <sheet name="weight" sheetId="22" state="hidden" r:id="rId7"/>
    <sheet name="report" sheetId="17" state="hidden" r:id="rId8"/>
    <sheet name="contribu" sheetId="19" state="hidden" r:id="rId9"/>
    <sheet name="memo" sheetId="5" r:id="rId10"/>
    <sheet name="shares" sheetId="110" r:id="rId11"/>
    <sheet name="_CIQHiddenCacheSheet" sheetId="136" state="veryHidden"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5" hidden="1">holdings!$A$4:$P$48</definedName>
    <definedName name="CIQWBGuid" hidden="1">"8dc7685a-7023-4126-98f7-32074d19f0c8"</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1" hidden="1">'raw1'!#REF!</definedName>
    <definedName name="snl__C8CA0B60_4E8F_4CD7_84CA_963B56B161DD_" localSheetId="2" hidden="1">'raw2'!#REF!</definedName>
  </definedNames>
  <calcPr calcId="191029"/>
  <pivotCaches>
    <pivotCache cacheId="1"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79" l="1"/>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L9" i="19" s="1"/>
  <c r="M12" i="19"/>
  <c r="D10" i="19"/>
  <c r="J10" i="19"/>
  <c r="M10" i="19"/>
  <c r="L10" i="19" s="1"/>
  <c r="D11" i="19"/>
  <c r="J11" i="19"/>
  <c r="M11" i="19"/>
  <c r="L11" i="19" s="1"/>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O6" i="17" s="1"/>
  <c r="A11" i="17"/>
  <c r="A10" i="17"/>
  <c r="P5" i="17"/>
  <c r="H1" i="20"/>
  <c r="I1" i="20"/>
  <c r="J1" i="20"/>
  <c r="J2" i="20" s="1"/>
  <c r="K1" i="20"/>
  <c r="K2" i="20" s="1"/>
  <c r="H2" i="20"/>
  <c r="I2" i="20"/>
  <c r="F4" i="20"/>
  <c r="R4" i="20"/>
  <c r="S4" i="20"/>
  <c r="F5" i="20"/>
  <c r="R5" i="20"/>
  <c r="S5" i="20"/>
  <c r="F6" i="20"/>
  <c r="R6" i="20"/>
  <c r="S6" i="20"/>
  <c r="F7" i="20"/>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I2" i="4" s="1"/>
  <c r="X5" i="2"/>
  <c r="Y5" i="2"/>
  <c r="Z5" i="2"/>
  <c r="J5" i="4" s="1"/>
  <c r="AD2" i="2"/>
  <c r="M2" i="4" s="1"/>
  <c r="I2" i="12"/>
  <c r="E6" i="12"/>
  <c r="F6" i="12"/>
  <c r="G6" i="12"/>
  <c r="I15" i="1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Q4" i="44"/>
  <c r="S2" i="44"/>
  <c r="R13" i="43" a="1"/>
  <c r="L12" i="43"/>
  <c r="R10" i="43" a="1"/>
  <c r="M9" i="43"/>
  <c r="R7" i="43" a="1"/>
  <c r="O6" i="43"/>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E45" i="49"/>
  <c r="E34" i="49"/>
  <c r="E27" i="49"/>
  <c r="E20" i="49"/>
  <c r="E13" i="49"/>
  <c r="E6" i="49"/>
  <c r="P14" i="45" a="1"/>
  <c r="M13" i="45"/>
  <c r="K13" i="45"/>
  <c r="K10" i="45"/>
  <c r="R8" i="45" a="1"/>
  <c r="M7" i="45"/>
  <c r="R5" i="45" a="1"/>
  <c r="N4" i="45"/>
  <c r="R2" i="45" a="1"/>
  <c r="S18" i="44"/>
  <c r="S17" i="44"/>
  <c r="O16" i="44"/>
  <c r="S14" i="44"/>
  <c r="P13" i="44" a="1"/>
  <c r="J12" i="44"/>
  <c r="P10" i="44" a="1"/>
  <c r="K9" i="44"/>
  <c r="P7" i="44" a="1"/>
  <c r="M6" i="44"/>
  <c r="K6" i="44"/>
  <c r="K3" i="44"/>
  <c r="S13" i="43"/>
  <c r="O12" i="43"/>
  <c r="N12" i="43"/>
  <c r="S10" i="43"/>
  <c r="O9" i="43"/>
  <c r="S7" i="43"/>
  <c r="P6" i="43" a="1"/>
  <c r="J5" i="43"/>
  <c r="P3" i="43" a="1"/>
  <c r="K2" i="43"/>
  <c r="Q7" i="36"/>
  <c r="K6" i="36"/>
  <c r="S6" i="36"/>
  <c r="Q4" i="36"/>
  <c r="K3" i="36"/>
  <c r="O5" i="30"/>
  <c r="O2" i="30"/>
  <c r="G42" i="110" a="1"/>
  <c r="G41" i="110" a="1"/>
  <c r="G34" i="110" a="1"/>
  <c r="G33" i="110" a="1"/>
  <c r="G26" i="110" a="1"/>
  <c r="G25" i="110" a="1"/>
  <c r="G18" i="110" a="1"/>
  <c r="G17" i="110" a="1"/>
  <c r="G10" i="110" a="1"/>
  <c r="L8" i="110" a="1"/>
  <c r="G2" i="110" a="1"/>
  <c r="J4" i="17"/>
  <c r="J47" i="20"/>
  <c r="H44" i="20"/>
  <c r="H40" i="20"/>
  <c r="H36" i="20"/>
  <c r="H32" i="20"/>
  <c r="H28" i="20"/>
  <c r="H24" i="20"/>
  <c r="H20" i="20"/>
  <c r="H16" i="20"/>
  <c r="H12" i="20"/>
  <c r="H8" i="20"/>
  <c r="D36" i="20"/>
  <c r="D20" i="20"/>
  <c r="K4" i="20"/>
  <c r="H25" i="2"/>
  <c r="D42" i="49"/>
  <c r="D35" i="49"/>
  <c r="D28" i="49"/>
  <c r="D21" i="49"/>
  <c r="D14" i="49"/>
  <c r="D2" i="49"/>
  <c r="N13" i="45"/>
  <c r="R11" i="45" a="1"/>
  <c r="N10" i="45"/>
  <c r="L10" i="45"/>
  <c r="N7" i="45"/>
  <c r="O4" i="45"/>
  <c r="K18" i="44"/>
  <c r="J18" i="44"/>
  <c r="Q16" i="44"/>
  <c r="J15" i="44"/>
  <c r="K12" i="44"/>
  <c r="L9" i="44"/>
  <c r="N6" i="44"/>
  <c r="R4" i="44" a="1"/>
  <c r="N3" i="44"/>
  <c r="L3" i="44"/>
  <c r="J14" i="43"/>
  <c r="Q12" i="43"/>
  <c r="K11" i="43"/>
  <c r="J11" i="43"/>
  <c r="Q9" i="43"/>
  <c r="J8" i="43"/>
  <c r="K5" i="43"/>
  <c r="L2" i="43"/>
  <c r="P7" i="36" a="1"/>
  <c r="L6" i="36"/>
  <c r="P4" i="36" a="1"/>
  <c r="O3" i="36"/>
  <c r="N3" i="36"/>
  <c r="Q5" i="30"/>
  <c r="R3" i="30" a="1"/>
  <c r="Q2" i="30"/>
  <c r="Q3" i="17"/>
  <c r="K47" i="20"/>
  <c r="I44" i="20"/>
  <c r="I40" i="20"/>
  <c r="I36" i="20"/>
  <c r="I32" i="20"/>
  <c r="I28" i="20"/>
  <c r="I24" i="20"/>
  <c r="I20" i="20"/>
  <c r="I16" i="20"/>
  <c r="I12" i="20"/>
  <c r="E42" i="49"/>
  <c r="E35" i="49"/>
  <c r="E28" i="49"/>
  <c r="E21" i="49"/>
  <c r="E9" i="49"/>
  <c r="E2" i="49"/>
  <c r="R14" i="45" a="1"/>
  <c r="O13" i="45"/>
  <c r="O10" i="45"/>
  <c r="M10" i="45"/>
  <c r="S8" i="45"/>
  <c r="O7" i="45"/>
  <c r="S5" i="45"/>
  <c r="Q4" i="45"/>
  <c r="S2" i="45"/>
  <c r="L18" i="44"/>
  <c r="P16" i="44" a="1"/>
  <c r="M15" i="44"/>
  <c r="K15" i="44"/>
  <c r="R13" i="44" a="1"/>
  <c r="L12" i="44"/>
  <c r="R10" i="44" a="1"/>
  <c r="M9" i="44"/>
  <c r="R7" i="44" a="1"/>
  <c r="O6" i="44"/>
  <c r="O3" i="44"/>
  <c r="M3" i="44"/>
  <c r="K14" i="43"/>
  <c r="P12" i="43" a="1"/>
  <c r="L11" i="43"/>
  <c r="P9" i="43" a="1"/>
  <c r="M8" i="43"/>
  <c r="K8" i="43"/>
  <c r="R6" i="43" a="1"/>
  <c r="L5" i="43"/>
  <c r="R3" i="43" a="1"/>
  <c r="M2" i="43"/>
  <c r="M6" i="36"/>
  <c r="Q3" i="36"/>
  <c r="J2" i="36"/>
  <c r="P5" i="30" a="1"/>
  <c r="P2" i="30" a="1"/>
  <c r="L42" i="110" a="1"/>
  <c r="G36" i="110" a="1"/>
  <c r="L34" i="110" a="1"/>
  <c r="G28" i="110" a="1"/>
  <c r="L26" i="110" a="1"/>
  <c r="G20" i="110" a="1"/>
  <c r="L18" i="110" a="1"/>
  <c r="G12" i="110" a="1"/>
  <c r="L10" i="110" a="1"/>
  <c r="G9" i="110" a="1"/>
  <c r="P7" i="110" a="1"/>
  <c r="L3" i="17"/>
  <c r="J46" i="20"/>
  <c r="J42" i="20"/>
  <c r="J38" i="20"/>
  <c r="J34" i="20"/>
  <c r="J30" i="20"/>
  <c r="J26" i="20"/>
  <c r="J22" i="20"/>
  <c r="J18" i="20"/>
  <c r="J14" i="20"/>
  <c r="J10" i="20"/>
  <c r="J6" i="20"/>
  <c r="D38" i="20"/>
  <c r="D22" i="20"/>
  <c r="D6" i="20"/>
  <c r="K25" i="2"/>
  <c r="L22" i="2"/>
  <c r="D43" i="49"/>
  <c r="D36" i="49"/>
  <c r="D29" i="49"/>
  <c r="D17" i="49"/>
  <c r="D10" i="49"/>
  <c r="D3" i="49"/>
  <c r="Q13" i="45"/>
  <c r="S11" i="45"/>
  <c r="Q10" i="45"/>
  <c r="J9" i="45"/>
  <c r="Q7" i="45"/>
  <c r="L6" i="45"/>
  <c r="J6" i="45"/>
  <c r="P4" i="45" a="1"/>
  <c r="J3" i="45"/>
  <c r="M18" i="44"/>
  <c r="N15" i="44"/>
  <c r="L15" i="44"/>
  <c r="M12" i="44"/>
  <c r="N9" i="44"/>
  <c r="Q6" i="44"/>
  <c r="S4" i="44"/>
  <c r="Q3" i="44"/>
  <c r="J2" i="44"/>
  <c r="L14" i="43"/>
  <c r="M11" i="43"/>
  <c r="N8" i="43"/>
  <c r="L8" i="43"/>
  <c r="M5" i="43"/>
  <c r="N2" i="43"/>
  <c r="R7" i="36" a="1"/>
  <c r="N6" i="36"/>
  <c r="R4" i="36" a="1"/>
  <c r="P3" i="36" a="1"/>
  <c r="S2" i="36"/>
  <c r="J4" i="30"/>
  <c r="N3" i="17"/>
  <c r="K46" i="20"/>
  <c r="K42" i="20"/>
  <c r="K38" i="20"/>
  <c r="K34" i="20"/>
  <c r="K30" i="20"/>
  <c r="K26" i="20"/>
  <c r="K22" i="20"/>
  <c r="K18" i="20"/>
  <c r="K14" i="20"/>
  <c r="K10" i="20"/>
  <c r="K6" i="20"/>
  <c r="D39" i="20"/>
  <c r="D23" i="20"/>
  <c r="D7" i="20"/>
  <c r="L25" i="2"/>
  <c r="V22" i="2"/>
  <c r="K22" i="2"/>
  <c r="K19" i="2"/>
  <c r="L16" i="2"/>
  <c r="V13" i="2"/>
  <c r="W10" i="2"/>
  <c r="L10" i="2"/>
  <c r="V7" i="2"/>
  <c r="I4" i="2"/>
  <c r="AB12" i="2"/>
  <c r="AB10" i="2"/>
  <c r="S13" i="2"/>
  <c r="R15" i="2"/>
  <c r="P16" i="2"/>
  <c r="O16" i="2"/>
  <c r="O14" i="2"/>
  <c r="N16" i="2"/>
  <c r="G24" i="2"/>
  <c r="G5" i="2"/>
  <c r="F6" i="2"/>
  <c r="E26" i="2"/>
  <c r="E6" i="2"/>
  <c r="D8" i="2"/>
  <c r="J8" i="12"/>
  <c r="J4" i="12"/>
  <c r="E43" i="49"/>
  <c r="E36" i="49"/>
  <c r="E24" i="49"/>
  <c r="D44" i="49"/>
  <c r="D32" i="49"/>
  <c r="D25" i="49"/>
  <c r="D18" i="49"/>
  <c r="D11" i="49"/>
  <c r="D4" i="49"/>
  <c r="J15" i="45"/>
  <c r="K12" i="45"/>
  <c r="L9" i="45"/>
  <c r="N6" i="45"/>
  <c r="R4" i="45" a="1"/>
  <c r="N3" i="45"/>
  <c r="L3" i="45"/>
  <c r="O18" i="44"/>
  <c r="Q15" i="44"/>
  <c r="J14" i="44"/>
  <c r="Q12" i="44"/>
  <c r="K11" i="44"/>
  <c r="J11" i="44"/>
  <c r="Q9" i="44"/>
  <c r="J8" i="44"/>
  <c r="K5" i="44"/>
  <c r="L2" i="44"/>
  <c r="N14" i="43"/>
  <c r="O11" i="43"/>
  <c r="Q8" i="43"/>
  <c r="J7" i="43"/>
  <c r="Q5" i="43"/>
  <c r="K4" i="43"/>
  <c r="J4" i="43"/>
  <c r="Q2" i="43"/>
  <c r="J8" i="36"/>
  <c r="Q6" i="36"/>
  <c r="J5" i="36"/>
  <c r="R3" i="36" a="1"/>
  <c r="N2" i="36"/>
  <c r="N4" i="30"/>
  <c r="L4" i="30"/>
  <c r="J3" i="17"/>
  <c r="I47" i="20"/>
  <c r="I43" i="20"/>
  <c r="I39" i="20"/>
  <c r="I35" i="20"/>
  <c r="I31" i="20"/>
  <c r="I27" i="20"/>
  <c r="I23" i="20"/>
  <c r="I19" i="20"/>
  <c r="I15" i="20"/>
  <c r="I11" i="20"/>
  <c r="I7" i="20"/>
  <c r="D41" i="20"/>
  <c r="D25" i="20"/>
  <c r="D9" i="20"/>
  <c r="W25" i="2"/>
  <c r="X22" i="2"/>
  <c r="X19" i="2"/>
  <c r="V19" i="2"/>
  <c r="W16" i="2"/>
  <c r="X13" i="2"/>
  <c r="H11" i="2"/>
  <c r="I8" i="2"/>
  <c r="X7" i="2"/>
  <c r="L4" i="2"/>
  <c r="AB14" i="2"/>
  <c r="S17" i="2"/>
  <c r="S15" i="2"/>
  <c r="R17" i="2"/>
  <c r="P18" i="2"/>
  <c r="O18" i="2"/>
  <c r="N20" i="2"/>
  <c r="N18" i="2"/>
  <c r="G26" i="2"/>
  <c r="G7" i="2"/>
  <c r="F8" i="2"/>
  <c r="E10" i="2"/>
  <c r="E8" i="2"/>
  <c r="D10" i="2"/>
  <c r="L8" i="12"/>
  <c r="L4" i="12"/>
  <c r="E39" i="49"/>
  <c r="E32" i="49"/>
  <c r="E25" i="49"/>
  <c r="E18" i="49"/>
  <c r="E11" i="49"/>
  <c r="M15" i="45"/>
  <c r="K15" i="45"/>
  <c r="R13" i="45" a="1"/>
  <c r="L12" i="45"/>
  <c r="R10" i="45" a="1"/>
  <c r="M9" i="45"/>
  <c r="R7" i="45" a="1"/>
  <c r="O6" i="45"/>
  <c r="O3" i="45"/>
  <c r="M3" i="45"/>
  <c r="Q18" i="44"/>
  <c r="S16" i="44"/>
  <c r="P15" i="44" a="1"/>
  <c r="K14" i="44"/>
  <c r="P12" i="44" a="1"/>
  <c r="L11" i="44"/>
  <c r="P9" i="44" a="1"/>
  <c r="M8" i="44"/>
  <c r="K8" i="44"/>
  <c r="D40" i="49"/>
  <c r="D33" i="49"/>
  <c r="D26" i="49"/>
  <c r="D19" i="49"/>
  <c r="D7" i="49"/>
  <c r="N15" i="45"/>
  <c r="L15" i="45"/>
  <c r="M12" i="45"/>
  <c r="N9" i="45"/>
  <c r="Q6" i="45"/>
  <c r="S4" i="45"/>
  <c r="Q3" i="45"/>
  <c r="J2" i="45"/>
  <c r="P18" i="44" a="1"/>
  <c r="J17" i="44"/>
  <c r="L14" i="44"/>
  <c r="M11" i="44"/>
  <c r="N8" i="44"/>
  <c r="L8" i="44"/>
  <c r="M5" i="44"/>
  <c r="N2" i="44"/>
  <c r="L13" i="43"/>
  <c r="J13" i="43"/>
  <c r="P11" i="43" a="1"/>
  <c r="J10" i="43"/>
  <c r="L7" i="43"/>
  <c r="M4" i="43"/>
  <c r="M8" i="36"/>
  <c r="K8" i="36"/>
  <c r="K5" i="36"/>
  <c r="L3" i="36"/>
  <c r="Q2" i="36"/>
  <c r="Q4" i="30"/>
  <c r="M2" i="30"/>
  <c r="K4" i="17"/>
  <c r="K45" i="20"/>
  <c r="K41" i="20"/>
  <c r="K37" i="20"/>
  <c r="K33" i="20"/>
  <c r="K29" i="20"/>
  <c r="K25" i="20"/>
  <c r="K21" i="20"/>
  <c r="K17" i="20"/>
  <c r="K13" i="20"/>
  <c r="K9" i="20"/>
  <c r="K5" i="20"/>
  <c r="D43" i="20"/>
  <c r="D27" i="20"/>
  <c r="D11" i="20"/>
  <c r="E40" i="49"/>
  <c r="E33" i="49"/>
  <c r="E26" i="49"/>
  <c r="E14" i="49"/>
  <c r="E7" i="49"/>
  <c r="O15" i="45"/>
  <c r="S13" i="45"/>
  <c r="O12" i="45"/>
  <c r="N12" i="45"/>
  <c r="S10" i="45"/>
  <c r="O9" i="45"/>
  <c r="S7" i="45"/>
  <c r="P6" i="45" a="1"/>
  <c r="J5" i="45"/>
  <c r="P3" i="45" a="1"/>
  <c r="K2" i="45"/>
  <c r="K17" i="44"/>
  <c r="R15" i="44" a="1"/>
  <c r="M14" i="44"/>
  <c r="R12" i="44" a="1"/>
  <c r="N11" i="44"/>
  <c r="R9" i="44" a="1"/>
  <c r="O8" i="44"/>
  <c r="S6" i="44"/>
  <c r="O5" i="44"/>
  <c r="N5" i="44"/>
  <c r="S3" i="44"/>
  <c r="O2" i="44"/>
  <c r="M13" i="43"/>
  <c r="K13" i="43"/>
  <c r="K10" i="43"/>
  <c r="R8" i="43" a="1"/>
  <c r="M7" i="43"/>
  <c r="R5" i="43" a="1"/>
  <c r="N4" i="43"/>
  <c r="R2" i="43" a="1"/>
  <c r="N8" i="36"/>
  <c r="R6" i="36" a="1"/>
  <c r="N5" i="36"/>
  <c r="L5" i="36"/>
  <c r="M3" i="36"/>
  <c r="P2" i="36" a="1"/>
  <c r="P4" i="30" a="1"/>
  <c r="J3" i="30"/>
  <c r="L44" i="110" a="1"/>
  <c r="G39" i="110" a="1"/>
  <c r="L37" i="110" a="1"/>
  <c r="G31" i="110" a="1"/>
  <c r="L29" i="110" a="1"/>
  <c r="G23" i="110" a="1"/>
  <c r="L21" i="110" a="1"/>
  <c r="G15" i="110" a="1"/>
  <c r="L13" i="110" a="1"/>
  <c r="G7" i="110" a="1"/>
  <c r="G5" i="110" a="1"/>
  <c r="G3" i="110" a="1"/>
  <c r="M2" i="17"/>
  <c r="H46" i="20"/>
  <c r="H42" i="20"/>
  <c r="H38" i="20"/>
  <c r="H34" i="20"/>
  <c r="H30" i="20"/>
  <c r="H26" i="20"/>
  <c r="H22" i="20"/>
  <c r="H18" i="20"/>
  <c r="H14" i="20"/>
  <c r="H10" i="20"/>
  <c r="H6" i="20"/>
  <c r="D28" i="20"/>
  <c r="D12" i="20"/>
  <c r="H4" i="20"/>
  <c r="D41" i="49"/>
  <c r="D34" i="49"/>
  <c r="D22" i="49"/>
  <c r="D15" i="49"/>
  <c r="D8" i="49"/>
  <c r="Q15" i="45"/>
  <c r="J14" i="45"/>
  <c r="Q12" i="45"/>
  <c r="K11" i="45"/>
  <c r="J11" i="45"/>
  <c r="Q9" i="45"/>
  <c r="J8" i="45"/>
  <c r="K5" i="45"/>
  <c r="L2" i="45"/>
  <c r="N17" i="44"/>
  <c r="L17" i="44"/>
  <c r="N14" i="44"/>
  <c r="O11" i="44"/>
  <c r="Q8" i="44"/>
  <c r="J7" i="44"/>
  <c r="Q5" i="44"/>
  <c r="K4" i="44"/>
  <c r="J4" i="44"/>
  <c r="Q2" i="44"/>
  <c r="N13" i="43"/>
  <c r="R11" i="43" a="1"/>
  <c r="N10" i="43"/>
  <c r="L10" i="43"/>
  <c r="N7" i="43"/>
  <c r="O4" i="43"/>
  <c r="O8" i="36"/>
  <c r="O5" i="36"/>
  <c r="M5" i="36"/>
  <c r="J4" i="36"/>
  <c r="K3" i="30"/>
  <c r="K2" i="17"/>
  <c r="I46" i="20"/>
  <c r="I42" i="20"/>
  <c r="I38" i="20"/>
  <c r="I34" i="20"/>
  <c r="I30" i="20"/>
  <c r="I26" i="20"/>
  <c r="I22" i="20"/>
  <c r="I18" i="20"/>
  <c r="I14" i="20"/>
  <c r="I10" i="20"/>
  <c r="I6" i="20"/>
  <c r="D29" i="20"/>
  <c r="E41" i="49"/>
  <c r="E29" i="49"/>
  <c r="E22" i="49"/>
  <c r="E15" i="49"/>
  <c r="E8" i="49"/>
  <c r="P15" i="45" a="1"/>
  <c r="K14" i="45"/>
  <c r="P12" i="45" a="1"/>
  <c r="L11" i="45"/>
  <c r="P9" i="45" a="1"/>
  <c r="M8" i="45"/>
  <c r="K8" i="45"/>
  <c r="R6" i="45" a="1"/>
  <c r="L5" i="45"/>
  <c r="R3" i="45" a="1"/>
  <c r="M2" i="45"/>
  <c r="O17" i="44"/>
  <c r="M17" i="44"/>
  <c r="S15" i="44"/>
  <c r="O14" i="44"/>
  <c r="S12" i="44"/>
  <c r="Q11" i="44"/>
  <c r="S9" i="44"/>
  <c r="P8" i="44" a="1"/>
  <c r="K7" i="44"/>
  <c r="P5" i="44" a="1"/>
  <c r="L4" i="44"/>
  <c r="P2" i="44" a="1"/>
  <c r="Q14" i="43"/>
  <c r="O13" i="43"/>
  <c r="O10" i="43"/>
  <c r="M10" i="43"/>
  <c r="S8" i="43"/>
  <c r="O7" i="43"/>
  <c r="S5" i="43"/>
  <c r="Q4" i="43"/>
  <c r="S2" i="43"/>
  <c r="Q8" i="36"/>
  <c r="J7" i="36"/>
  <c r="Q5" i="36"/>
  <c r="S4" i="36"/>
  <c r="R2" i="36" a="1"/>
  <c r="R5" i="30" a="1"/>
  <c r="R4" i="30" a="1"/>
  <c r="L3" i="30"/>
  <c r="G45" i="110" a="1"/>
  <c r="L39" i="110" a="1"/>
  <c r="G38" i="110" a="1"/>
  <c r="L31" i="110" a="1"/>
  <c r="G30" i="110" a="1"/>
  <c r="L23" i="110" a="1"/>
  <c r="G22" i="110" a="1"/>
  <c r="L15" i="110" a="1"/>
  <c r="G14" i="110" a="1"/>
  <c r="L7" i="110" a="1"/>
  <c r="L5" i="110" a="1"/>
  <c r="L3" i="110" a="1"/>
  <c r="L2" i="17"/>
  <c r="J44" i="20"/>
  <c r="J40" i="20"/>
  <c r="J36" i="20"/>
  <c r="J32" i="20"/>
  <c r="J28" i="20"/>
  <c r="J24" i="20"/>
  <c r="J20" i="20"/>
  <c r="J16" i="20"/>
  <c r="J12" i="20"/>
  <c r="J8" i="20"/>
  <c r="D44" i="20"/>
  <c r="D30" i="20"/>
  <c r="D37" i="49"/>
  <c r="D30" i="49"/>
  <c r="D23" i="49"/>
  <c r="D16" i="49"/>
  <c r="D9" i="49"/>
  <c r="L14" i="45"/>
  <c r="M11" i="45"/>
  <c r="N8" i="45"/>
  <c r="L8" i="45"/>
  <c r="M5" i="45"/>
  <c r="N2" i="45"/>
  <c r="Q17" i="44"/>
  <c r="J16" i="44"/>
  <c r="Q14" i="44"/>
  <c r="L13" i="44"/>
  <c r="J13" i="44"/>
  <c r="P11" i="44" a="1"/>
  <c r="J10" i="44"/>
  <c r="L7" i="44"/>
  <c r="M4" i="44"/>
  <c r="P14" i="43" a="1"/>
  <c r="Q13" i="43"/>
  <c r="S11" i="43"/>
  <c r="Q10" i="43"/>
  <c r="J9" i="43"/>
  <c r="Q7" i="43"/>
  <c r="L6" i="43"/>
  <c r="J6" i="43"/>
  <c r="P4" i="43" a="1"/>
  <c r="J3" i="43"/>
  <c r="P8" i="36" a="1"/>
  <c r="S7" i="36"/>
  <c r="P5" i="36" a="1"/>
  <c r="K4" i="36"/>
  <c r="M3" i="30"/>
  <c r="N2" i="17"/>
  <c r="K44" i="20"/>
  <c r="K40" i="20"/>
  <c r="K36" i="20"/>
  <c r="K32" i="20"/>
  <c r="K28" i="20"/>
  <c r="K24" i="20"/>
  <c r="K20" i="20"/>
  <c r="K16" i="20"/>
  <c r="K12" i="20"/>
  <c r="K8" i="20"/>
  <c r="D45" i="20"/>
  <c r="D31" i="20"/>
  <c r="D15" i="20"/>
  <c r="J4" i="20"/>
  <c r="H24" i="2"/>
  <c r="H21" i="2"/>
  <c r="W20" i="2"/>
  <c r="X17" i="2"/>
  <c r="H15" i="2"/>
  <c r="I12" i="2"/>
  <c r="X11" i="2"/>
  <c r="H9" i="2"/>
  <c r="X4" i="2"/>
  <c r="AB22" i="2"/>
  <c r="D38" i="49"/>
  <c r="D31" i="49"/>
  <c r="D24" i="49"/>
  <c r="D12" i="49"/>
  <c r="D5" i="49"/>
  <c r="N14" i="45"/>
  <c r="O11" i="45"/>
  <c r="Q8" i="45"/>
  <c r="J7" i="45"/>
  <c r="Q5" i="45"/>
  <c r="K4" i="45"/>
  <c r="J4" i="45"/>
  <c r="Q2" i="45"/>
  <c r="L16" i="44"/>
  <c r="N13" i="44"/>
  <c r="R11" i="44" a="1"/>
  <c r="N10" i="44"/>
  <c r="L10" i="44"/>
  <c r="N7" i="44"/>
  <c r="O4" i="44"/>
  <c r="R14" i="43" a="1"/>
  <c r="K12" i="43"/>
  <c r="L9" i="43"/>
  <c r="N6" i="43"/>
  <c r="R4" i="43" a="1"/>
  <c r="N3" i="43"/>
  <c r="L3" i="43"/>
  <c r="R8" i="36" a="1"/>
  <c r="L7" i="36"/>
  <c r="R5" i="36" a="1"/>
  <c r="M4" i="36"/>
  <c r="M2" i="36"/>
  <c r="L5" i="30"/>
  <c r="O3" i="30"/>
  <c r="J2" i="30"/>
  <c r="L4" i="17"/>
  <c r="N5" i="17"/>
  <c r="I45" i="20"/>
  <c r="I41" i="20"/>
  <c r="I37" i="20"/>
  <c r="I33" i="20"/>
  <c r="I29" i="20"/>
  <c r="I25" i="20"/>
  <c r="I21" i="20"/>
  <c r="I17" i="20"/>
  <c r="I13" i="20"/>
  <c r="I9" i="20"/>
  <c r="D47" i="20"/>
  <c r="D33" i="20"/>
  <c r="D17" i="20"/>
  <c r="V26" i="2"/>
  <c r="E37" i="49"/>
  <c r="R9" i="45" a="1"/>
  <c r="K16" i="44"/>
  <c r="R6" i="44" a="1"/>
  <c r="J12" i="43"/>
  <c r="M7" i="36"/>
  <c r="M5" i="30"/>
  <c r="L43" i="110" a="1"/>
  <c r="E30" i="49"/>
  <c r="K9" i="45"/>
  <c r="O15" i="44"/>
  <c r="R5" i="44" a="1"/>
  <c r="N11" i="43"/>
  <c r="N5" i="43"/>
  <c r="O6" i="36"/>
  <c r="M4" i="30"/>
  <c r="G40" i="110" a="1"/>
  <c r="L25" i="110" a="1"/>
  <c r="L2" i="110" a="1"/>
  <c r="J41" i="20"/>
  <c r="H29" i="20"/>
  <c r="J15" i="20"/>
  <c r="H5" i="20"/>
  <c r="D5" i="20"/>
  <c r="K24" i="2"/>
  <c r="H22" i="2"/>
  <c r="I17" i="2"/>
  <c r="W14" i="2"/>
  <c r="L12" i="2"/>
  <c r="H10" i="2"/>
  <c r="W7" i="2"/>
  <c r="O4" i="2"/>
  <c r="S26" i="2"/>
  <c r="S7" i="2"/>
  <c r="R11" i="2"/>
  <c r="P14" i="2"/>
  <c r="O17" i="2"/>
  <c r="N22" i="2"/>
  <c r="L5" i="2"/>
  <c r="G15" i="2"/>
  <c r="F18" i="2"/>
  <c r="E22" i="2"/>
  <c r="D26" i="2"/>
  <c r="D9" i="2"/>
  <c r="J5" i="12"/>
  <c r="M2" i="12"/>
  <c r="E23" i="49"/>
  <c r="O8" i="45"/>
  <c r="P14" i="44" a="1"/>
  <c r="J5" i="44"/>
  <c r="Q11" i="43"/>
  <c r="L4" i="43"/>
  <c r="P6" i="36" a="1"/>
  <c r="O4" i="30"/>
  <c r="L40" i="110" a="1"/>
  <c r="L12" i="110" a="1"/>
  <c r="P2" i="110" a="1"/>
  <c r="H41" i="20"/>
  <c r="J27" i="20"/>
  <c r="K15" i="20"/>
  <c r="I5" i="20"/>
  <c r="E17" i="49"/>
  <c r="P7" i="45" a="1"/>
  <c r="S13" i="44"/>
  <c r="L5" i="44"/>
  <c r="P10" i="43" a="1"/>
  <c r="J5" i="30"/>
  <c r="G27" i="110" a="1"/>
  <c r="G13" i="110" a="1"/>
  <c r="Q4" i="17"/>
  <c r="J39" i="20"/>
  <c r="K27" i="20"/>
  <c r="H15" i="20"/>
  <c r="D37" i="20"/>
  <c r="D10" i="20"/>
  <c r="V24" i="2"/>
  <c r="W19" i="2"/>
  <c r="L17" i="2"/>
  <c r="I15" i="2"/>
  <c r="W12" i="2"/>
  <c r="K10" i="2"/>
  <c r="R4" i="2"/>
  <c r="AB21" i="2"/>
  <c r="V6" i="2"/>
  <c r="S9" i="2"/>
  <c r="R13" i="2"/>
  <c r="P17" i="2"/>
  <c r="E16" i="49"/>
  <c r="S6" i="45"/>
  <c r="M13" i="44"/>
  <c r="N4" i="44"/>
  <c r="R9" i="43" a="1"/>
  <c r="O3" i="43"/>
  <c r="Q3" i="30"/>
  <c r="L36" i="110" a="1"/>
  <c r="E10" i="49"/>
  <c r="M6" i="45"/>
  <c r="O12" i="44"/>
  <c r="P3" i="44" a="1"/>
  <c r="S9" i="43"/>
  <c r="S3" i="43"/>
  <c r="K4" i="30"/>
  <c r="G37" i="110" a="1"/>
  <c r="G24" i="110" a="1"/>
  <c r="L9" i="110" a="1"/>
  <c r="P4" i="17"/>
  <c r="H39" i="20"/>
  <c r="J25" i="20"/>
  <c r="H13" i="20"/>
  <c r="D42" i="20"/>
  <c r="D4" i="20"/>
  <c r="X24" i="2"/>
  <c r="I20" i="2"/>
  <c r="W17" i="2"/>
  <c r="L15" i="2"/>
  <c r="H13" i="2"/>
  <c r="K8" i="2"/>
  <c r="V4" i="2"/>
  <c r="AB24" i="2"/>
  <c r="AB6" i="2"/>
  <c r="S11" i="2"/>
  <c r="R16" i="2"/>
  <c r="P20" i="2"/>
  <c r="O23" i="2"/>
  <c r="N26" i="2"/>
  <c r="N8" i="2"/>
  <c r="G19" i="2"/>
  <c r="F23" i="2"/>
  <c r="F5" i="2"/>
  <c r="D13" i="2"/>
  <c r="M9" i="12"/>
  <c r="O5" i="12"/>
  <c r="Q2" i="12"/>
  <c r="E4" i="49"/>
  <c r="O5" i="45"/>
  <c r="K13" i="44"/>
  <c r="R3" i="44" a="1"/>
  <c r="K9" i="43"/>
  <c r="P2" i="43" a="1"/>
  <c r="S5" i="36"/>
  <c r="L2" i="30"/>
  <c r="L38" i="110" a="1"/>
  <c r="L24" i="110" a="1"/>
  <c r="P3" i="17"/>
  <c r="J37" i="20"/>
  <c r="H25" i="20"/>
  <c r="J11" i="20"/>
  <c r="D32" i="20"/>
  <c r="L26" i="2"/>
  <c r="W22" i="2"/>
  <c r="K20" i="2"/>
  <c r="H18" i="2"/>
  <c r="V15" i="2"/>
  <c r="I13" i="2"/>
  <c r="L8" i="2"/>
  <c r="W4" i="2"/>
  <c r="AB25" i="2"/>
  <c r="AB7" i="2"/>
  <c r="S12" i="2"/>
  <c r="R18" i="2"/>
  <c r="P22" i="2"/>
  <c r="O24" i="2"/>
  <c r="O5" i="2"/>
  <c r="N9" i="2"/>
  <c r="G20" i="2"/>
  <c r="F24" i="2"/>
  <c r="E3" i="49"/>
  <c r="K6" i="45"/>
  <c r="N12" i="44"/>
  <c r="R2" i="44" a="1"/>
  <c r="O8" i="43"/>
  <c r="K3" i="43"/>
  <c r="L4" i="36"/>
  <c r="N3" i="30"/>
  <c r="L33" i="110" a="1"/>
  <c r="G11" i="110" a="1"/>
  <c r="M4" i="17"/>
  <c r="H37" i="20"/>
  <c r="J23" i="20"/>
  <c r="K11" i="20"/>
  <c r="D34" i="20"/>
  <c r="W26" i="2"/>
  <c r="H23" i="2"/>
  <c r="L20" i="2"/>
  <c r="I18" i="2"/>
  <c r="W15" i="2"/>
  <c r="X10" i="2"/>
  <c r="V8" i="2"/>
  <c r="AB4" i="2"/>
  <c r="AB26" i="2"/>
  <c r="AB8" i="2"/>
  <c r="S14" i="2"/>
  <c r="R19" i="2"/>
  <c r="P23" i="2"/>
  <c r="O25" i="2"/>
  <c r="O6" i="2"/>
  <c r="N10" i="2"/>
  <c r="F25" i="2"/>
  <c r="F7" i="2"/>
  <c r="E12" i="2"/>
  <c r="D15" i="2"/>
  <c r="K9" i="12"/>
  <c r="O6" i="12"/>
  <c r="J3" i="12"/>
  <c r="R15" i="45" a="1"/>
  <c r="N5" i="45"/>
  <c r="K2" i="44"/>
  <c r="P8" i="43" a="1"/>
  <c r="M3" i="43"/>
  <c r="N4" i="36"/>
  <c r="K2" i="30"/>
  <c r="L20" i="110" a="1"/>
  <c r="L11" i="110" a="1"/>
  <c r="J2" i="17"/>
  <c r="J35" i="20"/>
  <c r="K23" i="20"/>
  <c r="H11" i="20"/>
  <c r="D35" i="20"/>
  <c r="X26" i="2"/>
  <c r="I23" i="2"/>
  <c r="V20" i="2"/>
  <c r="K18" i="2"/>
  <c r="K13" i="2"/>
  <c r="I11" i="2"/>
  <c r="W8" i="2"/>
  <c r="H6" i="2"/>
  <c r="D4" i="2"/>
  <c r="AB9" i="2"/>
  <c r="R20" i="2"/>
  <c r="P24" i="2"/>
  <c r="O26" i="2"/>
  <c r="O7" i="2"/>
  <c r="S14" i="45"/>
  <c r="S10" i="44"/>
  <c r="M2" i="44"/>
  <c r="P7" i="43" a="1"/>
  <c r="O2" i="43"/>
  <c r="N2" i="30"/>
  <c r="G35" i="110" a="1"/>
  <c r="G21" i="110" a="1"/>
  <c r="R7" i="110" a="1"/>
  <c r="M3" i="17"/>
  <c r="K35" i="20"/>
  <c r="H23" i="20"/>
  <c r="J9" i="20"/>
  <c r="D21" i="20"/>
  <c r="I25" i="2"/>
  <c r="K23" i="2"/>
  <c r="X20" i="2"/>
  <c r="X15" i="2"/>
  <c r="L13" i="2"/>
  <c r="K11" i="2"/>
  <c r="P13" i="45" a="1"/>
  <c r="K3" i="45"/>
  <c r="O9" i="44"/>
  <c r="M14" i="43"/>
  <c r="K7" i="43"/>
  <c r="L2" i="36"/>
  <c r="G44" i="110" a="1"/>
  <c r="G32" i="110" a="1"/>
  <c r="L17" i="110" a="1"/>
  <c r="H47" i="20"/>
  <c r="J33" i="20"/>
  <c r="H21" i="20"/>
  <c r="J7" i="20"/>
  <c r="D26" i="20"/>
  <c r="X25" i="2"/>
  <c r="V23" i="2"/>
  <c r="V18" i="2"/>
  <c r="I16" i="2"/>
  <c r="H14" i="2"/>
  <c r="V11" i="2"/>
  <c r="K9" i="2"/>
  <c r="F4" i="2"/>
  <c r="AB13" i="2"/>
  <c r="S19" i="2"/>
  <c r="R23" i="2"/>
  <c r="R5" i="2"/>
  <c r="P8" i="2"/>
  <c r="O10" i="2"/>
  <c r="N14" i="2"/>
  <c r="G25" i="2"/>
  <c r="G9" i="2"/>
  <c r="F12" i="2"/>
  <c r="E16" i="2"/>
  <c r="D19" i="2"/>
  <c r="L7" i="12"/>
  <c r="O3" i="12"/>
  <c r="R12" i="45" a="1"/>
  <c r="O2" i="45"/>
  <c r="R8" i="44" a="1"/>
  <c r="O14" i="43"/>
  <c r="M6" i="43"/>
  <c r="J3" i="36"/>
  <c r="L45" i="110" a="1"/>
  <c r="L32" i="110" a="1"/>
  <c r="G4" i="110" a="1"/>
  <c r="J45" i="20"/>
  <c r="H33" i="20"/>
  <c r="J19" i="20"/>
  <c r="K7" i="20"/>
  <c r="D13" i="20"/>
  <c r="H26" i="2"/>
  <c r="I21" i="2"/>
  <c r="W18" i="2"/>
  <c r="K16" i="2"/>
  <c r="I14" i="2"/>
  <c r="W11" i="2"/>
  <c r="L6" i="2"/>
  <c r="G4" i="2"/>
  <c r="J12" i="45"/>
  <c r="N18" i="44"/>
  <c r="S7" i="44"/>
  <c r="P13" i="43" a="1"/>
  <c r="O5" i="43"/>
  <c r="K2" i="36"/>
  <c r="L41" i="110" a="1"/>
  <c r="G19" i="110" a="1"/>
  <c r="L4" i="110" a="1"/>
  <c r="H45" i="20"/>
  <c r="J31" i="20"/>
  <c r="K19" i="20"/>
  <c r="I8" i="20"/>
  <c r="D14" i="20"/>
  <c r="K26" i="2"/>
  <c r="K21" i="2"/>
  <c r="X18" i="2"/>
  <c r="V16" i="2"/>
  <c r="K14" i="2"/>
  <c r="L9" i="2"/>
  <c r="W6" i="2"/>
  <c r="H4" i="2"/>
  <c r="AB16" i="2"/>
  <c r="S22" i="2"/>
  <c r="R25" i="2"/>
  <c r="R7" i="2"/>
  <c r="P10" i="2"/>
  <c r="O12" i="2"/>
  <c r="N17" i="2"/>
  <c r="H5" i="2"/>
  <c r="G11" i="2"/>
  <c r="F14" i="2"/>
  <c r="E18" i="2"/>
  <c r="D22" i="2"/>
  <c r="O7" i="12"/>
  <c r="K4" i="12"/>
  <c r="N11" i="45"/>
  <c r="P17" i="44" a="1"/>
  <c r="M7" i="44"/>
  <c r="R12" i="43" a="1"/>
  <c r="P5" i="43" a="1"/>
  <c r="S8" i="36"/>
  <c r="O2" i="36"/>
  <c r="L28" i="110" a="1"/>
  <c r="L19" i="110" a="1"/>
  <c r="G6" i="110" a="1"/>
  <c r="J43" i="20"/>
  <c r="K31" i="20"/>
  <c r="H19" i="20"/>
  <c r="H7" i="20"/>
  <c r="D16" i="20"/>
  <c r="W23" i="2"/>
  <c r="V21" i="2"/>
  <c r="H19" i="2"/>
  <c r="X16" i="2"/>
  <c r="L14" i="2"/>
  <c r="V9" i="2"/>
  <c r="H7" i="2"/>
  <c r="K4" i="2"/>
  <c r="AB17" i="2"/>
  <c r="S23" i="2"/>
  <c r="R26" i="2"/>
  <c r="R8" i="2"/>
  <c r="P11" i="2"/>
  <c r="O13" i="2"/>
  <c r="N19" i="2"/>
  <c r="G12" i="2"/>
  <c r="F15" i="2"/>
  <c r="E19" i="2"/>
  <c r="D23" i="2"/>
  <c r="D5" i="2"/>
  <c r="M8" i="12"/>
  <c r="P4" i="12"/>
  <c r="P10" i="45" a="1"/>
  <c r="R16" i="44" a="1"/>
  <c r="P6" i="44" a="1"/>
  <c r="S12" i="43"/>
  <c r="K6" i="43"/>
  <c r="K7" i="36"/>
  <c r="K5" i="30"/>
  <c r="G43" i="110" a="1"/>
  <c r="G29" i="110" a="1"/>
  <c r="G16" i="110" a="1"/>
  <c r="M14" i="45"/>
  <c r="D46" i="20"/>
  <c r="H20" i="2"/>
  <c r="L11" i="2"/>
  <c r="AB23" i="2"/>
  <c r="R22" i="2"/>
  <c r="P12" i="2"/>
  <c r="N15" i="2"/>
  <c r="G6" i="2"/>
  <c r="E25" i="2"/>
  <c r="D6" i="2"/>
  <c r="M7" i="12"/>
  <c r="S3" i="45"/>
  <c r="N4" i="17"/>
  <c r="D40" i="20"/>
  <c r="L18" i="2"/>
  <c r="W9" i="2"/>
  <c r="E4" i="2"/>
  <c r="R24" i="2"/>
  <c r="P13" i="2"/>
  <c r="K5" i="2"/>
  <c r="G8" i="2"/>
  <c r="E11" i="2"/>
  <c r="D7" i="2"/>
  <c r="J7" i="12"/>
  <c r="K10" i="44"/>
  <c r="K3" i="17"/>
  <c r="D24" i="20"/>
  <c r="I19" i="2"/>
  <c r="X9" i="2"/>
  <c r="AB11" i="2"/>
  <c r="S5" i="2"/>
  <c r="O19" i="2"/>
  <c r="P5" i="2"/>
  <c r="G10" i="2"/>
  <c r="E13" i="2"/>
  <c r="D11" i="2"/>
  <c r="P3" i="12"/>
  <c r="K43" i="20"/>
  <c r="D18" i="20"/>
  <c r="L19" i="2"/>
  <c r="I10" i="2"/>
  <c r="AB15" i="2"/>
  <c r="S6" i="2"/>
  <c r="O20" i="2"/>
  <c r="N5" i="2"/>
  <c r="F16" i="2"/>
  <c r="E14" i="2"/>
  <c r="D12" i="2"/>
  <c r="M4" i="12"/>
  <c r="S6" i="43"/>
  <c r="H43" i="20"/>
  <c r="D19" i="20"/>
  <c r="K17" i="2"/>
  <c r="V10" i="2"/>
  <c r="AB18" i="2"/>
  <c r="R12" i="2"/>
  <c r="L8" i="36"/>
  <c r="K39" i="20"/>
  <c r="D8" i="20"/>
  <c r="V17" i="2"/>
  <c r="X8" i="2"/>
  <c r="AB19" i="2"/>
  <c r="R14" i="2"/>
  <c r="O8" i="2"/>
  <c r="N7" i="2"/>
  <c r="F19" i="2"/>
  <c r="E17" i="2"/>
  <c r="J9" i="12"/>
  <c r="M5" i="12"/>
  <c r="H35" i="20"/>
  <c r="I4" i="20"/>
  <c r="H16" i="2"/>
  <c r="I9" i="2"/>
  <c r="X6" i="2"/>
  <c r="P25" i="2"/>
  <c r="O9" i="2"/>
  <c r="G21" i="2"/>
  <c r="F20" i="2"/>
  <c r="D24" i="2"/>
  <c r="R2" i="30" a="1"/>
  <c r="H31" i="20"/>
  <c r="V25" i="2"/>
  <c r="H17" i="2"/>
  <c r="I7" i="2"/>
  <c r="AB5" i="2"/>
  <c r="P26" i="2"/>
  <c r="O11" i="2"/>
  <c r="G22" i="2"/>
  <c r="F22" i="2"/>
  <c r="D25" i="2"/>
  <c r="P9" i="12"/>
  <c r="K2" i="12"/>
  <c r="L35" i="110" a="1"/>
  <c r="J29" i="20"/>
  <c r="X23" i="2"/>
  <c r="V14" i="2"/>
  <c r="L7" i="2"/>
  <c r="S16" i="2"/>
  <c r="R6" i="2"/>
  <c r="O15" i="2"/>
  <c r="G23" i="2"/>
  <c r="F9" i="2"/>
  <c r="E5" i="2"/>
  <c r="K7" i="12"/>
  <c r="L2" i="12"/>
  <c r="L30" i="110" a="1"/>
  <c r="H27" i="20"/>
  <c r="I24" i="2"/>
  <c r="X14" i="2"/>
  <c r="H8" i="2"/>
  <c r="S18" i="2"/>
  <c r="L27" i="110" a="1"/>
  <c r="J21" i="20"/>
  <c r="L24" i="2"/>
  <c r="K15" i="2"/>
  <c r="S4" i="2"/>
  <c r="S20" i="2"/>
  <c r="R10" i="2"/>
  <c r="N23" i="2"/>
  <c r="G13" i="2"/>
  <c r="F11" i="2"/>
  <c r="E9" i="2"/>
  <c r="K8" i="12"/>
  <c r="K3" i="12"/>
  <c r="L22" i="110" a="1"/>
  <c r="J17" i="20"/>
  <c r="W24" i="2"/>
  <c r="W13" i="2"/>
  <c r="I6" i="2"/>
  <c r="S24" i="2"/>
  <c r="P15" i="2"/>
  <c r="N24" i="2"/>
  <c r="G14" i="2"/>
  <c r="F13" i="2"/>
  <c r="D14" i="2"/>
  <c r="P8" i="12"/>
  <c r="L3" i="12"/>
  <c r="L16" i="110" a="1"/>
  <c r="H17" i="20"/>
  <c r="L23" i="2"/>
  <c r="H12" i="2"/>
  <c r="K6" i="2"/>
  <c r="S25" i="2"/>
  <c r="P19" i="2"/>
  <c r="N25" i="2"/>
  <c r="G16" i="2"/>
  <c r="E20" i="2"/>
  <c r="D16" i="2"/>
  <c r="K5" i="12"/>
  <c r="L14" i="110" a="1"/>
  <c r="J13" i="20"/>
  <c r="W21" i="2"/>
  <c r="K12" i="2"/>
  <c r="P4" i="2"/>
  <c r="S8" i="2"/>
  <c r="P6" i="2"/>
  <c r="N11" i="2"/>
  <c r="G17" i="2"/>
  <c r="E21" i="2"/>
  <c r="D17" i="2"/>
  <c r="L5" i="12"/>
  <c r="L6" i="110" a="1"/>
  <c r="J5" i="20"/>
  <c r="I22" i="2"/>
  <c r="X12" i="2"/>
  <c r="AB20" i="2"/>
  <c r="R21" i="2"/>
  <c r="P9" i="2"/>
  <c r="N13" i="2"/>
  <c r="F26" i="2"/>
  <c r="E24" i="2"/>
  <c r="D20" i="2"/>
  <c r="P6" i="12"/>
  <c r="G8" i="110" a="1"/>
  <c r="E23" i="2"/>
  <c r="H9" i="20"/>
  <c r="E15" i="2"/>
  <c r="X21" i="2"/>
  <c r="E7" i="2"/>
  <c r="V12" i="2"/>
  <c r="D18" i="2"/>
  <c r="N4" i="2"/>
  <c r="O8" i="12"/>
  <c r="S10" i="2"/>
  <c r="L9" i="12"/>
  <c r="R9" i="2"/>
  <c r="P7" i="12"/>
  <c r="P7" i="2"/>
  <c r="P5" i="12"/>
  <c r="O22" i="2"/>
  <c r="O4" i="12"/>
  <c r="N21" i="2"/>
  <c r="J2" i="12"/>
  <c r="N12" i="2"/>
  <c r="M3" i="12"/>
  <c r="N6" i="2"/>
  <c r="I5" i="2"/>
  <c r="G18" i="2"/>
  <c r="F10" i="2"/>
  <c r="F17" i="2"/>
  <c r="D18" i="4" l="1"/>
  <c r="J5" i="2"/>
  <c r="AA5" i="2"/>
  <c r="F3" i="12"/>
  <c r="F16" i="12" s="1"/>
  <c r="H3" i="12"/>
  <c r="H16" i="12" s="1"/>
  <c r="C4" i="30" s="1"/>
  <c r="E3" i="12"/>
  <c r="E16" i="12" s="1"/>
  <c r="G3" i="12"/>
  <c r="G16" i="12" s="1"/>
  <c r="I3" i="12"/>
  <c r="I16" i="12" s="1"/>
  <c r="Q21" i="2"/>
  <c r="G21" i="4" s="1"/>
  <c r="M7" i="2"/>
  <c r="F7" i="4" s="1"/>
  <c r="Q7" i="2"/>
  <c r="G7" i="4" s="1"/>
  <c r="T7" i="2"/>
  <c r="H7" i="4" s="1"/>
  <c r="C18" i="4"/>
  <c r="Y21" i="2"/>
  <c r="Z21" i="2"/>
  <c r="J21" i="4" s="1"/>
  <c r="AA21" i="2"/>
  <c r="K21" i="4" s="1"/>
  <c r="L9" i="20"/>
  <c r="V9" i="20" s="1"/>
  <c r="M9" i="20"/>
  <c r="W9" i="20" s="1"/>
  <c r="N9" i="20"/>
  <c r="X9" i="20" s="1"/>
  <c r="B7" i="43" s="1"/>
  <c r="G8" i="110"/>
  <c r="I8" i="110" s="1"/>
  <c r="H6" i="12"/>
  <c r="C20" i="4"/>
  <c r="T9" i="2"/>
  <c r="H9" i="4" s="1"/>
  <c r="Q9" i="2"/>
  <c r="G9" i="4" s="1"/>
  <c r="T21" i="2"/>
  <c r="H21" i="4" s="1"/>
  <c r="AC20" i="2"/>
  <c r="L20" i="4" s="1"/>
  <c r="Z12" i="2"/>
  <c r="J12" i="4" s="1"/>
  <c r="Y12" i="2"/>
  <c r="AA12" i="2"/>
  <c r="K12" i="4" s="1"/>
  <c r="J22" i="2"/>
  <c r="E22" i="4" s="1"/>
  <c r="L6" i="110"/>
  <c r="M6" i="110" s="1"/>
  <c r="C17" i="4"/>
  <c r="D17" i="4"/>
  <c r="Q6" i="2"/>
  <c r="G6" i="4" s="1"/>
  <c r="T6" i="2"/>
  <c r="H6" i="4" s="1"/>
  <c r="Q4" i="2"/>
  <c r="G4" i="4" s="1"/>
  <c r="T4" i="2"/>
  <c r="H4" i="4" s="1"/>
  <c r="M12" i="2"/>
  <c r="F12" i="4" s="1"/>
  <c r="L14" i="110"/>
  <c r="M14" i="110" s="1"/>
  <c r="C16" i="4"/>
  <c r="D16" i="4"/>
  <c r="Q19" i="2"/>
  <c r="G19" i="4" s="1"/>
  <c r="T19" i="2"/>
  <c r="H19" i="4" s="1"/>
  <c r="M6" i="2"/>
  <c r="F6" i="4" s="1"/>
  <c r="L17" i="20"/>
  <c r="V17" i="20" s="1"/>
  <c r="M17" i="20"/>
  <c r="W17" i="20" s="1"/>
  <c r="N17" i="20"/>
  <c r="X17" i="20" s="1"/>
  <c r="B2" i="44" s="1"/>
  <c r="D15" i="79" s="1"/>
  <c r="L16" i="110"/>
  <c r="M16" i="110" s="1"/>
  <c r="C14" i="4"/>
  <c r="D14" i="4"/>
  <c r="T15" i="2"/>
  <c r="H15" i="4" s="1"/>
  <c r="Q15" i="2"/>
  <c r="G15" i="4" s="1"/>
  <c r="J6" i="2"/>
  <c r="E6" i="4" s="1"/>
  <c r="L22" i="110"/>
  <c r="M22" i="110" s="1"/>
  <c r="D13" i="4"/>
  <c r="M15" i="2"/>
  <c r="F15" i="4" s="1"/>
  <c r="L27" i="110"/>
  <c r="M27" i="110" s="1"/>
  <c r="Y14" i="2"/>
  <c r="Z14" i="2"/>
  <c r="J14" i="4" s="1"/>
  <c r="AA14" i="2"/>
  <c r="K14" i="4" s="1"/>
  <c r="J24" i="2"/>
  <c r="E24" i="4" s="1"/>
  <c r="M27" i="20"/>
  <c r="W27" i="20" s="1"/>
  <c r="N27" i="20"/>
  <c r="X27" i="20" s="1"/>
  <c r="B12" i="44" s="1"/>
  <c r="L27" i="20"/>
  <c r="V27" i="20" s="1"/>
  <c r="L30" i="110"/>
  <c r="M30" i="110" s="1"/>
  <c r="E2" i="2"/>
  <c r="E3" i="2"/>
  <c r="D23" i="4"/>
  <c r="Y23" i="2"/>
  <c r="AA23" i="2"/>
  <c r="K23" i="4" s="1"/>
  <c r="Z23" i="2"/>
  <c r="J23" i="4" s="1"/>
  <c r="L35" i="110"/>
  <c r="M35" i="110" s="1"/>
  <c r="C25" i="4"/>
  <c r="D22" i="4"/>
  <c r="T26" i="2"/>
  <c r="H26" i="4" s="1"/>
  <c r="Q26" i="2"/>
  <c r="G26" i="4" s="1"/>
  <c r="AC5" i="2"/>
  <c r="AB2" i="2"/>
  <c r="J7" i="2"/>
  <c r="E7" i="4" s="1"/>
  <c r="L31" i="20"/>
  <c r="V31" i="20" s="1"/>
  <c r="M31" i="20"/>
  <c r="W31" i="20" s="1"/>
  <c r="N31" i="20"/>
  <c r="X31" i="20" s="1"/>
  <c r="B16" i="44" s="1"/>
  <c r="R2" i="30"/>
  <c r="C24" i="4"/>
  <c r="D21" i="4"/>
  <c r="Q25" i="2"/>
  <c r="G25" i="4" s="1"/>
  <c r="T25" i="2"/>
  <c r="H25" i="4" s="1"/>
  <c r="Y6" i="2"/>
  <c r="Z6" i="2"/>
  <c r="J6" i="4" s="1"/>
  <c r="AA6" i="2"/>
  <c r="K6" i="4" s="1"/>
  <c r="J9" i="2"/>
  <c r="E9" i="4" s="1"/>
  <c r="L35" i="20"/>
  <c r="V35" i="20" s="1"/>
  <c r="M35" i="20"/>
  <c r="W35" i="20" s="1"/>
  <c r="N35" i="20"/>
  <c r="X35" i="20" s="1"/>
  <c r="B3" i="45" s="1"/>
  <c r="G5" i="12"/>
  <c r="G18" i="12" s="1"/>
  <c r="H5" i="12"/>
  <c r="H18" i="12" s="1"/>
  <c r="C5" i="30" s="1"/>
  <c r="I5" i="12"/>
  <c r="I18" i="12" s="1"/>
  <c r="F5" i="12"/>
  <c r="F18" i="12" s="1"/>
  <c r="E5" i="12"/>
  <c r="E18" i="12" s="1"/>
  <c r="AC19" i="2"/>
  <c r="L19" i="4" s="1"/>
  <c r="Z8" i="2"/>
  <c r="J8" i="4" s="1"/>
  <c r="Y8" i="2"/>
  <c r="AA8" i="2"/>
  <c r="K8" i="4" s="1"/>
  <c r="T8" i="20"/>
  <c r="AC18" i="2"/>
  <c r="L18" i="4" s="1"/>
  <c r="M17" i="2"/>
  <c r="F17" i="4" s="1"/>
  <c r="T19" i="20"/>
  <c r="L43" i="20"/>
  <c r="V43" i="20" s="1"/>
  <c r="M43" i="20"/>
  <c r="W43" i="20" s="1"/>
  <c r="N43" i="20"/>
  <c r="X43" i="20" s="1"/>
  <c r="B11" i="45" s="1"/>
  <c r="F4" i="12"/>
  <c r="F17" i="12" s="1"/>
  <c r="G4" i="12"/>
  <c r="G17" i="12" s="1"/>
  <c r="H4" i="12"/>
  <c r="H17" i="12" s="1"/>
  <c r="C3" i="30" s="1"/>
  <c r="E4" i="12"/>
  <c r="E17" i="12" s="1"/>
  <c r="I4" i="12"/>
  <c r="I17" i="12" s="1"/>
  <c r="C12" i="4"/>
  <c r="N3" i="2"/>
  <c r="N2" i="2"/>
  <c r="AC15" i="2"/>
  <c r="L15" i="4" s="1"/>
  <c r="J10" i="2"/>
  <c r="E10" i="4" s="1"/>
  <c r="T18" i="20"/>
  <c r="C11" i="4"/>
  <c r="D10" i="4"/>
  <c r="P2" i="2"/>
  <c r="Q5" i="2"/>
  <c r="T5" i="2"/>
  <c r="P3" i="2"/>
  <c r="S2" i="2"/>
  <c r="S3" i="2"/>
  <c r="AC11" i="2"/>
  <c r="L11" i="4" s="1"/>
  <c r="Y9" i="2"/>
  <c r="AA9" i="2"/>
  <c r="K9" i="4" s="1"/>
  <c r="Z9" i="2"/>
  <c r="J9" i="4" s="1"/>
  <c r="J19" i="2"/>
  <c r="E19" i="4" s="1"/>
  <c r="T24" i="20"/>
  <c r="C7" i="4"/>
  <c r="D8" i="4"/>
  <c r="M5" i="2"/>
  <c r="T13" i="2"/>
  <c r="H13" i="4" s="1"/>
  <c r="Q13" i="2"/>
  <c r="G13" i="4" s="1"/>
  <c r="T40" i="20"/>
  <c r="E7" i="12"/>
  <c r="G7" i="12"/>
  <c r="F7" i="12"/>
  <c r="H7" i="12"/>
  <c r="I7" i="12"/>
  <c r="C6" i="4"/>
  <c r="D6" i="4"/>
  <c r="T12" i="2"/>
  <c r="H12" i="4" s="1"/>
  <c r="Q12" i="2"/>
  <c r="G12" i="4" s="1"/>
  <c r="AC23" i="2"/>
  <c r="L23" i="4" s="1"/>
  <c r="T46" i="20"/>
  <c r="G16" i="110"/>
  <c r="I16" i="110" s="1"/>
  <c r="G29" i="110"/>
  <c r="I29" i="110" s="1"/>
  <c r="G43" i="110"/>
  <c r="I43" i="110" s="1"/>
  <c r="P6" i="44"/>
  <c r="R16" i="44"/>
  <c r="P10" i="45"/>
  <c r="H8" i="12"/>
  <c r="I8" i="12"/>
  <c r="F8" i="12"/>
  <c r="G8" i="12"/>
  <c r="E8" i="12"/>
  <c r="D3" i="2"/>
  <c r="C3" i="4" s="1"/>
  <c r="D2" i="2"/>
  <c r="C2" i="4" s="1"/>
  <c r="C5" i="4"/>
  <c r="C23" i="4"/>
  <c r="D12" i="4"/>
  <c r="Q11" i="2"/>
  <c r="G11" i="4" s="1"/>
  <c r="T11" i="2"/>
  <c r="H11" i="4" s="1"/>
  <c r="AC17" i="2"/>
  <c r="L17" i="4" s="1"/>
  <c r="M4" i="2"/>
  <c r="F4" i="4" s="1"/>
  <c r="Z16" i="2"/>
  <c r="J16" i="4" s="1"/>
  <c r="AA16" i="2"/>
  <c r="K16" i="4" s="1"/>
  <c r="Y16" i="2"/>
  <c r="T16" i="20"/>
  <c r="M7" i="20"/>
  <c r="W7" i="20" s="1"/>
  <c r="L7" i="20"/>
  <c r="V7" i="20" s="1"/>
  <c r="N7" i="20"/>
  <c r="X7" i="20" s="1"/>
  <c r="B5" i="43" s="1"/>
  <c r="L19" i="20"/>
  <c r="V19" i="20" s="1"/>
  <c r="M19" i="20"/>
  <c r="W19" i="20" s="1"/>
  <c r="N19" i="20"/>
  <c r="X19" i="20" s="1"/>
  <c r="B4" i="44" s="1"/>
  <c r="D17" i="79" s="1"/>
  <c r="G6" i="110"/>
  <c r="I6" i="110" s="1"/>
  <c r="L19" i="110"/>
  <c r="M19" i="110" s="1"/>
  <c r="L28" i="110"/>
  <c r="M28" i="110" s="1"/>
  <c r="P5" i="43"/>
  <c r="R12" i="43"/>
  <c r="P17" i="44"/>
  <c r="G17" i="44" s="1"/>
  <c r="C22" i="4"/>
  <c r="D11" i="4"/>
  <c r="T10" i="2"/>
  <c r="H10" i="4" s="1"/>
  <c r="Q10" i="2"/>
  <c r="G10" i="4" s="1"/>
  <c r="AC16" i="2"/>
  <c r="L16" i="4" s="1"/>
  <c r="M14" i="2"/>
  <c r="F14" i="4" s="1"/>
  <c r="Y18" i="2"/>
  <c r="Z18" i="2"/>
  <c r="J18" i="4" s="1"/>
  <c r="AA18" i="2"/>
  <c r="K18" i="4" s="1"/>
  <c r="M21" i="2"/>
  <c r="F21" i="4" s="1"/>
  <c r="M26" i="2"/>
  <c r="F26" i="4" s="1"/>
  <c r="T14" i="20"/>
  <c r="L45" i="20"/>
  <c r="V45" i="20" s="1"/>
  <c r="M45" i="20"/>
  <c r="W45" i="20" s="1"/>
  <c r="N45" i="20"/>
  <c r="X45" i="20" s="1"/>
  <c r="B13" i="45" s="1"/>
  <c r="L4" i="110"/>
  <c r="M4" i="110" s="1"/>
  <c r="G19" i="110"/>
  <c r="I19" i="110" s="1"/>
  <c r="L41" i="110"/>
  <c r="M41" i="110" s="1"/>
  <c r="P13" i="43"/>
  <c r="C12" i="45"/>
  <c r="E12" i="45"/>
  <c r="D12" i="45"/>
  <c r="F12" i="45"/>
  <c r="D4" i="4"/>
  <c r="J14" i="2"/>
  <c r="E14" i="4" s="1"/>
  <c r="M16" i="2"/>
  <c r="F16" i="4" s="1"/>
  <c r="J21" i="2"/>
  <c r="E21" i="4" s="1"/>
  <c r="J26" i="2"/>
  <c r="E26" i="4" s="1"/>
  <c r="T13" i="20"/>
  <c r="U13" i="20"/>
  <c r="L33" i="20"/>
  <c r="V33" i="20" s="1"/>
  <c r="M33" i="20"/>
  <c r="W33" i="20" s="1"/>
  <c r="N33" i="20"/>
  <c r="X33" i="20" s="1"/>
  <c r="B18" i="44" s="1"/>
  <c r="G4" i="110"/>
  <c r="I4" i="110" s="1"/>
  <c r="L32" i="110"/>
  <c r="M32" i="110" s="1"/>
  <c r="L45" i="110"/>
  <c r="M45" i="110" s="1"/>
  <c r="C3" i="36"/>
  <c r="G3" i="36"/>
  <c r="D3" i="36"/>
  <c r="R8" i="44"/>
  <c r="R12" i="45"/>
  <c r="C19" i="4"/>
  <c r="D9" i="4"/>
  <c r="D25" i="4"/>
  <c r="T8" i="2"/>
  <c r="H8" i="4" s="1"/>
  <c r="Q8" i="2"/>
  <c r="G8" i="4" s="1"/>
  <c r="R2" i="2"/>
  <c r="R3" i="2"/>
  <c r="AC13" i="2"/>
  <c r="L13" i="4" s="1"/>
  <c r="M9" i="2"/>
  <c r="F9" i="4" s="1"/>
  <c r="J16" i="2"/>
  <c r="E16" i="4" s="1"/>
  <c r="Y25" i="2"/>
  <c r="Z25" i="2"/>
  <c r="J25" i="4" s="1"/>
  <c r="AA25" i="2"/>
  <c r="K25" i="4" s="1"/>
  <c r="T26" i="20"/>
  <c r="M21" i="20"/>
  <c r="W21" i="20" s="1"/>
  <c r="N21" i="20"/>
  <c r="X21" i="20" s="1"/>
  <c r="B6" i="44" s="1"/>
  <c r="L21" i="20"/>
  <c r="V21" i="20" s="1"/>
  <c r="M47" i="20"/>
  <c r="W47" i="20" s="1"/>
  <c r="N47" i="20"/>
  <c r="X47" i="20" s="1"/>
  <c r="B15" i="45" s="1"/>
  <c r="L47" i="20"/>
  <c r="V47" i="20" s="1"/>
  <c r="L17" i="110"/>
  <c r="M17" i="110" s="1"/>
  <c r="G32" i="110"/>
  <c r="I32" i="110" s="1"/>
  <c r="G44" i="110"/>
  <c r="I44" i="110" s="1"/>
  <c r="P13" i="45"/>
  <c r="M11" i="2"/>
  <c r="F11" i="4" s="1"/>
  <c r="Y15" i="2"/>
  <c r="Z15" i="2"/>
  <c r="J15" i="4" s="1"/>
  <c r="AA15" i="2"/>
  <c r="K15" i="4" s="1"/>
  <c r="AA20" i="2"/>
  <c r="K20" i="4" s="1"/>
  <c r="Y20" i="2"/>
  <c r="Z20" i="2"/>
  <c r="J20" i="4" s="1"/>
  <c r="M23" i="2"/>
  <c r="F23" i="4" s="1"/>
  <c r="J25" i="2"/>
  <c r="E25" i="4" s="1"/>
  <c r="T21" i="20"/>
  <c r="L23" i="20"/>
  <c r="V23" i="20" s="1"/>
  <c r="N23" i="20"/>
  <c r="X23" i="20" s="1"/>
  <c r="B8" i="44" s="1"/>
  <c r="M23" i="20"/>
  <c r="W23" i="20" s="1"/>
  <c r="E3" i="17"/>
  <c r="F3" i="17"/>
  <c r="H3" i="17"/>
  <c r="I3" i="17"/>
  <c r="R7" i="110"/>
  <c r="G21" i="110"/>
  <c r="I21" i="110" s="1"/>
  <c r="G35" i="110"/>
  <c r="I35" i="110" s="1"/>
  <c r="P7" i="43"/>
  <c r="T24" i="2"/>
  <c r="H24" i="4" s="1"/>
  <c r="Q24" i="2"/>
  <c r="G24" i="4" s="1"/>
  <c r="AC9" i="2"/>
  <c r="L9" i="4" s="1"/>
  <c r="C4" i="4"/>
  <c r="J11" i="2"/>
  <c r="E11" i="4" s="1"/>
  <c r="M13" i="2"/>
  <c r="F13" i="4" s="1"/>
  <c r="M18" i="2"/>
  <c r="F18" i="4" s="1"/>
  <c r="J23" i="2"/>
  <c r="E23" i="4" s="1"/>
  <c r="Z26" i="2"/>
  <c r="J26" i="4" s="1"/>
  <c r="AA26" i="2"/>
  <c r="K26" i="4" s="1"/>
  <c r="Y26" i="2"/>
  <c r="T35" i="20"/>
  <c r="L11" i="20"/>
  <c r="V11" i="20" s="1"/>
  <c r="M11" i="20"/>
  <c r="W11" i="20" s="1"/>
  <c r="N11" i="20"/>
  <c r="X11" i="20" s="1"/>
  <c r="B9" i="43" s="1"/>
  <c r="L11" i="110"/>
  <c r="M11" i="110" s="1"/>
  <c r="L20" i="110"/>
  <c r="M20" i="110" s="1"/>
  <c r="P8" i="43"/>
  <c r="T8" i="43" s="1"/>
  <c r="R15" i="45"/>
  <c r="I6" i="12"/>
  <c r="C15" i="4"/>
  <c r="Q23" i="2"/>
  <c r="G23" i="4" s="1"/>
  <c r="T23" i="2"/>
  <c r="H23" i="4" s="1"/>
  <c r="AC8" i="2"/>
  <c r="L8" i="4" s="1"/>
  <c r="AC26" i="2"/>
  <c r="L26" i="4" s="1"/>
  <c r="AC4" i="2"/>
  <c r="L4" i="4" s="1"/>
  <c r="AA10" i="2"/>
  <c r="K10" i="4" s="1"/>
  <c r="Z10" i="2"/>
  <c r="J10" i="4" s="1"/>
  <c r="Y10" i="2"/>
  <c r="J18" i="2"/>
  <c r="E18" i="4" s="1"/>
  <c r="T34" i="20"/>
  <c r="L37" i="20"/>
  <c r="V37" i="20" s="1"/>
  <c r="M37" i="20"/>
  <c r="W37" i="20" s="1"/>
  <c r="N37" i="20"/>
  <c r="X37" i="20" s="1"/>
  <c r="B5" i="45" s="1"/>
  <c r="E4" i="17"/>
  <c r="F4" i="17"/>
  <c r="H4" i="17"/>
  <c r="I4" i="17"/>
  <c r="G11" i="110"/>
  <c r="I11" i="110" s="1"/>
  <c r="L33" i="110"/>
  <c r="M33" i="110" s="1"/>
  <c r="R2" i="44"/>
  <c r="D20" i="4"/>
  <c r="O2" i="2"/>
  <c r="O3" i="2"/>
  <c r="T22" i="2"/>
  <c r="H22" i="4" s="1"/>
  <c r="Q22" i="2"/>
  <c r="G22" i="4" s="1"/>
  <c r="AC7" i="2"/>
  <c r="L7" i="4" s="1"/>
  <c r="AC25" i="2"/>
  <c r="L25" i="4" s="1"/>
  <c r="J13" i="2"/>
  <c r="E13" i="4" s="1"/>
  <c r="M20" i="2"/>
  <c r="F20" i="4" s="1"/>
  <c r="T32" i="20"/>
  <c r="U32" i="20"/>
  <c r="N25" i="20"/>
  <c r="X25" i="20" s="1"/>
  <c r="B10" i="44" s="1"/>
  <c r="L25" i="20"/>
  <c r="V25" i="20" s="1"/>
  <c r="M25" i="20"/>
  <c r="W25" i="20" s="1"/>
  <c r="L24" i="110"/>
  <c r="M24" i="110" s="1"/>
  <c r="L38" i="110"/>
  <c r="M38" i="110" s="1"/>
  <c r="P2" i="43"/>
  <c r="R3" i="44"/>
  <c r="E9" i="12"/>
  <c r="F9" i="12"/>
  <c r="G9" i="12"/>
  <c r="H9" i="12"/>
  <c r="I9" i="12"/>
  <c r="C13" i="4"/>
  <c r="F3" i="2"/>
  <c r="F2" i="2"/>
  <c r="D19" i="4"/>
  <c r="T20" i="2"/>
  <c r="H20" i="4" s="1"/>
  <c r="Q20" i="2"/>
  <c r="G20" i="4" s="1"/>
  <c r="AC6" i="2"/>
  <c r="L6" i="4" s="1"/>
  <c r="AC24" i="2"/>
  <c r="L24" i="4" s="1"/>
  <c r="M8" i="2"/>
  <c r="F8" i="4" s="1"/>
  <c r="J20" i="2"/>
  <c r="E20" i="4" s="1"/>
  <c r="Z24" i="2"/>
  <c r="J24" i="4" s="1"/>
  <c r="Y24" i="2"/>
  <c r="AA24" i="2"/>
  <c r="K24" i="4" s="1"/>
  <c r="U4" i="20"/>
  <c r="T4" i="20"/>
  <c r="D48" i="20"/>
  <c r="U40" i="20" s="1"/>
  <c r="T42" i="20"/>
  <c r="L13" i="20"/>
  <c r="V13" i="20" s="1"/>
  <c r="M13" i="20"/>
  <c r="W13" i="20" s="1"/>
  <c r="N13" i="20"/>
  <c r="X13" i="20" s="1"/>
  <c r="B11" i="43" s="1"/>
  <c r="N39" i="20"/>
  <c r="X39" i="20" s="1"/>
  <c r="B7" i="45" s="1"/>
  <c r="M39" i="20"/>
  <c r="W39" i="20" s="1"/>
  <c r="L39" i="20"/>
  <c r="V39" i="20" s="1"/>
  <c r="L9" i="110"/>
  <c r="M9" i="110" s="1"/>
  <c r="G24" i="110"/>
  <c r="I24" i="110" s="1"/>
  <c r="G37" i="110"/>
  <c r="I37" i="110" s="1"/>
  <c r="P3" i="44"/>
  <c r="T3" i="44" s="1"/>
  <c r="L36" i="110"/>
  <c r="M36" i="110" s="1"/>
  <c r="R9" i="43"/>
  <c r="Q17" i="2"/>
  <c r="G17" i="4" s="1"/>
  <c r="T17" i="2"/>
  <c r="H17" i="4" s="1"/>
  <c r="AC21" i="2"/>
  <c r="L21" i="4" s="1"/>
  <c r="M10" i="2"/>
  <c r="F10" i="4" s="1"/>
  <c r="J15" i="2"/>
  <c r="E15" i="4" s="1"/>
  <c r="T10" i="20"/>
  <c r="T37" i="20"/>
  <c r="M15" i="20"/>
  <c r="W15" i="20" s="1"/>
  <c r="N15" i="20"/>
  <c r="X15" i="20" s="1"/>
  <c r="B13" i="43" s="1"/>
  <c r="L15" i="20"/>
  <c r="V15" i="20" s="1"/>
  <c r="P6" i="17"/>
  <c r="R4" i="17"/>
  <c r="G13" i="110"/>
  <c r="I13" i="110" s="1"/>
  <c r="G27" i="110"/>
  <c r="I27" i="110" s="1"/>
  <c r="G5" i="30"/>
  <c r="E5" i="30"/>
  <c r="F5" i="30"/>
  <c r="D5" i="30"/>
  <c r="P10" i="43"/>
  <c r="P7" i="45"/>
  <c r="T7" i="45" s="1"/>
  <c r="M41" i="20"/>
  <c r="W41" i="20" s="1"/>
  <c r="N41" i="20"/>
  <c r="X41" i="20" s="1"/>
  <c r="B9" i="45" s="1"/>
  <c r="L41" i="20"/>
  <c r="V41" i="20" s="1"/>
  <c r="P2" i="110"/>
  <c r="L12" i="110"/>
  <c r="M12" i="110" s="1"/>
  <c r="L40" i="110"/>
  <c r="M40" i="110" s="1"/>
  <c r="P6" i="36"/>
  <c r="H6" i="36" s="1"/>
  <c r="D5" i="44"/>
  <c r="F18" i="79" s="1"/>
  <c r="E5" i="44"/>
  <c r="G18" i="79" s="1"/>
  <c r="F5" i="44"/>
  <c r="H18" i="79" s="1"/>
  <c r="C5" i="44"/>
  <c r="E18" i="79" s="1"/>
  <c r="P14" i="44"/>
  <c r="F2" i="12"/>
  <c r="G2" i="12"/>
  <c r="G15" i="12" s="1"/>
  <c r="H2" i="12"/>
  <c r="E2" i="12"/>
  <c r="C9" i="4"/>
  <c r="C26" i="4"/>
  <c r="D15" i="4"/>
  <c r="T14" i="2"/>
  <c r="H14" i="4" s="1"/>
  <c r="Q14" i="2"/>
  <c r="G14" i="4" s="1"/>
  <c r="J17" i="2"/>
  <c r="E17" i="4" s="1"/>
  <c r="M24" i="2"/>
  <c r="F24" i="4" s="1"/>
  <c r="T5" i="20"/>
  <c r="U5" i="20"/>
  <c r="N5" i="20"/>
  <c r="X5" i="20" s="1"/>
  <c r="B3" i="43" s="1"/>
  <c r="L5" i="20"/>
  <c r="V5" i="20" s="1"/>
  <c r="M5" i="20"/>
  <c r="W5" i="20" s="1"/>
  <c r="M29" i="20"/>
  <c r="W29" i="20" s="1"/>
  <c r="L29" i="20"/>
  <c r="V29" i="20" s="1"/>
  <c r="N29" i="20"/>
  <c r="X29" i="20" s="1"/>
  <c r="B14" i="44" s="1"/>
  <c r="L2" i="110"/>
  <c r="M2" i="110" s="1"/>
  <c r="L25" i="110"/>
  <c r="M25" i="110" s="1"/>
  <c r="G40" i="110"/>
  <c r="I40" i="110" s="1"/>
  <c r="R5" i="44"/>
  <c r="G5" i="44" s="1"/>
  <c r="I18" i="79" s="1"/>
  <c r="L43" i="110"/>
  <c r="M43" i="110" s="1"/>
  <c r="F12" i="43"/>
  <c r="D12" i="43"/>
  <c r="E12" i="43"/>
  <c r="C12" i="43"/>
  <c r="R6" i="44"/>
  <c r="R9" i="45"/>
  <c r="T17" i="20"/>
  <c r="T33" i="20"/>
  <c r="U33" i="20"/>
  <c r="T47" i="20"/>
  <c r="R2" i="17"/>
  <c r="G4" i="17"/>
  <c r="G2" i="30"/>
  <c r="D2" i="30"/>
  <c r="R5" i="36"/>
  <c r="R8" i="36"/>
  <c r="R4" i="43"/>
  <c r="R14" i="43"/>
  <c r="R11" i="44"/>
  <c r="C4" i="45"/>
  <c r="D4" i="45"/>
  <c r="E4" i="45"/>
  <c r="F4" i="45"/>
  <c r="C7" i="45"/>
  <c r="E7" i="45"/>
  <c r="D7" i="45"/>
  <c r="F7" i="45"/>
  <c r="B5" i="49"/>
  <c r="B12" i="49"/>
  <c r="B24" i="49"/>
  <c r="B31" i="49"/>
  <c r="B38" i="49"/>
  <c r="AC22" i="2"/>
  <c r="L22" i="4" s="1"/>
  <c r="Y4" i="2"/>
  <c r="AA4" i="2"/>
  <c r="K4" i="4" s="1"/>
  <c r="Z4" i="2"/>
  <c r="J4" i="4" s="1"/>
  <c r="Y11" i="2"/>
  <c r="Z11" i="2"/>
  <c r="J11" i="4" s="1"/>
  <c r="AA11" i="2"/>
  <c r="K11" i="4" s="1"/>
  <c r="J12" i="2"/>
  <c r="E12" i="4" s="1"/>
  <c r="Y17" i="2"/>
  <c r="AA17" i="2"/>
  <c r="K17" i="4" s="1"/>
  <c r="Z17" i="2"/>
  <c r="J17" i="4" s="1"/>
  <c r="T15" i="20"/>
  <c r="U15" i="20"/>
  <c r="U31" i="20"/>
  <c r="T31" i="20"/>
  <c r="U45" i="20"/>
  <c r="T45" i="20"/>
  <c r="P5" i="36"/>
  <c r="P8" i="36"/>
  <c r="T8" i="36" s="1"/>
  <c r="F3" i="43"/>
  <c r="C3" i="43"/>
  <c r="D3" i="43"/>
  <c r="E3" i="43"/>
  <c r="P4" i="43"/>
  <c r="T4" i="43" s="1"/>
  <c r="D6" i="43"/>
  <c r="C6" i="43"/>
  <c r="E6" i="43"/>
  <c r="F6" i="43"/>
  <c r="F9" i="43"/>
  <c r="C9" i="43"/>
  <c r="D9" i="43"/>
  <c r="E9" i="43"/>
  <c r="P14" i="43"/>
  <c r="T14" i="43" s="1"/>
  <c r="C10" i="44"/>
  <c r="E10" i="44"/>
  <c r="D10" i="44"/>
  <c r="F10" i="44"/>
  <c r="P11" i="44"/>
  <c r="T11" i="44" s="1"/>
  <c r="D13" i="44"/>
  <c r="F13" i="44"/>
  <c r="C13" i="44"/>
  <c r="E13" i="44"/>
  <c r="C16" i="44"/>
  <c r="D16" i="44"/>
  <c r="E16" i="44"/>
  <c r="F16" i="44"/>
  <c r="B9" i="49"/>
  <c r="B16" i="49"/>
  <c r="B23" i="49"/>
  <c r="B30" i="49"/>
  <c r="B37" i="49"/>
  <c r="T30" i="20"/>
  <c r="U30" i="20"/>
  <c r="T44" i="20"/>
  <c r="G2" i="17"/>
  <c r="L3" i="110"/>
  <c r="M3" i="110" s="1"/>
  <c r="L5" i="110"/>
  <c r="M5" i="110" s="1"/>
  <c r="L7" i="110"/>
  <c r="M7" i="110" s="1"/>
  <c r="G14" i="110"/>
  <c r="I14" i="110" s="1"/>
  <c r="L15" i="110"/>
  <c r="M15" i="110" s="1"/>
  <c r="G22" i="110"/>
  <c r="I22" i="110" s="1"/>
  <c r="L23" i="110"/>
  <c r="M23" i="110" s="1"/>
  <c r="G30" i="110"/>
  <c r="I30" i="110" s="1"/>
  <c r="L31" i="110"/>
  <c r="M31" i="110" s="1"/>
  <c r="G38" i="110"/>
  <c r="I38" i="110" s="1"/>
  <c r="L39" i="110"/>
  <c r="M39" i="110" s="1"/>
  <c r="G45" i="110"/>
  <c r="I45" i="110" s="1"/>
  <c r="R4" i="30"/>
  <c r="R5" i="30"/>
  <c r="R2" i="36"/>
  <c r="C7" i="36"/>
  <c r="D7" i="36"/>
  <c r="E7" i="36"/>
  <c r="F7" i="36"/>
  <c r="G7" i="36"/>
  <c r="G10" i="43"/>
  <c r="P2" i="44"/>
  <c r="T2" i="44" s="1"/>
  <c r="P5" i="44"/>
  <c r="P8" i="44"/>
  <c r="T8" i="44" s="1"/>
  <c r="R3" i="45"/>
  <c r="R6" i="45"/>
  <c r="P9" i="45"/>
  <c r="P12" i="45"/>
  <c r="T12" i="45" s="1"/>
  <c r="P15" i="45"/>
  <c r="T15" i="45" s="1"/>
  <c r="T29" i="20"/>
  <c r="C4" i="36"/>
  <c r="D4" i="36"/>
  <c r="E4" i="36"/>
  <c r="F4" i="36"/>
  <c r="G4" i="36"/>
  <c r="H5" i="36"/>
  <c r="G4" i="43"/>
  <c r="R11" i="43"/>
  <c r="C4" i="44"/>
  <c r="E17" i="79" s="1"/>
  <c r="D4" i="44"/>
  <c r="F17" i="79" s="1"/>
  <c r="E4" i="44"/>
  <c r="G17" i="79" s="1"/>
  <c r="F4" i="44"/>
  <c r="H17" i="79" s="1"/>
  <c r="D7" i="44"/>
  <c r="C7" i="44"/>
  <c r="E7" i="44"/>
  <c r="F7" i="44"/>
  <c r="C8" i="45"/>
  <c r="D8" i="45"/>
  <c r="E8" i="45"/>
  <c r="F8" i="45"/>
  <c r="C11" i="45"/>
  <c r="D11" i="45"/>
  <c r="E11" i="45"/>
  <c r="F11" i="45"/>
  <c r="C14" i="45"/>
  <c r="D14" i="45"/>
  <c r="F14" i="45"/>
  <c r="E14" i="45"/>
  <c r="B8" i="49"/>
  <c r="B15" i="49"/>
  <c r="B22" i="49"/>
  <c r="B34" i="49"/>
  <c r="B41" i="49"/>
  <c r="L4" i="20"/>
  <c r="V4" i="20" s="1"/>
  <c r="M4" i="20"/>
  <c r="W4" i="20" s="1"/>
  <c r="N4" i="20"/>
  <c r="X4" i="20" s="1"/>
  <c r="B2" i="43" s="1"/>
  <c r="T12" i="20"/>
  <c r="U12" i="20"/>
  <c r="U28" i="20"/>
  <c r="T28" i="20"/>
  <c r="L6" i="20"/>
  <c r="V6" i="20" s="1"/>
  <c r="M6" i="20"/>
  <c r="W6" i="20" s="1"/>
  <c r="N6" i="20"/>
  <c r="X6" i="20" s="1"/>
  <c r="B4" i="43" s="1"/>
  <c r="L10" i="20"/>
  <c r="V10" i="20" s="1"/>
  <c r="M10" i="20"/>
  <c r="W10" i="20" s="1"/>
  <c r="N10" i="20"/>
  <c r="X10" i="20" s="1"/>
  <c r="B8" i="43" s="1"/>
  <c r="L14" i="20"/>
  <c r="V14" i="20" s="1"/>
  <c r="M14" i="20"/>
  <c r="W14" i="20" s="1"/>
  <c r="N14" i="20"/>
  <c r="X14" i="20" s="1"/>
  <c r="B12" i="43" s="1"/>
  <c r="L18" i="20"/>
  <c r="V18" i="20" s="1"/>
  <c r="M18" i="20"/>
  <c r="W18" i="20" s="1"/>
  <c r="N18" i="20"/>
  <c r="X18" i="20" s="1"/>
  <c r="B3" i="44" s="1"/>
  <c r="D16" i="79" s="1"/>
  <c r="N22" i="20"/>
  <c r="X22" i="20" s="1"/>
  <c r="B7" i="44" s="1"/>
  <c r="L22" i="20"/>
  <c r="V22" i="20" s="1"/>
  <c r="M22" i="20"/>
  <c r="W22" i="20" s="1"/>
  <c r="L26" i="20"/>
  <c r="V26" i="20" s="1"/>
  <c r="M26" i="20"/>
  <c r="W26" i="20" s="1"/>
  <c r="N26" i="20"/>
  <c r="X26" i="20" s="1"/>
  <c r="B11" i="44" s="1"/>
  <c r="L30" i="20"/>
  <c r="V30" i="20" s="1"/>
  <c r="M30" i="20"/>
  <c r="W30" i="20" s="1"/>
  <c r="N30" i="20"/>
  <c r="X30" i="20" s="1"/>
  <c r="B15" i="44" s="1"/>
  <c r="L34" i="20"/>
  <c r="V34" i="20" s="1"/>
  <c r="M34" i="20"/>
  <c r="W34" i="20" s="1"/>
  <c r="N34" i="20"/>
  <c r="X34" i="20" s="1"/>
  <c r="B2" i="45" s="1"/>
  <c r="D32" i="79" s="1"/>
  <c r="M38" i="20"/>
  <c r="W38" i="20" s="1"/>
  <c r="N38" i="20"/>
  <c r="X38" i="20" s="1"/>
  <c r="B6" i="45" s="1"/>
  <c r="L38" i="20"/>
  <c r="V38" i="20" s="1"/>
  <c r="N42" i="20"/>
  <c r="X42" i="20" s="1"/>
  <c r="B10" i="45" s="1"/>
  <c r="L42" i="20"/>
  <c r="V42" i="20" s="1"/>
  <c r="M42" i="20"/>
  <c r="W42" i="20" s="1"/>
  <c r="L46" i="20"/>
  <c r="V46" i="20" s="1"/>
  <c r="M46" i="20"/>
  <c r="W46" i="20" s="1"/>
  <c r="N46" i="20"/>
  <c r="X46" i="20" s="1"/>
  <c r="B14" i="45" s="1"/>
  <c r="E2" i="17"/>
  <c r="I2" i="17"/>
  <c r="E5" i="17"/>
  <c r="G3" i="110"/>
  <c r="I3" i="110" s="1"/>
  <c r="G5" i="110"/>
  <c r="I5" i="110" s="1"/>
  <c r="G7" i="110"/>
  <c r="I7" i="110" s="1"/>
  <c r="L13" i="110"/>
  <c r="M13" i="110" s="1"/>
  <c r="G15" i="110"/>
  <c r="I15" i="110" s="1"/>
  <c r="L21" i="110"/>
  <c r="M21" i="110" s="1"/>
  <c r="G23" i="110"/>
  <c r="I23" i="110" s="1"/>
  <c r="L29" i="110"/>
  <c r="M29" i="110" s="1"/>
  <c r="G31" i="110"/>
  <c r="I31" i="110" s="1"/>
  <c r="L37" i="110"/>
  <c r="M37" i="110" s="1"/>
  <c r="G39" i="110"/>
  <c r="I39" i="110" s="1"/>
  <c r="L44" i="110"/>
  <c r="M44" i="110" s="1"/>
  <c r="E3" i="30"/>
  <c r="F3" i="30"/>
  <c r="D3" i="30"/>
  <c r="G3" i="30"/>
  <c r="P4" i="30"/>
  <c r="P2" i="36"/>
  <c r="T2" i="36" s="1"/>
  <c r="R6" i="36"/>
  <c r="R2" i="43"/>
  <c r="R5" i="43"/>
  <c r="G5" i="43" s="1"/>
  <c r="R8" i="43"/>
  <c r="G2" i="44"/>
  <c r="I15" i="79" s="1"/>
  <c r="G8" i="44"/>
  <c r="R9" i="44"/>
  <c r="R12" i="44"/>
  <c r="R15" i="44"/>
  <c r="P3" i="45"/>
  <c r="T3" i="45" s="1"/>
  <c r="C5" i="45"/>
  <c r="E5" i="45"/>
  <c r="F5" i="45"/>
  <c r="D5" i="45"/>
  <c r="P6" i="45"/>
  <c r="T6" i="45" s="1"/>
  <c r="G9" i="45"/>
  <c r="T11" i="20"/>
  <c r="T27" i="20"/>
  <c r="U27" i="20"/>
  <c r="T43" i="20"/>
  <c r="U43" i="20"/>
  <c r="C10" i="43"/>
  <c r="D10" i="43"/>
  <c r="E10" i="43"/>
  <c r="F10" i="43"/>
  <c r="P11" i="43"/>
  <c r="T11" i="43" s="1"/>
  <c r="F13" i="43"/>
  <c r="C13" i="43"/>
  <c r="D13" i="43"/>
  <c r="E13" i="43"/>
  <c r="D17" i="44"/>
  <c r="C17" i="44"/>
  <c r="E17" i="44"/>
  <c r="F17" i="44"/>
  <c r="P18" i="44"/>
  <c r="E2" i="45"/>
  <c r="G32" i="79" s="1"/>
  <c r="C2" i="45"/>
  <c r="E32" i="79" s="1"/>
  <c r="F2" i="45"/>
  <c r="H32" i="79" s="1"/>
  <c r="D2" i="45"/>
  <c r="F32" i="79" s="1"/>
  <c r="B7" i="49"/>
  <c r="B19" i="49"/>
  <c r="B26" i="49"/>
  <c r="B33" i="49"/>
  <c r="B40" i="49"/>
  <c r="P9" i="44"/>
  <c r="T9" i="44" s="1"/>
  <c r="P12" i="44"/>
  <c r="T12" i="44" s="1"/>
  <c r="P15" i="44"/>
  <c r="T15" i="44" s="1"/>
  <c r="R7" i="45"/>
  <c r="R10" i="45"/>
  <c r="R13" i="45"/>
  <c r="G13" i="45" s="1"/>
  <c r="C10" i="4"/>
  <c r="D7" i="4"/>
  <c r="D26" i="4"/>
  <c r="T18" i="2"/>
  <c r="H18" i="4" s="1"/>
  <c r="Q18" i="2"/>
  <c r="G18" i="4" s="1"/>
  <c r="AC14" i="2"/>
  <c r="L14" i="4" s="1"/>
  <c r="Y7" i="2"/>
  <c r="Z7" i="2"/>
  <c r="J7" i="4" s="1"/>
  <c r="AA7" i="2"/>
  <c r="K7" i="4" s="1"/>
  <c r="J8" i="2"/>
  <c r="E8" i="4" s="1"/>
  <c r="Y13" i="2"/>
  <c r="Z13" i="2"/>
  <c r="J13" i="4" s="1"/>
  <c r="AA13" i="2"/>
  <c r="K13" i="4" s="1"/>
  <c r="Y19" i="2"/>
  <c r="AA19" i="2"/>
  <c r="K19" i="4" s="1"/>
  <c r="Z19" i="2"/>
  <c r="J19" i="4" s="1"/>
  <c r="Y22" i="2"/>
  <c r="Z22" i="2"/>
  <c r="J22" i="4" s="1"/>
  <c r="AA22" i="2"/>
  <c r="K22" i="4" s="1"/>
  <c r="T9" i="20"/>
  <c r="U9" i="20"/>
  <c r="T25" i="20"/>
  <c r="U25" i="20"/>
  <c r="T41" i="20"/>
  <c r="U41" i="20"/>
  <c r="R3" i="36"/>
  <c r="F5" i="36"/>
  <c r="G5" i="36"/>
  <c r="C5" i="36"/>
  <c r="D5" i="36"/>
  <c r="E5" i="36"/>
  <c r="G8" i="36"/>
  <c r="C8" i="36"/>
  <c r="D8" i="36"/>
  <c r="E8" i="36"/>
  <c r="F8" i="36"/>
  <c r="D4" i="43"/>
  <c r="E4" i="43"/>
  <c r="F4" i="43"/>
  <c r="C4" i="43"/>
  <c r="F7" i="43"/>
  <c r="D7" i="43"/>
  <c r="F7" i="79" s="1"/>
  <c r="E7" i="43"/>
  <c r="G7" i="79" s="1"/>
  <c r="C7" i="43"/>
  <c r="C8" i="44"/>
  <c r="D8" i="44"/>
  <c r="F21" i="79" s="1"/>
  <c r="E8" i="44"/>
  <c r="G21" i="79" s="1"/>
  <c r="F8" i="44"/>
  <c r="H21" i="79" s="1"/>
  <c r="D11" i="44"/>
  <c r="C11" i="44"/>
  <c r="E11" i="44"/>
  <c r="F11" i="44"/>
  <c r="C14" i="44"/>
  <c r="F14" i="44"/>
  <c r="D14" i="44"/>
  <c r="E14" i="44"/>
  <c r="R4" i="45"/>
  <c r="G4" i="45" s="1"/>
  <c r="C15" i="45"/>
  <c r="D15" i="45"/>
  <c r="E15" i="45"/>
  <c r="F15" i="45"/>
  <c r="B4" i="49"/>
  <c r="B11" i="49"/>
  <c r="B18" i="49"/>
  <c r="B25" i="49"/>
  <c r="B32" i="49"/>
  <c r="B44" i="49"/>
  <c r="C8" i="4"/>
  <c r="D5" i="4"/>
  <c r="G2" i="2"/>
  <c r="D2" i="4" s="1"/>
  <c r="G3" i="2"/>
  <c r="D3" i="4" s="1"/>
  <c r="D24" i="4"/>
  <c r="T16" i="2"/>
  <c r="H16" i="4" s="1"/>
  <c r="Q16" i="2"/>
  <c r="G16" i="4" s="1"/>
  <c r="AC10" i="2"/>
  <c r="L10" i="4" s="1"/>
  <c r="AC12" i="2"/>
  <c r="L12" i="4" s="1"/>
  <c r="J4" i="2"/>
  <c r="E4" i="4" s="1"/>
  <c r="M19" i="2"/>
  <c r="F19" i="4" s="1"/>
  <c r="M22" i="2"/>
  <c r="F22" i="4" s="1"/>
  <c r="T7" i="20"/>
  <c r="U7" i="20"/>
  <c r="T23" i="20"/>
  <c r="U23" i="20"/>
  <c r="T39" i="20"/>
  <c r="U39" i="20"/>
  <c r="D4" i="30"/>
  <c r="E4" i="30"/>
  <c r="F4" i="30"/>
  <c r="G4" i="30"/>
  <c r="P3" i="36"/>
  <c r="R4" i="36"/>
  <c r="R7" i="36"/>
  <c r="C2" i="44"/>
  <c r="E15" i="79" s="1"/>
  <c r="D2" i="44"/>
  <c r="F15" i="79" s="1"/>
  <c r="E2" i="44"/>
  <c r="G15" i="79" s="1"/>
  <c r="F2" i="44"/>
  <c r="H15" i="79" s="1"/>
  <c r="C3" i="45"/>
  <c r="D3" i="45"/>
  <c r="E3" i="45"/>
  <c r="F3" i="45"/>
  <c r="P4" i="45"/>
  <c r="E6" i="45"/>
  <c r="F6" i="45"/>
  <c r="C6" i="45"/>
  <c r="D6" i="45"/>
  <c r="C9" i="45"/>
  <c r="D9" i="45"/>
  <c r="F9" i="45"/>
  <c r="E9" i="45"/>
  <c r="B3" i="49"/>
  <c r="B10" i="49"/>
  <c r="B17" i="49"/>
  <c r="B29" i="49"/>
  <c r="B36" i="49"/>
  <c r="B43" i="49"/>
  <c r="M25" i="2"/>
  <c r="F25" i="4" s="1"/>
  <c r="U6" i="20"/>
  <c r="T6" i="20"/>
  <c r="T22" i="20"/>
  <c r="U22" i="20"/>
  <c r="T38" i="20"/>
  <c r="G3" i="17"/>
  <c r="P7" i="110"/>
  <c r="G9" i="110"/>
  <c r="I9" i="110" s="1"/>
  <c r="L10" i="110"/>
  <c r="M10" i="110" s="1"/>
  <c r="G12" i="110"/>
  <c r="I12" i="110" s="1"/>
  <c r="L18" i="110"/>
  <c r="M18" i="110" s="1"/>
  <c r="G20" i="110"/>
  <c r="I20" i="110" s="1"/>
  <c r="L26" i="110"/>
  <c r="M26" i="110" s="1"/>
  <c r="G28" i="110"/>
  <c r="I28" i="110" s="1"/>
  <c r="L34" i="110"/>
  <c r="M34" i="110" s="1"/>
  <c r="G36" i="110"/>
  <c r="I36" i="110" s="1"/>
  <c r="L42" i="110"/>
  <c r="M42" i="110" s="1"/>
  <c r="P2" i="30"/>
  <c r="S2" i="30" s="1"/>
  <c r="P5" i="30"/>
  <c r="S5" i="30" s="1"/>
  <c r="C2" i="36"/>
  <c r="D2" i="36"/>
  <c r="G2" i="36"/>
  <c r="R3" i="43"/>
  <c r="R6" i="43"/>
  <c r="P9" i="43"/>
  <c r="T9" i="43" s="1"/>
  <c r="P12" i="43"/>
  <c r="T12" i="43" s="1"/>
  <c r="G3" i="44"/>
  <c r="I16" i="79" s="1"/>
  <c r="G6" i="44"/>
  <c r="R7" i="44"/>
  <c r="R10" i="44"/>
  <c r="R13" i="44"/>
  <c r="G13" i="44" s="1"/>
  <c r="P16" i="44"/>
  <c r="T16" i="44" s="1"/>
  <c r="G7" i="45"/>
  <c r="G10" i="45"/>
  <c r="R14" i="45"/>
  <c r="G14" i="45" s="1"/>
  <c r="I7" i="17"/>
  <c r="R3" i="17"/>
  <c r="R3" i="30"/>
  <c r="H3" i="36"/>
  <c r="P4" i="36"/>
  <c r="T4" i="36" s="1"/>
  <c r="P7" i="36"/>
  <c r="C8" i="43"/>
  <c r="D8" i="43"/>
  <c r="E8" i="43"/>
  <c r="F8" i="43"/>
  <c r="F11" i="43"/>
  <c r="C11" i="43"/>
  <c r="D11" i="43"/>
  <c r="E11" i="43"/>
  <c r="C14" i="43"/>
  <c r="D14" i="43"/>
  <c r="E14" i="43"/>
  <c r="F14" i="43"/>
  <c r="R4" i="44"/>
  <c r="D15" i="44"/>
  <c r="F15" i="44"/>
  <c r="C15" i="44"/>
  <c r="E15" i="44"/>
  <c r="C18" i="44"/>
  <c r="F18" i="44"/>
  <c r="D18" i="44"/>
  <c r="E18" i="44"/>
  <c r="R11" i="45"/>
  <c r="G11" i="45" s="1"/>
  <c r="B2" i="49"/>
  <c r="B14" i="49"/>
  <c r="B21" i="49"/>
  <c r="B28" i="49"/>
  <c r="B35" i="49"/>
  <c r="B42" i="49"/>
  <c r="T20" i="20"/>
  <c r="U20" i="20"/>
  <c r="T36" i="20"/>
  <c r="U36" i="20"/>
  <c r="N8" i="20"/>
  <c r="X8" i="20" s="1"/>
  <c r="B6" i="43" s="1"/>
  <c r="L8" i="20"/>
  <c r="V8" i="20" s="1"/>
  <c r="M8" i="20"/>
  <c r="W8" i="20" s="1"/>
  <c r="L12" i="20"/>
  <c r="V12" i="20" s="1"/>
  <c r="M12" i="20"/>
  <c r="W12" i="20" s="1"/>
  <c r="N12" i="20"/>
  <c r="X12" i="20" s="1"/>
  <c r="B10" i="43" s="1"/>
  <c r="N16" i="20"/>
  <c r="X16" i="20" s="1"/>
  <c r="B14" i="43" s="1"/>
  <c r="M16" i="20"/>
  <c r="W16" i="20" s="1"/>
  <c r="L16" i="20"/>
  <c r="V16" i="20" s="1"/>
  <c r="L20" i="20"/>
  <c r="V20" i="20" s="1"/>
  <c r="M20" i="20"/>
  <c r="W20" i="20" s="1"/>
  <c r="N20" i="20"/>
  <c r="X20" i="20" s="1"/>
  <c r="B5" i="44" s="1"/>
  <c r="D18" i="79" s="1"/>
  <c r="M24" i="20"/>
  <c r="W24" i="20" s="1"/>
  <c r="L24" i="20"/>
  <c r="V24" i="20" s="1"/>
  <c r="N24" i="20"/>
  <c r="X24" i="20" s="1"/>
  <c r="B9" i="44" s="1"/>
  <c r="L28" i="20"/>
  <c r="V28" i="20" s="1"/>
  <c r="M28" i="20"/>
  <c r="W28" i="20" s="1"/>
  <c r="N28" i="20"/>
  <c r="X28" i="20" s="1"/>
  <c r="B13" i="44" s="1"/>
  <c r="L32" i="20"/>
  <c r="V32" i="20" s="1"/>
  <c r="M32" i="20"/>
  <c r="W32" i="20" s="1"/>
  <c r="N32" i="20"/>
  <c r="X32" i="20" s="1"/>
  <c r="B17" i="44" s="1"/>
  <c r="L36" i="20"/>
  <c r="V36" i="20" s="1"/>
  <c r="M36" i="20"/>
  <c r="W36" i="20" s="1"/>
  <c r="N36" i="20"/>
  <c r="X36" i="20" s="1"/>
  <c r="B4" i="45" s="1"/>
  <c r="L40" i="20"/>
  <c r="V40" i="20" s="1"/>
  <c r="M40" i="20"/>
  <c r="W40" i="20" s="1"/>
  <c r="N40" i="20"/>
  <c r="X40" i="20" s="1"/>
  <c r="B8" i="45" s="1"/>
  <c r="L44" i="20"/>
  <c r="V44" i="20" s="1"/>
  <c r="M44" i="20"/>
  <c r="W44" i="20" s="1"/>
  <c r="N44" i="20"/>
  <c r="X44" i="20" s="1"/>
  <c r="B12" i="45" s="1"/>
  <c r="G2" i="110"/>
  <c r="I2" i="110" s="1"/>
  <c r="L8" i="110"/>
  <c r="M8" i="110" s="1"/>
  <c r="G10" i="110"/>
  <c r="I10" i="110" s="1"/>
  <c r="G17" i="110"/>
  <c r="I17" i="110" s="1"/>
  <c r="G18" i="110"/>
  <c r="I18" i="110" s="1"/>
  <c r="G25" i="110"/>
  <c r="I25" i="110" s="1"/>
  <c r="G26" i="110"/>
  <c r="I26" i="110" s="1"/>
  <c r="G33" i="110"/>
  <c r="I33" i="110" s="1"/>
  <c r="G34" i="110"/>
  <c r="I34" i="110" s="1"/>
  <c r="G41" i="110"/>
  <c r="I41" i="110" s="1"/>
  <c r="G42" i="110"/>
  <c r="I42" i="110" s="1"/>
  <c r="H5" i="30"/>
  <c r="P3" i="43"/>
  <c r="T3" i="43" s="1"/>
  <c r="F5" i="43"/>
  <c r="C5" i="43"/>
  <c r="D5" i="43"/>
  <c r="E5" i="43"/>
  <c r="P6" i="43"/>
  <c r="T6" i="43" s="1"/>
  <c r="G12" i="43"/>
  <c r="P7" i="44"/>
  <c r="T7" i="44" s="1"/>
  <c r="P10" i="44"/>
  <c r="C12" i="44"/>
  <c r="D12" i="44"/>
  <c r="E12" i="44"/>
  <c r="F12" i="44"/>
  <c r="P13" i="44"/>
  <c r="G16" i="44"/>
  <c r="R2" i="45"/>
  <c r="R5" i="45"/>
  <c r="R8" i="45"/>
  <c r="P14" i="45"/>
  <c r="P3" i="30"/>
  <c r="S3" i="30" s="1"/>
  <c r="H4" i="36"/>
  <c r="E6" i="36"/>
  <c r="G6" i="36"/>
  <c r="C6" i="36"/>
  <c r="F6" i="36"/>
  <c r="D6" i="36"/>
  <c r="H7" i="36"/>
  <c r="C2" i="43"/>
  <c r="D2" i="43"/>
  <c r="E2" i="43"/>
  <c r="F2" i="43"/>
  <c r="D3" i="44"/>
  <c r="F16" i="79" s="1"/>
  <c r="C3" i="44"/>
  <c r="E16" i="79" s="1"/>
  <c r="E3" i="44"/>
  <c r="G16" i="79" s="1"/>
  <c r="F3" i="44"/>
  <c r="H16" i="79" s="1"/>
  <c r="P4" i="44"/>
  <c r="T4" i="44" s="1"/>
  <c r="C6" i="44"/>
  <c r="D6" i="44"/>
  <c r="E6" i="44"/>
  <c r="F6" i="44"/>
  <c r="D9" i="44"/>
  <c r="F9" i="44"/>
  <c r="C9" i="44"/>
  <c r="E9" i="44"/>
  <c r="E10" i="45"/>
  <c r="F10" i="45"/>
  <c r="C10" i="45"/>
  <c r="D10" i="45"/>
  <c r="P11" i="45"/>
  <c r="C13" i="45"/>
  <c r="D13" i="45"/>
  <c r="E13" i="45"/>
  <c r="F13" i="45"/>
  <c r="B6" i="49"/>
  <c r="B13" i="49"/>
  <c r="B20" i="49"/>
  <c r="B27" i="49"/>
  <c r="B39" i="49"/>
  <c r="B45" i="49"/>
  <c r="R7" i="43"/>
  <c r="G7" i="43" s="1"/>
  <c r="R10" i="43"/>
  <c r="R13" i="43"/>
  <c r="G13" i="43" s="1"/>
  <c r="G10" i="44"/>
  <c r="R14" i="44"/>
  <c r="G14" i="44" s="1"/>
  <c r="R17" i="44"/>
  <c r="R18" i="44"/>
  <c r="G18" i="44" s="1"/>
  <c r="P2" i="45"/>
  <c r="P5" i="45"/>
  <c r="T5" i="45" s="1"/>
  <c r="P8" i="45"/>
  <c r="T8" i="45" s="1"/>
  <c r="Z2" i="2"/>
  <c r="J2" i="4" s="1"/>
  <c r="F48" i="20"/>
  <c r="H2" i="17"/>
  <c r="I7" i="79" l="1"/>
  <c r="G28" i="43"/>
  <c r="G34" i="45"/>
  <c r="I43" i="79"/>
  <c r="G38" i="44"/>
  <c r="I30" i="79"/>
  <c r="G32" i="45"/>
  <c r="I41" i="79"/>
  <c r="I5" i="79"/>
  <c r="G26" i="43"/>
  <c r="G34" i="44"/>
  <c r="I26" i="79"/>
  <c r="G39" i="44"/>
  <c r="I31" i="79"/>
  <c r="G25" i="45"/>
  <c r="I34" i="79"/>
  <c r="G35" i="44"/>
  <c r="I27" i="79"/>
  <c r="G35" i="45"/>
  <c r="I44" i="79"/>
  <c r="I13" i="79"/>
  <c r="G34" i="43"/>
  <c r="C34" i="43"/>
  <c r="E13" i="79"/>
  <c r="G20" i="79"/>
  <c r="E28" i="44"/>
  <c r="H11" i="79"/>
  <c r="F32" i="43"/>
  <c r="D28" i="44"/>
  <c r="F20" i="79"/>
  <c r="E27" i="44"/>
  <c r="G19" i="79"/>
  <c r="I12" i="79"/>
  <c r="G33" i="43"/>
  <c r="D39" i="44"/>
  <c r="F31" i="79"/>
  <c r="F29" i="43"/>
  <c r="H8" i="79"/>
  <c r="E24" i="45"/>
  <c r="G33" i="79"/>
  <c r="F32" i="44"/>
  <c r="H24" i="79"/>
  <c r="F4" i="79"/>
  <c r="D25" i="43"/>
  <c r="E26" i="45"/>
  <c r="G35" i="79"/>
  <c r="G37" i="79"/>
  <c r="E28" i="45"/>
  <c r="T2" i="45"/>
  <c r="D27" i="44"/>
  <c r="F19" i="79"/>
  <c r="G9" i="43"/>
  <c r="B34" i="44"/>
  <c r="D26" i="79"/>
  <c r="H31" i="79"/>
  <c r="F39" i="44"/>
  <c r="G8" i="79"/>
  <c r="E29" i="43"/>
  <c r="D24" i="45"/>
  <c r="F33" i="79"/>
  <c r="E32" i="44"/>
  <c r="G24" i="79"/>
  <c r="E31" i="43"/>
  <c r="G10" i="79"/>
  <c r="E35" i="79"/>
  <c r="C26" i="45"/>
  <c r="D24" i="79"/>
  <c r="B32" i="44"/>
  <c r="D35" i="45"/>
  <c r="F44" i="79"/>
  <c r="T9" i="45"/>
  <c r="U44" i="20"/>
  <c r="D34" i="44"/>
  <c r="F26" i="79"/>
  <c r="G3" i="79"/>
  <c r="E24" i="43"/>
  <c r="E37" i="79"/>
  <c r="C28" i="45"/>
  <c r="U47" i="20"/>
  <c r="U26" i="20"/>
  <c r="G2" i="45"/>
  <c r="I32" i="79" s="1"/>
  <c r="U14" i="20"/>
  <c r="Q2" i="2"/>
  <c r="G2" i="4" s="1"/>
  <c r="Q3" i="2"/>
  <c r="G3" i="4" s="1"/>
  <c r="G5" i="4"/>
  <c r="D41" i="79"/>
  <c r="B32" i="45"/>
  <c r="H22" i="79"/>
  <c r="F30" i="44"/>
  <c r="F8" i="79"/>
  <c r="D29" i="43"/>
  <c r="G27" i="44"/>
  <c r="I19" i="79"/>
  <c r="C24" i="45"/>
  <c r="E33" i="79"/>
  <c r="E24" i="79"/>
  <c r="C32" i="44"/>
  <c r="F10" i="79"/>
  <c r="D31" i="43"/>
  <c r="B35" i="45"/>
  <c r="D44" i="79"/>
  <c r="C35" i="45"/>
  <c r="E44" i="79"/>
  <c r="D24" i="43"/>
  <c r="F3" i="79"/>
  <c r="F25" i="45"/>
  <c r="H34" i="79"/>
  <c r="U37" i="20"/>
  <c r="T2" i="43"/>
  <c r="U35" i="20"/>
  <c r="B33" i="44"/>
  <c r="D25" i="79"/>
  <c r="C30" i="44"/>
  <c r="E22" i="79"/>
  <c r="E25" i="79"/>
  <c r="C33" i="44"/>
  <c r="F24" i="79"/>
  <c r="D32" i="44"/>
  <c r="C31" i="43"/>
  <c r="E10" i="79"/>
  <c r="F32" i="45"/>
  <c r="H41" i="79"/>
  <c r="F31" i="44"/>
  <c r="H23" i="79"/>
  <c r="C24" i="43"/>
  <c r="E3" i="79"/>
  <c r="E25" i="45"/>
  <c r="G34" i="79"/>
  <c r="P4" i="110"/>
  <c r="O48" i="20"/>
  <c r="E15" i="12"/>
  <c r="D39" i="79"/>
  <c r="B30" i="45"/>
  <c r="G14" i="43"/>
  <c r="U46" i="20"/>
  <c r="F5" i="4"/>
  <c r="M3" i="2"/>
  <c r="F3" i="4" s="1"/>
  <c r="M2" i="2"/>
  <c r="F2" i="4" s="1"/>
  <c r="D33" i="79"/>
  <c r="B24" i="45"/>
  <c r="T14" i="45"/>
  <c r="D26" i="43"/>
  <c r="F5" i="79"/>
  <c r="B30" i="44"/>
  <c r="D22" i="79"/>
  <c r="C36" i="44"/>
  <c r="E28" i="79"/>
  <c r="T7" i="36"/>
  <c r="E32" i="45"/>
  <c r="G41" i="79"/>
  <c r="D31" i="44"/>
  <c r="F23" i="79"/>
  <c r="F24" i="43"/>
  <c r="H3" i="79"/>
  <c r="D25" i="45"/>
  <c r="F34" i="79"/>
  <c r="D27" i="79"/>
  <c r="B35" i="44"/>
  <c r="F2" i="17"/>
  <c r="H15" i="12"/>
  <c r="C2" i="30" s="1"/>
  <c r="U10" i="20"/>
  <c r="G8" i="43"/>
  <c r="F33" i="45"/>
  <c r="H42" i="79"/>
  <c r="U19" i="20"/>
  <c r="L5" i="4"/>
  <c r="AC2" i="2"/>
  <c r="L2" i="4" s="1"/>
  <c r="E27" i="45"/>
  <c r="G36" i="79"/>
  <c r="E27" i="79"/>
  <c r="C35" i="44"/>
  <c r="F34" i="45"/>
  <c r="H43" i="79"/>
  <c r="C25" i="45"/>
  <c r="E34" i="79"/>
  <c r="B28" i="45"/>
  <c r="D37" i="79"/>
  <c r="D33" i="45"/>
  <c r="F42" i="79"/>
  <c r="U18" i="20"/>
  <c r="E31" i="79"/>
  <c r="C39" i="44"/>
  <c r="E30" i="45"/>
  <c r="G39" i="79"/>
  <c r="F36" i="45"/>
  <c r="H45" i="79"/>
  <c r="T18" i="44"/>
  <c r="G29" i="44"/>
  <c r="I21" i="79"/>
  <c r="D20" i="79"/>
  <c r="B28" i="44"/>
  <c r="E41" i="79"/>
  <c r="C32" i="45"/>
  <c r="H8" i="36"/>
  <c r="C31" i="44"/>
  <c r="E23" i="79"/>
  <c r="T5" i="36"/>
  <c r="U17" i="20"/>
  <c r="K13" i="19"/>
  <c r="F15" i="12"/>
  <c r="T10" i="43"/>
  <c r="B32" i="43"/>
  <c r="D11" i="79"/>
  <c r="T13" i="45"/>
  <c r="E33" i="45"/>
  <c r="G42" i="79"/>
  <c r="G11" i="79"/>
  <c r="E32" i="43"/>
  <c r="B27" i="43"/>
  <c r="D6" i="79"/>
  <c r="E34" i="45"/>
  <c r="G43" i="79"/>
  <c r="E26" i="43"/>
  <c r="G5" i="79"/>
  <c r="B33" i="45"/>
  <c r="D42" i="79"/>
  <c r="F36" i="44"/>
  <c r="H28" i="79"/>
  <c r="F41" i="79"/>
  <c r="D32" i="45"/>
  <c r="E31" i="44"/>
  <c r="G23" i="79"/>
  <c r="G31" i="44"/>
  <c r="I23" i="79"/>
  <c r="T11" i="45"/>
  <c r="D36" i="44"/>
  <c r="F28" i="79"/>
  <c r="Q7" i="110"/>
  <c r="F30" i="45"/>
  <c r="H39" i="79"/>
  <c r="E36" i="45"/>
  <c r="G45" i="79"/>
  <c r="E21" i="79"/>
  <c r="C29" i="44"/>
  <c r="F38" i="44"/>
  <c r="H30" i="79"/>
  <c r="B31" i="45"/>
  <c r="D40" i="79"/>
  <c r="B23" i="43"/>
  <c r="D2" i="79"/>
  <c r="F29" i="45"/>
  <c r="H38" i="79"/>
  <c r="T5" i="44"/>
  <c r="G4" i="44"/>
  <c r="I17" i="79" s="1"/>
  <c r="G8" i="45"/>
  <c r="B31" i="44"/>
  <c r="D23" i="79"/>
  <c r="G9" i="44"/>
  <c r="C33" i="45"/>
  <c r="E42" i="79"/>
  <c r="B26" i="43"/>
  <c r="D5" i="79"/>
  <c r="U24" i="20"/>
  <c r="E4" i="79"/>
  <c r="C25" i="43"/>
  <c r="E36" i="44"/>
  <c r="G28" i="79"/>
  <c r="C34" i="45"/>
  <c r="E43" i="79"/>
  <c r="F26" i="43"/>
  <c r="H5" i="79"/>
  <c r="G7" i="44"/>
  <c r="F40" i="79"/>
  <c r="D31" i="45"/>
  <c r="C31" i="45"/>
  <c r="E40" i="79"/>
  <c r="E38" i="44"/>
  <c r="G30" i="79"/>
  <c r="T13" i="43"/>
  <c r="U8" i="20"/>
  <c r="C29" i="43"/>
  <c r="E8" i="79"/>
  <c r="D34" i="45"/>
  <c r="F43" i="79"/>
  <c r="C26" i="43"/>
  <c r="E5" i="79"/>
  <c r="I4" i="79"/>
  <c r="G25" i="43"/>
  <c r="F23" i="43"/>
  <c r="F2" i="78" s="1"/>
  <c r="H2" i="79"/>
  <c r="G37" i="44"/>
  <c r="I29" i="79"/>
  <c r="B29" i="45"/>
  <c r="D38" i="79"/>
  <c r="H14" i="79"/>
  <c r="F35" i="43"/>
  <c r="F39" i="79"/>
  <c r="D30" i="45"/>
  <c r="F45" i="79"/>
  <c r="D36" i="45"/>
  <c r="G11" i="43"/>
  <c r="G6" i="45"/>
  <c r="E29" i="45"/>
  <c r="G38" i="79"/>
  <c r="G9" i="79"/>
  <c r="E30" i="43"/>
  <c r="T14" i="44"/>
  <c r="F31" i="45"/>
  <c r="H40" i="79"/>
  <c r="E23" i="43"/>
  <c r="G2" i="79"/>
  <c r="T13" i="44"/>
  <c r="H2" i="30"/>
  <c r="G14" i="79"/>
  <c r="E35" i="43"/>
  <c r="U38" i="20"/>
  <c r="E39" i="79"/>
  <c r="C30" i="45"/>
  <c r="T3" i="36"/>
  <c r="E45" i="79"/>
  <c r="C36" i="45"/>
  <c r="C28" i="43"/>
  <c r="E7" i="79"/>
  <c r="G3" i="45"/>
  <c r="C38" i="44"/>
  <c r="E30" i="79"/>
  <c r="U11" i="20"/>
  <c r="B27" i="45"/>
  <c r="D36" i="79"/>
  <c r="D29" i="45"/>
  <c r="F38" i="79"/>
  <c r="F9" i="79"/>
  <c r="D30" i="43"/>
  <c r="C33" i="43"/>
  <c r="E12" i="79"/>
  <c r="D3" i="79"/>
  <c r="B24" i="43"/>
  <c r="U42" i="20"/>
  <c r="D21" i="79"/>
  <c r="B29" i="44"/>
  <c r="Y2" i="2"/>
  <c r="G31" i="45"/>
  <c r="I40" i="79"/>
  <c r="E35" i="44"/>
  <c r="G27" i="79"/>
  <c r="I37" i="79"/>
  <c r="G28" i="45"/>
  <c r="F27" i="79"/>
  <c r="D35" i="44"/>
  <c r="E29" i="79"/>
  <c r="C37" i="44"/>
  <c r="F27" i="44"/>
  <c r="H19" i="79"/>
  <c r="E39" i="44"/>
  <c r="G31" i="79"/>
  <c r="E31" i="45"/>
  <c r="G40" i="79"/>
  <c r="I10" i="79"/>
  <c r="G31" i="43"/>
  <c r="F37" i="44"/>
  <c r="H29" i="79"/>
  <c r="E9" i="79"/>
  <c r="C30" i="43"/>
  <c r="E33" i="43"/>
  <c r="G12" i="79"/>
  <c r="D31" i="79"/>
  <c r="B39" i="44"/>
  <c r="U16" i="20"/>
  <c r="F25" i="79"/>
  <c r="D33" i="44"/>
  <c r="H7" i="79"/>
  <c r="F28" i="43"/>
  <c r="B31" i="43"/>
  <c r="D10" i="79"/>
  <c r="F11" i="79"/>
  <c r="D32" i="43"/>
  <c r="G6" i="79"/>
  <c r="E27" i="43"/>
  <c r="F24" i="45"/>
  <c r="H33" i="79"/>
  <c r="G4" i="79"/>
  <c r="E25" i="43"/>
  <c r="C27" i="44"/>
  <c r="E19" i="79"/>
  <c r="D23" i="43"/>
  <c r="F2" i="79"/>
  <c r="F33" i="44"/>
  <c r="H25" i="79"/>
  <c r="F14" i="79"/>
  <c r="D35" i="43"/>
  <c r="D27" i="45"/>
  <c r="F36" i="79"/>
  <c r="D38" i="44"/>
  <c r="F30" i="79"/>
  <c r="G15" i="45"/>
  <c r="B33" i="43"/>
  <c r="D12" i="79"/>
  <c r="C29" i="45"/>
  <c r="E38" i="79"/>
  <c r="G6" i="43"/>
  <c r="E30" i="44"/>
  <c r="G22" i="79"/>
  <c r="C23" i="43"/>
  <c r="C2" i="78" s="1"/>
  <c r="E2" i="79"/>
  <c r="E33" i="44"/>
  <c r="G25" i="79"/>
  <c r="B25" i="45"/>
  <c r="D34" i="79"/>
  <c r="C35" i="43"/>
  <c r="E14" i="79"/>
  <c r="C27" i="45"/>
  <c r="E36" i="79"/>
  <c r="E34" i="43"/>
  <c r="G13" i="79"/>
  <c r="G12" i="45"/>
  <c r="G11" i="44"/>
  <c r="G29" i="79"/>
  <c r="E37" i="44"/>
  <c r="F30" i="43"/>
  <c r="H9" i="79"/>
  <c r="D33" i="43"/>
  <c r="F12" i="79"/>
  <c r="D35" i="79"/>
  <c r="B26" i="45"/>
  <c r="U21" i="20"/>
  <c r="F27" i="45"/>
  <c r="H36" i="79"/>
  <c r="D34" i="43"/>
  <c r="F13" i="79"/>
  <c r="G30" i="45"/>
  <c r="I39" i="79"/>
  <c r="H20" i="79"/>
  <c r="F28" i="44"/>
  <c r="F29" i="79"/>
  <c r="D37" i="44"/>
  <c r="F27" i="43"/>
  <c r="H6" i="79"/>
  <c r="H3" i="30"/>
  <c r="F33" i="43"/>
  <c r="H12" i="79"/>
  <c r="G3" i="43"/>
  <c r="B36" i="45"/>
  <c r="D45" i="79"/>
  <c r="B34" i="45"/>
  <c r="D43" i="79"/>
  <c r="T17" i="44"/>
  <c r="T10" i="45"/>
  <c r="T6" i="36"/>
  <c r="D30" i="44"/>
  <c r="F22" i="79"/>
  <c r="T10" i="44"/>
  <c r="B38" i="44"/>
  <c r="D30" i="79"/>
  <c r="E11" i="79"/>
  <c r="C32" i="43"/>
  <c r="T4" i="45"/>
  <c r="F35" i="44"/>
  <c r="H27" i="79"/>
  <c r="H4" i="79"/>
  <c r="F25" i="43"/>
  <c r="H13" i="79"/>
  <c r="F34" i="43"/>
  <c r="D26" i="45"/>
  <c r="F35" i="79"/>
  <c r="S4" i="30"/>
  <c r="B36" i="44"/>
  <c r="D28" i="79"/>
  <c r="C28" i="44"/>
  <c r="E20" i="79"/>
  <c r="U29" i="20"/>
  <c r="E34" i="44"/>
  <c r="G26" i="79"/>
  <c r="C27" i="43"/>
  <c r="E6" i="79"/>
  <c r="F28" i="45"/>
  <c r="H37" i="79"/>
  <c r="G15" i="44"/>
  <c r="H4" i="30"/>
  <c r="G12" i="44"/>
  <c r="U34" i="20"/>
  <c r="D7" i="79"/>
  <c r="B28" i="43"/>
  <c r="K5" i="4"/>
  <c r="AA2" i="2"/>
  <c r="K2" i="4" s="1"/>
  <c r="B29" i="43"/>
  <c r="D8" i="79"/>
  <c r="F26" i="45"/>
  <c r="H35" i="79"/>
  <c r="G44" i="79"/>
  <c r="E35" i="45"/>
  <c r="C34" i="44"/>
  <c r="E26" i="79"/>
  <c r="D27" i="43"/>
  <c r="F6" i="79"/>
  <c r="F37" i="79"/>
  <c r="D28" i="45"/>
  <c r="D9" i="79"/>
  <c r="B30" i="43"/>
  <c r="T7" i="43"/>
  <c r="D19" i="79"/>
  <c r="B27" i="44"/>
  <c r="T5" i="43"/>
  <c r="T6" i="44"/>
  <c r="D29" i="79"/>
  <c r="B37" i="44"/>
  <c r="E5" i="4"/>
  <c r="J2" i="2"/>
  <c r="E2" i="4" s="1"/>
  <c r="B35" i="43"/>
  <c r="D14" i="79"/>
  <c r="F31" i="43"/>
  <c r="H10" i="79"/>
  <c r="B25" i="43"/>
  <c r="D4" i="79"/>
  <c r="H44" i="79"/>
  <c r="F35" i="45"/>
  <c r="F34" i="44"/>
  <c r="H26" i="79"/>
  <c r="B34" i="43"/>
  <c r="D13" i="79"/>
  <c r="G5" i="45"/>
  <c r="G2" i="43"/>
  <c r="H2" i="36"/>
  <c r="T3" i="2"/>
  <c r="H3" i="4" s="1"/>
  <c r="T2" i="2"/>
  <c r="H2" i="4" s="1"/>
  <c r="H5" i="4"/>
  <c r="B3" i="78" l="1"/>
  <c r="D2" i="78"/>
  <c r="I25" i="79"/>
  <c r="G33" i="44"/>
  <c r="E3" i="78"/>
  <c r="I22" i="79"/>
  <c r="G30" i="44"/>
  <c r="G36" i="44"/>
  <c r="I28" i="79"/>
  <c r="G27" i="45"/>
  <c r="I36" i="79"/>
  <c r="G29" i="45"/>
  <c r="I38" i="79"/>
  <c r="G32" i="43"/>
  <c r="I11" i="79"/>
  <c r="G26" i="45"/>
  <c r="I35" i="79"/>
  <c r="I24" i="79"/>
  <c r="G32" i="44"/>
  <c r="K9" i="110"/>
  <c r="K17" i="110"/>
  <c r="K25" i="110"/>
  <c r="K33" i="110"/>
  <c r="K2" i="110"/>
  <c r="K10" i="110"/>
  <c r="K4" i="110"/>
  <c r="K13" i="110"/>
  <c r="K30" i="110"/>
  <c r="K7" i="110"/>
  <c r="K16" i="110"/>
  <c r="K19" i="110"/>
  <c r="K22" i="110"/>
  <c r="K39" i="110"/>
  <c r="K28" i="110"/>
  <c r="K31" i="110"/>
  <c r="K42" i="110"/>
  <c r="K5" i="110"/>
  <c r="K8" i="110"/>
  <c r="K11" i="110"/>
  <c r="K14" i="110"/>
  <c r="K34" i="110"/>
  <c r="K20" i="110"/>
  <c r="K37" i="110"/>
  <c r="K45" i="110"/>
  <c r="K23" i="110"/>
  <c r="K3" i="110"/>
  <c r="K26" i="110"/>
  <c r="K40" i="110"/>
  <c r="K29" i="110"/>
  <c r="K12" i="110"/>
  <c r="K15" i="110"/>
  <c r="K32" i="110"/>
  <c r="K43" i="110"/>
  <c r="K6" i="110"/>
  <c r="K18" i="110"/>
  <c r="K35" i="110"/>
  <c r="K21" i="110"/>
  <c r="K38" i="110"/>
  <c r="K41" i="110"/>
  <c r="K24" i="110"/>
  <c r="K36" i="110"/>
  <c r="K27" i="110"/>
  <c r="K44" i="110"/>
  <c r="K11" i="19"/>
  <c r="K9" i="19"/>
  <c r="K10" i="19"/>
  <c r="B4" i="78"/>
  <c r="G30" i="43"/>
  <c r="I9" i="79"/>
  <c r="E4" i="78"/>
  <c r="I2" i="79"/>
  <c r="G23" i="43"/>
  <c r="G33" i="45"/>
  <c r="I42" i="79"/>
  <c r="I6" i="79"/>
  <c r="G27" i="43"/>
  <c r="C4" i="78"/>
  <c r="D3" i="78"/>
  <c r="I20" i="79"/>
  <c r="G28" i="44"/>
  <c r="G24" i="43"/>
  <c r="I3" i="79"/>
  <c r="E2" i="78"/>
  <c r="C3" i="78"/>
  <c r="I33" i="79"/>
  <c r="G24" i="45"/>
  <c r="B2" i="78"/>
  <c r="G3" i="78"/>
  <c r="F3" i="78"/>
  <c r="I14" i="79"/>
  <c r="G35" i="43"/>
  <c r="G36" i="45"/>
  <c r="I45" i="79"/>
  <c r="F4" i="78"/>
  <c r="I8" i="79"/>
  <c r="G29" i="43"/>
  <c r="D4" i="78"/>
  <c r="C30" i="110" l="1"/>
  <c r="N30" i="110"/>
  <c r="C14" i="110"/>
  <c r="N14" i="110"/>
  <c r="C45" i="110"/>
  <c r="N45" i="110"/>
  <c r="C41" i="110"/>
  <c r="N41" i="110"/>
  <c r="C38" i="110"/>
  <c r="N38" i="110"/>
  <c r="C4" i="110"/>
  <c r="N4" i="110"/>
  <c r="N21" i="110"/>
  <c r="C21" i="110"/>
  <c r="C10" i="110"/>
  <c r="N10" i="110"/>
  <c r="G20" i="20"/>
  <c r="G37" i="20"/>
  <c r="G16" i="20"/>
  <c r="G33" i="20"/>
  <c r="G15" i="20"/>
  <c r="G32" i="20"/>
  <c r="N2" i="110"/>
  <c r="G11" i="20"/>
  <c r="G10" i="20"/>
  <c r="G27" i="20"/>
  <c r="G9" i="20"/>
  <c r="G4" i="20"/>
  <c r="G8" i="20"/>
  <c r="C2" i="110"/>
  <c r="G26" i="20"/>
  <c r="G45" i="20"/>
  <c r="G22" i="20"/>
  <c r="G40" i="20"/>
  <c r="G30" i="20"/>
  <c r="G35" i="20"/>
  <c r="G13" i="20"/>
  <c r="G18" i="20"/>
  <c r="G25" i="20"/>
  <c r="G34" i="20"/>
  <c r="G5" i="20"/>
  <c r="G29" i="20"/>
  <c r="G39" i="20"/>
  <c r="G7" i="20"/>
  <c r="G21" i="20"/>
  <c r="G44" i="20"/>
  <c r="G17" i="20"/>
  <c r="G24" i="20"/>
  <c r="G28" i="20"/>
  <c r="G12" i="20"/>
  <c r="G38" i="20"/>
  <c r="G43" i="20"/>
  <c r="G42" i="20"/>
  <c r="G14" i="20"/>
  <c r="G23" i="20"/>
  <c r="G31" i="20"/>
  <c r="G19" i="20"/>
  <c r="G46" i="20"/>
  <c r="G41" i="20"/>
  <c r="G47" i="20"/>
  <c r="G6" i="20"/>
  <c r="G36" i="20"/>
  <c r="N18" i="110"/>
  <c r="C18" i="110"/>
  <c r="N11" i="110"/>
  <c r="C11" i="110"/>
  <c r="C33" i="110"/>
  <c r="N33" i="110"/>
  <c r="C36" i="110"/>
  <c r="N36" i="110"/>
  <c r="C20" i="110"/>
  <c r="N20" i="110"/>
  <c r="G4" i="78"/>
  <c r="C37" i="110"/>
  <c r="N37" i="110"/>
  <c r="C5" i="110"/>
  <c r="N5" i="110"/>
  <c r="C17" i="110"/>
  <c r="N17" i="110"/>
  <c r="C7" i="110"/>
  <c r="N7" i="110"/>
  <c r="N42" i="110"/>
  <c r="C42" i="110"/>
  <c r="C23" i="110"/>
  <c r="N23" i="110"/>
  <c r="N24" i="110"/>
  <c r="C24" i="110"/>
  <c r="C34" i="110"/>
  <c r="N34" i="110"/>
  <c r="C13" i="110"/>
  <c r="N13" i="110"/>
  <c r="G2" i="78"/>
  <c r="C6" i="110"/>
  <c r="N6" i="110"/>
  <c r="C25" i="110"/>
  <c r="N25" i="110"/>
  <c r="C43" i="110"/>
  <c r="N43" i="110"/>
  <c r="C9" i="110"/>
  <c r="N9" i="110"/>
  <c r="C15" i="110"/>
  <c r="N15" i="110"/>
  <c r="C31" i="110"/>
  <c r="N31" i="110"/>
  <c r="N12" i="110"/>
  <c r="C12" i="110"/>
  <c r="C28" i="110"/>
  <c r="N28" i="110"/>
  <c r="C29" i="110"/>
  <c r="N29" i="110"/>
  <c r="C39" i="110"/>
  <c r="N39" i="110"/>
  <c r="C40" i="110"/>
  <c r="N40" i="110"/>
  <c r="C22" i="110"/>
  <c r="N22" i="110"/>
  <c r="C44" i="110"/>
  <c r="N44" i="110"/>
  <c r="C26" i="110"/>
  <c r="N26" i="110"/>
  <c r="N19" i="110"/>
  <c r="C19" i="110"/>
  <c r="N35" i="110"/>
  <c r="C35" i="110"/>
  <c r="C8" i="110"/>
  <c r="N8" i="110"/>
  <c r="C32" i="110"/>
  <c r="N32" i="110"/>
  <c r="N27" i="110"/>
  <c r="C27" i="110"/>
  <c r="C3" i="110"/>
  <c r="N3" i="110"/>
  <c r="C16" i="110"/>
  <c r="N16" i="110"/>
  <c r="E28" i="20" l="1"/>
  <c r="O28" i="20"/>
  <c r="C26" i="49"/>
  <c r="E24" i="20"/>
  <c r="O24" i="20"/>
  <c r="C22" i="49"/>
  <c r="E45" i="20"/>
  <c r="O45" i="20"/>
  <c r="C43" i="49"/>
  <c r="E17" i="20"/>
  <c r="O17" i="20"/>
  <c r="C15" i="49"/>
  <c r="O26" i="20"/>
  <c r="E26" i="20"/>
  <c r="C24" i="49"/>
  <c r="E36" i="20"/>
  <c r="O36" i="20"/>
  <c r="C34" i="49"/>
  <c r="E44" i="20"/>
  <c r="O44" i="20"/>
  <c r="C42" i="49"/>
  <c r="O6" i="20"/>
  <c r="E6" i="20"/>
  <c r="C4" i="49"/>
  <c r="E21" i="20"/>
  <c r="O21" i="20"/>
  <c r="C19" i="49"/>
  <c r="E8" i="20"/>
  <c r="O8" i="20"/>
  <c r="C6" i="49"/>
  <c r="O47" i="20"/>
  <c r="E47" i="20"/>
  <c r="C45" i="49"/>
  <c r="E7" i="20"/>
  <c r="O7" i="20"/>
  <c r="C5" i="49"/>
  <c r="O4" i="20"/>
  <c r="E4" i="20"/>
  <c r="C2" i="49"/>
  <c r="O39" i="20"/>
  <c r="E39" i="20"/>
  <c r="C37" i="49"/>
  <c r="O9" i="20"/>
  <c r="E9" i="20"/>
  <c r="C7" i="49"/>
  <c r="E46" i="20"/>
  <c r="O46" i="20"/>
  <c r="C44" i="49"/>
  <c r="E29" i="20"/>
  <c r="O29" i="20"/>
  <c r="C27" i="49"/>
  <c r="O27" i="20"/>
  <c r="E27" i="20"/>
  <c r="C25" i="49"/>
  <c r="O41" i="20"/>
  <c r="E41" i="20"/>
  <c r="C39" i="49"/>
  <c r="O5" i="20"/>
  <c r="E5" i="20"/>
  <c r="C3" i="49"/>
  <c r="E10" i="20"/>
  <c r="O10" i="20"/>
  <c r="C8" i="49"/>
  <c r="O19" i="20"/>
  <c r="E19" i="20"/>
  <c r="C17" i="49"/>
  <c r="O31" i="20"/>
  <c r="E31" i="20"/>
  <c r="C29" i="49"/>
  <c r="E34" i="20"/>
  <c r="O34" i="20"/>
  <c r="C32" i="49"/>
  <c r="E11" i="20"/>
  <c r="O11" i="20"/>
  <c r="C9" i="49"/>
  <c r="O23" i="20"/>
  <c r="E23" i="20"/>
  <c r="C21" i="49"/>
  <c r="E25" i="20"/>
  <c r="O25" i="20"/>
  <c r="C23" i="49"/>
  <c r="P3" i="110"/>
  <c r="O14" i="20"/>
  <c r="E14" i="20"/>
  <c r="C12" i="49"/>
  <c r="E18" i="20"/>
  <c r="O18" i="20"/>
  <c r="C16" i="49"/>
  <c r="O32" i="20"/>
  <c r="E32" i="20"/>
  <c r="C30" i="49"/>
  <c r="O42" i="20"/>
  <c r="E42" i="20"/>
  <c r="C40" i="49"/>
  <c r="E13" i="20"/>
  <c r="O13" i="20"/>
  <c r="C11" i="49"/>
  <c r="O15" i="20"/>
  <c r="E15" i="20"/>
  <c r="C13" i="49"/>
  <c r="O43" i="20"/>
  <c r="E43" i="20"/>
  <c r="C41" i="49"/>
  <c r="E35" i="20"/>
  <c r="O35" i="20"/>
  <c r="C33" i="49"/>
  <c r="E33" i="20"/>
  <c r="O33" i="20"/>
  <c r="C31" i="49"/>
  <c r="E38" i="20"/>
  <c r="O38" i="20"/>
  <c r="C36" i="49"/>
  <c r="E16" i="20"/>
  <c r="O16" i="20"/>
  <c r="C14" i="49"/>
  <c r="E30" i="20"/>
  <c r="O30" i="20"/>
  <c r="C28" i="49"/>
  <c r="E12" i="20"/>
  <c r="O12" i="20"/>
  <c r="C10" i="49"/>
  <c r="O40" i="20"/>
  <c r="E40" i="20"/>
  <c r="C38" i="49"/>
  <c r="O37" i="20"/>
  <c r="E37" i="20"/>
  <c r="C35" i="49"/>
  <c r="O22" i="20"/>
  <c r="E22" i="20"/>
  <c r="C20" i="49"/>
  <c r="E20" i="20"/>
  <c r="O20" i="20"/>
  <c r="C18" i="49"/>
  <c r="P22" i="20" l="1"/>
  <c r="P19" i="20"/>
  <c r="F7" i="49"/>
  <c r="G7" i="49" s="1"/>
  <c r="H7" i="43" s="1"/>
  <c r="J7" i="79" s="1"/>
  <c r="P17" i="20"/>
  <c r="P13" i="20"/>
  <c r="F40" i="49"/>
  <c r="G40" i="49" s="1"/>
  <c r="H10" i="45" s="1"/>
  <c r="J40" i="79" s="1"/>
  <c r="P8" i="20"/>
  <c r="P42" i="20"/>
  <c r="P45" i="20"/>
  <c r="P25" i="20"/>
  <c r="F35" i="49"/>
  <c r="G35" i="49" s="1"/>
  <c r="H5" i="45" s="1"/>
  <c r="J35" i="79" s="1"/>
  <c r="F6" i="49"/>
  <c r="G6" i="49" s="1"/>
  <c r="H6" i="43" s="1"/>
  <c r="J6" i="79" s="1"/>
  <c r="F15" i="49"/>
  <c r="G15" i="49" s="1"/>
  <c r="H2" i="44" s="1"/>
  <c r="P21" i="20"/>
  <c r="C46" i="49"/>
  <c r="F24" i="49" s="1"/>
  <c r="G24" i="49" s="1"/>
  <c r="H11" i="44" s="1"/>
  <c r="J24" i="79" s="1"/>
  <c r="P10" i="20"/>
  <c r="F3" i="49"/>
  <c r="G3" i="49" s="1"/>
  <c r="H3" i="43" s="1"/>
  <c r="J3" i="79" s="1"/>
  <c r="P5" i="20"/>
  <c r="F22" i="49"/>
  <c r="G22" i="49" s="1"/>
  <c r="H9" i="44" s="1"/>
  <c r="J22" i="79" s="1"/>
  <c r="F44" i="49"/>
  <c r="G44" i="49" s="1"/>
  <c r="H14" i="45" s="1"/>
  <c r="J44" i="79" s="1"/>
  <c r="P46" i="20"/>
  <c r="P33" i="20"/>
  <c r="F30" i="49"/>
  <c r="G30" i="49" s="1"/>
  <c r="H17" i="44" s="1"/>
  <c r="J30" i="79" s="1"/>
  <c r="P11" i="20"/>
  <c r="F39" i="49"/>
  <c r="G39" i="49" s="1"/>
  <c r="H9" i="45" s="1"/>
  <c r="J39" i="79" s="1"/>
  <c r="F32" i="49"/>
  <c r="G32" i="49" s="1"/>
  <c r="H2" i="45" s="1"/>
  <c r="F12" i="49"/>
  <c r="G12" i="49" s="1"/>
  <c r="H12" i="43" s="1"/>
  <c r="J12" i="79" s="1"/>
  <c r="P4" i="20"/>
  <c r="Y4" i="20" s="1"/>
  <c r="O2" i="20"/>
  <c r="P47" i="20" s="1"/>
  <c r="P24" i="20"/>
  <c r="F31" i="49"/>
  <c r="G31" i="49" s="1"/>
  <c r="H18" i="44" s="1"/>
  <c r="J31" i="79" s="1"/>
  <c r="F9" i="49"/>
  <c r="G9" i="49" s="1"/>
  <c r="H9" i="43" s="1"/>
  <c r="J9" i="79" s="1"/>
  <c r="F33" i="49"/>
  <c r="G33" i="49" s="1"/>
  <c r="H3" i="45" s="1"/>
  <c r="J33" i="79" s="1"/>
  <c r="P35" i="20"/>
  <c r="P12" i="20"/>
  <c r="F16" i="49"/>
  <c r="G16" i="49" s="1"/>
  <c r="H3" i="44" s="1"/>
  <c r="J16" i="79" s="1"/>
  <c r="P39" i="20"/>
  <c r="P34" i="20"/>
  <c r="P6" i="20"/>
  <c r="P30" i="20"/>
  <c r="P27" i="20"/>
  <c r="F5" i="49"/>
  <c r="G5" i="49" s="1"/>
  <c r="H5" i="43" s="1"/>
  <c r="J5" i="79" s="1"/>
  <c r="P44" i="20"/>
  <c r="P23" i="20"/>
  <c r="F37" i="49"/>
  <c r="G37" i="49" s="1"/>
  <c r="H7" i="45" s="1"/>
  <c r="J37" i="79" s="1"/>
  <c r="P32" i="20"/>
  <c r="F41" i="49"/>
  <c r="G41" i="49" s="1"/>
  <c r="H11" i="45" s="1"/>
  <c r="J41" i="79" s="1"/>
  <c r="F28" i="49"/>
  <c r="G28" i="49" s="1"/>
  <c r="H15" i="44" s="1"/>
  <c r="J28" i="79" s="1"/>
  <c r="F25" i="49"/>
  <c r="G25" i="49" s="1"/>
  <c r="H12" i="44" s="1"/>
  <c r="J25" i="79" s="1"/>
  <c r="F29" i="49"/>
  <c r="G29" i="49" s="1"/>
  <c r="H16" i="44" s="1"/>
  <c r="J29" i="79" s="1"/>
  <c r="P20" i="20"/>
  <c r="P14" i="20"/>
  <c r="P31" i="20"/>
  <c r="F27" i="49"/>
  <c r="G27" i="49" s="1"/>
  <c r="H14" i="44" s="1"/>
  <c r="J27" i="79" s="1"/>
  <c r="P7" i="20"/>
  <c r="F26" i="49"/>
  <c r="G26" i="49" s="1"/>
  <c r="H13" i="44" s="1"/>
  <c r="J26" i="79" s="1"/>
  <c r="P38" i="20"/>
  <c r="P37" i="20"/>
  <c r="P26" i="20"/>
  <c r="P40" i="20"/>
  <c r="F10" i="49"/>
  <c r="G10" i="49" s="1"/>
  <c r="H10" i="43" s="1"/>
  <c r="J10" i="79" s="1"/>
  <c r="F4" i="49"/>
  <c r="G4" i="49" s="1"/>
  <c r="H4" i="43" s="1"/>
  <c r="J4" i="79" s="1"/>
  <c r="P18" i="20"/>
  <c r="P43" i="20"/>
  <c r="F13" i="49"/>
  <c r="G13" i="49" s="1"/>
  <c r="H13" i="43" s="1"/>
  <c r="J13" i="79" s="1"/>
  <c r="P16" i="20"/>
  <c r="F17" i="49"/>
  <c r="G17" i="49" s="1"/>
  <c r="H4" i="44" s="1"/>
  <c r="J17" i="79" s="1"/>
  <c r="P29" i="20"/>
  <c r="F34" i="49"/>
  <c r="G34" i="49" s="1"/>
  <c r="H4" i="45" s="1"/>
  <c r="J34" i="79" s="1"/>
  <c r="P28" i="20"/>
  <c r="F38" i="49"/>
  <c r="G38" i="49" s="1"/>
  <c r="H8" i="45" s="1"/>
  <c r="J38" i="79" s="1"/>
  <c r="P9" i="20"/>
  <c r="F43" i="49"/>
  <c r="G43" i="49" s="1"/>
  <c r="H13" i="45" s="1"/>
  <c r="J43" i="79" s="1"/>
  <c r="F18" i="49"/>
  <c r="G18" i="49" s="1"/>
  <c r="H5" i="44" s="1"/>
  <c r="J18" i="79" s="1"/>
  <c r="F14" i="49"/>
  <c r="G14" i="49" s="1"/>
  <c r="H14" i="43" s="1"/>
  <c r="J14" i="79" s="1"/>
  <c r="F20" i="49"/>
  <c r="G20" i="49" s="1"/>
  <c r="H7" i="44" s="1"/>
  <c r="J20" i="79" s="1"/>
  <c r="P15" i="20"/>
  <c r="F11" i="49"/>
  <c r="G11" i="49" s="1"/>
  <c r="H11" i="43" s="1"/>
  <c r="J11" i="79" s="1"/>
  <c r="F23" i="49"/>
  <c r="G23" i="49" s="1"/>
  <c r="H10" i="44" s="1"/>
  <c r="J23" i="79" s="1"/>
  <c r="F45" i="49"/>
  <c r="G45" i="49" s="1"/>
  <c r="H15" i="45" s="1"/>
  <c r="J45" i="79" s="1"/>
  <c r="P36" i="20"/>
  <c r="J15" i="79" l="1"/>
  <c r="J32" i="79"/>
  <c r="Y17" i="20"/>
  <c r="F42" i="49"/>
  <c r="G42" i="49" s="1"/>
  <c r="H12" i="45" s="1"/>
  <c r="J42" i="79" s="1"/>
  <c r="F2" i="49"/>
  <c r="G2" i="49" s="1"/>
  <c r="H2" i="43" s="1"/>
  <c r="F36" i="49"/>
  <c r="G36" i="49" s="1"/>
  <c r="H6" i="45" s="1"/>
  <c r="J36" i="79" s="1"/>
  <c r="F19" i="49"/>
  <c r="G19" i="49" s="1"/>
  <c r="H6" i="44" s="1"/>
  <c r="J19" i="79" s="1"/>
  <c r="F21" i="49"/>
  <c r="G21" i="49" s="1"/>
  <c r="H8" i="44" s="1"/>
  <c r="J21" i="79" s="1"/>
  <c r="F8" i="49"/>
  <c r="G8" i="49" s="1"/>
  <c r="H8" i="43" s="1"/>
  <c r="J8" i="79" s="1"/>
  <c r="P41" i="20"/>
  <c r="Y34" i="20" s="1"/>
  <c r="J2" i="79" l="1"/>
  <c r="H15" i="43"/>
  <c r="H2" i="78" s="1"/>
  <c r="H23" i="43"/>
  <c r="H16" i="45"/>
  <c r="H4" i="78" s="1"/>
  <c r="H19" i="44"/>
  <c r="H3" i="7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<sst xmlns="http://schemas.openxmlformats.org/spreadsheetml/2006/main" count="1694" uniqueCount="613">
  <si>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</si>
  <si>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</si>
  <si>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</si>
  <si>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</si>
  <si>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</si>
  <si>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</si>
  <si>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</si>
  <si>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</si>
  <si>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</si>
  <si>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</si>
  <si>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</si>
  <si>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</si>
  <si>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</si>
  <si>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</si>
  <si>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</si>
  <si>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</si>
  <si>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</si>
  <si>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</si>
  <si>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</si>
  <si>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</si>
  <si>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</si>
  <si>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</si>
  <si>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</si>
  <si>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</si>
  <si>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</si>
  <si>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</si>
  <si>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</si>
  <si>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</si>
  <si>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</si>
  <si>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</si>
  <si>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</si>
  <si>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</si>
  <si>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</si>
  <si>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</si>
  <si>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</si>
  <si>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</si>
  <si>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</si>
  <si>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</si>
  <si>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</si>
  <si>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</si>
  <si>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</si>
  <si>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</si>
  <si>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</si>
  <si>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</si>
  <si>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</si>
  <si>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</si>
  <si>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</si>
  <si>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</si>
  <si>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</si>
  <si>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</si>
  <si>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</si>
  <si>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</si>
  <si>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</si>
  <si>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</si>
  <si>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</si>
  <si>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</si>
  <si>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</si>
  <si>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</si>
  <si>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</si>
  <si>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</si>
  <si>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</si>
  <si>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</si>
  <si>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</si>
  <si>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</si>
  <si>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</si>
  <si>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</si>
  <si>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</si>
  <si>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</si>
  <si>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</si>
  <si>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</si>
  <si>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</si>
  <si>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</si>
  <si>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</si>
  <si>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</si>
  <si>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</si>
  <si>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</si>
  <si>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</si>
  <si>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</si>
  <si>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</si>
  <si>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</si>
  <si>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</si>
  <si>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</si>
  <si>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</si>
  <si>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</si>
  <si>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</si>
  <si>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</si>
  <si>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</si>
  <si>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</si>
  <si>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</si>
  <si>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</si>
  <si>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</si>
  <si>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</si>
  <si>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</si>
  <si>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</si>
  <si>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</si>
  <si>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</si>
  <si>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</si>
  <si>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</si>
  <si>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</si>
  <si>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</si>
  <si>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</si>
  <si>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</si>
  <si>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</si>
  <si>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</si>
  <si>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</si>
  <si>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</si>
  <si>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</si>
  <si>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</si>
  <si>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</si>
  <si>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</si>
  <si>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</si>
  <si>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</si>
  <si>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</si>
  <si>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</si>
  <si>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</si>
  <si>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</si>
  <si>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</si>
  <si>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</si>
  <si>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</si>
  <si>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</si>
  <si>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</si>
  <si>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</si>
  <si>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</si>
  <si>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</si>
  <si>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</si>
  <si>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</si>
  <si>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</si>
  <si>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</si>
  <si>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</si>
  <si>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</si>
  <si>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</si>
  <si>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</si>
  <si>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</si>
  <si>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</si>
  <si>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</si>
  <si>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</si>
  <si>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</si>
  <si>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</si>
  <si>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</si>
  <si>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</si>
  <si>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</si>
  <si>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</si>
  <si>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</si>
  <si>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</si>
  <si>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</si>
  <si>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</si>
  <si>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</si>
  <si>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</si>
  <si>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</si>
  <si>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</si>
  <si>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</si>
  <si>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</si>
  <si>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</si>
  <si>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</si>
  <si>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</si>
  <si>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</si>
  <si>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</si>
  <si>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</si>
  <si>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</si>
  <si>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</si>
  <si>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</si>
  <si>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</si>
  <si>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</si>
  <si>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</si>
  <si>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</si>
  <si>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</si>
  <si>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</si>
  <si>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</si>
  <si>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</si>
  <si>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</si>
  <si>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</si>
  <si>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</si>
  <si>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</si>
  <si>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</si>
  <si>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</si>
  <si>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</si>
  <si>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</si>
  <si>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</si>
  <si>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</si>
  <si>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</si>
  <si>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</si>
  <si>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</si>
  <si>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</si>
  <si>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</si>
  <si>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</si>
  <si>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</si>
  <si>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</si>
  <si>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</si>
  <si>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</si>
  <si>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</si>
  <si>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</si>
  <si>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</si>
  <si>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</si>
  <si>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</si>
  <si>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</si>
  <si>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</si>
  <si>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</si>
  <si>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</si>
  <si>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</si>
  <si>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</si>
  <si>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</si>
  <si>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</si>
  <si>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</si>
  <si>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</si>
  <si>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</si>
  <si>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</si>
  <si>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</si>
  <si>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</si>
  <si>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</si>
  <si>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</si>
  <si>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</si>
  <si>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</si>
  <si>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</si>
  <si>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</si>
  <si>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</si>
  <si>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</si>
  <si>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</si>
  <si>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</si>
  <si>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</si>
  <si>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</si>
  <si>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</si>
  <si>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</si>
  <si>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</si>
  <si>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</si>
  <si>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</si>
  <si>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</si>
  <si>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</si>
  <si>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</si>
  <si>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</si>
  <si>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</si>
  <si>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</si>
  <si>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</si>
  <si>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</si>
  <si>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</si>
  <si>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</si>
  <si>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</si>
  <si>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</si>
  <si>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</si>
  <si>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</si>
  <si>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</si>
  <si>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</si>
  <si>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</si>
  <si>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</si>
  <si>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</si>
  <si>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</si>
  <si>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</si>
  <si>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</si>
  <si>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</si>
  <si>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</si>
  <si>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</si>
  <si>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</si>
  <si>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</si>
  <si>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</si>
  <si>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</si>
  <si>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</si>
  <si>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</si>
  <si>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</si>
  <si>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</si>
  <si>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</si>
  <si>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</si>
  <si>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</si>
  <si>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</si>
  <si>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</si>
  <si>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</si>
  <si>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</si>
  <si>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</si>
  <si>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</si>
  <si>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</si>
  <si>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</si>
  <si>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</si>
  <si>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</si>
  <si>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</si>
  <si>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</si>
  <si>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</si>
  <si>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</si>
  <si>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</si>
  <si>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</si>
  <si>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</si>
  <si>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</si>
  <si>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</si>
  <si>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</si>
  <si>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</si>
  <si>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</si>
  <si>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</si>
  <si>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</si>
  <si>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</si>
  <si>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</si>
  <si>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</si>
  <si>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</si>
  <si>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</si>
  <si>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</si>
  <si>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</si>
  <si>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</si>
  <si>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</si>
  <si>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</si>
  <si>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</si>
  <si>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</si>
  <si>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</si>
  <si>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</si>
  <si>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</si>
  <si>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</si>
  <si>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</si>
  <si>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</si>
  <si>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</si>
  <si>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</si>
  <si>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</si>
  <si>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</si>
  <si>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</si>
  <si>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</si>
  <si>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</si>
  <si>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</si>
  <si>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</si>
  <si>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</si>
  <si>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</si>
  <si>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</si>
  <si>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</si>
  <si>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</si>
  <si>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</si>
  <si>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</si>
  <si>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</si>
  <si>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</si>
  <si>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</si>
  <si>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</si>
  <si>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</si>
  <si>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</si>
  <si>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</si>
  <si>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</si>
  <si>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</si>
  <si>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</si>
  <si>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</si>
  <si>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</si>
  <si>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</si>
  <si>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</si>
  <si>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</si>
  <si>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</si>
  <si>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</si>
  <si>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</si>
  <si>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</si>
  <si>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</si>
  <si>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</si>
  <si>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</si>
  <si>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</si>
  <si>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</si>
  <si>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</si>
  <si>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</si>
  <si>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</si>
  <si>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</si>
  <si>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</si>
  <si>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</si>
  <si>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</si>
  <si>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</si>
  <si>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</si>
  <si>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</si>
  <si>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</si>
  <si>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</si>
  <si>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</si>
  <si>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</si>
  <si>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</si>
  <si>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</si>
  <si>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</si>
  <si>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</si>
  <si>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</si>
  <si>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</si>
  <si>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</si>
  <si>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DowJones Index</t>
    <phoneticPr fontId="24" type="noConversion"/>
  </si>
  <si>
    <t>248</t>
  </si>
  <si>
    <t>MDIAow5LbcrU3Qhy3fdtytTdCCtDSVEuQVJDQTpJR1BULklRX1NIQVJFU09VVFNUQU5ESU5HLjIwMjUvOC8xAQAAAMwCXgECAAAAAzkuOQCjDkttytTdCHLd923K1N0IK0NJUS5CQVRTOldUQUkuSVFfU0hBUkVTT1VUU1RBTkRJTkcuMjAyNS84LzEBAAAAYE5vZAIAAAADOC42AKMOS23K1N0I59/5bcrU3QgrQ0lRLkFSQ0E6VEhOUS5JUV9TSEFSRVNPVVRTVEFORElORy4yMDI1LzgvMQEAAACuw34kAgAAAAUzLjcyNQCjDkttytTdCL48823K1N0IL0NJUS5OQVNEQVFHTTpGRFRYLklRX1NIQVJFU09VVFNUQU5ESU5HLjIwMjUvOC8xAQAAAL2lnSYCAAAACDQuNjg4NDY5AKMOS23K1N0IQPrmbcrU3QgrQ0lRLkFSQ0E6Q0hBVC5JUV9TSEFSRVNPVVRTVEFORElORy4yMDI1LzgvMQEAAAAAMDVtAgAAAAU3LjUyNQCjDkttytTdCP+n623K1N0IK0NJUS5BUkNBOkxPVVAuSVFfU0hBUkVTT1VUU1RBTkRJTkcuMjAyNS84LzEBAAAAWVwPIgIAAAAIMS42MDAwMDEAow5LbcrU3QiDIvttytTdCCtDSVEuQVJDQTpMUk5aLklRX1NIQVJFU09VVFNUQU5ESU5HLjIwMjUvOC8xAQAAALV2wyYCAAAABDAuNzgAow5LbcrU3Qhy3fdtytTdCCpDSVEuQVJDQTpBSVMuSVFfU0hBUkVTT1VUU1RBTkRJTkcuMjAyNS84LzEBAAAAmJefcAIAAAADMC44AKMOS23K1N0IDB7ubcrU3QgvQ0lRLk5BU0RBUUdNOldJU0UuSVFfU0hBUkVT</t>
  </si>
  <si>
    <t>LjIwMjUvOC81AQAAAMwCXgECAAAABjQ5Ni43OQBDweRMjdXdCAXpTU2N1d0IL0NJUS5MU0U6UkJPVC5JUV9IT0xESU5HU19FUVVJVFlfQVNTRVRTLjIwMjUvOC81AQAAAI57JBQCAAAABzMyOTYuMzkAQ8HkTI3V3QhWNVZNjdXdCDBDSVEuQVJDQTpUSE5RLklRX0hPTERJTkdTX0VRVUlUWV9BU1NFVFMuMjAyNS84LzUBAAAArsN+JAIAAAAGMjAyLjk4AEPB5EyN1d0IJcRTTY3V3Qg0Q0lRLk5BU0RBUUdNOkZEVFguSVFfSE9MRElOR1NfRVFVSVRZX0FTU0VUUy4yMDI1LzgvNQEAAAC9pZ0mAgAAAAYxODIuNjgAQ8HkTI3V3QgxelhNjdXdCDBDSVEuQVJDQTpDSEFULklRX0hPTERJTkdTX0VRVUlUWV9BU1NFVFMuMjAyNS84LzUBAAAAADA1bQIAAAAGMzU0Ljg1AEPB5EyN1d0IzKFYTY3V3QgvQ0lRLkFSQ0E6QUlTLklRX0hPTERJTkdTX0VRVUlUWV9BU1NFVFMuMjAyNS84LzUBAAAAmJefcAIAAAAENS43NQBDweRMjdXdCN34Vk2N1d0IMENJUS5BUkNBOkxPVVAuSVFfSE9MRElOR1NfRVFVSVRZX0FTU0VUUy4yMDI1LzgvNQEAAABZXA8iAgAAAAYxMDAuNDQAQ8HkTI3V3QjmyFhNjdXdCDRDSVEuTkFTREFRR006V0lTRS5JUV9IT0xESU5HU19FUVVJVFlfQVNTRVRTLjIwMjUvOC81AQAAAOmwQ24CAAAABTMxLjI3AEPB5EyN1d0IICZNTY3V3QgwQ0lRLkFSQ0E6TFJOWi5JUV9IT0xESU5HU19FUVVJVFlfQVNT</t>
  </si>
  <si>
    <t>RVRTLjIwMjUvOC81AQAAALV2wyYCAAAABTMzLjU3AEPB5EyN1d0IICZNTY3V3QgvQ0lRLkJBVFM6SUdWLklRX0hPTERJTkdTX0VRVUlUWV9BU1NFVFMuMjAyNS84LzUBAAAAzTqGAAIAAAAIMTIxNzIuMjEAQ8HkTI3V3QiNqlZNjdXdCDNDSVEuTkFTREFRR006QUlRLklRX0hPTERJTkdTX0VRVUlUWV9BU1NFVFMuMjAyNS84LzUBAAAA6dxiIQIAAAAHMzc2My4wOABDweRMjdXdCN34Vk2N1d0ILkNJUS5EQjpYQjBULklRX0hPTERJTkdTX0VRVUlUWV9BU1NFVFMuMjAyNS84LzUBAAAA0zPeKQIAAAAFOTYuNjkAQ8HkTI3V3QjylFdNjdXdCDBDSVEuWFRSQTpYQUlYLklRX0hPTERJTkdTX0VRVUlUWV9BU1NFVFMuMjAyNS84LzUBAAAANeziIgIAAAAHNDg1Ny4zOQBDweRMjdXdCM4fV02N1d0INENJUS5OQVNEQVFHTTpST0JULklRX0hPTERJTkdTX0VRVUlUWV9BU1NFVFMuMjAyNS84LzUBAAAAXGPZIAIAAAAFNTEwLjEAQ8HkTI3V3QiqHlhNjdXdCDBDSVEuQkFUUzpXVEFJLklRX0hPTERJTkdTX0VRVUlUWV9BU1NFVFMuMjAyNS84LzUBAAAAYE5vZAIAAAAGMjIxLjkyAEPB5EyN1d0IskVYTY3V3QgzQ0lRLk5BU0RBUUdNOlNNSC5JUV9IT0xESU5HU19FUVVJVFlfQVNTRVRTLjIwMjUvOC81AQAAAGDCNgACAAAABzI3MDkxLjEAQ8HkTI3V3Qge2VBNjdXdCC9DSVEuQklUOldUQUkuSVFfSE9MRElOR1NfRVFV</t>
  </si>
  <si>
    <t>jdXdCCRDSVEuTkFTREFRR006V0lTRS5JUV9WT0xVTUUuMjAyNS84LzUBAAAA6bBDbgIAAAAIMC4wMDk3NTMAaejkTI3V3QiNqlZNjdXdCCJDSVEuQVNYOlJCVFouSVFfTUFSS0VUQ0FQLjIwMjUvOC81AQAAACntdiICAAAACjMwOC44MzM2NTkAaejkTI3V3QhWNVZNjdXdCCdDSVEuTkFTREFRR006QUdJWC5JUV9NQVJLRVRDQVAuMjAyNS84LzUBAAAAI/cAcAIAAAAJMjguNzU3ODU0AGno5EyN1d0IskVYTY3V3QgnQ0lRLlRXU0U6MjMzMC5JUV9NQVJLRVRDQVAuMjAyNS84LzUuVVNEAQAAAKvMBQACAAAAEDk5NzcwOC42MDAzMjc0MTgBBgAAAAUAAAABMQEAAAALLTE5MzU0OTczNDEDAAAAAzE2MAIAAAAGMTAwMDU0BAAAAAEwBwAAAAg4LzUvMjAyNXM25UyN1d0IeK5UTY3V3QgiQ0lRLlBMVFIuSVFfTUFSS0VUQ0FQLjIwMjUvOC81LlVTRAEAAABl+pgCAgAAAA00MDg5MDIuMDIxMDI4AQYAAAAFAAAAATEBAAAACy0xOTMzMzI4NzA4AwAAAAMxNjACAAAABjEwMDA1NAQAAAABMAcAAAAIOC81LzIwMjVzNuVMjdXdCKmyUk2N1d0IIUNJUS5DUk0uSVFfTUFSS0VUQ0FQLjIwMjUvOC81LlVTRAEAAAAl4AEAAgAAAAkyMzY2MDAuNDQBBgAAAAUAAAABMQEAAAALLTE5NDAzNjAzMjADAAAAAzE2MAIAAAAGMTAwMDU0BAAAAAEwBwAAAAg4LzUvMjAyNWQP5UyN1d0I34pQTY3V3QgjQ0lRLkFTWDpSQlRaLklRX0NM</t>
  </si>
  <si>
    <t>MC4wNzE4MzIAaejkTI3V3QiqHlhNjdXdCCFDSVEuREI6WEIwVC5JUV9NQVJLRVRDQVAuMjAyNS84LzUBAAAA0zPeKQIAAAAINzguOTk0MjYAaejkTI3V3QgkPllNjdXdCCZDSVEuTkFTREFRR006U01ILklRX01BUktFVENBUC4yMDI1LzgvNQEAAABgwjYAAgAAAAwyNzEyOC42MTcwMjUAaejkTI3V3QgxelhNjdXdCCpDSVEuS09TRTpBMDAwNjYwLklRX01BUktFVENBUC4yMDI1LzgvNS5VU0QBAAAAnXoNAAIAAAAQMTMxMjIzLjM3NjExODgyOAEGAAAABQAAAAExAQAAAAstMTkzNDc1NTMzMAMAAAADMTYwAgAAAAYxMDAwNTQEAAAAATAHAAAACDgvNS8yMDI1czblTI3V3QjOH1dNjdXdCCJDSVEuT1JDTC5JUV9NQVJLRVRDQVAuMjAyNS84LzUuVVNEAQAAAOdWAAACAAAADDcxODEzNC4zMzMxMQEGAAAABQAAAAExAQAAAAstMTkzNzg4ODc0MAMAAAADMTYwAgAAAAYxMDAwNTQEAAAAATAHAAAACDgvNS8yMDI1czblTI3V3QjDRldNjdXdCCFDSVEuTk9XLklRX01BUktFVENBUC4yMDI1LzgvNS5VU0QBAAAAv3ReAQIAAAAMMTg3ODI5LjU5NzI4AQYAAAAFAAAAATEBAAAACy0xOTM0OTMyNzMxAwAAAAMxNjACAAAABjEwMDA1NAQAAAABMAcAAAAIOC81LzIwMjVkD+VMjdXdCGBOUU2N1d0IHUNJUS5BU1g6UkJUWi5JUV9WV0FQLjIwMjUvOC81AQAAACntdiICAAAACDE0LjkxNzM1AGQP5UyN1d0Iy3FVTY3V3Qgk</t>
  </si>
  <si>
    <t>ALV2wyYCAAAACTMzLjQ4MDc5OABp6ORMjdXdCAi8V02N1d0IIUNJUS5BUk0uSVFfTUFSS0VUQ0FQLjIwMjUvOC81LlVTRAEAAAAs58UnAgAAAAkxNDUzMjYuNTcBBgAAAAUAAAABMQEAAAALLTE5MzQyNTQ0MDcDAAAAAzE2MAIAAAAGMTAwMDU0BAAAAAEwBwAAAAg4LzUvMjAyNXM25UyN1d0IkrBMTY3V3QgiQ0lRLkNGTFQuSVFfTUFSS0VUQ0FQLjIwMjUvOC81LlVTRAEAAAAmAXoQAgAAAAs1OTEyLjM2MTY5MgEGAAAABQAAAAExAQAAAAstMTkzNDE3MDU1NQMAAAADMTYwAgAAAAYxMDAwNTQEAAAAATAHAAAACDgvNS8yMDI1czblTI3V3QiI10xNjdXdCCJDSVEuTVNGVC5JUV9NQVJLRVRDQVAuMjAyNS84LzUuVVNEAQAAAEtVAAACAAAADjM5MjI4NTMuNTU2NTE3AQYAAAAFAAAAATEBAAAACy0xOTM0MjQ3NzkzAwAAAAMxNjACAAAABjEwMDA1NAQAAAABMAcAAAAIOC81LzIwMjVzNuVMjdXdCIjXTE2N1d0IHUNJUS5MU0U6QUlBRy5JUV9WV0FQLjIwMjUvOC81AQAAAPCdgiQCAAAACTE4LjQ5OTc0NABkD+VMjdXdCIjXTE2N1d0IHUNJUS5MU0U6UkJPVC5JUV9WV0FQLjIwMjUvOC81AQAAAI57JBQCAAAACTE1LjE5NjU0OABkD+VMjdXdCIjXTE2N1d0IIkNJUS5OQVNEQVFHTTpGRFRYLklRX1ZXQVAuMjAyNS84LzUBAAAAvaWdJgIAAAAEMzkuMgBkD+VMjdXdCIjXTE2N1d0IIUNJUS5OQVNEQVFHTTpBSVEu</t>
  </si>
  <si>
    <t>NS4wNTAwNjc1Njc1Njc2AEPB5EyN1d0IxtlSTY3V3QgzQ0lRQVZHLk5BU0RBUUdNOkFJUS5JUV9WV0FQLjIwMjQvMTIvMzEuMjAyNS84LzUuVVNEAQAAAOncYiECAAAAEDM5LjkyODM3ODM3ODM3ODQAQ8HkTI3V3QgIvFdNjdXdCCdDSVFBVkcuQkFUUzpJR1YuSVFfVk9MVU1FLi0zMEQuMjAyNS84LzUBAAAAzTqGAAIAAAAJNC4zNjUzNzc1AGno5EyN1d0Ib4NWTY3V3QgwQ0lRQVZHLkFSQ0E6SUdQVC5JUV9WV0FQLjIwMjMvMTIvMjkuMjAyNS84LzUuVVNEAQAAAMwCXgECAAAADTQ0Ljg1OTE2NDQ2MjUAQ8HkTI3V3Qj/FllNjdXdCDBDSVFBVkcuQVJDQTpBUlRZLklRX1ZXQVAuMjAyMy8xMi8yOS4yMDI1LzgvNS5VU0QBAAAAbh9pIQIAAAAIMzUuMTk0NjUAQ8HkTI3V3QjDPFBNjdXdCDBDSVFBVkcuQkFUUzpXVEFJLklRX1ZXQVAuMjAyNC8xMi8zMS4yMDI1LzgvNS5VU0QBAAAAYE5vZAIAAAAQMjIuMDkzMTc1Njc1Njc1NwBDweRMjdXdCCXEU02N1d0ILENJUUFWRy5OQVNEQVFHTTpCT1RaLklRX1ZPTFVNRS4tMzBELjIwMjUvOC81AQAAAPf9CBYCAAAAETAuNjY0MTk2MTgxODE4MTgyAGno5EyN1d0IkNFWTY3V3QgwQ0lRQVZHLkJBVFM6V1RBSS5JUV9WV0FQLjIwMjMvMTIvMjkuMjAyNS84LzUuVVNEAQAAAGBOb2QCAAAACDIxLjA2Mzk1AEPB5EyN1d0IJD5ZTY3V3QgwQ0lRQVZHLkFSQ0E6VEhOUS5J</t>
  </si>
  <si>
    <t>UV9WV0FQLjIwMjQvMTIvMzEuMjAyNS84LzUuVVNEAQAAAK7DfiQCAAAAEDUwLjIyMTk1OTQ1OTQ1OTUAQ8HkTI3V3QgkPllNjdXdCCxDSVFBVkcuTkFTREFRR006Uk9CVC5JUV9WT0xVTUUuLTMwRC4yMDI1LzgvNQEAAABcY9kgAgAAABIwLjA2NjIzMjI3MjcyNzI3MjcAaejkTI3V3QhJ51VNjdXdCCtDSVFBVkcuTkFTREFRR006QUlRLklRX1ZPTFVNRS4tMzBELjIwMjUvOC81AQAAAOncYiECAAAAEDEuMDM5MDY0NDU0NTQ1NDUAaejkTI3V3Qii1VRNjdXdCDBDSVFBVkcuQVJDQTpUSE5RLklRX1ZXQVAuMjAyMy8xMi8yOS4yMDI1LzgvNS5VU0QBAAAArsN+JAIAAAAJNDYuNzE3MDc1AEPB5EyN1d0Ib4NWTY3V3Qg0Q0lRQVZHLk5BU0RBUUdNOkZEVFguSVFfVldBUC4yMDI0LzEyLzMxLjIwMjUvOC81LlVTRAEAAAC9pZ0mAgAAABAzNS41MTY0ODY0ODY0ODY1AEPB5EyN1d0IjapWTY3V3QgoQ0lRQVZHLkFSQ0E6SUdQVC5JUV9WT0xVTUUuLTMwRC4yMDI1LzgvNQEAAADMAl4BAgAAABIwLjA0MDg0MjYzNjM2MzYzNjQAaejkTI3V3QiyRVhNjdXdCChDSVFBVkcuQVJDQTpBUlRZLklRX1ZPTFVNRS4tMzBELjIwMjUvOC81AQAAAG4faSECAAAAETAuNDYxNjg1NTQ1NDU0NTQ1AGno5EyN1d0I3fhWTY3V3Qg0Q0lRQVZHLk5BU0RBUUdNOkZEVFguSVFfVldBUC4yMDIzLzEyLzI5LjIwMjUvOC81LlVTRAEAAAC9</t>
  </si>
  <si>
    <t>pZ0mAgAAAAkzMy41NDA2NzUAQ8HkTI3V3QjG2VJNjdXdCChDSVFBVkcuQVJDQTpUSE5RLklRX1ZPTFVNRS4tMzBELjIwMjUvOC81AQAAAK7DfiQCAAAAEjAuMDMwNjk4NDA5MDkwOTA5MQBp6ORMjdXdCOFRR02N1d0IMENJUUFWRy5BUkNBOkxPVVAuSVFfVldBUC4yMDIzLzEyLzI5LjIwMjUvOC81LlVTRAEAAABZXA8iAgAAAAg1MC4xMzE2NQBDweRMjdXdCAd5R02N1d0INENJUUFWRy5OQVNEQVFHTTpXSVNFLklRX1ZXQVAuMjAyNC8xMi8zMS4yMDI1LzgvNS5VU0QBAAAA6bBDbgIAAAAQMzQuNTEzMzc4Mzc4Mzc4NABDweRMjdXdCAd5R02N1d0IMENJUUFWRy5BUkNBOkxSTlouSVFfVldBUC4yMDI0LzEyLzMxLjIwMjUvOC81LlVTRAEAAAC1dsMmAgAAABA0MC4xNzY4MjQzMjQzMjQzAEPB5EyN1d0I3fhWTY3V3QgzQ0lRQVZHLk5BU0RBUUdNOlFRUS5JUV9WV0FQLjIwMjMvMTIvMjkuMjAyNS84LzUuVVNEAQAAAA66ewACAAAADDQ4Mi4wMzI0MDU1MQBp6ORMjdXdCObIWE2N1d0IM0NJUUFWRy5OQVNEQVFHTTpRUVEuSVFfVldBUC4yMDI0LzEyLzMxLjIwMjUvOC81LlVTRAEAAAAOunsAAgAAABA1MTIuMTE3MDI3MDI3MDI3AGno5EyN1d0Iw0ZXTY3V3QgoQ0lRQVZHLkFSQ0E6Q0hBVC5JUV9WT0xVTUUuLTMwRC4yMDI1LzgvNQEAAAAAMDVtAgAAABEwLjE2MTc0ODE4MTgxODE4MgBp6ORMjdXdCOaxUE2N</t>
  </si>
  <si>
    <t>1d0IL0NJUUFWRy5MU0U6UkJPVC5JUV9WV0FQLjIwMjMvMTIvMjkuMjAyNS84LzUuVVNEAQAAAI57JBQCAAAAEDEzLjU5NTU4MTExMDU2NTEAQ8HkTI3V3QgxelhNjdXdCC9DSVFBVkcuQVJDQTpBSVMuSVFfVldBUC4yMDIzLzEyLzI5LjIwMjUvOC81LlVTRAEAAACYl59wAgAAABAyNC42ODM0MTMxNzM2NTI3AEPB5EyN1d0I3fhWTY3V3QgvQ0lRQVZHLlhUUkE6WEFJWC5JUV9WV0FQLjIwMjMvNi8zMC4yMDI1LzgvNS5VU0QBAAAANeziIgIAAAAQOTQuMTYyMzM2MjY0NTAzOQBDweRMjdXdCMM8UE2N1d0ILENJUUFWRy5OQVNEQVFHTTpXSVNFLklRX1ZPTFVNRS4tMzBELjIwMjUvOC81AQAAAOmwQ24CAAAAEjAuMDExNTU1MjI3MjcyNzI3MwBp6ORMjdXdCMbZUk2N1d0IKENJUUFWRy5BUkNBOkxSTlouSVFfVk9MVU1FLi0zMEQuMjAyNS84LzUBAAAAtXbDJgIAAAATMC4wMDQzNDk5MDkwOTA5MDkwOQBp6ORMjdXdCMyhWE2N1d0IL0NJUUFWRy5CSVQ6V1RBSS5JUV9WV0FQLjIwMjMvMTIvMjkuMjAyNS84LzUuVVNEAQAAAE26WyMCAAAAEDY0LjYzNzE4NjY4NDA2ODgAQ8HkTI3V3QhUDlZNjdXdCC9DSVFBVkcuTFNFOkFJQUcuSVFfVldBUC4yMDI0LzEyLzMxLjIwMjUvOC81LlVTRAEAAADwnYIkAgAAABAyMi4xOTY3MzkzMDE4OTg1AEPB5EyN1d0IMXpYTY3V3QgnQ0lRQVZHLkxTRTpSQk9ULklRX1ZPTFVN</t>
  </si>
  <si>
    <t>RS4tMzBELjIwMjUvOC81AQAAAI57JBQCAAAAETAuMTQ3NzEwNjM2MzYzNjM2AGno5EyN1d0I8pRXTY3V3QgnQ0lRQVZHLkFSQ0E6QUlTLklRX1ZPTFVNRS4tMzBELjIwMjUvOC81AQAAAJiXn3ACAAAAEjAuMDI5NDM5NjM2MzYzNjM2NABp6ORMjdXdCO/vWE2N1d0IL0NJUUFWRy5MU0U6QUlBRy5JUV9WV0FQLjIwMjMvMTIvMjkuMjAyNS84LzUuVVNEAQAAAPCdgiQCAAAAEDIwLjYwODY1NDIyNTk0NTMAQ8HkTI3V3QjvwU1NjdXdCC9DSVFBVkcuQVNYOlJCVFouSVFfVldBUC4yMDI0LzEyLzMxLjIwMjUvOC81LlVTRAEAAAAp7XYiAgAAABA5LjAwODk0NDgyMDUyODE4AEPB5EyN1d0IzKFYTY3V3Qg0Q0lRQVZHLk5BU0RBUUdNOkFHSVguSVFfVldBUC4yMDI0LzEyLzMxLjIwMjUvOC81LlVTRAEAAAAj9wBwAgAAAA8yOC42MDU0NzI5NzI5NzMAQ8HkTI3V3Qge2VBNjdXdCChDSVFBVkcuWFRSQTpYQUlYLklRX1ZPTFVNRS4tMzBELjIwMjUvOC81AQAAADXs4iICAAAAEjAuMDY1MjE5MzYzNjM2MzYzNgBp6ORMjdXdCBWdU02N1d0IL0NJUUFWRy5BU1g6UkJUWi5JUV9WV0FQLjIwMjMvMTIvMjkuMjAyNS84LzUuVVNEAQAAACntdiICAAAAEDkuMTA2MDE4NjY2OTMwMzYAaejkTI3V3QjmyFhNjdXdCDRDSVFBVkcuTkFTREFRR006QUdJWC5JUV9WV0FQLjIwMjMvMTIvMjkuMjAyNS84LzUuVVNEAQAAACP3AHAC</t>
  </si>
  <si>
    <t>AAAAEDI3LjUxNzMwMDM4MDIyODEAQ8HkTI3V3QjemFVNjdXdCC1DSVFBVkcuREI6WEIwVC5JUV9WV0FQLjIwMjMvNi8zMC4yMDI1LzgvNS5VU0QBAAAA0zPeKQIAAAAPMTguNjE1NzIwNTI3OTY0AEPB5EyN1d0I5shYTY3V3QgzQ0lRQVZHLk5BU0RBUUdNOlNNSC5JUV9WV0FQLjIwMjQvMTIvMzEuMjAyNS84LzUuVVNEAQAAAGDCNgACAAAAEDI0NC4zNjA4MTA4MTA4MTEAQ8HkTI3V3QjDRldNjdXdCCtDSVFBVkcuTkFTREFRR006UVFRLklRX1ZPTFVNRS4tMzBELjIwMjUvOC81AQAAAA66ewACAAAAEDQ0LjAyNTcyMzA5MDkwOTEAaejkTI3V3Qhvg1ZNjdXdCCdDSVFBVkcuQklUOldUQUkuSVFfVk9MVU1FLi0zMEQuMjAyNS84LzUBAAAATbpbIwIAAAASMC4wMTM2NTUzNjM2MzYzNjM2AGno5EyN1d0ICLxXTY3V3QguQ0lRQVZHLkRCOlhCMFQuSVFfVldBUC4yMDIzLzEyLzI5LjIwMjUvOC81LlVTRAEAAADTM94pAwAAAAAAaejkTI3V3QjDPFBNjdXdCDNDSVFBVkcuTkFTREFRR006U01ILklRX1ZXQVAuMjAyMy8xMi8yOS4yMDI1LzgvNS5VU0QBAAAAYMI2AAIAAAAJMjM2LjQxMzE1AEPB5EyN1d0I78FNTY3V3QgvQ0lRQVZHLkJBVFM6SUdWLklRX1ZXQVAuMjAyNC8xMi8zMS4yMDI1LzgvNS5VU0QBAAAAzTqGAAIAAAAIMTAwLjgxNzUAQ8HkTI3V3QjylFdNjdXdCCdDSVFBVkcuTFNFOkFJQUcuSVFfVk9M</t>
  </si>
  <si>
    <t>VU1FLi0zMEQuMjAyNS84LzUBAAAA8J2CJAIAAAASMC4wNjM1MTQ0MDkwOTA5MDkxAGno5EyN1d0I1/5MTY3V3QgvQ0lRQVZHLkJBVFM6SUdWLklRX1ZXQVAuMjAyMy8xMi8yOS4yMDI1LzgvNS5VU0QBAAAAzTqGAAIAAAAMOTIuNjI3NzA4MDA1AEPB5EyN1d0I1/5MTY3V3Qg0Q0lRQVZHLk5BU0RBUUdNOkJPVFouSVFfVldBUC4yMDI0LzEyLzMxLjIwMjUvOC81LlVTRAEAAAD3/QgWAgAAAA8zMS4yOTc5NzI5NzI5NzMAQ8HkTI3V3QjX/kxNjdXdCDRDSVFBVkcuTkFTREFRR006V0lTRS5JUV9WV0FQLjIwMjMvMTIvMjkuMjAyNS84LzUuVVNEAQAAAOmwQ24CAAAACTMxLjQyOTgyNQBDweRMjdXdCKL8VE2N1d0IL0NJUUFWRy5MU0U6UkJPVC5JUV9WV0FQLjIwMjQvMTIvMzEuMjAyNS84LzUuVVNEAQAAAI57JBQCAAAAEDE0LjEwODczODQ1MDk4MDQAQ8HkTI3V3QiyRVhNjdXdCDBDSVFBVkcuWFRSQTpYQUlYLklRX1ZXQVAuMjAyMy8xMi8yOS4yMDI1LzgvNS5VU0QBAAAANeziIgMAAAAAAEPB5EyN1d0Iy3FVTY3V3QgvQ0lRQVZHLkJJVDpXVEFJLklRX1ZXQVAuMjAyNC8xMi8zMS4yMDI1LzgvNS5VU0QBAAAATbpbIwIAAAAQNjYuNzc0MjU1MDQ2MDg1NABDweRMjdXdCB7ZUE2N1d0INENJUUFWRy5OQVNEQVFHTTpST0JULklRX1ZXQVAuMjAyMy8xMi8yOS4yMDI1LzgvNS5VU0QBAAAAXGPZIAIAAAAINDQu</t>
  </si>
  <si>
    <t>MjI4MDUAQ8HkTI3V3Qjv71hNjdXdCDBDSVFBVkcuQVJDQTpJR1BULklRX1ZXQVAuMjAyNC8xMi8zMS4yMDI1LzgvNS5VU0QBAAAAzAJeAQIAAAAQNDUuMjU4OTI1ODE3NTY3NgBDweRMjdXdCP8WWU2N1d0IMENJUUFWRy5BUkNBOkxSTlouSVFfVldBUC4yMDIzLzEyLzI5LjIwMjUvOC81LlVTRAEAAAC1dsMmAgAAAAkzOS4xMjc0NzUAQ8HkTI3V3QglxFNNjdXdCDBDSVFBVkcuQVJDQTpMT1VQLklRX1ZXQVAuMjAyNC8xMi8zMS4yMDI1LzgvNS5VU0QBAAAAWVwPIgIAAAAPNTQuNzU3MDI3MDI3MDI3AEPB5EyN1d0IkNFWTY3V3QgvQ0lRQVZHLkFSQ0E6QUlTLklRX1ZXQVAuMjAyNC8xMi8zMS4yMDI1LzgvNS5VU0QBAAAAmJefcAIAAAAQMjQuNjY5MzkxODkxODkxOQBDweRMjdXdCN6YVU2N1d0IKENJUUFWRy5CQVRTOldUQUkuSVFfVk9MVU1FLi0zMEQuMjAyNS84LzUBAAAAYE5vZAIAAAASMC4wODgwMzMwNDU0NTQ1NDU1AGno5EyN1d0IqBVQTY3V3QgwQ0lRQVZHLkFSQ0E6QVJUWS5JUV9WV0FQLjIwMjQvMTIvMzEuMjAyNS84LzUuVVNEAQAAAG4faSECAAAAEDM3LjAyMTQxODkxODkxODkAQ8HkTI3V3QgIvFdNjdXdCCxDSVFBVkcuTkFTREFRR006RkRUWC5JUV9WT0xVTUUuLTMwRC4yMDI1LzgvNQEAAAC9pZ0mAgAAABIwLjAxODQ4ODY4MTgxODE4MTgAaejkTI3V3QjvwU1NjdXdCCZDSVFBVkcuREI6</t>
  </si>
  <si>
    <t>WEIwVC5JUV9WT0xVTUUuLTMwRC4yMDI1LzgvNQEAAADTM94pAwAAAAAAaejkTI3V3Qii1VRNjdXdCChDSVFBVkcuQVJDQTpMT1VQLklRX1ZPTFVNRS4tMzBELjIwMjUvOC81AQAAAFlcDyICAAAACDAuMDA3MTU5AGno5EyN1d0IMXpYTY3V3QgrQ0lRQVZHLk5BU0RBUUdNOlNNSC5JUV9WT0xVTUUuLTMwRC4yMDI1LzgvNQEAAABgwjYAAgAAABA3LjU5OTc3NDgxODE4MTgyAGno5EyN1d0IFZ1TTY3V3QgwQ0lRQVZHLkFSQ0E6Q0hBVC5JUV9WV0FQLjIwMjMvMTIvMjkuMjAyNS84LzUuVVNEAQAAAAAwNW0CAAAABzM4LjEyMzUAQ8HkTI3V3QiQ0VZNjdXdCDNDSVFBVkcuTkFTREFRR006QUlRLklRX1ZXQVAuMjAyMy8xMi8yOS4yMDI1LzgvNS5VU0QBAAAA6dxiIQIAAAAJMzYuODA0NjI1AEPB5EyN1d0I2W1XTY3V3QgwQ0lRQVZHLkFSQ0E6Q0hBVC5JUV9WV0FQLjIwMjQvMTIvMzEuMjAyNS84LzUuVVNEAQAAAAAwNW0CAAAAEDQxLjYxNjU1NDA1NDA1NDEAQ8HkTI3V3QgF6U1NjdXdCC9DSVEuTkFTREFRR006QUdJWC5JUV9TSEFSRVNPVVRTVEFORElORy4yMDI1LzgvNAEAAAAj9wBwAgAAAAgwLjkwMDAwMgBp6ORMjdXdCMM8UE2N1d0IKkNJUS5MU0U6QUlBRy5JUV9TSEFSRVNPVVRTVEFORElORy4yMDI1LzgvNAEAAADwnYIkAgAAAAk0MS40NzMzNjIAZA/lTI3V3QipslJNjdXdCC9DSVEuTkFTREFRR006</t>
  </si>
  <si>
    <t>NDgzOQBkD+VMjdXdCOaxUE2N1d0IJENJUS5CQVRTOldUQUkuSVFfQ0xPU0VQUklDRS4yMDI1LzgvNAEAAABgTm9kAgAAAAUyNS4zMQBkD+VMjdXdCBWdU02N1d0IK0NJUS5YVFJBOlhBSVguSVFfU0hBUkVTT1VUU1RBTkRJTkcuMjAyNS84LzQBAAAANeziIgIAAAAJMzUuMzYzOTY5AGQP5UyN1d0ITTlUTY3V3QgrQ0lRLkJBVFM6V1RBSS5JUV9TSEFSRVNPVVRTVEFORElORy4yMDI1LzgvNAEAAABgTm9kAgAAAAM4LjYAZA/lTI3V3QgIvFdNjdXdCCpDSVEuQkFUUzpJR1YuSVFfU0hBUkVTT1VUU1RBTkRJTkcuMjAyNS84LzQBAAAAzTqGAAIAAAADMTA4AGQP5UyN1d0IskVYTY3V3QgnQ0lRLk5BU0RBUUdNOlFRUS5JUV9DTE9TRVBSSUNFLjIwMjUvOC80AQAAAA66ewACAAAABTU2NC4xAGQP5UyN1d0I5rFQTY3V3QgqQ0lRLkFTWDpSQlRaLklRX1NIQVJFU09VVFNUQU5ESU5HLjIwMjUvOC80AQAAACntdiICAAAACTIwLjY3MTU5NwBkD+VMjdXdCCDAVU2N1d0IK0NJUS5BUkNBOkNIQVQuSVFfU0hBUkVTT1VUU1RBTkRJTkcuMjAyNS84LzQBAAAAADA1bQIAAAAFNy41MjUAZA/lTI3V3QioFVBNjdXdCCtDSVEuQVJDQTpBUlRZLklRX1NIQVJFU09VVFNUQU5ESU5HLjIwMjUvOC80AQAAAG4faSECAAAABTI4LjE1AGQP5UyN1d0Iw0ZXTY3V3QgiQ0lRLkFSTS5JUV9DTE9TRVBSSUNFLjIwMjUvOC80LlVTRAEA</t>
  </si>
  <si>
    <t>ytTdCED65m3K1N0ILkNJUS5OQVNEQVFHUzpHT09HTC5JUV9DTE9TRVBSSUNFLjIwMjUvNy8yOC5VU0QBAAAAqHEAAAIAAAAGMTkyLjU4AN1yS23K1N0IQPrmbcrU3QgkQ0lRLk5CSVMuSVFfQ0xPU0VQUklDRS4yMDI1LzcvMjguVVNEAQAAAL/7GQMCAAAABTUyLjc1AN1yS23K1N0IQPrmbcrU3QgjQ0lRLk5FVC5JUV9DTE9TRVBSSUNFLjIwMjUvNy8yOC5VU0QBAAAANPXgBAIAAAAGMTk5LjQxAN1yS23K1N0IQPrmbcrU3QgkQ0lRLlNOUFMuSVFfQ0xPU0VQUklDRS4yMDI1LzcvMjguVVNEAQAAANSIAAACAAAABjU5Mi42MwDdckttytTdCHLd923K1N0II0NJUS5BUk0uSVFfQ0xPU0VQUklDRS4yMDI1LzcvMjguVVNEAQAAACznxScCAAAABjE2NC4zNwDdckttytTdCCYy6W3K1N0IJENJUS5EVU9MLklRX0NMT1NFUFJJQ0UuMjAyNS83LzI4LlVTRAEAAACw8IcMAgAAAAYzNDAuNDkAkDdLbcrU3QhA+uZtytTdCCNDSVEuSU9ULklRX0NMT1NFUFJJQ0UuMjAyNS83LzI4LlVTRAEAAAC6PvwRAgAAAAUzOS42NgDdckttytTdCED65m3K1N0II0NJUS5NREIuSVFfQ0xPU0VQUklDRS4yMDI1LzcvMjguVVNEAQAAAOJuzAICAAAABjI0NC40MQDdckttytTdCHLd923K1N0IJENJUS5OVkRBLklRX0NMT1NFUFJJQ0UuMjAyNS83LzI4LlVTRAEAAAAzfgAAAgAAAAYxNzYuNzUA3XJLbcrU3QiDIvttytTdCCxDSVEuS09T</t>
  </si>
  <si>
    <t>RTpBMDAwNjYwLklRX0NMT1NFUFJJQ0UuMjAyNS83LzI4LlVTRAEAAACdeg0AAgAAAAoxODguNzc4NTk4AN1yS23K1N0ItrL8bcrU3QgkQ0lRLkFORVQuSVFfQ0xPU0VQUklDRS4yMDI1LzcvMjguVVNEAQAAAMPb/AECAAAABjExNy41NQDdckttytTdCHLd923K1N0IKUNJUS5UV1NFOjIzMzAuSVFfQ0xPU0VQUklDRS4yMDI1LzcvMjguVVNEAQAAAKvMBQACAAAACzM4LjYwMTU3NzM2AN1yS23K1N0I24/wbcrU3QgkQ0lRLkFNWk4uSVFfQ0xPU0VQUklDRS4yMDI1LzcvMjguVVNEAQAAAD1JAAACAAAABjIzMi43OQDdckttytTdCHLd923K1N0IJENJUS5PUkNMLklRX0NMT1NFUFJJQ0UuMjAyNS83LzI4LlVTRAEAAADnVgAAAgAAAAYyNDcuNzEA3XJLbcrU3QiDIvttytTdCCRDSVEuRERPRy5JUV9DTE9TRVBSSUNFLjIwMjUvNy8yOC5VU0QBAAAAu6EECAIAAAAGMTUwLjc3AN1yS23K1N0Ict33bcrU3QgkQ0lRLlNOT1cuSVFfQ0xPU0VQUklDRS4yMDI1LzcvMjguVVNEAQAAALA8ZBACAAAABjIxOC42NwDdckttytTdCNuP8G3K1N0IJENJUS5RQ09NLklRX0NMT1NFUFJJQ0UuMjAyNS83LzI4LlVTRAEAAADVggAAAgAAAAYxNjEuMDUA3XJLbcrU3Qjbj/BtytTdCCRDSVEuQVZHTy5JUV9DTE9TRVBSSUNFLjIwMjUvNy8yOC5VU0QBAAAA8LZ9AQIAAAAFMjk0LjMA3XJLbcrU3Qi+PPNtytTdCCRDSVEuR1RMQi5J</t>
  </si>
  <si>
    <t>UV9DTE9TRVBSSUNFLjIwMjUvNy8yOC5VU0QBAAAAzYQXEQIAAAAFNDguMzgA3XJLbcrU3QiFafVtytTdCCRDSVEuRVNUQy5JUV9DTE9TRVBSSUNFLjIwMjUvNy8yOC5VU0QBAAAAgIRbDQIAAAAFODguODYA3XJLbcrU3QiFafVtytTdCCJDSVEuTVUuSVFfQ0xPU0VQUklDRS4yMDI1LzcvMjguVVNEAQAAAAZpBAACAAAABjExMS4yNQDdckttytTdCL48823K1N0II0NJUS5TQVAuSVFfQ0xPU0VQUklDRS4yMDI1LzcvMjguVVNEAQAAAAvuAQACAAAADjI4My41ODEyMjI0MTY3AJA3S23K1N0IhWn1bcrU3QgkQ0lRLlRFQU0uSVFfQ0xPU0VQUklDRS4yMDI1LzcvMjguVVNEAQAAAFITIg8CAAAABjIwMS44NADdckttytTdCIVp9W3K1N0IJENJUS5QTFRSLklRX0NMT1NFUFJJQ0UuMjAyNS83LzI4LlVTRAEAAABl+pgCAgAAAAYxNTcuODgA3XJLbcrU3Qjbj/BtytTdCCNDSVEuQ1JNLklRX0NMT1NFUFJJQ0UuMjAyNS83LzI4LlVTRAEAAAAl4AEAAgAAAAYyNzAuMjUAkDdLbcrU3Qjbj/BtytTdCCRDSVEuUkJMWC5JUV9DTE9TRVBSSUNFLjIwMjUvNy8yOC5VU0QBAAAAaVX0AQIAAAAGMTIwLjk2AN1yS23K1N0I24/wbcrU3QgjQ0lRLlZSVC5JUV9DTE9TRVBSSUNFLjIwMjUvNy8yOC5VU0QBAAAARJuHIgIAAAAGMTQyLjU1AN1yS23K1N0I24/wbcrU3QgkQ0lRLkNGTFQuSVFfQ0xPU0VQUklDRS4yMDI1LzcvMjgu</t>
  </si>
  <si>
    <t>VVNEAQAAACYBehACAAAAAjI3AN1yS23K1N0I24/wbcrU3QgkQ0lRLk1TRlQuSVFfQ0xPU0VQUklDRS4yMDI1LzcvMjguVVNEAQAAAEtVAAACAAAABTUxMi41AN1yS23K1N0I24/wbcrU3QgjQ0lRLk5PVy5JUV9DTE9TRVBSSUNFLjIwMjUvNy8yOC5VU0QBAAAAv3ReAQIAAAAGOTg1Ljc1AJA3S23K1N0IA0b6bcrU3QgjQ0lRLlRFTS5JUV9DTE9TRVBSSUNFLjIwMjUvNy8yOC5VU0QBAAAAANMkGQIAAAACNjIAkDdLbcrU3Qjbj/BtytTdCCRDSVEuV0RBWS5JUV9DTE9TRVBSSUNFLjIwMjUvNy8yOC5VU0QBAAAAh2NrAQIAAAAGMjM4LjA0AN1yS23K1N0IhWn1bcrU3QgkQ0lRLlBBTlcuSVFfQ0xPU0VQUklDRS4yMDI1LzcvMjguVVNEAQAAAIN9hAECAAAABTIwNC41AN1yS23K1N0I24/wbcrU3QgjQ0lRLkFQUC5JUV9DTE9TRVBSSUNFLjIwMjUvNy8yOC5VU0QBAAAA2rnODQIAAAAGMzcwLjk2AN1yS23K1N0IgyL7bcrU3QgiQ0lRLlpTLklRX0NMT1NFUFJJQ0UuMjAyNS83LzI4LlVTRAEAAADUzIEDAgAAAAYyODkuMDQA3XJLbcrU3QiFafVtytTdCCRDSVEuVFNMQS5JUV9DTE9TRVBSSUNFLjIwMjUvNy8yOC5VU0QBAAAAEMaiAQIAAAAGMzI1LjU5AN1yS23K1N0IhWn1bcrU3QgkQ0lRLk1SVkwuSVFfQ0xPU0VQUklDRS4yMDI1LzcvMjguVVNEAQAAALZ5AAACAAAABTc1LjkxAN1yS23K1N0IvjzzbcrU3Qgk</t>
  </si>
  <si>
    <t>Q0lRLk1FVEEuSVFfQ0xPU0VQUklDRS4yMDI1LzcvMjguVVNEAQAAABfbPAECAAAABjcxNy42MwCjDkttytTdCHLd923K1N0IJENJUS5BREJFLklRX0NMT1NFUFJJQ0UuMjAyNS83LzI4LlVTRAEAAAABXwAAAgAAAAYzNjkuNDcAkDdLbcrU3Qi2svxtytTdCCxDSVEuTkFTREFRR006U01ILklRX0NMT1NFUFJJQ0UuMjAyNS83LzI4LlVTRAEAAABgwjYAAgAAAAYyOTEuNDEA7uRKbcrU3Qi2svxtytTdCCxDSVEuTkFTREFRR006UVFRLklRX0NMT1NFUFJJQ0UuMjAyNS83LzI4LlVTRAEAAAAOunsAAgAAAAY1NjguMTQA7uRKbcrU3QiDIvttytTdCCxDSVEuTkFTREFRR006QUlRLklRX0NMT1NFUFJJQ0UuMjAyNS83LzI4LlVTRAEAAADp3GIhAgAAAAU0NC45MwDu5EptytTdCOff+W3K1N0IJENJUS5eREpJLklRX0NMT1NFUFJJQ0UuMjAyNS83LzI4LlVTRAEAAAD4tCgAAgAAABA0NDgzNy41NjMwOTYxNjg5AO7kSm3K1N0Ig3r9bcrU3QgkQ0lRLl5TUFguSVFfQ0xPU0VQUklDRS4yMDI1LzcvMjguVVNEAQAAAJu4KAACAAAAEDYzODkuNzY2NDgzODM4MjUA7uRKbcrU3Qi2svxtytTdCC1DSVEuTkFTREFRR006Qk9UWi5JUV9DTE9TRVBSSUNFLjIwMjUvNy8yOC5VU0QBAAAA9/0IFgIAAAAFMzQuMjYA7uRKbcrU3Qhy3fdtytTdCCRDSVEuQUdJWC5JUV9DTE9TRVBSSUNFLjIwMjUvNy8yOC5VU0QBAAAAI/cAcAIA</t>
  </si>
  <si>
    <t>AAAHMzIuNzM0NgDu5EptytTdCANG+m3K1N0IL0NJUS5MU0U6QUlBRy5JUV9IT0xESU5HU19FUVVJVFlfQVNTRVRTLjIwMjUvOC80AQAAAPCdgiQCAAAABjc5Ny4zNAA1u0ptytTdCHLd923K1N0IL0NJUS5MU0U6UkJPVC5JUV9IT0xESU5HU19FUVVJVFlfQVNTRVRTLjIwMjUvOC80AQAAAI57JBQCAAAABzMyNTguNjYANbtKbcrU3QgDRvptytTdCDNDSVEuTkFTREFRR006QUlRLklRX0hPTERJTkdTX0VRVUlUWV9BU1NFVFMuMjAyNS84LzQBAAAA6dxiIQIAAAAHMzcwNy42NwA1u0ptytTdCNuP8G3K1N0IL0NJUS5CSVQ6V1RBSS5JUV9IT0xESU5HU19FUVVJVFlfQVNTRVRTLjIwMjUvOC80AQAAAE26WyMCAAAABjg3Ny4xNQA1u0ptytTdCKx/623K1N0IL0NJUS5BU1g6UkJUWi5JUV9IT0xESU5HU19FUVVJVFlfQVNTRVRTLjIwMjUvOC80AQAAACntdiICAAAABjE5Mi44MwA1u0ptytTdCIMi+23K1N0IMENJUS5BUkNBOkFSVFkuSVFfSE9MRElOR1NfRVFVSVRZX0FTU0VUUy4yMDI1LzgvNAEAAABuH2khAgAAAAcxMjYwLjg2ADW7Sm3K1N0IgyL7bcrU3Qg0Q0lRLk5BU0RBUUdNOlJPQlQuSVFfSE9MRElOR1NfRVFVSVRZX0FTU0VUUy4yMDI1LzgvNAEAAABcY9kgAgAAAAY1MDAuNDYANbtKbcrU3Qjbj/BtytTdCDBDSVEuQkFUUzpXVEFJLklRX0hPTERJTkdTX0VRVUlUWV9BU1NFVFMuMjAyNS84LzQBAAAA</t>
  </si>
  <si>
    <t>YE5vZAIAAAAGMjE3LjA0ADW7Sm3K1N0I59/5bcrU3QgwQ0lRLkFSQ0E6Q0hBVC5JUV9IT0xESU5HU19FUVVJVFlfQVNTRVRTLjIwMjUvOC80AQAAAAAwNW0CAAAABjM0Ny4wMQA1u0ptytTdCIMi+23K1N0IMENJUS5BUkNBOkxPVVAuSVFfSE9MRElOR1NfRVFVSVRZX0FTU0VUUy4yMDI1LzgvNAEAAABZXA8iAgAAAAU5OS4xNwA1u0ptytTdCIMi+23K1N0INENJUS5OQVNEQVFHTTpBR0lYLklRX0hPTERJTkdTX0VRVUlUWV9BU1NFVFMuMjAyNS84LzQBAAAAI/cAcAIAAAAFMjYuOTkANbtKbcrU3QgDRvptytTdCC9DSVEuQVJDQTpBSVMuSVFfSE9MRElOR1NfRVFVSVRZX0FTU0VUUy4yMDI1LzgvNAEAAACYl59wAgAAAAQ1LjY4ADW7Sm3K1N0Ig3r9bcrU3Qg0Q0lRLk5BU0RBUUdNOkJPVFouSVFfSE9MRElOR1NfRVFVSVRZX0FTU0VUUy4yMDI1LzgvNAEAAAD3/QgWAgAAAAcyNzU2LjA1ADW7Sm3K1N0ItrL8bcrU3QgwQ0lRLlhUUkE6WEFJWC5JUV9IT0xESU5HU19FUVVJVFlfQVNTRVRTLjIwMjUvOC80AQAAADXs4iICAAAABzQ3OTQuNjYANbtKbcrU3Qhy3fdtytTdCDRDSVEuTkFTREFRR006RkRUWC5JUV9IT0xESU5HU19FUVVJVFlfQVNTRVRTLjIwMjUvOC80AQAAAL2lnSYCAAAABjE3OS45MwA1u0ptytTdCIN6/W3K1N0IL0NJUS5CQVRTOklHVi5JUV9IT0xESU5HU19FUVVJVFlfQVNTRVRTLjIwMjUv</t>
  </si>
  <si>
    <t>OC80AQAAAM06hgACAAAACDExOTcwLjAxADW7Sm3K1N0ItrL8bcrU3QguQ0lRLkRCOlhCMFQuSVFfSE9MRElOR1NfRVFVSVRZX0FTU0VUUy4yMDI1LzgvNAEAAADTM94pAgAAAAU5NC45NgA1u0ptytTdCHLd923K1N0IM0NJUS5OQVNEQVFHTTpTTUguSVFfSE9MRElOR1NfRVFVSVRZX0FTU0VUUy4yMDI1LzgvNAEAAABgwjYAAgAAAAgyNjgwMi43MwA1u0ptytTdCHLd923K1N0IMENJUS5BUkNBOkxSTlouSVFfSE9MRElOR1NfRVFVSVRZX0FTU0VUUy4yMDI1LzgvNAEAAAC1dsMmAgAAAAUzMy4zMQA1u0ptytTdCIMi+23K1N0IM0NJUS5OQVNEQVFHTTpRUVEuSVFfSE9MRElOR1NfRVFVSVRZX0FTU0VUUy4yMDI1LzgvNAEAAAAOunsAAgAAAAkzNTM0MzIuMDcANbtKbcrU3Qhy3fdtytTdCDRDSVEuTkFTREFRR006V0lTRS5JUV9IT0xESU5HU19FUVVJVFlfQVNTRVRTLjIwMjUvOC80AQAAAOmwQ24CAAAABTMwLjE3ADW7Sm3K1N0Ig3r9bcrU3QgwQ0lRLkFSQ0E6SUdQVC5JUV9IT0xESU5HU19FUVVJVFlfQVNTRVRTLjIwMjUvOC80AQAAAMwCXgECAAAABjQ5MC4yNAA1u0ptytTdCNuP8G3K1N0IMENJUS5BUkNBOlRITlEuSVFfSE9MRElOR1NfRVFVSVRZX0FTU0VUUy4yMDI1LzgvNAEAAACuw34kAgAAAAYxOTkuNDEANbtKbcrU3QgDRvptytTdCCdDSVEuVFdTRToyMzMwLklRX01BUktFVENBUC4yMDI1Lzgv</t>
  </si>
  <si>
    <t>NC5VU0QBAAAAq8wFAAIAAAAPOTg0NTk2LjIwMTU2NjM3AQYAAAAFAAAAATEBAAAACy0xOTM1NDk3MzQxAwAAAAMxNjACAAAABjEwMDA1NAQAAAABMAcAAAAIOC80LzIwMjWQN0ttytTdCHLd923K1N0IIkNJUS5QTFRSLklRX01BUktFVENBUC4yMDI1LzgvNC5VU0QBAAAAZfqYAgIAAAANMzc5MTQzLjUyNTcwMgEGAAAABQAAAAExAQAAAAstMTkzMzQ2MjEwNQMAAAADMTYwAgAAAAYxMDAwNTQEAAAAATAHAAAACDgvNC8yMDI1kDdLbcrU3QiDIvttytTdCCFDSVEuQ1JNLklRX01BUktFVENBUC4yMDI1LzgvNC5VU0QBAAAAJeABAAIAAAAJMjQxMjE3LjkyAQYAAAAFAAAAATEBAAAACy0xOTQwMzYwMzIwAwAAAAMxNjACAAAABjEwMDA1NAQAAAABMAcAAAAIOC80LzIwMjWjDkttytTdCHLd923K1N0IHkNJUS5CQVRTOldUQUkuSVFfVldBUC4yMDI1LzgvNAEAAABgTm9kAgAAAAUyNS4yMgCjDkttytTdCHLd923K1N0II0NJUS5OQVNEQVFHTTpRUVEuSVFfVk9MVU1FLjIwMjUvOC80AQAAAA66ewACAAAACTQ3LjY2OTc1MQCjDkttytTdCIMi+23K1N0IIENJUS5YVFJBOlhBSVguSVFfVk9MVU1FLjIwMjUvOC80AQAAADXs4iICAAAACDAuMDYyOTIxAO7kSm3K1N0Ig3r9bcrU3QghQ0lRLkRCOlhCMFQuSVFfTUFSS0VUQ0FQLjIwMjUvOC80AQAAANMz3ikCAAAABzc4LjA3ODEA7uRKbcrU3QiDev1tytTdCCZDSVEu</t>
  </si>
  <si>
    <t>TkFTREFRR006U01ILklRX01BUktFVENBUC4yMDI1LzgvNAEAAABgwjYAAgAAAAwyNzQyMC41OTY5MTYA7uRKbcrU3QiDIvttytTdCCtDSVEuTkFTREFRR1M6QVNNTC5JUV9NQVJLRVRDQVAuMjAyNS84LzQuVVNEAQAAACjvBQACAAAAEDI2OTg4My43MjIxMzI1NzgBBgAAAAUAAAABMQEAAAALLTE5MzUzMDc0NDADAAAAAzE2MAIAAAAGMTAwMDU0BAAAAAEwBwAAAAg4LzQvMjAyNZA3S23K1N0I/6frbcrU3QgiQ0lRLk5CSVMuSVFfTUFSS0VUQ0FQLjIwMjUvOC80LlVTRAEAAAC/+xkDAgAAAAwxMjkzMC44NDE2NjYBBgAAAAUAAAABMQEAAAALLTE5NDIyOTk2ODQDAAAAAzE2MAIAAAAGMTAwMDU0BAAAAAEwBwAAAAg4LzQvMjAyNZA3S23K1N0I/6frbcrU3QgiQ0lRLkRVT0wuSVFfTUFSS0VUQ0FQLjIwMjUvOC80LlVTRAEAAACw8IcMAgAAAAwxNjAxNi4yNTc3NjgBBgAAAAUAAAABMQEAAAALLTE5NDY4MjY3NDADAAAAAzE2MAIAAAAGMTAwMDU0BAAAAAEwBwAAAAg4LzQvMjAyNaMOS23K1N0I/6frbcrU3QgdQ0lRLkFSQ0E6QUlTLklRX1ZXQVAuMjAyNS84LzQBAAAAmJefcAIAAAAFMjkuNDMAow5LbcrU3Qj/p+ttytTdCB9DSVEuTFNFOkFJQUcuSVFfVk9MVU1FLjIwMjUvOC80AQAAAPCdgiQCAAAACDAuMTIyMDQ5AO7kSm3K1N0ItrL8bcrU3QgkQ0lRLk5BU0RBUUdNOkFHSVguSVFfVk9MVU1FLjIwMjUv</t>
  </si>
  <si>
    <t>OC80AQAAACP3AHACAAAACDAuMDM3MDYzAO7kSm3K1N0IgyL7bcrU3QgnQ0lRLk5BU0RBUUdNOkJPVFouSVFfTUFSS0VUQ0FQLjIwMjUvOC80AQAAAPf9CBYCAAAACTI4NDEuOTMwMgDu5EptytTdCIN6/W3K1N0IIUNJUS5WUlQuSVFfTUFSS0VUQ0FQLjIwMjUvOC80LlVTRAEAAABEm4ciAgAAAAw1MzUzNy43MDYyOTMBBgAAAAUAAAABMQEAAAALLTE5MzQxOTU0MzUDAAAAAzE2MAIAAAAGMTAwMDU0BAAAAAEwBwAAAAg4LzQvMjAyNZA3S23K1N0Ict33bcrU3QgiQ0lRLlNOT1cuSVFfTUFSS0VUQ0FQLjIwMjUvOC80LlVTRAEAAACwPGQQAgAAAAw2OTU2MS4wMTgzODEBBgAAAAUAAAABMQEAAAALLTE5MzkyMDc4MTADAAAAAzE2MAIAAAAGMTAwMDU0BAAAAAEwBwAAAAg4LzQvMjAyNZA3S23K1N0IgyL7bcrU3QghQ0lRLlRFTS5JUV9NQVJLRVRDQVAuMjAyNS84LzQuVVNEAQAAAADTJBkCAAAACzk5NTcuNjQ2NDEyAQYAAAAFAAAAATEBAAAACy0xOTQ1ODY3ODg3AwAAAAMxNjACAAAABjEwMDA1NAQAAAABMAcAAAAIOC80LzIwMjWjDkttytTdCHLd923K1N0IIkNJUS5QQU5XLklRX01BUktFVENBUC4yMDI1LzgvNC5VU0QBAAAAg32EAQIAAAANMTE0MjE3LjAxMTg4MgEGAAAABQAAAAExAQAAAAstMTk0MjEwMjg0MwMAAAADMTYwAgAAAAYxMDAwNTQEAAAAATAHAAAACDgvNC8yMDI1kDdLbcrU3Qi+PPNtytTd</t>
  </si>
  <si>
    <t>CCJDSVEuUkJMWC5JUV9NQVJLRVRDQVAuMjAyNS84LzQuVVNEAQAAAGlV9AECAAAADDkwNjA3LjMzNzAyNAEGAAAABQAAAAExAQAAAAstMTkzNDEyNTQ1NQMAAAADMTYwAgAAAAYxMDAwNTQEAAAAATAHAAAACDgvNC8yMDI1ow5LbcrU3Qi+PPNtytTdCCJDSVEuRERPRy5JUV9NQVJLRVRDQVAuMjAyNS84LzQuVVNEAQAAALuhBAgCAAAADDQ4MDQ4Ljk5NTAyOQEGAAAABQAAAAExAQAAAAstMTk0NTI0Nzg3MgMAAAADMTYwAgAAAAYxMDAwNTQEAAAAATAHAAAACDgvNC8yMDI1kDdLbcrU3Qjbj/BtytTdCCZDSVEuTkFTREFRR006UVFRLklRX01BUktFVENBUC4yMDI1LzgvNAEAAAAOunsAAgAAAAozNjA1NDQuNTE1AQYAAAAFAAAAATEBAAAACy0xOTYzNzE0NjM2AwAAAAMxNjACAAAABjEwMDA1NAQAAAABMAcAAAAIOC80LzIwMjWjDkttytTdCCYy6W3K1N0IJENJUS5OQVNEQVFHTTpST0JULklRX1ZPTFVNRS4yMDI1LzgvNAEAAABcY9kgAgAAAAgwLjA1MTcwMgDu5EptytTdCIMi+23K1N0II0NJUS5YVFJBOlhBSVguSVFfTUFSS0VUQ0FQLjIwMjUvOC80AQAAADXs4iICAAAACjQ5MTYuMjk4OTcA7uRKbcrU3QiDIvttytTdCCpDSVEuS09TRTpBMDAwNjYwLklRX01BUktFVENBUC4yMDI1LzgvNC5VU0QBAAAAnXoNAAIAAAAPMTI4NjQxLjI4MjE5OTEzAQYAAAAFAAAAATEBAAAACy0xOTM0NzU1MzMwAwAAAAMx</t>
  </si>
  <si>
    <t>NjACAAAABjEwMDA1NAQAAAABMAcAAAAIOC80LzIwMjWQN0ttytTdCANG+m3K1N0IIkNJUS5XREFZLklRX01BUktFVENBUC4yMDI1LzgvNC5VU0QBAAAAh2NrAQIAAAAMNjAwNzIuNTgwODgyAQYAAAAFAAAAATEBAAAACy0xOTQxMzY1NDEzAwAAAAMxNjACAAAABjEwMDA1NAQAAAABMAcAAAAIOC80LzIwMjWjDkttytTdCIMi+23K1N0IIkNJUS5OQVNEQVFHTTpXSVNFLklRX1ZXQVAuMjAyNS84LzQBAAAA6bBDbgIAAAAFMzcuNzYAow5LbcrU3QiDev1tytTdCCFDSVEuTkFTREFRR006U01ILklRX1ZXQVAuMjAyNS84LzQBAAAAYMI2AAIAAAAGMjg4Ljg1AKMOS23K1N0IJjLpbcrU3QgiQ0lRLk5BU0RBUUdNOkFHSVguSVFfVldBUC4yMDI1LzgvNAEAAAAj9wBwAgAAAAUzMS44OADu5EptytTdCNuP8G3K1N0IIENJUS5CQVRTOldUQUkuSVFfVk9MVU1FLjIwMjUvOC80AQAAAGBOb2QCAAAACDAuMDgzMzE4AO7kSm3K1N0Ict33bcrU3QgiQ0lRLkxTRTpBSUFHLklRX01BUktFVENBUC4yMDI1LzgvNAEAAADwnYIkAgAAAAg3NjIuMTE0NQDu5EptytTdCIN6/W3K1N0IIkNJUS5CQVRTOklHVi5JUV9NQVJLRVRDQVAuMjAyNS84LzQBAAAAzTqGAAIAAAAIMTE5ODUuODQBBgAAAAUAAAABMQEAAAALLTE5Mzg3MDczMjYDAAAAAzE2MAIAAAAGMTAwMDU0BAAAAAEwBwAAAAg4LzQvMjAyNe7kSm3K1N0IgyL7bcrU3Qgi</t>
  </si>
  <si>
    <t>Q0lRLk1SVkwuSVFfTUFSS0VUQ0FQLjIwMjUvOC80LlVTRAEAAAC2eQAAAgAAAAk2NTk4NC4xNjYBBgAAAAUAAAABMQEAAAALLTE5NDAwMDI5MzEDAAAAAzE2MAIAAAAGMTAwMDU0BAAAAAEwBwAAAAg4LzQvMjAyNZA3S23K1N0IDB7ubcrU3QghQ0lRLkFQUC5JUV9NQVJLRVRDQVAuMjAyNS84LzQuVVNEAQAAANq5zg0CAAAADTEzMzY2Ni4xOTM1NjkBBgAAAAUAAAABMQEAAAALLTE5NDU0NTA1NjEDAAAAAzE2MAIAAAAGMTAwMDU0BAAAAAEwBwAAAAg4LzQvMjAyNaMOS23K1N0IhWn1bcrU3QgeQ0lRLkFSQ0E6TFJOWi5JUV9WV0FQLjIwMjUvOC80AQAAALV2wyYCAAAABTQzLjU3AKMOS23K1N0IQPrmbcrU3QghQ0lRLk5BU0RBUUdNOkFJUS5JUV9WV0FQLjIwMjUvOC80AQAAAOncYiECAAAABTQ0LjE4AKMOS23K1N0Ict33bcrU3QgiQ0lRLkFORVQuSVFfTUFSS0VUQ0FQLjIwMjUvOC80LlVTRAEAAADD2/wBAgAAAA0xNTExNTAuMTQ0MjIxAQYAAAAFAAAAATEBAAAACy0xOTQ1NzU4ODkwAwAAAAMxNjACAAAABjEwMDA1NAQAAAABMAcAAAAIOC80LzIwMjWQN0ttytTdCNuP8G3K1N0IIkNJUS5TSE9QLklRX01BUktFVENBUC4yMDI1LzgvNC5VU0QBAAAABisEBQIAAAANMTYyNDQ1LjA1ODg1OAEGAAAABQAAAAExAQAAAAstMTk0NTQxOTI2OAMAAAADMTYwAgAAAAYxMDAwNTQEAAAAATAHAAAACDgvNC8yMDI1</t>
  </si>
  <si>
    <t>ow5LbcrU3QiDIvttytTdCCJDSVEuR1RMQi5JUV9NQVJLRVRDQVAuMjAyNS84LzQuVVNEAQAAAM2EFxECAAAABzcyOTMuNTgBBgAAAAUAAAABMQEAAAALLTE5Mzg2NzM4MTgDAAAAAzE2MAIAAAAGMTAwMDU0BAAAAAEwBwAAAAg4LzQvMjAyNZA3S23K1N0I59/5bcrU3QgiQ0lRLk1TRlQuSVFfTUFSS0VUQ0FQLjIwMjUvOC80LlVTRAEAAABLVQAAAgAAAA4zOTgxNTAxLjIzOTI0OAEGAAAABQAAAAExAQAAAAstMTkzNDI0Nzc5MwMAAAADMTYwAgAAAAYxMDAwNTQEAAAAATAHAAAACDgvNC8yMDI1kDdLbcrU3QjaKfdtytTdCB1DSVEuQVNYOlJCVFouSVFfVldBUC4yMDI1LzgvNAEAAAAp7XYiAgAAAAYxNC41NDEAow5LbcrU3Qjn3/ltytTdCB1DSVEuQklUOldUQUkuSVFfVldBUC4yMDI1LzgvNAEAAABNulsjAgAAAAk2NC41NTY3OTUAow5LbcrU3QgDRvptytTdCB5DSVEuQVJDQTpDSEFULklRX1ZXQVAuMjAyNS84LzQBAAAAADA1bQIAAAAFNTEuMDYAow5LbcrU3Qhy3fdtytTdCB5DSVEuQVJDQTpUSE5RLklRX1ZXQVAuMjAyNS84LzQBAAAArsN+JAIAAAAFNTUuMzQAow5LbcrU3QiDIvttytTdCCJDSVEuQ0ZMVC5JUV9NQVJLRVRDQVAuMjAyNS84LzQuVVNEAQAAACYBehACAAAACzU5MDIuMDE5MzY5AQYAAAAFAAAAATEBAAAACy0xOTM0MTcwNTU1AwAAAAMxNjACAAAABjEwMDA1NAQAAAABMAcAAAAIOC80</t>
  </si>
  <si>
    <t>LzIwMjWQN0ttytTdCNop923K1N0IIUNJUS5OT1cuSVFfTUFSS0VUQ0FQLjIwMjUvOC80LlVTRAEAAAC/dF4BAgAAAAoxOTE1NDAuMDM3AQYAAAAFAAAAATEBAAAACy0xOTM0OTMyNzMxAwAAAAMxNjACAAAABjEwMDA1NAQAAAABMAcAAAAIOC80LzIwMjWjDkttytTdCHLd923K1N0IHUNJUS5MU0U6UkJPVC5JUV9WV0FQLjIwMjUvOC80AQAAAI57JBQCAAAACTE1LjA3NTQ4NQCjDkttytTdCHLd923K1N0IHkNJUS5BUkNBOkFSVFkuSVFfVldBUC4yMDI1LzgvNAEAAABuH2khAgAAAAU0My4wMwCjDkttytTdCLay/G3K1N0IJ0NJUS5OQVNEQVFHTTpGRFRYLklRX01BUktFVENBUC4yMDI1LzgvNAEAAAC9pZ0mAgAAAAoxODQuMDkyNzM1AO7kSm3K1N0ItrL8bcrU3QggQ0lRLk1VLklRX01BUktFVENBUC4yMDI1LzgvNC5VU0QBAAAABmkEAAIAAAANMTIwNjA4LjExMjEzNQEGAAAABQAAAAExAQAAAAstMTkzNzE3NjA4MgMAAAADMTYwAgAAAAYxMDAwNTQEAAAAATAHAAAACDgvNC8yMDI1kDdLbcrU3QiFafVtytTdCCJDSVEuTlZEQS5JUV9NQVJLRVRDQVAuMjAyNS84LzQuVVNEAQAAADN+AAACAAAABzQzOTIwMDABBgAAAAUAAAABMQEAAAALLTE5NDA1NzIyNDkDAAAAAzE2MAIAAAAGMTAwMDU0BAAAAAEwBwAAAAg4LzQvMjAyNZA3S23K1N0IQPrmbcrU3QgiQ0lRLlFDT00uSVFfTUFSS0VUQ0FQLjIwMjUvOC80</t>
  </si>
  <si>
    <t>LlVTRAEAAADVggAAAgAAAA0xNTkwOTMuMTMxNDQxAQYAAAAFAAAAATEBAAAACy0xOTM0MjU0MjUxAwAAAAMxNjACAAAABjEwMDA1NAQAAAABMAcAAAAIOC80LzIwMjWQN0ttytTdCHLd923K1N0IIkNJUS5BQVBMLklRX01BUktFVENBUC4yMDI1LzgvNC5VU0QBAAAAaWEAAAIAAAAMMzAxNzc5My4zMDY1AQYAAAAFAAAAATEBAAAACy0xOTMzNzAzMzAzAwAAAAMxNjACAAAABjEwMDA1NAQAAAABMAcAAAAIOC80LzIwMjWQN0ttytTdCCYy6W3K1N0IIkNJUS5BREJFLklRX01BUktFVENBUC4yMDI1LzgvNC5VU0QBAAAAAV8AAAIAAAAJMTQzNzQwLjE3AQYAAAAFAAAAATEBAAAACy0xOTM3MjM4MzkzAwAAAAMxNjACAAAABjEwMDA1NAQAAAABMAcAAAAIOC80LzIwMjWjDkttytTdCNuP8G3K1N0IH0NJUS5CSVQ6V1RBSS5JUV9WT0xVTUUuMjAyNS84LzQBAAAATbpbIwIAAAAIMC4wMDk2OTUA7uRKbcrU3QiDev1tytTdCB9DSVEuQkFUUzpJR1YuSVFfVk9MVU1FLjIwMjUvOC80AQAAAM06hgACAAAACDQuODc4MzczAO7kSm3K1N0IgyL7bcrU3QgjQ0lRLkFSQ0E6TE9VUC5JUV9NQVJLRVRDQVAuMjAyNS84LzQBAAAAWVwPIgIAAAAKMTAxLjUyMjE0MwDu5EptytTdCOff+W3K1N0IIkNJUS5TTlBTLklRX01BUktFVENBUC4yMDI1LzgvNC5VU0QBAAAA1IgAAAIAAAANMTE3NjkxLjQ1MjczMwEGAAAABQAAAAExAQAA</t>
  </si>
  <si>
    <t>AAstMTk0MDU3MjI0NwMAAAADMTYwAgAAAAYxMDAwNTQEAAAAATAHAAAACDgvNC8yMDI1kDdLbcrU3Qhy3fdtytTdCCJDSVEuVFNMQS5JUV9NQVJLRVRDQVAuMjAyNS84LzQuVVNEAQAAABDGogECAAAADTk5NzUwMi4zMjM0MTIBBgAAAAUAAAABMQEAAAALLTE5MzQ4NDE5NzgDAAAAAzE2MAIAAAAGMTAwMDU0BAAAAAEwBwAAAAg4LzQvMjAyNZA3S23K1N0IJjLpbcrU3QghQ0lRLklPVC5JUV9NQVJLRVRDQVAuMjAyNS84LzQuVVNEAQAAALo+/BECAAAACzIxNDA3LjAzMTcyAQYAAAAFAAAAATEBAAAACy0xOTM4NzM4MzA0AwAAAAMxNjACAAAABjEwMDA1NAQAAAABMAcAAAAIOC80LzIwMjWjDkttytTdCNuP8G3K1N0IHkNJUS5BUkNBOkxPVVAuSVFfVldBUC4yMDI1LzgvNAEAAABZXA8iAgAAAAU2My4yOQCjDkttytTdCNuP8G3K1N0IIkNJUS5OQVNEQVFHTTpCT1RaLklRX1ZXQVAuMjAyNS84LzQBAAAA9/0IFgIAAAAFMzMuODEAow5LbcrU3Qjbj/BtytTdCB9DSVEuQVNYOlJCVFouSVFfVk9MVU1FLjIwMjUvOC80AQAAACntdiICAAAACDAuMDgyMTUzAO7kSm3K1N0ItrL8bcrU3QgkQ0lRLk5BU0RBUUdNOkJPVFouSVFfVk9MVU1FLjIwMjUvOC80AQAAAPf9CBYCAAAABzAuNzMzMjMA7uRKbcrU3Qjbj/BtytTdCCFDSVEuQVJNLklRX01BUktFVENBUC4yMDI1LzgvNC5VU0QBAAAALOfFJwIAAAAJMTQ4MzEy</t>
  </si>
  <si>
    <t>Ljk1AQYAAAAFAAAAATEBAAAACy0xOTM0MjU0NDA3AwAAAAMxNjACAAAABjEwMDA1NAQAAAABMAcAAAAIOC80LzIwMjWQN0ttytTdCNop923K1N0IIkNJUS5PUkNMLklRX01BUktFVENBUC4yMDI1LzgvNC5VU0QBAAAA51YAAAIAAAAMNzA5MzE0LjU5NzQ5AQYAAAAFAAAAATEBAAAACy0xOTM3ODg4NzQwAwAAAAMxNjACAAAABjEwMDA1NAQAAAABMAcAAAAIOC80LzIwMjWQN0ttytTdCIN6/W3K1N0IHUNJUS5MU0U6QUlBRy5JUV9WV0FQLjIwMjUvOC80AQAAAPCdgiQCAAAACTE4LjIzMDk4OACjDkttytTdCHLd923K1N0ILENJUS5OQVNEQVFHUzpHT09HTC5JUV9NQVJLRVRDQVAuMjAyNS84LzQuVVNEAQAAAKhxAAACAAAACjIzNjI2NjkuMDYBBgAAAAUAAAABMQEAAAALLTE5MzQ5Mjg1NTEDAAAAAzE2MAIAAAAGMTAwMDU0BAAAAAEwBwAAAAg4LzQvMjAyNZA3S23K1N0IJjLpbcrU3QgjQ0lRLk5BU0RBUUdNOlNNSC5JUV9WT0xVTUUuMjAyNS84LzQBAAAAYMI2AAIAAAAINS4zMjMxNzkA7uRKbcrU3QiDIvttytTdCCFDSVEuU0FQLklRX01BUktFVENBUC4yMDI1LzgvNC5VU0QBAAAAC+4BAAIAAAAQMzI5NzExLjc5ODc3MjI2NAEGAAAABQAAAAExAQAAAAstMTkzNTA1NzU2NQMAAAADMTYwAgAAAAYxMDAwNTQEAAAAATAHAAAACDgvNC8yMDI1ow5LbcrU3QgMHu5tytTdCCBDSVEuQVJDQTpBUlRZLklRX1ZP</t>
  </si>
  <si>
    <t>TFVNRS4yMDI1LzgvNAEAAABuH2khAgAAAAgwLjQ1ODcwMgDu5EptytTdCIN6/W3K1N0II0NJUS5BUkNBOlRITlEuSVFfTUFSS0VUQ0FQLjIwMjUvOC80AQAAAK7DfiQCAAAACjIwNi43ODkyNzgA7uRKbcrU3Qhy3fdtytTdCCJDSVEuTUVUQS5JUV9NQVJLRVRDQVAuMjAyNS84LzQuVVNEAQAAABfbPAECAAAADjE5NTAzNTEuMjc2OTQ2AQYAAAAFAAAAATEBAAAACy0xOTM0MDY1NDM3AwAAAAMxNjACAAAABjEwMDA1NAQAAAABMAcAAAAIOC80LzIwMjWjDkttytTdCIVp9W3K1N0II0NJUS5BUkNBOkNIQVQuSVFfTUFSS0VUQ0FQLjIwMjUvOC80AQAAAAAwNW0CAAAACTM4NC42MDI3NQDu5EptytTdCLay/G3K1N0IHkNJUS5BUkNBOklHUFQuSVFfVldBUC4yMDI1LzgvNAEAAADMAl4BAgAAAAU1MC40MQCjDkttytTdCIMi+23K1N0IH0NJUS5MU0U6UkJPVC5JUV9WT0xVTUUuMjAyNS84LzQBAAAAjnskFAIAAAAIMC4xNDg3OTYA7uRKbcrU3Qisf+ttytTdCCJDSVEuQVJDQTpBSVMuSVFfTUFSS0VUQ0FQLjIwMjUvOC80AQAAAJiXn3ACAAAACDIzLjU4NzEyAO7kSm3K1N0Ig3r9bcrU3QgeQ0lRLkRCOlhCMFQuSVFfVk9MVU1FLjIwMjUvOC80AQAAANMz3ikDAAAAAADu5EptytTdCLay/G3K1N0IJ0NJUS5OQVNEQVFHTTpXSVNFLklRX01BUktFVENBUC4yMDI1LzgvNAEAAADpsENuAgAAAAkzMi42NjI1NDIA7uRK</t>
  </si>
  <si>
    <t>bcrU3QiDev1tytTdCCJDSVEuQVZHTy5JUV9NQVJLRVRDQVAuMjAyNS84LzQuVVNEAQAAAPC2fQECAAAADjE0MDAzMTcuMzc5ODY4AQYAAAAFAAAAATEBAAAACy0xOTM4NTU3MjYwAwAAAAMxNjACAAAABjEwMDA1NAQAAAABMAcAAAAIOC80LzIwMjWQN0ttytTdCCYy6W3K1N0IJ0NJUS5OQVNEQVFHTTpBR0lYLklRX01BUktFVENBUC4yMDI1LzgvNAEAAAAj9wBwAgAAAAkyOC44MjA0OTQA7uRKbcrU3Qisf+ttytTdCCdDSVEuVFdTRToyNDU0LklRX01BUktFVENBUC4yMDI1LzgvNC5VU0QBAAAAPTdcAAIAAAAQNzA5MTEuODU2MTA1MzAwMgEGAAAABQAAAAExAQAAAAstMTkzNDM1NTQ5MQMAAAADMTYwAgAAAAYxMDAwNTQEAAAAATAHAAAACDgvNC8yMDI1kDdLbcrU3Qjbj/BtytTdCCFDSVEuTURCLklRX01BUktFVENBUC4yMDI1LzgvNC5VU0QBAAAA4m7MAgIAAAAMMTg1MTMuMTk0NzUzAQYAAAAFAAAAATEBAAAACy0xOTM5MzcwMjE2AwAAAAMxNjACAAAABjEwMDA1NAQAAAABMAcAAAAIOC80LzIwMjWQN0ttytTdCIVp9W3K1N0IIkNJUS5OQVNEQVFHTTpST0JULklRX1ZXQVAuMjAyNS84LzQBAAAAXGPZIAIAAAAENDkuOACjDkttytTdCNuP8G3K1N0IIENJUS5BUkNBOlRITlEuSVFfVk9MVU1FLjIwMjUvOC80AQAAAK7DfiQCAAAACDAuMDIzMTU2AO7kSm3K1N0Ict33bcrU3QgjQ0lRLkFSQ0E6QVJUWS5J</t>
  </si>
  <si>
    <t>UV9NQVJLRVRDQVAuMjAyNS84LzQBAAAAbh9pIQIAAAAJMTIxNC4xMDk1AO7kSm3K1N0IA0b6bcrU3QgiQ0lRLlBTVEcuSVFfTUFSS0VUQ0FQLjIwMjUvOC80LlVTRAEAAAC4yqUGAgAAAAwxODM4NC4yODE4ODgBBgAAAAUAAAABMQEAAAALLTE5Mzg2MTQ5MDIDAAAAAzE2MAIAAAAGMTAwMDU0BAAAAAEwBwAAAAg4LzQvMjAyNZA3S23K1N0IgyL7bcrU3QghQ0lRLk5BU0RBUUdNOlFRUS5JUV9WV0FQLjIwMjUvOC80AQAAAA66ewACAAAABjU2Mi4xOACjDkttytTdCIMi+23K1N0IJENJUS5OQVNEQVFHTTpGRFRYLklRX1ZPTFVNRS4yMDI1LzgvNAEAAAC9pZ0mAgAAAAgwLjAyMTQyOQDu5EptytTdCLay/G3K1N0IJ0NJUS5OQVNEQVFHTTpST0JULklRX01BUktFVENBUC4yMDI1LzgvNAEAAABcY9kgAgAAAAg1MTYuMTMzMQDu5EptytTdCNuP8G3K1N0IIENJUS5aUy5JUV9NQVJLRVRDQVAuMjAyNS84LzQuVVNEAQAAANTMgQMCAAAADDQ0NTA3LjE2NDc5OAEGAAAABQAAAAExAQAAAAstMTkzOTUzODM5MgMAAAADMTYwAgAAAAYxMDAwNTQEAAAAATAHAAAACDgvNC8yMDI1kDdLbcrU3QgDRvptytTdCCBDSVEuQVJDQTpDSEFULklRX1ZPTFVNRS4yMDI1LzgvNAEAAAAAMDVtAgAAAAgwLjE5NTg1NwDu5EptytTdCHLd923K1N0IIkNJUS5CSVQ6V1RBSS5JUV9NQVJLRVRDQVAuMjAyNS84LzQBAAAATbpbIwIAAAAK</t>
  </si>
  <si>
    <t>Nzg4LjUwMjY2MwDu5EptytTdCIMi+23K1N0II0NJUS5BUkNBOklHUFQuSVFfTUFSS0VUQ0FQLjIwMjUvOC80AQAAAMwCXgECAAAABzUwMS4zMzYBBgAAAAUAAAABMQEAAAALLTE5MzY1MTExOTUDAAAAAzE2MAIAAAAGMTAwMDU0BAAAAAEwBwAAAAg4LzQvMjAyNe7kSm3K1N0I24/wbcrU3QgiQ0lRLkVTVEMuSVFfTUFSS0VUQ0FQLjIwMjUvOC80LlVTRAEAAACAhFsNAgAAAAs4NTAzLjQyNTE0NwEGAAAABQAAAAExAQAAAAstMTkzODgwMDgzNAMAAAADMTYwAgAAAAYxMDAwNTQEAAAAATAHAAAACDgvNC8yMDI1kDdLbcrU3QgMHu5tytTdCCBDSVEuQVJDQTpMT1VQLklRX1ZPTFVNRS4yMDI1LzgvNAEAAABZXA8iAgAAAAgwLjAwNjYzMwDu5EptytTdCHLd923K1N0IIkNJUS5BU1g6UkJUWi5JUV9NQVJLRVRDQVAuMjAyNS84LzQBAAAAKe12IgIAAAAKMzAwLjM1ODMwNADu5EptytTdCKx/623K1N0IIUNJUS5ORVQuSVFfTUFSS0VUQ0FQLjIwMjUvOC80LlVTRAEAAAA09eAEAgAAAAw3Mjc2Mi45NTUzNjYBBgAAAAUAAAABMQEAAAALLTE5MzQwMTg1NzADAAAAAzE2MAIAAAAGMTAwMDU0BAAAAAEwBwAAAAg4LzQvMjAyNZA3S23K1N0I24/wbcrU3QggQ0lRLkFSQ0E6TFJOWi5JUV9WT0xVTUUuMjAyNS84LzQBAAAAtXbDJgIAAAAIMC4wMDUxNzgA7uRKbcrU3QiDev1tytTdCCJDSVEuQU1aTi5JUV9NQVJLRVRD</t>
  </si>
  <si>
    <t>QVAuMjAyNS84LzQuVVNEAQAAAD1JAAACAAAADTIyNTcyMjguNjQ1MzMBBgAAAAUAAAABMQEAAAALLTE5MzM3MDMyODADAAAAAzE2MAIAAAAGMTAwMDU0BAAAAAEwBwAAAAg4LzQvMjAyNZA3S23K1N0IQPrmbcrU3QgiQ0lRLk5BU0RBUUdNOkZEVFguSVFfVldBUC4yMDI1LzgvNAEAAAC9pZ0mAgAAAAUzOS4xNQCjDkttytTdCHLd923K1N0IJENJUS5OQVNEQVFHTTpXSVNFLklRX1ZPTFVNRS4yMDI1LzgvNAEAAADpsENuAgAAAAgwLjAwMzkwMQDu5EptytTdCKx/623K1N0IIkNJUS5URUFNLklRX01BUktFVENBUC4yMDI1LzgvNC5VU0QBAAAAUhMiDwIAAAAMNDg3NDQuNzA4ODczAQYAAAAFAAAAATEBAAAACy0xOTQ2NjU0NDMyAwAAAAMxNjACAAAABjEwMDA1NAQAAAABMAcAAAAIOC80LzIwMjWQN0ttytTdCANG+m3K1N0II0NJUS5CQVRTOldUQUkuSVFfTUFSS0VUQ0FQLjIwMjUvOC80AQAAAGBOb2QCAAAABzIxNy42NjYA7uRKbcrU3Qjbj/BtytTdCCNDSVEuQVJDQTpMUk5aLklRX01BUktFVENBUC4yMDI1LzgvNAEAAAC1dsMmAgAAAAczNC4wMjM2AO7kSm3K1N0IA0b6bcrU3QgmQ0lRLk5BU0RBUUdNOkFJUS5JUV9NQVJLRVRDQVAuMjAyNS84LzQBAAAA6dxiIQIAAAALMzk1Ni40NTI1ODkA7uRKbcrU3QiDIvttytTdCCBDSVEuQVJDQTpJR1BULklRX1ZPTFVNRS4yMDI1LzgvNAEAAADMAl4BAgAAAAgw</t>
  </si>
  <si>
    <t>LjAzMjQ0NADu5EptytTdCANG+m3K1N0IH0NJUS5BUkNBOkFJUy5JUV9WT0xVTUUuMjAyNS84LzQBAAAAmJefcAIAAAAHMC4wMTg2OQDu5EptytTdCOff+W3K1N0II0NJUS5OQVNEQVFHTTpBSVEuSVFfVk9MVU1FLjIwMjUvOC80AQAAAOncYiECAAAACDAuODg1MDk3AO7kSm3K1N0I24/wbcrU3QgsQ0lRQVZHLk5BU0RBUUdNOkJPVFouSVFfVk9MVU1FLi0zMEQuMjAyNS84LzQBAAAA9/0IFgIAAAAQMC42NjU4NzI4MDk1MjM4MQDu5EptytTdCIMi+23K1N0IMENJUUFWRy5CQVRTOldUQUkuSVFfVldBUC4yMDIzLzEyLzI5LjIwMjUvOC80LlVTRAEAAABgTm9kAgAAABAyMS4wNTMzODM0NTg2NDY2AO7kSm3K1N0ItrL8bcrU3QgwQ0lRQVZHLkFSQ0E6VEhOUS5JUV9WV0FQLjIwMjQvMTIvMzEuMjAyNS84LzQuVVNEAQAAAK7DfiQCAAAAEDUwLjE4NjMyNjUzMDYxMjIANbtKbcrU3QiDev1tytTdCChDSVFBVkcuQVJDQTpJR1BULklRX1ZPTFVNRS4tMzBELjIwMjUvOC80AQAAAMwCXgECAAAAETAuMDQwMTMwMzgwOTUyMzgxAO7kSm3K1N0I59/5bcrU3QgoQ0lRQVZHLkFSQ0E6QVJUWS5JUV9WT0xVTUUuLTMwRC4yMDI1LzgvNAEAAABuH2khAgAAABEwLjQ0ODAzMjQyODU3MTQyOQDu5EptytTdCHLd923K1N0INENJUUFWRy5OQVNEQVFHTTpGRFRYLklRX1ZXQVAuMjAyMy8xMi8yOS4yMDI1LzgvNC5VU0QBAAAA</t>
  </si>
  <si>
    <t>vaWdJgIAAAAQMzMuNTI2NDkxMjI4MDcwMgDu5EptytTdCHLd923K1N0IMENJUUFWRy5BUkNBOkNIQVQuSVFfVldBUC4yMDI0LzEyLzMxLjIwMjUvOC80LlVTRAEAAAAAMDVtAgAAABA0MS41NTA4ODQzNTM3NDE1ADW7Sm3K1N0Ict33bcrU3QgsQ0lRQVZHLk5BU0RBUUdNOldJU0UuSVFfVk9MVU1FLi0zMEQuMjAyNS84LzQBAAAA6bBDbgIAAAASMC4wMTE2NDEwNDc2MTkwNDc2AO7kSm3K1N0Ict33bcrU3QgoQ0lRQVZHLkFSQ0E6TFJOWi5JUV9WT0xVTUUuLTMwRC4yMDI1LzgvNAEAAAC1dsMmAgAAABMwLjAwNDQxNjE0Mjg1NzE0Mjg2AO7kSm3K1N0Ig3r9bcrU3QgvQ0lRQVZHLkJJVDpXVEFJLklRX1ZXQVAuMjAyMy8xMi8yOS4yMDI1LzgvNC5VU0QBAAAATbpbIwIAAAAQNjQuNjA4OTk0MTE2ODQ0OQDu5EptytTdCLay/G3K1N0IMENJUUFWRy5YVFJBOlhBSVguSVFfVldBUC4yMDIzLzEyLzI5LjIwMjUvOC80LlVTRAEAAAA17OIiAwAAAAAA7uRKbcrU3QiDIvttytTdCDNDSVFBVkcuTkFTREFRR006U01ILklRX1ZXQVAuMjAyMy8xMi8yOS4yMDI1LzgvNC5VU0QBAAAAYMI2AAIAAAAQMjM2LjI4NTA4NzcxOTI5OADu5EptytTdCLay/G3K1N0IMENJUUFWRy5BUkNBOkxSTlouSVFfVldBUC4yMDI0LzEyLzMxLjIwMjUvOC80LlVTRAEAAAC1dsMmAgAAAA80MC4xNTcwNzQ4Mjk5MzIANbtKbcrU3QiDIvtt</t>
  </si>
  <si>
    <t>ytTdCChDSVFBVkcuQkFUUzpXVEFJLklRX1ZPTFVNRS4tMzBELjIwMjUvOC80AQAAAGBOb2QCAAAAEjAuMDg3NTY2MTQyODU3MTQyOQDu5EptytTdCOff+W3K1N0IL0NJUUFWRy5BU1g6UkJUWi5JUV9WV0FQLjIwMjMvMTIvMjkuMjAyNS84LzQuVVNEAQAAACntdiICAAAADzkuMTA0Njc1OTcwMzI1NwDu5EptytTdCHLd923K1N0INENJUUFWRy5OQVNEQVFHTTpCT1RaLklRX1ZXQVAuMjAyMy8xMi8yOS4yMDI1LzgvNC5VU0QBAAAA9/0IFgIAAAAQMzEuMTIyMjgwNzAxNzU0NADu5EptytTdCED65m3K1N0INENJUUFWRy5OQVNEQVFHTTpXSVNFLklRX1ZXQVAuMjAyNC8xMi8zMS4yMDI1LzgvNC5VU0QBAAAA6bBDbgIAAAAQMzQuNDg3OTU5MTgzNjczNQA1u0ptytTdCOff+W3K1N0IKENJUUFWRy5BUkNBOlRITlEuSVFfVk9MVU1FLi0zMEQuMjAyNS84LzQBAAAArsN+JAIAAAASMC4wMjY5OTg4MDk1MjM4MDk1AO7kSm3K1N0ItrL8bcrU3QguQ0lRQVZHLkRCOlhCMFQuSVFfVldBUC4yMDIzLzEyLzI5LjIwMjUvOC80LlVTRAEAAADTM94pAwAAAAAA7uRKbcrU3Qhy3fdtytTdCCxDSVFBVkcuTkFTREFRR006RkRUWC5JUV9WT0xVTUUuLTMwRC4yMDI1LzgvNAEAAAC9pZ0mAgAAABIwLjAxODQxNDIzODA5NTIzODEA7uRKbcrU3Qjbj/BtytTdCDBDSVFBVkcuQVJDQTpBUlRZLklRX1ZXQVAuMjAyMy8xMi8yOS4y</t>
  </si>
  <si>
    <t>MDI1LzgvNC5VU0QBAAAAbh9pIQIAAAAQMzUuMTc1NTg4OTcyNDMxMQDu5EptytTdCCYy6W3K1N0IJ0NJUUFWRy5MU0U6UkJPVC5JUV9WT0xVTUUuLTMwRC4yMDI1LzgvNAEAAACOeyQUAgAAABEwLjE0ODYyNDg1NzE0Mjg1NwDu5EptytTdCHLd923K1N0IMENJUUFWRy5BUkNBOkxPVVAuSVFfVldBUC4yMDIzLzEyLzI5LjIwMjUvOC80LlVTRAEAAABZXA8iAgAAABA1MC4wOTkzMjMzMDgyNzA3AO7kSm3K1N0I59/5bcrU3QgwQ0lRQVZHLkFSQ0E6QVJUWS5JUV9WV0FQLjIwMjQvMTIvMzEuMjAyNS84LzQuVVNEAQAAAG4faSECAAAAEDM2Ljk4MjEwODg0MzUzNzQANbtKbcrU3QiDIvttytTdCCdDSVFBVkcuQklUOldUQUkuSVFfVk9MVU1FLi0zMEQuMjAyNS84LzQBAAAATbpbIwIAAAAIMC4wMTM1MzIA7uRKbcrU3Qhy3fdtytTdCCtDSVFBVkcuTkFTREFRR006U01ILklRX1ZPTFVNRS4tMzBELjIwMjUvOC80AQAAAGDCNgACAAAAEDcuNjMyMjI0NTcxNDI4NTcA7uRKbcrU3QgmMultytTdCC9DSVFBVkcuQVJDQTpBSVMuSVFfVldBUC4yMDIzLzEyLzI5LjIwMjUvOC80LlVTRAEAAACYl59wAgAAABAyNC42NTYzODU1NDIxNjg3AO7kSm3K1N0I24/wbcrU3QgwQ0lRQVZHLkFSQ0E6SUdQVC5JUV9WV0FQLjIwMjQvMTIvMzEuMjAyNS84LzQuVVNEAQAAAMwCXgECAAAAEDQ1LjIyNDA4ODU3ODIzMTMANbtKbcrU</t>
  </si>
  <si>
    <t>3QiDIvttytTdCCdDSVFBVkcuTFNFOkFJQUcuSVFfVk9MVU1FLi0zMEQuMjAyNS84LzQBAAAA8J2CJAIAAAASMC4wNjM3NTU5MDQ3NjE5MDQ4AO7kSm3K1N0Ict33bcrU3QgnQ0lRQVZHLkJBVFM6SUdWLklRX1ZPTFVNRS4tMzBELjIwMjUvOC80AQAAAM06hgACAAAAEDQuMzg4NTI2MTQyODU3MTQA7uRKbcrU3QgmMultytTdCDBDSVFBVkcuQkFUUzpXVEFJLklRX1ZXQVAuMjAyNC8xMi8zMS4yMDI1LzgvNC5VU0QBAAAAYE5vZAIAAAAQMjIuMDcxNDk2NTk4NjM5NQA1u0ptytTdCKx/623K1N0IJ0NJUUFWRy5BU1g6UkJUWi5JUV9WT0xVTUUuLTMwRC4yMDI1LzgvNAEAAAAp7XYiAgAAABIwLjA0NjQ5NzE5MDQ3NjE5MDUA7uRKbcrU3QhA+uZtytTdCDRDSVFBVkcuTkFTREFRR006QUdJWC5JUV9WV0FQLjIwMjQvMTIvMzEuMjAyNS84LzQuVVNEAQAAACP3AHACAAAAEDI4LjU4MTQ5NjU5ODYzOTUANbtKbcrU3QiDIvttytTdCCZDSVFBVkcuREI6WEIwVC5JUV9WT0xVTUUuLTMwRC4yMDI1LzgvNAEAAADTM94pAwAAAAAA7uRKbcrU3QgmMultytTdCDNDSVFBVkcuTkFTREFRR006U01ILklRX1ZXQVAuMjAyNC8xMi8zMS4yMDI1LzgvNC5VU0QBAAAAYMI2AAIAAAAQMjQ0LjA2NzI3ODkxMTU2NQA1u0ptytTdCOff+W3K1N0ILENJUUFWRy5OQVNEQVFHTTpST0JULklRX1ZPTFVNRS4tMzBELjIwMjUvOC80AQAA</t>
  </si>
  <si>
    <t>AFxj2SACAAAAEjAuMDY3MzkyOTUyMzgwOTUyNADu5EptytTdCLay/G3K1N0INENJUUFWRy5OQVNEQVFHTTpXSVNFLklRX1ZXQVAuMjAyMy8xMi8yOS4yMDI1LzgvNC5VU0QBAAAA6bBDbgIAAAAQMzEuNDEyNzMxODI5NTczOQDu5EptytTdCNuP8G3K1N0IL0NJUUFWRy5CQVRTOklHVi5JUV9WV0FQLjIwMjQvMTIvMzEuMjAyNS84LzQuVVNEAQAAAM06hgACAAAAEDEwMC43NDg1NzE0Mjg1NzEANbtKbcrU3QgDRvptytTdCChDSVFBVkcuQVJDQTpDSEFULklRX1ZPTFVNRS4tMzBELjIwMjUvOC80AQAAAAAwNW0CAAAAETAuMTYzMDE5MDk1MjM4MDk1AO7kSm3K1N0I24/wbcrU3QgvQ0lRQVZHLkxTRTpSQk9ULklRX1ZXQVAuMjAyMy8xMi8yOS4yMDI1LzgvNC5VU0QBAAAAjnskFAIAAAAQMTMuNTkxNjM3ODQyMzY0NQDu5EptytTdCNuP8G3K1N0IL0NJUUFWRy5MU0U6UkJPVC5JUV9WV0FQLjIwMjQvMTIvMzEuMjAyNS84LzQuVVNEAQAAAI57JBQCAAAAEDE0LjEwMTU4MTgwOTIxMDUANbtKbcrU3Qjbj/BtytTdCDRDSVFBVkcuTkFTREFRR006Qk9UWi5JUV9WV0FQLjIwMjQvMTIvMzEuMjAyNS84LzQuVVNEAQAAAPf9CBYCAAAAEDMxLjI3OTg2Mzk0NTU3ODIANbtKbcrU3QiDIvttytTdCCdDSVFBVkcuQVJDQTpBSVMuSVFfVk9MVU1FLi0zMEQuMjAyNS84LzQBAAAAmJefcAIAAAASMC4wMjk2MTYyMzgwOTUy</t>
  </si>
  <si>
    <t>MzgxAO7kSm3K1N0ItrL8bcrU3QgvQ0lRQVZHLkJJVDpXVEFJLklRX1ZXQVAuMjAyNC8xMi8zMS4yMDI1LzgvNC5VU0QBAAAATbpbIwIAAAAQNjYuNzEyNzU4MTM3ODkwOQDu5EptytTdCANG+m3K1N0IM0NJUUFWRy5OQVNEQVFHTTpRUVEuSVFfVldBUC4yMDIzLzEyLzI5LjIwMjUvOC80LlVTRAEAAAAOunsAAgAAABA0ODEuODMxNTg0NDcxMTc4AO7kSm3K1N0I24/wbcrU3Qg0Q0lRQVZHLk5BU0RBUUdNOlJPQlQuSVFfVldBUC4yMDIzLzEyLzI5LjIwMjUvOC80LlVTRAEAAABcY9kgAgAAAA40NC4yMTMzNTgzOTU5OQDu5EptytTdCCYy6W3K1N0IL0NJUUFWRy5MU0U6QUlBRy5JUV9WV0FQLjIwMjQvMTIvMzEuMjAyNS84LzQuVVNEAQAAAPCdgiQCAAAAEDIyLjE4MDY3MzQ3NTM5MTQA7uRKbcrU3Qi2svxtytTdCDBDSVFBVkcuQVJDQTpJR1BULklRX1ZXQVAuMjAyMy8xMi8yOS4yMDI1LzgvNC5VU0QBAAAAzAJeAQIAAAAQNDQuODQ1MzI3NzgxOTU0OQDu5EptytTdCCYy6W3K1N0IL0NJUUFWRy5BU1g6UkJUWi5JUV9WV0FQLjIwMjQvMTIvMzEuMjAyNS84LzQuVVNEAQAAACntdiICAAAAEDkuMDA0NjYxNzI5NDAwMTIA7uRKbcrU3QiDev1tytTdCCtDSVFBVkcuTkFTREFRR006QUlRLklRX1ZPTFVNRS4tMzBELjIwMjUvOC80AQAAAOncYiECAAAAEDEuMDQ1NjgxOTUyMzgwOTUA7uRKbcrU3QgDRvptytTd</t>
  </si>
  <si>
    <t>CDBDSVFBVkcuQVJDQTpDSEFULklRX1ZXQVAuMjAyMy8xMi8yOS4yMDI1LzgvNC5VU0QBAAAAADA1bQIAAAAQMzguMDkwNTUxMzc4NDQ2MQDu5EptytTdCLay/G3K1N0IMENJUUFWRy5BUkNBOkxSTlouSVFfVldBUC4yMDIzLzEyLzI5LjIwMjUvOC80LlVTRAEAAAC1dsMmAgAAABAzOS4xMTc1Njg5MjIzMDU4AO7kSm3K1N0I24/wbcrU3Qg0Q0lRQVZHLk5BU0RBUUdNOlJPQlQuSVFfVldBUC4yMDI0LzEyLzMxLjIwMjUvOC80LlVTRAEAAABcY9kgAgAAABA0NS4wMTU3ODIzMTI5MjUyADW7Sm3K1N0IQPrmbcrU3Qg0Q0lRQVZHLk5BU0RBUUdNOkZEVFguSVFfVldBUC4yMDI0LzEyLzMxLjIwMjUvOC80LlVTRAEAAAC9pZ0mAgAAABAzNS40OTE0Mjg1NzE0Mjg2ADW7Sm3K1N0IA0b6bcrU3Qg0Q0lRQVZHLk5BU0RBUUdNOkFHSVguSVFfVldBUC4yMDIzLzEyLzI5LjIwMjUvOC80LlVTRAEAAAAj9wBwAgAAABAyNy40OTk2OTQ2NTY0ODg2AO7kSm3K1N0Ig3r9bcrU3QgwQ0lRQVZHLkFSQ0E6TE9VUC5JUV9WV0FQLjIwMjQvMTIvMzEuMjAyNS84LzQuVVNEAQAAAFlcDyICAAAAEDU0LjcwMDc0ODI5OTMxOTcANbtKbcrU3Qhy3fdtytTdCDNDSVFBVkcuTkFTREFRR006UVFRLklRX1ZXQVAuMjAyNC8xMi8zMS4yMDI1LzgvNC5VU0QBAAAADrp7AAIAAAAQNTExLjc3NjU5ODYzOTQ1NgDu5EptytTdCNuP8G3K1N0I</t>
  </si>
  <si>
    <t>L0NJUUFWRy5CQVRTOklHVi5JUV9WV0FQLjIwMjMvMTIvMjkuMjAyNS84LzQuVVNEAQAAAM06hgACAAAAEDkyLjU4MTc4NzQ3MzY4NDIA7uRKbcrU3Qhy3fdtytTdCC9DSVFBVkcuQVJDQTpBSVMuSVFfVldBUC4yMDI0LzEyLzMxLjIwMjUvOC80LlVTRAEAAACYl59wAgAAABAyNC42Mzg3NzU1MTAyMDQxADW7Sm3K1N0I24/wbcrU3QgoQ0lRQVZHLlhUUkE6WEFJWC5JUV9WT0xVTUUuLTMwRC4yMDI1LzgvNAEAAAA17OIiAgAAABIwLjA2NDkwNDQ3NjE5MDQ3NjIA7uRKbcrU3Qi2svxtytTdCCxDSVFBVkcuTkFTREFRR006QUdJWC5JUV9WT0xVTUUuLTMwRC4yMDI1LzgvNAEAAAAj9wBwAgAAABIwLjAyMjc4OTE0Mjg1NzE0MjkA7uRKbcrU3QhA+uZtytTdCC9DSVFBVkcuTFNFOkFJQUcuSVFfVldBUC4yMDIzLzEyLzI5LjIwMjUvOC80LlVTRAEAAADwnYIkAgAAABAyMC41OTg3MzM3MzIwMTk3AO7kSm3K1N0IA0b6bcrU3QgwQ0lRQVZHLkFSQ0E6VEhOUS5JUV9WV0FQLjIwMjMvMTIvMjkuMjAyNS84LzQuVVNEAQAAAK7DfiQCAAAAEDQ2LjY5NTE2MjkwNzI2ODIA7uRKbcrU3Qhy3fdtytTdCDNDSVFBVkcuTkFTREFRR006QUlRLklRX1ZXQVAuMjAyMy8xMi8yOS4yMDI1LzgvNC5VU0QBAAAA6dxiIQIAAAAQMzYuNzg1ODE0NTM2MzQwOQDu5EptytTdCCYy6W3K1N0IL0NJUUFWRy5YVFJBOlhBSVguSVFfVldB</t>
  </si>
  <si>
    <t>Ni4yNwD574J4jdXdCPnvgniN1d0ILENJUS5OQVNEQVFHTTpBR0lYLklRX0hPTERJTkdTX0VRVUlUWV9BU1NFVFMuAQAAACP3AHACAAAABTI3LjQ3APnvgniN1d0I+e+CeI3V3QgoQ0lRLkFSQ0E6SUdQVC5JUV9IT0xESU5HU19FUVVJVFlfQVNTRVRTLgEAAADMAl4BAgAAAAY0OTYuNzkA+e+CeI3V3Qj574J4jdXdCChDSVEuQVJDQTpMT1VQLklRX0hPTERJTkdTX0VRVUlUWV9BU1NFVFMuAQAAAFlcDyICAAAABjEwMC40NAD574J4jdXdCPnvgniN1d0ILENJUS5OQVNEQVFHTTpXSVNFLklRX0hPTERJTkdTX0VRVUlUWV9BU1NFVFMuAQAAAOmwQ24CAAAABTMxLjI3APnvgniN1d0I+e+CeI3V3QgoQ0lRLkFSQ0E6TFJOWi5JUV9IT0xESU5HU19FUVVJVFlfQVNTRVRTLgEAAAC1dsMmAgAAAAUzMy41NwD574J4jdXdCPnvgniN1d0ILENJUS5OQVNEQVFHTTpGRFRYLklRX0hPTERJTkdTX0VRVUlUWV9BU1NFVFMuAQAAAL2lnSYCAAAABjE4Mi42OAD574J4jdXdCPnvgniN1d0IKENJUS5BUkNBOkNIQVQuSVFfSE9MRElOR1NfRVFVSVRZX0FTU0VUUy4BAAAAADA1bQIAAAAGMzU0Ljg1APnvgniN1d0I+e+CeI3V3QgoQ0lRLkJBVFM6V1RBSS5JUV9IT0xESU5HU19FUVVJVFlfQVNTRVRTLgEAAABgTm9kAgAAAAYyMjEuOTIA+e+CeI3V3Qj574J4jdXdCChDSVEuQVJDQTpBUlRZLklRX0hPTERJTkdTX0VRVUlUWV9B</t>
  </si>
  <si>
    <t>U1NFVFMuAQAAAG4faSECAAAABzEyNzMuMDQA+e+CeI3V3Qj574J4jdXdCCxDSVEuTkFTREFRR006Uk9CVC5JUV9IT0xESU5HU19FUVVJVFlfQVNTRVRTLgEAAABcY9kgAgAAAAU1MTAuMQD574J4jdXdCPnvgniN1d0IJkNJUS5EQjpYQjBULklRX0hPTERJTkdTX0VRVUlUWV9BU1NFVFMuAQAAANMz3ikCAAAABTk2LjY5APnvgniN1d0I+e+CeI3V3QgnQ0lRLkFTWDpSQlRaLklRX0hPTERJTkdTX0VRVUlUWV9BU1NFVFMuAQAAACntdiICAAAABjE5Ni4zMwD574J4jdXdCPnvgniN1d0IKENJUS5YVFJBOlhBSVguSVFfSE9MRElOR1NfRVFVSVRZX0FTU0VUUy4BAAAANeziIgIAAAAHNDg1Ny4zOQD574J4jdXdCPnvgniN1d0IJ0NJUS5BUkNBOkFJUy5JUV9IT0xESU5HU19FUVVJVFlfQVNTRVRTLgEAAACYl59wAgAAAAQ1Ljc1APnvgniN1d0I+e+CeI3V3QgrQ0lRLk5BU0RBUUdNOkFJUS5JUV9IT0xESU5HU19FUVVJVFlfQVNTRVRTLgEAAADp3GIhAgAAAAczNzYzLjA4APnvgniN1d0I+e+CeI3V3QgXQ0lRLkFSQ0E6QUlTLklRX1ZPTFVNRS4BAAAAmJefcAIAAAAIMC4wMTY5OTkA+e+CeI3V3Qj574J4jdXdCBlDSVEuREI6WEIwVC5JUV9NQVJLRVRDQVAuAQAAANMz3ikCAAAACDc4Ljk5NDI2APnvgniN1d0I+e+CeI3V3QgmQ0lRLk5BU0RBUUdNOkFJUS5JUV9TSEFSRVNPVVRTVEFORElORy4BAAAA6dxiIQIA</t>
  </si>
  <si>
    <t>AAAJODkuMjUwMDAyAPnvgniN1d0I+e+CeI3V3QgYQ0lRLkFSQ0E6TFJOWi5JUV9WT0xVTUUuAQAAALV2wyYCAAAACDAuMDAyNTgxAPnvgniN1d0I+e+CeI3V3QgaQ0lRLkxTRTpBSUFHLklRX01BUktFVENBUC4BAAAA8J2CJAIAAAAKNzY3LjIwNjU5NAD574J4jdXdCPnvgniN1d0IIENJUS5OQVNEQVFHTTpST0JULklRX0NMT1NFUFJJQ0UuAQAAAFxj2SACAAAABTQ5Ljg5APcZg3iN1d0I9xmDeI3V3QgjQ0lRLkJBVFM6V1RBSS5JUV9TSEFSRVNPVVRTVEFORElORy4BAAAAYE5vZAIAAAADOC42APnvgniN1d0I+e+CeI3V3QggQ0lRLk5BU0RBUUdNOldJU0UuSVFfQ0xPU0VQUklDRS4BAAAA6bBDbgIAAAAFMzguMDEAPQWDeI3V3Qg9BYN4jdXdCBxDSVEuQkFUUzpXVEFJLklRX0NMT1NFUFJJQ0UuAQAAAGBOb2QCAAAABTI1LjY2AH8ug3iN1d0Ify6DeI3V3QgiQ0lRLkJBVFM6SUdWLklRX1NIQVJFU09VVFNUQU5ESU5HLgEAAADNOoYAAgAAAAMxMDgA+e+CeI3V3Qj574J4jdXdCBhDSVEuQVJDQTpUSE5RLklRX1ZPTFVNRS4BAAAArsN+JAIAAAAIMC4wMTIzMTcA+e+CeI3V3Qj574J4jdXdCBpDSVEuQklUOldUQUkuSVFfTUFSS0VUQ0FQLgEAAABNulsjAgAAAAk3OTAuNTY3NzYA+e+CeI3V3Qj574J4jdXdCBtDSVEuQVJDQTpJR1BULklRX01BUktFVENBUC4BAAAAzAJeAQIAAAAHNDk1LjY5MwEGAAAABQAA</t>
  </si>
  <si>
    <t>AAExAQAAAAstMTkzNjUxMTE5NQMAAAADMTYwAgAAAAYxMDAwNTQEAAAAATAHAAAACDgvNi8yMDI1+e+CeI3V3Qj574J4jdXdCB9DSVEuTkFTREFRR006Qk9UWi5JUV9NQVJLRVRDQVAuAQAAAPf9CBYCAAAACDI4MTAuOTc2APnvgniN1d0I+e+CeI3V3QgcQ0lRLlhUUkE6WEFJWC5JUV9DTE9TRVBSSUNFLgEAAAA17OIiAgAAAAUxMzkuOQB/LoN4jdXdCH8ug3iN1d0IHENJUS5BUkNBOklHUFQuSVFfQ0xPU0VQUklDRS4BAAAAzAJeAQIAAAAFNTAuMDcA+e+CeI3V3Qj574J4jdXdCCZDSVEuTkFTREFRR006U01ILklRX1NIQVJFU09VVFNUQU5ESU5HLgEAAABgwjYAAgAAAAk5NC40OTE4NzQA+e+CeI3V3Qj574J4jdXdCB9DSVEuTkFTREFRR006Uk9CVC5JUV9NQVJLRVRDQVAuAQAAAFxj2SACAAAACDUxMy44NjcxAPnvgniN1d0I+e+CeI3V3QgWQ0lRLkRCOlhCMFQuSVFfVk9MVU1FLgEAAADTM94pAwAAAAAA+e+CeI3V3Qj574J4jdXdCB5DSVEuTkFTREFRR006U01ILklRX01BUktFVENBUC4BAAAAYMI2AAIAAAAMMjcwODMuMjYwOTI2APnvgniN1d0I+e+CeI3V3QgeQ0lRLk5BU0RBUUdNOlFRUS5JUV9NQVJLRVRDQVAuAQAAAA66ewACAAAACjM2MjYwMi41NzgBBgAAAAUAAAABMQEAAAALLTE5NjM3MTQ2MzYDAAAAAzE2MAIAAAAGMTAwMDU0BAAAAAEwBwAAAAg4LzYvMjAyNfnvgniN1d0I+e+CeI3V3Qgi</t>
  </si>
  <si>
    <t>Q0lRLkFSQ0E6QUlTLklRX1NIQVJFU09VVFNUQU5ESU5HLgEAAACYl59wAgAAAAMwLjgA+e+CeI3V3Qj574J4jdXdCBdDSVEuTFNFOkFJQUcuSVFfVk9MVU1FLgEAAADwnYIkAgAAAAgwLjA0MTM3OAD574J4jdXdCPnvgniN1d0II0NJUS5YVFJBOlhBSVguSVFfU0hBUkVTT1VUU1RBTkRJTkcuAQAAADXs4iICAAAACTM1LjM2Mzk2OQD574J4jdXdCPnvgniN1d0IH0NJUS5OQVNEQVFHTTpXSVNFLklRX01BUktFVENBUC4BAAAA6bBDbgIAAAAHMzIuNjg4NgD574J4jdXdCPnvgniN1d0IH0NJUS5OQVNEQVFHTTpBSVEuSVFfQ0xPU0VQUklDRS4BAAAA6dxiIQIAAAAFNDQuNjQAfy6DeI3V3Qh/LoN4jdXdCCNDSVEuQVJDQTpMT1VQLklRX1NIQVJFU09VVFNUQU5ESU5HLgEAAABZXA8iAgAAAAgxLjYwMDAwMQA9BYN4jdXdCD0Fg3iN1d0IGENJUS5YVFJBOlhBSVguSVFfVk9MVU1FLgEAAAA17OIiAgAAAAgwLjA4Nzc4MgA9BYN4jdXdCD0Fg3iN1d0IG0NJUS5YVFJBOlhBSVguSVFfTUFSS0VUQ0FQLgEAAAA17OIiAgAAAAs0OTQ3LjQxOTI2MwA9BYN4jdXdCD0Fg3iN1d0IJ0NJUS5OQVNEQVFHTTpGRFRYLklRX1NIQVJFU09VVFNUQU5ESU5HLgEAAAC9pZ0mAgAAAAg0LjY4ODQ2OQA9BYN4jdXdCD0Fg3iN1d0IHENJUS5OQVNEQVFHTTpST0JULklRX1ZPTFVNRS4BAAAAXGPZIAIAAAAIMC4wNDgwMDEAPQWDeI3V</t>
  </si>
  <si>
    <t>3Qg9BYN4jdXdCBtDSVEuQVJDQTpMUk5aLklRX01BUktFVENBUC4BAAAAtXbDJgIAAAAJMzMuOTk0NTA2AD0Fg3iN1d0IPQWDeI3V3QgbQ0lRLkFTWDpSQlRaLklRX0NMT1NFUFJJQ0UuAQAAACntdiICAAAABTE0Ljg1APcZg3iN1d0I9xmDeI3V3QgjQ0lRLkFSQ0E6Q0hBVC5JUV9TSEFSRVNPVVRTVEFORElORy4BAAAAADA1bQIAAAAFNy41MjUAPQWDeI3V3Qg9BYN4jdXdCBtDSVEuTUVUQS5JUV9DTE9TRVBSSUNFLi5VU0QBAAAAF9s8AQIAAAAGNzcxLjk5AD0Fg3iN1d0IPQWDeI3V3QggQ0lRLk5BU0RBUUdNOkZEVFguSVFfQ0xPU0VQUklDRS4BAAAAvaWdJgIAAAAHMzkuODEzMQA9BYN4jdXdCD0Fg3iN1d0IGkNJUS5OQVNEQVFHTTpCT1RaLklRX1ZXQVAuAQAAAPf9CBYCAAAABTMzLjY1AD0Fg3iN1d0IPQWDeI3V3QgYQ0lRLkFSQ0E6QVJUWS5JUV9WT0xVTUUuAQAAAG4faSECAAAACDAuNzQzNzc3AD0Fg3iN1d0IPQWDeI3V3QgbQ0lRLkFSQ0E6Q0hBVC5JUV9NQVJLRVRDQVAuAQAAAAAwNW0CAAAABzM5NC45MTIAPQWDeI3V3Qg9BYN4jdXdCBpDSVEuV0RBWS5JUV9NQVJLRVRDQVAuLlVTRAEAAACHY2sBAgAAAAw2MTEyOS4yOTQ3MjQBBgAAAAUAAAABMQEAAAALLTE5NDEzNjU0MTMDAAAAAzE2MAIAAAAGMTAwMDU0BAAAAAEwBwAAAAg4LzYvMjAyNT0Fg3iN1d0IPQWDeI3V3QgcQ0lRLkFSQ0E6Q0hB</t>
  </si>
  <si>
    <t>VC5JUV9DTE9TRVBSSUNFLgEAAAAAMDVtAgAAAAU1Mi40OAA9BYN4jdXdCD0Fg3iN1d0IIUNJUS5EQjpYQjBULklRX1NIQVJFU09VVFNUQU5ESU5HLgEAAADTM94pAgAAAAQ0LjA5AD0Fg3iN1d0IPQWDeI3V3QgbQ0lRLk5BU0RBUUdNOkFJUS5JUV9WT0xVTUUuAQAAAOncYiECAAAACDEuMTExOTc2AD0Fg3iN1d0IPQWDeI3V3QgfQ0lRLk5BU0RBUUdNOkZEVFguSVFfTUFSS0VUQ0FQLgEAAAC9pZ0mAgAAAAoxODYuNjYyNDg1AD0Fg3iN1d0IPQWDeI3V3QgaQ0lRLk9SQ0wuSVFfTUFSS0VUQ0FQLi5VU0QBAAAA51YAAAIAAAAMNzIwMjY5LjA0NjE5AQYAAAAFAAAAATEBAAAACy0xOTM3ODg4NzQwAwAAAAMxNjACAAAABjEwMDA1NAQAAAABMAcAAAAIOC82LzIwMjU9BYN4jdXdCD0Fg3iN1d0IFkNJUS5BUkNBOkNIQVQuSVFfVldBUC4BAAAAADA1bQIAAAAFNTIuMjMAPQWDeI3V3Qg9BYN4jdXdCBxDSVEuQVJDQTpBUlRZLklRX0NMT1NFUFJJQ0UuAQAAAG4faSECAAAABTQyLjU3AD0Fg3iN1d0IPQWDeI3V3QgmQ0lRLk5BU0RBUUdNOlFRUS5JUV9TSEFSRVNPVVRTVEFORElORy4BAAAADrp7AAIAAAAGNjM5LjE1AD0Fg3iN1d0IPQWDeI3V3QgiQ0lRLkxTRTpBSUFHLklRX1NIQVJFU09VVFNUQU5ESU5HLgEAAADwnYIkAgAAAAk0MS42NzMzNjIAPQWDeI3V3Qg9BYN4jdXdCCdDSVEuTkFTREFRR006QUdJWC5J</t>
  </si>
  <si>
    <t>UV9TSEFSRVNPVVRTVEFORElORy4BAAAAI/cAcAIAAAAIMC45MDAwMDIAPQWDeI3V3Qg9BYN4jdXdCBxDSVEuTkFTREFRR006Qk9UWi5JUV9WT0xVTUUuAQAAAPf9CBYCAAAACDAuOTAxMjA5AD0Fg3iN1d0IPQWDeI3V3QgbQ0lRLkJBVFM6V1RBSS5JUV9NQVJLRVRDQVAuAQAAAGBOb2QCAAAABzIyMC42NzYAPQWDeI3V3Qg9BYN4jdXdCCJDSVEuS09TRTpBMDAwNjYwLklRX01BUktFVENBUC4uVVNEAQAAAJ16DQACAAAAEDEyODgwNS44MjEzMzA2MTYBBgAAAAUAAAABMQEAAAALLTE5MzQ3NTUzMzADAAAAAzE2MAIAAAAGMTAwMDU0BAAAAAEwBwAAAAg4LzYvMjAyNT0Fg3iN1d0IPQWDeI3V3QgZQ0lRLk5BU0RBUUdNOlFRUS5JUV9WV0FQLgEAAAAOunsAAgAAAAY1NjQuNzgAPQWDeI3V3Qg9BYN4jdXdCBxDSVEuTkFTREFRR006QUdJWC5JUV9WT0xVTUUuAQAAACP3AHACAAAACDAuMTgzODY5AD0Fg3iN1d0IPQWDeI3V3QgaQ0lRLlFDT00uSVFfTUFSS0VUQ0FQLi5VU0QBAAAA1YIAAAIAAAANMTU3MTIxLjQwNDM0NAEGAAAABQAAAAExAQAAAAstMTkzNDI1NDI1MQMAAAADMTYwAgAAAAYxMDAwNTQEAAAAATAHAAAACDgvNi8yMDI1PQWDeI3V3Qg9BYN4jdXdCBxDSVEuQVJDQTpMT1VQLklRX0NMT1NFUFJJQ0UuAQAAAFlcDyICAAAABTY1LjI3APcZg3iN1d0I9xmDeI3V3QgbQ0lRLkFEQkUuSVFfQ0xPU0VQ</t>
  </si>
  <si>
    <t>UklDRS4uVVNEAQAAAAFfAAACAAAABjM0NS42MgA9BYN4jdXdCD0Fg3iN1d0IHENJUS5OQVNEQVFHTTpXSVNFLklRX1ZPTFVNRS4BAAAA6bBDbgIAAAAIMC4wMDYwOTgAPQWDeI3V3Qg9BYN4jdXdCBpDSVEuVEVNLklRX0NMT1NFUFJJQ0UuLlVTRAEAAAAA0yQZAgAAAAU1NS41MwA9BYN4jdXdCD0Fg3iN1d0IH0NJUS5UV1NFOjI0NTQuSVFfTUFSS0VUQ0FQLi5VU0QBAAAAPTdcAAIAAAAQNzAyNjguMjA2MzQyNTMyMgEGAAAABQAAAAExAQAAAAstMTkzNDM1NTQ5MQMAAAADMTYwAgAAAAYxMDAwNTQEAAAAATAHAAAACDgvNi8yMDI1PQWDeI3V3Qg9BYN4jdXdCCRDSVEuTkFTREFRR1M6R09PR0wuSVFfTUFSS0VUQ0FQLi5VU0QBAAAAqHEAAAIAAAAKMjM3NjAxOS4zNgEGAAAABQAAAAExAQAAAAstMTkzNDkyODU1MQMAAAADMTYwAgAAAAYxMDAwNTQEAAAAATAHAAAACDgvNi8yMDI1PQWDeI3V3Qg9BYN4jdXdCBtDSVEuTVNGVC5JUV9DTE9TRVBSSUNFLi5VU0QBAAAAS1UAAAIAAAAGNTI0Ljk0AD0Fg3iN1d0IPQWDeI3V3QgaQ0lRLkFTWDpSQlRaLklRX01BUktFVENBUC4BAAAAKe12IgIAAAAKMzA2Ljk3MzIxNQA9BYN4jdXdCD0Fg3iN1d0IGkNJUS5CQVRTOklHVi5JUV9NQVJLRVRDQVAuAQAAAM06hgACAAAACDEyMDc1LjQ4AQYAAAAFAAAAATEBAAAACy0xOTM4NzA3MzI2AwAAAAMxNjACAAAABjEwMDA1</t>
  </si>
  <si>
    <t>NAQAAAABMAcAAAAIOC82LzIwMjU9BYN4jdXdCD0Fg3iN1d0IFUNJUS5CSVQ6V1RBSS5JUV9WV0FQLgEAAABNulsjAgAAAAk2NS4yNjE2MDUAPQWDeI3V3Qg9BYN4jdXdCBlDSVEuTkFTREFRR006U01ILklRX1ZXQVAuAQAAAGDCNgACAAAABjI4NS4yNQA9BYN4jdXdCD0Fg3iN1d0II0NJUS5BUkNBOklHUFQuSVFfU0hBUkVTT1VUU1RBTkRJTkcuAQAAAMwCXgECAAAAAzkuOQA9BYN4jdXdCD0Fg3iN1d0IGkNJUS5OQVNEQVFHTTpBR0lYLklRX1ZXQVAuAQAAACP3AHACAAAABTMyLjUxAD0Fg3iN1d0IPQWDeI3V3QgYQ0lRLkJBVFM6V1RBSS5JUV9WT0xVTUUuAQAAAGBOb2QCAAAACDAuMDc0NjEzAD0Fg3iN1d0IPQWDeI3V3QgbQ0lRLlRFQU0uSVFfQ0xPU0VQUklDRS4uVVNEAQAAAFITIg8CAAAABTE4NS41AD0Fg3iN1d0IPQWDeI3V3QgaQ0lRLk1SVkwuSVFfTUFSS0VUQ0FQLi5VU0QBAAAAtnkAAAIAAAAJNjQ5NDAuOTA0AQYAAAAFAAAAATEBAAAACy0xOTQwMDAyOTMxAwAAAAMxNjACAAAABjEwMDA1NAQAAAABMAcAAAAIOC82LzIwMjU9BYN4jdXdCD0Fg3iN1d0IGkNJUS5BTVpOLklRX01BUktFVENBUC4uVVNEAQAAAD1JAAACAAAADjIzNzA5MTYuNjA4Mjg0AQYAAAAFAAAAATEBAAAACy0xOTMzNzAzMjgwAwAAAAMxNjACAAAABjEwMDA1NAQAAAABMAcAAAAIOC82LzIwMjU9BYN4jdXdCD0Fg3iN1d0I</t>
  </si>
  <si>
    <t>J0NJUS5OQVNEQVFHTTpST0JULklRX1NIQVJFU09VVFNUQU5ESU5HLgEAAABcY9kgAgAAAAkxMC4zMDAwMDIAPQWDeI3V3Qg9BYN4jdXdCBhDSVEuQVJDQTpJR1BULklRX1ZPTFVNRS4BAAAAzAJeAQIAAAAIMC4wMzc1NjQAPQWDeI3V3Qg9BYN4jdXdCBVDSVEuQVNYOlJCVFouSVFfVldBUC4BAAAAKe12IgIAAAAIMTQuODA3MDYAPQWDeI3V3Qg9BYN4jdXdCBtDSVEuQklUOldUQUkuSVFfQ0xPU0VQUklDRS4BAAAATbpbIwIAAAAFNjUuMDgA9xmDeI3V3Qj3GYN4jdXdCBpDSVEuTkFTREFRR006Uk9CVC5JUV9WV0FQLgEAAABcY9kgAgAAAAU0OS43NQA9BYN4jdXdCD0Fg3iN1d0IIENJUS5OQVNEQVFHTTpCT1RaLklRX0NMT1NFUFJJQ0UuAQAAAPf9CBYCAAAABDMzLjYAfy6DeI3V3Qh/LoN4jdXdCB9DSVEuTkFTREFRR006U01ILklRX0NMT1NFUFJJQ0UuAQAAAGDCNgACAAAABjI4Ni42MgD3GYN4jdXdCPcZg3iN1d0II0NJUS5OQVNEQVFHUzpBU01MLklRX01BUktFVENBUC4uVVNEAQAAACjvBQACAAAAEDI2NzIzNS4wMTYzMjAwMDgBBgAAAAUAAAABMQEAAAALLTE5MzUzMDc0NDADAAAAAzE2MAIAAAAGMTAwMDU0BAAAAAEwBwAAAAg4LzYvMjAyNT0Fg3iN1d0IPQWDeI3V3QgaQ0lRLlNIT1AuSVFfTUFSS0VUQ0FQLi5VU0QBAAAABisEBQIAAAANMjAwOTY0LjI5NjkxOAEGAAAABQAAAAIyOQIAAAAGMTAw</t>
  </si>
  <si>
    <t>MDU0AQAAAAstMTkzMzEyNDAwMAMAAAADMTYwBAAAAAEwBwAAAAg4LzYvMjAyNT0Fg3iN1d0IPQWDeI3V3QgbQ0lRLlNOUFMuSVFfQ0xPU0VQUklDRS4uVVNEAQAAANSIAAACAAAABjYyNS44OAA9BYN4jdXdCD0Fg3iN1d0II0NJUS5LT1NFOkEwMDA2NjAuSVFfQ0xPU0VQUklDRS4uVVNEAQAAAJ16DQACAAAACzE4Ni41ODE5Mzk1AH8ug3iN1d0Ify6DeI3V3QgbQ0lRLlBTVEcuSVFfQ0xPU0VQUklDRS4uVVNEAQAAALjKpQYCAAAABTU3LjQzAD0Fg3iN1d0IPQWDeI3V3QgbQ0lRLkVTVEMuSVFfQ0xPU0VQUklDRS4uVVNEAQAAAICEWw0CAAAABTgwLjY0AD0Fg3iN1d0IPQWDeI3V3QgaQ0lRLkRCOlhCMFQuSVFfQ0xPU0VQUklDRS4BAAAA0zPeKQIAAAAGMTkuMzE0APcZg3iN1d0I9xmDeI3V3QgWQ0lRLkFSQ0E6TFJOWi5JUV9WV0FQLgEAAAC1dsMmAgAAAAU0My4xOQA9BYN4jdXdCD0Fg3iN1d0IFkNJUS5CQVRTOldUQUkuSVFfVldBUC4BAAAAYE5vZAIAAAAEMjUuNQA9BYN4jdXdCD0Fg3iN1d0IH0NJUS5OQVNEQVFHTTpRUVEuSVFfQ0xPU0VQUklDRS4BAAAADrp7AAIAAAAGNTY3LjMyAH8ug3iN1d0Ify6DeI3V3QgiQ0lRLkFTWDpSQlRaLklRX1NIQVJFU09VVFNUQU5ESU5HLgEAAAAp7XYiAgAAAAkyMC42NzE1OTcAPQWDeI3V3Qg9BYN4jdXdCBtDSVEuU05PVy5JUV9DTE9TRVBSSUNFLi5VU0QBAAAA</t>
  </si>
  <si>
    <t>sDxkEAIAAAAGMjEwLjU0AD0Fg3iN1d0IPQWDeI3V3QgfQ0lRLlRXU0U6MjMzMC5JUV9NQVJLRVRDQVAuLlVTRAEAAACrzAUAAgAAABA5NzQzODkuMzc5MTQ0NTc4AQYAAAAFAAAAATEBAAAACy0xOTM1NDk3MzQxAwAAAAMxNjACAAAABjEwMDA1NAQAAAABMAcAAAAIOC82LzIwMjU9BYN4jdXdCD0Fg3iN1d0IGUNJUS5ORVQuSVFfTUFSS0VUQ0FQLi5VU0QBAAAANPXgBAIAAAAMNzUxMDguMjM2NDQ2AQYAAAAFAAAAATEBAAAACy0xOTM0MDE4NTcwAwAAAAMxNjACAAAABjEwMDA1NAQAAAABMAcAAAAIOC82LzIwMjU9BYN4jdXdCD0Fg3iN1d0IGkNJUS5OQVNEQVFHTTpXSVNFLklRX1ZXQVAuAQAAAOmwQ24CAAAABTM3LjkxAD0Fg3iN1d0IPQWDeI3V3QgZQ0lRLlpTLklRX0NMT1NFUFJJQ0UuLlVTRAEAAADUzIEDAgAAAAYyODkuMzIAPQWDeI3V3Qg9BYN4jdXdCBpDSVEuSU9ULklRX0NMT1NFUFJJQ0UuLlVTRAEAAAC6PvwRAgAAAAUzNi43NwA9BYN4jdXdCD0Fg3iN1d0IGkNJUS5BVkdPLklRX01BUktFVENBUC4uVVNEAQAAAPC2fQECAAAADjE0MTg4OTYuMDkwMjM1AQYAAAAFAAAAATEBAAAACy0xOTM4NTU3MjYwAwAAAAMxNjACAAAABjEwMDA1NAQAAAABMAcAAAAIOC82LzIwMjU9BYN4jdXdCD0Fg3iN1d0IGkNJUS5ERE9HLklRX01BUktFVENBUC4uVVNEAQAAALuhBAgCAAAADDQ3Mjk5LjU3ODUxOAEG</t>
  </si>
  <si>
    <t>AAAABQAAAAExAQAAAAstMTk0NTI0Nzg3MgMAAAADMTYwAgAAAAYxMDAwNTQEAAAAATAHAAAACDgvNi8yMDI1PQWDeI3V3Qg9BYN4jdXdCBtDSVEuTVJWTC5JUV9DTE9TRVBSSUNFLi5VU0QBAAAAtnkAAAIAAAAFNzUuMzIAPQWDeI3V3Qg9BYN4jdXdCCVDSVEuTkFTREFRR1M6R09PR0wuSVFfQ0xPU0VQUklDRS4uVVNEAQAAAKhxAAACAAAABjE5Ni4wOQA9BYN4jdXdCD0Fg3iN1d0IGkNJUS5FU1RDLklRX01BUktFVENBUC4uVVNEAQAAAICEWw0CAAAACzg1MTUuMDQwNDA2AQYAAAAFAAAAATEBAAAACy0xOTM4ODAwODM0AwAAAAMxNjACAAAABjEwMDA1NAQAAAABMAcAAAAIOC82LzIwMjU9BYN4jdXdCD0Fg3iN1d0IGkNJUS5BUk0uSVFfQ0xPU0VQUklDRS4uVVNEAQAAACznxScCAAAABjEzNi4xMgA9BYN4jdXdCD0Fg3iN1d0IIkNJUS5CSVQ6V1RBSS5JUV9TSEFSRVNPVVRTVEFORElORy4BAAAATbpbIwIAAAAIMTIuMTQ3NjMAPQWDeI3V3Qg9BYN4jdXdCBdDSVEuQklUOldUQUkuSVFfVk9MVU1FLgEAAABNulsjAgAAAAgwLjAwODk0OQA9BYN4jdXdCD0Fg3iN1d0IG0NJUS5OQVNEQVFHTTpTTUguSVFfVk9MVU1FLgEAAABgwjYAAgAAAAg2LjA3Njk3OAA9BYN4jdXdCD0Fg3iN1d0IG0NJUS5BUkNBOkxPVVAuSVFfTUFSS0VUQ0FQLgEAAABZXA8iAgAAAAoxMDQuNDMyMDY1AD0Fg3iN1d0IPQWDeI3V3Qga</t>
  </si>
  <si>
    <t>Q0lRLk5CSVMuSVFfTUFSS0VUQ0FQLi5VU0QBAAAAv/sZAwIAAAAMMTMxNTAuNDUzNTI0AQYAAAAFAAAAATEBAAAACy0xOTQyMjk5Njg0AwAAAAMxNjACAAAABjEwMDA1NAQAAAABMAcAAAAIOC82LzIwMjU9BYN4jdXdCD0Fg3iN1d0IGkNJUS5NRVRBLklRX01BUktFVENBUC4uVVNEAQAAABfbPAECAAAADjE5MzkzNDguMDk3Mjg1AQYAAAAFAAAAATEBAAAACy0xOTM0MDY1NDM3AwAAAAMxNjACAAAABjEwMDA1NAQAAAABMAcAAAAIOC82LzIwMjU9BYN4jdXdCD0Fg3iN1d0IGkNJUS5WUlQuSVFfQ0xPU0VQUklDRS4uVVNEAQAAAESbhyICAAAABjEzOS43NQA9BYN4jdXdCD0Fg3iN1d0IG0NJUS5DRkxULklRX0NMT1NFUFJJQ0UuLlVTRAEAAAAmAXoQAgAAAAUxNy4yNAA9BYN4jdXdCD0Fg3iN1d0IG0NJUS5ERE9HLklRX0NMT1NFUFJJQ0UuLlVTRAEAAAC7oQQIAgAAAAYxMzYuOTYA9xmDeI3V3Qj3GYN4jdXdCBpDSVEuQ1JNLklRX0NMT1NFUFJJQ0UuLlVTRAEAAAAl4AEAAgAAAAYyNDkuMTcA9xmDeI3V3Qj3GYN4jdXdCBZDSVEuQVJDQTpMT1VQLklRX1ZXQVAuAQAAAFlcDyICAAAABTY0Ljk0APcZg3iN1d0I9xmDeI3V3QgWQ0lRLkFSQ0E6QVJUWS5JUV9WV0FQLgEAAABuH2khAgAAAAU0Mi4zMQD3GYN4jdXdCPcZg3iN1d0IJ0NJUS5OQVNEQVFHTTpXSVNFLklRX1NIQVJFU09VVFNUQU5ESU5HLgEAAADp</t>
  </si>
  <si>
    <t>sENuAgAAAAQwLjg2APcZg3iN1d0I9xmDeI3V3QgXQ0lRLkxTRTpSQk9ULklRX1ZPTFVNRS4BAAAAjnskFAIAAAAIMC4wNjc0NzYA9xmDeI3V3Qj3GYN4jdXdCBpDSVEuTkVULklRX0NMT1NFUFJJQ0UuLlVTRAEAAAA09eAEAgAAAAYyMTUuNTMA9xmDeI3V3Qj3GYN4jdXdCBhDSVEuTVUuSVFfTUFSS0VUQ0FQLi5VU0QBAAAABmkEAAIAAAANMTIxNzM4LjQyODQ4NwEGAAAABQAAAAExAQAAAAstMTkzNzE3NjA4MgMAAAADMTYwAgAAAAYxMDAwNTQEAAAAATAHAAAACDgvNi8yMDI19xmDeI3V3Qj3GYN4jdXdCBpDSVEuUExUUi5JUV9NQVJLRVRDQVAuLlVTRAEAAABl+pgCAgAAAA00MjU5MzAuMzU4MjY2AQYAAAAFAAAAATEBAAAACy0xOTMzMzI4NzA4AwAAAAMxNjACAAAABjEwMDA1NAQAAAABMAcAAAAIOC82LzIwMjX3GYN4jdXdCPcZg3iN1d0IGUNJUS5JT1QuSVFfTUFSS0VUQ0FQLi5VU0QBAAAAuj78EQIAAAAMMjA5MzQuNDgyODgyAQYAAAAFAAAAATEBAAAACy0xOTM4NzM4MzA0AwAAAAMxNjACAAAABjEwMDA1NAQAAAABMAcAAAAIOC82LzIwMjX3GYN4jdXdCPcZg3iN1d0IG0NJUS5MU0U6QUlBRy5JUV9DTE9TRVBSSUNFLgEAAADwnYIkAgAAAAUxOC40MQD3GYN4jdXdCPcZg3iN1d0IG0NJUS5BQVBMLklRX0NMT1NFUFJJQ0UuLlVTRAEAAABpYQAAAgAAAAYyMTMuMjUA9xmDeI3V3Qj3GYN4jdXdCBtD</t>
  </si>
  <si>
    <t>SVEuVFNMQS5JUV9DTE9TRVBSSUNFLi5VU0QBAAAAEMaiAQIAAAAGMzE5LjkxAPcZg3iN1d0I9xmDeI3V3QgaQ0lRLk5PVy5JUV9DTE9TRVBSSUNFLi5VU0QBAAAAv3ReAQIAAAAGOTEyLjMxAPcZg3iN1d0I9xmDeI3V3QgaQ0lRLlRTTEEuSVFfTUFSS0VUQ0FQLi5VU0QBAAAAEMaiAQIAAAANMTAzMTg1My4zNTQwOAEGAAAABQAAAAExAQAAAAstMTkzNDg0MTk3OAMAAAADMTYwAgAAAAYxMDAwNTQEAAAAATAHAAAACDgvNi8yMDI19xmDeI3V3Qj3GYN4jdXdCBpDSVEuQURCRS5JUV9NQVJLRVRDQVAuLlVTRAEAAAABXwAAAgAAAAoxNDY2MTIuMDA0AQYAAAAFAAAAATEBAAAACy0xOTM3MjM4MzkzAwAAAAMxNjACAAAABjEwMDA1NAQAAAABMAcAAAAIOC82LzIwMjX3GYN4jdXdCPcZg3iN1d0IG0NJUS5MU0U6UkJPVC5JUV9DTE9TRVBSSUNFLgEAAACOeyQUAgAAAAYxNC45ODUA9xmDeI3V3Qj3GYN4jdXdCBtDSVEuQU5FVC5JUV9DTE9TRVBSSUNFLi5VU0QBAAAAw9v8AQIAAAAGMTM4Ljc4APcZg3iN1d0I9xmDeI3V3QgaQ0lRLkFQUC5JUV9DTE9TRVBSSUNFLi5VU0QBAAAA2rnODQIAAAAGMzkwLjU3APcZg3iN1d0I9xmDeI3V3QgaQ0lRLkFBUEwuSVFfTUFSS0VUQ0FQLi5VU0QBAAAAaWEAAAIAAAAMMzE2NDcxMy4xNjc1AQYAAAAFAAAAATEBAAAACy0xOTMzNzAzMzAzAwAAAAMxNjACAAAABjEwMDA1NAQA</t>
  </si>
  <si>
    <t>AAABMAcAAAAIOC82LzIwMjX3GYN4jdXdCPcZg3iN1d0IGUNJUS5TQVAuSVFfTUFSS0VUQ0FQLi5VU0QBAAAAC+4BAAIAAAAQMzM3MjYzLjcxNDU4Nzk4NwEGAAAABQAAAAExAQAAAAstMTkzNTA1NzU2NQMAAAADMTYwAgAAAAYxMDAwNTQEAAAAATAHAAAACDgvNi8yMDI19xmDeI3V3Qj3GYN4jdXdCBVDSVEuQVJDQTpBSVMuSVFfVldBUC4BAAAAmJefcAIAAAAFMjkuMjkA9xmDeI3V3Qj3GYN4jdXdCBpDSVEuTlZEQS5JUV9NQVJLRVRDQVAuLlVTRAEAAAAzfgAAAgAAAAc0Mzc3ODQ4AQYAAAAFAAAAATEBAAAACy0xOTQwNTcyMjQ5AwAAAAMxNjACAAAABjEwMDA1NAQAAAABMAcAAAAIOC82LzIwMjX3GYN4jdXdCPcZg3iN1d0IGkNJUS5EVU9MLklRX01BUktFVENBUC4uVVNEAQAAALDwhwwCAAAADDE1NjE4LjUzMzEyNAEGAAAABQAAAAExAQAAAAstMTk0NjgyNjc0MAMAAAADMTYwAgAAAAYxMDAwNTQEAAAAATAHAAAACDgvNi8yMDI19xmDeI3V3Qj3GYN4jdXdCBtDSVEuQVJDQTpBSVMuSVFfQ0xPU0VQUklDRS4BAAAAmJefcAIAAAAHMjkuNDI0NQB/LoN4jdXdCH8ug3iN1d0IIENJUS5UV1NFOjI0NTQuSVFfQ0xPU0VQUklDRS4uVVNEAQAAAD03XAACAAAACzQ0LjA4NjcwMzc2APcZg3iN1d0I9xmDeI3V3QgYQ0lRLlpTLklRX01BUktFVENBUC4uVVNEAQAAANTMgQMCAAAADDQ1MDQ1Ljg3MTgyMwEGAAAA</t>
  </si>
  <si>
    <t>BQAAAAExAQAAAAstMTkzOTUzODM5MgMAAAADMTYwAgAAAAYxMDAwNTQEAAAAATAHAAAACDgvNi8yMDI19xmDeI3V3Qj3GYN4jdXdCBlDSVEuTk9XLklRX01BUktFVENBUC4uVVNEAQAAAL90XgECAAAADDE4OTMyMS42NTg4OQEGAAAABQAAAAExAQAAAAstMTkzNDkzMjczMQMAAAADMTYwAgAAAAYxMDAwNTQEAAAAATAHAAAACDgvNi8yMDI19xmDeI3V3Qj3GYN4jdXdCBtDSVEuQVJDQTpBUlRZLklRX01BUktFVENBUC4BAAAAbh9pIQIAAAAJMTE5OC4zNDU1APcZg3iN1d0I9xmDeI3V3QgWQ0lRLkFSQ0E6VEhOUS5JUV9WV0FQLgEAAACuw34kAgAAAAQ1NS44APcZg3iN1d0I9xmDeI3V3QgjQ0lRLkFSQ0E6VEhOUS5JUV9TSEFSRVNPVVRTVEFORElORy4BAAAArsN+JAIAAAAFMy43MjUA9xmDeI3V3Qj3GYN4jdXdCBhDSVEuQVJDQTpDSEFULklRX1ZPTFVNRS4BAAAAADA1bQIAAAAIMC4yODA2MzgA9xmDeI3V3Qj3GYN4jdXdCBpDSVEuUFNURy5JUV9NQVJLRVRDQVAuLlVTRAEAAAC4yqUGAgAAAAwxODc2OS45NDMyNjgBBgAAAAUAAAABMQEAAAALLTE5Mzg2MTQ5MDIDAAAAAzE2MAIAAAAGMTAwMDU0BAAAAAEwBwAAAAg4LzYvMjAyNfcZg3iN1d0I9xmDeI3V3QgZQ0lRLkNSTS5JUV9NQVJLRVRDQVAuLlVTRAEAAAAl4AEAAgAAAAkyMzgyMDYuNTIBBgAAAAUAAAABMQEAAAALLTE5NDAzNjAzMjADAAAAAzE2</t>
  </si>
  <si>
    <t>MAIAAAAGMTAwMDU0BAAAAAEwBwAAAAg4LzYvMjAyNfcZg3iN1d0I9xmDeI3V3QgbQ0lRLkFWR08uSVFfQ0xPU0VQUklDRS4uVVNEAQAAAPC2fQECAAAABjMwMS42NwD3GYN4jdXdCPcZg3iN1d0IG0NJUS5PUkNMLklRX0NMT1NFUFJJQ0UuLlVTRAEAAADnVgAAAgAAAAYyNTYuNDMA9xmDeI3V3Qj3GYN4jdXdCBtDSVEuU0hPUC5JUV9DTE9TRVBSSUNFLi5VU0QBAAAABisEBQIAAAAFMTU0LjkA9xmDeI3V3Qj3GYN4jdXdCBpDSVEuU0FQLklRX0NMT1NFUFJJQ0UuLlVTRAEAAAAL7gEAAgAAAA4yODkuNTk2MTgyODg1MQB/LoN4jdXdCH8ug3iN1d0IHkNJUS5OQVNEQVFHTTpBSVEuSVFfTUFSS0VUQ0FQLgEAAADp3GIhAgAAAAszOTg0LjEyMDA4OQD3GYN4jdXdCPcZg3iN1d0IHENJUS5BUkNBOkxSTlouSVFfQ0xPU0VQUklDRS4BAAAAtXbDJgIAAAAHNDMuNTgyNwB/LoN4jdXdCH8ug3iN1d0IHENJUS5BUkNBOlRITlEuSVFfQ0xPU0VQUklDRS4BAAAArsN+JAIAAAAFNTYuMTEAfy6DeI3V3Qh/LoN4jdXdCBtDSVEuTkFTREFRR006UVFRLklRX1ZPTFVNRS4BAAAADrp7AAIAAAAJNDEuNjg0NzIxAPcZg3iN1d0I9xmDeI3V3QgcQ0lRLk5BU0RBUUdNOkZEVFguSVFfVk9MVU1FLgEAAAC9pZ0mAgAAAAcwLjAxMTQxAPcZg3iN1d0I9xmDeI3V3QgaQ0lRLk1EQi5JUV9DTE9TRVBSSUNFLi5VU0QBAAAA4m7MAgIA</t>
  </si>
  <si>
    <t>AAAGMjM1LjgyAPcZg3iN1d0I9xmDeI3V3QgZQ0lRLk1EQi5JUV9NQVJLRVRDQVAuLlVTRAEAAADibswCAgAAAAwxOTI2OS44NjkyOTIBBgAAAAUAAAABMQEAAAALLTE5MzkzNzAyMTYDAAAAAzE2MAIAAAAGMTAwMDU0BAAAAAEwBwAAAAg4LzYvMjAyNfcZg3iN1d0I9xmDeI3V3QgaQ0lRLkdUTEIuSVFfTUFSS0VUQ0FQLi5VU0QBAAAAzYQXEQIAAAAINzIyOS4xNTIBBgAAAAUAAAABMQEAAAALLTE5Mzg2NzM4MTgDAAAAAzE2MAIAAAAGMTAwMDU0BAAAAAEwBwAAAAg4LzYvMjAyNfcZg3iN1d0I9xmDeI3V3QgaQ0lRLlRFQU0uSVFfTUFSS0VUQ0FQLi5VU0QBAAAAUhMiDwIAAAAMNDg2OTQuODMyNzY0AQYAAAAFAAAAATEBAAAACy0xOTQ2NjU0NDMyAwAAAAMxNjACAAAABjEwMDA1NAQAAAABMAcAAAAIOC82LzIwMjX3GYN4jdXdCPcZg3iN1d0IIENJUS5UV1NFOjIzMzAuSVFfQ0xPU0VQUklDRS4uVVNEAQAAAKvMBQACAAAACzM3LjU3Mzg5NTI1APcZg3iN1d0I9xmDeI3V3QgbQ0lRLlBMVFIuSVFfQ0xPU0VQUklDRS4uVVNEAQAAAGX6mAICAAAABjE3OS41NAD3GYN4jdXdCPcZg3iN1d0IGkNJUS5TTlBTLklRX01BUktFVENBUC4uVVNEAQAAANSIAAACAAAADTExNTgxNS4xMTAyNzQBBgAAAAUAAAABMQEAAAALLTE5NDA1NzIyNDcDAAAAAzE2MAIAAAAGMTAwMDU0BAAAAAEwBwAAAAg4LzYvMjAyNfcZg3iN</t>
  </si>
  <si>
    <t>1d0I9xmDeI3V3QgbQ0lRLkdUTEIuSVFfQ0xPU0VQUklDRS4uVVNEAQAAAM2EFxECAAAABTQzLjc2APcZg3iN1d0I9xmDeI3V3QgbQ0lRLk5CSVMuSVFfQ0xPU0VQUklDRS4uVVNEAQAAAL/7GQMCAAAABTU1LjA5APcZg3iN1d0I9xmDeI3V3QgbQ0lRLldEQVkuSVFfQ0xPU0VQUklDRS4uVVNEAQAAAIdjawECAAAABjIyOS4wOAD3GYN4jdXdCPcZg3iN1d0IG0NJUS5EVU9MLklRX0NMT1NFUFJJQ0UuLlVTRAEAAACw8IcMAgAAAAYzNDMuNjEA9xmDeI3V3Qj3GYN4jdXdCBtDSVEuTlZEQS5JUV9DTE9TRVBSSUNFLi5VU0QBAAAAM34AAAIAAAAGMTc5LjQyAPcZg3iN1d0I9xmDeI3V3QgbQ0lRLkFNWk4uSVFfQ0xPU0VQUklDRS4uVVNEAQAAAD1JAAACAAAABjIyMi4zMQD3GYN4jdXdCPcZg3iN1d0IGUNJUS5NVS5JUV9DTE9TRVBSSUNFLi5VU0QBAAAABmkEAAIAAAAGMTA4Ljc4APcZg3iN1d0I9xmDeI3V3QgkQ0lRLk5BU0RBUUdTOkFTTUwuSVFfQ0xPU0VQUklDRS4uVVNEAQAAACjvBQACAAAABjY5MC45NgD3GYN4jdXdCPcZg3iN1d0II0NJUS5BUkNBOkFSVFkuSVFfU0hBUkVTT1VUU1RBTkRJTkcuAQAAAG4faSECAAAABTI4LjE1APcZg3iN1d0I9xmDeI3V3QgXQ0lRLkFTWDpSQlRaLklRX1ZPTFVNRS4BAAAAKe12IgIAAAAIMC4wMTAzMjEA9xmDeI3V3Qj3GYN4jdXdCBdDSVEuQkFUUzpJR1YuSVFfVk9M</t>
  </si>
  <si>
    <t>VU1FLgEAAADNOoYAAgAAAAg0Ljg3MzU4OQD3GYN4jdXdCPcZg3iN1d0IG0NJUS5BUkNBOlRITlEuSVFfTUFSS0VUQ0FQLgEAAACuw34kAgAAAAkyMDkuMDA5NzUA9xmDeI3V3Qj3GYN4jdXdCBZDSVEuQVJDQTpJR1BULklRX1ZXQVAuAQAAAMwCXgECAAAABTQ5LjkzAH8ug3iN1d0Ify6DeI3V3QgbQ0lRLkJBVFM6SUdWLklRX0NMT1NFUFJJQ0UuAQAAAM06hgACAAAABjExMS44MQB/LoN4jdXdCH8ug3iN1d0IG0NJUS5RQ09NLklRX0NMT1NFUFJJQ0UuLlVTRAEAAADVggAAAgAAAAYxNDUuODQAfy6DeI3V3Qh/LoN4jdXdCBtDSVEuUEFOVy5JUV9DTE9TRVBSSUNFLi5VU0QBAAAAg32EAQIAAAAGMTcyLjg5AH8ug3iN1d0Ify6DeI3V3QgbQ0lRLlJCTFguSVFfQ0xPU0VQUklDRS4uVVNEAQAAAGlV9AECAAAABjEzNC4xNAB/LoN4jdXdCH8ug3iN1d0IGkNJUS5BTkVULklRX01BUktFVENBUC4uVVNEAQAAAMPb/AECAAAADTE3NDI5Ni43NzYxOTQBBgAAAAUAAAABMQEAAAALLTE5MzMyMjczNDYDAAAAAzE2MAIAAAAGMTAwMDU0BAAAAAEwBwAAAAg4LzYvMjAyNX8ug3iN1d0Ify6DeI3V3QgZQ0lRLkFQUC5JUV9NQVJLRVRDQVAuLlVTRAEAAADauc4NAgAAAAwxMzIxNjMuNzU1OTEBBgAAAAUAAAABMQEAAAALLTE5NDU0NTA1NjEDAAAAAzE2MAIAAAAGMTAwMDU0BAAAAAEwBwAAAAg4LzYvMjAyNX8ug3iN1d0I</t>
  </si>
  <si>
    <t>fy6DeI3V3QgYQ0lRLkFSQ0E6TE9VUC5JUV9WT0xVTUUuAQAAAFlcDyICAAAACDAuMDA1MTc1AH8ug3iN1d0Ify6DeI3V3QgaQ0lRLkFSQ0E6QUlTLklRX01BUktFVENBUC4BAAAAmJefcAIAAAAHMjMuNTM5NgB/LoN4jdXdCH8ug3iN1d0IFUNJUS5MU0U6QUlBRy5JUV9WV0FQLgEAAADwnYIkAgAAAAkxOC40NDgwMTgAfy6DeI3V3Qh/LoN4jdXdCBVDSVEuTFNFOlJCT1QuSVFfVldBUC4BAAAAjnskFAIAAAAHMTUuMDAyNQB/LoN4jdXdCH8ug3iN1d0IGkNJUS5OQVNEQVFHTTpGRFRYLklRX1ZXQVAuAQAAAL2lnSYCAAAABTM5LjU0AH8ug3iN1d0Ify6DeI3V3QgZQ0lRLk5BU0RBUUdNOkFJUS5JUV9WV0FQLgEAAADp3GIhAgAAAAU0NC40MQB/LoN4jdXdCH8ug3iN1d0IJ0NJUS5OQVNEQVFHTTpCT1RaLklRX1NIQVJFU09VVFNUQU5ESU5HLgEAAAD3/QgWAgAAAAU4My42NgB/LoN4jdXdCH8ug3iN1d0IGkNJUS5QQU5XLklRX01BUktFVENBUC4uVVNEAQAAAIN9hAECAAAADTExNTQ3OS40MTA0MzQBBgAAAAUAAAABMQEAAAALLTE5NDIxMDI4NDMDAAAAAzE2MAIAAAAGMTAwMDU0BAAAAAEwBwAAAAg4LzYvMjAyNX8ug3iN1d0Ify6DeI3V3QgaQ0lRLlJCTFguSVFfTUFSS0VUQ0FQLi5VU0QBAAAAaVX0AQIAAAAMOTI5OTIuMTA1NDk3AQYAAAAFAAAAATEBAAAACy0xOTM0MTI1NDU1AwAAAAMxNjACAAAABjEw</t>
  </si>
  <si>
    <t>MDA1NAQAAAABMAcAAAAIOC82LzIwMjV/LoN4jdXdCH8ug3iN1d0IGUNJUS5BUk0uSVFfTUFSS0VUQ0FQLi5VU0QBAAAALOfFJwIAAAAJMTQ0MTUxLjA4AQYAAAAFAAAAATEBAAAACy0xOTM0MjU0NDA3AwAAAAMxNjACAAAABjEwMDA1NAQAAAABMAcAAAAIOC82LzIwMjV/LoN4jdXdCH8ug3iN1d0IGkNJUS5DRkxULklRX01BUktFVENBUC4uVVNEAQAAACYBehACAAAACzU5NDMuMzg4NjYzAQYAAAAFAAAAATEBAAAACy0xOTM0MTcwNTU1AwAAAAMxNjACAAAABjEwMDA1NAQAAAABMAcAAAAIOC82LzIwMjV/LoN4jdXdCH8ug3iN1d0IGkNJUS5NU0ZULklRX01BUktFVENBUC4uVVNEAQAAAEtVAAACAAAADjM5MDE5NjYuMzU4OTkyAQYAAAAFAAAAATEBAAAACy0xOTM0MjQ3NzkzAwAAAAMxNjACAAAABjEwMDA1NAQAAAABMAcAAAAIOC82LzIwMjV/LoN4jdXdCH8ug3iN1d0II0NJUS5BUkNBOkxSTlouSVFfU0hBUkVTT1VUU1RBTkRJTkcuAQAAALV2wyYCAAAABDAuNzgAfy6DeI3V3Qh/LoN4jdXdCBlDSVEuVlJULklRX01BUktFVENBUC4uVVNEAQAAAESbhyICAAAADDUzMzY1Ljg2NjI5NAEGAAAABQAAAAExAQAAAAstMTkzNDE5NTQzNQMAAAADMTYwAgAAAAYxMDAwNTQEAAAAATAHAAAACDgvNi8yMDI1fy6DeI3V3Qh/LoN4jdXdCBpDSVEuU05PVy5JUV9NQVJLRVRDQVAuLlVTRAEAAACwPGQQAgAAAAw3MDI0</t>
  </si>
  <si>
    <t>OC4zNTM4NDYBBgAAAAUAAAABMQEAAAALLTE5MzkyMDc4MTADAAAAAzE2MAIAAAAGMTAwMDU0BAAAAAEwBwAAAAg4LzYvMjAyNX8ug3iN1d0Ify6DeI3V3QgZQ0lRLlRFTS5JUV9NQVJLRVRDQVAuLlVTRAEAAAAA0yQZAgAAAAs5NjEzLjE0NTA4NQEGAAAABQAAAAExAQAAAAstMTk0NTg2Nzg4NwMAAAADMTYwAgAAAAYxMDAwNTQEAAAAATAHAAAACDgvNi8yMDI1fy6DeI3V3Qh/LoN4jdXdCChDSVFBVkcuQVJDQTpUSE5RLklRX1ZXQVAuMjAyNC8xMi8zMS4uVVNEAQAAAK7DfiQCAAAAEDUwLjI1OTM5NTk3MzE1NDQAfy6DeI3V3Qh/LoN4jdXdCChDSVFBVkcuQVJDQTpJR1BULklRX1ZXQVAuMjAyMy8xMi8yOS4uVVNEAQAAAMwCXgECAAAAEDQ0Ljg3MTgwOTkzNzY1NTkAfy6DeI3V3Qh/LoN4jdXdCChDSVFBVkcuQVJDQTpJR1BULklRX1ZXQVAuMjAyNC8xMi8zMS4uVVNEAQAAAMwCXgECAAAAEDQ1LjI5MDI3NTMwODcyNDgAfy6DeI3V3Qh/LoN4jdXdCCRDSVFBVkcuTkFTREFRR006QUdJWC5JUV9WT0xVTUUuLTMwRC4BAAAAI/cAcAIAAAARMC4wMjk1MDczNDc4MjYwODcAfy6DeI3V3Qh/LoN4jdXdCChDSVFBVkcuQkFUUzpXVEFJLklRX1ZXQVAuMjAyMy8xMi8yOS4uVVNEAQAAAGBOb2QCAAAAEDIxLjA3NTAxMjQ2ODgyNzkAfy6DeI3V3Qh/LoN4jdXdCCtDSVFBVkcuTkFTREFRR006UVFRLklRX1ZXQVAu</t>
  </si>
  <si>
    <t>MjAyMy8xMi8yOS4uVVNEAQAAAA66ewACAAAAEDQ4Mi4yMzg3NTg2MTM0NjYAfy6DeI3V3Qh/LoN4jdXdCB9DSVFBVkcuQVJDQTpBSVMuSVFfVk9MVU1FLi0zMEQuAQAAAJiXn3ACAAAAEjAuMDI4ODk4NzM5MTMwNDM0OAB/LoN4jdXdCH8ug3iN1d0ILENJUUFWRy5OQVNEQVFHTTpST0JULklRX1ZXQVAuMjAyMy8xMi8yOS4uVVNEAQAAAFxj2SACAAAAEDQ0LjI0MTgyMDQ0ODg3NzgAfy6DeI3V3Qh/LoN4jdXdCCBDSVFBVkcuQVJDQTpMUk5aLklRX1ZPTFVNRS4tMzBELgEAAAC1dsMmAgAAAAgwLjAwNDI3MwB/LoN4jdXdCH8ug3iN1d0IJ0NJUUFWRy5BU1g6UkJUWi5JUV9WV0FQLjIwMjMvMTIvMjkuLlVTRAEAAAAp7XYiAgAAABA5LjEwNzI5ODQ5MzM5NTQxAH8ug3iN1d0Ify6DeI3V3QglQ0lRQVZHLkRCOlhCMFQuSVFfVldBUC4yMDIzLzYvMzAuLlVTRAEAAADTM94pAgAAAA8xOC42MTU3MjA1Mjc5NjQAfy6DeI3V3Qh/LoN4jdXdCCdDSVFBVkcuTFNFOkFJQUcuSVFfVldBUC4yMDI0LzEyLzMxLi5VU0QBAAAA8J2CJAIAAAAQMjIuMjEyNjQ5NDM5MzIzNAB/LoN4jdXdCH8ug3iN1d0IIENJUUFWRy5BUkNBOkxPVVAuSVFfVk9MVU1FLi0zMEQuAQAAAFlcDyICAAAAEzAuMDA3MDcyNzM5MTMwNDM0NzgAfy6DeI3V3Qh/LoN4jdXdCCdDSVFBVkcuTFNFOlJCT1QuSVFfVldBUC4yMDIzLzEyLzI5Li5VU0QB</t>
  </si>
  <si>
    <t>AAAAjnskFAIAAAAQMTMuNTk5MDI5NDQxMTc2NQB/LoN4jdXdCH8ug3iN1d0IJ0NJUUFWRy5BU1g6UkJUWi5JUV9WV0FQLjIwMjQvMTIvMzEuLlVTRAEAAAAp7XYiAgAAABA5LjAxMzAyMDM0MDgyNDUxAH8ug3iN1d0Ify6DeI3V3QgnQ0lRQVZHLkxTRTpSQk9ULklRX1ZXQVAuMjAyNC8xMi8zMS4uVVNEAQAAAI57JBQCAAAAEDE0LjExNDU0MjA5NzQwMjYAfy6DeI3V3Qh/LoN4jdXdCCBDSVFBVkcuQVJDQTpJR1BULklRX1ZPTFVNRS4tMzBELgEAAADMAl4BAgAAABIwLjA0MDcwMDA4Njk1NjUyMTcAfy6DeI3V3Qh/LoN4jdXdCB9DSVFBVkcuQVNYOlJCVFouSVFfVk9MVU1FLi0zMEQuAQAAACntdiICAAAAEjAuMDQ2NDc2OTEzMDQzNDc4MwB/LoN4jdXdCH8ug3iN1d0IH0NJUUFWRy5MU0U6UkJPVC5JUV9WT0xVTUUuLTMwRC4BAAAAjnskFAIAAAARMC4xNDQyMjIxNzM5MTMwNDMAfy6DeI3V3Qh/LoN4jdXdCCtDSVFBVkcuTkFTREFRR006QUlRLklRX1ZXQVAuMjAyNC8xMi8zMS4uVVNEAQAAAOncYiECAAAAEDM5Ljk1ODQ1NjM3NTgzODkAfy6DeI3V3Qh/LoN4jdXdCB9DSVFBVkcuQklUOldUQUkuSVFfVk9MVU1FLi0zMEQuAQAAAE26WyMCAAAAEjAuMDEzNDUwNzM5MTMwNDM0OAB/LoN4jdXdCH8ug3iN1d0IKENJUUFWRy5BUkNBOkFSVFkuSVFfVldBUC4yMDI0LzEyLzMxLi5VU0QBAAAAbh9pIQIAAAAQ</t>
  </si>
  <si>
    <t>MzcuMDU2OTEyNzUxNjc3OAB/LoN4jdXdCH8ug3iN1d0IK0NJUUFWRy5OQVNEQVFHTTpBSVEuSVFfVldBUC4yMDIzLzEyLzI5Li5VU0QBAAAA6dxiIQIAAAAQMzYuODIzNTkxMDIyNDQzOQB/LoN4jdXdCH8ug3iN1d0IJ0NJUUFWRy5CQVRTOklHVi5JUV9WV0FQLjIwMjQvMTIvMzEuLlVTRAEAAADNOoYAAgAAABAxMDAuODg5MjYxNzQ0OTY2AH8ug3iN1d0Ify6DeI3V3QgrQ0lRQVZHLk5BU0RBUUdNOlFRUS5JUV9WV0FQLjIwMjQvMTIvMzEuLlVTRAEAAAAOunsAAgAAABA1MTIuNDcwNDY5Nzk4NjU4AH8ug3iN1d0Ify6DeI3V3QgrQ0lRQVZHLk5BU0RBUUdNOlNNSC5JUV9WV0FQLjIwMjQvMTIvMzEuLlVTRAEAAABgwjYAAgAAABAyNDQuNjM1MjM0ODk5MzI5AH8ug3iN1d0Ify6DeI3V3QggQ0lRQVZHLkFSQ0E6QVJUWS5JUV9WT0xVTUUuLTMwRC4BAAAAbh9pIQIAAAARMC40NzM5NTAzOTEzMDQzNDgAfy6DeI3V3Qh/LoN4jdXdCCdDSVFBVkcuQVJDQTpBSVMuSVFfVldBUC4yMDIzLzEyLzI5Li5VU0QBAAAAmJefcAIAAAAQMjQuNzEwODMzMzMzMzMzMwB/LoN4jdXdCH8ug3iN1d0IKENJUUFWRy5BUkNBOkxSTlouSVFfVldBUC4yMDI0LzEyLzMxLi5VU0QBAAAAtXbDJgIAAAAQNDAuMTk3MDQ2OTc5ODY1OAB/LoN4jdXdCH8ug3iN1d0IJENJUUFWRy5OQVNEQVFHTTpCT1RaLklRX1ZPTFVNRS4tMzBELgEA</t>
  </si>
  <si>
    <t>AAD3/QgWAgAAABEwLjY3NDUwMTA4Njk1NjUyMgB/LoN4jdXdCH8ug3iN1d0IKENJUUFWRy5BUkNBOkNIQVQuSVFfVldBUC4yMDIzLzEyLzI5Li5VU0QBAAAAADA1bQIAAAAQMzguMTU4Njc4MzA0MjM5NAB/LoN4jdXdCH8ug3iN1d0IKENJUUFWRy5BUkNBOkxPVVAuSVFfVldBUC4yMDI0LzEyLzMxLi5VU0QBAAAAWVwPIgIAAAAQNTQuODI1MzY5MTI3NTE2OAB/LoN4jdXdCH8ug3iN1d0II0NJUUFWRy5OQVNEQVFHTTpRUVEuSVFfVk9MVU1FLi0zMEQuAQAAAA66ewACAAAAEDQzLjkyMzk0MDM5MTMwNDMAfy6DeI3V3Qh/LoN4jdXdCB9DSVFBVkcuQkFUUzpJR1YuSVFfVk9MVU1FLi0zMEQuAQAAAM06hgACAAAAEDQuMzg3NDczNjUyMTczOTEAfy6DeI3V3Qh/LoN4jdXdCChDSVFBVkcuQVJDQTpUSE5RLklRX1ZXQVAuMjAyMy8xMi8yOS4uVVNEAQAAAK7DfiQCAAAAEDQ2LjczOTcyNTY4NTc4NTUAfy6DeI3V3Qh/LoN4jdXdCCxDSVFBVkcuTkFTREFRR006RkRUWC5JUV9WV0FQLjIwMjQvMTIvMzEuLlVTRAEAAAC9pZ0mAgAAABAzNS41NDM0ODk5MzI4ODU5AH8ug3iN1d0Ify6DeI3V3QgkQ0lRQVZHLk5BU0RBUUdNOlJPQlQuSVFfVk9MVU1FLi0zMEQuAQAAAFxj2SACAAAAEjAuMDY1NDM5NjA4Njk1NjUyMgB/LoN4jdXdCH8ug3iN1d0IJ0NJUUFWRy5CSVQ6V1RBSS5JUV9WV0FQLjIwMjMvMTIvMjkuLlVT</t>
  </si>
  <si>
    <t>RAEAAABNulsjAgAAABA2NC42NjUxMTMxNDg2NzYzAH8ug3iN1d0Ify6DeI3V3QgsQ0lRQVZHLk5BU0RBUUdNOkJPVFouSVFfVldBUC4yMDIzLzEyLzI5Li5VU0QBAAAA9/0IFgIAAAAQMzEuMTM1NjYwODQ3ODgwMwB/LoN4jdXdCH8ug3iN1d0IJ0NJUUFWRy5BUkNBOkFJUy5JUV9WV0FQLjIwMjQvMTIvMzEuLlVTRAEAAACYl59wAgAAABAyNC43MDA0MDI2ODQ1NjM4AH8ug3iN1d0Ify6DeI3V3QgoQ0lRQVZHLlhUUkE6WEFJWC5JUV9WV0FQLjIwMjMvMTIvMjkuLlVTRAEAAAA17OIiAwAAAAAAfy6DeI3V3Qh/LoN4jdXdCCxDSVFBVkcuTkFTREFRR006QUdJWC5JUV9WV0FQLjIwMjMvMTIvMjkuLlVTRAEAAAAj9wBwAgAAABAyNy41MzYyMTIxMjEyMTIxAH8ug3iN1d0Ify6DeI3V3QgeQ0lRQVZHLkRCOlhCMFQuSVFfVk9MVU1FLi0zMEQuAQAAANMz3ikDAAAAAAB/LoN4jdXdCH8ug3iN1d0II0NJUUFWRy5OQVNEQVFHTTpBSVEuSVFfVk9MVU1FLi0zMEQuAQAAAOncYiECAAAAEDEuMDQyMjM0NTIxNzM5MTMAfy6DeI3V3Qh/LoN4jdXdCCxDSVFBVkcuTkFTREFRR006V0lTRS5JUV9WV0FQLjIwMjMvMTIvMjkuLlVTRAEAAADpsENuAgAAABAzMS40NDU5ODUwMzc0MDY1AH8ug3iN1d0Ify6DeI3V3QggQ0lRQVZHLlhUUkE6WEFJWC5JUV9WT0xVTUUuLTMwRC4BAAAANeziIgIAAAARMC4wNjYyMDAzNDc4MjYw</t>
  </si>
  <si>
    <t>ODcAfy6DeI3V3Qh/LoN4jdXdCCNDSVFBVkcuTkFTREFRR006U01ILklRX1ZPTFVNRS4tMzBELgEAAABgwjYAAgAAABA3LjUzMzU2NjI2MDg2OTU3AH8ug3iN1d0Ify6DeI3V3QgoQ0lRQVZHLkFSQ0E6TFJOWi5JUV9WV0FQLjIwMjMvMTIvMjkuLlVTRAEAAAC1dsMmAgAAABAzOS4xMzc2MDU5ODUwMzc0AH8ug3iN1d0Ify6DeI3V3QgoQ0lRQVZHLkJBVFM6V1RBSS5JUV9WV0FQLjIwMjQvMTIvMzEuLlVTRAEAAABgTm9kAgAAABAyMi4xMTYwNDAyNjg0NTY0AH8ug3iN1d0Ify6DeI3V3QgkQ0lRQVZHLk5BU0RBUUdNOldJU0UuSVFfVk9MVU1FLi0zMEQuAQAAAOmwQ24CAAAAEjAuMDExMzE3OTU2NTIxNzM5MQB/LoN4jdXdCH8ug3iN1d0ILENJUUFWRy5OQVNEQVFHTTpGRFRYLklRX1ZXQVAuMjAyMy8xMi8yOS4uVVNEAQAAAL2lnSYCAAAAEDMzLjU1NTYzNTkxMDIyNDQAfy6DeI3V3Qh/LoN4jdXdCCxDSVFBVkcuTkFTREFRR006Uk9CVC5JUV9WV0FQLjIwMjQvMTIvMzEuLlVTRAEAAABcY9kgAgAAAA80NS4wODE2MTA3MzgyNTUAfy6DeI3V3Qh/LoN4jdXdCCBDSVFBVkcuQVJDQTpDSEFULklRX1ZPTFVNRS4tMzBELgEAAAAAMDVtAgAAABEwLjE2NjkxNzMwNDM0NzgyNgB/LoN4jdXdCH8ug3iN1d0IJ0NJUUFWRy5CSVQ6V1RBSS5JUV9WV0FQLjIwMjQvMTIvMzEuLlVTRAEAAABNulsjAgAAABA2Ni44MzQ2</t>
  </si>
  <si>
    <t>MDQ3MTU4NDg5AH8ug3iN1d0Ify6DeI3V3QgsQ0lRQVZHLk5BU0RBUUdNOkFHSVguSVFfVldBUC4yMDI0LzEyLzMxLi5VU0QBAAAAI/cAcAIAAAAPMjguNjMxNjc3ODUyMzQ5AH8ug3iN1d0Ify6DeI3V3QggQ0lRQVZHLkJBVFM6V1RBSS5JUV9WT0xVTUUuLTMwRC4BAAAAYE5vZAIAAAASMC4wODc0NDk1NjUyMTczOTEzAH8ug3iN1d0Ify6DeI3V3QgmQ0lRQVZHLkRCOlhCMFQuSVFfVldBUC4yMDIzLzEyLzI5Li5VU0QBAAAA0zPeKQMAAAAAAH8ug3iN1d0Ify6DeI3V3QgoQ0lRQVZHLkFSQ0E6QVJUWS5JUV9WV0FQLjIwMjMvMTIvMjkuLlVTRAEAAABuH2khAgAAABAzNS4yMTIzOTQwMTQ5NjI2AH8ug3iN1d0Ify6DeI3V3QgnQ0lRQVZHLlhUUkE6WEFJWC5JUV9WV0FQLjIwMjMvNi8zMC4uVVNEAQAAADXs4iICAAAAEDk0LjE2MjMzNjI2NDUwMzkAfy6DeI3V3Qh/LoN4jdXdCChDSVFBVkcuQVJDQTpDSEFULklRX1ZXQVAuMjAyNC8xMi8zMS4uVVNEAQAAAAAwNW0CAAAAEDQxLjY4Nzc4NTIzNDg5OTMAfy6DeI3V3Qh/LoN4jdXdCCRDSVFBVkcuTkFTREFRR006RkRUWC5JUV9WT0xVTUUuLTMwRC4BAAAAvaWdJgIAAAASMC4wMTgxODA5MTMwNDM0NzgzAH8ug3iN1d0Ify6DeI3V3QgnQ0lRQVZHLkxTRTpBSUFHLklRX1ZXQVAuMjAyMy8xMi8yOS4uVVNEAQAAAPCdgiQCAAAAEDIwLjYxODU0NjYzNTczNDMA</t>
  </si>
  <si>
    <t>fy6DeI3V3Qh/LoN4jdXdCCtDSVFBVkcuTkFTREFRR006U01ILklRX1ZXQVAuMjAyMy8xMi8yOS4uVVNEAQAAAGDCNgACAAAADzIzNi41MzQ5Mzc2NTU4NgB/LoN4jdXdCH8ug3iN1d0IH0NJUUFWRy5MU0U6QUlBRy5JUV9WT0xVTUUuLTMwRC4BAAAA8J2CJAIAAAASMC4wNjI1NTE5NTY1MjE3MzkxAH8ug3iN1d0Ify6DeI3V3QgnQ0lRQVZHLkJBVFM6SUdWLklRX1ZXQVAuMjAyMy8xMi8yOS4uVVNEAQAAAM06hgACAAAAEDkyLjY3NDc5NjAxNDk2MjYAfy6DeI3V3Qh/LoN4jdXdCCxDSVFBVkcuTkFTREFRR006Qk9UWi5JUV9WV0FQLjIwMjQvMTIvMzEuLlVTRAEAAAD3/QgWAgAAABAzMS4zMTM3NTgzODkyNjE3AH8ug3iN1d0Ify6DeI3V3QggQ0lRQVZHLkFSQ0E6VEhOUS5JUV9WT0xVTUUuLTMwRC4BAAAArsN+JAIAAAASMC4wMjk4OTkyMTczOTEzMDQzAH8ug3iN1d0Ify6DeI3V3QgoQ0lRQVZHLkFSQ0E6TE9VUC5JUV9WV0FQLjIwMjMvMTIvMjkuLlVTRAEAAABZXA8iAgAAAA81MC4xNjg1Nzg1NTM2MTYAfy6DeI3V3Qh/LoN4jdXdCCxDSVFBVkcuTkFTREFRR006V0lTRS5JUV9WV0FQLjIwMjQvMTIvMzEuLlVTRAEAAADpsENuAgAAABAzNC41MzYxNzQ0OTY2NDQzAH8ug3iN1d0Ify6DeI3V3Qg=</t>
  </si>
  <si>
    <t>BAABTAVMT0NBTAFI/////wFQAwgAACNDSVEuXlNQWC5JUV9PUEVOUFJJQ0UuMjAyNC83LzE4LlVTRAEAAACbuCgAAgAAAAc1NjA4LjU2AGPC0RWP1d0I4BerFo/V3QgiQ0lRLl5TUFguSVFfWUVBUkhJR0guMjAyNS83LzE3LlVTRAEAAACbuCgAAgAAABA2Mjk3LjM2MTkwOTQ0MDQ1AGPC0RWP1d0IzBizFo/V3QghQ0lRLl5TUFguSVFfWUVBUkxPVy4yMDI1LzcvMTcuVVNEAQAAAJu4KAACAAAAEDQ5ODIuNzcwMzEzMjY5NDIAY8LRFY/V3QgkoKwWj9XdCBlDSVEuXlNQWC5JUV9ZRUFSSElHSF9EQVRFAQAAAJu4KAAFAAAACTIwMjUvNy8yOABjwtEVj9XdCK6xrRaP1d0IGENJUS5eU1BYLklRX1lFQVJMT1dfREFURQEAAACbuCgABQAAAAgyMDI1LzQvOABjwtEVj9XdCEffrxaP1d0IJENJUS5eREpJLklRX0NMT1NFUFJJQ0UuMjAyNS83LzE3LlVTRAEAAAD4tCgAAgAAABA0NDQ4NC40ODYyNDk5MTQ2AGPC0RWP1d0IAmezFo/V3QgkQ0lRLl5ESkkuSVFfQ0xPU0VQUklDRS4yMDI1LzQvMTcuVVNEAQAAAPi0KAACAAAAEDM5MTQyLjIzMTk0ODM4ODQAY8LRFY/V3Qibr7gWj9XdCCVDSVEuXkRKSS5JUV9DTE9TRVBSSUNFLjIwMjIvMTEvMzAuVVNEAQAAAPi0KAACAAAAEDM0NTg5Ljc2ODUxNDM2MDgAY8LRFY/V3QjP3bEWj9XdCCRDSVEuXkRKSS5JUV9DTE9TRVBSSUNFLjIwMjMvMy8xNC5VU0QBAAAA+LQoAAIA</t>
  </si>
  <si>
    <t>AAAQMzIxNTUuNDA0NjkyMjUyNwBjwtEVj9XdCBR6shaP1d0II0NJUS5eREpJLklRX09QRU5QUklDRS4yMDI0LzcvMTguVVNEAQAAAPi0KAACAAAACDQxMTU2LjU2AGPC0RWP1d0I5sylFo/V3QgiQ0lRLl5ESkkuSVFfWUVBUkhJR0guMjAyNS83LzE3LlVTRAEAAAD4tCgAAgAAABA0NTAxNC4wNDAwNTA0ODU4AGPC0RWP1d0IFXymFo/V3QghQ0lRLl5ESkkuSVFfWUVBUkxPVy4yMDI1LzcvMTcuVVNEAQAAAPi0KAACAAAAEDM3NjQ1LjU4OTM1NTY2NTQAY8LRFY/V3QiXtKcWj9XdCBlDSVEuXkRKSS5JUV9ZRUFSSElHSF9EQVRFAQAAAPi0KAAFAAAACTIwMjQvMTIvNABjwtEVj9XdCKO4qBaP1d0IGENJUS5eREpJLklRX1lFQVJMT1dfREFURQEAAAD4tCgABQAAAAgyMDI1LzQvOABjwtEVj9XdCEffrxaP1d0IJENJUS5BR0lYLklRX0NMT1NFUFJJQ0UuMjAyNS83LzE3LlVTRAEAAAAj9wBwAgAAAAYzMS45NTUA+VdNFo/V3QjlBLIWj9XdCCVDSVEuQUdJWC5JUV9DTE9TRVBSSUNFLjIwMjQvMTIvMzEuVVNEAQAAACP3AHACAAAABTI4LjQzAJhCTRaP1d0I5QSyFo/V3QgkQ0lRLkFHSVguSVFfQ0xPU0VQUklDRS4yMDI1LzQvMTcuVVNEAQAAACP3AHACAAAABzIzLjIxMjMA+VdNFo/V3QhhdrcWj9XdCCNDSVEuQUdJWC5JUV9PUEVOUFJJQ0UuMjAyNC83LzE4LlVTRAEAAAAj9wBwAgAAAAUyNS4zNgD5V00Wj9Xd</t>
  </si>
  <si>
    <t>CK4pthaP1d0IIkNJUS5BR0lYLklRX1lFQVJISUdILjIwMjUvNy8xNy5VU0QBAAAAI/cAcAIAAAAFMzEuOTkA+VdNFo/V3QiSErgWj9XdCCFDSVEuQUdJWC5JUV9ZRUFSTE9XLjIwMjUvNy8xNy5VU0QBAAAAI/cAcAIAAAAGMjAuODE1APlXTRaP1d0IJKCsFo/V3QgZQ0lRLkFHSVguSVFfWUVBUkhJR0hfREFURQEAAAAj9wBwBQAAAAkyMDI1LzcvMzEA+VdNFo/V3Qiusa0Wj9XdCBhDSVEuQUdJWC5JUV9ZRUFSTE9XX0RBVEUBAAAAI/cAcAUAAAAIMjAyNS80LzcA+VdNFo/V3Qi+/7kWj9XdCCVDSVEuQUdJWC5JUV9DTE9TRVBSSUNFLjIwMjIvMTEvMzAuVVNEAQAAACP3AHADAAAAAAD5V00Wj9XdCLt3thaP1d0IJENJUS5BR0lYLklRX0NMT1NFUFJJQ0UuMjAyMy8zLzE0LlVTRAEAAAAj9wBwAwAAAAAA+VdNFo/V3QjP3bEWj9XdCClDSVEuQVJDQTpDSEFULklRX0NMT1NFUFJJQ0UuMjAyNS83LzE3LlVTRAEAAAAAMDVtAgAAAAU0OS44NQBjwtEVj9XdCCQotxaP1d0IKkNJUS5BUkNBOkNIQVQuSVFfQ0xPU0VQUklDRS4yMDI0LzEyLzMxLlVTRAEAAAAAMDVtAgAAAAU0MC40NgBjwtEVj9XdCObMpRaP1d0IKUNJUS5BUkNBOkNIQVQuSVFfQ0xPU0VQUklDRS4yMDI1LzQvMTcuVVNEAQAAAAAwNW0CAAAABTMyLjYzAGPC0RWP1d0IFXymFo/V3QgoQ0lRLkFSQ0E6Q0hBVC5JUV9PUEVOUFJJQ0UuMjAyNC83LzE4</t>
  </si>
  <si>
    <t>LlVTRAEAAAAAMDVtAgAAAAUzNi45OABjwtEVj9XdCI+NpxaP1d0IJ0NJUS5BUkNBOkNIQVQuSVFfWUVBUkhJR0guMjAyNS83LzE3LlVTRAEAAAAAMDVtAgAAAAc0OS45Mzk1AGPC0RWP1d0Ij42nFo/V3QgmQ0lRLkFSQ0E6Q0hBVC5JUV9ZRUFSTE9XLjIwMjUvNy8xNy5VU0QBAAAAADA1bQIAAAAHMjguOTYwOQBjwtEVj9XdCKO4qBaP1d0IHkNJUS5BUkNBOkNIQVQuSVFfWUVBUkhJR0hfREFURQEAAAAAMDVtBQAAAAgyMDI1LzgvNgBjwtEVj9XdCGC4qRaP1d0IHUNJUS5BUkNBOkNIQVQuSVFfWUVBUkxPV19EQVRFAQAAAAAwNW0FAAAACDIwMjUvNC83AGPC0RWP1d0I4BerFo/V3QgqQ0lRLkFSQ0E6Q0hBVC5JUV9DTE9TRVBSSUNFLjIwMjIvMTEvMzAuVVNEAQAAAAAwNW0DAAAAAABjwtEVj9XdCCSgrBaP1d0IKUNJUS5BUkNBOkNIQVQuSVFfQ0xPU0VQUklDRS4yMDIzLzMvMTQuVVNEAQAAAAAwNW0DAAAAAABjwtEVj9XdCK6xrRaP1d0ILENJUS5OQVNEQVFHTTpBSVEuSVFfQ0xPU0VQUklDRS4yMDI1LzcvMTcuVVNEAQAAAOncYiECAAAABTQ0LjQzAGPC0RWP1d0Iq+auFo/V3QgtQ0lRLk5BU0RBUUdNOkFJUS5JUV9DTE9TRVBSSUNFLjIwMjQvMTIvMzEuVVNEAQAAAOncYiECAAAABTM4LjY0AOjDTBaP1d0Iw667Fo/V3QgsQ0lRLk5BU0RBUUdNOkFJUS5JUV9DTE9TRVBSSUNFLjIwMjUvNC8xNy5VU0QB</t>
  </si>
  <si>
    <t>AAAA6dxiIQIAAAAEMzMuOQBjwtEVj9XdCF/xsBaP1d0ILUNJUS5OQVNEQVFHTTpBSVEuSVFfQ0xPU0VQUklDRS4yMDIyLzExLzMwLlVTRAEAAADp3GIhAgAAAAUyMS43NABjwtEVj9XdCDIVtRaP1d0ILENJUS5OQVNEQVFHTTpBSVEuSVFfQ0xPU0VQUklDRS4yMDIzLzMvMTQuVVNEAQAAAOncYiECAAAABTIyLjM4AGPC0RWP1d0Iz92xFo/V3QgrQ0lRLk5BU0RBUUdNOkFJUS5JUV9PUEVOUFJJQ0UuMjAyNC83LzE4LlVTRAEAAADp3GIhAgAAAAUzNS45MwBjwtEVj9XdCF60tRaP1d0IKkNJUS5OQVNEQVFHTTpBSVEuSVFfWUVBUkhJR0guMjAyNS83LzE3LlVTRAEAAADp3GIhAgAAAAQ0NC41AGPC0RWP1d0I5sylFo/V3QgpQ0lRLk5BU0RBUUdNOkFJUS5JUV9ZRUFSTE9XLjIwMjUvNy8xNy5VU0QBAAAA6dxiIQIAAAAEMzAuNgBjwtEVj9XdCBV8phaP1d0IIUNJUS5OQVNEQVFHTTpBSVEuSVFfWUVBUkhJR0hfREFURQEAAADp3GIhBQAAAAkyMDI1LzcvMjkAY8LRFY/V3QiPjacWj9XdCCBDSVEuTkFTREFRR006QUlRLklRX1lFQVJMT1dfREFURQEAAADp3GIhBQAAAAgyMDI1LzQvNwBjwtEVj9XdCGC4qRaP1d0ILUNJUS5OQVNEQVFHTTpCT1RaLklRX0NMT1NFUFJJQ0UuMjAyNS83LzE3LlVTRAEAAAD3/QgWAgAAAAUzMy4yMgBjwtEVj9XdCOAXqxaP1d0ILkNJUS5OQVNEQVFHTTpCT1RaLklRX0NMT1NFUFJJ</t>
  </si>
  <si>
    <t>Q0UuMjAyNC8xMi8zMS5VU0QBAAAA9/0IFgIAAAAFMzEuOTUA6MNMFo/V3QidJroWj9XdCC1DSVEuTkFTREFRR006Qk9UWi5JUV9DTE9TRVBSSUNFLjIwMjUvNC8xNy5VU0QBAAAA9/0IFgIAAAAFMjYuNjIAY8LRFY/V3QgkoKwWj9XdCC5DSVEuTkFTREFRR006Qk9UWi5JUV9DTE9TRVBSSUNFLjIwMjIvMTEvMzAuVVNEAQAAAPf9CBYCAAAABTIxLjQzAGPC0RWP1d0IrrGtFo/V3QgtQ0lRLk5BU0RBUUdNOkJPVFouSVFfQ0xPU0VQUklDRS4yMDIzLzMvMTQuVVNEAQAAAPf9CBYCAAAABTIzLjcxAGPC0RWP1d0Iq+auFo/V3QgsQ0lRLk5BU0RBUUdNOkJPVFouSVFfT1BFTlBSSUNFLjIwMjQvNy8xOC5VU0QBAAAA9/0IFgIAAAAEMzEuNABjwtEVj9XdCK6xrRaP1d0IK0NJUS5OQVNEQVFHTTpCT1RaLklRX1lFQVJISUdILjIwMjUvNy8xNy5VU0QBAAAA9/0IFgIAAAAJMzQuODU1OTAyAGPC0RWP1d0Iq+auFo/V3QgqQ0lRLk5BU0RBUUdNOkJPVFouSVFfWUVBUkxPVy4yMDI1LzcvMTcuVVNEAQAAAPf9CBYCAAAABjIzLjgxNQBjwtEVj9XdCEffrxaP1d0IIkNJUS5OQVNEQVFHTTpCT1RaLklRX1lFQVJISUdIX0RBVEUBAAAA9/0IFgUAAAAJMjAyNS8xLzI0AGPC0RWP1d0IX/GwFo/V3QghQ0lRLk5BU0RBUUdNOkJPVFouSVFfWUVBUkxPV19EQVRFAQAAAPf9CBYFAAAACDIwMjUvNC83AGPC0RWP1d0Iz92xFo/V</t>
  </si>
  <si>
    <t>3QgpQ0lRLkJBVFM6V1RBSS5JUV9DTE9TRVBSSUNFLjIwMjUvNy8xNy5VU0QBAAAAYE5vZAIAAAAFMjQuOTkAY8LRFY/V3QjmzKUWj9XdCCpDSVEuQkFUUzpXVEFJLklRX0NMT1NFUFJJQ0UuMjAyNC8xMi8zMS5VU0QBAAAAYE5vZAIAAAACMjIAY8LRFY/V3QgHVaYWj9XdCClDSVEuQkFUUzpXVEFJLklRX0NMT1NFUFJJQ0UuMjAyNS80LzE3LlVTRAEAAABgTm9kAgAAAAUxNy45NABjwtEVj9XdCAdVphaP1d0IKkNJUS5CQVRTOldUQUkuSVFfQ0xPU0VQUklDRS4yMDIyLzExLzMwLlVTRAEAAABgTm9kAgAAAAUxNS42NABjwtEVj9XdCI+NpxaP1d0IKUNJUS5CQVRTOldUQUkuSVFfQ0xPU0VQUklDRS4yMDIzLzMvMTQuVVNEAQAAAGBOb2QCAAAABzE2LjM2MTcAY8LRFY/V3QiUkagWj9XdCChDSVEuQkFUUzpXVEFJLklRX09QRU5QUklDRS4yMDI0LzcvMTguVVNEAQAAAGBOb2QCAAAABDIxLjEAY8LRFY/V3QhguKkWj9XdCCdDSVEuQkFUUzpXVEFJLklRX1lFQVJISUdILjIwMjUvNy8xNy5VU0QBAAAAYE5vZAIAAAAGMjUuMDI1AGPC0RWP1d0IFHqyFo/V3QgmQ0lRLkJBVFM6V1RBSS5JUV9ZRUFSTE9XLjIwMjUvNy8xNy5VU0QBAAAAYE5vZAIAAAAHMTUuNzYwNwBjwtEVj9XdCOAXqxaP1d0IHkNJUS5CQVRTOldUQUkuSVFfWUVBUkhJR0hfREFURQEAAABgTm9kBQAAAAkyMDI1LzcvMzEAY8LRFY/V3QjMGLMW</t>
  </si>
  <si>
    <t>j9XdCB1DSVEuQkFUUzpXVEFJLklRX1lFQVJMT1dfREFURQEAAABgTm9kBQAAAAgyMDI1LzQvNwBjwtEVj9XdCK6xrRaP1d0IKUNJUS5BUkNBOkFSVFkuSVFfQ0xPU0VQUklDRS4yMDI1LzcvMTcuVVNEAQAAAG4faSECAAAABDQyLjMAY8LRFY/V3QhH368Wj9XdCCpDSVEuQVJDQTpBUlRZLklRX0NMT1NFUFJJQ0UuMjAyNC8xMi8zMS5VU0QBAAAAbh9pIQIAAAAFMzcuMDcAY8LRFY/V3Qhf8bAWj9XdCClDSVEuQVJDQTpBUlRZLklRX0NMT1NFUFJJQ0UuMjAyNS80LzE3LlVTRAEAAABuH2khAgAAAAQyOS44AGPC0RWP1d0Im6+4Fo/V3QgqQ0lRLkFSQ0E6QVJUWS5JUV9DTE9TRVBSSUNFLjIwMjIvMTEvMzAuVVNEAQAAAG4faSECAAAABTI2Ljc2AGPC0RWP1d0Iz92xFo/V3QgpQ0lRLkFSQ0E6QVJUWS5JUV9DTE9TRVBSSUNFLjIwMjMvMy8xNC5VU0QBAAAAbh9pIQIAAAAFMjkuMTMAY8LRFY/V3QgjU7IWj9XdCChDSVEuQVJDQTpBUlRZLklRX09QRU5QUklDRS4yMDI0LzcvMTguVVNEAQAAAG4faSECAAAABTM0LjI5AGPC0RWP1d0I5sylFo/V3QgnQ0lRLkFSQ0E6QVJUWS5JUV9ZRUFSSElHSC4yMDI1LzcvMTcuVVNEAQAAAG4faSECAAAABzQyLjM0OTkAY8LRFY/V3QjmzKUWj9XdCCZDSVEuQVJDQTpBUlRZLklRX1lFQVJMT1cuMjAyNS83LzE3LlVTRAEAAABuH2khAgAAAAcyNi4zMTI4AGPC0RWP1d0IB1Wm</t>
  </si>
  <si>
    <t>Fo/V3QgeQ0lRLkFSQ0E6QVJUWS5JUV9ZRUFSSElHSF9EQVRFAQAAAG4faSEFAAAACTIwMjUvNy8zMQBjwtEVj9XdCI+NpxaP1d0IHUNJUS5BUkNBOkFSVFkuSVFfWUVBUkxPV19EQVRFAQAAAG4faSEFAAAACDIwMjUvNC83AGPC0RWP1d0IYLipFo/V3QgoQ0lRLkxTRTpSQk9ULklRX0NMT1NFUFJJQ0UuMjAyNS83LzE3LlVTRAEAAACOeyQUAgAAAAUxNS40MgBjwtEVj9XdCOAXqxaP1d0IKUNJUS5MU0U6UkJPVC5JUV9DTE9TRVBSSUNFLjIwMjQvMTIvMzEuVVNEAQAAAI57JBQCAAAABjEzLjg3NQBjwtEVj9XdCJISuBaP1d0IKENJUS5MU0U6UkJPVC5JUV9DTE9TRVBSSUNFLjIwMjUvNC8xNy5VU0QBAAAAjnskFAIAAAAEMTIuMgBjwtEVj9XdCCSgrBaP1d0IKUNJUS5MU0U6UkJPVC5JUV9DTE9TRVBSSUNFLjIwMjIvMTEvMzAuVVNEAQAAAI57JBQCAAAABTkuNTc1AGPC0RWP1d0IX5q5Fo/V3QgoQ0lRLkxTRTpSQk9ULklRX0NMT1NFUFJJQ0UuMjAyMy8zLzE0LlVTRAEAAACOeyQUAgAAAAYxMC41NDUAY8LRFY/V3QgkoKwWj9XdCCdDSVEuTFNFOlJCT1QuSVFfT1BFTlBSSUNFLjIwMjQvNy8xOC5VU0QBAAAAjnskFAIAAAAFMTMuNDIAY8LRFY/V3Qiusa0Wj9XdCCZDSVEuTFNFOlJCT1QuSVFfWUVBUkhJR0guMjAyNS83LzE3LlVTRAEAAACOeyQUAgAAAAcxNS40NDI2AGPC0RWP1d0Iq+auFo/V3QglQ0lR</t>
  </si>
  <si>
    <t>LkxTRTpSQk9ULklRX1lFQVJMT1cuMjAyNS83LzE3LlVTRAEAAACOeyQUAgAAAAUxMC43MwBjwtEVj9XdCE+4rxaP1d0IHUNJUS5MU0U6UkJPVC5JUV9ZRUFSSElHSF9EQVRFAQAAAI57JBQFAAAACTIwMjUvNy8yNABjwtEVj9XdCF/xsBaP1d0IHENJUS5MU0U6UkJPVC5JUV9ZRUFSTE9XX0RBVEUBAAAAjnskFAUAAAAIMjAyNS80LzcAY8LRFY/V3QjP3bEWj9XdCCRDSVEuTUVUQS5JUV9DTE9TRVBSSUNFLjIwMjUvNy8xNy5VU0QBAAAAF9s8AQIAAAAGNzAxLjQxAJ8s0hWP1d0IhD+nFo/V3QgkQ0lRLk1FVEEuSVFfQ0xPU0VQUklDRS4yMDI1LzQvMTcuVVNEAQAAABfbPAECAAAABjUwMS40OABjwtEVj9XdCAdVphaP1d0IJUNJUS5NRVRBLklRX0NMT1NFUFJJQ0UuMjAyMi8xMS8zMC5VU0QBAAAAF9s8AQIAAAAFMTE4LjEAtOfRFY/V3QiPjacWj9XdCCRDSVEuTUVUQS5JUV9DTE9TRVBSSUNFLjIwMjMvMy8xNC5VU0QBAAAAF9s8AQIAAAAGMTk0LjAyALTn0RWP1d0IlJGoFo/V3QgjQ0lRLk1FVEEuSVFfT1BFTlBSSUNFLjIwMjQvNy8xOC5VU0QBAAAAF9s8AQIAAAADNDc1ALTn0RWP1d0IYLipFo/V3QgiQ0lRLk1FVEEuSVFfWUVBUkhJR0guMjAyNS83LzE3LlVTRAEAAAAX2zwBAgAAAAU3NDcuOQC059EVj9XdCK4pthaP1d0IIUNJUS5NRVRBLklRX1lFQVJMT1cuMjAyNS83LzE3LlVTRAEAAAAX2zwBAgAA</t>
  </si>
  <si>
    <t>AAY0NDIuNjUAtOfRFY/V3QjgF6sWj9XdCBlDSVEuTUVUQS5JUV9ZRUFSSElHSF9EQVRFAQAAABfbPAEFAAAACTIwMjUvNy8zMQC059EVj9XdCPyftBaP1d0IGENJUS5NRVRBLklRX1lFQVJMT1dfREFURQEAAAAX2zwBBQAAAAkyMDI1LzQvMjEAtOfRFY/V3Qh4iq0Wj9XdCCVDSVEuTUVUQS5JUV9DTE9TRVBSSUNFLjIwMjQvMTIvMzEuVVNEAQAAABfbPAECAAAABjU4NS41MQDNAk0Wj9XdCE+4rxaP1d0II0NJUS5DUk0uSVFfQ0xPU0VQUklDRS4yMDI1LzcvMTcuVVNEAQAAACXgAQACAAAABjI1OS44OACfLNIVj9XdCF/xsBaP1d0II0NJUS5DUk0uSVFfQ0xPU0VQUklDRS4yMDI1LzQvMTcuVVNEAQAAACXgAQACAAAABjI0Ny4yNgC059EVj9XdCDIVtRaP1d0IJENJUS5DUk0uSVFfQ0xPU0VQUklDRS4yMDIyLzExLzMwLlVTRAEAAAAl4AEAAgAAAAYxNjAuMjUAtOfRFY/V3QjP3bEWj9XdCCNDSVEuQ1JNLklRX0NMT1NFUFJJQ0UuMjAyMy8zLzE0LlVTRAEAAAAl4AEAAgAAAAYxODIuODkAtOfRFY/V3QhetLUWj9XdCCJDSVEuQ1JNLklRX09QRU5QUklDRS4yMDI0LzcvMTguVVNEAQAAACXgAQACAAAABjI1Mi4xNAC059EVj9XdCEe2sRaP1d0IIUNJUS5DUk0uSVFfWUVBUkhJR0guMjAyNS83LzE3LlVTRAEAAAAl4AEAAgAAAAMzNjkAtOfRFY/V3Qgy3LMWj9XdCCBDSVEuQ1JNLklRX1lFQVJMT1cuMjAyNS83</t>
  </si>
  <si>
    <t>LzE3LlVTRAEAAAAl4AEAAgAAAAMyMzAAtOfRFY/V3QjmzKUWj9XdCBhDSVEuQ1JNLklRX1lFQVJISUdIX0RBVEUBAAAAJeABAAUAAAAJMjAyNC8xMi80ALTn0RWP1d0IB1WmFo/V3QgXQ0lRLkNSTS5JUV9ZRUFSTE9XX0RBVEUBAAAAJeABAAUAAAAIMjAyNS80LzcAtOfRFY/V3QiUkagWj9XdCCRDSVEuQ1JNLklRX0NMT1NFUFJJQ0UuMjAyNC8xMi8zMS5VU0QBAAAAJeABAAIAAAAGMzM0LjMzAM0CTRaP1d0IMhW1Fo/V3QgjQ0lRLk5PVy5JUV9DTE9TRVBSSUNFLjIwMjUvNy8xNy5VU0QBAAAAv3ReAQIAAAAGOTU5LjE1AJ8s0hWP1d0I4BerFo/V3QgjQ0lRLk5PVy5JUV9DTE9TRVBSSUNFLjIwMjUvNC8xNy5VU0QBAAAAv3ReAQIAAAAGNzcyLjE2ALTn0RWP1d0I4BerFo/V3QgkQ0lRLk5PVy5JUV9DTE9TRVBSSUNFLjIwMjIvMTEvMzAuVVNEAQAAAL90XgECAAAABTQxNi4zALTn0RWP1d0IzBizFo/V3QgjQ0lRLk5PVy5JUV9DTE9TRVBSSUNFLjIwMjMvMy8xNC5VU0QBAAAAv3ReAQIAAAAGNDI0LjU0ALTn0RWP1d0IJKCsFo/V3QgiQ0lRLk5PVy5JUV9PUEVOUFJJQ0UuMjAyNC83LzE4LlVTRAEAAAC/dF4BAgAAAAY3MzguMzQAtOfRFY/V3Qh4iq0Wj9XdCCFDSVEuTk9XLklRX1lFQVJISUdILjIwMjUvNy8xNy5VU0QBAAAAv3ReAQIAAAAHMTE5OC4wOQC059EVj9XdCJW/rhaP1d0IIENJUS5OT1cuSVFf</t>
  </si>
  <si>
    <t>WUVBUkxPVy4yMDI1LzcvMTcuVVNEAQAAAL90XgECAAAACDY3OC42NTg4ALTn0RWP1d0IT7ivFo/V3QgYQ0lRLk5PVy5JUV9ZRUFSSElHSF9EQVRFAQAAAL90XgEFAAAACTIwMjUvMS8yOAC059EVj9XdCF/xsBaP1d0IF0NJUS5OT1cuSVFfWUVBUkxPV19EQVRFAQAAAL90XgEFAAAACDIwMjUvNC83ALTn0RWP1d0IR7axFo/V3QgkQ0lRLk5PVy5JUV9DTE9TRVBSSUNFLjIwMjQvMTIvMzEuVVNEAQAAAL90XgECAAAABzEwNjAuMTIAzQJNFo/V3QjweLQWj9XdCCRDSVEuRFVPTC5JUV9DTE9TRVBSSUNFLjIwMjUvNy8xNy5VU0QBAAAAsPCHDAIAAAAGMzYxLjk1AJ8s0hWP1d0IpY2xFo/V3QgkQ0lRLkRVT0wuSVFfQ0xPU0VQUklDRS4yMDI1LzQvMTcuVVNEAQAAALDwhwwCAAAABTMyNi41ALTn0RWP1d0Ij42nFo/V3QglQ0lRLkRVT0wuSVFfQ0xPU0VQUklDRS4yMDIyLzExLzMwLlVTRAEAAACw8IcMAgAAAAU2OS42NwC059EVj9XdCJSRqBaP1d0IJENJUS5EVU9MLklRX0NMT1NFUFJJQ0UuMjAyMy8zLzE0LlVTRAEAAACw8IcMAgAAAAYxMjMuNzIAtOfRFY/V3QhguKkWj9XdCCNDSVEuRFVPTC5JUV9PUEVOUFJJQ0UuMjAyNC83LzE4LlVTRAEAAACw8IcMAgAAAAYxODIuMTEAtOfRFY/V3QgUerIWj9XdCCJDSVEuRFVPTC5JUV9ZRUFSSElHSC4yMDI1LzcvMTcuVVNEAQAAALDwhwwCAAAABjU0NC45MwC059EV</t>
  </si>
  <si>
    <t>j9XdCGF2txaP1d0IIUNJUS5EVU9MLklRX1lFQVJMT1cuMjAyNS83LzE3LlVTRAEAAACw8IcMAgAAAAYxNDUuMDUAtOfRFY/V3QjB8KoWj9XdCBlDSVEuRFVPTC5JUV9ZRUFSSElHSF9EQVRFAQAAALDwhwwFAAAACTIwMjUvNS8xNAC059EVj9XdCJISuBaP1d0IGENJUS5EVU9MLklRX1lFQVJMT1dfREFURQEAAACw8IcMBQAAAAgyMDI0LzgvNwC059EVj9XdCHiKrRaP1d0IJUNJUS5EVU9MLklRX0NMT1NFUFJJQ0UuMjAyNC8xMi8zMS5VU0QBAAAAsPCHDAIAAAAGMzI0LjIzAM0CTRaP1d0INU+3Fo/V3QgjQ0lRLlNBUC5JUV9DTE9TRVBSSUNFLjIwMjUvNy8xNy5VU0QBAAAAC+4BAAIAAAAOMzA4LjAzMTA1ODA3NDYAnyzSFY/V3QhcyrAWj9XdCCNDSVEuU0FQLklRX0NMT1NFUFJJQ0UuMjAyNS80LzE3LlVTRAEAAAAL7gEAAgAAAA0yNTYuOTkzNDA0NTA4ALTn0RWP1d0Im6+4Fo/V3QgkQ0lRLlNBUC5JUV9DTE9TRVBSSUNFLjIwMjIvMTEvMzAuVVNEAQAAAAvuAQACAAAADzEwNy43MjQwMzgzMjU0MgC059EVj9XdCFzKsBaP1d0II0NJUS5TQVAuSVFfQ0xPU0VQUklDRS4yMDIzLzMvMTQuVVNEAQAAAAvuAQACAAAADzExNy45NjM1NTgzOTE2NgC059EVj9XdCCQotxaP1d0IIkNJUS5TQVAuSVFfT1BFTlBSSUNFLjIwMjQvNy8xOC5VU0QBAAAAC+4BAAIAAAANMjAwLjE1MjcwNTAwNgC059EVj9XdCEe2sRaP</t>
  </si>
  <si>
    <t>1d0IIUNJUS5TQVAuSVFfWUVBUkhJR0guMjAyNS83LzE3LlVTRAEAAAAL7gEAAgAAAA4zMjguNTQzMjg0Mjg5NQC059EVj9XdCF1UpRaP1d0IIENJUS5TQVAuSVFfWUVBUkxPVy4yMDI1LzcvMTcuVVNEAQAAAAvuAQACAAAADzIwNC43OTc3NzQ5NTQ2NAC059EVj9XdCObMpRaP1d0IGENJUS5TQVAuSVFfWUVBUkhJR0hfREFURQEAAAAL7gEABQAAAAkyMDI1LzIvMTkAtOfRFY/V3QgHVaYWj9XdCBdDSVEuU0FQLklRX1lFQVJMT1dfREFURQEAAAAL7gEABQAAAAgyMDI0LzgvOAC059EVj9XdCJSRqBaP1d0IJENJUS5TQVAuSVFfQ0xPU0VQUklDRS4yMDI0LzEyLzMxLlVTRAEAAAAL7gEAAwAAAAAAzQJNFo/V3QjMcrkWj9XdCCNDSVEuVEVNLklRX0NMT1NFUFJJQ0UuMjAyNS83LzE3LlVTRAEAAAAA0yQZAgAAAAU2MC42NQCfLNIVj9XdCAZSrBaP1d0II0NJUS5URU0uSVFfQ0xPU0VQUklDRS4yMDI1LzQvMTcuVVNEAQAAAADTJBkCAAAABTQwLjQ1ALTn0RWP1d0Iu3e2Fo/V3QgkQ0lRLlRFTS5JUV9DTE9TRVBSSUNFLjIwMjIvMTEvMzAuVVNEAQAAAADTJBkDAAAAAAC059EVj9XdCCSgrBaP1d0II0NJUS5URU0uSVFfQ0xPU0VQUklDRS4yMDIzLzMvMTQuVVNEAQAAAADTJBkDAAAAAAC059EVj9XdCHiKrRaP1d0IIkNJUS5URU0uSVFfT1BFTlBSSUNFLjIwMjQvNy8xOC5VU0QBAAAAANMkGQIAAAAFNDEuNTYA</t>
  </si>
  <si>
    <t>tOfRFY/V3QiVv64Wj9XdCCFDSVEuVEVNLklRX1lFQVJISUdILjIwMjUvNy8xNy5VU0QBAAAAANMkGQIAAAAFOTEuNDUAtOfRFY/V3QhPuK8Wj9XdCCBDSVEuVEVNLklRX1lFQVJMT1cuMjAyNS83LzE3LlVTRAEAAAAA0yQZAgAAAAUzMS4zNgC059EVj9XdCFzKsBaP1d0IGENJUS5URU0uSVFfWUVBUkhJR0hfREFURQEAAAAA0yQZBQAAAAkyMDI1LzIvMTQAtOfRFY/V3QiuKbYWj9XdCBdDSVEuVEVNLklRX1lFQVJMT1dfREFURQEAAAAA0yQZBQAAAAkyMDI1LzEvMTMAtOfRFY/V3QhdVKUWj9XdCCRDSVEuVEVNLklRX0NMT1NFUFJJQ0UuMjAyNC8xMi8zMS5VU0QBAAAAANMkGQIAAAAFMzMuNzYAwBdNFo/V3QiAPK0Wj9XdCCRDSVEuQURCRS5JUV9DTE9TRVBSSUNFLjIwMjUvNy8xNy5VU0QBAAAAAV8AAAIAAAAGMzY2LjQ1AJ8s0hWP1d0IloSuFo/V3QgkQ0lRLkFEQkUuSVFfQ0xPU0VQUklDRS4yMDI1LzQvMTcuVVNEAQAAAAFfAAACAAAABTM0OC44ALTn0RWP1d0IlJGoFo/V3QglQ0lRLkFEQkUuSVFfQ0xPU0VQUklDRS4yMDIyLzExLzMwLlVTRAEAAAABXwAAAgAAAAYzNDQuOTMAtOfRFY/V3QhguKkWj9XdCCRDSVEuQURCRS5JUV9DTE9TRVBSSUNFLjIwMjMvMy8xNC5VU0QBAAAAAV8AAAIAAAAGMzMzLjMzALTn0RWP1d0IlJGoFo/V3QgjQ0lRLkFEQkUuSVFfT1BFTlBSSUNFLjIwMjQvNy8xOC5VU0QB</t>
  </si>
  <si>
    <t>AAAAAV8AAAIAAAAGNTY0LjE4ALTn0RWP1d0IYLipFo/V3QgiQ0lRLkFEQkUuSVFfWUVBUkhJR0guMjAyNS83LzE3LlVTRAEAAAABXwAAAgAAAAY1ODcuNzUAtOfRFY/V3QgyFbUWj9XdCCFDSVEuQURCRS5JUV9ZRUFSTE9XLjIwMjUvNy8xNy5VU0QBAAAAAV8AAAIAAAAGMzMyLjAxALTn0RWP1d0IwfCqFo/V3QgZQ0lRLkFEQkUuSVFfWUVBUkhJR0hfREFURQEAAAABXwAABQAAAAkyMDI0LzkvMTIAtOfRFY/V3QhetLUWj9XdCBhDSVEuQURCRS5JUV9ZRUFSTE9XX0RBVEUBAAAAAV8AAAUAAAAIMjAyNS80LzcAtOfRFY/V3Qh4iq0Wj9XdCCVDSVEuQURCRS5JUV9DTE9TRVBSSUNFLjIwMjQvMTIvMzEuVVNEAQAAAAFfAAACAAAABjQ0NC42OADAF00Wj9XdCE+4rxaP1d0II0NJUS5JT1QuSVFfQ0xPU0VQUklDRS4yMDI1LzcvMTcuVVNEAQAAALo+/BECAAAABTM4LjE1AJ8s0hWP1d0IXMqwFo/V3QgjQ0lRLklPVC5JUV9DTE9TRVBSSUNFLjIwMjUvNC8xNy5VU0QBAAAAuj78EQIAAAAFMzcuNTIAtOfRFY/V3Qj8n7QWj9XdCCRDSVEuSU9ULklRX0NMT1NFUFJJQ0UuMjAyMi8xMS8zMC5VU0QBAAAAuj78EQIAAAAEOS41MwC059EVj9XdCEe2sRaP1d0II0NJUS5JT1QuSVFfQ0xPU0VQUklDRS4yMDIzLzMvMTQuVVNEAQAAALo+/BECAAAABTE5LjY5ALTn0RWP1d0IXVSlFo/V3QgiQ0lRLklPVC5JUV9PUEVOUFJJ</t>
  </si>
  <si>
    <t>Q0UuMjAyNC83LzE4LlVTRAEAAAC6PvwRAgAAAAUzNy4yMwC059EVj9XdCNOlpRaP1d0IIUNJUS5JT1QuSVFfWUVBUkhJR0guMjAyNS83LzE3LlVTRAEAAAC6PvwRAgAAAAc2MS44OTk5ALTn0RWP1d0IB1WmFo/V3QggQ0lRLklPVC5JUV9ZRUFSTE9XLjIwMjUvNy8xNy5VU0QBAAAAuj78EQIAAAAEMzEuNAC059EVj9XdCI+NpxaP1d0IGENJUS5JT1QuSVFfWUVBUkhJR0hfREFURQEAAAC6PvwRBQAAAAkyMDI1LzIvMTkAtOfRFY/V3QiUkagWj9XdCBdDSVEuSU9ULklRX1lFQVJMT1dfREFURQEAAAC6PvwRBQAAAAgyMDI1LzQvNwC059EVj9XdCDLcsxaP1d0IJENJUS5JT1QuSVFfQ0xPU0VQUklDRS4yMDI0LzEyLzMxLlVTRAEAAAC6PvwRAgAAAAU0My42OQDAF00Wj9XdCE48tRaP1d0IJENJUS5XREFZLklRX0NMT1NFUFJJQ0UuMjAyNS83LzE3LlVTRAEAAACHY2sBAgAAAAYyMzAuODkAnyzSFY/V3QgkoKwWj9XdCCRDSVEuV0RBWS5JUV9DTE9TRVBSSUNFLjIwMjUvNC8xNy5VU0QBAAAAh2NrAQIAAAAGMjIxLjAyALTn0RWP1d0IeIqtFo/V3QglQ0lRLldEQVkuSVFfQ0xPU0VQUklDRS4yMDIyLzExLzMwLlVTRAEAAACHY2sBAgAAAAUxNjcuOQC059EVj9XdCJW/rhaP1d0IJENJUS5XREFZLklRX0NMT1NFUFJJQ0UuMjAyMy8zLzE0LlVTRAEAAACHY2sBAgAAAAYxODMuNDEAtOfRFY/V3QhPuK8Wj9XdCCND</t>
  </si>
  <si>
    <t>SVEuV0RBWS5JUV9PUEVOUFJJQ0UuMjAyNC83LzE4LlVTRAEAAACHY2sBAgAAAAYyMzIuNzYAtOfRFY/V3QiVv64Wj9XdCCJDSVEuV0RBWS5JUV9ZRUFSSElHSC4yMDI1LzcvMTcuVVNEAQAAAIdjawECAAAAAzI5NAC059EVj9XdCE+4rxaP1d0IIUNJUS5XREFZLklRX1lFQVJMT1cuMjAyNS83LzE3LlVTRAEAAACHY2sBAgAAAAYxOTkuODEAtOfRFY/V3QhcyrAWj9XdCBlDSVEuV0RBWS5JUV9ZRUFSSElHSF9EQVRFAQAAAIdjawEFAAAACTIwMjQvMTIvOQC059EVj9XdCAJnsxaP1d0IGENJUS5XREFZLklRX1lFQVJMT1dfREFURQEAAACHY2sBBQAAAAgyMDI1LzQvNwC059EVj9XdCF1UpRaP1d0IJUNJUS5XREFZLklRX0NMT1NFUFJJQ0UuMjAyNC8xMi8zMS5VU0QBAAAAh2NrAQIAAAAGMjU4LjAzAMAXTRaP1d0IMtyzFo/V3QgkQ0lRLlJCTFguSVFfQ0xPU0VQUklDRS4yMDI1LzcvMTcuVVNEAQAAAGlV9AECAAAABjEyMi4xNwCfLNIVj9XdCKiiqhaP1d0IJENJUS5SQkxYLklRX0NMT1NFUFJJQ0UuMjAyNS80LzE3LlVTRAEAAABpVfQBAgAAAAU1OS43MQC059EVj9XdCI+NpxaP1d0IJUNJUS5SQkxYLklRX0NMT1NFUFJJQ0UuMjAyMi8xMS8zMC5VU0QBAAAAaVX0AQIAAAAFMzEuNzcAtOfRFY/V3QiUkagWj9XdCCRDSVEuUkJMWC5JUV9DTE9TRVBSSUNFLjIwMjMvMy8xNC5VU0QBAAAAaVX0AQIAAAAFNDMu</t>
  </si>
  <si>
    <t>MTkAtOfRFY/V3QhguKkWj9XdCCNDSVEuUkJMWC5JUV9PUEVOUFJJQ0UuMjAyNC83LzE4LlVTRAEAAABpVfQBAgAAAAU0MC4wNwC059EVj9XdCBR6shaP1d0IIkNJUS5SQkxYLklRX1lFQVJISUdILjIwMjUvNy8xNy5VU0QBAAAAaVX0AQIAAAAGMTIzLjMzALTn0RWP1d0IwfCqFo/V3QghQ0lRLlJCTFguSVFfWUVBUkxPVy4yMDI1LzcvMTcuVVNEAQAAAGlV9AECAAAABDM1LjMAtOfRFY/V3QjMGLMWj9XdCBlDSVEuUkJMWC5JUV9ZRUFSSElHSF9EQVRFAQAAAGlV9AEFAAAACTIwMjUvNy8zMQC059EVj9XdCCSgrBaP1d0IGENJUS5SQkxYLklRX1lFQVJMT1dfREFURQEAAABpVfQBBQAAAAgyMDI0LzgvNwC059EVj9XdCJW/rhaP1d0IJUNJUS5SQkxYLklRX0NMT1NFUFJJQ0UuMjAyNC8xMi8zMS5VU0QBAAAAaVX0AQIAAAAFNTcuODYAwBdNFo/V3QhcyrAWj9XdCCNDSVEuQVBQLklRX0NMT1NFUFJJQ0UuMjAyNS83LzE3LlVTRAEAAADauc4NAgAAAAYzNjMuNzgAnyzSFY/V3QgjU7IWj9XdCCNDSVEuQVBQLklRX0NMT1NFUFJJQ0UuMjAyNS80LzE3LlVTRAEAAADauc4NAgAAAAYyMzguMjIAtOfRFY/V3QhHtrEWj9XdCCRDSVEuQVBQLklRX0NMT1NFUFJJQ0UuMjAyMi8xMS8zMC5VU0QBAAAA2rnODQIAAAAFMTQuNDEAtOfRFY/V3QhdVKUWj9XdCCNDSVEuQVBQLklRX0NMT1NFUFJJQ0UuMjAyMy8zLzE0LlVT</t>
  </si>
  <si>
    <t>RAEAAADauc4NAgAAAAUxMi43NwC059EVj9XdCNOlpRaP1d0IIkNJUS5BUFAuSVFfT1BFTlBSSUNFLjIwMjQvNy8xOC5VU0QBAAAA2rnODQIAAAAFODEuOTkAtOfRFY/V3QgHVaYWj9XdCCFDSVEuQVBQLklRX1lFQVJISUdILjIwMjUvNy8xNy5VU0QBAAAA2rnODQIAAAAGNTI1LjE1ALTn0RWP1d0Iny2mFo/V3QggQ0lRLkFQUC5JUV9ZRUFSTE9XLjIwMjUvNy8xNy5VU0QBAAAA2rnODQIAAAAFNjAuNjcAtOfRFY/V3QiPjacWj9XdCBhDSVEuQVBQLklRX1lFQVJISUdIX0RBVEUBAAAA2rnODQUAAAAJMjAyNS8yLzEzALTn0RWP1d0IlJGoFo/V3QgXQ0lRLkFQUC5JUV9ZRUFSTE9XX0RBVEUBAAAA2rnODQUAAAAIMjAyNC84LzgAtOfRFY/V3QiSErgWj9XdCCRDSVEuQVBQLklRX0NMT1NFUFJJQ0UuMjAyNC8xMi8zMS5VU0QBAAAA2rnODQIAAAAGMzIzLjgzAMAXTRaP1d0Im6+4Fo/V3QgkQ0lRLlNIT1AuSVFfQ0xPU0VQUklDRS4yMDI1LzcvMTcuVVNEAQAAAAYrBAUCAAAABjEyNi43NQCfLNIVj9XdCCSgrBaP1d0IJENJUS5TSE9QLklRX0NMT1NFUFJJQ0UuMjAyNS80LzE3LlVTRAEAAAAGKwQFAgAAAAU4My42NQC059EVj9XdCHiKrRaP1d0IJUNJUS5TSE9QLklRX0NMT1NFUFJJQ0UuMjAyMi8xMS8zMC5VU0QBAAAABisEBQIAAAAFNDAuODgAtOfRFY/V3QgkoKwWj9XdCCRDSVEuU0hPUC5JUV9DTE9TRVBS</t>
  </si>
  <si>
    <t>SUNFLjIwMjMvMy8xNC5VU0QBAAAABisEBQIAAAAENDMuOAC059EVj9XdCHiKrRaP1d0II0NJUS5TSE9QLklRX09QRU5QUklDRS4yMDI0LzcvMTguVVNEAQAAAAYrBAUCAAAABDY1LjkAtOfRFY/V3QiVv64Wj9XdCCJDSVEuU0hPUC5JUV9ZRUFSSElHSC4yMDI1LzcvMTcuVVNEAQAAAAYrBAUCAAAABjEyOS4zOACT+9EVj9XdCE+4rxaP1d0IIUNJUS5TSE9QLklRX1lFQVJMT1cuMjAyNS83LzE3LlVTRAEAAAAGKwQFAgAAAAU0OC41NgCT+9EVj9XdCFzKsBaP1d0IGUNJUS5TSE9QLklRX1lFQVJISUdIX0RBVEUBAAAABisEBQUAAAAIMjAyNS84LzYAk/vRFY/V3QhhdrcWj9XdCBhDSVEuU0hPUC5JUV9ZRUFSTE9XX0RBVEUBAAAABisEBQUAAAAIMjAyNC84LzcAk/vRFY/V3QhdVKUWj9XdCCVDSVEuU0hPUC5JUV9DTE9TRVBSSUNFLjIwMjQvMTIvMzEuVVNEAQAAAAYrBAUCAAAABjEwNi4zMwDAF00Wj9XdCFJAsxaP1d0IJENJUS5URUFNLklRX0NMT1NFUFJJQ0UuMjAyNS83LzE3LlVTRAEAAABSEyIPAgAAAAYxOTAuNjIAnyzSFY/V3Qh/ZqcWj9XdCCRDSVEuVEVBTS5JUV9DTE9TRVBSSUNFLjIwMjUvNC8xNy5VU0QBAAAAUhMiDwIAAAAGMjAyLjc1AJP70RWP1d0IlJGoFo/V3QglQ0lRLlRFQU0uSVFfQ0xPU0VQUklDRS4yMDIyLzExLzMwLlVTRAEAAABSEyIPAgAAAAYxMzEuNTUAk/vRFY/V3QhguKkWj9Xd</t>
  </si>
  <si>
    <t>CCRDSVEuVEVBTS5JUV9DTE9TRVBSSUNFLjIwMjMvMy8xNC5VU0QBAAAAUhMiDwIAAAAGMTU5Ljk4AJP70RWP1d0Iu3e2Fo/V3QgjQ0lRLlRFQU0uSVFfT1BFTlBSSUNFLjIwMjQvNy8xOC5VU0QBAAAAUhMiDwIAAAAFMTc5LjcAk/vRFY/V3QjB8KoWj9XdCCJDSVEuVEVBTS5JUV9ZRUFSSElHSC4yMDI1LzcvMTcuVVNEAQAAAFITIg8CAAAACDMyNS45OTk5AJP70RWP1d0IDwG3Fo/V3QghQ0lRLlRFQU0uSVFfWUVBUkxPVy4yMDI1LzcvMTcuVVNEAQAAAFITIg8CAAAABjEzNS4yOQCT+9EVj9XdCE+4rxaP1d0IGUNJUS5URUFNLklRX1lFQVJISUdIX0RBVEUBAAAAUhMiDwUAAAAJMjAyNS8yLzEwAJP70RWP1d0IXMqwFo/V3QgYQ0lRLlRFQU0uSVFfWUVBUkxPV19EQVRFAQAAAFITIg8FAAAACDIwMjQvOC84AJP70RWP1d0IR7axFo/V3QglQ0lRLlRFQU0uSVFfQ0xPU0VQUklDRS4yMDI0LzEyLzMxLlVTRAEAAABSEyIPAgAAAAYyNDMuMzgAwBdNFo/V3QiBP7EWj9XdCCRDSVEuTVNGVC5JUV9DTE9TRVBSSUNFLjIwMjUvNy8xNy5VU0QBAAAAS1UAAAIAAAAFNTExLjcAnyzSFY/V3QiWhK4Wj9XdCCRDSVEuTVNGVC5JUV9DTE9TRVBSSUNFLjIwMjUvNC8xNy5VU0QBAAAAS1UAAAIAAAAGMzY3Ljc4AJP70RWP1d0IXrS1Fo/V3QglQ0lRLk1TRlQuSVFfQ0xPU0VQUklDRS4yMDIyLzExLzMwLlVTRAEAAABLVQAA</t>
  </si>
  <si>
    <t>AgAAAAYyNTUuMTQAk/vRFY/V3QjB8KoWj9XdCCRDSVEuTVNGVC5JUV9DTE9TRVBSSUNFLjIwMjMvMy8xNC5VU0QBAAAAS1UAAAIAAAAGMjYwLjc5AJP70RWP1d0Irim2Fo/V3QgjQ0lRLk1TRlQuSVFfT1BFTlBSSUNFLjIwMjQvNy8xOC5VU0QBAAAAS1UAAAIAAAAGNDQ0LjM0AJP70RWP1d0IE3msFo/V3QgiQ0lRLk1TRlQuSVFfWUVBUkhJR0guMjAyNS83LzE3LlVTRAEAAABLVQAAAgAAAAY1MTMuMzcAk/vRFY/V3Qh4iq0Wj9XdCCFDSVEuTVNGVC5JUV9ZRUFSTE9XLjIwMjUvNy8xNy5VU0QBAAAAS1UAAAIAAAAGMzQ0Ljc5AJP70RWP1d0Ilb+uFo/V3QgZQ0lRLk1TRlQuSVFfWUVBUkhJR0hfREFURQEAAABLVQAABQAAAAkyMDI1LzcvMzEAk/vRFY/V3QhPuK8Wj9XdCBhDSVEuTVNGVC5JUV9ZRUFSTE9XX0RBVEUBAAAAS1UAAAUAAAAIMjAyNS80LzcAk/vRFY/V3QgyFbUWj9XdCCVDSVEuTVNGVC5JUV9DTE9TRVBSSUNFLjIwMjQvMTIvMzEuVVNEAQAAAEtVAAACAAAABTQyMS41AMAXTRaP1d0IhUKvFo/V3QgkQ0lRLkFNWk4uSVFfQ0xPU0VQUklDRS4yMDI1LzcvMTcuVVNEAQAAAD1JAAACAAAABjIyMy44OACfLNIVj9XdCIx7sBaP1d0IJENJUS5BTVpOLklRX0NMT1NFUFJJQ0UuMjAyNS80LzE3LlVTRAEAAAA9SQAAAgAAAAYxNzIuNjEAk/vRFY/V3QifLaYWj9XdCCVDSVEuQU1aTi5JUV9DTE9TRVBS</t>
  </si>
  <si>
    <t>SUNFLjIwMjIvMTEvMzAuVVNEAQAAAD1JAAACAAAABTk2LjU0AJP70RWP1d0If2anFo/V3QgkQ0lRLkFNWk4uSVFfQ0xPU0VQUklDRS4yMDIzLzMvMTQuVVNEAQAAAD1JAAACAAAABTk0Ljg4AJP70RWP1d0IlJGoFo/V3QgjQ0lRLkFNWk4uSVFfT1BFTlBSSUNFLjIwMjQvNy8xOC5VU0QBAAAAPUkAAAIAAAAGMTg5LjU5AJP70RWP1d0If2anFo/V3QgiQ0lRLkFNWk4uSVFfWUVBUkhJR0guMjAyNS83LzE3LlVTRAEAAAA9SQAAAgAAAAYyNDIuNTIAk/vRFY/V3QhDaqgWj9XdCCFDSVEuQU1aTi5JUV9ZRUFSTE9XLjIwMjUvNy8xNy5VU0QBAAAAPUkAAAIAAAAGMTUxLjYxAJP70RWP1d0ISZGpFo/V3QgZQ0lRLkFNWk4uSVFfWUVBUkhJR0hfREFURQEAAAA9SQAABQAAAAgyMDI1LzIvNACT+9EVj9XdCDLcsxaP1d0IGENJUS5BTVpOLklRX1lFQVJMT1dfREFURQEAAAA9SQAABQAAAAgyMDI1LzQvNwCT+9EVj9XdCPyftBaP1d0IJUNJUS5BTVpOLklRX0NMT1NFUFJJQ0UuMjAyNC8xMi8zMS5VU0QBAAAAPUkAAAIAAAAGMjE5LjM5AMAXTRaP1d0IG7WzFo/V3QguQ0lRLk5BU0RBUUdTOkdPT0dMLklRX0NMT1NFUFJJQ0UuMjAyNS83LzE3LlVTRAEAAACocQAAAgAAAAYxODMuNTgAnyzSFY/V3QiVv64Wj9XdCC5DSVEuTkFTREFRR1M6R09PR0wuSVFfQ0xPU0VQUklDRS4yMDI1LzQvMTcuVVNEAQAAAKhxAAACAAAA</t>
  </si>
  <si>
    <t>BjE1MS4xNgCT+9EVj9XdCJW/rhaP1d0IL0NJUS5OQVNEQVFHUzpHT09HTC5JUV9DTE9TRVBSSUNFLjIwMjIvMTEvMzAuVVNEAQAAAKhxAAACAAAABjEwMC45OQCT+9EVj9XdCC+RrxaP1d0ILkNJUS5OQVNEQVFHUzpHT09HTC5JUV9DTE9TRVBSSUNFLjIwMjMvMy8xNC5VU0QBAAAAqHEAAAIAAAAFOTMuOTcAk/vRFY/V3QhcyrAWj9XdCC1DSVEuTkFTREFRR1M6R09PR0wuSVFfT1BFTlBSSUNFLjIwMjQvNy8xOC5VU0QBAAAAqHEAAAIAAAAGMTgxLjkzAJP70RWP1d0IMtyzFo/V3QgsQ0lRLk5BU0RBUUdTOkdPT0dMLklRX1lFQVJISUdILjIwMjUvNy8xNy5VU0QBAAAAqHEAAAIAAAAGMjA3LjA1AJP70RWP1d0IR7axFo/V3QgrQ0lRLk5BU0RBUUdTOkdPT0dMLklRX1lFQVJMT1cuMjAyNS83LzE3LlVTRAEAAACocQAAAgAAAAYxNDAuNTMAk/vRFY/V3QhdVKUWj9XdCCNDSVEuTkFTREFRR1M6R09PR0wuSVFfWUVBUkhJR0hfREFURQEAAACocQAABQAAAAgyMDI1LzIvNACT+9EVj9XdCNOlpRaP1d0IIkNJUS5OQVNEQVFHUzpHT09HTC5JUV9ZRUFSTE9XX0RBVEUBAAAAqHEAAAUAAAAIMjAyNS80LzcAk/vRFY/V3Qh/ZqcWj9XdCC9DSVEuTkFTREFRR1M6R09PR0wuSVFfQ0xPU0VQUklDRS4yMDI0LzEyLzMxLlVTRAEAAACocQAAAgAAAAUxODkuMwDAF00Wj9XdCE6dtxaP1d0IJENJUS5UU0xBLklRX0NMT1NF</t>
  </si>
  <si>
    <t>UFJJQ0UuMjAyNS83LzE3LlVTRAEAAAAQxqIBAgAAAAYzMTkuNDEAnyzSFY/V3QjMGLMWj9XdCCRDSVEuVFNMQS5JUV9DTE9TRVBSSUNFLjIwMjUvNC8xNy5VU0QBAAAAEMaiAQIAAAAGMjQxLjM3AJP70RWP1d0IwfCqFo/V3QglQ0lRLlRTTEEuSVFfQ0xPU0VQUklDRS4yMDIyLzExLzMwLlVTRAEAAAAQxqIBAgAAAAUxOTQuNwCT+9EVj9XdCAJnsxaP1d0IJENJUS5UU0xBLklRX0NMT1NFUFJJQ0UuMjAyMy8zLzE0LlVTRAEAAAAQxqIBAgAAAAYxODMuMjYAk/vRFY/V3QgTeawWj9XdCCNDSVEuVFNMQS5JUV9PUEVOUFJJQ0UuMjAyNC83LzE4LlVTRAEAAAAQxqIBAgAAAAYyNTEuMDkAk/vRFY/V3Qh4iq0Wj9XdCCJDSVEuVFNMQS5JUV9ZRUFSSElHSC4yMDI1LzcvMTcuVVNEAQAAABDGogECAAAACDQ4OC41Mzk5AJP70RWP1d0IeIqtFo/V3QghQ0lRLlRTTEEuSVFfWUVBUkxPVy4yMDI1LzcvMTcuVVNEAQAAABDGogECAAAAAzE4MgCT+9EVj9XdCJW/rhaP1d0IGUNJUS5UU0xBLklRX1lFQVJISUdIX0RBVEUBAAAAEMaiAQUAAAAKMjAyNC8xMi8xOACT+9EVj9XdCC+RrxaP1d0IGENJUS5UU0xBLklRX1lFQVJMT1dfREFURQEAAAAQxqIBBQAAAAgyMDI0LzgvNwCT+9EVj9XdCBR6shaP1d0IJUNJUS5UU0xBLklRX0NMT1NFUFJJQ0UuMjAyNC8xMi8zMS5VU0QBAAAAEMaiAQIAAAAGNDAzLjg0AMAXTRaP1d0I</t>
  </si>
  <si>
    <t>jhixFo/V3QgkQ0lRLlBMVFIuSVFfQ0xPU0VQUklDRS4yMDI1LzcvMTcuVVNEAQAAAGX6mAICAAAABjE1My45OQCfLNIVj9XdCAZSrBaP1d0IJENJUS5QTFRSLklRX0NMT1NFUFJJQ0UuMjAyNS80LzE3LlVTRAEAAABl+pgCAgAAAAU5My43OACT+9EVj9XdCJ8tphaP1d0IJUNJUS5QTFRSLklRX0NMT1NFUFJJQ0UuMjAyMi8xMS8zMC5VU0QBAAAAZfqYAgIAAAADNy41AJP70RWP1d0I06WlFo/V3QgkQ0lRLlBMVFIuSVFfQ0xPU0VQUklDRS4yMDIzLzMvMTQuVVNEAQAAAGX6mAICAAAABDcuODkAk/vRFY/V3QifLaYWj9XdCCNDSVEuUExUUi5JUV9PUEVOUFJJQ0UuMjAyNC83LzE4LlVTRAEAAABl+pgCAgAAAAUyOC40MgCT+9EVj9XdCH9mpxaP1d0IIkNJUS5QTFRSLklRX1lFQVJISUdILjIwMjUvNy8xNy5VU0QBAAAAZfqYAgIAAAAGMTU1LjY4AJP70RWP1d0IQ2qoFo/V3QghQ0lRLlBMVFIuSVFfWUVBUkxPVy4yMDI1LzcvMTcuVVNEAQAAAGX6mAICAAAABTIxLjIzAJP70RWP1d0ISZGpFo/V3QgZQ0lRLlBMVFIuSVFfWUVBUkhJR0hfREFURQEAAABl+pgCBQAAAAgyMDI1LzgvNgCT+9EVj9XdCJuvuBaP1d0IGENJUS5QTFRSLklRX1lFQVJMT1dfREFURQEAAABl+pgCBQAAAAgyMDI0LzgvNwCT+9EVj9XdCCNTshaP1d0IJUNJUS5QTFRSLklRX0NMT1NFUFJJQ0UuMjAyNC8xMi8zMS5VU0QBAAAAZfqYAgIA</t>
  </si>
  <si>
    <t>AAAFNzUuNjMAwBdNFo/V3Qh2Y60Wj9XdCCRDSVEuT1JDTC5JUV9DTE9TRVBSSUNFLjIwMjUvNy8xNy5VU0QBAAAA51YAAAIAAAAGMjQ4Ljc1AJ8s0hWP1d0Ilb+uFo/V3QgkQ0lRLk9SQ0wuSVFfQ0xPU0VQUklDRS4yMDI1LzQvMTcuVVNEAQAAAOdWAAACAAAABjEyOC42MgCT+9EVj9XdCC+RrxaP1d0IJUNJUS5PUkNMLklRX0NMT1NFUFJJQ0UuMjAyMi8xMS8zMC5VU0QBAAAA51YAAAIAAAAFODMuMDMAk/vRFY/V3QhcyrAWj9XdCCRDSVEuT1JDTC5JUV9DTE9TRVBSSUNFLjIwMjMvMy8xNC5VU0QBAAAA51YAAAIAAAAFODQuNTYAk/vRFY/V3QiSErgWj9XdCCNDSVEuT1JDTC5JUV9PUEVOUFJJQ0UuMjAyNC83LzE4LlVTRAEAAADnVgAAAgAAAAYxMzkuMzYAk/vRFY/V3QhHtrEWj9XdCCJDSVEuT1JDTC5JUV9ZRUFSSElHSC4yMDI1LzcvMTcuVVNEAQAAAOdWAAACAAAACDI1MS41OTk5AJP70RWP1d0IXVSlFo/V3QghQ0lRLk9SQ0wuSVFfWUVBUkxPVy4yMDI1LzcvMTcuVVNEAQAAAOdWAAACAAAABjExOC44NgCT+9EVj9XdCNOlpRaP1d0IGUNJUS5PUkNMLklRX1lFQVJISUdIX0RBVEUBAAAA51YAAAUAAAAJMjAyNS83LzMxAJP70RWP1d0Iny2mFo/V3QgYQ0lRLk9SQ0wuSVFfWUVBUkxPV19EQVRFAQAAAOdWAAAFAAAACDIwMjUvNC83AJP70RWP1d0IQ2qoFo/V3QglQ0lRLk9SQ0wuSVFfQ0xPU0VQUklD</t>
  </si>
  <si>
    <t>RS4yMDI0LzEyLzMxLlVTRAEAAADnVgAAAgAAAAYxNjYuNjQAwBdNFo/V3QhhdrcWj9XdCCRDSVEuTkJJUy5JUV9DTE9TRVBSSUNFLjIwMjUvNy8xNy5VU0QBAAAAv/sZAwIAAAAFNTMuNjkAnyzSFY/V3QjB8KoWj9XdCCRDSVEuTkJJUy5JUV9DTE9TRVBSSUNFLjIwMjUvNC8xNy5VU0QBAAAAv/sZAwIAAAAFMjEuNTMAk/vRFY/V3QgGUqwWj9XdCCVDSVEuTkJJUy5JUV9DTE9TRVBSSUNFLjIwMjIvMTEvMzAuVVNEAQAAAL/7GQMDAAAAAACT+9EVj9XdCBN5rBaP1d0IJENJUS5OQklTLklRX0NMT1NFUFJJQ0UuMjAyMy8zLzE0LlVTRAEAAAC/+xkDAwAAAAAAk/vRFY/V3QgGUqwWj9XdCCNDSVEuTkJJUy5JUV9PUEVOUFJJQ0UuMjAyNC83LzE4LlVTRAEAAAC/+xkDAwAAAAAAk/vRFY/V3QgTeawWj9XdCCJDSVEuTkJJUy5JUV9ZRUFSSElHSC4yMDI1LzcvMTcuVVNEAQAAAL/7GQMCAAAABTU2LjE2AJP70RWP1d0IdmOtFo/V3QghQ0lRLk5CSVMuSVFfWUVBUkxPVy4yMDI1LzcvMTcuVVNEAQAAAL/7GQMCAAAABTE0LjA5AJP70RWP1d0Ilb+uFo/V3QgZQ0lRLk5CSVMuSVFfWUVBUkhJR0hfREFURQEAAAC/+xkDBQAAAAkyMDI1LzcvMjEAk/vRFY/V3Qgvka8Wj9XdCBhDSVEuTkJJUy5JUV9ZRUFSTE9XX0RBVEUBAAAAv/sZAwUAAAAKMjAyNC8xMC8yMQCT+9EVj9XdCA8BtxaP1d0IJUNJUS5OQklTLklRX0NM</t>
  </si>
  <si>
    <t>T1NFUFJJQ0UuMjAyNC8xMi8zMS5VU0QBAAAAv/sZAwIAAAAEMjcuNwDAF00Wj9XdCHXbtRaP1d0IJENJUS5FU1RDLklRX0NMT1NFUFJJQ0UuMjAyNS83LzE3LlVTRAEAAACAhFsNAgAAAAQ4Ni4zAJ8s0hWP1d0IloSuFo/V3QgkQ0lRLkVTVEMuSVFfQ0xPU0VQUklDRS4yMDI1LzQvMTcuVVNEAQAAAICEWw0CAAAABTc3Ljg3AJP70RWP1d0Iny2mFo/V3QglQ0lRLkVTVEMuSVFfQ0xPU0VQUklDRS4yMDIyLzExLzMwLlVTRAEAAACAhFsNAgAAAAU2MS4xOQCT+9EVj9XdCH9mpxaP1d0IJENJUS5FU1RDLklRX0NMT1NFUFJJQ0UuMjAyMy8zLzE0LlVTRAEAAACAhFsNAgAAAAU1NS4xMgCT+9EVj9XdCENqqBaP1d0II0NJUS5FU1RDLklRX09QRU5QUklDRS4yMDI0LzcvMTguVVNEAQAAAICEWw0CAAAABjExNS41NQCT+9EVj9XdCEmRqRaP1d0IIkNJUS5FU1RDLklRX1lFQVJISUdILjIwMjUvNy8xNy5VU0QBAAAAgIRbDQIAAAAGMTE4Ljg0AJP70RWP1d0Iu3e2Fo/V3QghQ0lRLkVTVEMuSVFfWUVBUkxPVy4yMDI1LzcvMTcuVVNEAQAAAICEWw0CAAAAAjY5AJP70RWP1d0IwfCqFo/V3QgZQ0lRLkVTVEMuSVFfWUVBUkhJR0hfREFURQEAAACAhFsNBQAAAAkyMDI1LzIvMTAAk/vRFY/V3Qi7KqwWj9XdCBhDSVEuRVNUQy5JUV9ZRUFSTE9XX0RBVEUBAAAAgIRbDQUAAAAIMjAyNC85LzkAk/vRFY/V3Qh2Y60Wj9Xd</t>
  </si>
  <si>
    <t>CCVDSVEuRVNUQy5JUV9DTE9TRVBSSUNFLjIwMjQvMTIvMzEuVVNEAQAAAICEWw0CAAAABTk5LjA4ACstTRaP1d0IjhixFo/V3QgkQ0lRLlNOT1cuSVFfQ0xPU0VQUklDRS4yMDI1LzcvMTcuVVNEAQAAALA8ZBACAAAABjIxMS41OACfLNIVj9XdCFzKsBaP1d0IJENJUS5TTk9XLklRX0NMT1NFUFJJQ0UuMjAyNS80LzE3LlVTRAEAAACwPGQQAgAAAAYxNDMuNDMAk/vRFY/V3QjAJLkWj9XdCCVDSVEuU05PVy5JUV9DTE9TRVBSSUNFLjIwMjIvMTEvMzAuVVNEAQAAALA8ZBACAAAABTE0Mi45AJP70RWP1d0IR7axFo/V3QgkQ0lRLlNOT1cuSVFfQ0xPU0VQUklDRS4yMDIzLzMvMTQuVVNEAQAAALA8ZBACAAAABjEzOS44MgCT+9EVj9XdCBgmpRaP1d0II0NJUS5TTk9XLklRX09QRU5QUklDRS4yMDI0LzcvMTguVVNEAQAAALA8ZBACAAAABjEzNS4wMwCT+9EVj9XdCEe2sRaP1d0IIkNJUS5TTk9XLklRX1lFQVJISUdILjIwMjUvNy8xNy5VU0QBAAAAsDxkEAIAAAAFMjI2LjYAk/vRFY/V3QgYJqUWj9XdCCFDSVEuU05PVy5JUV9ZRUFSTE9XLjIwMjUvNy8xNy5VU0QBAAAAsDxkEAIAAAAGMTA3LjEzAJP70RWP1d0I06WlFo/V3QgZQ0lRLlNOT1cuSVFfWUVBUkhJR0hfREFURQEAAACwPGQQBQAAAAkyMDI1LzcvMzEAk/vRFY/V3QifLaYWj9XdCBhDSVEuU05PVy5JUV9ZRUFSTE9XX0RBVEUBAAAAsDxkEAUAAAAI</t>
  </si>
  <si>
    <t>MjAyNC85LzYAk/vRFY/V3QhDaqgWj9XdCCVDSVEuU05PVy5JUV9DTE9TRVBSSUNFLjIwMjQvMTIvMzEuVVNEAQAAALA8ZBACAAAABjE1NC40MQArLU0Wj9XdCK4pthaP1d0IJENJUS5ERE9HLklRX0NMT1NFUFJJQ0UuMjAyNS83LzE3LlVTRAEAAAC7oQQIAgAAAAYxNDMuMTUAnyzSFY/V3QiljbEWj9XdCCRDSVEuRERPRy5JUV9DTE9TRVBSSUNFLjIwMjUvNC8xNy5VU0QBAAAAu6EECAIAAAAFOTEuMTgAk/vRFY/V3QjB8KoWj9XdCCVDSVEuRERPRy5JUV9DTE9TRVBSSUNFLjIwMjIvMTEvMzAuVVNEAQAAALuhBAgCAAAABTc1Ljc4AJP70RWP1d0IuyqsFo/V3QgkQ0lRLkRET0cuSVFfQ0xPU0VQUklDRS4yMDIzLzMvMTQuVVNEAQAAALuhBAgCAAAABTY1Ljk2AJP70RWP1d0IE3msFo/V3QgjQ0lRLkRET0cuSVFfT1BFTlBSSUNFLjIwMjQvNy8xOC5VU0QBAAAAu6EECAIAAAAFMTIxLjcAk/vRFY/V3Qh2Y60Wj9XdCCJDSVEuRERPRy5JUV9ZRUFSSElHSC4yMDI1LzcvMTcuVVNEAQAAALuhBAgCAAAABjE3MC4wOACT+9EVj9XdCEyYrhaP1d0IIUNJUS5ERE9HLklRX1lFQVJMT1cuMjAyNS83LzE3LlVTRAEAAAC7oQQIAgAAAAU4MS42MwCT+9EVj9XdCC+RrxaP1d0IGUNJUS5ERE9HLklRX1lFQVJISUdIX0RBVEUBAAAAu6EECAUAAAAJMjAyNC8xMi82AJP70RWP1d0IQqOwFo/V3QgYQ0lRLkRET0cuSVFfWUVB</t>
  </si>
  <si>
    <t>UkxPV19EQVRFAQAAALuhBAgFAAAACDIwMjUvNC83AJP70RWP1d0IR7axFo/V3QglQ0lRLkRET0cuSVFfQ0xPU0VQUklDRS4yMDI0LzEyLzMxLlVTRAEAAAC7oQQIAgAAAAYxNDIuODkAKy1NFo/V3QiooqoWj9XdCCNDSVEuTkVULklRX0NMT1NFUFJJQ0UuMjAyNS83LzE3LlVTRAEAAAA09eAEAgAAAAYxOTEuMjUAnyzSFY/V3QiooqoWj9XdCCNDSVEuTkVULklRX0NMT1NFUFJJQ0UuMjAyNS80LzE3LlVTRAEAAAA09eAEAgAAAAUxMDcuOQCT+9EVj9XdCH9mpxaP1d0IJENJUS5ORVQuSVFfQ0xPU0VQUklDRS4yMDIyLzExLzMwLlVTRAEAAAA09eAEAgAAAAU0OS4xNACT+9EVj9XdCENqqBaP1d0II0NJUS5ORVQuSVFfQ0xPU0VQUklDRS4yMDIzLzMvMTQuVVNEAQAAADT14AQCAAAABDU0LjgAk/vRFY/V3QhJkakWj9XdCCJDSVEuTkVULklRX09QRU5QUklDRS4yMDI0LzcvMTguVVNEAQAAADT14AQCAAAABTgxLjAxAJP70RWP1d0IMhW1Fo/V3QghQ0lRLk5FVC5JUV9ZRUFSSElHSC4yMDI1LzcvMTcuVVNEAQAAADT14AQCAAAABjE5OC4wMQCT+9EVj9XdCDLcsxaP1d0IIENJUS5ORVQuSVFfWUVBUkxPVy4yMDI1LzcvMTcuVVNEAQAAADT14AQCAAAABTY5LjI2AJP70RWP1d0IvMmqFo/V3QgYQ0lRLk5FVC5JUV9ZRUFSSElHSF9EQVRFAQAAADT14AQFAAAACDIwMjUvOC81AJP70RWP1d0IuyqsFo/V3QgXQ0lR</t>
  </si>
  <si>
    <t>Lk5FVC5JUV9ZRUFSTE9XX0RBVEUBAAAANPXgBAUAAAAJMjAyNC85LzEwAJP70RWP1d0IdmOtFo/V3QgkQ0lRLk5FVC5JUV9DTE9TRVBSSUNFLjIwMjQvMTIvMzEuVVNEAQAAADT14AQCAAAABjEwNy42OAArLU0Wj9XdCDCOsxaP1d0IJENJUS5HVExCLklRX0NMT1NFUFJJQ0UuMjAyNS83LzE3LlVTRAEAAADNhBcRAgAAAAU0My45MgCfLNIVj9XdCEKjsBaP1d0IJENJUS5HVExCLklRX0NMT1NFUFJJQ0UuMjAyNS80LzE3LlVTRAEAAADNhBcRAgAAAAQ0Mi45AJP70RWP1d0I8Hi0Fo/V3QglQ0lRLkdUTEIuSVFfQ0xPU0VQUklDRS4yMDIyLzExLzMwLlVTRAEAAADNhBcRAgAAAAUzOS41NQCT+9EVj9XdCEKjsBaP1d0IJENJUS5HVExCLklRX0NMT1NFUFJJQ0UuMjAyMy8zLzE0LlVTRAEAAADNhBcRAgAAAAUzMy45NgCT+9EVj9XdCDLcsxaP1d0II0NJUS5HVExCLklRX09QRU5QUklDRS4yMDI0LzcvMTguVVNEAQAAAM2EFxECAAAABDU0LjUAk/vRFY/V3QhHtrEWj9XdCCJDSVEuR1RMQi5JUV9ZRUFSSElHSC4yMDI1LzcvMTcuVVNEAQAAAM2EFxECAAAABTc0LjE4AJP70RWP1d0IGCalFo/V3QghQ0lRLkdUTEIuSVFfWUVBUkxPVy4yMDI1LzcvMTcuVVNEAQAAAM2EFxECAAAABzM3Ljg5NjkAk/vRFY/V3QjTpaUWj9XdCBlDSVEuR1RMQi5JUV9ZRUFSSElHSF9EQVRFAQAAAM2EFxEFAAAACTIwMjUvMS8zMQCT</t>
  </si>
  <si>
    <t>+9EVj9XdCJ8tphaP1d0IGENJUS5HVExCLklRX1lFQVJMT1dfREFURQEAAADNhBcRBQAAAAgyMDI1LzQvNACT+9EVj9XdCENqqBaP1d0IJUNJUS5HVExCLklRX0NMT1NFUFJJQ0UuMjAyNC8xMi8zMS5VU0QBAAAAzYQXEQIAAAAFNTYuMzUAKy1NFo/V3QgCZ7MWj9XdCCRDSVEuUEFOVy5JUV9DTE9TRVBSSUNFLjIwMjUvNy8xNy5VU0QBAAAAg32EAQIAAAAGMTk2LjI4AJ8s0hWP1d0IvMmqFo/V3QgkQ0lRLlBBTlcuSVFfQ0xPU0VQUklDRS4yMDI1LzQvMTcuVVNEAQAAAIN9hAECAAAABjE2Ny42OQCT+9EVj9XdCLsqrBaP1d0IJUNJUS5QQU5XLklRX0NMT1NFUFJJQ0UuMjAyMi8xMS8zMC5VU0QBAAAAg32EAQIAAAAFODQuOTUAk/vRFY/V3QgTeawWj9XdCCRDSVEuUEFOVy5JUV9DTE9TRVBSSUNFLjIwMjMvMy8xNC5VU0QBAAAAg32EAQIAAAAFOTIuMjQAk/vRFY/V3Qh2Y60Wj9XdCCNDSVEuUEFOVy5JUV9PUEVOUFJJQ0UuMjAyNC83LzE4LlVTRAEAAACDfYQBAgAAAAcxNjQuNjM1AJP70RWP1d0ITJiuFo/V3QgiQ0lRLlBBTlcuSVFfWUVBUkhJR0guMjAyNS83LzE3LlVTRAEAAACDfYQBAgAAAAYyMDguMzkAk/vRFY/V3Qgvka8Wj9XdCCFDSVEuUEFOVy5JUV9ZRUFSTE9XLjIwMjUvNy8xNy5VU0QBAAAAg32EAQIAAAAGMTQyLjAxAJP70RWP1d0IQqOwFo/V3QgZQ0lRLlBBTlcuSVFfWUVBUkhJR0hfREFU</t>
  </si>
  <si>
    <t>RQEAAACDfYQBBQAAAAkyMDI1LzcvMjkAk/vRFY/V3QjMGLMWj9XdCBhDSVEuUEFOVy5JUV9ZRUFSTE9XX0RBVEUBAAAAg32EAQUAAAAIMjAyNS80LzcAk/vRFY/V3QgYJqUWj9XdCCVDSVEuUEFOVy5JUV9DTE9TRVBSSUNFLjIwMjQvMTIvMzEuVVNEAQAAAIN9hAECAAAABjE4MS45NgArLU0Wj9XdCDzurBaP1d0II0NJUS5NREIuSVFfQ0xPU0VQUklDRS4yMDI1LzcvMTcuVVNEAQAAAOJuzAICAAAABjIxOC41MwCfLNIVj9XdCH9mpxaP1d0II0NJUS5NREIuSVFfQ0xPU0VQUklDRS4yMDI1LzQvMTcuVVNEAQAAAOJuzAICAAAABjE1OS4yNgCT+9EVj9XdCENqqBaP1d0IJENJUS5NREIuSVFfQ0xPU0VQUklDRS4yMDIyLzExLzMwLlVTRAEAAADibswCAgAAAAYxNTIuNjkAk/vRFY/V3QhJkakWj9XdCCNDSVEuTURCLklRX0NMT1NFUFJJQ0UuMjAyMy8zLzE0LlVTRAEAAADibswCAgAAAAYyMDQuNjgAk/vRFY/V3QhDaqgWj9XdCCJDSVEuTURCLklRX09QRU5QUklDRS4yMDI0LzcvMTguVVNEAQAAAOJuzAICAAAAAzI2MwCT+9EVj9XdCEmRqRaP1d0IIUNJUS5NREIuSVFfWUVBUkhJR0guMjAyNS83LzE3LlVTRAEAAADibswCAgAAAAMzNzAAk/vRFY/V3QgUerIWj9XdCCBDSVEuTURCLklRX1lFQVJMT1cuMjAyNS83LzE3LlVTRAEAAADibswCAgAAAAYxNDAuNzgAk/vRFY/V3Qi8yaoWj9XdCBhDSVEuTURCLklR</t>
  </si>
  <si>
    <t>X1lFQVJISUdIX0RBVEUBAAAA4m7MAgUAAAAJMjAyNC8xMi85AJP70RWP1d0IuyqsFo/V3QgXQ0lRLk1EQi5JUV9ZRUFSTE9XX0RBVEUBAAAA4m7MAgUAAAAIMjAyNS80LzcAk/vRFY/V3Qh2Y60Wj9XdCCRDSVEuTURCLklRX0NMT1NFUFJJQ0UuMjAyNC8xMi8zMS5VU0QBAAAA4m7MAgIAAAAGMjMyLjgxACstTRaP1d0IG2qvFo/V3QgkQ0lRLlBTVEcuSVFfQ0xPU0VQUklDRS4yMDI1LzcvMTcuVVNEAQAAALjKpQYCAAAABTU3LjI1AJ8s0hWP1d0IQqOwFo/V3QgkQ0lRLlBTVEcuSVFfQ0xPU0VQUklDRS4yMDI1LzQvMTcuVVNEAQAAALjKpQYCAAAABTQxLjc1AJP70RWP1d0II1OyFo/V3QglQ0lRLlBTVEcuSVFfQ0xPU0VQUklDRS4yMDIyLzExLzMwLlVTRAEAAAC4yqUGAgAAAAUyOS4xOQCT+9EVj9XdCKWNsRaP1d0IJENJUS5QU1RHLklRX0NMT1NFUFJJQ0UuMjAyMy8zLzE0LlVTRAEAAAC4yqUGAgAAAAUyMy40NgCT+9EVj9XdCBgmpRaP1d0II0NJUS5QU1RHLklRX09QRU5QUklDRS4yMDI0LzcvMTguVVNEAQAAALjKpQYCAAAABTYxLjQ5AJP70RWP1d0Iun6lFo/V3QgiQ0lRLlBTVEcuSVFfWUVBUkhJR0guMjAyNS83LzE3LlVTRAEAAAC4yqUGAgAAAAU3My42NwCT+9EVj9XdCJ8tphaP1d0IIUNJUS5QU1RHLklRX1lFQVJMT1cuMjAyNS83LzE3LlVTRAEAAAC4yqUGAgAAAAUzNC41MQCT+9EVj9XdCH9m</t>
  </si>
  <si>
    <t>pxaP1d0IGUNJUS5QU1RHLklRX1lFQVJISUdIX0RBVEUBAAAAuMqlBgUAAAAJMjAyNS8xLzIyAJP70RWP1d0IQ2qoFo/V3QgYQ0lRLlBTVEcuSVFfWUVBUkxPV19EQVRFAQAAALjKpQYFAAAACDIwMjUvNC83AJP70RWP1d0Im6+4Fo/V3QglQ0lRLlBTVEcuSVFfQ0xPU0VQUklDRS4yMDI0LzEyLzMxLlVTRAEAAAC4yqUGAgAAAAU2MS40MwArLU0Wj9XdCMA5uBaP1d0IIkNJUS5aUy5JUV9DTE9TRVBSSUNFLjIwMjUvNy8xNy5VU0QBAAAA1MyBAwIAAAAGMjg2LjI5AJ8s0hWP1d0IjHuwFo/V3QgiQ0lRLlpTLklRX0NMT1NFUFJJQ0UuMjAyNS80LzE3LlVTRAEAAADUzIEDAgAAAAYyMDEuMDkAk/vRFY/V3Qh2Y60Wj9XdCCNDSVEuWlMuSVFfQ0xPU0VQUklDRS4yMDIyLzExLzMwLlVTRAEAAADUzIEDAgAAAAYxMzMuNDUAk/vRFY/V3QhMmK4Wj9XdCCJDSVEuWlMuSVFfQ0xPU0VQUklDRS4yMDIzLzMvMTQuVVNEAQAAANTMgQMCAAAABjEwNy45NwCT+9EVj9XdCBtqrxaP1d0IIUNJUS5aUy5JUV9PUEVOUFJJQ0UuMjAyNC83LzE4LlVTRAEAAADUzIEDAgAAAAYxOTQuOTYAk/vRFY/V3QhMmK4Wj9XdCCBDSVEuWlMuSVFfWUVBUkhJR0guMjAyNS83LzE3LlVTRAEAAADUzIEDAgAAAAgzMTguNDU5OQCT+9EVj9XdCBtqrxaP1d0IH0NJUS5aUy5JUV9ZRUFSTE9XLjIwMjUvNy8xNy5VU0QBAAAA1MyBAwIAAAAGMTUz</t>
  </si>
  <si>
    <t>LjQ1AJP70RWP1d0IQqOwFo/V3QgXQ0lRLlpTLklRX1lFQVJISUdIX0RBVEUBAAAA1MyBAwUAAAAIMjAyNS83LzgAk/vRFY/V3QiSErgWj9XdCBZDSVEuWlMuSVFfWUVBUkxPV19EQVRFAQAAANTMgQMFAAAACTIwMjQvOS8xMACT+9EVj9XdCBgmpRaP1d0II0NJUS5aUy5JUV9DTE9TRVBSSUNFLjIwMjQvMTIvMzEuVVNEAQAAANTMgQMCAAAABjE4MC40MQArLU0Wj9XdCBR6shaP1d0IJENJUS5DRkxULklRX0NMT1NFUFJJQ0UuMjAyNS83LzE3LlVTRAEAAAAmAXoQAgAAAAUyNS40MwCfLNIVj9XdCJlmsRaP1d0IJENJUS5DRkxULklRX0NMT1NFUFJJQ0UuMjAyNS80LzE3LlVTRAEAAAAmAXoQAgAAAAUyMS4xNQCT+9EVj9XdCH9mpxaP1d0IJUNJUS5DRkxULklRX0NMT1NFUFJJQ0UuMjAyMi8xMS8zMC5VU0QBAAAAJgF6EAIAAAAFMjMuMDMAk/vRFY/V3QhDaqgWj9XdCCRDSVEuQ0ZMVC5JUV9DTE9TRVBSSUNFLjIwMjMvMy8xNC5VU0QBAAAAJgF6EAIAAAAEMjIuNgCT+9EVj9XdCEmRqRaP1d0II0NJUS5DRkxULklRX09QRU5QUklDRS4yMDI0LzcvMTguVVNEAQAAACYBehACAAAABTI2LjA2AJP70RWP1d0IYXa3Fo/V3QgiQ0lRLkNGTFQuSVFfWUVBUkhJR0guMjAyNS83LzE3LlVTRAEAAAAmAXoQAgAAAAQzNy45AJP70RWP1d0IvMmqFo/V3QghQ0lRLkNGTFQuSVFfWUVBUkxPVy4yMDI1LzcvMTcuVVNEAQAA</t>
  </si>
  <si>
    <t>ACYBehACAAAABTE3Ljc5AJP70RWP1d0IuyqsFo/V3QgZQ0lRLkNGTFQuSVFfWUVBUkhJR0hfREFURQEAAAAmAXoQBQAAAAkyMDI1LzIvMTIAk/vRFY/V3QgTeawWj9XdCBhDSVEuQ0ZMVC5JUV9ZRUFSTE9XX0RBVEUBAAAAJgF6EAUAAAAIMjAyNS84LzEAk/vRFY/V3QgYJqUWj9XdCCVDSVEuQ0ZMVC5JUV9DTE9TRVBSSUNFLjIwMjQvMTIvMzEuVVNEAQAAACYBehACAAAABTI3Ljk2ACstTRaP1d0ILcesFo/V3QgkQ0lRLk5WREEuSVFfQ0xPU0VQUklDRS4yMDI1LzcvMTcuVVNEAQAAADN+AAACAAAAAzE3MwCfLNIVj9XdCBN5rBaP1d0IJENJUS5OVkRBLklRX0NMT1NFUFJJQ0UuMjAyNS80LzE3LlVTRAEAAAAzfgAAAgAAAAYxMDEuNDkAk/vRFY/V3Qh2Y60Wj9XdCCVDSVEuTlZEQS5JUV9DTE9TRVBSSUNFLjIwMjIvMTEvMzAuVVNEAQAAADN+AAACAAAABjE2LjkyMwCT+9EVj9XdCEyYrhaP1d0IJENJUS5OVkRBLklRX0NMT1NFUFJJQ0UuMjAyMy8zLzE0LlVTRAEAAAAzfgAAAgAAAAYyNC4wNjMAk/vRFY/V3Qgbaq8Wj9XdCCNDSVEuTlZEQS5JUV9PUEVOUFJJQ0UuMjAyNC83LzE4LlVTRAEAAAAzfgAAAgAAAAYxMjEuODUAk/vRFY/V3QhCo7AWj9XdCCJDSVEuTlZEQS5JUV9ZRUFSSElHSC4yMDI1LzcvMTcuVVNEAQAAADN+AAACAAAABjE3NC4xNgCT+9EVj9XdCA8BtxaP1d0IIUNJUS5OVkRBLklRX1lF</t>
  </si>
  <si>
    <t>QVJMT1cuMjAyNS83LzE3LlVTRAEAAAAzfgAAAgAAAAU4Ni42MgCT+9EVj9XdCKWNsRaP1d0IGUNJUS5OVkRBLklRX1lFQVJISUdIX0RBVEUBAAAAM34AAAUAAAAJMjAyNS83LzMxAJP70RWP1d0IGCalFo/V3QgYQ0lRLk5WREEuSVFfWUVBUkxPV19EQVRFAQAAADN+AAAFAAAACDIwMjUvNC83AJP70RWP1d0IA/SlFo/V3QglQ0lRLk5WREEuSVFfQ0xPU0VQUklDRS4yMDI0LzEyLzMxLlVTRAEAAAAzfgAAAgAAAAYxMzQuMjkAKy1NFo/V3QjLA6wWj9XdCCRDSVEuQUFQTC5JUV9DTE9TRVBSSUNFLjIwMjUvNy8xNy5VU0QBAAAAaWEAAAIAAAAGMjEwLjAyAJ8s0hWP1d0IBlKsFo/V3QgkQ0lRLkFBUEwuSVFfQ0xPU0VQUklDRS4yMDI1LzQvMTcuVVNEAQAAAGlhAAACAAAABjE5Ni45OACT+9EVj9XdCLt3thaP1d0IJUNJUS5BQVBMLklRX0NMT1NFUFJJQ0UuMjAyMi8xMS8zMC5VU0QBAAAAaWEAAAIAAAAGMTQ4LjAzAJP70RWP1d0IvMmqFo/V3QgkQ0lRLkFBUEwuSVFfQ0xPU0VQUklDRS4yMDIzLzMvMTQuVVNEAQAAAGlhAAACAAAABjE1Mi41OQCT+9EVj9XdCLsqrBaP1d0II0NJUS5BQVBMLklRX09QRU5QUklDRS4yMDI0LzcvMTguVVNEAQAAAGlhAAACAAAABjIzMC4yOACT+9EVj9XdCLzJqhaP1d0IIkNJUS5BQVBMLklRX1lFQVJISUdILjIwMjUvNy8xNy5VU0QBAAAAaWEAAAIAAAAFMjYwLjEAk/vRFY/V</t>
  </si>
  <si>
    <t>3Qi7KqwWj9XdCCFDSVEuQUFQTC5JUV9ZRUFSTE9XLjIwMjUvNy8xNy5VU0QBAAAAaWEAAAIAAAAIMTY5LjIxMDEAk/vRFY/V3QgTeawWj9XdCBlDSVEuQUFQTC5JUV9ZRUFSSElHSF9EQVRFAQAAAGlhAAAFAAAACjIwMjQvMTIvMjYAk/vRFY/V3Qh2Y60Wj9XdCBhDSVEuQUFQTC5JUV9ZRUFSTE9XX0RBVEUBAAAAaWEAAAUAAAAIMjAyNS80LzgAk/vRFY/V3Qgbaq8Wj9XdCCVDSVEuQUFQTC5JUV9DTE9TRVBSSUNFLjIwMjQvMTIvMzEuVVNEAQAAAGlhAAACAAAABjI1MC40MgArLU0Wj9XdCLH9uBaP1d0IJENJUS5BVkdPLklRX0NMT1NFUFJJQ0UuMjAyNS83LzE3LlVTRAEAAADwtn0BAgAAAAYyODYuNDUAnyzSFY/V3QiljbEWj9XdCCRDSVEuQVZHTy5JUV9DTE9TRVBSSUNFLjIwMjUvNC8xNy5VU0QBAAAA8LZ9AQIAAAAGMTcwLjk5AJP70RWP1d0IpY2xFo/V3QglQ0lRLkFWR08uSVFfQ0xPU0VQUklDRS4yMDIyLzExLzMwLlVTRAEAAADwtn0BAgAAAAY1NS4xMDMAk/vRFY/V3QgYJqUWj9XdCCRDSVEuQVZHTy5JUV9DTE9TRVBSSUNFLjIwMjMvMy8xNC5VU0QBAAAA8LZ9AQIAAAAGNjMuMjQ2AJP70RWP1d0Iun6lFo/V3QgjQ0lRLkFWR08uSVFfT1BFTlBSSUNFLjIwMjQvNy8xOC5VU0QBAAAA8LZ9AQIAAAAGMTU4Ljg5AJP70RWP1d0IA/SlFo/V3QgiQ0lRLkFWR08uSVFfWUVBUkhJR0guMjAyNS83LzE3</t>
  </si>
  <si>
    <t>LlVTRAEAAADwtn0BAgAAAAYyODguMjgAk/vRFY/V3QiEP6cWj9XdCCFDSVEuQVZHTy5JUV9ZRUFSTE9XLjIwMjUvNy8xNy5VU0QBAAAA8LZ9AQIAAAAFMTI4LjUAk/vRFY/V3QhaVKgWj9XdCBlDSVEuQVZHTy5JUV9ZRUFSSElHSF9EQVRFAQAAAPC2fQEFAAAACTIwMjUvNy8zMQCT+9EVj9XdCEmRqRaP1d0IGENJUS5BVkdPLklRX1lFQVJMT1dfREFURQEAAADwtn0BBQAAAAgyMDI0LzkvOQCT+9EVj9XdCLzJqhaP1d0IJUNJUS5BVkdPLklRX0NMT1NFUFJJQ0UuMjAyNC8xMi8zMS5VU0QBAAAA8LZ9AQIAAAAGMjMxLjg0ACstTRaP1d0IjhixFo/V3QgpQ0lRLlRXU0U6MjMzMC5JUV9DTE9TRVBSSUNFLjIwMjUvNy8xNy5VU0QBAAAAq8wFAAIAAAALMzguMzkzNTg1MTIAnyzSFY/V3Qh2Y60Wj9XdCClDSVEuVFdTRToyMzMwLklRX0NMT1NFUFJJQ0UuMjAyNS80LzE3LlVTRAEAAACrzAUAAgAAAAwyNi4wNDYzMTEyOTEAk/vRFY/V3QhMmK4Wj9XdCCpDSVEuVFdTRToyMzMwLklRX0NMT1NFUFJJQ0UuMjAyMi8xMS8zMC5VU0QBAAAAq8wFAAIAAAALMTUuODUzNTAwNjcAk/vRFY/V3Qgbaq8Wj9XdCClDSVEuVFdTRToyMzMwLklRX0NMT1NFUFJJQ0UuMjAyMy8zLzE0LlVTRAEAAACrzAUAAgAAAAoxNi42ODU3NTE2AJP70RWP1d0IQqOwFo/V3QgoQ0lRLlRXU0U6MjMzMC5JUV9PUEVOUFJJQ0UuMjAyNC83LzE4</t>
  </si>
  <si>
    <t>LlVTRAEAAACrzAUAAgAAAAwzMC4yMTc3NjM2MjgAk/vRFY/V3QhetLUWj9XdCCdDSVEuVFdTRToyMzMwLklRX1lFQVJISUdILjIwMjUvNy8xNy5VU0QBAAAAq8wFAAIAAAALMzkuNDEyODgzODQAk/vRFY/V3QjweLQWj9XdCCZDSVEuVFdTRToyMzMwLklRX1lFQVJMT1cuMjAyNS83LzE3LlVTRAEAAACrzAUAAgAAAAsyNi41MDE3NjY3MgCT+9EVj9XdCKWNsRaP1d0IHkNJUS5UV1NFOjIzMzAuSVFfWUVBUkhJR0hfREFURQEAAACrzAUABQAAAAkyMDI1LzcvMzEAk/vRFY/V3QgYJqUWj9XdCB1DSVEuVFdTRToyMzMwLklRX1lFQVJMT1dfREFURQEAAACrzAUABQAAAAgyMDI1LzQvOQCT+9EVj9XdCAP0pRaP1d0IKkNJUS5UV1NFOjIzMzAuSVFfQ0xPU0VQUklDRS4yMDI0LzEyLzMxLlVTRAEAAACrzAUAAgAAAAszMi43OTQzODY0NQArLU0Wj9XdCC3HrBaP1d0ILENJUS5LT1NFOkEwMDA2NjAuSVFfQ0xPU0VQUklDRS4yMDI1LzcvMTcuVVNEAQAAAJ16DQACAAAACzE5My43MjMzMzc1AJ8s0hWP1d0ISZGpFo/V3QgsQ0lRLktPU0U6QTAwMDY2MC5JUV9DTE9TRVBSSUNFLjIwMjUvNC8xNy5VU0QBAAAAnXoNAAIAAAAIMTIzLjY1NTcAk/vRFY/V3QgyFbUWj9XdCC1DSVEuS09TRTpBMDAwNjYwLklRX0NMT1NFUFJJQ0UuMjAyMi8xMS8zMC5VU0QBAAAAnXoNAAIAAAAJNjQuNTUzMzM1AJP70RWP1d0IhGqpFo/V</t>
  </si>
  <si>
    <t>3QgsQ0lRLktPU0U6QTAwMDY2MC5JUV9DTE9TRVBSSUNFLjIwMjMvMy8xNC5VU0QBAAAAnXoNAAIAAAAKNjIuMTQ2MDM3OQCT+9EVj9XdCDLcsxaP1d0IK0NJUS5LT1NFOkEwMDA2NjAuSVFfT1BFTlBSSUNFLjIwMjQvNy8xOC5VU0QBAAAAnXoNAAIAAAALMTUzLjcyODIzNzUAk/vRFY/V3Qi8yaoWj9XdCCpDSVEuS09TRTpBMDAwNjYwLklRX1lFQVJISUdILjIwMjUvNy8xNy5VU0QBAAAAnXoNAAIAAAALMjIwLjMxOTg2MjUAk/vRFY/V3Qi7KqwWj9XdCClDSVEuS09TRTpBMDAwNjYwLklRX1lFQVJMT1cuMjAyNS83LzE3LlVTRAEAAACdeg0AAgAAAAsxMDQuMDEzOTc3NQCT+9EVj9XdCAZSrBaP1d0IIUNJUS5LT1NFOkEwMDA2NjAuSVFfWUVBUkhJR0hfREFURQEAAACdeg0ABQAAAAkyMDI1LzcvMTEAk/vRFY/V3QiAPK0Wj9XdCCBDSVEuS09TRTpBMDAwNjYwLklRX1lFQVJMT1dfREFURQEAAACdeg0ABQAAAAkyMDI0LzkvMTkAk/vRFY/V3Qgbaq8Wj9XdCC1DSVEuS09TRTpBMDAwNjYwLklRX0NMT1NFUFJJQ0UuMjAyNC8xMi8zMS5VU0QBAAAAnXoNAAMAAAAAACstTRaP1d0IMtyzFo/V3QgtQ0lRLk5BU0RBUUdTOkFTTUwuSVFfQ0xPU0VQUklDRS4yMDI1LzcvMTcuVVNEAQAAACjvBQACAAAABjc0NC45MQCfLNIVj9XdCKWNsRaP1d0ILUNJUS5OQVNEQVFHUzpBU01MLklRX0NMT1NFUFJJQ0UuMjAyNS80</t>
  </si>
  <si>
    <t>LzE3LlVTRAEAAAAo7wUAAgAAAAY2NDAuMTYAk/vRFY/V3QhD/6QWj9XdCC5DSVEuTkFTREFRR1M6QVNNTC5JUV9DTE9TRVBSSUNFLjIwMjIvMTEvMzAuVVNEAQAAACjvBQACAAAABjYwOC4xMgCT+9EVj9XdCLp+pRaP1d0ILUNJUS5OQVNEQVFHUzpBU01MLklRX0NMT1NFUFJJQ0UuMjAyMy8zLzE0LlVTRAEAAAAo7wUAAgAAAAU2MjAuMwCT+9EVj9XdCAP0pRaP1d0ILENJUS5OQVNEQVFHUzpBU01MLklRX09QRU5QUklDRS4yMDI0LzcvMTguVVNEAQAAACjvBQACAAAABTk1My41AJP70RWP1d0IhD+nFo/V3QgrQ0lRLk5BU0RBUUdTOkFTTUwuSVFfWUVBUkhJR0guMjAyNS83LzE3LlVTRAEAAAAo7wUAAgAAAAY5NTcuMjEAk/vRFY/V3QhaVKgWj9XdCCpDSVEuTkFTREFRR1M6QVNNTC5JUV9ZRUFSTE9XLjIwMjUvNy8xNy5VU0QBAAAAKO8FAAIAAAAGNTc4LjUxAJP70RWP1d0IhGqpFo/V3QgiQ0lRLk5BU0RBUUdTOkFTTUwuSVFfWUVBUkhJR0hfREFURQEAAAAo7wUABQAAAAkyMDI0LzgvMjEAk/vRFY/V3QgCZ7MWj9XdCCFDSVEuTkFTREFRR1M6QVNNTC5JUV9ZRUFSTE9XX0RBVEUBAAAAKO8FAAUAAAAIMjAyNS80LzcAk/vRFY/V3Qi7KqwWj9XdCC5DSVEuTkFTREFRR1M6QVNNTC5JUV9DTE9TRVBSSUNFLjIwMjQvMTIvMzEuVVNEAQAAACjvBQACAAAABjY5My4wOACYQk0Wj9XdCF+auRaP1d0IJENJUS5N</t>
  </si>
  <si>
    <t>UlZMLklRX0NMT1NFUFJJQ0UuMjAyNS83LzE3LlVTRAEAAAC2eQAAAgAAAAU3Mi4wMQCfLNIVj9XdCJlmsRaP1d0IJENJUS5NUlZMLklRX0NMT1NFUFJJQ0UuMjAyNS80LzE3LlVTRAEAAAC2eQAAAgAAAAQ1MS43AJP70RWP1d0IG2qvFo/V3QglQ0lRLk1SVkwuSVFfQ0xPU0VQUklDRS4yMDIyLzExLzMwLlVTRAEAAAC2eQAAAgAAAAU0Ni41MgCT+9EVj9XdCEKjsBaP1d0IJENJUS5NUlZMLklRX0NMT1NFUFJJQ0UuMjAyMy8zLzE0LlVTRAEAAAC2eQAAAgAAAAUzOC42MQCT+9EVj9XdCBtqrxaP1d0II0NJUS5NUlZMLklRX09QRU5QUklDRS4yMDI0LzcvMTguVVNEAQAAALZ5AAACAAAABTY5Ljc0AJP70RWP1d0IjHuwFo/V3QgiQ0lRLk1SVkwuSVFfWUVBUkhJR0guMjAyNS83LzE3LlVTRAEAAAC2eQAAAgAAAAYxMjcuNDgAk/vRFY/V3QjMGLMWj9XdCCFDSVEuTVJWTC5JUV9ZRUFSTE9XLjIwMjUvNy8xNy5VU0QBAAAAtnkAAAIAAAAGNDcuMDg1AJP70RWP1d0IpY2xFo/V3QgZQ0lRLk1SVkwuSVFfWUVBUkhJR0hfREFURQEAAAC2eQAABQAAAAkyMDI1LzEvMjMAk/vRFY/V3QhD/6QWj9XdCBhDSVEuTVJWTC5JUV9ZRUFSTE9XX0RBVEUBAAAAtnkAAAUAAAAIMjAyNS80LzcAk/vRFY/V3QgD9KUWj9XdCCVDSVEuTVJWTC5JUV9DTE9TRVBSSUNFLjIwMjQvMTIvMzEuVVNEAQAAALZ5AAACAAAABjExMC40NQCY</t>
  </si>
  <si>
    <t>Qk0Wj9XdCI4YsRaP1d0II0NJUS5WUlQuSVFfQ0xPU0VQUklDRS4yMDI1LzcvMTcuVVNEAQAAAESbhyICAAAABjEzMS4xMgCfLNIVj9XdCIRqqRaP1d0II0NJUS5WUlQuSVFfQ0xPU0VQUklDRS4yMDI1LzQvMTcuVVNEAQAAAESbhyICAAAABTczLjIxAJP70RWP1d0IFHqyFo/V3QgkQ0lRLlZSVC5JUV9DTE9TRVBSSUNFLjIwMjIvMTEvMzAuVVNEAQAAAESbhyICAAAABTEzLjg1AJP70RWP1d0IvMmqFo/V3QgjQ0lRLlZSVC5JUV9DTE9TRVBSSUNFLjIwMjMvMy8xNC5VU0QBAAAARJuHIgIAAAAFMTMuOTUAk/vRFY/V3QjLA6wWj9XdCCJDSVEuVlJULklRX09QRU5QUklDRS4yMDI0LzcvMTguVVNEAQAAAESbhyICAAAABTgzLjYzAJP70RWP1d0IBlKsFo/V3QghQ0lRLlZSVC5JUV9ZRUFSSElHSC4yMDI1LzcvMTcuVVNEAQAAAESbhyICAAAABjE1NS44NACT+9EVj9XdCIA8rRaP1d0IIENJUS5WUlQuSVFfWUVBUkxPVy4yMDI1LzcvMTcuVVNEAQAAAESbhyICAAAABDUzLjYAk/vRFY/V3QhMmK4Wj9XdCBhDSVEuVlJULklRX1lFQVJISUdIX0RBVEUBAAAARJuHIgUAAAAJMjAyNS8xLzI0AJP70RWP1d0IG2qvFo/V3QgXQ0lRLlZSVC5JUV9ZRUFSTE9XX0RBVEUBAAAARJuHIgUAAAAIMjAyNS80LzcAk/vRFY/V3QgjU7IWj9XdCCRDSVEuVlJULklRX0NMT1NFUFJJQ0UuMjAyNC8xMi8zMS5VU0QBAAAARJuHIgIA</t>
  </si>
  <si>
    <t>AAAGMTEzLjYxAJhCTRaP1d0ILcesFo/V3QgkQ0lRLkFORVQuSVFfQ0xPU0VQUklDRS4yMDI1LzcvMTcuVVNEAQAAAMPb/AECAAAABjExMS45OACfLNIVj9XdCAZSrBaP1d0IJENJUS5BTkVULklRX0NMT1NFUFJJQ0UuMjAyNS80LzE3LlVTRAEAAADD2/wBAgAAAAQ3MS4yAJP70RWP1d0IA/SlFo/V3QglQ0lRLkFORVQuSVFfQ0xPU0VQUklDRS4yMDIyLzExLzMwLlVTRAEAAADD2/wBAgAAAAYzNC44MjUAk/vRFY/V3QiEP6cWj9XdCCRDSVEuQU5FVC5JUV9DTE9TRVBSSUNFLjIwMjMvMy8xNC5VU0QBAAAAw9v8AQIAAAAHMzguMjg3NQCT+9EVj9XdCFpUqBaP1d0II0NJUS5BTkVULklRX09QRU5QUklDRS4yMDI0LzcvMTguVVNEAQAAAMPb/AECAAAABjg0LjY2NQCT+9EVj9XdCIQ/pxaP1d0IIkNJUS5BTkVULklRX1lFQVJISUdILjIwMjUvNy8xNy5VU0QBAAAAw9v8AQIAAAAHMTMzLjU3NQCT+9EVj9XdCJ8/qBaP1d0IIUNJUS5BTkVULklRX1lFQVJMT1cuMjAyNS83LzE3LlVTRAEAAADD2/wBAgAAAAU1OS40MwCT+9EVj9XdCIRqqRaP1d0IGUNJUS5BTkVULklRX1lFQVJISUdIX0RBVEUBAAAAw9v8AQUAAAAIMjAyNS84LzYAk/vRFY/V3QhuiLgWj9XdCBhDSVEuQU5FVC5JUV9ZRUFSTE9XX0RBVEUBAAAAw9v8AQUAAAAIMjAyNS80LzcAk/vRFY/V3QjLA6wWj9XdCCVDSVEuQU5FVC5JUV9DTE9TRVBSSUNF</t>
  </si>
  <si>
    <t>LjIwMjQvMTIvMzEuVVNEAQAAAMPb/AECAAAABjExMC41MwCYQk0Wj9XdCIA8rRaP1d0IKUNJUS5UV1NFOjI0NTQuSVFfQ0xPU0VQUklDRS4yMDI1LzcvMTcuVVNEAQAAAD03XAACAAAACzQ3LjIyNzUwNzM2AJ8s0hWP1d0ITJiuFo/V3QgpQ0lRLlRXU0U6MjQ1NC5JUV9DTE9TRVBSSUNFLjIwMjUvNC8xNy5VU0QBAAAAPTdcAAIAAAALNDEuMjA2Njc5MDIAk/vRFY/V3QhMmK4Wj9XdCCpDSVEuVFdTRToyNDU0LklRX0NMT1NFUFJJQ0UuMjAyMi8xMS8zMC5VU0QBAAAAPTdcAAIAAAAMMjMuNzE1NTQyODM5AJ8s0hWP1d0IhUKvFo/V3QgpQ0lRLlRXU0U6MjQ1NC5JUV9DTE9TRVBSSUNFLjIwMjMvMy8xNC5VU0QBAAAAPTdcAAIAAAALMjQuODk3NzU4NzYAnyzSFY/V3QiMe7AWj9XdCChDSVEuVFdTRToyNDU0LklRX09QRU5QUklDRS4yMDI0LzcvMTguVVNEAQAAAD03XAACAAAACzM4Ljg0MjY3MTg3AJ8s0hWP1d0IkhK4Fo/V3QgnQ0lRLlRXU0U6MjQ1NC5JUV9ZRUFSSElHSC4yMDI1LzcvMTcuVVNEAQAAAD03XAACAAAACjUzLjUxMzE4MjgAnyzSFY/V3QiljbEWj9XdCCZDSVEuVFdTRToyNDU0LklRX1lFQVJMT1cuMjAyNS83LzE3LlVTRAEAAAA9N1wAAgAAAAwzMy4zMzEwNjgxNDQAnyzSFY/V3QhD/6QWj9XdCB5DSVEuVFdTRToyNDU0LklRX1lFQVJISUdIX0RBVEUBAAAAPTdcAAUAAAAJMjAyNS8yLzI2</t>
  </si>
  <si>
    <t>AJ8s0hWP1d0Iun6lFo/V3QgdQ0lRLlRXU0U6MjQ1NC5JUV9ZRUFSTE9XX0RBVEUBAAAAPTdcAAUAAAAIMjAyNC84LzcAnyzSFY/V3QiEP6cWj9XdCCpDSVEuVFdTRToyNDU0LklRX0NMT1NFUFJJQ0UuMjAyNC8xMi8zMS5VU0QBAAAAPTdcAAIAAAALNDMuMTY2NTY0NDkAmEJNFo/V3QjCS7kWj9XdCCJDSVEuTVUuSVFfQ0xPU0VQUklDRS4yMDI1LzcvMTcuVVNEAQAAAAZpBAACAAAABjExMy4yNgCfLNIVj9XdCGF2txaP1d0IIkNJUS5NVS5JUV9DTE9TRVBSSUNFLjIwMjUvNC8xNy5VU0QBAAAABmkEAAIAAAAENjguOACfLNIVj9XdCLzJqhaP1d0II0NJUS5NVS5JUV9DTE9TRVBSSUNFLjIwMjIvMTEvMzAuVVNEAQAAAAZpBAACAAAABTU3LjY1AJ8s0hWP1d0IywOsFo/V3QgiQ0lRLk1VLklRX0NMT1NFUFJJQ0UuMjAyMy8zLzE0LlVTRAEAAAAGaQQAAgAAAAU1NC4yNwCfLNIVj9XdCAZSrBaP1d0IIUNJUS5NVS5JUV9PUEVOUFJJQ0UuMjAyNC83LzE4LlVTRAEAAAAGaQQAAgAAAAUxMjAuNQCfLNIVj9XdCIA8rRaP1d0IIENJUS5NVS5JUV9ZRUFSSElHSC4yMDI1LzcvMTcuVVNEAQAAAAZpBAACAAAABjEyOS44NQCfLNIVj9XdCIA8rRaP1d0IH0NJUS5NVS5JUV9ZRUFSTE9XLjIwMjUvNy8xNy5VU0QBAAAABmkEAAIAAAAFNjEuNTQAnyzSFY/V3QhMmK4Wj9XdCBdDSVEuTVUuSVFfWUVBUkhJR0hfREFURQEA</t>
  </si>
  <si>
    <t>AAAGaQQABQAAAAkyMDI1LzYvMjYAnyzSFY/V3QiFQq8Wj9XdCBZDSVEuTVUuSVFfWUVBUkxPV19EQVRFAQAAAAZpBAAFAAAACDIwMjUvNC83AJ8s0hWP1d0IDwG3Fo/V3QgjQ0lRLk1VLklRX0NMT1NFUFJJQ0UuMjAyNC8xMi8zMS5VU0QBAAAABmkEAAIAAAAFODQuMTYAmEJNFo/V3Qhf8bAWj9XdCCRDSVEuUUNPTS5JUV9DTE9TRVBSSUNFLjIwMjUvNy8xNy5VU0QBAAAA1YIAAAIAAAAGMTUyLjYxAJ8s0hWP1d0I1UKpFo/V3QgkQ0lRLlFDT00uSVFfQ0xPU0VQUklDRS4yMDI1LzQvMTcuVVNEAQAAANWCAAACAAAABjEzNi42NgCfLNIVj9XdCAP0pRaP1d0IJUNJUS5RQ09NLklRX0NMT1NFUFJJQ0UuMjAyMi8xMS8zMC5VU0QBAAAA1YIAAAIAAAAGMTI2LjQ5AJ8s0hWP1d0Iun6lFo/V3QgkQ0lRLlFDT00uSVFfQ0xPU0VQUklDRS4yMDIzLzMvMTQuVVNEAQAAANWCAAACAAAABjExNi41NQCfLNIVj9XdCAP0pRaP1d0II0NJUS5RQ09NLklRX09QRU5QUklDRS4yMDI0LzcvMTguVVNEAQAAANWCAAACAAAABjE5My43OACfLNIVj9XdCIQ/pxaP1d0IIkNJUS5RQ09NLklRX1lFQVJISUdILjIwMjUvNy8xNy5VU0QBAAAA1YIAAAIAAAAGMTk2LjI0AJ8s0hWP1d0Inz+oFo/V3QghQ0lRLlFDT00uSVFfWUVBUkxPVy4yMDI1LzcvMTcuVVNEAQAAANWCAAACAAAACDEyMC44MDE5AJ8s0hWP1d0IhGqpFo/V3QgZQ0lR</t>
  </si>
  <si>
    <t>LlFDT00uSVFfWUVBUkhJR0hfREFURQEAAADVggAABQAAAAkyMDI0LzExLzcAnyzSFY/V3Qi7d7YWj9XdCBhDSVEuUUNPTS5JUV9ZRUFSTE9XX0RBVEUBAAAA1YIAAAUAAAAIMjAyNS80LzcAnyzSFY/V3QjLA6wWj9XdCCVDSVEuUUNPTS5JUV9DTE9TRVBSSUNFLjIwMjQvMTIvMzEuVVNEAQAAANWCAAACAAAABjE1My42MgCYQk0Wj9XdCIA8rRaP1d0IJENJUS5TTlBTLklRX0NMT1NFUFJJQ0UuMjAyNS83LzE3LlVTRAEAAADUiAAAAgAAAAY1ODkuMDEAnyzSFY/V3QiWhK4Wj9XdCCRDSVEuU05QUy5JUV9DTE9TRVBSSUNFLjIwMjUvNC8xNy5VU0QBAAAA1IgAAAIAAAAGNDEzLjMyAJ8s0hWP1d0IhUKvFo/V3QglQ0lRLlNOUFMuSVFfQ0xPU0VQUklDRS4yMDIyLzExLzMwLlVTRAEAAADUiAAAAgAAAAYzMzkuNTQAnyzSFY/V3QiMe7AWj9XdCCRDSVEuU05QUy5JUV9DTE9TRVBSSUNFLjIwMjMvMy8xNC5VU0QBAAAA1IgAAAIAAAAGMzY5Ljg0AJ8s0hWP1d0Ih9a4Fo/V3QgjQ0lRLlNOUFMuSVFfT1BFTlBSSUNFLjIwMjQvNy8xOC5VU0QBAAAA1IgAAAIAAAAFNTc2LjMAnyzSFY/V3QiljbEWj9XdCCJDSVEuU05QUy5JUV9ZRUFSSElHSC4yMDI1LzcvMTcuVVNEAQAAANSIAAACAAAABjU5My45OACfLNIVj9XdCEP/pBaP1d0IIUNJUS5TTlBTLklRX1lFQVJMT1cuMjAyNS83LzE3LlVTRAEAAADUiAAAAgAAAAYz</t>
  </si>
  <si>
    <t>NjUuNzQAnyzSFY/V3Qi6fqUWj9XdCBlDSVEuU05QUy5JUV9ZRUFSSElHSF9EQVRFAQAAANSIAAAFAAAACTIwMjUvNy8zMACfLNIVj9XdCAP0pRaP1d0IGENJUS5TTlBTLklRX1lFQVJMT1dfREFURQEAAADUiAAABQAAAAgyMDI1LzQvNwCfLNIVj9XdCJ8/qBaP1d0IJUNJUS5TTlBTLklRX0NMT1NFUFJJQ0UuMjAyNC8xMi8zMS5VU0QBAAAA1IgAAAIAAAAGNDg1LjM2AJhCTRaP1d0Irim2Fo/V3QgjQ0lRLkFSTS5JUV9DTE9TRVBSSUNFLjIwMjUvNy8xNy5VU0QBAAAALOfFJwIAAAAGMTU3LjE4AJ8s0hWP1d0IvMmqFo/V3QgjQ0lRLkFSTS5JUV9DTE9TRVBSSUNFLjIwMjUvNC8xNy5VU0QBAAAALOfFJwIAAAAGMTAwLjczAJ8s0hWP1d0IywOsFo/V3QgkQ0lRLkFSTS5JUV9DTE9TRVBSSUNFLjIwMjIvMTEvMzAuVVNEAQAAACznxScDAAAAAACfLNIVj9XdCAZSrBaP1d0II0NJUS5BUk0uSVFfQ0xPU0VQUklDRS4yMDIzLzMvMTQuVVNEAQAAACznxScDAAAAAACfLNIVj9XdCMsDrBaP1d0IIkNJUS5BUk0uSVFfT1BFTlBSSUNFLjIwMjQvNy8xOC5VU0QBAAAALOfFJwIAAAAGMTY1Ljg1AJ8s0hWP1d0IBlKsFo/V3QghQ0lRLkFSTS5JUV9ZRUFSSElHSC4yMDI1LzcvMTcuVVNEAQAAACznxScCAAAABjE4Mi44OACfLNIVj9XdCIA8rRaP1d0IIENJUS5BUk0uSVFfWUVBUkxPVy4yMDI1LzcvMTcuVVNEAQAAACzn</t>
  </si>
  <si>
    <t>xScCAAAAAjgwAJ8s0hWP1d0IloSuFo/V3QgYQ0lRLkFSTS5JUV9ZRUFSSElHSF9EQVRFAQAAACznxScFAAAACTIwMjUvMS8yMgCfLNIVj9XdCIVCrxaP1d0IF0NJUS5BUk0uSVFfWUVBUkxPV19EQVRFAQAAACznxScFAAAACDIwMjUvNC83AJ8s0hWP1d0IrIy1Fo/V3QgkQ0lRLkFSTS5JUV9DTE9TRVBSSUNFLjIwMjQvMTIvMzEuVVNEAQAAACznxScCAAAABjEyMy4zNgCYQk0Wj9XdCKbbpxaP1d0II0NJUS5BR0lYLklRX0NMT1NFUFJJQ0UuMjAyNS84LzEuVVNEAQAAACP3AHACAAAABzMxLjM5MDEAmEJNFo/V3QjvdLoWj9XdCCRDSVEuQUdJWC5JUV9DTE9TRVBSSUNFLjIwMjUvNy8zMS5VU0QBAAAAI/cAcAIAAAAHMzIuNDU5NQCYQk0Wj9XdCLPfqBaP1d0II0NJUS5BR0lYLklRX0NMT1NFUFJJQ0UuMjAyNS81LzEuVVNEAQAAACP3AHACAAAABTI1Ljk3AHmuTBaP1d0I8Hi0Fo/V3QgjQ0lRLl5TUFguSVFfQ0xPU0VQUklDRS4yMDI1LzgvMS5VU0QBAAAAm7goAAIAAAAQNjIzOC4wMDY1NzAwNDYwMgCYQk0Wj9XdCKvquhaP1d0IJUNJUS5eU1BYLklRX0NMT1NFUFJJQ0UuMjAyNC8xMi8zMS5VU0QBAAAAm7goAAIAAAAQNTg4MS42Mjc2NDgyMTQwOQCYQk0Wj9XdCMJLuRaP1d0IJUNJUS5eU1BYLklRX0NMT1NFUFJJQ0UuMjAyMy8xMi8yOS5VU0QBAAAAm7goAAIAAAAQNDc2OS44Mjk0MTA3OTA2NwCYQk0W</t>
  </si>
  <si>
    <t>j9XdCA8BtxaP1d0IK0NJUS5OQVNEQVFHTTpRUVEuSVFfQ0xPU0VQUklDRS4yMDI1LzgvMS5VU0QBAAAADrp7AAIAAAAGNTUzLjg4AOjDTBaP1d0Il9yrFo/V3QgtQ0lRLk5BU0RBUUdNOlFRUS5JUV9DTE9TRVBSSUNFLjIwMjQvMTIvMzEuVVNEAQAAAA66ewACAAAABjUxMS4yMwDow0wWj9XdCG6IuBaP1d0ILUNJUS5OQVNEQVFHTTpRUVEuSVFfQ0xPU0VQUklDRS4yMDIzLzEyLzI5LlVTRAEAAAAOunsAAgAAAAY0MDkuNTIA6MNMFo/V3QjDrrsWj9XdCCNDSVEuXkRKSS5JUV9DTE9TRVBSSUNFLjIwMjUvOC8xLlVTRAEAAAD4tCgAAgAAABA0MzU4OC41NzgzNDAwNjgzAOjDTBaP1d0ISjm7Fo/V3QglQ0lRLl5ESkkuSVFfQ0xPU0VQUklDRS4yMDI0LzEyLzMxLlVTRAEAAAD4tCgAAgAAABA0MjU0NC4yMjMyNTMzOTMyAOjDTBaP1d0Iw667Fo/V3QglQ0lRLl5ESkkuSVFfQ0xPU0VQUklDRS4yMDIzLzEyLzI5LlVTRAEAAAD4tCgAAgAAABAzNzY4OS41MzU2NTk3MzA5AOjDTBaP1d0I8Hi0Fo/V3QgnQ0lRLkhTVEVDSC5JUV9DTE9TRVBSSUNFLjIwMjQvMTIvMzEuVVNEBQAAAAAAAAAIAAAAFChJbnZhbGlkIElkZW50aWZpZXIp6MNMFo/V3QhiYLsWj9XdCCdDSVEuSFNURUNILklRX0NMT1NFUFJJQ0UuMjAyMy8xMi8yOS5VU0QFAAAAAAAAAAgAAAAUKEludmFsaWQgSWRlbnRpZmllcinow0wWj9XdCKyMtRaP</t>
  </si>
  <si>
    <t>1d0IK0NJUS5OQVNEQVFHTTpBSVEuSVFfQ0xPU0VQUklDRS4yMDI1LzgvMS5VU0QBAAAA6dxiIQIAAAAFNDMuNDcA6MNMFo/V3QgPAbcWj9XdCC1DSVEuTkFTREFRR006QUlRLklRX0NMT1NFUFJJQ0UuMjAyMy8xMi8yOS5VU0QBAAAA6dxiIQIAAAAFMzEuMTgA6MNMFo/V3QiSErgWj9XdCCtDSVEuTkFTREFRR006U01ILklRX0NMT1NFUFJJQ0UuMjAyNS84LzEuVVNEAQAAAGDCNgACAAAABjI4My45NQDow0wWj9XdCJfcqxaP1d0ILUNJUS5OQVNEQVFHTTpTTUguSVFfQ0xPU0VQUklDRS4yMDI0LzEyLzMxLlVTRAEAAABgwjYAAgAAAAYyNDIuMTcA6MNMFo/V3Qir6roWj9XdCC1DSVEuTkFTREFRR006U01ILklRX0NMT1NFUFJJQ0UuMjAyMy8xMi8yOS5VU0QBAAAAYMI2AAIAAAAGMTc0Ljg3AOjDTBaP1d0Iu4e7Fo/V3QgsQ0lRLk5BU0RBUUdNOkJPVFouSVFfQ0xPU0VQUklDRS4yMDI1LzgvMS5VU0QBAAAA9/0IFgIAAAAFMzMuMTIA6MNMFo/V3QjDrrsWj9XdCB9DSVEuTkFTREFRR006QUdJWC5JUV9NQVJLRVRDQVAuAQAAACP3AHACAAAACTI5LjQzMDI0NQDow0wWj9XdCOjDTBaP1d0IKUNJUS5OQVNEQVFHTTpBR0lYLklRX01BUktFVENBUC4yMDI0LzEyLzMxAQAAACP3AHACAAAACTExLjM3MjA1NwDow0wWj9XdCPB4tBaP1d0IKENJUS5OQVNEQVFHTTpTTUguSVFfTUFSS0VUQ0FQLjIwMjQvMTIvMzEB</t>
  </si>
  <si>
    <t>AAAAYMI2AAIAAAAMMjMzMDYuODk0NjI3AOjDTBaP1d0InHuqFo/V3QgkQ0lRLkJBVFM6SUdWLklRX01BUktFVENBUC4yMDI0LzEyLzMxAQAAAM06hgACAAAACDkzMjEuMTcyAQYAAAAFAAAAATEBAAAACy0xOTY0ODkxMzEyAwAAAAMxNjACAAAABjEwMDA1NAQAAAABMAcAAAAKMTIvMzEvMjAyNOjDTBaP1d0IrIy1Fo/V3QgpQ0lRLk5BU0RBUUdNOkJPVFouSVFfTUFSS0VUQ0FQLjIwMjQvMTIvMzEBAAAA9/0IFgIAAAAIMjU4Mi44MzgA6MNMFo/V3QiX3KsWj9XdCChDSVEuTkFTREFRR006QUlRLklRX01BUktFVENBUC4yMDI0LzEyLzMxAQAAAOncYiECAAAACzI2MTAuOTA0ODc3AOjDTBaP1d0Itk26Fo/V3QglQ0lRLkFSQ0E6QVJUWS5JUV9NQVJLRVRDQVAuMjAyNC8xMi8zMQEAAABuH2khAgAAAAc3MTkuMTU4AOjDTBaP1d0I0tW7Fo/V3QgpQ0lRLk5BU0RBUUdNOlJPQlQuSVFfTUFSS0VUQ0FQLjIwMjQvMTIvMzEBAAAAXGPZIAIAAAAJNDQzLjY0NDA5AOjDTBaP1d0IyJu6Fo/V3QglQ0lRLkFSQ0E6SUdQVC5JUV9NQVJLRVRDQVAuMjAyNC8xMi8zMQEAAADMAl4BAgAAAAY0MDcuMDcBBgAAAAUAAAABMQEAAAALLTE5ODc4NTc5NTMDAAAAAzE2MAIAAAAGMTAwMDU0BAAAAAEwBwAAAAoxMi8zMS8yMDI06MNMFo/V3QgPAbcWj9XdCCVDSVEuQkFUUzpXVEFJLklRX01BUktFVENBUC4yMDI0LzEyLzMxAQAA</t>
  </si>
  <si>
    <t>AGBOb2QCAAAABTIwMi40AOjDTBaP1d0Iq+q6Fo/V3QglQ0lRLkFSQ0E6VEhOUS5JUV9NQVJLRVRDQVAuMjAyNC8xMi8zMQEAAACuw34kAgAAAAYxNDkuNDUA6MNMFo/V3Qix67cWj9XdCClDSVEuTkFTREFRR006RkRUWC5JUV9NQVJLRVRDQVAuMjAyNC8xMi8zMQEAAAC9pZ0mAgAAAAoxNjIuMjAyMzc5AOjDTBaP1d0Iboi4Fo/V3QglQ0lRLkFSQ0E6Q0hBVC5JUV9NQVJLRVRDQVAuMjAyNC8xMi8zMQEAAAAAMDVtAgAAAAgyMjUuNTY0NQDow0wWj9XdCMxyuRaP1d0IJUNJUS5BUkNBOkxPVVAuSVFfTUFSS0VUQ0FQLjIwMjQvMTIvMzEBAAAAWVwPIgIAAAAJNjYuNjc4NTUzAOjDTBaP1d0I0tW7Fo/V3QglQ0lRLkFSQ0E6TFJOWi5JUV9NQVJLRVRDQVAuMjAyNC8xMi8zMQEAAAC1dsMmAgAAAAkzMy45MTEyMDgA6MNMFo/V3Qg68bIWj9XdCCRDSVEuQVJDQTpBSVMuSVFfTUFSS0VUQ0FQLjIwMjQvMTIvMzEBAAAAmJefcAIAAAAIMC41OTYzMTgA6MNMFo/V3Qgl2LkWj9XdCClDSVEuTkFTREFRR006V0lTRS5JUV9NQVJLRVRDQVAuMjAyNC8xMi8zMQEAAADpsENuAgAAAAcyMC43MTk4AOjDTBaP1d0Ivv+5Fo/V3QglQ0lRLlhUUkE6WEFJWC5JUV9NQVJLRVRDQVAuMjAyNC8xMi8zMQEAAAA17OIiAgAAAAs0MTA4LjUxNzA1NgDow0wWj9XdCJ0muhaP1d0IJENJUS5CSVQ6V1RBSS5JUV9NQVJLRVRDQVAuMjAy</t>
  </si>
  <si>
    <t>NC8xMi8zMQEAAABNulsjAgAAAAo3NjkuMzcxNzI2AOjDTBaP1d0IXFG0Fo/V3QgkQ0lRLkxTRTpBSUFHLklRX01BUktFVENBUC4yMDI0LzEyLzMxAQAAAPCdgiQCAAAACjU5OC4wODE5MDMA6MNMFo/V3QgyFbUWj9XdCCRDSVEuQVNYOlJCVFouSVFfTUFSS0VUQ0FQLjIwMjQvMTIvMzEBAAAAKe12IgIAAAAKMjg3Ljg0MDAwMQDow0wWj9XdCKyMtRaP1d0II0NJUS5EQjpYQjBULklRX01BUktFVENBUC4yMDI0LzEyLzMxAQAAANMz3ikCAAAABTYxLjI5AOjDTBaP1d0IYmC7Fo/V3QgoQ0lRLk5BU0RBUUdNOkFHSVguSVFfQ0xPU0VQUklDRS4yMDI1LzgvMQEAAAAj9wBwAgAAAAczMS4zOTAxAO7kSm3K1N0I24/wbcrU3QggQ0lRLk5BU0RBUUdNOkFHSVguSVFfQ0xPU0VQUklDRS4BAAAAI/cAcAIAAAAHMzIuNzAwMgDh2EwWj9XdCOHYTBaP1d0IL0NJUS5OQVNEQVFHTTpBR0lYLklRX1NIQVJFU09VVFNUQU5ESU5HLjIwMjUvOC8xAQAAACP3AHACAAAACDAuOTAwMDAyAO7kSm3K1N0Ict33bcrU3QgxQ0lRLk5BU0RBUUdNOkFHSVguSVFfU0hBUkVTT1VUU1RBTkRJTkcuMjAyNC8xMi8zMQEAAAAj9wBwAgAAAAgwLjQwMDAwMgDh2EwWj9XdCDXutBaP1d0IMENJUS5OQVNEQVFHTTpTTUguSVFfU0hBUkVTT1VUU1RBTkRJTkcuMjAyNC8xMi8zMQEAAABgwjYAAgAAAAk5Ni4yNDE4NzQA4dhMFo/V3QisjLUWj9Xd</t>
  </si>
  <si>
    <t>CCxDSVEuQkFUUzpJR1YuSVFfU0hBUkVTT1VUU1RBTkRJTkcuMjAyNC8xMi8zMQEAAADNOoYAAgAAAAQ5My4xAOHYTBaP1d0IgQK2Fo/V3QgxQ0lRLk5BU0RBUUdNOkJPVFouSVFfU0hBUkVTT1VUU1RBTkRJTkcuMjAyNC8xMi8zMQEAAAD3/QgWAgAAAAU4MC44NADh2EwWj9XdCG/BuRaP1d0IMENJUS5OQVNEQVFHTTpBSVEuSVFfU0hBUkVTT1VUU1RBTkRJTkcuMjAyNC8xMi8zMQEAAADp3GIhAgAAAAk2Ny41NzAwMDIA4dhMFo/V3Qi+/7kWj9XdCC1DSVEuQVJDQTpBUlRZLklRX1NIQVJFU09VVFNUQU5ESU5HLjIwMjQvMTIvMzEBAAAAbh9pIQIAAAAEMTkuNADh2EwWj9XdCJbZthaP1d0IMUNJUS5OQVNEQVFHTTpST0JULklRX1NIQVJFU09VVFNUQU5ESU5HLjIwMjQvMTIvMzEBAAAAXGPZIAIAAAAIOS44NTAwMDIA4dhMFo/V3QidJroWj9XdCC1DSVEuQVJDQTpJR1BULklRX1NIQVJFU09VVFNUQU5ESU5HLjIwMjQvMTIvMzEBAAAAzAJeAQIAAAABOQDh2EwWj9XdCLHrtxaP1d0ILUNJUS5CQVRTOldUQUkuSVFfU0hBUkVTT1VUU1RBTkRJTkcuMjAyNC8xMi8zMQEAAABgTm9kAgAAAAM5LjIA4dhMFo/V3QhuiLgWj9XdCC1DSVEuQVJDQTpUSE5RLklRX1NIQVJFU09VVFNUQU5ESU5HLjIwMjQvMTIvMzEBAAAArsN+JAIAAAAEMy4wNQDh2EwWj9XdCJx7qhaP1d0IMUNJUS5OQVNEQVFHTTpGRFRYLklRX1NI</t>
  </si>
  <si>
    <t>QVJFU09VVFNUQU5ESU5HLjIwMjQvMTIvMzEBAAAAvaWdJgIAAAAINC41ODg0NjkA4dhMFo/V3Qi2TboWj9XdCC1DSVEuQVJDQTpDSEFULklRX1NIQVJFU09VVFNUQU5ESU5HLjIwMjQvMTIvMzEBAAAAADA1bQIAAAAFNS41NzUA4dhMFo/V3Qice6oWj9XdCC1DSVEuQVJDQTpMT1VQLklRX1NIQVJFU09VVFNUQU5ESU5HLjIwMjQvMTIvMzEBAAAAWVwPIgIAAAAIMS4yNTAwMDEA4dhMFo/V3Qg68bIWj9XdCC1DSVEuQVJDQTpMUk5aLklRX1NIQVJFU09VVFNUQU5ESU5HLjIwMjQvMTIvMzEBAAAAtXbDJgIAAAAEMC44NwDh2EwWj9XdCBi0qxaP1d0ILENJUS5BUkNBOkFJUy5JUV9TSEFSRVNPVVRTVEFORElORy4yMDI0LzEyLzMxAQAAAJiXn3ACAAAABTAuMDI1AOHYTBaP1d0IwCS5Fo/V3QgxQ0lRLk5BU0RBUUdNOldJU0UuSVFfU0hBUkVTT1VUU1RBTkRJTkcuMjAyNC8xMi8zMQEAAADpsENuAgAAAAQwLjU0AOHYTBaP1d0IzHK5Fo/V3QgtQ0lRLlhUUkE6WEFJWC5JUV9TSEFSRVNPVVRTVEFORElORy4yMDI0LzEyLzMxAQAAADXs4iICAAAACTMwLjQzNzk2OQDh2EwWj9XdCMOuuxaP1d0ILENJUS5CSVQ6V1RBSS5JUV9TSEFSRVNPVVRTVEFORElORy4yMDI0LzEyLzMxAQAAAE26WyMCAAAACDExLjQ2MjYzAOHYTBaP1d0IXFG0Fo/V3QgsQ0lRLkxTRTpBSUFHLklRX1NIQVJFU09VVFNUQU5ESU5HLjIwMjQv</t>
  </si>
  <si>
    <t>MTIvMzEBAAAA8J2CJAIAAAAJMzQuNTExMzYyAOHYTBaP1d0INe60Fo/V3QgsQ0lRLkFTWDpSQlRaLklRX1NIQVJFU09VVFNUQU5ESU5HLjIwMjQvMTIvMzEBAAAAKe12IgIAAAAJMTkuMjY2Mzk5AOHYTBaP1d0IrIy1Fo/V3QgrQ0lRLkRCOlhCMFQuSVFfU0hBUkVTT1VUU1RBTkRJTkcuMjAyNC8xMi8zMQEAAADTM94pAgAAAAEzAOHYTBaP1d0IgQK2Fo/V3QguQ0lRLk5BU0RBUUdNOlNNSC5JUV9TSEFSRVNPVVRTVEFORElORy4yMDI1LzgvMQEAAABgwjYAAgAAAAk5NC40OTE4NzQAow5LbcrU3QhA+uZtytTdCCpDSVEuQkFUUzpJR1YuSVFfU0hBUkVTT1VUU1RBTkRJTkcuMjAyNS84LzEBAAAAzTqGAAIAAAADMTA4AKMOS23K1N0Ict33bcrU3QgvQ0lRLk5BU0RBUUdNOkJPVFouSVFfU0hBUkVTT1VUU1RBTkRJTkcuMjAyNS84LzEBAAAA9/0IFgIAAAAFODMuNjYAow5LbcrU3Qjbj/BtytTdCC5DSVEuTkFTREFRR006QUlRLklRX1NIQVJFU09VVFNUQU5ESU5HLjIwMjUvOC8xAQAAAOncYiECAAAACTg5LjI1MDAwMgCjDkttytTdCHLd923K1N0IK0NJUS5BUkNBOkFSVFkuSVFfU0hBUkVTT1VUU1RBTkRJTkcuMjAyNS84LzEBAAAAbh9pIQIAAAAFMjguMTUAow5LbcrU3QgDRvptytTdCC9DSVEuTkFTREFRR006Uk9CVC5JUV9TSEFSRVNPVVRTVEFORElORy4yMDI1LzgvMQEAAABcY9kgAgAAAAkxMC4zMDAw</t>
  </si>
  <si>
    <t>T1VUU1RBTkRJTkcuMjAyNS84LzEBAAAA6bBDbgIAAAAEMC44NgCjDkttytTdCL48823K1N0IK0NJUS5YVFJBOlhBSVguSVFfU0hBUkVTT1VUU1RBTkRJTkcuMjAyNS84LzEBAAAANeziIgIAAAAJMzQuODk5ODY5AKMOS23K1N0ItrL8bcrU3QgqQ0lRLkJJVDpXVEFJLklRX1NIQVJFU09VVFNUQU5ESU5HLjIwMjUvOC8xAQAAAE26WyMCAAAACDEyLjA2NjYzAKMOS23K1N0IvjzzbcrU3QgqQ0lRLkxTRTpBSUFHLklRX1NIQVJFU09VVFNUQU5ESU5HLjIwMjUvOC8xAQAAAPCdgiQCAAAACTQxLjQxMzM2MgCjDkttytTdCED65m3K1N0IKkNJUS5BU1g6UkJUWi5JUV9TSEFSRVNPVVRTVEFORElORy4yMDI1LzgvMQEAAAAp7XYiAgAAAAkyMC42NzE1OTcAow5LbcrU3Qj/p+ttytTdCClDSVEuREI6WEIwVC5JUV9TSEFSRVNPVVRTVEFORElORy4yMDI1LzgvMQEAAADTM94pAgAAAAQ0LjAzAKMOS23K1N0IgyL7bcrU3QgxQ0lRLk5BU0RBUUdNOkFHSVguSVFfU0hBUkVTT1VUU1RBTkRJTkcuMjAyMy8xMi8yOQEAAAAj9wBwAwAAAAAA4dhMFo/V3QjAJLkWj9XdCDBDSVEuTkFTREFRR006U01ILklRX1NIQVJFU09VVFNUQU5ESU5HLjIwMjMvMTIvMjkBAAAAYMI2AAIAAAAJNjguNDQxODc0AOHYTBaP1d0IzHK5Fo/V3QgsQ0lRLkJBVFM6SUdWLklRX1NIQVJFU09VVFNUQU5ESU5HLjIwMjMvMTIvMjkBAAAAzTqGAAIA</t>
  </si>
  <si>
    <t>AAAFOTIuMjUA4dhMFo/V3QglyLIWj9XdCDFDSVEuTkFTREFRR006Qk9UWi5JUV9TSEFSRVNPVVRTVEFORElORy4yMDIzLzEyLzI5AQAAAPf9CBYCAAAABTg3LjA2AOHYTBaP1d0ISjm7Fo/V3QgwQ0lRLk5BU0RBUUdNOkFJUS5JUV9TSEFSRVNPVVRTVEFORElORy4yMDIzLzEyLzI5AQAAAOncYiECAAAACTI4Ljg2MDAwMgDh2EwWj9XdCBu1sxaP1d0ILUNJUS5BUkNBOkFSVFkuSVFfU0hBUkVTT1VUU1RBTkRJTkcuMjAyMy8xMi8yOQEAAABuH2khAgAAAAQxNy40AOHYTBaP1d0Iu4e7Fo/V3QgxQ0lRLk5BU0RBUUdNOlJPQlQuSVFfU0hBUkVTT1VUU1RBTkRJTkcuMjAyMy8xMi8yOQEAAABcY9kgAgAAAAkxMC44MDAwMDIA4dhMFo/V3QhcUbQWj9XdCC1DSVEuQVJDQTpJR1BULklRX1NIQVJFU09VVFNUQU5ESU5HLjIwMjMvMTIvMjkBAAAAzAJeAQIAAAAENC43NgDh2EwWj9XdCDXutBaP1d0ILUNJUS5CQVRTOldUQUkuSVFfU0hBUkVTT1VUU1RBTkRJTkcuMjAyMy8xMi8yOQEAAABgTm9kAgAAAAQ5LjU1AOHYTBaP1d0IiVSqFo/V3QgtQ0lRLkFSQ0E6VEhOUS5JUV9TSEFSRVNPVVRTVEFORElORy4yMDIzLzEyLzI5AQAAAK7DfiQCAAAAAzMuMQDh2EwWj9XdCFRjtRaP1d0IMUNJUS5OQVNEQVFHTTpGRFRYLklRX1NIQVJFU09VVFNUQU5ESU5HLjIwMjMvMTIvMjkBAAAAvaWdJgIAAAAIMy43ODg0NjkA4dhM</t>
  </si>
  <si>
    <t>Fo/V3QgYtKsWj9XdCC1DSVEuQVJDQTpDSEFULklRX1NIQVJFU09VVFNUQU5ESU5HLjIwMjMvMTIvMjkBAAAAADA1bQIAAAAFMi4wNzUA4dhMFo/V3Qi2TboWj9XdCC1DSVEuQVJDQTpMT1VQLklRX1NIQVJFU09VVFNUQU5ESU5HLjIwMjMvMTIvMjkBAAAAWVwPIgIAAAAIMS4wNTAwMDEA4dhMFo/V3QgYtKsWj9XdCC1DSVEuQVJDQTpMUk5aLklRX1NIQVJFU09VVFNUQU5ESU5HLjIwMjMvMTIvMjkBAAAAtXbDJgIAAAAEMC45NgDh2EwWj9XdCO90uhaP1d0ILENJUS5BUkNBOkFJUy5JUV9TSEFSRVNPVVRTVEFORElORy4yMDIzLzEyLzI5AQAAAJiXn3ADAAAAAADh2EwWj9XdCJbZthaP1d0IMUNJUS5OQVNEQVFHTTpXSVNFLklRX1NIQVJFU09VVFNUQU5ESU5HLjIwMjMvMTIvMjkBAAAA6bBDbgIAAAAEMC4wNgDh2EwWj9XdCMibuhaP1d0ILUNJUS5YVFJBOlhBSVguSVFfU0hBUkVTT1VUU1RBTkRJTkcuMjAyMy8xMi8yOQEAAAA17OIiAgAAAAkxNS44MDU5NjkA4dhMFo/V3Qix67cWj9XdCCxDSVEuQklUOldUQUkuSVFfU0hBUkVTT1VUU1RBTkRJTkcuMjAyMy8xMi8yOQEAAABNulsjAgAAAAgxMS43OTg2MwDh2EwWj9XdCGFhuBaP1d0ILENJUS5MU0U6QUlBRy5JUV9TSEFSRVNPVVRTVEFORElORy4yMDIzLzEyLzI5AQAAAPCdgiQCAAAACTI5Ljg2NjUzMwDh2EwWj9XdCK3DuhaP1d0ILENJUS5BU1g6UkJU</t>
  </si>
  <si>
    <t>Wi5JUV9TSEFSRVNPVVRTVEFORElORy4yMDIzLzEyLzI5AQAAACntdiICAAAACTE2Ljc0MTY2NQDh2EwWj9XdCKvquhaP1d0IK0NJUS5EQjpYQjBULklRX1NIQVJFU09VVFNUQU5ESU5HLjIwMjMvMTIvMjkBAAAA0zPeKQIAAAAEMS44NwDh2EwWj9XdCCXIshaP1d0IJ0NJUS5OQVNEQVFHTTpTTUguSVFfQ0xPU0VQUklDRS4yMDI1LzgvMQEAAABgwjYAAgAAAAYyODMuOTUAow5LbcrU3Qhy3fdtytTdCClDSVEuTkFTREFRR006U01ILklRX0NMT1NFUFJJQ0UuMjAyMy8xMi8yOQEAAABgwjYAAgAAAAYxNzQuODcA4dhMFo/V3QgbtbMWj9XdCChDSVEuTkFTREFRR006UVFRLklRX01BUktFVENBUC4yMDI0LzEyLzMxAQAAAA66ewACAAAACzMxNTUwNS41OTQ1AQYAAAAFAAAAATEBAAAACy0xOTYzNzE0NjM2AwAAAAMxNjACAAAABjEwMDA1NAQAAAABMAcAAAAKMTIvMzEvMjAyNOHYTBaP1d0Iltm2Fo/V3QgnQ0lRLk5BU0RBUUdNOlFRUS5JUV9DTE9TRVBSSUNFLjIwMjUvOC8xAQAAAA66ewACAAAABjU1My44OACjDkttytTdCIMi+23K1N0ILkNJUS5OQVNEQVFHTTpRUVEuSVFfU0hBUkVTT1VUU1RBTkRJTkcuMjAyNS84LzEBAAAADrp7AAIAAAAGNjM5LjE1AKMOS23K1N0IgyL7bcrU3QgwQ0lRLk5BU0RBUUdNOlFRUS5JUV9TSEFSRVNPVVRTVEFORElORy4yMDI0LzEyLzMxAQAAAA66ewACAAAABjYxNy4xNQDh</t>
  </si>
  <si>
    <t>2EwWj9XdCCXIshaP1d0IMENJUS5OQVNEQVFHTTpRUVEuSVFfU0hBUkVTT1VUU1RBTkRJTkcuMjAyMy8xMi8yOQEAAAAOunsAAgAAAAY1NjAuMzUA4dhMFo/V3QjIm7oWj9XdCClDSVEuTkFTREFRR006UVFRLklRX0NMT1NFUFJJQ0UuMjAyMy8xMi8yOQEAAAAOunsAAgAAAAY0MDkuNTIA4dhMFo/V3QhcUbQWj9XdCClDSVEuTkFTREFRR006UVFRLklRX0NMT1NFUFJJQ0UuMjAyNC8xMi8zMQEAAAAOunsAAgAAAAY1MTEuMjMA4dhMFo/V3Qg17rQWj9XdCClDSVEuTkFTREFRR006U01ILklRX0NMT1NFUFJJQ0UuMjAyNC8xMi8zMQEAAABgwjYAAgAAAAYyNDIuMTcAq+1MFo/V3QhdxLcWj9XdCCNDSVEuQkFUUzpJR1YuSVFfQ0xPU0VQUklDRS4yMDI1LzgvMQEAAADNOoYAAgAAAAYxMDguNjMAow5LbcrU3QgmMultytTdCCVDSVEuQkFUUzpJR1YuSVFfQ0xPU0VQUklDRS4yMDIzLzEyLzI5AQAAAM06hgACAAAABjgxLjEyOACr7UwWj9XdCIlUqhaP1d0IJUNJUS5CQVRTOklHVi5JUV9DTE9TRVBSSUNFLjIwMjQvMTIvMzEBAAAAzTqGAAIAAAAGMTAwLjEyAKvtTBaP1d0IJciyFo/V3QgoQ0lRLk5BU0RBUUdNOkJPVFouSVFfQ0xPU0VQUklDRS4yMDI1LzgvMQEAAAD3/QgWAgAAAAUzMy4xMgCjDkttytTdCNuP8G3K1N0IKkNJUS5OQVNEQVFHTTpCT1RaLklRX0NMT1NFUFJJQ0UuMjAyMy8xMi8yOQEAAAD3/QgW</t>
  </si>
  <si>
    <t>AgAAAAQyOC41AKvtTBaP1d0IVGO1Fo/V3QgqQ0lRLk5BU0RBUUdNOkJPVFouSVFfQ0xPU0VQUklDRS4yMDI0LzEyLzMxAQAAAPf9CBYCAAAABTMxLjk1AKvtTBaP1d0IgQK2Fo/V3QgnQ0lRLk5BU0RBUUdNOkFJUS5JUV9DTE9TRVBSSUNFLjIwMjUvOC8xAQAAAOncYiECAAAABTQzLjQ3AKMOS23K1N0IgyL7bcrU3QgpQ0lRLk5BU0RBUUdNOkFJUS5JUV9DTE9TRVBSSUNFLjIwMjMvMTIvMjkBAAAA6dxiIQIAAAAFMzEuMTgAq+1MFo/V3QhhYbgWj9XdCClDSVEuTkFTREFRR006QUlRLklRX0NMT1NFUFJJQ0UuMjAyNC8xMi8zMQEAAADp3GIhAgAAAAUzOC42NACr7UwWj9XdCLH9uBaP1d0IJENJUS5BUkNBOkFSVFkuSVFfQ0xPU0VQUklDRS4yMDI1LzgvMQEAAABuH2khAgAAAAU0Mi4yNgCjDkttytTdCCYy6W3K1N0IJkNJUS5BUkNBOkFSVFkuSVFfQ0xPU0VQUklDRS4yMDIzLzEyLzI5AQAAAG4faSECAAAABDM0LjUAq+1MFo/V3QhfmrkWj9XdCCZDSVEuQVJDQTpBUlRZLklRX0NMT1NFUFJJQ0UuMjAyNC8xMi8zMQEAAABuH2khAgAAAAUzNy4wNwCr7UwWj9XdCIlUqhaP1d0IKENJUS5OQVNEQVFHTTpST0JULklRX0NMT1NFUFJJQ0UuMjAyNS84LzEBAAAAXGPZIAIAAAAHNDkuMDIzMgCjDkttytTdCHLd923K1N0IKkNJUS5OQVNEQVFHTTpST0JULklRX0NMT1NFUFJJQ0UuMjAyMy8xMi8yOQEAAABcY9kg</t>
  </si>
  <si>
    <t>AgAAAAU0NS41MwCr7UwWj9XdCNTFthaP1d0IKkNJUS5OQVNEQVFHTTpST0JULklRX0NMT1NFUFJJQ0UuMjAyNC8xMi8zMQEAAABcY9kgAgAAAAU0NS4wNACr7UwWj9XdCGF2txaP1d0IJENJUS5BUkNBOklHUFQuSVFfQ0xPU0VQUklDRS4yMDI1LzgvMQEAAADMAl4BAgAAAAY0OS41NzgAow5LbcrU3QiDIvttytTdCCZDSVEuQVJDQTpJR1BULklRX0NMT1NFUFJJQ0UuMjAyMy8xMi8yOQEAAADMAl4BAgAAAAUzOC42MQCr7UwWj9XdCLuHuxaP1d0IJkNJUS5BUkNBOklHUFQuSVFfQ0xPU0VQUklDRS4yMDI0LzEyLzMxAQAAAMwCXgECAAAABTQ1LjIzAKvtTBaP1d0IG7WzFo/V3QgkQ0lRLkJBVFM6V1RBSS5JUV9DTE9TRVBSSUNFLjIwMjUvOC8xAQAAAGBOb2QCAAAABTI0LjY2AKMOS23K1N0ItrL8bcrU3QgmQ0lRLkJBVFM6V1RBSS5JUV9DTE9TRVBSSUNFLjIwMjMvMTIvMjkBAAAAYE5vZAIAAAAFMjAuNjkAq+1MFo/V3QiJVKoWj9XdCCZDSVEuQkFUUzpXVEFJLklRX0NMT1NFUFJJQ0UuMjAyNC8xMi8zMQEAAABgTm9kAgAAAAIyMgCr7UwWj9XdCK3DuhaP1d0IJENJUS5BUkNBOlRITlEuSVFfQ0xPU0VQUklDRS4yMDI1LzgvMQEAAACuw34kAgAAAAU1NC40MwCjDkttytTdCNuP8G3K1N0IJkNJUS5BUkNBOlRITlEuSVFfQ0xPU0VQUklDRS4yMDIzLzEyLzI5AQAAAK7DfiQCAAAABzQxLjI0MDUAq+1MFo/V</t>
  </si>
  <si>
    <t>3Qi2TboWj9XdCCZDSVEuQVJDQTpUSE5RLklRX0NMT1NFUFJJQ0UuMjAyNC8xMi8zMQEAAACuw34kAgAAAAI0OQCr7UwWj9XdCCXIshaP1d0IKENJUS5OQVNEQVFHTTpGRFRYLklRX0NMT1NFUFJJQ0UuMjAyNS84LzEBAAAAvaWdJgIAAAAHMzguNDU5OACjDkttytTdCHLd923K1N0IKUNJUS5OQVNEQVFHTTpGRFRYLklRX0NMT1NFUFJJQ0UuMjAyMy82LzEyAQAAAL2lnSYCAAAABzI1LjUxNzEAq+1MFo/V3QgUx7QWj9XdCCpDSVEuTkFTREFRR006RkRUWC5JUV9DTE9TRVBSSUNFLjIwMjQvMTIvMzEBAAAAvaWdJgIAAAAFMzUuMzUAq+1MFo/V3QhUY7UWj9XdCCRDSVEuQVJDQTpDSEFULklRX0NMT1NFUFJJQ0UuMjAyNS84LzEBAAAAADA1bQIAAAAFNDkuOTEAow5LbcrU3QgmMultytTdCCVDSVEuQVJDQTpDSEFULklRX0NMT1NFUFJJQ0UuMjAyMy81LzE4AQAAAAAwNW0CAAAABzI1LjkwNzgAq+1MFo/V3QhdxLcWj9XdCCZDSVEuQVJDQTpDSEFULklRX0NMT1NFUFJJQ0UuMjAyNC8xMi8zMQEAAAAAMDVtAgAAAAU0MC40NgCr7UwWj9XdCAyNqxaP1d0IJENJUS5BUkNBOkxPVVAuSVFfQ0xPU0VQUklDRS4yMDI1LzgvMQEAAABZXA8iAgAAAAU2Mi4wNwCjDkttytTdCNuP8G3K1N0IJkNJUS5BUkNBOkxPVVAuSVFfQ0xPU0VQUklDRS4yMDIzLzEyLzI5AQAAAFlcDyICAAAABzQzLjc5NjkAq+1MFo/V3QhvwbkW</t>
  </si>
  <si>
    <t>j9XdCCZDSVEuQVJDQTpMT1VQLklRX0NMT1NFUFJJQ0UuMjAyNC8xMi8zMQEAAABZXA8iAgAAAAc1My4zNDI4AKvtTBaP1d0IUyq0Fo/V3QgkQ0lRLkFSQ0E6TFJOWi5JUV9DTE9TRVBSSUNFLjIwMjUvOC8xAQAAALV2wyYCAAAABzQzLjY1OTMAow5LbcrU3QiDIvttytTdCCZDSVEuQVJDQTpMUk5aLklRX0NMT1NFUFJJQ0UuMjAyMy8xMi8yOQEAAAC1dsMmAgAAAAczOC4yMTA2AKvtTBaP1d0I1MW2Fo/V3QgmQ0lRLkFSQ0E6TFJOWi5JUV9DTE9TRVBSSUNFLjIwMjQvMTIvMzEBAAAAtXbDJgIAAAAHMzguOTc4NACr7UwWj9XdCDVPtxaP1d0II0NJUS5BUkNBOkFJUy5JUV9DTE9TRVBSSUNFLjIwMjUvOC8xAQAAAJiXn3ACAAAABzI4Ljk4MzMAow5LbcrU3Qi2svxtytTdCCVDSVEuQVJDQTpBSVMuSVFfQ0xPU0VQUklDRS4yMDIzLzEyLzI5AQAAAJiXn3ADAAAAAACr7UwWj9XdCAyNqxaP1d0IJUNJUS5BUkNBOkFJUy5JUV9DTE9TRVBSSUNFLjIwMjQvMTIvMzEBAAAAmJefcAIAAAAHMjMuODUyNwCr7UwWj9XdCDCOsxaP1d0IKENJUS5OQVNEQVFHTTpXSVNFLklRX0NMT1NFUFJJQ0UuMjAyNS84LzEBAAAA6bBDbgIAAAAHMzYuODkwOQCjDkttytTdCNuP8G3K1N0IKUNJUS5OQVNEQVFHTTpXSVNFLklRX0NMT1NFUFJJQ0UuMjAyMy8xMi84AQAAAOmwQ24CAAAABzI1LjQwMjkAq+1MFo/V3QiBArYWj9XdCCpD</t>
  </si>
  <si>
    <t>SVEuTkFTREFRR006V0lTRS5JUV9DTE9TRVBSSUNFLjIwMjQvMTIvMzEBAAAA6bBDbgIAAAAFMzguMzcAq+1MFo/V3QiZZrEWj9XdCCNDSVEuTFNFOlJCT1QuSVFfQ0xPU0VQUklDRS4yMDI1LzgvMQEAAACOeyQUAgAAAAUxNC44OACjDkttytTdCHLd923K1N0IJUNJUS5MU0U6UkJPVC5JUV9DTE9TRVBSSUNFLjIwMjMvMTIvMjkBAAAAjnskFAIAAAAFMTMuMTUAq+1MFo/V3QhhYbgWj9XdCCVDSVEuTFNFOlJCT1QuSVFfQ0xPU0VQUklDRS4yMDI0LzEyLzMxAQAAAI57JBQCAAAABjEzLjg3NQCr7UwWj9XdCCsSuxaP1d0IJENJUS5YVFJBOlhBSVguSVFfQ0xPU0VQUklDRS4yMDI1LzgvMQEAAAA17OIiAgAAAAYxMzcuNzQAow5LbcrU3Qhy3fdtytTdCCZDSVEuWFRSQTpYQUlYLklRX0NMT1NFUFJJQ0UuMjAyMy8xMi8yOQEAAAA17OIiAgAAAAYxMDAuMjYAzQJNFo/V3QiILaoWj9XdCCZDSVEuWFRSQTpYQUlYLklRX0NMT1NFUFJJQ0UuMjAyNC8xMi8zMAEAAAA17OIiAgAAAAYxMzQuOTgAzQJNFo/V3QgUx7QWj9XdCCNDSVEuQklUOldUQUkuSVFfQ0xPU0VQUklDRS4yMDI1LzgvMQEAAABNulsjAgAAAAU2My43NgCjDkttytTdCNuP8G3K1N0IJUNJUS5CSVQ6V1RBSS5JUV9DTE9TRVBSSUNFLjIwMjMvMTIvMjkBAAAATbpbIwIAAAAFNTUuOTQAzQJNFo/V3QjUxbYWj9XdCCVDSVEuQklUOldUQUkuSVFfQ0xP</t>
  </si>
  <si>
    <t>U0VQUklDRS4yMDI0LzEyLzMwAQAAAE26WyMCAAAABTY3LjEyAM0CTRaP1d0IYWG4Fo/V3QgjQ0lRLkxTRTpBSUFHLklRX0NMT1NFUFJJQ0UuMjAyNS84LzEBAAAA8J2CJAIAAAAGMTguMDY2AKMOS23K1N0IgyL7bcrU3QglQ0lRLkxTRTpBSUFHLklRX0NMT1NFUFJJQ0UuMjAyMy8xMi8yOQEAAADwnYIkAgAAAAYxNC4zNzMAzQJNFo/V3QgwjrMWj9XdCCVDSVEuTFNFOkFJQUcuSVFfQ0xPU0VQUklDRS4yMDI0LzEyLzMxAQAAAPCdgiQCAAAABTE3LjMzAM0CTRaP1d0IrcO6Fo/V3QgjQ0lRLkFTWDpSQlRaLklRX0NMT1NFUFJJQ0UuMjAyNS84LzEBAAAAKe12IgIAAAAFMTQuNzIAow5LbcrU3QgmMultytTdCCVDSVEuQVNYOlJCVFouSVFfQ0xPU0VQUklDRS4yMDIzLzEyLzI5AQAAACntdiICAAAABTEyLjY1AM0CTRaP1d0InSa6Fo/V3QglQ0lRLkFTWDpSQlRaLklRX0NMT1NFUFJJQ0UuMjAyNC8xMi8zMQEAAAAp7XYiAgAAAAUxNC45NADNAk0Wj9XdCAyNqxaP1d0IIkNJUS5EQjpYQjBULklRX0NMT1NFUFJJQ0UuMjAyNS84LzEBAAAA0zPeKQIAAAAGMTkuMjIyAKMOS23K1N0I24/wbcrU3QgkQ0lRLkRCOlhCMFQuSVFfQ0xPU0VQUklDRS4yMDIzLzEyLzI5AQAAANMz3ikCAAAABTE3LjAyAM0CTRaP1d0II1OyFo/V3QgkQ0lRLkRCOlhCMFQuSVFfQ0xPU0VQUklDRS4yMDI0LzEyLzMwAQAAANMz3ikCAAAA</t>
  </si>
  <si>
    <t>BTIwLjQzAM0CTRaP1d0ITjy1Fo/V3QgjQ0lRLk1FVEEuSVFfQ0xPU0VQUklDRS4yMDI1LzgvMS5VU0QBAAAAF9s8AQIAAAAGNzUwLjAxAPlXTRaP1d0IrcO6Fo/V3QgkQ0lRLk1FVEEuSVFfQ0xPU0VQUklDRS4yMDI1LzcvMzEuVVNEAQAAABfbPAECAAAABjc3My40NAD5V00Wj9XdCF0GsBaP1d0IIkNJUS5DUk0uSVFfQ0xPU0VQUklDRS4yMDI1LzgvMS5VU0QBAAAAJeABAAIAAAAGMjUwLjc0APlXTRaP1d0IAmezFo/V3QgjQ0lRLkNSTS5JUV9DTE9TRVBSSUNFLjIwMjUvNy8zMS5VU0QBAAAAJeABAAIAAAAGMjU4LjMzAPlXTRaP1d0IAmezFo/V3QgiQ0lRLk5PVy5JUV9DTE9TRVBSSUNFLjIwMjUvOC8xLlVTRAEAAAC/dF4BAgAAAAY5MTQuMzcA+VdNFo/V3QiSErgWj9XdCCNDSVEuTk9XLklRX0NMT1NFUFJJQ0UuMjAyNS83LzMxLlVTRAEAAAC/dF4BAgAAAAY5NDMuMTIA+VdNFo/V3QijuKgWj9XdCCNDSVEuRFVPTC5JUV9DTE9TRVBSSUNFLjIwMjUvOC8xLlVTRAEAAACw8IcMAgAAAAYzMzguOTkA+VdNFo/V3Qir6roWj9XdCCRDSVEuRFVPTC5JUV9DTE9TRVBSSUNFLjIwMjUvNy8zMS5VU0QBAAAAsPCHDAIAAAAGMzQ2LjU1APlXTRaP1d0Ih9a4Fo/V3QgiQ0lRLlNBUC5JUV9DTE9TRVBSSUNFLjIwMjUvOC8xLlVTRAEAAAAL7gEAAgAAAA8yODIuNDczMTU1NDQ1MjUA+VdNFo/V3Qgy3LMWj9XdCCND</t>
  </si>
  <si>
    <t>SVEuU0FQLklRX0NMT1NFUFJJQ0UuMjAyNS83LzMxLlVTRAEAAAAL7gEAAgAAAA4yODYuODkwODcxNjQ3NgD5V00Wj9XdCKO4qBaP1d0IIkNJUS5URU0uSVFfQ0xPU0VQUklDRS4yMDI1LzgvMS5VU0QBAAAAANMkGQIAAAAFNTQuODkA+VdNFo/V3QhhdrcWj9XdCCNDSVEuVEVNLklRX0NMT1NFUFJJQ0UuMjAyNS83LzMxLlVTRAEAAAAA0yQZAgAAAAU1Ni41OQD5V00Wj9XdCBV8phaP1d0II0NJUS5BREJFLklRX0NMT1NFUFJJQ0UuMjAyNS84LzEuVVNEAQAAAAFfAAACAAAABTM0Ny44AJhCTRaP1d0ISjm7Fo/V3QgkQ0lRLkFEQkUuSVFfQ0xPU0VQUklDRS4yMDI1LzcvMzEuVVNEAQAAAAFfAAACAAAABjM1Ny42OQCYQk0Wj9XdCMA5uBaP1d0IIkNJUS5JT1QuSVFfQ0xPU0VQUklDRS4yMDI1LzgvMS5VU0QBAAAAuj78EQIAAAAFMzYuMDEA+VdNFo/V3QhetLUWj9XdCCNDSVEuSU9ULklRX0NMT1NFUFJJQ0UuMjAyNS83LzMxLlVTRAEAAAC6PvwRAgAAAAUzOC4wMwD5V00Wj9XdCLPfqBaP1d0II0NJUS5XREFZLklRX0NMT1NFUFJJQ0UuMjAyNS84LzEuVVNEAQAAAIdjawECAAAABjIyMi4yMgD5V00Wj9XdCLt3thaP1d0IJENJUS5XREFZLklRX0NMT1NFUFJJQ0UuMjAyNS83LzMxLlVTRAEAAACHY2sBAgAAAAYyMjkuMzgA+VdNFo/V3Qi7d7YWj9XdCCNDSVEuUkJMWC5JUV9DTE9TRVBSSUNFLjIwMjUvOC8x</t>
  </si>
  <si>
    <t>LlVTRAEAAABpVfQBAgAAAAYxMjUuMDMA+VdNFo/V3Qi2TboWj9XdCCRDSVEuUkJMWC5JUV9DTE9TRVBSSUNFLjIwMjUvNy8zMS5VU0QBAAAAaVX0AQIAAAAGMTM3Ljc5APlXTRaP1d0Irim2Fo/V3QgiQ0lRLkFQUC5JUV9DTE9TRVBSSUNFLjIwMjUvOC8xLlVTRAEAAADauc4NAgAAAAYzNzkuMTcA+VdNFo/V3QhdBrAWj9XdCCNDSVEuQVBQLklRX0NMT1NFUFJJQ0UuMjAyNS83LzMxLlVTRAEAAADauc4NAgAAAAUzOTAuNwD5V00Wj9XdCMXjrRaP1d0II0NJUS5TSE9QLklRX0NMT1NFUFJJQ0UuMjAyNS84LzEuVVNEAQAAAAYrBAUCAAAABTExOC42APlXTRaP1d0ISAO0Fo/V3QgkQ0lRLlNIT1AuSVFfQ0xPU0VQUklDRS4yMDI1LzcvMzEuVVNEAQAAAAYrBAUCAAAABjEyMi4yMQD5V00Wj9XdCEgDtBaP1d0II0NJUS5URUFNLklRX0NMT1NFUFJJQ0UuMjAyNS84LzEuVVNEAQAAAFITIg8CAAAABjE4Mi45NgD5V00Wj9XdCMwYsxaP1d0IJENJUS5URUFNLklRX0NMT1NFUFJJQ0UuMjAyNS83LzMxLlVTRAEAAABSEyIPAgAAAAYxOTEuNzgA+VdNFo/V3QiTobIWj9XdCCNDSVEuTVNGVC5JUV9DTE9TRVBSSUNFLjIwMjUvOC8xLlVTRAEAAABLVQAAAgAAAAY1MjQuMTEA+VdNFo/V3Qj8n7QWj9XdCCRDSVEuTVNGVC5JUV9DTE9TRVBSSUNFLjIwMjUvNy8zMS5VU0QBAAAAS1UAAAIAAAAFNTMzLjUA+VdNFo/V3QhI</t>
  </si>
  <si>
    <t>A7QWj9XdCCNDSVEuQU1aTi5JUV9DTE9TRVBSSUNFLjIwMjUvOC8xLlVTRAEAAAA9SQAAAgAAAAYyMTQuNzUAmEJNFo/V3QhdBrAWj9XdCCRDSVEuQU1aTi5JUV9DTE9TRVBSSUNFLjIwMjUvNy8zMS5VU0QBAAAAPUkAAAIAAAAGMjM0LjExAJhCTRaP1d0IxeOtFo/V3QgtQ0lRLk5BU0RBUUdTOkdPT0dMLklRX0NMT1NFUFJJQ0UuMjAyNS84LzEuVVNEAQAAAKhxAAACAAAABjE4OS4xMwD5V00Wj9XdCLPfqBaP1d0ILkNJUS5OQVNEQVFHUzpHT09HTC5JUV9DTE9TRVBSSUNFLjIwMjUvNy8zMS5VU0QBAAAAqHEAAAIAAAAFMTkxLjkA+VdNFo/V3Qg6o6YWj9XdCCNDSVEuVFNMQS5JUV9DTE9TRVBSSUNFLjIwMjUvOC8xLlVTRAEAAAAQxqIBAgAAAAYzMDIuNjMA+VdNFo/V3QijuKgWj9XdCCRDSVEuVFNMQS5JUV9DTE9TRVBSSUNFLjIwMjUvNy8zMS5VU0QBAAAAEMaiAQIAAAAGMzA4LjI3APlXTRaP1d0IFXymFo/V3QgjQ0lRLlBMVFIuSVFfQ0xPU0VQUklDRS4yMDI1LzgvMS5VU0QBAAAAZfqYAgIAAAAGMTU0LjI3APlXTRaP1d0IJCi3Fo/V3QgkQ0lRLlBMVFIuSVFfQ0xPU0VQUklDRS4yMDI1LzcvMzEuVVNEAQAAAGX6mAICAAAABjE1OC4zNQD5V00Wj9XdCLKethaP1d0II0NJUS5PUkNMLklRX0NMT1NFUFJJQ0UuMjAyNS84LzEuVVNEAQAAAOdWAAACAAAABjI0NC40MgD5V00Wj9XdCO90uhaP1d0IJENJ</t>
  </si>
  <si>
    <t>US5PUkNMLklRX0NMT1NFUFJJQ0UuMjAyNS83LzMxLlVTRAEAAADnVgAAAgAAAAYyNTMuNzcA+VdNFo/V3QhdBrAWj9XdCCNDSVEuTkJJUy5JUV9DTE9TRVBSSUNFLjIwMjUvOC8xLlVTRAEAAAC/+xkDAgAAAAI1MgD5V00Wj9XdCKO4qBaP1d0IJENJUS5OQklTLklRX0NMT1NFUFJJQ0UuMjAyNS83LzMxLlVTRAEAAAC/+xkDAgAAAAU1NC40MwD5V00Wj9XdCDqjphaP1d0II0NJUS5FU1RDLklRX0NMT1NFUFJJQ0UuMjAyNS84LzEuVVNEAQAAAICEWw0CAAAABTc5LjU4APlXTRaP1d0Isp62Fo/V3QgkQ0lRLkVTVEMuSVFfQ0xPU0VQUklDRS4yMDI1LzcvMzEuVVNEAQAAAICEWw0CAAAABDgzLjcA+VdNFo/V3Qg6o6YWj9XdCCNDSVEuU05PVy5JUV9DTE9TRVBSSUNFLjIwMjUvOC8xLlVTRAEAAACwPGQQAgAAAAYyMDUuMDIA+VdNFo/V3Qj8n7QWj9XdCCRDSVEuU05PVy5JUV9DTE9TRVBSSUNFLjIwMjUvNy8zMS5VU0QBAAAAsDxkEAIAAAAFMjIzLjUA+VdNFo/V3QhH368Wj9XdCCNDSVEuRERPRy5JUV9DTE9TRVBSSUNFLjIwMjUvOC8xLlVTRAEAAAC7oQQIAgAAAAUxMzUuNgD5V00Wj9XdCCsSuxaP1d0IJENJUS5ERE9HLklRX0NMT1NFUFJJQ0UuMjAyNS83LzMxLlVTRAEAAAC7oQQIAgAAAAYxMzkuOTgA+VdNFo/V3QhdBrAWj9XdCCJDSVEuTkVULklRX0NMT1NFUFJJQ0UuMjAyNS84LzEuVVNEAQAAADT1</t>
  </si>
  <si>
    <t>4AQCAAAABjIwMC4xMQD5V00Wj9XdCO90uhaP1d0II0NJUS5ORVQuSVFfQ0xPU0VQUklDRS4yMDI1LzcvMzEuVVNEAQAAADT14AQCAAAABjIwNy42OAD5V00Wj9XdCAJnsxaP1d0II0NJUS5HVExCLklRX0NMT1NFUFJJQ0UuMjAyNS84LzEuVVNEAQAAAM2EFxECAAAABTQxLjgyAPlXTRaP1d0IkhK4Fo/V3QgkQ0lRLkdUTEIuSVFfQ0xPU0VQUklDRS4yMDI1LzcvMzEuVVNEAQAAAM2EFxECAAAABTQzLjgxAPlXTRaP1d0ITp23Fo/V3QgjQ0lRLlBBTlcuSVFfQ0xPU0VQUklDRS4yMDI1LzgvMS5VU0QBAAAAg32EAQIAAAAGMTcyLjg4APlXTRaP1d0IXQawFo/V3QgkQ0lRLlBBTlcuSVFfQ0xPU0VQUklDRS4yMDI1LzcvMzEuVVNEAQAAAIN9hAECAAAABTE3My42APlXTRaP1d0IrrGtFo/V3QgiQ0lRLk1EQi5JUV9DTE9TRVBSSUNFLjIwMjUvOC8xLlVTRAEAAADibswCAgAAAAYyMjAuOTcA+VdNFo/V3QiuKbYWj9XdCCNDSVEuTURCLklRX0NMT1NFUFJJQ0UuMjAyNS83LzMxLlVTRAEAAADibswCAgAAAAYyMzcuODkA+VdNFo/V3QiuKbYWj9XdCCNDSVEuUFNURy5JUV9DTE9TRVBSSUNFLjIwMjUvOC8xLlVTRAEAAAC4yqUGAgAAAAU1NC41MQD5V00Wj9XdCDIVtRaP1d0IJENJUS5QU1RHLklRX0NMT1NFUFJJQ0UuMjAyNS83LzMxLlVTRAEAAAC4yqUGAgAAAAU1OS41MgD5V00Wj9XdCDqjphaP1d0IIUNJUS5a</t>
  </si>
  <si>
    <t>Uy5JUV9DTE9TRVBSSUNFLjIwMjUvOC8xLlVTRAEAAADUzIEDAgAAAAYyODAuMjcA+VdNFo/V3QgkKLcWj9XdCCJDSVEuWlMuSVFfQ0xPU0VQUklDRS4yMDI1LzcvMzEuVVNEAQAAANTMgQMCAAAABjI4NS41NgD5V00Wj9XdCEffrxaP1d0II0NJUS5DRkxULklRX0NMT1NFUFJJQ0UuMjAyNS84LzEuVVNEAQAAACYBehACAAAABDE3LjIA+VdNFo/V3QhSQLMWj9XdCCRDSVEuQ0ZMVC5JUV9DTE9TRVBSSUNFLjIwMjUvNy8zMS5VU0QBAAAAJgF6EAIAAAAGMTcuNzI1APlXTRaP1d0Is9+oFo/V3QgjQ0lRLk5WREEuSVFfQ0xPU0VQUklDRS4yMDI1LzgvMS5VU0QBAAAAM34AAAIAAAAGMTczLjcyAPlXTRaP1d0Im6+4Fo/V3QgkQ0lRLk5WREEuSVFfQ0xPU0VQUklDRS4yMDI1LzcvMzEuVVNEAQAAADN+AAACAAAABjE3Ny44NwD5V00Wj9XdCJuvuBaP1d0II0NJUS5BQVBMLklRX0NMT1NFUFJJQ0UuMjAyNS84LzEuVVNEAQAAAGlhAAACAAAABjIwMi4zOACYQk0Wj9XdCF0GsBaP1d0IJENJUS5BQVBMLklRX0NMT1NFUFJJQ0UuMjAyNS83LzMxLlVTRAEAAABpYQAAAgAAAAYyMDcuNTcAmEJNFo/V3QjF460Wj9XdCCNDSVEuQVZHTy5JUV9DTE9TRVBSSUNFLjIwMjUvOC8xLlVTRAEAAADwtn0BAgAAAAYyODguNjQA+VdNFo/V3QhetLUWj9XdCCRDSVEuQVZHTy5JUV9DTE9TRVBSSUNFLjIwMjUvNy8zMS5VU0QBAAAA</t>
  </si>
  <si>
    <t>8LZ9AQIAAAAFMjkzLjcA+VdNFo/V3QhOPLUWj9XdCChDSVEuVFdTRToyMzMwLklRX0NMT1NFUFJJQ0UuMjAyNS84LzEuVVNEAQAAAKvMBQACAAAACjM4LjMzNjA3OTYAmEJNFo/V3Qh2LbAWj9XdCClDSVEuVFdTRToyMzMwLklRX0NMT1NFUFJJQ0UuMjAyNS83LzMxLlVTRAEAAACrzAUAAgAAAAszOC43NTA2MjU5MgCYQk0Wj9XdCFQPrhaP1d0IK0NJUS5LT1NFOkEwMDA2NjAuSVFfQ0xPU0VQUklDRS4yMDI1LzgvMS5VU0QBAAAAnXoNAAIAAAAKMTg1LjY3ODIxNACYQk0Wj9XdCJOhshaP1d0ILENJUS5LT1NFOkEwMDA2NjAuSVFfQ0xPU0VQUklDRS4yMDI1LzcvMzEuVVNEAQAAAJ16DQACAAAACzE5NS45NjE5Mjk1AJhCTRaP1d0IRMqmFo/V3QgsQ0lRLk5BU0RBUUdTOkFTTUwuSVFfQ0xPU0VQUklDRS4yMDI1LzgvMS5VU0QBAAAAKO8FAAIAAAAGNjg5LjgyAPlXTRaP1d0Is9+oFo/V3QgtQ0lRLk5BU0RBUUdTOkFTTUwuSVFfQ0xPU0VQUklDRS4yMDI1LzcvMzEuVVNEAQAAACjvBQACAAAABjY5NC43MQD5V00Wj9XdCDqjphaP1d0II0NJUS5NUlZMLklRX0NMT1NFUFJJQ0UuMjAyNS84LzEuVVNEAQAAALZ5AAACAAAABTc0LjQ1APlXTRaP1d0IXQawFo/V3QgkQ0lRLk1SVkwuSVFfQ0xPU0VQUklDRS4yMDI1LzcvMzEuVVNEAQAAALZ5AAACAAAABTgwLjM3APlXTRaP1d0IxeOtFo/V3QgiQ0lRLlZSVC5J</t>
  </si>
  <si>
    <t>UV9DTE9TRVBSSUNFLjIwMjUvOC8xLlVTRAEAAABEm4ciAgAAAAYxNDEuNTkA+VdNFo/V3Qibr7gWj9XdCCNDSVEuVlJULklRX0NMT1NFUFJJQ0UuMjAyNS83LzMxLlVTRAEAAABEm4ciAgAAAAUxNDUuNgD5V00Wj9XdCJuvuBaP1d0II0NJUS5BTkVULklRX0NMT1NFUFJJQ0UuMjAyNS84LzEuVVNEAQAAAMPb/AECAAAABjExNy41NwD5V00Wj9XdCGJguxaP1d0IJENJUS5BTkVULklRX0NMT1NFUFJJQ0UuMjAyNS83LzMxLlVTRAEAAADD2/wBAgAAAAYxMjMuMjIAmEJNFo/V3QhiYLsWj9XdCChDSVEuVFdTRToyNDU0LklRX0NMT1NFUFJJQ0UuMjAyNS84LzEuVVNEAQAAAD03XAACAAAACTQ1LjM5Nzk4OQCYQk0Wj9XdCE6dtxaP1d0IKUNJUS5UV1NFOjI0NTQuSVFfQ0xPU0VQUklDRS4yMDI1LzcvMzEuVVNEAQAAAD03XAACAAAACzQ1Ljc2NTgyNTQ0AJhCTRaP1d0IJCi3Fo/V3QghQ0lRLk1VLklRX0NMT1NFUFJJQ0UuMjAyNS84LzEuVVNEAQAAAAZpBAACAAAABjEwNC44OAD5V00Wj9XdCJOhshaP1d0IIkNJUS5NVS5JUV9DTE9TRVBSSUNFLjIwMjUvNy8zMS5VU0QBAAAABmkEAAIAAAAGMTA5LjE0APlXTRaP1d0IOqOmFo/V3QgjQ0lRLlFDT00uSVFfQ0xPU0VQUklDRS4yMDI1LzgvMS5VU0QBAAAA1YIAAAIAAAAGMTQ4LjE5APlXTRaP1d0Io7ioFo/V3QgkQ0lRLlFDT00uSVFfQ0xPU0VQUklDRS4yMDI1</t>
  </si>
  <si>
    <t>LzcvMzEuVVNEAQAAANWCAAACAAAABjE0Ni43NgD5V00Wj9XdCBV8phaP1d0II0NJUS5TTlBTLklRX0NMT1NFUFJJQ0UuMjAyNS84LzEuVVNEAQAAANSIAAACAAAABjYxOC42NQD5V00Wj9XdCEffrxaP1d0IJENJUS5TTlBTLklRX0NMT1NFUFJJQ0UuMjAyNS83LzMxLlVTRAEAAADUiAAAAgAAAAY2MzMuNDcA+VdNFo/V3Qiusa0Wj9XdCCJDSVEuQVJNLklRX0NMT1NFUFJJQ0UuMjAyNS84LzEuVVNEAQAAACznxScCAAAABjEzNy41OAD5V00Wj9XdCEgDtBaP1d0II0NJUS5BUk0uSVFfQ0xPU0VQUklDRS4yMDI1LzcvMzEuVVNEAQAAACznxScCAAAABzE0MS4zNzUA+VdNFo/V3Qiz36gWj9XdCCRDSVEuQUdJWC5JUV9DTE9TRVBSSUNFLjIwMjUvNy8xNi5VU0QBAAAAI/cAcAIAAAAHMzEuNzcxMgCYQk0Wj9XdCFQPrhaP1d0II0NJUS5BR0lYLklRX0NMT1NFUFJJQ0UuMjAyNS83LzkuVVNEAQAAACP3AHACAAAABTMxLjY4AJhCTRaP1d0Iq+auFo/V3QgbQ0lRLkFHSVguSVFfQ0xPU0VQUklDRS4uVVNEAQAAACP3AHACAAAABzMyLjcwMDIAmEJNFo/V3QiYQk0Wj9XdCCVDSVEuQUdJWC5JUV9DTE9TRVBSSUNFLjIwMjQvMTEvMjkuVVNEAQAAACP3AHACAAAABTI4LjIzAJhCTRaP1d0IX/GwFo/V3QgkQ0lRLkFHSVguSVFfQ0xPU0VQUklDRS4yMDI1LzcvMTUuVVNEAQAAACP3AHACAAAABTMxLjc5AJhCTRaP1d0I</t>
  </si>
  <si>
    <t>XrS1Fo/V3QgkQ0lRLl5ORFguSVFfQ0xPU0VQUklDRS4yMDI1LzcvMTYuVVNEAQAAAA6zKAACAAAACjIyOTA3Ljk2NjcAmEJNFo/V3QikULYWj9XdCCNDSVEuXk5EWC5JUV9DTE9TRVBSSUNFLjIwMjUvNy85LlVTRAEAAAAOsygAAgAAAAoyMjg2NC45MDY2AJhCTRaP1d0IwCS5Fo/V3QgbQ0lRLl5ORFguSVFfQ0xPU0VQUklDRS4uVVNEAQAAAA6zKAACAAAACjIzMzE1LjA0MzcAmEJNFo/V3QiYQk0Wj9XdCCVDSVEuXk5EWC5JUV9DTE9TRVBSSUNFLjIwMjQvMTIvMzEuVVNEAQAAAA6zKAACAAAACjIxMDEyLjE3MzcAmEJNFo/V3QiXtKcWj9XdCCVDSVEuXk5EWC5JUV9DTE9TRVBSSUNFLjIwMjQvMTEvMjkuVVNEAQAAAA6zKAACAAAACjIwOTMwLjM2NjIAmEJNFo/V3Qhk36kWj9XdCCVDSVEuXk5EWC5JUV9DTE9TRVBSSUNFLjIwMjMvMTIvMjkuVVNEAQAAAA6zKAACAAAACjE2ODI1LjkzMDcAmEJNFo/V3Qj8n7QWj9XdCCRDSVEuXk5EWC5JUV9DTE9TRVBSSUNFLjIwMjUvNy8xNS5VU0QBAAAADrMoAAIAAAAKMjI4ODQuNTg4NACYQk0Wj9XdCOAXqxaP1d0IJENJUS5eU1BYLklRX0NMT1NFUFJJQ0UuMjAyNS83LzE2LlVTRAEAAACbuCgAAgAAAA82MjYzLjY5NTI0MTUwNzcAmEJNFo/V3QhOPLUWj9XdCCNDSVEuXlNQWC5JUV9DTE9TRVBSSUNFLjIwMjUvNy85LlVTRAEAAACbuCgAAgAAABA2MjYzLjI2NDM3</t>
  </si>
  <si>
    <t>ODU3NDM0AJhCTRaP1d0ILcesFo/V3QglQ0lRLl5TUFguSVFfQ0xPU0VQUklDRS4yMDI0LzExLzI5LlVTRAEAAACbuCgAAgAAABA2MDMyLjM4NDQxMjI3MzkyAJhCTRaP1d0Isf24Fo/V3QgkQ0lRLl5TUFguSVFfQ0xPU0VQUklDRS4yMDI1LzcvMTUuVVNEAQAAAJu4KAACAAAAEDYyNDMuNzU1NzA5MDYxMTEAmEJNFo/V3QhEyqYWj9XdCCNDSVEuUVFRLklRX0NMT1NFUFJJQ0UuMjAyNS83LzE3LlVTRAEAAAAOunsAAgAAAAU1NjEuOABXbU0Wj9XdCK6xrRaP1d0II0NJUS5RUVEuSVFfQ0xPU0VQUklDRS4yMDI1LzQvMTcuVVNEAQAAAA66ewACAAAABTQ0NC4xAFdtTRaP1d0Iq+auFo/V3QgkQ0lRLlFRUS5JUV9DTE9TRVBSSUNFLjIwMjIvMTEvMzAuVVNEAQAAAA66ewACAAAABjI5My4zNgBXbU0Wj9XdCEffrxaP1d0II0NJUS5RUVEuSVFfQ0xPU0VQUklDRS4yMDIzLzMvMTQuVVNEAQAAAA66ewACAAAABjI5Ny4zNwBXbU0Wj9XdCF/xsBaP1d0IIkNJUS5RUVEuSVFfT1BFTlBSSUNFLjIwMjQvNy8xOC5VU0QBAAAADrp7AAIAAAAGNDg1LjUzAFdtTRaP1d0IMhW1Fo/V3QghQ0lRLlFRUS5JUV9ZRUFSSElHSC4yMDI1LzcvMTcuVVNEAQAAAA66ewACAAAABjU2Mi4zMQBXbU0Wj9XdCM/dsRaP1d0IIENJUS5RUVEuSVFfWUVBUkxPVy4yMDI1LzcvMTcuVVNEAQAAAA66ewACAAAABjQwMi4zOQBXbU0Wj9XdCDLc</t>
  </si>
  <si>
    <t>sxaP1d0IGENJUS5RUVEuSVFfWUVBUkhJR0hfREFURQEAAAAOunsABQAAAAkyMDI1LzcvMzEAV21NFo/V3QjmzKUWj9XdCBdDSVEuUVFRLklRX1lFQVJMT1dfREFURQEAAAAOunsABQAAAAgyMDI1LzQvNwBXbU0Wj9XdCJe0pxaP1d0IJENJUS5eU1BYLklRX0NMT1NFUFJJQ0UuMjAyNS83LzE3LlVTRAEAAACbuCgAAgAAABA2Mjk3LjM2MTkwOTQ0MDQ1AFdtTRaP1d0IZN+pFo/V3QgkQ0lRLl5TUFguSVFfQ0xPU0VQUklDRS4yMDI1LzQvMTcuVVNEAQAAAJu4KAACAAAAEDUyODIuNzAxMDE3NDEzMzIAV21NFo/V3QhIA7QWj9XdCCVDSVEuXlNQWC5JUV9DTE9TRVBSSUNFLjIwMjIvMTEvMzAuVVNEAQAAAJu4KAACAAAAEDQwODAuMTA2NTUyMTc5MjQAV21NFo/V3QjgF6sWj9XdCCRDSVEuXlNQWC5JUV9DTE9TRVBSSUNFLjIwMjMvMy8xNC5VU0QBAAAAm7goAAIAAAAQMzkxOS4yODY5NTg4MzIyNwBXbU0Wj9XdCBR6shaP1d0IMENJUS5BUkNBOkFSVFkuSVFfSE9MRElOR1NfRVFVSVRZX0FTU0VUUy4yMDI1LzgvNQEAAABuH2khAgAAAAcxMjczLjA0AEPB5EyN1d0IJvdXTY3V3Qg0Q0lRLk5BU0RBUUdNOkJPVFouSVFfSE9MRElOR1NfRVFVSVRZX0FTU0VUUy4yMDI1LzgvNQEAAAD3/QgWAgAAAAcyODA2LjA2AEPB5EyN1d0IkNFWTY3V3QgwQ0lRLkFSQ0E6SUdQVC5JUV9IT0xESU5HU19FUVVJVFlfQVNTRVRT</t>
  </si>
  <si>
    <t>SVRZX0FTU0VUUy4yMDI1LzgvNQEAAABNulsjAgAAAAY4OTYuMjcAQ8HkTI3V3QjDPFBNjdXdCDNDSVEuTkFTREFRR006UVFRLklRX0hPTERJTkdTX0VRVUlUWV9BU1NFVFMuMjAyNS84LzUBAAAADrp7AAIAAAAJMzUzNDMyLjA3AMsgdyvL1N0Iy3FVTY3V3QgvQ0lRLkxTRTpBSUFHLklRX0hPTERJTkdTX0VRVUlUWV9BU1NFVFMuMjAyNS84LzUBAAAA8J2CJAIAAAAGODA3LjM0AEPB5EyN1d0IHtlQTY3V3QgvQ0lRLkFTWDpSQlRaLklRX0hPTERJTkdTX0VRVUlUWV9BU1NFVFMuMjAyNS84LzUBAAAAKe12IgIAAAAGMTk2LjMzAEPB5EyN1d0I2W1XTY3V3Qg0Q0lRLk5BU0RBUUdNOkFHSVguSVFfSE9MRElOR1NfRVFVSVRZX0FTU0VUUy4yMDI1LzgvNQEAAAAj9wBwAgAAAAUyNy40NwBDweRMjdXdCMM8UE2N1d0IL0NJUS5OQVNEQVFHTTpBR0lYLklRX1NIQVJFU09VVFNUQU5ESU5HLjIwMjUvOC81AQAAACP3AHACAAAACDAuOTAwMDAyAOHYTBaP1d0IOvGyFo/V3QgiQ0lRLkNSTS5JUV9DTE9TRVBSSUNFLjIwMjUvOC81LlVTRAEAAAAl4AEAAgAAAAYyNDcuNDkAzQJNFo/V3QgCZ7MWj9XdCCJDSVEuTlZEQS5JUV9NQVJLRVRDQVAuMjAyNS84LzUuVVNEAQAAADN+AAACAAAABzQzNDk1NDQBBgAAAAUAAAABMQEAAAALLTE5NDA1NzIyNDkDAAAAAzE2MAIAAAAGMTAwMDU0BAAAAAEwBwAAAAg4LzUvMjAyNXM2</t>
  </si>
  <si>
    <t>5UyN1d0IQaFRTY3V3QgiQ0lRLkFNWk4uSVFfTUFSS0VUQ0FQLjIwMjUvOC81LlVTRAEAAAA9SQAAAgAAAA4yMjc5NjI0Ljk2MDczNAEGAAAABQAAAAExAQAAAAstMTkzMzcwMzI4MAMAAAADMTYwAgAAAAYxMDAwNTQEAAAAATAHAAAACDgvNS8yMDI1czblTI3V3QggwFVNjdXdCB5DSVEuQVJDQTpMUk5aLklRX1ZXQVAuMjAyNS84LzUBAAAAtXbDJgIAAAAFNDMuMDgAZA/lTI3V3Qii1VRNjdXdCCdDSVEuTkFTREFRR006U01ILklRX0NMT1NFUFJJQ0UuMjAyNS84LzUBAAAAYMI2AAIAAAAFMjg3LjEA4dhMFo/V3QiBArYWj9XdCC5DSVEuTkFTREFRR006QUlRLklRX1NIQVJFU09VVFNUQU5ESU5HLjIwMjUvOC81AQAAAOncYiECAAAACTg5LjI1MDAwMgCr7UwWj9XdCF3EtxaP1d0IIENJUS5BUkNBOkxSTlouSVFfVk9MVU1FLjIwMjUvOC81AQAAALV2wyYCAAAACDAuMDAyOTU5AGno5EyN1d0I/xZZTY3V3QgiQ0lRLkJJVDpXVEFJLklRX01BUktFVENBUC4yMDI1LzgvNQEAAABNulsjAgAAAAo3ODguOTg4NTY5AGno5EyN1d0I7+9YTY3V3QgnQ0lRLk5BU0RBUUdNOldJU0UuSVFfTUFSS0VUQ0FQLjIwMjUvOC81AQAAAOmwQ24CAAAABzMyLjkyMDgAaejkTI3V3Qgm91dNjdXdCCtDSVEuTkFTREFRR006QUlRLklRX0NMT1NFUFJJQ0UuMjAyNS84LzUuVVNEAQAAAOncYiECAAAABTQ0LjE3AOjDTBaP1d0IwCS5</t>
  </si>
  <si>
    <t>Fo/V3QgjQ0lRLl5TUFguSVFfQ0xPU0VQUklDRS4yMDI1LzgvNS5VU0QBAAAAm7goAAIAAAAQNjI5OS4xOTM5NTQ2Mzc2NgB5rkwWj9XdCKyMtRaP1d0IIkNJUS5BQVBMLklRX01BUktFVENBUC4yMDI1LzgvNS5VU0QBAAAAaWEAAAIAAAAMMzAxMTQxMS45Mzg4AQYAAAAFAAAAATEBAAAACy0xOTMzNzAzMzAzAwAAAAMxNjACAAAABjEwMDA1NAQAAAABMAcAAAAIOC81LzIwMjVzNuVMjdXdCFDvUU2N1d0ILENJUS5OQVNEQVFHUzpHT09HTC5JUV9NQVJLRVRDQVAuMjAyNS84LzUuVVNEAQAAAKhxAAACAAAACjIzNTc4NjguNDgBBgAAAAUAAAABMQEAAAALLTE5MzQ5Mjg1NTEDAAAAAzE2MAIAAAAGMTAwMDU0BAAAAAEwBwAAAAg4LzUvMjAyNXM25UyN1d0Ib4NWTY3V3QgiQ0lRLkRCOlhCMFQuSVFfQ0xPU0VQUklDRS4yMDI1LzgvNQEAAADTM94pAgAAAAYxOS4zMTQAzQJNFo/V3Qg1T7cWj9XdCChDSVEuTkFTREFRR006RkRUWC5JUV9DTE9TRVBSSUNFLjIwMjUvOC81AQAAAL2lnSYCAAAABzM5LjAzNDcAq+1MFo/V3QiZZrEWj9XdCCFDSVEuTVUuSVFfQ0xPU0VQUklDRS4yMDI1LzgvNS5VU0QBAAAABmkEAAIAAAAGMTA5LjA2AJhCTRaP1d0IptunFo/V3QgjQ0lRLk1SVkwuSVFfQ0xPU0VQUklDRS4yMDI1LzgvNS5VU0QBAAAAtnkAAAIAAAAFNzYuNjMAmEJNFo/V3Qim26cWj9XdCCNDSVEuQVZHTy5JUV9D</t>
  </si>
  <si>
    <t>TE9TRVBSSUNFLjIwMjUvOC81LlVTRAEAAADwtn0BAgAAAAYyOTIuOTMAKy1NFo/V3Qi4AqgWj9XdCCFDSVEuWlMuSVFfQ0xPU0VQUklDRS4yMDI1LzgvNS5VU0QBAAAA1MyBAwIAAAAGMjgxLjk2ACstTRaP1d0IuAKoFo/V3QgjQ0lRLkdUTEIuSVFfQ0xPU0VQUklDRS4yMDI1LzgvNS5VU0QBAAAAzYQXEQIAAAACNDQAKy1NFo/V3QhCGKgWj9XdCCNDSVEuRVNUQy5JUV9DTE9TRVBSSUNFLjIwMjUvOC81LlVTRAEAAACAhFsNAgAAAAU4MC4wOQArLU0Wj9XdCEIYqBaP1d0II0NJUS5UU0xBLklRX0NMT1NFUFJJQ0UuMjAyNS84LzUuVVNEAQAAABDGogECAAAABjMwOC43MgDAF00Wj9XdCEIYqBaP1d0II0NJUS5URUFNLklRX0NMT1NFUFJJQ0UuMjAyNS84LzUuVVNEAQAAAFITIg8CAAAABjE4NS40NADAF00Wj9XdCEIYqBaP1d0II0NJUS5XREFZLklRX0NMT1NFUFJJQ0UuMjAyNS84LzUuVVNEAQAAAIdjawECAAAABjIyNC45OADAF00Wj9XdCEIYqBaP1d0IIkNJUS5TQVAuSVFfQ0xPU0VQUklDRS4yMDI1LzgvNS5VU0QBAAAAC+4BAAIAAAAPMjg1LjU3MzY5NDY3NjI1AM0CTRaP1d0IXcS3Fo/V3QgiQ0lRLkFWR08uSVFfTUFSS0VUQ0FQLjIwMjUvOC81LlVTRAEAAADwtn0BAgAAAA4xMzc3Nzg3Ljc1Mzg3OAEGAAAABQAAAAExAQAAAAstMTkzODU1NzI2MAMAAAADMTYwAgAAAAYxMDAwNTQEAAAAATAHAAAA</t>
  </si>
  <si>
    <t>CDgvNS8yMDI1czblTI3V3QhdYFRNjdXdCCJDSVEuVFNMQS5JUV9NQVJLRVRDQVAuMjAyNS84LzUuVVNEAQAAABDGogECAAAADTk5NTc2MC41ODEwMTIBBgAAAAUAAAABMQEAAAALLTE5MzQ4NDE5NzgDAAAAAzE2MAIAAAAGMTAwMDU0BAAAAAEwBwAAAAg4LzUvMjAyNXM25UyN1d0IkT1STY3V3QgjQ0lRLkxTRTpSQk9ULklRX0NMT1NFUFJJQ0UuMjAyNS84LzUBAAAAjnskFAIAAAAFMTUuMTEAq+1MFo/V3QiZZrEWj9XdCCRDSVEuQVJDQTpMUk5aLklRX0NMT1NFUFJJQ0UuMjAyNS84LzUBAAAAtXbDJgIAAAAHNDIuOTI0MQCr7UwWj9XdCBTHtBaP1d0IJENJUS5BUkNBOklHUFQuSVFfQ0xPU0VQUklDRS4yMDI1LzgvNQEAAADMAl4BAgAAAAU1MC4yMgCr7UwWj9XdCKvquhaP1d0IJkNJUS5OQVNEQVFHTTpRUVEuSVFfTUFSS0VUQ0FQLjIwMjUvOC81AQAAAA66ewACAAAACzM1ODA5Ni41NzA1AQYAAAAFAAAAATEBAAAACy0xOTYzNzE0NjM2AwAAAAMxNjACAAAABjEwMDA1NAQAAAABMAcAAAAIOC81LzIwMjVkD+VMjdXdCKoeWE2N1d0IL0NJUS5OQVNEQVFHTTpST0JULklRX1NIQVJFU09VVFNUQU5ESU5HLjIwMjUvOC81AQAAAFxj2SACAAAACTEwLjMwMDAwMgCr7UwWj9XdCIfWuBaP1d0IH0NJUS5MU0U6UkJPVC5JUV9WT0xVTUUuMjAyNS84LzUBAAAAjnskFAIAAAAIMC4xMjg1MTIAaejkTI3V3QjG2VJN</t>
  </si>
  <si>
    <t>T1NFUFJJQ0UuMjAyNS84LzUBAAAAKe12IgIAAAAFMTQuOTQAzQJNFo/V3QhXGKcWj9XdCCNDSVEuTFNFOkFJQUcuSVFfQ0xPU0VQUklDRS4yMDI1LzgvNQEAAADwnYIkAgAAAAYxOC4zNTgAzQJNFo/V3QiBP7EWj9XdCCRDSVEuQVJDQTpDSEFULklRX0NMT1NFUFJJQ0UuMjAyNS84LzUBAAAAADA1bQIAAAAENTEuMgCr7UwWj9XdCCXYuRaP1d0IHkNJUS5CQVRTOldUQUkuSVFfVldBUC4yMDI1LzgvNQEAAABgTm9kAgAAAAUyNS4yOABkD+VMjdXdCKLVVE2N1d0IJENJUS5BUkNBOkFSVFkuSVFfQ0xPU0VQUklDRS4yMDI1LzgvNQEAAABuH2khAgAAAAU0Mi42NwCr7UwWj9XdCCXIshaP1d0II0NJUS5CQVRTOklHVi5JUV9DTE9TRVBSSUNFLjIwMjUvOC81AQAAAM06hgACAAAABjExMC41NQCr7UwWj9XdCGFhuBaP1d0II0NJUS5OQVNEQVFHTTpRUVEuSVFfVk9MVU1FLjIwMjUvOC81AQAAAA66ewACAAAACDQ4LjY2NjY0AGQP5UyN1d0IqBVQTY3V3QgrQ0lRLkFSQ0E6VEhOUS5JUV9TSEFSRVNPVVRTVEFORElORy4yMDI1LzgvNQEAAACuw34kAgAAAAUzLjcyNQCr7UwWj9XdCGFhuBaP1d0IK0NJUS5BUkNBOklHUFQuSVFfU0hBUkVTT1VUU1RBTkRJTkcuMjAyNS84LzUBAAAAzAJeAQIAAAADOS45AKvtTBaP1d0IJciyFo/V3QggQ0lRLlhUUkE6WEFJWC5JUV9WT0xVTUUuMjAyNS84LzUBAAAANeziIgIAAAAI</t>
  </si>
  <si>
    <t>Q0lRLlhUUkE6WEFJWC5JUV9DTE9TRVBSSUNFLjIwMjUvOC81AQAAADXs4iICAAAAAzEzOQCr7UwWj9XdCCXIshaP1d0II0NJUS5BUkNBOkFJUy5JUV9DTE9TRVBSSUNFLjIwMjUvOC81AQAAAJiXn3ACAAAABzI5LjE3NzgAq+1MFo/V3QhhYbgWj9XdCB5DSVEuQVJDQTpDSEFULklRX1ZXQVAuMjAyNS84LzUBAAAAADA1bQIAAAAFNTEuMjcAZA/lTI3V3QjOH1dNjdXdCCRDSVEuQkFUUzpXVEFJLklRX0NMT1NFUFJJQ0UuMjAyNS84LzUBAAAAYE5vZAIAAAAFMjUuMTgAq+1MFo/V3QhTKrQWj9XdCB5DSVEuQVJDQTpBUlRZLklRX1ZXQVAuMjAyNS84LzUBAAAAbh9pIQIAAAAENDIuOABkD+VMjdXdCMbZUk2N1d0IL0NJUS5OQVNEQVFHTTpGRFRYLklRX1NIQVJFU09VVFNUQU5ESU5HLjIwMjUvOC81AQAAAL2lnSYCAAAACDQuNjg4NDY5AKvtTBaP1d0IUyq0Fo/V3QgrQ0lRLkJBVFM6V1RBSS5JUV9TSEFSRVNPVVRTVEFORElORy4yMDI1LzgvNQEAAABgTm9kAgAAAAM4LjYAq+1MFo/V3Qi7d7YWj9XdCB9DSVEuQklUOldUQUkuSVFfVk9MVU1FLjIwMjUvOC81AQAAAE26WyMCAAAACDAuMDE2MjQ2AGno5EyN1d0IJcRTTY3V3QgiQ0lRLkJBVFM6SUdWLklRX01BUktFVENBUC4yMDI1LzgvNQEAAADNOoYAAgAAAAcxMTkzOS40AQYAAAAFAAAAATEBAAAACy0xOTM4NzA3MzI2AwAAAAMxNjACAAAABjEwMDA1NAQA</t>
  </si>
  <si>
    <t>AAABMAcAAAAIOC81LzIwMjVp6ORMjdXdCFY1Vk2N1d0IK0NJUS5OQVNEQVFHTTpTTUguSVFfQ0xPU0VQUklDRS4yMDI1LzgvNS5VU0QBAAAAYMI2AAIAAAAFMjg3LjEA6MNMFo/V3QiooqoWj9XdCCtDSVEuTkFTREFRR006UVFRLklRX0NMT1NFUFJJQ0UuMjAyNS84LzUuVVNEAQAAAA66ewACAAAABjU2MC4yNwDow0wWj9XdCKiiqhaP1d0IK0NJUS5OQVNEQVFHUzpBU01MLklRX01BUktFVENBUC4yMDI1LzgvNS5VU0QBAAAAKO8FAAIAAAAQMjY3NzU3LjAyNjk5OTEyNgEGAAAABQAAAAExAQAAAAstMTkzNTMwNzQ0MAMAAAADMTYwAgAAAAYxMDAwNTQEAAAAATAHAAAACDgvNS8yMDI1czblTI3V3QjbSlVNjdXdCCJDSVEuTkJJUy5JUV9NQVJLRVRDQVAuMjAyNS84LzUuVVNEAQAAAL/7GQMCAAAADDEzMTY5LjU1MDIwNwEGAAAABQAAAAExAQAAAAstMTk0MjI5OTY4NAMAAAADMTYwAgAAAAYxMDAwNTQEAAAAATAHAAAACDgvNS8yMDI1czblTI3V3QgTdlNNjdXdCCJDSVEuRFVPTC5JUV9NQVJLRVRDQVAuMjAyNS84LzUuVVNEAQAAALDwhwwCAAAADDE1NDY4LjUzNDExNgEGAAAABQAAAAExAQAAAAstMTk0NjgyNjc0MAMAAAADMTYwAgAAAAYxMDAwNTQEAAAAATAHAAAACDgvNS8yMDI1czblTI3V3QhBoVFNjdXdCB1DSVEuQVJDQTpBSVMuSVFfVldBUC4yMDI1LzgvNQEAAACYl59wAgAAAAUyOS4xNwBkD+VM</t>
  </si>
  <si>
    <t>jdXdCEGhUU2N1d0IJ0NJUS5OQVNEQVFHTTpRUVEuSVFfQ0xPU0VQUklDRS4yMDI1LzgvNQEAAAAOunsAAgAAAAY1NjAuMjcA4dhMFo/V3QhdxLcWj9XdCCtDSVEuQVJDQTpDSEFULklRX1NIQVJFU09VVFNUQU5ESU5HLjIwMjUvOC81AQAAAAAwNW0CAAAABTcuNTI1AKvtTBaP1d0IiC2qFo/V3QghQ0lRLlZSVC5JUV9NQVJLRVRDQVAuMjAyNS84LzUuVVNEAQAAAESbhyICAAAADDUyOTg3LjgxODI5NwEGAAAABQAAAAExAQAAAAstMTkzNDE5NTQzNQMAAAADMTYwAgAAAAYxMDAwNTQEAAAAATAHAAAACDgvNS8yMDI1czblTI3V3QjFKkdNjdXdCCJDSVEuU05PVy5JUV9NQVJLRVRDQVAuMjAyNS84LzUuVVNEAQAAALA8ZBACAAAACzY4NjU2LjgwNTIyAQYAAAAFAAAAATEBAAAACy0xOTM5MjA3ODEwAwAAAAMxNjACAAAABjEwMDA1NAQAAAABMAcAAAAIOC81LzIwMjVzNuVMjdXdCMUqR02N1d0IIUNJUS5URU0uSVFfTUFSS0VUQ0FQLjIwMjUvOC81LlVTRAEAAAAA0yQZAgAAAAs5OTk1LjczMTk4NgEGAAAABQAAAAExAQAAAAstMTk0NTg2Nzg4NwMAAAADMTYwAgAAAAYxMDAwNTQEAAAAATAHAAAACDgvNS8yMDI1czblTI3V3QjFKkdNjdXdCChDSVEuTkFTREFRR006Qk9UWi5JUV9DTE9TRVBSSUNFLjIwMjUvOC81AQAAAPf9CBYCAAAABTMzLjkzAKvtTBaP1d0I73S6Fo/V3QgrQ0lRLkFSQ0E6TFJOWi5JUV9T</t>
  </si>
  <si>
    <t>SEFSRVNPVVRTVEFORElORy4yMDI1LzgvNQEAAAC1dsMmAgAAAAQwLjc4AKvtTBaP1d0Isf24Fo/V3QgeQ0lRLkRCOlhCMFQuSVFfVk9MVU1FLjIwMjUvOC81AQAAANMz3ikDAAAAAABp6ORMjdXdCDF6WE2N1d0IH0NJUS5CQVRTOklHVi5JUV9WT0xVTUUuMjAyNS84LzUBAAAAzTqGAAIAAAAIMy44NzkyNTYAaejkTI3V3QgF6U1NjdXdCCNDSVEuQVJDQTpBUlRZLklRX01BUktFVENBUC4yMDI1LzgvNQEAAABuH2khAgAAAAkxMjAxLjE2MDUAaejkTI3V3Qge2VBNjdXdCCdDSVEuVFdTRToyNDU0LklRX01BUktFVENBUC4yMDI1LzgvNS5VU0QBAAAAPTdcAAIAAAAQNzE0NTIuMTk3NzYxMjgyOQEGAAAABQAAAAExAQAAAAstMTkzNDM1NTQ5MQMAAAADMTYwAgAAAAYxMDAwNTQEAAAAATAHAAAACDgvNS8yMDI1czblTI3V3Qhvg1ZNjdXdCCFDSVEuTkVULklRX01BUktFVENBUC4yMDI1LzgvNS5VU0QBAAAANPXgBAIAAAAMNzI0MTcuOTU4NTk0AQYAAAAFAAAAATEBAAAACy0xOTM0MDE4NTcwAwAAAAMxNjACAAAABjEwMDA1NAQAAAABMAcAAAAIOC81LzIwMjVzNuVMjdXdCKLVVE2N1d0IIUNJUS5JT1QuSVFfTUFSS0VUQ0FQLjIwMjUvOC81LlVTRAEAAAC6PvwRAgAAAAwyMDQ0NC44NTM5NjUBBgAAAAUAAAABMQEAAAALLTE5Mzg3MzgzMDQDAAAAAzE2MAIAAAAGMTAwMDU0BAAAAAEwBwAAAAg4LzUvMjAyNXM2</t>
  </si>
  <si>
    <t>5UyN1d0IqbJSTY3V3QgjQ0lRLkJJVDpXVEFJLklRX0NMT1NFUFJJQ0UuMjAyNS84LzUBAAAATbpbIwIAAAAFNjQuOTUAzQJNFo/V3QhUY7UWj9XdCChDSVEuTkFTREFRR006V0lTRS5JUV9DTE9TRVBSSUNFLjIwMjUvOC81AQAAAOmwQ24CAAAABTM4LjI4AKvtTBaP1d0Ih9a4Fo/V3QgeQ0lRLkFSQ0E6TE9VUC5JUV9WV0FQLjIwMjUvOC81AQAAAFlcDyICAAAABTYzLjAzAGQP5UyN1d0IqbJSTY3V3QgkQ0lRLkFSQ0E6VEhOUS5JUV9DTE9TRVBSSUNFLjIwMjUvOC81AQAAAK7DfiQCAAAABTU1LjUzAKvtTBaP1d0I1MW2Fo/V3QgiQ0lRLk5BU0RBUUdNOlJPQlQuSVFfVldBUC4yMDI1LzgvNQEAAABcY9kgAgAAAAU1MC4wOQBkD+VMjdXdCMtxVU2N1d0IL0NJUS5OQVNEQVFHTTpXSVNFLklRX1NIQVJFU09VVFNUQU5ESU5HLjIwMjUvOC81AQAAAOmwQ24CAAAABDAuODYAq+1MFo/V3QhUY7UWj9XdCCJDSVEuTkFTREFRR006QUdJWC5JUV9WV0FQLjIwMjUvOC81AQAAACP3AHACAAAABTMyLjEzAGno5EyN1d0IVA5WTY3V3QgjQ0lRLk5BU0RBUUdNOkFJUS5JUV9WT0xVTUUuMjAyNS84LzUBAAAA6dxiIQIAAAAIMC45MDAwOTcAaejkTI3V3QjDRldNjdXdCCNDSVEuQkFUUzpXVEFJLklRX01BUktFVENBUC4yMDI1LzgvNQEAAABgTm9kAgAAAAcyMTYuNTQ4AGno5EyN1d0Izh9XTY3V3QgjQ0lRLkFSQ0E6SUdQ</t>
  </si>
  <si>
    <t>VC5JUV9NQVJLRVRDQVAuMjAyNS84LzUBAAAAzAJeAQIAAAAHNDk3LjE3OAEGAAAABQAAAAExAQAAAAstMTkzNjUxMTE5NQMAAAADMTYwAgAAAAYxMDAwNTQEAAAAATAHAAAACDgvNS8yMDI1aejkTI3V3Qjv71hNjdXdCCNDSVEuU05QUy5JUV9DTE9TRVBSSUNFLjIwMjUvOC81LlVTRAEAAADUiAAAAgAAAAU2MjguNQCYQk0Wj9XdCKvmrhaP1d0IIkNJUS5QQU5XLklRX01BUktFVENBUC4yMDI1LzgvNS5VU0QBAAAAg32EAQIAAAANMTEyOTQxLjI1NDYxNQEGAAAABQAAAAExAQAAAAstMTk0MjEwMjg0MwMAAAADMTYwAgAAAAYxMDAwNTQEAAAAATAHAAAACDgvNS8yMDI1czblTI3V3QiQUUpNjdXdCCJDSVEuUkJMWC5JUV9NQVJLRVRDQVAuMjAyNS84LzUuVVNEAQAAAGlV9AECAAAADDg4MTE4LjU4MTU1NAEGAAAABQAAAAExAQAAAAstMTkzNDEyNTQ1NQMAAAADMTYwAgAAAAYxMDAwNTQEAAAAATAHAAAACDgvNS8yMDI1czblTI3V3QiQUUpNjdXdCCpDSVEuQVNYOlJCVFouSVFfU0hBUkVTT1VUU1RBTkRJTkcuMjAyNS84LzUBAAAAKe12IgIAAAAJMjAuNjcxNTk3AM0CTRaP1d0IiC2qFo/V3QgqQ0lRLkJJVDpXVEFJLklRX1NIQVJFU09VVFNUQU5ESU5HLjIwMjUvOC81AQAAAE26WyMCAAAACDEyLjE0NzYzAM0CTRaP1d0Iq+q6Fo/V3QggQ0lRLkJBVFM6V1RBSS5JUV9WT0xVTUUuMjAyNS84LzUBAAAAYE5v</t>
  </si>
  <si>
    <t>ZAIAAAAIMC4wOTc4MzgAaejkTI3V3QhUDlZNjdXdCCRDSVEuTkFTREFRR006Uk9CVC5JUV9WT0xVTUUuMjAyNS84LzUBAAAAXGPZIAIAAAAIMC4wNDE4NTgAaejkTI3V3QgIvFdNjdXdCCdDSVEuTkFTREFRR006RkRUWC5JUV9NQVJLRVRDQVAuMjAyNS84LzUBAAAAvaWdJgIAAAAKMTgzLjAxMjk4MQBp6ORMjdXdCNltV02N1d0ILENJUS5OQVNEQVFHTTpCT1RaLklRX0NMT1NFUFJJQ0UuMjAyNS84LzUuVVNEAQAAAPf9CBYCAAAABTMzLjkzAOjDTBaP1d0IJdi5Fo/V3QgjQ0lRLkFHSVguSVFfQ0xPU0VQUklDRS4yMDI1LzgvNS5VU0QBAAAAI/cAcAIAAAAHMzEuOTUzMQB5rkwWj9XdCMOuuxaP1d0IIENJUS5NVS5JUV9NQVJLRVRDQVAuMjAyNS84LzUuVVNEAQAAAAZpBAACAAAADTEyMjA1MS43ODM1MTUBBgAAAAUAAAABMQEAAAALLTE5MzcxNzYwODIDAAAAAzE2MAIAAAAGMTAwMDU0BAAAAAEwBwAAAAg4LzUvMjAyNXM25UyN1d0IqbJSTY3V3QghQ0lRLk1EQi5JUV9NQVJLRVRDQVAuMjAyNS84LzUuVVNEAQAAAOJuzAICAAAADDE4NjUxLjI5MTk0MgEGAAAABQAAAAExAQAAAAstMTkzOTM3MDIxNgMAAAADMTYwAgAAAAYxMDAwNTQEAAAAATAHAAAACDgvNS8yMDI1czblTI3V3Qii7k9NjdXdCCFDSVEuQVBQLklRX01BUktFVENBUC4yMDI1LzgvNS5VU0QBAAAA2rnODQIAAAAKMTI3ODg2LjU0NgEGAAAA</t>
  </si>
  <si>
    <t>BQAAAAExAQAAAAstMTk0NTQ1MDU2MQMAAAADMTYwAgAAAAYxMDAwNTQEAAAAATAHAAAACDgvNS8yMDI1czblTI3V3QjUmk1NjdXdCCJDSVEuTUVUQS5JUV9NQVJLRVRDQVAuMjAyNS84LzUuVVNEAQAAABfbPAECAAAADjE5MTc5MTkuNTMwNTA0AQYAAAAFAAAAATEBAAAACy0xOTM0MDY1NDM3AwAAAAMxNjACAAAABjEwMDA1NAQAAAABMAcAAAAIOC81LzIwMjVkD+VMjdXdCBN2U02N1d0IKUNJUS5EQjpYQjBULklRX1NIQVJFU09VVFNUQU5ESU5HLjIwMjUvOC81AQAAANMz3ikCAAAABDQuMDkAzQJNFo/V3QgUx7QWj9XdCCBDSVEuQVJDQTpUSE5RLklRX1ZPTFVNRS4yMDI1LzgvNQEAAACuw34kAgAAAAcwLjEwODM5AGno5EyN1d0I7+9YTY3V3QgjQ0lRLkFSQ0E6Q0hBVC5JUV9NQVJLRVRDQVAuMjAyNS84LzUBAAAAADA1bQIAAAAGMzg1LjI4AGno5EyN1d0I8pRXTY3V3QgiQ0lRLlFDT00uSVFfTUFSS0VUQ0FQLjIwMjUvOC81LlVTRAEAAADVggAAAgAAAA0xNTgwNTguNzAyOTAyAQYAAAAFAAAAATEBAAAACy0xOTM0MjU0MjUxAwAAAAMxNjACAAAABjEwMDA1NAQAAAABMAcAAAAIOC81LzIwMjVzNuVMjdXdCJDRVk2N1d0IIkNJUS5QU1RHLklRX01BUktFVENBUC4yMDI1LzgvNS5VU0QBAAAAuMqlBgIAAAAMMTgyOTIuNzY5MDE4AQYAAAAFAAAAATEBAAAACy0xOTM4NjE0OTAyAwAAAAMxNjACAAAABjEw</t>
  </si>
  <si>
    <t>MDA1NAQAAAABMAcAAAAIOC81LzIwMjVzNuVMjdXdCN+KUE2N1d0IIkNJUS5TSE9QLklRX01BUktFVENBUC4yMDI1LzgvNS5VU0QBAAAABisEBQIAAAANMTY0NzY3LjM3MDYxNwEGAAAABQAAAAExAQAAAAstMTk0NTQxOTI2OAMAAAADMTYwAgAAAAYxMDAwNTQEAAAAATAHAAAACDgvNS8yMDI1czblTI3V3QjbSlVNjdXdCCRDSVEuQVJDQTpMT1VQLklRX0NMT1NFUFJJQ0UuMjAyNS84LzUBAAAAWVwPIgIAAAAGNjIuOTM4AKvtTBaP1d0InSa6Fo/V3QgoQ0lRLk5BU0RBUUdNOlJPQlQuSVFfQ0xPU0VQUklDRS4yMDI1LzgvNQEAAABcY9kgAgAAAAc1MC4wMTY5AKvtTBaP1d0IDI2rFo/V3QguQ0lRLk5BU0RBUUdNOlNNSC5JUV9TSEFSRVNPVVRTVEFORElORy4yMDI1LzgvNQEAAABgwjYAAgAAAAk5NC40OTE4NzQAq+1MFo/V3QhhdrcWj9XdCCRDSVEuTkFTREFRR006RkRUWC5JUV9WT0xVTUUuMjAyNS84LzUBAAAAvaWdJgIAAAAIMC4wMjAwNTIAaejkTI3V3QjDPFBNjdXdCCNDSVEuQVJDQTpMT1VQLklRX01BUktFVENBUC4yMDI1LzgvNQEAAABZXA8iAgAAAAoxMDAuNzAwODYzAGno5EyN1d0IJcRTTY3V3QgjQ0lRLlFDT00uSVFfQ0xPU0VQUklDRS4yMDI1LzgvNS5VU0QBAAAA1YIAAAIAAAAGMTQ2LjcxAJhCTRaP1d0I5QSyFo/V3QgiQ0lRLlZSVC5JUV9DTE9TRVBSSUNFLjIwMjUvOC81LlVTRAEAAABE</t>
  </si>
  <si>
    <t>m4ciAgAAAAYxMzguNzYAmEJNFo/V3QjlBLIWj9XdCChDSVEuVFdTRToyMzMwLklRX0NMT1NFUFJJQ0UuMjAyNS84LzUuVVNEAQAAAKvMBQACAAAACjM4LjQ3MzExODkAKy1NFo/V3QjlBLIWj9XdCCNDSVEuQ0ZMVC5JUV9DTE9TRVBSSUNFLjIwMjUvOC81LlVTRAEAAAAmAXoQAgAAAAUxNy4xNQArLU0Wj9XdCPMrshaP1d0II0NJUS5QQU5XLklRX0NMT1NFUFJJQ0UuMjAyNS84LzUuVVNEAQAAAIN9hAECAAAABjE2OS4wOQArLU0Wj9XdCPMrshaP1d0II0NJUS5TTk9XLklRX0NMT1NFUFJJQ0UuMjAyNS84LzUuVVNEAQAAALA8ZBACAAAABjIwNS43NwArLU0Wj9XdCPMrshaP1d0II0NJUS5QTFRSLklRX0NMT1NFUFJJQ0UuMjAyNS84LzUuVVNEAQAAAGX6mAICAAAABjE3My4yNwDAF00Wj9XdCPMrshaP1d0II0NJUS5NU0ZULklRX0NMT1NFUFJJQ0UuMjAyNS84LzUuVVNEAQAAAEtVAAACAAAABjUyNy43NQDAF00Wj9XdCPMrshaP1d0II0NJUS5SQkxYLklRX0NMT1NFUFJJQ0UuMjAyNS84LzUuVVNEAQAAAGlV9AECAAAABjEyNy4xMQDAF00Wj9XdCPMrshaP1d0IIkNJUS5URU0uSVFfQ0xPU0VQUklDRS4yMDI1LzgvNS5VU0QBAAAAANMkGQIAAAAFNTcuNzQAwBdNFo/V3QgjU7IWj9XdCCJDSVEuU05QUy5JUV9NQVJLRVRDQVAuMjAyNS84LzUuVVNEAQAAANSIAAACAAAADTExNjI5OS45MjQ1OTgBBgAAAAUA</t>
  </si>
  <si>
    <t>AAABMQEAAAALLTE5NDA1NzIyNDcDAAAAAzE2MAIAAAAGMTAwMDU0BAAAAAEwBwAAAAg4LzUvMjAyNXM25UyN1d0IWFJPTY3V3QggQ0lRLlpTLklRX01BUktFVENBUC4yMDI1LzgvNS5VU0QBAAAA1MyBAwIAAAAMNDM4OTkuOTUxNjc3AQYAAAAFAAAAATEBAAAACy0xOTM5NTM4MzkyAwAAAAMxNjACAAAABjEwMDA1NAQAAAABMAcAAAAIOC81LzIwMjVzNuVMjdXdCGBOUU2N1d0IIkNJUS5URUFNLklRX01BUktFVENBUC4yMDI1LzgvNS5VU0QBAAAAUhMiDwIAAAAMNDg2NzkuMDgyNDEzAQYAAAAFAAAAATEBAAAACy0xOTQ2NjU0NDMyAwAAAAMxNjACAAAABjEwMDA1NAQAAAABMAcAAAAIOC81LzIwMjVzNuVMjdXdCFDTTk2N1d0IHkNJUS5BUkNBOklHUFQuSVFfVldBUC4yMDI1LzgvNQEAAADMAl4BAgAAAAU1MC4zOABkD+VMjdXdCO/BTU2N1d0IJ0NJUS5OQVNEQVFHTTpBSVEuSVFfQ0xPU0VQUklDRS4yMDI1LzgvNQEAAADp3GIhAgAAAAU0NC4xNwCr7UwWj9XdCJlmsRaP1d0IKkNJUS5CQVRTOklHVi5JUV9TSEFSRVNPVVRTVEFORElORy4yMDI1LzgvNQEAAADNOoYAAgAAAAMxMDgAq+1MFo/V3Qi2TboWj9XdCCBDSVEuQVJDQTpDSEFULklRX1ZPTFVNRS4yMDI1LzgvNQEAAAAAMDVtAgAAAAgwLjEzNTA1OQBp6ORMjdXdCB7ZUE2N1d0II0NJUS5BUkNBOkxSTlouSVFfTUFSS0VUQ0FQLjIwMjUvOC81AQAA</t>
  </si>
  <si>
    <t>SVFfVldBUC4yMDI1LzgvNQEAAADp3GIhAgAAAAU0NC4zMQBkD+VMjdXdCIjXTE2N1d0IL0NJUS5OQVNEQVFHTTpCT1RaLklRX1NIQVJFU09VVFNUQU5ESU5HLjIwMjUvOC81AQAAAPf9CBYCAAAABTgzLjY2AKvtTBaP1d0INe60Fo/V3QggQ0lRLkFSQ0E6TE9VUC5JUV9WT0xVTUUuMjAyNS84LzUBAAAAWVwPIgIAAAAIMC4wMDg3NzYAaejkTI3V3QjX/kxNjdXdCCJDSVEuQVJDQTpBSVMuSVFfTUFSS0VUQ0FQLjIwMjUvOC81AQAAAJiXn3ACAAAACDIzLjM0MjI0AGno5EyN1d0IICZNTY3V3QgjQ0lRLk5CSVMuSVFfQ0xPU0VQUklDRS4yMDI1LzgvNS5VU0QBAAAAv/sZAwIAAAAFNTUuMTcAwBdNFo/V3Qj/ZasWj9XdCCJDSVEuQU5FVC5JUV9NQVJLRVRDQVAuMjAyNS84LzUuVVNEAQAAAMPb/AECAAAADDE0ODM0OS40Mzk0MwEGAAAABQAAAAExAQAAAAstMTkzMzIyNzM0NgMAAAADMTYwAgAAAAYxMDAwNTQEAAAAATAHAAAACDgvNS8yMDI1czblTI3V3QjUmk1NjdXdCCJDSVEuTkFTREFRR006V0lTRS5JUV9WV0FQLjIwMjUvOC81AQAAAOmwQ24CAAAABTM4LjI1AGQP5UyN1d0IbIdUTY3V3QgkQ0lRLk5BU0RBUUdNOkFHSVguSVFfVk9MVU1FLjIwMjUvOC81AQAAACP3AHACAAAACDAuMDE2MjI4AGno5EyN1d0I3fhWTY3V3QgoQ0lRLlRXU0U6MjQ1NC5JUV9DTE9TRVBSSUNFLjIwMjUvOC81LlVTRAEAAAA9</t>
  </si>
  <si>
    <t>N1wAAgAAAAs0NC44Mjk1NDcyNACYQk0Wj9XdCO8+qxaP1d0IIkNJUS5HVExCLklRX01BUktFVENBUC4yMDI1LzgvNS5VU0QBAAAAzYQXEQIAAAAGNzI2OC44AQYAAAAFAAAAATEBAAAACy0xOTM4NjczODE4AwAAAAMxNjACAAAABjEwMDA1NAQAAAABMAcAAAAIOC81LzIwMjVzNuVMjdXdCFDTTk2N1d0II0NJUS5OQVNEQVFHTTpTTUguSVFfVk9MVU1FLjIwMjUvOC81AQAAAGDCNgACAAAABzYuOTE4MzMAaejkTI3V3QglxFNNjdXdCCNDSVEuXkRKSS5JUV9DTE9TRVBSSUNFLjIwMjUvOC81LlVTRAEAAAD4tCgAAgAAABA0NDExMS43MzkzODQzNzAzAOjDTBaP1d0IOvGyFo/V3QgjQ0lRLk9SQ0wuSVFfQ0xPU0VQUklDRS4yMDI1LzgvNS5VU0QBAAAA51YAAAIAAAAGMjU1LjY3AMAXTRaP1d0IvA2vFo/V3QgiQ0lRLkVTVEMuSVFfTUFSS0VUQ0FQLjIwMjUvOC81LlVTRAEAAACAhFsNAgAAAAs4NDU2Ljk2NDExMwEGAAAABQAAAAExAQAAAAstMTkzODgwMDgzNAMAAAADMTYwAgAAAAYxMDAwNTQEAAAAATAHAAAACDgvNS8yMDI1czblTI3V3QhEElRNjdXdCCRDSVEuTkFTREFRR006Qk9UWi5JUV9WT0xVTUUuMjAyNS84LzUBAAAA9/0IFgIAAAAIMC42Mjg5ODcAaejkTI3V3QjOH1dNjdXdCCNDSVEuQVJDQTpUSE5RLklRX01BUktFVENBUC4yMDI1LzgvNQEAAACuw34kAgAAAAkyMDYuODQ5MjUAaejkTI3V3QgF</t>
  </si>
  <si>
    <t>6U1NjdXdCCNDSVEuQU5FVC5JUV9DTE9TRVBSSUNFLjIwMjUvOC81LlVTRAEAAADD2/wBAgAAAAYxMTguMTIAmEJNFo/V3Qir5q4Wj9XdCC1DSVEuTkFTREFRR1M6R09PR0wuSVFfQ0xPU0VQUklDRS4yMDI1LzgvNS5VU0QBAAAAqHEAAAIAAAAGMTk0LjY3AMAXTRaP1d0I/2WrFo/V3QgiQ0lRLkRET0cuSVFfTUFSS0VUQ0FQLjIwMjUvOC81LlVTRAEAAAC7oQQIAgAAAAw0NTkxMS4yNTg1MjkBBgAAAAUAAAABMQEAAAALLTE5NDUyNDc4NzIDAAAAAzE2MAIAAAAGMTAwMDU0BAAAAAEwBwAAAAg4LzUvMjAyNXM25UyN1d0IXWBUTY3V3QggQ0lRLkFSQ0E6QVJUWS5JUV9WT0xVTUUuMjAyNS84LzUBAAAAbh9pIQIAAAAIMC43NDg0MDEAaejkTI3V3QjylFdNjdXdCCNDSVEuWFRSQTpYQUlYLklRX01BUktFVENBUC4yMDI1LzgvNQEAAAA17OIiAgAAAAs0OTE1LjU5MTY5MQBp6ORMjdXdCKoeWE2N1d0ILENJUS5OQVNEQVFHUzpBU01MLklRX0NMT1NFUFJJQ0UuMjAyNS84LzUuVVNEAQAAACjvBQACAAAABjY4OS42MwCYQk0Wj9XdCO8+qxaP1d0IIkNJUS5XREFZLklRX01BUktFVENBUC4yMDI1LzgvNS5VU0QBAAAAh2NrAQIAAAAMNjAwMzUuMjIyMzExAQYAAAAFAAAAATEBAAAACy0xOTQxMzY1NDEzAwAAAAMxNjACAAAABjEwMDA1NAQAAAABMAcAAAAIOC81LzIwMjVzNuVMjdXdCNltV02N1d0IJ0NJUS5OQVNE</t>
  </si>
  <si>
    <t>QVFHTTpCT1RaLklRX01BUktFVENBUC4yMDI1LzgvNQEAAAD3/QgWAgAAAAkyODM4LjU4MzgAaejkTI3V3QjMoVhNjdXdCCNDSVEuQU1aTi5JUV9DTE9TRVBSSUNFLjIwMjUvOC81LlVTRAEAAAA9SQAAAgAAAAYyMTMuNzUAwBdNFo/V3Qi8Da8Wj9XdCCFDSVEuU0FQLklRX01BUktFVENBUC4yMDI1LzgvNS5VU0QBAAAAC+4BAAIAAAAQMzMyNTc5LjEyNDgxOTk2MQEGAAAABQAAAAExAQAAAAstMTkzNTA1NzU2NQMAAAADMTYwAgAAAAYxMDAwNTQEAAAAATAHAAAACDgvNS8yMDI1czblTI3V3QhQ71FNjdXdCCFDSVEuTkFTREFRR006U01ILklRX1ZXQVAuMjAyNS84LzUBAAAAYMI2AAIAAAAGMjg3LjUxAGQP5UyN1d0ISedVTY3V3QgmQ0lRLk5BU0RBUUdNOkFJUS5JUV9NQVJLRVRDQVAuMjAyNS84LzUBAAAA6dxiIQIAAAALMzk0Mi4xNzI1ODgAaejkTI3V3QjDPFBNjdXdCCtDSVEuS09TRTpBMDAwNjYwLklRX0NMT1NFUFJJQ0UuMjAyNS84LzUuVVNEAQAAAJ16DQACAAAACzE5MC4wODM4OTM1ACstTRaP1d0IvA2vFo/V3QgjQ0lRLlNIT1AuSVFfQ0xPU0VQUklDRS4yMDI1LzgvNS5VU0QBAAAABisEBQIAAAADMTI3AMAXTRaP1d0I/2WrFo/V3QgiQ0lRLkFEQkUuSVFfTUFSS0VUQ0FQLjIwMjUvOC81LlVTRAEAAAABXwAAAgAAAAoxNDM2OTMuNTA4AQYAAAAFAAAAATEBAAAACy0xOTM3MjM4MzkzAwAAAAMx</t>
  </si>
  <si>
    <t>NjACAAAABjEwMDA1NAQAAAABMAcAAAAIOC81LzIwMjVzNuVMjdXdCJE9Uk2N1d0II0NJUS5BQVBMLklRX0NMT1NFUFJJQ0UuMjAyNS84LzUuVVNEAQAAAGlhAAACAAAABjIwMi45MgArLU0Wj9XdCO8+qxaP1d0II0NJUS5NRVRBLklRX0NMT1NFUFJJQ0UuMjAyNS84LzUuVVNEAQAAABfbPAECAAAABjc2My40NgDNAk0Wj9XdCCXYuRaP1d0ILkNJUS5OQVNEQVFHTTpRUVEuSVFfU0hBUkVTT1VUU1RBTkRJTkcuMjAyNS84LzUBAAAADrp7AAIAAAAGNjM5LjE1AOHYTBaP1d0IGLSrFo/V3QgiQ0lRLkFQUC5JUV9DTE9TRVBSSUNFLjIwMjUvOC81LlVTRAEAAADauc4NAgAAAAYzNzcuOTMAwBdNFo/V3Qi8Da8Wj9XdCCpDSVEuTFNFOkFJQUcuSVFfU0hBUkVTT1VUU1RBTkRJTkcuMjAyNS84LzUBAAAA8J2CJAIAAAAJNDEuNjczMzYyAM0CTRaP1d0IyJu6Fo/V3QgjQ0lRLlBTVEcuSVFfQ0xPU0VQUklDRS4yMDI1LzgvNS5VU0QBAAAAuMqlBgIAAAAFNTUuOTcAKy1NFo/V3QjvPqsWj9XdCCtDSVEuQVJDQTpMT1VQLklRX1NIQVJFU09VVFNUQU5ESU5HLjIwMjUvOC81AQAAAFlcDyICAAAACDEuNjAwMDAxAKvtTBaP1d0IG7WzFo/V3QgjQ0lRLkFEQkUuSVFfQ0xPU0VQUklDRS4yMDI1LzgvNS5VU0QBAAAAAV8AAAIAAAAGMzM4Ljc0AMAXTRaP1d0IvA2vFo/V3QgqQ0lRLkFSQ0E6QUlTLklRX1NIQVJFU09VVFNU</t>
  </si>
  <si>
    <t>QU5ESU5HLjIwMjUvOC81AQAAAJiXn3ACAAAAAzAuOACr7UwWj9XdCMJLuRaP1d0IH0NJUS5MU0U6QUlBRy5JUV9WT0xVTUUuMjAyNS84LzUBAAAA8J2CJAIAAAAIMC4wNTg0NDMAaejkTI3V3QiyRVhNjdXdCCJDSVEuTURCLklRX0NMT1NFUFJJQ0UuMjAyNS84LzUuVVNEAQAAAOJuzAICAAAABjIyOC4yNQArLU0Wj9XdCLwNrxaP1d0II0NJUS5EVU9MLklRX0NMT1NFUFJJQ0UuMjAyNS84LzUuVVNEAQAAALDwhwwCAAAABjM0MC4zMQDNAk0Wj9XdCP9lqxaP1d0IIkNJUS5OT1cuSVFfQ0xPU0VQUklDRS4yMDI1LzgvNS5VU0QBAAAAv3ReAQIAAAAGOTA1LjEyAM0CTRaP1d0IhUKvFo/V3QggQ0lRLkFSQ0E6SUdQVC5JUV9WT0xVTUUuMjAyNS84LzUBAAAAzAJeAQIAAAAGMC4wNTU4AGno5EyN1d0I3phVTY3V3QgiQ0lRLkxTRTpBSUFHLklRX01BUktFVENBUC4yMDI1LzgvNQEAAADwnYIkAgAAAAk3NjUuMDM5NTgAaejkTI3V3Qj/FllNjdXdCB5DSVEuQVJDQTpUSE5RLklRX1ZXQVAuMjAyNS84LzUBAAAArsN+JAIAAAAFNTUuNDYAZA/lTI3V3QjmsVBNjdXdCB9DSVEuQVNYOlJCVFouSVFfVk9MVU1FLjIwMjUvOC81AQAAACntdiICAAAACDAuMDUxMDIxAGno5EyN1d0IBelNTY3V3QgoQ0lRLk5BU0RBUUdNOkFHSVguSVFfQ0xPU0VQUklDRS4yMDI1LzgvNQEAAAAj9wBwAgAAAAczMS45NTMxAOHYTBaP1d0I</t>
  </si>
  <si>
    <t>seu3Fo/V3QgfQ0lRLkFSQ0E6QUlTLklRX1ZPTFVNRS4yMDI1LzgvNQEAAACYl59wAgAAAAgwLjAyNTczMQBp6ORMjdXdCCQ+WU2N1d0IIkNJUS5OQVNEQVFHTTpCT1RaLklRX1ZXQVAuMjAyNS84LzUBAAAA9/0IFgIAAAAFMzMuOTYAZA/lTI3V3QjZbVdNjdXdCCFDSVEuTkFTREFRR006UVFRLklRX1ZXQVAuMjAyNS84LzUBAAAADrp7AAIAAAAGNTYyLjE2AGQP5UyN1d0I3fhWTY3V3QgiQ0lRLkFSTS5JUV9DTE9TRVBSSUNFLjIwMjUvOC81LlVTRAEAAAAs58UnAgAAAAYxMzcuMjMAmEJNFo/V3QjvPqsWj9XdCCNDSVEuTlZEQS5JUV9DTE9TRVBSSUNFLjIwMjUvOC81LlVTRAEAAAAzfgAAAgAAAAYxNzguMjYAKy1NFo/V3Qi8Da8Wj9XdCCJDSVEuTkVULklRX0NMT1NFUFJJQ0UuMjAyNS84LzUuVVNEAQAAADT14AQCAAAABjIwNy44MQArLU0Wj9XdCP9lqxaP1d0II0NJUS5ERE9HLklRX0NMT1NFUFJJQ0UuMjAyNS84LzUuVVNEAQAAALuhBAgCAAAABjEzMi45NAArLU0Wj9XdCLwNrxaP1d0IJ0NJUS5OQVNEQVFHTTpST0JULklRX01BUktFVENBUC4yMDI1LzgvNQEAAABcY9kgAgAAAAk1MTUuMTc0MTcAaejkTI3V3QjmyFhNjdXdCCJDSVEuSU9ULklRX0NMT1NFUFJJQ0UuMjAyNS84LzUuVVNEAQAAALo+/BECAAAABTM1LjkxAMAXTRaP1d0I/2WrFo/V3QgiQ0lRLk1SVkwuSVFfTUFSS0VUQ0FQLjIwMjUv</t>
  </si>
  <si>
    <t>OC81LlVTRAEAAAC2eQAAAgAAAAk2NjA3MC4zODYBBgAAAAUAAAABMQEAAAALLTE5NDAwMDI5MzEDAAAAAzE2MAIAAAAGMTAwMDU0BAAAAAEwBwAAAAg4LzUvMjAyNXM25UyN1d0IIMBVTY3V3QgrQ0lRLlhUUkE6WEFJWC5JUV9TSEFSRVNPVVRTVEFORElORy4yMDI1LzgvNQEAAAA17OIiAgAAAAkzNS4zNjM5NjkAq+1MFo/V3QjVQqkWj9XdCCtDSVEuQVJDQTpBUlRZLklRX1NIQVJFU09VVFNUQU5ESU5HLjIwMjUvOC81AQAAAG4faSECAAAABTI4LjE1AKvtTBaP1d0IiVSqFo/V3QgdQ0lRLkJJVDpXVEFJLklRX1ZXQVAuMjAyNS84LzUBAAAATbpbIwIAAAAJNjUuNjQwMTU2AGQP5UyN1d0ISedVTY3V3QgnQ0lRQVZHLkFTWDpSQlRaLklRX1ZPTFVNRS4tMzBELjIwMjUvOC81AQAAACntdiICAAAAEjAuMDQ2NzAyODE4MTgxODE4MgBp6ORMjdXdCCb3V02N1d0ILENJUUFWRy5OQVNEQVFHTTpBR0lYLklRX1ZPTFVNRS4tMzBELjIwMjUvOC81AQAAACP3AHACAAAAEjAuMDIyNDkwOTA5MDkwOTA5MQBp6ORMjdXdCCQ+WU2N1d0INENJUUFWRy5OQVNEQVFHTTpCT1RaLklRX1ZXQVAuMjAyMy8xMi8yOS4yMDI1LzgvNS5VU0QBAAAA9/0IFgIAAAAJMzEuMTI5Mzc1AEPB5EyN1d0IVA5WTY3V3Qg0Q0lRQVZHLk5BU0RBUUdNOlJPQlQuSVFfVldBUC4yMDI0LzEyLzMxLjIwMjUvOC81LlVTRAEAAABcY9kgAgAAABA0</t>
  </si>
  <si>
    <t>RkRUWC5JUV9TSEFSRVNPVVRTVEFORElORy4yMDI1LzgvNAEAAAC9pZ0mAgAAAAg0LjY4ODQ2OQBkD+VMjdXdCBWdU02N1d0ILkNJUS5OQVNEQVFHTTpTTUguSVFfU0hBUkVTT1VUU1RBTkRJTkcuMjAyNS84LzQBAAAAYMI2AAIAAAAJOTQuNDkxODc0AGQP5UyN1d0IqBVQTY3V3QgiQ0lRLkNSTS5JUV9DTE9TRVBSSUNFLjIwMjUvOC80LlVTRAEAAAAl4AEAAgAAAAYyNTIuMzIAzQJNFo/V3QhKObsWj9XdCCNDSVEuQVNYOlJCVFouSVFfQ0xPU0VQUklDRS4yMDI1LzgvNAEAAAAp7XYiAgAAAAUxNC41MwBkD+VMjdXdCFDTTk2N1d0IJENJUS5BUkNBOkNIQVQuSVFfQ0xPU0VQUklDRS4yMDI1LzgvNAEAAAAAMDVtAgAAAAU1MS4xMQBkD+VMjdXdCMtxVU2N1d0IJENJUS5BUkNBOkFSVFkuSVFfQ0xPU0VQUklDRS4yMDI1LzgvNAEAAABuH2khAgAAAAU0My4xMwBkD+VMjdXdCN34Vk2N1d0II0NJUS5CQVRTOklHVi5JUV9DTE9TRVBSSUNFLjIwMjUvOC80AQAAAM06hgACAAAABjExMC45OABkD+VMjdXdCKoeWE2N1d0IIUNJUS5NVS5JUV9DTE9TRVBSSUNFLjIwMjUvOC80LlVTRAEAAAAGaQQAAgAAAAYxMDcuNzcAmEJNFo/V3Qh2LbAWj9XdCCNDSVEuTVJWTC5JUV9DTE9TRVBSSUNFLjIwMjUvOC80LlVTRAEAAAC2eQAAAgAAAAU3Ni41MwCYQk0Wj9XdCHYtsBaP1d0II0NJUS5BVkdPLklRX0NMT1NFUFJJQ0Uu</t>
  </si>
  <si>
    <t>MjAyNS84LzQuVVNEAQAAAPC2fQECAAAABjI5Ny43MgArLU0Wj9XdCHYtsBaP1d0IIUNJUS5aUy5JUV9DTE9TRVBSSUNFLjIwMjUvOC80LlVTRAEAAADUzIEDAgAAAAYyODUuODYAKy1NFo/V3Qh2LbAWj9XdCCNDSVEuR1RMQi5JUV9DTE9TRVBSSUNFLjIwMjUvOC80LlVTRAEAAADNhBcRAgAAAAU0NC4xNQArLU0Wj9XdCINUsBaP1d0II0NJUS5FU1RDLklRX0NMT1NFUFJJQ0UuMjAyNS84LzQuVVNEAQAAAICEWw0CAAAABTgwLjUzACstTRaP1d0Ig1SwFo/V3QgjQ0lRLlRTTEEuSVFfQ0xPU0VQUklDRS4yMDI1LzgvNC5VU0QBAAAAEMaiAQIAAAAGMzA5LjI2AMAXTRaP1d0Ig1SwFo/V3QgjQ0lRLlRFQU0uSVFfQ0xPU0VQUklDRS4yMDI1LzgvNC5VU0QBAAAAUhMiDwIAAAAGMTg1LjY5AMAXTRaP1d0Ig1SwFo/V3QgjQ0lRLldEQVkuSVFfQ0xPU0VQUklDRS4yMDI1LzgvNC5VU0QBAAAAh2NrAQIAAAAGMjI1LjEyAMAXTRaP1d0Ig1SwFo/V3QgiQ0lRLlNBUC5JUV9DTE9TRVBSSUNFLjIwMjUvOC80LlVTRAEAAAAL7gEAAgAAAA8yODMuMTExNjI1MjU1MjUAzQJNFo/V3QiDVLAWj9XdCCRDSVEuWFRSQTpYQUlYLklRX0NMT1NFUFJJQ0UuMjAyNS84LzQBAAAANeziIgIAAAAGMTM5LjAyAGQP5UyN1d0IgGRSTY3V3QgjQ0lRLkFSQ0E6QUlTLklRX0NMT1NFUFJJQ0UuMjAyNS84LzQBAAAAmJefcAIAAAAHMjku</t>
  </si>
  <si>
    <t>AAAs58UnAgAAAAYxNDAuMDUAmEJNFo/V3QhEyqYWj9XdCChDSVEuVFdTRToyNDU0LklRX0NMT1NFUFJJQ0UuMjAyNS84LzQuVVNEAQAAAD03XAACAAAACzQ0LjQ5MDUzMzU3AJhCTRaP1d0IwDm4Fo/V3QgsQ0lRLk5BU0RBUUdTOkFTTUwuSVFfQ0xPU0VQUklDRS4yMDI1LzgvNC5VU0QBAAAAKO8FAAIAAAAGNjk5LjM2AJhCTRaP1d0IMI6zFo/V3QgjQ0lRLkFBUEwuSVFfQ0xPU0VQUklDRS4yMDI1LzgvNC5VU0QBAAAAaWEAAAIAAAAGMjAzLjM1ACstTRaP1d0Iddu1Fo/V3QgjQ0lRLlBTVEcuSVFfQ0xPU0VQUklDRS4yMDI1LzgvNC5VU0QBAAAAuMqlBgIAAAAFNTYuMjUAKy1NFo/V3QhOnbcWj9XdCCJDSVEuTkVULklRX0NMT1NFUFJJQ0UuMjAyNS84LzQuVVNEAQAAADT14AQCAAAABTIwOC44ACstTRaP1d0IUkCzFo/V3QgjQ0lRLk5CSVMuSVFfQ0xPU0VQUklDRS4yMDI1LzgvNC5VU0QBAAAAv/sZAwIAAAAFNTQuMTcAwBdNFo/V3QhOPLUWj9XdCC1DSVEuTkFTREFRR1M6R09PR0wuSVFfQ0xPU0VQUklDRS4yMDI1LzgvNC5VU0QBAAAAqHEAAAIAAAAGMTk1LjA0AMAXTRaP1d0INU+3Fo/V3QgjQ0lRLlNIT1AuSVFfQ0xPU0VQUklDRS4yMDI1LzgvNC5VU0QBAAAABisEBQIAAAAGMTI1LjIxAMAXTRaP1d0Ik6GyFo/V3QgiQ0lRLklPVC5JUV9DTE9TRVBSSUNFLjIwMjUvOC80LlVTRAEAAAC6PvwRAgAA</t>
  </si>
  <si>
    <t>AAQzNy42AMAXTRaP1d0IFMe0Fo/V3QgjQ0lRLkRVT0wuSVFfQ0xPU0VQUklDRS4yMDI1LzgvNC5VU0QBAAAAsPCHDAIAAAAGMzUyLjM2AM0CTRaP1d0Isp62Fo/V3QgoQ0lRLk5BU0RBUUdNOlJPQlQuSVFfQ0xPU0VQUklDRS4yMDI1LzgvNAEAAABcY9kgAgAAAAU1MC4xMQBkD+VMjdXdCOFRR02N1d0ILkNJUS5OQVNEQVFHTTpRUVEuSVFfU0hBUkVTT1VUU1RBTkRJTkcuMjAyNS84LzQBAAAADrp7AAIAAAAGNjM5LjE1AGQP5UyN1d0I4VFHTY3V3QgiQ0lRLkRCOlhCMFQuSVFfQ0xPU0VQUklDRS4yMDI1LzgvNAEAAADTM94pAgAAAAUxOS4wOQBkD+VMjdXdCOaxUE2N1d0IJENJUS5BUkNBOkxPVVAuSVFfQ0xPU0VQUklDRS4yMDI1LzgvNAEAAABZXA8iAgAAAAc2My40NTEzAGQP5UyN1d0IQaFRTY3V3QgvQ0lRLk5BU0RBUUdNOkJPVFouSVFfU0hBUkVTT1VUU1RBTkRJTkcuMjAyNS84LzQBAAAA9/0IFgIAAAAFODMuNjYAZA/lTI3V3QjylFdNjdXdCChDSVEuTkFTREFRR006QUdJWC5JUV9DTE9TRVBSSUNFLjIwMjUvOC80AQAAACP3AHACAAAABzMyLjAyMjcAaejkTI3V3QjmyFhNjdXdCCNDSVEuXkRKSS5JUV9DTE9TRVBSSUNFLjIwMjUvOC80LlVTRAEAAAD4tCgAAgAAABA0NDE3My42Mzg0NzYzMjMzAOjDTBaP1d0IKxK7Fo/V3QgjQ0lRLlNOUFMuSVFfQ0xPU0VQUklDRS4yMDI1LzgvNC5VU0QBAAAA</t>
  </si>
  <si>
    <t>1IgAAAIAAAAGNjM2LjAyAJhCTRaP1d0IxAapFo/V3QgjQ0lRLkFORVQuSVFfQ0xPU0VQUklDRS4yMDI1LzgvNC5VU0QBAAAAw9v8AQIAAAAGMTIwLjM1AJhCTRaP1d0IxAapFo/V3QgrQ0lRLktPU0U6QTAwMDY2MC5JUV9DTE9TRVBSSUNFLjIwMjUvOC80LlVTRAEAAACdeg0AAgAAAAoxODYuMzQzNTk2ACstTRaP1d0IxAapFo/V3QgjQ0lRLk5WREEuSVFfQ0xPU0VQUklDRS4yMDI1LzgvNC5VU0QBAAAAM34AAAIAAAADMTgwACstTRaP1d0IxAapFo/V3QgiQ0lRLk1EQi5JUV9DTE9TRVBSSUNFLjIwMjUvOC80LlVTRAEAAADibswCAgAAAAYyMjYuNTYAKy1NFo/V3QjEBqkWj9XdCCNDSVEuRERPRy5JUV9DTE9TRVBSSUNFLjIwMjUvOC80LlVTRAEAAAC7oQQIAgAAAAYxMzkuMTMAKy1NFo/V3QjsLakWj9XdCCNDSVEuT1JDTC5JUV9DTE9TRVBSSUNFLjIwMjUvOC80LlVTRAEAAADnVgAAAgAAAAYyNTIuNTMAwBdNFo/V3QjsLakWj9XdCCNDSVEuQU1aTi5JUV9DTE9TRVBSSUNFLjIwMjUvOC80LlVTRAEAAAA9SQAAAgAAAAYyMTEuNjUAwBdNFo/V3QjsLakWj9XdCCJDSVEuQVBQLklRX0NMT1NFUFJJQ0UuMjAyNS84LzQuVVNEAQAAANq5zg0CAAAABjM5NS4wMQDAF00Wj9XdCNVCqRaP1d0II0NJUS5BREJFLklRX0NMT1NFUFJJQ0UuMjAyNS84LzQuVVNEAQAAAAFfAAACAAAABjMzOC44NQDAF00Wj9XdCNVC</t>
  </si>
  <si>
    <t>qRaP1d0IIkNJUS5OT1cuSVFfQ0xPU0VQUklDRS4yMDI1LzgvNC5VU0QBAAAAv3ReAQIAAAADOTIzAM0CTRaP1d0I1UKpFo/V3QgjQ0lRLk1FVEEuSVFfQ0xPU0VQUklDRS4yMDI1LzgvNC5VU0QBAAAAF9s8AQIAAAAGNzc2LjM3AM0CTRaP1d0IgT+xFo/V3QgqQ0lRLkJJVDpXVEFJLklRX1NIQVJFU09VVFNUQU5ESU5HLjIwMjUvOC80AQAAAE26WyMCAAAACDEyLjE0NzYzAGQP5UyN1d0IkFFKTY3V3QgvQ0lRLk5BU0RBUUdNOldJU0UuSVFfU0hBUkVTT1VUU1RBTkRJTkcuMjAyNS84LzQBAAAA6bBDbgIAAAAEMC44NgBkD+VMjdXdCC9zSk2N1d0IK0NJUS5BUkNBOlRITlEuSVFfU0hBUkVTT1VUU1RBTkRJTkcuMjAyNS84LzQBAAAArsN+JAIAAAAFMy43MjUAZA/lTI3V3QiqHlhNjdXdCCRDSVEuQVJDQTpJR1BULklRX0NMT1NFUFJJQ0UuMjAyNS84LzQBAAAAzAJeAQIAAAAFNTAuNjQAZA/lTI3V3QhBoVFNjdXdCCxDSVEuTkFTREFRR006Qk9UWi5JUV9DTE9TRVBSSUNFLjIwMjUvOC80LlVTRAEAAAD3/QgWAgAAAAUzMy45NwDow0wWj9XdCKyMtRaP1d0II0NJUS5BR0lYLklRX0NMT1NFUFJJQ0UuMjAyNS84LzQuVVNEAQAAACP3AHACAAAABzMyLjAyMjcAea5MFo/V3QidJroWj9XdCCNDSVEuTFNFOkFJQUcuSVFfQ0xPU0VQUklDRS4yMDI1LzgvNAEAAADwnYIkAgAAAAYxOC4zNzYAZA/lTI3V3QhQ71FN</t>
  </si>
  <si>
    <t>jdXdCCNDSVEuTFNFOlJCT1QuSVFfQ0xPU0VQUklDRS4yMDI1LzgvNAEAAACOeyQUAgAAAAYxNS4xMzUAZA/lTI3V3QioFVBNjdXdCChDSVEuTkFTREFRR006RkRUWC5JUV9DTE9TRVBSSUNFLjIwMjUvOC80AQAAAL2lnSYCAAAABjM5LjI2NQBkD+VMjdXdCKmyUk2N1d0IJ0NJUS5OQVNEQVFHTTpBSVEuSVFfQ0xPU0VQUklDRS4yMDI1LzgvNAEAAADp3GIhAgAAAAU0NC4zMwBkD+VMjdXdCEnnVU2N1d0IKUNJUS5EQjpYQjBULklRX1NIQVJFU09VVFNUQU5ESU5HLjIwMjUvOC80AQAAANMz3ikCAAAABDQuMDkAZA/lTI3V3QhdYFRNjdXdCCRDSVEuQVJDQTpMUk5aLklRX0NMT1NFUFJJQ0UuMjAyNS84LzQBAAAAtXbDJgIAAAAFNDMuNjIAZA/lTI3V3Qhsh1RNjdXdCC5DSVEuTkFTREFRR006QUlRLklRX1NIQVJFU09VVFNUQU5ESU5HLjIwMjUvOC80AQAAAOncYiECAAAACTg5LjI1MDAwMgBkD+VMjdXdCI2qVk2N1d0II0NJUS5RQ09NLklRX0NMT1NFUFJJQ0UuMjAyNS84LzQuVVNEAQAAANWCAAACAAAABjE0Ny41MQCYQk0Wj9XdCCQotxaP1d0IIkNJUS5WUlQuSVFfQ0xPU0VQUklDRS4yMDI1LzgvNC5VU0QBAAAARJuHIgIAAAAFMTQwLjIAmEJNFo/V3QiTobIWj9XdCChDSVEuVFdTRToyMzMwLklRX0NMT1NFUFJJQ0UuMjAyNS84LzQuVVNEAQAAAKvMBQACAAAADDM3Ljk2NzQ4NTQxNQArLU0Wj9XdCPyf</t>
  </si>
  <si>
    <t>tBaP1d0II0NJUS5DRkxULklRX0NMT1NFUFJJQ0UuMjAyNS84LzQuVVNEAQAAACYBehACAAAABTE3LjEyACstTRaP1d0Isp62Fo/V3QgjQ0lRLlBBTlcuSVFfQ0xPU0VQUklDRS4yMDI1LzgvNC5VU0QBAAAAg32EAQIAAAADMTcxACstTRaP1d0Itk26Fo/V3QgjQ0lRLlNOT1cuSVFfQ0xPU0VQUklDRS4yMDI1LzgvNC5VU0QBAAAAsDxkEAIAAAAGMjA4LjQ4ACstTRaP1d0IUyq0Fo/V3QgjQ0lRLlBMVFIuSVFfQ0xPU0VQUklDRS4yMDI1LzgvNC5VU0QBAAAAZfqYAgIAAAAGMTYwLjY2AMAXTRaP1d0IyJu6Fo/V3QgjQ0lRLk1TRlQuSVFfQ0xPU0VQUklDRS4yMDI1LzgvNC5VU0QBAAAAS1UAAAIAAAAGNTM1LjY0AMAXTRaP1d0IrcO6Fo/V3QgjQ0lRLlJCTFguSVFfQ0xPU0VQUklDRS4yMDI1LzgvNC5VU0QBAAAAaVX0AQIAAAAFMTMwLjcAwBdNFo/V3QgrErsWj9XdCCJDSVEuVEVNLklRX0NMT1NFUFJJQ0UuMjAyNS84LzQuVVNEAQAAAADTJBkCAAAABTU3LjUyAMAXTRaP1d0IpFC2Fo/V3QgrQ0lRLkFSQ0E6TFJOWi5JUV9TSEFSRVNPVVRTVEFORElORy4yMDI1LzgvNAEAAAC1dsMmAgAAAAQwLjc4AGQP5UyN1d0IiNdMTY3V3QgrQ0lRLkFSQ0E6SUdQVC5JUV9TSEFSRVNPVVRTVEFORElORy4yMDI1LzgvNAEAAADMAl4BAgAAAAM5LjkAZA/lTI3V3QiI10xNjdXdCCdDSVEuTkFTREFRR006U01ILklRX0NM</t>
  </si>
  <si>
    <t>T1NFUFJJQ0UuMjAyNS84LzQBAAAAYMI2AAIAAAAGMjkwLjE5AGQP5UyN1d0I1/5MTY3V3QgqQ0lRLkFSQ0E6QUlTLklRX1NIQVJFU09VVFNUQU5ESU5HLjIwMjUvOC80AQAAAJiXn3ACAAAAAzAuOABkD+VMjdXdCFDvUU2N1d0II0NJUS5eU1BYLklRX0NMT1NFUFJJQ0UuMjAyNS84LzQuVVNEAQAAAJu4KAACAAAAEDYzMjkuOTM5NDk5Nzg5MjcA6MNMFo/V3Qitw7oWj9XdCCtDSVEuQVJDQTpMT1VQLklRX1NIQVJFU09VVFNUQU5ESU5HLjIwMjUvOC80AQAAAFlcDyICAAAACDEuNjAwMDAxAGQP5UyN1d0I78FNTY3V3QgoQ0lRLk5BU0RBUUdNOkJPVFouSVFfQ0xPU0VQUklDRS4yMDI1LzgvNAEAAAD3/QgWAgAAAAUzMy45NwBkD+VMjdXdCMbZUk2N1d0IJENJUS5BUkNBOlRITlEuSVFfQ0xPU0VQUklDRS4yMDI1LzgvNAEAAACuw34kAgAAAAc1NS41MTM5AGQP5UyN1d0IJvdXTY3V3QgrQ0lRLk5BU0RBUUdNOlFRUS5JUV9DTE9TRVBSSUNFLjIwMjUvOC80LlVTRAEAAAAOunsAAgAAAAU1NjQuMQDow0wWj9XdCJISuBaP1d0IL0NJUS5OQVNEQVFHTTpST0JULklRX1NIQVJFU09VVFNUQU5ESU5HLjIwMjUvOC80AQAAAFxj2SACAAAACTEwLjMwMDAwMgBkD+VMjdXdCEnnVU2N1d0IK0NJUS5OQVNEQVFHTTpTTUguSVFfQ0xPU0VQUklDRS4yMDI1LzgvNC5VU0QBAAAAYMI2AAIAAAAGMjkwLjE5AOjDTBaP1d0I</t>
  </si>
  <si>
    <t>yJu6Fo/V3QgrQ0lRLk5BU0RBUUdNOkFJUS5JUV9DTE9TRVBSSUNFLjIwMjUvOC80LlVTRAEAAADp3GIhAgAAAAU0NC4zMwDow0wWj9XdCO90uhaP1d0II0NJUS5CSVQ6V1RBSS5JUV9DTE9TRVBSSUNFLjIwMjUvOC80AQAAAE26WyMCAAAABTY0LjkxAGQP5UyN1d0IskVYTY3V3QgoQ0lRLk5BU0RBUUdNOldJU0UuSVFfQ0xPU0VQUklDRS4yMDI1LzgvNAEAAADpsENuAgAAAAczNy45Nzk3AGQP5UyN1d0IFZ1TTY3V3QgjQ0lRLl5ORFguSVFfQ0xPU0VQUklDRS4yMDI1LzgvMS5VU0QBAAAADrMoAAIAAAAKMjI3NjMuMzEzMwCYQk0Wj9XdCLPfqBaP1d0IJENJUS5QU1RHLklRX0NMT1NFUFJJQ0UuMjAyNS83LzI4LlVTRAEAAAC4yqUGAgAAAAQ1OS40AN1yS23K1N0IQPrmbcrU3QgkQ0lRLkFBUEwuSVFfQ0xPU0VQUklDRS4yMDI1LzcvMjguVVNEAQAAAGlhAAACAAAABjIxNC4wNQDdckttytTdCED65m3K1N0ILUNJUS5OQVNEQVFHUzpBU01MLklRX0NMT1NFUFJJQ0UuMjAyNS83LzI4LlVTRAEAAAAo7wUAAgAAAAY3MjkuOTkA3XJLbcrU3QhA+uZtytTdCClDSVEuVFdTRToyNDU0LklRX0NMT1NFUFJJQ0UuMjAyNS83LzI4LlVTRAEAAAA9N1wAAgAAAAo0Ny4xOTg0MzUyAN1yS23K1N0IQPrmbcrU3QgkQ0lRLlNIT1AuSVFfQ0xPU0VQUklDRS4yMDI1LzcvMjguVVNEAQAAAAYrBAUCAAAABjEyNi44NADdcktt</t>
  </si>
  <si>
    <t>UC4yMDIzLzYvMzAuMjAyNS84LzQuVVNEAQAAADXs4iICAAAAEDk0LjE2MjMzNjI2NDUwMzkA7uRKbcrU3Qjbj/BtytTdCC1DSVFBVkcuREI6WEIwVC5JUV9WV0FQLjIwMjMvNi8zMC4yMDI1LzgvNC5VU0QBAAAA0zPeKQIAAAAPMTguNjE1NzIwNTI3OTY0AO7kSm3K1N0ItrL8bcrU3QgzQ0lRQVZHLk5BU0RBUUdNOkFJUS5JUV9WV0FQLjIwMjQvMTIvMzEuMjAyNS84LzQuVVNEAQAAAOncYiECAAAAEDM5Ljg5ODU3MTQyODU3MTQANbtKbcrU3QhA+uZtytTdCCtDSVFBVkcuTkFTREFRR006UVFRLklRX1ZPTFVNRS4tMzBELjIwMjUvOC80AQAAAA66ewACAAAADzQzLjgwNDcyNzA0NzYxOQDu5EptytTdCANG+m3K1N0IKENJUUFWRy5BUkNBOkxPVVAuSVFfVk9MVU1FLi0zMEQuMjAyNS84LzQBAAAAWVwPIgIAAAAIMC4wMDcwODIA7uRKbcrU3QgDRvptytTdCC1DSVEuS09TRTpBMDAwNjYwLklRX0NMT1NFUFJJQ0UuMjAyNC8xMi8zMC5VU0QBAAAAnXoNAAIAAAALMTE3Ljk3NDI4MTcA+wiXTY3V3Qhk36kWj9XdCCRDSVEuU0FQLklRX0NMT1NFUFJJQ0UuMjAyNC8xMi8zMC5VU0QBAAAAC+4BAAIAAAANMjQ1LjE3NTM0NzY1OAD7CJdNjdXdCIE/sRaP1d0IIUNJUS5WUlQuSVFfTUFSS0VUQ0FQLjIwMjUvOC82LlVTRAEAAABEm4ciAgAAAAw1MzM2NS44NjYyOTQBBgAAAAUAAAABMQEAAAALLTE5MzQxOTU0MzUD</t>
  </si>
  <si>
    <t>AAAAAzE2MAIAAAAGMTAwMDU0BAAAAAEwBwAAAAg4LzYvMjAyNc0CTRaP1d0I/2WrFo/V3QgiQ0lRLlNOT1cuSVFfTUFSS0VUQ0FQLjIwMjUvOC82LlVTRAEAAACwPGQQAgAAAAw3MDI0OC4zNTM4NDYBBgAAAAUAAAABMQEAAAALLTE5MzkyMDc4MTADAAAAAzE2MAIAAAAGMTAwMDU0BAAAAAEwBwAAAAg4LzYvMjAyNc0CTRaP1d0IDI2rFo/V3QghQ0lRLlRFTS5JUV9NQVJLRVRDQVAuMjAyNS84LzYuVVNEAQAAAADTJBkCAAAACzk2MTMuMTQ1MDg1AQYAAAAFAAAAATEBAAAACy0xOTQ1ODY3ODg3AwAAAAMxNjACAAAABjEwMDA1NAQAAAABMAcAAAAIOC82LzIwMjXNAk0Wj9XdCAyNqxaP1d0IJENJUS5YVFJBOlhBSVguSVFfQ0xPU0VQUklDRS4yMDI1LzgvNgEAAAA17OIiAgAAAAUxMzkuOQDNAk0Wj9XdCEo5uxaP1d0II0NJUS5BUkNBOkFJUy5JUV9DTE9TRVBSSUNFLjIwMjUvOC82AQAAAJiXn3ACAAAABzI5LjQyNDUAq+1MFo/V3QjAJLkWj9XdCCRDSVEuQkFUUzpXVEFJLklRX0NMT1NFUFJJQ0UuMjAyNS84LzYBAAAAYE5vZAIAAAAFMjUuNjYAq+1MFo/V3Qg17rQWj9XdCChDSVEuTkFTREFRR006Qk9UWi5JUV9DTE9TRVBSSUNFLjIwMjUvOC82AQAAAPf9CBYCAAAABDMzLjYAq+1MFo/V3QhvwbkWj9XdCCNDSVEuQkFUUzpJR1YuSVFfQ0xPU0VQUklDRS4yMDI1LzgvNgEAAADNOoYAAgAAAAYxMTEuODEA</t>
  </si>
  <si>
    <t>q+1MFo/V3QidJroWj9XdCCtDSVEuQVJDQTpMUk5aLklRX1NIQVJFU09VVFNUQU5ESU5HLjIwMjUvOC82AQAAALV2wyYCAAAABDAuNzgA4dhMFo/V3QgYtKsWj9XdCCJDSVEuUEFOVy5JUV9NQVJLRVRDQVAuMjAyNS84LzYuVVNEAQAAAIN9hAECAAAADTExNTQ3OS40MTA0MzQBBgAAAAUAAAABMQEAAAALLTE5NDIxMDI4NDMDAAAAAzE2MAIAAAAGMTAwMDU0BAAAAAEwBwAAAAg4LzYvMjAyNc0CTRaP1d0IhUKvFo/V3QgiQ0lRLlJCTFguSVFfTUFSS0VUQ0FQLjIwMjUvOC82LlVTRAEAAABpVfQBAgAAAAw5Mjk5Mi4xMDU0OTcBBgAAAAUAAAABMQEAAAALLTE5MzQxMjU0NTUDAAAAAzE2MAIAAAAGMTAwMDU0BAAAAAEwBwAAAAg4LzYvMjAyNc0CTRaP1d0INU+3Fo/V3QghQ0lRLkFSTS5JUV9NQVJLRVRDQVAuMjAyNS84LzYuVVNEAQAAACznxScCAAAACTE0NDE1MS4wOAEGAAAABQAAAAExAQAAAAstMTkzNDI1NDQwNwMAAAADMTYwAgAAAAYxMDAwNTQEAAAAATAHAAAACDgvNi8yMDI1zQJNFo/V3QgjU7IWj9XdCCJDSVEuQ0ZMVC5JUV9NQVJLRVRDQVAuMjAyNS84LzYuVVNEAQAAACYBehACAAAACzU5NDMuMzg4NjYzAQYAAAAFAAAAATEBAAAACy0xOTM0MTcwNTU1AwAAAAMxNjACAAAABjEwMDA1NAQAAAABMAcAAAAIOC82LzIwMjXNAk0Wj9XdCCNTshaP1d0IIkNJUS5NU0ZULklRX01BUktFVENBUC4yMDI1</t>
  </si>
  <si>
    <t>LzgvNi5VU0QBAAAAS1UAAAIAAAAOMzkwMTk2Ni4zNTg5OTIBBgAAAAUAAAABMQEAAAALLTE5MzQyNDc3OTMDAAAAAzE2MAIAAAAGMTAwMDU0BAAAAAEwBwAAAAg4LzYvMjAyNc0CTRaP1d0II1OyFo/V3QgdQ0lRLkxTRTpBSUFHLklRX1ZXQVAuMjAyNS84LzYBAAAA8J2CJAIAAAAJMTguNDQ4MDE4AM0CTRaP1d0IJciyFo/V3QgdQ0lRLkxTRTpSQk9ULklRX1ZXQVAuMjAyNS84LzYBAAAAjnskFAIAAAAHMTUuMDAyNQCr7UwWj9XdCF3EtxaP1d0IJENJUS5BUkNBOkxSTlouSVFfQ0xPU0VQUklDRS4yMDI1LzgvNgEAAAC1dsMmAgAAAAc0My41ODI3AKvtTBaP1d0IXcS3Fo/V3QgiQ0lRLk5BU0RBUUdNOkZEVFguSVFfVldBUC4yMDI1LzgvNgEAAAC9pZ0mAgAAAAUzOS41NACr7UwWj9XdCMibuhaP1d0IIUNJUS5OQVNEQVFHTTpBSVEuSVFfVldBUC4yMDI1LzgvNgEAAADp3GIhAgAAAAU0NC40MQCr7UwWj9XdCJbZthaP1d0IL0NJUS5OQVNEQVFHTTpCT1RaLklRX1NIQVJFU09VVFNUQU5ESU5HLjIwMjUvOC82AQAAAPf9CBYCAAAABTgzLjY2AOHYTBaP1d0Iltm2Fo/V3QggQ0lRLkFSQ0E6TE9VUC5JUV9WT0xVTUUuMjAyNS84LzYBAAAAWVwPIgIAAAAIMC4wMDUxNzUA4dhMFo/V3QhKObsWj9XdCCJDSVEuQVJDQTpBSVMuSVFfTUFSS0VUQ0FQLjIwMjUvOC82AQAAAJiXn3ACAAAABzIzLjUzOTYA6MNMFo/V</t>
  </si>
  <si>
    <t>3QgPAbcWj9XdCCNDSVEuUUNPTS5JUV9DTE9TRVBSSUNFLjIwMjUvOC82LlVTRAEAAADVggAAAgAAAAYxNDUuODQAmEJNFo/V3QhOnbcWj9XdCCNDSVEuUEFOVy5JUV9DTE9TRVBSSUNFLjIwMjUvOC82LlVTRAEAAACDfYQBAgAAAAYxNzIuODkAKy1NFo/V3QiTobIWj9XdCCNDSVEuUkJMWC5JUV9DTE9TRVBSSUNFLjIwMjUvOC82LlVTRAEAAABpVfQBAgAAAAYxMzQuMTQAwBdNFo/V3QhTKrQWj9XdCCJDSVEuQU5FVC5JUV9NQVJLRVRDQVAuMjAyNS84LzYuVVNEAQAAAMPb/AECAAAADTE3NDI5Ni43NzYxOTQBBgAAAAUAAAABMQEAAAALLTE5MzMyMjczNDYDAAAAAzE2MAIAAAAGMTAwMDU0BAAAAAEwBwAAAAg4LzYvMjAyNc0CTRaP1d0IUyq0Fo/V3QghQ0lRLkFQUC5JUV9NQVJLRVRDQVAuMjAyNS84LzYuVVNEAQAAANq5zg0CAAAADDEzMjE2My43NTU5MQEGAAAABQAAAAExAQAAAAstMTk0NTQ1MDU2MQMAAAADMTYwAgAAAAYxMDAwNTQEAAAAATAHAAAACDgvNi8yMDI1zQJNFo/V3QhdxLcWj9XdCCNDSVEuTFNFOkFJQUcuSVFfQ0xPU0VQUklDRS4yMDI1LzgvNgEAAADwnYIkAgAAAAUxOC40MQDNAk0Wj9XdCO90uhaP1d0IJENJUS5BUkNBOlRITlEuSVFfQ0xPU0VQUklDRS4yMDI1LzgvNgEAAACuw34kAgAAAAU1Ni4xMQCr7UwWj9XdCO90uhaP1d0IHkNJUS5BUkNBOklHUFQuSVFfVldBUC4yMDI1Lzgv</t>
  </si>
  <si>
    <t>NgEAAADMAl4BAgAAAAU0OS45MwCr7UwWj9XdCCsSuxaP1d0IJ0NJUS5OQVNEQVFHTTpBSVEuSVFfQ0xPU0VQUklDRS4yMDI1LzgvNgEAAADp3GIhAgAAAAU0NC42NACr7UwWj9XdCL7/uRaP1d0IJ0NJUS5OQVNEQVFHTTpRUVEuSVFfQ0xPU0VQUklDRS4yMDI1LzgvNgEAAAAOunsAAgAAAAY1NjcuMzIA4dhMFo/V3QiZZrEWj9XdCCtDSVEuQVJDQTpBUlRZLklRX1NIQVJFU09VVFNUQU5ESU5HLjIwMjUvOC82AQAAAG4faSECAAAABTI4LjE1AOHYTBaP1d0Iseu3Fo/V3QgfQ0lRLkFTWDpSQlRaLklRX1ZPTFVNRS4yMDI1LzgvNgEAAAAp7XYiAgAAAAgwLjA0MTUwNwDh2EwWj9XdCJbZthaP1d0IH0NJUS5CQVRTOklHVi5JUV9WT0xVTUUuMjAyNS84LzYBAAAAzTqGAAIAAAAINC44NzM1ODkA6MNMFo/V3QiX3KsWj9XdCCNDSVEuQVJDQTpUSE5RLklRX01BUktFVENBUC4yMDI1LzgvNgEAAACuw34kAgAAAAkyMDkuMDA5NzUA6MNMFo/V3Qir6roWj9XdCCxDSVEuTkFTREFRR006Qk9UWi5JUV9DTE9TRVBSSUNFLjIwMjUvOC82LlVTRAEAAAD3/QgWAgAAAAQzMy42AOjDTBaP1d0I8Hi0Fo/V3QgjQ0lRLk5WREEuSVFfQ0xPU0VQUklDRS4yMDI1LzgvNi5VU0QBAAAAM34AAAIAAAAGMTc5LjQyACstTRaP1d0ISzauFo/V3QgjQ0lRLkFNWk4uSVFfQ0xPU0VQUklDRS4yMDI1LzgvNi5VU0QBAAAAPUkAAAIAAAAG</t>
  </si>
  <si>
    <t>MjIyLjMxAMAXTRaP1d0IYV2uFo/V3QghQ0lRLk1VLklRX0NMT1NFUFJJQ0UuMjAyNS84LzYuVVNEAQAAAAZpBAACAAAABjEwOC43OACYQk0Wj9XdCETKphaP1d0ILENJUS5OQVNEQVFHUzpBU01MLklRX0NMT1NFUFJJQ0UuMjAyNS84LzYuVVNEAQAAACjvBQACAAAABjY5MC45NgCYQk0Wj9XdCEgDtBaP1d0II0NJUS5HVExCLklRX0NMT1NFUFJJQ0UuMjAyNS84LzYuVVNEAQAAAM2EFxECAAAABTQzLjc2ACstTRaP1d0IQvGmFo/V3QgjQ0lRLk5CSVMuSVFfQ0xPU0VQUklDRS4yMDI1LzgvNi5VU0QBAAAAv/sZAwIAAAAFNTUuMDkAwBdNFo/V3QikULYWj9XdCCNDSVEuV0RBWS5JUV9DTE9TRVBSSUNFLjIwMjUvOC82LlVTRAEAAACHY2sBAgAAAAYyMjkuMDgAwBdNFo/V3QhXGKcWj9XdCCNDSVEuRFVPTC5JUV9DTE9TRVBSSUNFLjIwMjUvOC82LlVTRAEAAACw8IcMAgAAAAYzNDMuNjEAzQJNFo/V3QjAObgWj9XdCCJDSVEuR1RMQi5JUV9NQVJLRVRDQVAuMjAyNS84LzYuVVNEAQAAAM2EFxECAAAACDcyMjkuMTUyAQYAAAAFAAAAATEBAAAACy0xOTM4NjczODE4AwAAAAMxNjACAAAABjEwMDA1NAQAAAABMAcAAAAIOC82LzIwMjXNAk0Wj9XdCGFdrhaP1d0IIkNJUS5URUFNLklRX01BUktFVENBUC4yMDI1LzgvNi5VU0QBAAAAUhMiDwIAAAAMNDg2OTQuODMyNzY0AQYAAAAFAAAAATEBAAAACy0xOTQ2NjU0</t>
  </si>
  <si>
    <t>NDMyAwAAAAMxNjACAAAABjEwMDA1NAQAAAABMAcAAAAIOC82LzIwMjXNAk0Wj9XdCMA5uBaP1d0IKENJUS5UV1NFOjIzMzAuSVFfQ0xPU0VQUklDRS4yMDI1LzgvNi5VU0QBAAAAq8wFAAIAAAALMzcuNTczODk1MjUAKy1NFo/V3QhOPLUWj9XdCCNDSVEuUExUUi5JUV9DTE9TRVBSSUNFLjIwMjUvOC82LlVTRAEAAABl+pgCAgAAAAYxNzkuNTQAwBdNFo/V3QiynrYWj9XdCCJDSVEuU05QUy5JUV9NQVJLRVRDQVAuMjAyNS84LzYuVVNEAQAAANSIAAACAAAADTExNTgxNS4xMTAyNzQBBgAAAAUAAAABMQEAAAALLTE5NDA1NzIyNDcDAAAAAzE2MAIAAAAGMTAwMDU0BAAAAAEwBwAAAAg4LzYvMjAyNc0CTRaP1d0Ih9a4Fo/V3QgiQ0lRLk1EQi5JUV9DTE9TRVBSSUNFLjIwMjUvOC82LlVTRAEAAADibswCAgAAAAYyMzUuODIAKy1NFo/V3QhLNq4Wj9XdCCFDSVEuTURCLklRX01BUktFVENBUC4yMDI1LzgvNi5VU0QBAAAA4m7MAgIAAAAMMTkyNjkuODY5MjkyAQYAAAAFAAAAATEBAAAACy0xOTM5MzcwMjE2AwAAAAMxNjACAAAABjEwMDA1NAQAAAABMAcAAAAIOC82LzIwMjXNAk0Wj9XdCIx7sBaP1d0II0NJUS5BU1g6UkJUWi5JUV9DTE9TRVBSSUNFLjIwMjUvOC82AQAAACntdiICAAAABTE0Ljg1AM0CTRaP1d0I1MW2Fo/V3QgjQ0lRLk5BU0RBUUdNOlFRUS5JUV9WT0xVTUUuMjAyNS84LzYBAAAADrp7AAIA</t>
  </si>
  <si>
    <t>AAAJNDEuNjg0NzIxAOHYTBaP1d0IYXa3Fo/V3QgkQ0lRLk5BU0RBUUdNOkZEVFguSVFfVk9MVU1FLjIwMjUvOC82AQAAAL2lnSYCAAAABzAuMDExNDEA4dhMFo/V3Qg68bIWj9XdCCZDSVEuTkFTREFRR006QUlRLklRX01BUktFVENBUC4yMDI1LzgvNgEAAADp3GIhAgAAAAszOTg0LjEyMDA4OQDow0wWj9XdCDrxshaP1d0II0NJUS5eREpJLklRX0NMT1NFUFJJQ0UuMjAyNS84LzYuVVNEAQAAAPi0KAACAAAAEDQ0MTkzLjEyNDA4OTE4MjQA6MNMFo/V3Qgl2LkWj9XdCCNDSVEuQVZHTy5JUV9DTE9TRVBSSUNFLjIwMjUvOC82LlVTRAEAAADwtn0BAgAAAAYzMDEuNjcAKy1NFo/V3QhC8aYWj9XdCCNDSVEuT1JDTC5JUV9DTE9TRVBSSUNFLjIwMjUvOC82LlVTRAEAAADnVgAAAgAAAAYyNTYuNDMAwBdNFo/V3QhLNq4Wj9XdCCNDSVEuU0hPUC5JUV9DTE9TRVBSSUNFLjIwMjUvOC82LlVTRAEAAAAGKwQFAgAAAAUxNTQuOQDAF00Wj9XdCDCOsxaP1d0IIkNJUS5TQVAuSVFfQ0xPU0VQUklDRS4yMDI1LzgvNi5VU0QBAAAAC+4BAAIAAAAOMjg5LjU5NjE4Mjg4NTEAzQJNFo/V3QhXGKcWj9XdCCJDSVEuUFNURy5JUV9NQVJLRVRDQVAuMjAyNS84LzYuVVNEAQAAALjKpQYCAAAADDE4NzY5Ljk0MzI2OAEGAAAABQAAAAExAQAAAAstMTkzODYxNDkwMgMAAAADMTYwAgAAAAYxMDAwNTQEAAAAATAHAAAACDgvNi8y</t>
  </si>
  <si>
    <t>MDI1zQJNFo/V3QiBP7EWj9XdCCFDSVEuQ1JNLklRX01BUktFVENBUC4yMDI1LzgvNi5VU0QBAAAAJeABAAIAAAAJMjM4MjA2LjUyAQYAAAAFAAAAATEBAAAACy0xOTQwMzYwMzIwAwAAAAMxNjACAAAABjEwMDA1NAQAAAABMAcAAAAIOC82LzIwMjXNAk0Wj9XdCCXIshaP1d0II0NJUS5MU0U6UkJPVC5JUV9DTE9TRVBSSUNFLjIwMjUvOC82AQAAAI57JBQCAAAABjE0Ljk4NQCr7UwWj9XdCLuHuxaP1d0IHkNJUS5BUkNBOlRITlEuSVFfVldBUC4yMDI1LzgvNgEAAACuw34kAgAAAAQ1NS44AKvtTBaP1d0IXcS3Fo/V3QgoQ0lRLk5BU0RBUUdNOlJPQlQuSVFfQ0xPU0VQUklDRS4yMDI1LzgvNgEAAABcY9kgAgAAAAU0OS44OQCr7UwWj9XdCIECthaP1d0IK0NJUS5BUkNBOlRITlEuSVFfU0hBUkVTT1VUU1RBTkRJTkcuMjAyNS84LzYBAAAArsN+JAIAAAAFMy43MjUA4dhMFo/V3Qg68bIWj9XdCCBDSVEuQVJDQTpDSEFULklRX1ZPTFVNRS4yMDI1LzgvNgEAAAAAMDVtAgAAAAgwLjI4MDYzOADh2EwWj9XdCCsSuxaP1d0II0NJUS5BUkNBOkFSVFkuSVFfTUFSS0VUQ0FQLjIwMjUvOC82AQAAAG4faSECAAAACTExOTguMzQ1NQDow0wWj9XdCJfcqxaP1d0II0NJUS5BR0lYLklRX0NMT1NFUFJJQ0UuMjAyNS84LzYuVVNEAQAAACP3AHACAAAABzMyLjcwMDIAea5MFo/V3QjMGLMWj9XdCChDSVEuVFdTRToyNDU0</t>
  </si>
  <si>
    <t>LklRX0NMT1NFUFJJQ0UuMjAyNS84LzYuVVNEAQAAAD03XAACAAAACzQ0LjA4NjcwMzc2AJhCTRaP1d0IzHK5Fo/V3QggQ0lRLlpTLklRX01BUktFVENBUC4yMDI1LzgvNi5VU0QBAAAA1MyBAwIAAAAMNDUwNDUuODcxODIzAQYAAAAFAAAAATEBAAAACy0xOTM5NTM4MzkyAwAAAAMxNjACAAAABjEwMDA1NAQAAAABMAcAAAAIOC82LzIwMjXNAk0Wj9XdCBTHtBaP1d0IIUNJUS5OT1cuSVFfTUFSS0VUQ0FQLjIwMjUvOC82LlVTRAEAAAC/dF4BAgAAAAwxODkzMjEuNjU4ODkBBgAAAAUAAAABMQEAAAALLTE5MzQ5MzI3MzEDAAAAAzE2MAIAAAAGMTAwMDU0BAAAAAEwBwAAAAg4LzYvMjAyNc0CTRaP1d0I1UKpFo/V3QgiQ0lRLkRCOlhCMFQuSVFfQ0xPU0VQUklDRS4yMDI1LzgvNgEAAADTM94pAgAAAAYxOS4zMTQAzQJNFo/V3QhdxLcWj9XdCCJDSVEuTlZEQS5JUV9NQVJLRVRDQVAuMjAyNS84LzYuVVNEAQAAADN+AAACAAAABzQzNzc4NDgBBgAAAAUAAAABMQEAAAALLTE5NDA1NzIyNDkDAAAAAzE2MAIAAAAGMTAwMDU0BAAAAAEwBwAAAAg4LzYvMjAyNc0CTRaP1d0ITjy1Fo/V3QgiQ0lRLkRVT0wuSVFfTUFSS0VUQ0FQLjIwMjUvOC82LlVTRAEAAACw8IcMAgAAAAwxNTYxOC41MzMxMjQBBgAAAAUAAAABMQEAAAALLTE5NDY4MjY3NDADAAAAAzE2MAIAAAAGMTAwMDU0BAAAAAEwBwAAAAg4LzYvMjAyNc0C</t>
  </si>
  <si>
    <t>TRaP1d0IiC2qFo/V3QgjQ0lRLkJJVDpXVEFJLklRX0NMT1NFUFJJQ0UuMjAyNS84LzYBAAAATbpbIwIAAAAFNjUuMDgAzQJNFo/V3Qi2TboWj9XdCB1DSVEuQVJDQTpBSVMuSVFfVldBUC4yMDI1LzgvNgEAAACYl59wAgAAAAUyOS4yOQCr7UwWj9XdCIgtqhaP1d0II0NJUS5BTkVULklRX0NMT1NFUFJJQ0UuMjAyNS84LzYuVVNEAQAAAMPb/AECAAAABjEzOC43OACYQk0Wj9XdCFQPrhaP1d0IIkNJUS5BUFAuSVFfQ0xPU0VQUklDRS4yMDI1LzgvNi5VU0QBAAAA2rnODQIAAAAGMzkwLjU3AMAXTRaP1d0IYV2uFo/V3QgiQ0lRLkFBUEwuSVFfTUFSS0VUQ0FQLjIwMjUvOC82LlVTRAEAAABpYQAAAgAAAAwzMTY0NzEzLjE2NzUBBgAAAAUAAAABMQEAAAALLTE5MzM3MDMzMDMDAAAAAzE2MAIAAAAGMTAwMDU0BAAAAAEwBwAAAAg4LzYvMjAyNc0CTRaP1d0Iddu1Fo/V3QghQ0lRLlNBUC5JUV9NQVJLRVRDQVAuMjAyNS84LzYuVVNEAQAAAAvuAQACAAAAEDMzNzI2My43MTQ1ODc5ODcBBgAAAAUAAAABMQEAAAALLTE5MzUwNTc1NjUDAAAAAzE2MAIAAAAGMTAwMDU0BAAAAAEwBwAAAAg4LzYvMjAyNc0CTRaP1d0IX5q5Fo/V3QgjQ0lRLkFBUEwuSVFfQ0xPU0VQUklDRS4yMDI1LzgvNi5VU0QBAAAAaWEAAAIAAAAGMjEzLjI1ACstTRaP1d0IJdi5Fo/V3QgjQ0lRLlRTTEEuSVFfQ0xPU0VQUklDRS4yMDI1Lzgv</t>
  </si>
  <si>
    <t>Ni5VU0QBAAAAEMaiAQIAAAAGMzE5LjkxAMAXTRaP1d0IQvGmFo/V3QgiQ0lRLk5PVy5JUV9DTE9TRVBSSUNFLjIwMjUvOC82LlVTRAEAAAC/dF4BAgAAAAY5MTIuMzEAzQJNFo/V3QhhXa4Wj9XdCCJDSVEuVFNMQS5JUV9NQVJLRVRDQVAuMjAyNS84LzYuVVNEAQAAABDGogECAAAADTEwMzE4NTMuMzU0MDgBBgAAAAUAAAABMQEAAAALLTE5MzQ4NDE5NzgDAAAAAzE2MAIAAAAGMTAwMDU0BAAAAAEwBwAAAAg4LzYvMjAyNc0CTRaP1d0IVxinFo/V3QgiQ0lRLkFEQkUuSVFfTUFSS0VUQ0FQLjIwMjUvOC82LlVTRAEAAAABXwAAAgAAAAoxNDY2MTIuMDA0AQYAAAAFAAAAATEBAAAACy0xOTM3MjM4MzkzAwAAAAMxNjACAAAABjEwMDA1NAQAAAABMAcAAAAIOC82LzIwMjXNAk0Wj9XdCDCOsxaP1d0IJENJUS5BUkNBOkxPVVAuSVFfQ0xPU0VQUklDRS4yMDI1LzgvNgEAAABZXA8iAgAAAAU2NS4yNwCr7UwWj9XdCCXIshaP1d0IIkNJUS5ORVQuSVFfQ0xPU0VQUklDRS4yMDI1LzgvNi5VU0QBAAAANPXgBAIAAAAGMjE1LjUzACstTRaP1d0I73S6Fo/V3QggQ0lRLk1VLklRX01BUktFVENBUC4yMDI1LzgvNi5VU0QBAAAABmkEAAIAAAANMTIxNzM4LjQyODQ4NwEGAAAABQAAAAExAQAAAAstMTkzNzE3NjA4MgMAAAADMTYwAgAAAAYxMDAwNTQEAAAAATAHAAAACDgvNi8yMDI1zQJNFo/V3QiMe7AWj9XdCCJDSVEu</t>
  </si>
  <si>
    <t>UExUUi5JUV9NQVJLRVRDQVAuMjAyNS84LzYuVVNEAQAAAGX6mAICAAAADTQyNTkzMC4zNTgyNjYBBgAAAAUAAAABMQEAAAALLTE5MzMzMjg3MDgDAAAAAzE2MAIAAAAGMTAwMDU0BAAAAAEwBwAAAAg4LzYvMjAyNc0CTRaP1d0IpFC2Fo/V3QghQ0lRLklPVC5JUV9NQVJLRVRDQVAuMjAyNS84LzYuVVNEAQAAALo+/BECAAAADDIwOTM0LjQ4Mjg4MgEGAAAABQAAAAExAQAAAAstMTkzODczODMwNAMAAAADMTYwAgAAAAYxMDAwNTQEAAAAATAHAAAACDgvNi8yMDI1zQJNFo/V3QhLFa0Wj9XdCB5DSVEuQVJDQTpMT1VQLklRX1ZXQVAuMjAyNS84LzYBAAAAWVwPIgIAAAAFNjQuOTQAq+1MFo/V3QhfmrkWj9XdCB5DSVEuQVJDQTpBUlRZLklRX1ZXQVAuMjAyNS84LzYBAAAAbh9pIQIAAAAFNDIuMzEAq+1MFo/V3QgbtbMWj9XdCCdDSVEuTkFTREFRR006U01ILklRX0NMT1NFUFJJQ0UuMjAyNS84LzYBAAAAYMI2AAIAAAAGMjg2LjYyAOHYTBaP1d0IrcO6Fo/V3QgvQ0lRLk5BU0RBUUdNOldJU0UuSVFfU0hBUkVTT1VUU1RBTkRJTkcuMjAyNS84LzYBAAAA6bBDbgIAAAAEMC44NgDh2EwWj9XdCFxRtBaP1d0IH0NJUS5MU0U6UkJPVC5JUV9WT0xVTUUuMjAyNS84LzYBAAAAjnskFAIAAAAIMC4wNjc0NzYA4dhMFo/V3Qi+/7kWj9XdCCJDSVEuVlJULklRX0NMT1NFUFJJQ0UuMjAyNS84LzYuVVNEAQAAAESbhyIC</t>
  </si>
  <si>
    <t>AAAABjEzOS43NQCYQk0Wj9XdCFJAsxaP1d0II0NJUS5DRkxULklRX0NMT1NFUFJJQ0UuMjAyNS84LzYuVVNEAQAAACYBehACAAAABTE3LjI0ACstTRaP1d0INU+3Fo/V3QgjQ0lRLkRET0cuSVFfQ0xPU0VQUklDRS4yMDI1LzgvNi5VU0QBAAAAu6EECAIAAAAGMTM2Ljk2ACstTRaP1d0ISzauFo/V3QgiQ0lRLkNSTS5JUV9DTE9TRVBSSUNFLjIwMjUvOC82LlVTRAEAAAAl4AEAAgAAAAYyNDkuMTcAzQJNFo/V3QiTobIWj9XdCCJDSVEuTkJJUy5JUV9NQVJLRVRDQVAuMjAyNS84LzYuVVNEAQAAAL/7GQMCAAAADDEzMTUwLjQ1MzUyNAEGAAAABQAAAAExAQAAAAstMTk0MjI5OTY4NAMAAAADMTYwAgAAAAYxMDAwNTQEAAAAATAHAAAACDgvNi8yMDI1zQJNFo/V3QiILaoWj9XdCCJDSVEuTUVUQS5JUV9NQVJLRVRDQVAuMjAyNS84LzYuVVNEAQAAABfbPAECAAAADjE5MzkzNDguMDk3Mjg1AQYAAAAFAAAAATEBAAAACy0xOTM0MDY1NDM3AwAAAAMxNjACAAAABjEwMDA1NAQAAAABMAcAAAAIOC82LzIwMjXNAk0Wj9XdCFMqtBaP1d0IKkNJUS5CSVQ6V1RBSS5JUV9TSEFSRVNPVVRTVEFORElORy4yMDI1LzgvNgEAAABNulsjAgAAAAgxMi4xNDc2MwDh2EwWj9XdCFRjtRaP1d0IH0NJUS5CSVQ6V1RBSS5JUV9WT0xVTUUuMjAyNS84LzYBAAAATbpbIwIAAAAIMC4wMDg5NDkA4dhMFo/V3Qi2TboWj9XdCCNDSVEu</t>
  </si>
  <si>
    <t>TkFTREFRR006U01ILklRX1ZPTFVNRS4yMDI1LzgvNgEAAABgwjYAAgAAAAg2LjA3Njk3OADow0wWj9XdCIfWuBaP1d0II0NJUS5BUkNBOkxPVVAuSVFfTUFSS0VUQ0FQLjIwMjUvOC82AQAAAFlcDyICAAAACjEwNC40MzIwNjUA6MNMFo/V3QhKObsWj9XdCCNDSVEuTVJWTC5JUV9DTE9TRVBSSUNFLjIwMjUvOC82LlVTRAEAAAC2eQAAAgAAAAU3NS4zMgCYQk0Wj9XdCETKphaP1d0ILUNJUS5OQVNEQVFHUzpHT09HTC5JUV9DTE9TRVBSSUNFLjIwMjUvOC82LlVTRAEAAACocQAAAgAAAAYxOTYuMDkAwBdNFo/V3QjAObgWj9XdCCJDSVEuRVNUQy5JUV9NQVJLRVRDQVAuMjAyNS84LzYuVVNEAQAAAICEWw0CAAAACzg1MTUuMDQwNDA2AQYAAAAFAAAAATEBAAAACy0xOTM4ODAwODM0AwAAAAMxNjACAAAABjEwMDA1NAQAAAABMAcAAAAIOC82LzIwMjXNAk0Wj9XdCMAkuRaP1d0IIkNJUS5BUk0uSVFfQ0xPU0VQUklDRS4yMDI1LzgvNi5VU0QBAAAALOfFJwIAAAAGMTM2LjEyAJhCTRaP1d0Isp62Fo/V3QghQ0lRLlpTLklRX0NMT1NFUFJJQ0UuMjAyNS84LzYuVVNEAQAAANTMgQMCAAAABjI4OS4zMgArLU0Wj9XdCELxphaP1d0IIkNJUS5JT1QuSVFfQ0xPU0VQUklDRS4yMDI1LzgvNi5VU0QBAAAAuj78EQIAAAAFMzYuNzcAwBdNFo/V3Qh127UWj9XdCCJDSVEuQVZHTy5JUV9NQVJLRVRDQVAuMjAyNS84LzYu</t>
  </si>
  <si>
    <t>VVNEAQAAAPC2fQECAAAADjE0MTg4OTYuMDkwMjM1AQYAAAAFAAAAATEBAAAACy0xOTM4NTU3MjYwAwAAAAMxNjACAAAABjEwMDA1NAQAAAABMAcAAAAIOC82LzIwMjXNAk0Wj9XdCFcYpxaP1d0IIkNJUS5ERE9HLklRX01BUktFVENBUC4yMDI1LzgvNi5VU0QBAAAAu6EECAIAAAAMNDcyOTkuNTc4NTE4AQYAAAAFAAAAATEBAAAACy0xOTQ1MjQ3ODcyAwAAAAMxNjACAAAABjEwMDA1NAQAAAABMAcAAAAIOC82LzIwMjXNAk0Wj9XdCLKethaP1d0IIkNJUS5OQVNEQVFHTTpXSVNFLklRX1ZXQVAuMjAyNS84LzYBAAAA6bBDbgIAAAAFMzcuOTEAq+1MFo/V3QgUx7QWj9XdCCNDSVEuU05PVy5JUV9DTE9TRVBSSUNFLjIwMjUvOC82LlVTRAEAAACwPGQQAgAAAAYyMTAuNTQAKy1NFo/V3QgUx7QWj9XdCCdDSVEuVFdTRToyMzMwLklRX01BUktFVENBUC4yMDI1LzgvNi5VU0QBAAAAq8wFAAIAAAAQOTc0Mzg5LjM3OTE0NDU3OAEGAAAABQAAAAExAQAAAAstMTkzNTQ5NzM0MQMAAAADMTYwAgAAAAYxMDAwNTQEAAAAATAHAAAACDgvNi8yMDI1zQJNFo/V3QgwjrMWj9XdCCFDSVEuTkVULklRX01BUktFVENBUC4yMDI1LzgvNi5VU0QBAAAANPXgBAIAAAAMNzUxMDguMjM2NDQ2AQYAAAAFAAAAATEBAAAACy0xOTM0MDE4NTcwAwAAAAMxNjACAAAABjEwMDA1NAQAAAABMAcAAAAIOC82LzIwMjXNAk0Wj9XdCEsVrRaP</t>
  </si>
  <si>
    <t>1d0IHkNJUS5BUkNBOkxSTlouSVFfVldBUC4yMDI1LzgvNgEAAAC1dsMmAgAAAAU0My4xOQCr7UwWj9XdCIECthaP1d0IHkNJUS5CQVRTOldUQUkuSVFfVldBUC4yMDI1LzgvNgEAAABgTm9kAgAAAAQyNS41AKvtTBaP1d0IgQK2Fo/V3QgkQ0lRLkFSQ0E6QVJUWS5JUV9DTE9TRVBSSUNFLjIwMjUvOC82AQAAAG4faSECAAAABTQyLjU3AKvtTBaP1d0Iwku5Fo/V3QgqQ0lRLkFTWDpSQlRaLklRX1NIQVJFU09VVFNUQU5ESU5HLjIwMjUvOC82AQAAACntdiICAAAACTIwLjY3MTU5NwDh2EwWj9XdCL7/uRaP1d0II0NJUS5TTlBTLklRX0NMT1NFUFJJQ0UuMjAyNS84LzYuVVNEAQAAANSIAAACAAAABjYyNS44OACYQk0Wj9XdCFQPrhaP1d0IK0NJUS5LT1NFOkEwMDA2NjAuSVFfQ0xPU0VQUklDRS4yMDI1LzgvNi5VU0QBAAAAnXoNAAIAAAALMTg2LjU4MTkzOTUAKy1NFo/V3QhLNq4Wj9XdCCNDSVEuUFNURy5JUV9DTE9TRVBSSUNFLjIwMjUvOC82LlVTRAEAAAC4yqUGAgAAAAU1Ny40MwArLU0Wj9XdCL7/uRaP1d0II0NJUS5FU1RDLklRX0NMT1NFUFJJQ0UuMjAyNS84LzYuVVNEAQAAAICEWw0CAAAABTgwLjY0AMAXTRaP1d0IQvGmFo/V3QgrQ0lRLk5BU0RBUUdTOkFTTUwuSVFfTUFSS0VUQ0FQLjIwMjUvOC82LlVTRAEAAAAo7wUAAgAAABAyNjcyMzUuMDE2MzIwMDA4AQYAAAAFAAAAATEBAAAACy0xOTM1</t>
  </si>
  <si>
    <t>MzA3NDQwAwAAAAMxNjACAAAABjEwMDA1NAQAAAABMAcAAAAIOC82LzIwMjXNAk0Wj9XdCIgtqhaP1d0IIkNJUS5TSE9QLklRX01BUktFVENBUC4yMDI1LzgvNi5VU0QBAAAABisEBQIAAAANMjAwOTY0LjI5NjkxOAEGAAAABQAAAAIyOQIAAAAGMTAwMDU0AQAAAAstMTkzMzEyNDAwMAMAAAADMTYwBAAAAAEwBwAAAAg4LzYvMjAyNc0CTRaP1d0IgT+xFo/V3QgdQ0lRLkFTWDpSQlRaLklRX1ZXQVAuMjAyNS84LzYBAAAAKe12IgIAAAAIMTQuODA3MDYAzQJNFo/V3QjVQqkWj9XdCChDSVEuTkFTREFRR006V0lTRS5JUV9DTE9TRVBSSUNFLjIwMjUvOC82AQAAAOmwQ24CAAAABTM4LjAxAKvtTBaP1d0IpFC2Fo/V3QgiQ0lRLk5BU0RBUUdNOlJPQlQuSVFfVldBUC4yMDI1LzgvNgEAAABcY9kgAgAAAAU0OS43NQCr7UwWj9XdCLt3thaP1d0IL0NJUS5OQVNEQVFHTTpST0JULklRX1NIQVJFU09VVFNUQU5ESU5HLjIwMjUvOC82AQAAAFxj2SACAAAACTEwLjMwMDAwMgDh2EwWj9XdCG6IuBaP1d0IIENJUS5BUkNBOklHUFQuSVFfVk9MVU1FLjIwMjUvOC82AQAAAMwCXgECAAAACDAuMDM3NTY0AOjDTBaP1d0Iboi4Fo/V3QgjQ0lRLlRFQU0uSVFfQ0xPU0VQUklDRS4yMDI1LzgvNi5VU0QBAAAAUhMiDwIAAAAFMTg1LjUAwBdNFo/V3QhXGKcWj9XdCCJDSVEuTVJWTC5JUV9NQVJLRVRDQVAuMjAyNS84LzYuVVNE</t>
  </si>
  <si>
    <t>AQAAALZ5AAACAAAACTY0OTQwLjkwNAEGAAAABQAAAAExAQAAAAstMTk0MDAwMjkzMQMAAAADMTYwAgAAAAYxMDAwNTQEAAAAATAHAAAACDgvNi8yMDI1zQJNFo/V3Qix/bgWj9XdCCJDSVEuQU1aTi5JUV9NQVJLRVRDQVAuMjAyNS84LzYuVVNEAQAAAD1JAAACAAAADjIzNzA5MTYuNjA4Mjg0AQYAAAAFAAAAATEBAAAACy0xOTMzNzAzMjgwAwAAAAMxNjACAAAABjEwMDA1NAQAAAABMAcAAAAIOC82LzIwMjXNAk0Wj9XdCMJLuRaP1d0IHUNJUS5CSVQ6V1RBSS5JUV9WV0FQLjIwMjUvOC82AQAAAE26WyMCAAAACTY1LjI2MTYwNQDNAk0Wj9XdCKRQthaP1d0IJENJUS5BUkNBOkNIQVQuSVFfQ0xPU0VQUklDRS4yMDI1LzgvNgEAAAAAMDVtAgAAAAU1Mi40OACr7UwWj9XdCGFhuBaP1d0IIUNJUS5OQVNEQVFHTTpTTUguSVFfVldBUC4yMDI1LzgvNgEAAABgwjYAAgAAAAYyODUuMjUA4dhMFo/V3Qir6roWj9XdCCtDSVEuQVJDQTpJR1BULklRX1NIQVJFU09VVFNUQU5ESU5HLjIwMjUvOC82AQAAAMwCXgECAAAAAzkuOQDh2EwWj9XdCIfWuBaP1d0IIkNJUS5OQVNEQVFHTTpBR0lYLklRX1ZXQVAuMjAyNS84LzYBAAAAI/cAcAIAAAAFMzIuNTEA4dhMFo/V3Qix/bgWj9XdCCBDSVEuQkFUUzpXVEFJLklRX1ZPTFVNRS4yMDI1LzgvNgEAAABgTm9kAgAAAAgwLjA3NDYxMwDow0wWj9XdCMibuhaP1d0IIkNJUS5B</t>
  </si>
  <si>
    <t>U1g6UkJUWi5JUV9NQVJLRVRDQVAuMjAyNS84LzYBAAAAKe12IgIAAAAKMzA2Ljk3MzIxNQDow0wWj9XdCJ0muhaP1d0IIkNJUS5CQVRTOklHVi5JUV9NQVJLRVRDQVAuMjAyNS84LzYBAAAAzTqGAAIAAAAIMTIwNzUuNDgBBgAAAAUAAAABMQEAAAALLTE5Mzg3MDczMjYDAAAAAzE2MAIAAAAGMTAwMDU0BAAAAAEwBwAAAAg4LzYvMjAyNejDTBaP1d0IwCS5Fo/V3QgiQ0lRLlRFTS5JUV9DTE9TRVBSSUNFLjIwMjUvOC82LlVTRAEAAAAA0yQZAgAAAAU1NS41MwDNAk0Wj9XdCLuHuxaP1d0IJ0NJUS5UV1NFOjI0NTQuSVFfTUFSS0VUQ0FQLjIwMjUvOC82LlVTRAEAAAA9N1wAAgAAABA3MDI2OC4yMDYzNDI1MzIyAQYAAAAFAAAAATEBAAAACy0xOTM0MzU1NDkxAwAAAAMxNjACAAAABjEwMDA1NAQAAAABMAcAAAAIOC82LzIwMjXNAk0Wj9XdCEsVrRaP1d0ILENJUS5OQVNEQVFHUzpHT09HTC5JUV9NQVJLRVRDQVAuMjAyNS84LzYuVVNEAQAAAKhxAAACAAAACjIzNzYwMTkuMzYBBgAAAAUAAAABMQEAAAALLTE5MzQ5Mjg1NTEDAAAAAzE2MAIAAAAGMTAwMDU0BAAAAAEwBwAAAAg4LzYvMjAyNc0CTRaP1d0IzHK5Fo/V3QgjQ0lRLk1TRlQuSVFfQ0xPU0VQUklDRS4yMDI1LzgvNi5VU0QBAAAAS1UAAAIAAAAGNTI0Ljk0AMAXTRaP1d0Iq+q6Fo/V3QgkQ0lRLk5BU0RBUUdNOldJU0UuSVFfVk9MVU1FLjIwMjUv</t>
  </si>
  <si>
    <t>OC82AQAAAOmwQ24CAAAACDAuMDA2MDk4AOHYTBaP1d0IMhW1Fo/V3QgrQ0lRLk5BU0RBUUdNOlFRUS5JUV9DTE9TRVBSSUNFLjIwMjUvOC82LlVTRAEAAAAOunsAAgAAAAY1NjcuMzIA6MNMFo/V3QjMcrkWj9XdCCNDSVEuQURCRS5JUV9DTE9TRVBSSUNFLjIwMjUvOC82LlVTRAEAAAABXwAAAgAAAAYzNDUuNjIAwBdNFo/V3QhhXa4Wj9XdCCJDSVEuUUNPTS5JUV9NQVJLRVRDQVAuMjAyNS84LzYuVVNEAQAAANWCAAACAAAADTE1NzEyMS40MDQzNDQBBgAAAAUAAAABMQEAAAALLTE5MzQyNTQyNTEDAAAAAzE2MAIAAAAGMTAwMDU0BAAAAAEwBwAAAAg4LzYvMjAyNc0CTRaP1d0IgT+xFo/V3QgoQ0lRLk5BU0RBUUdNOkZEVFguSVFfQ0xPU0VQUklDRS4yMDI1LzgvNgEAAAC9pZ0mAgAAAAczOS44MTMxAKvtTBaP1d0Iu3e2Fo/V3QghQ0lRLk5BU0RBUUdNOlFRUS5JUV9WV0FQLjIwMjUvOC82AQAAAA66ewACAAAABjU2NC43OADh2EwWj9XdCGFhuBaP1d0IJENJUS5OQVNEQVFHTTpBR0lYLklRX1ZPTFVNRS4yMDI1LzgvNgEAAAAj9wBwAgAAAAgwLjE4Mzg2OQDow0wWj9XdCJx7qhaP1d0IKkNJUS5LT1NFOkEwMDA2NjAuSVFfTUFSS0VUQ0FQLjIwMjUvOC82LlVTRAEAAACdeg0AAgAAABAxMjg4MDUuODIxMzMwNjE2AQYAAAAFAAAAATEBAAAACy0xOTM0NzU1MzMwAwAAAAMxNjACAAAABjEwMDA1NAQAAAAB</t>
  </si>
  <si>
    <t>MAcAAAAIOC82LzIwMjXNAk0Wj9XdCNVCqRaP1d0IHkNJUS5BUkNBOkNIQVQuSVFfVldBUC4yMDI1LzgvNgEAAAAAMDVtAgAAAAU1Mi4yMwCr7UwWj9XdCDVPtxaP1d0ILkNJUS5OQVNEQVFHTTpRUVEuSVFfU0hBUkVTT1VUU1RBTkRJTkcuMjAyNS84LzYBAAAADrp7AAIAAAAGNjM5LjE1AOHYTBaP1d0IKxK7Fo/V3QgqQ0lRLkxTRTpBSUFHLklRX1NIQVJFU09VVFNUQU5ESU5HLjIwMjUvOC82AQAAAPCdgiQCAAAACTQxLjY3MzM2MgDh2EwWj9XdCIECthaP1d0IL0NJUS5OQVNEQVFHTTpBR0lYLklRX1NIQVJFU09VVFNUQU5ESU5HLjIwMjUvOC82AQAAACP3AHACAAAACDAuOTAwMDAyAOHYTBaP1d0Iwku5Fo/V3QgkQ0lRLk5BU0RBUUdNOkJPVFouSVFfVk9MVU1FLjIwMjUvOC82AQAAAPf9CBYCAAAACDAuOTAxMjA5AOjDTBaP1d0IwCS5Fo/V3QgjQ0lRLkJBVFM6V1RBSS5JUV9NQVJLRVRDQVAuMjAyNS84LzYBAAAAYE5vZAIAAAAHMjIwLjY3NgDow0wWj9XdCPB4tBaP1d0IIkNJUS5PUkNMLklRX01BUktFVENBUC4yMDI1LzgvNi5VU0QBAAAA51YAAAIAAAAMNzIwMjY5LjA0NjE5AQYAAAAFAAAAATEBAAAACy0xOTM3ODg4NzQwAwAAAAMxNjACAAAABjEwMDA1NAQAAAABMAcAAAAIOC82LzIwMjXNAk0Wj9XdCNVCqRaP1d0IKUNJUS5EQjpYQjBULklRX1NIQVJFU09VVFNUQU5ESU5HLjIwMjUvOC82AQAA</t>
  </si>
  <si>
    <t>ANMz3ikCAAAABDQuMDkA4dhMFo/V3QidJroWj9XdCCNDSVEuTkFTREFRR006QUlRLklRX1ZPTFVNRS4yMDI1LzgvNgEAAADp3GIhAgAAAAgxLjExMTk3NgDow0wWj9XdCJbZthaP1d0IJ0NJUS5OQVNEQVFHTTpGRFRYLklRX01BUktFVENBUC4yMDI1LzgvNgEAAAC9pZ0mAgAAAAoxODYuNjYyNDg1AOjDTBaP1d0IrIy1Fo/V3QgiQ0lRLldEQVkuSVFfTUFSS0VUQ0FQLjIwMjUvOC82LlVTRAEAAACHY2sBAgAAAAw2MTEyOS4yOTQ3MjQBBgAAAAUAAAABMQEAAAALLTE5NDEzNjU0MTMDAAAAAzE2MAIAAAAGMTAwMDU0BAAAAAEwBwAAAAg4LzYvMjAyNc0CTRaP1d0IYV2uFo/V3QgiQ0lRLk5BU0RBUUdNOkJPVFouSVFfVldBUC4yMDI1LzgvNgEAAAD3/QgWAgAAAAUzMy42NQCr7UwWj9XdCFMqtBaP1d0IIENJUS5BUkNBOkFSVFkuSVFfVk9MVU1FLjIwMjUvOC82AQAAAG4faSECAAAACDAuNzQzNzc3AOjDTBaP1d0Iwku5Fo/V3QgjQ0lRLkFSQ0E6Q0hBVC5JUV9NQVJLRVRDQVAuMjAyNS84LzYBAAAAADA1bQIAAAAHMzk0LjkxMgDow0wWj9XdCCsSuxaP1d0IK0NJUS5OQVNEQVFHTTpTTUguSVFfQ0xPU0VQUklDRS4yMDI1LzgvNi5VU0QBAAAAYMI2AAIAAAAGMjg2LjYyAOjDTBaP1d0Iboi4Fo/V3QgjQ0lRLk1FVEEuSVFfQ0xPU0VQUklDRS4yMDI1LzgvNi5VU0QBAAAAF9s8AQIAAAAGNzcxLjk5AM0CTRaP</t>
  </si>
  <si>
    <t>1d0IYV2uFo/V3QgvQ0lRLk5BU0RBUUdNOkZEVFguSVFfU0hBUkVTT1VUU1RBTkRJTkcuMjAyNS84LzYBAAAAvaWdJgIAAAAINC42ODg0NjkA4dhMFo/V3Qitw7oWj9XdCCRDSVEuTkFTREFRR006Uk9CVC5JUV9WT0xVTUUuMjAyNS84LzYBAAAAXGPZIAIAAAAIMC4wNDgwMDEA6MNMFo/V3Qix67cWj9XdCCNDSVEuQVJDQTpMUk5aLklRX01BUktFVENBUC4yMDI1LzgvNgEAAAC1dsMmAgAAAAkzMy45OTQ1MDYA6MNMFo/V3Qi7h7sWj9XdCCtDSVEuQVJDQTpDSEFULklRX1NIQVJFU09VVFNUQU5ESU5HLjIwMjUvOC82AQAAAAAwNW0CAAAABTcuNTI1AOHYTBaP1d0InHuqFo/V3QgnQ0lRLk5BU0RBUUdNOldJU0UuSVFfTUFSS0VUQ0FQLjIwMjUvOC82AQAAAOmwQ24CAAAABzMyLjY4ODYA6MNMFo/V3QhiYLsWj9XdCCtDSVEuQVJDQTpMT1VQLklRX1NIQVJFU09VVFNUQU5ESU5HLjIwMjUvOC82AQAAAFlcDyICAAAACDEuNjAwMDAxAOHYTBaP1d0IG7WzFo/V3QggQ0lRLlhUUkE6WEFJWC5JUV9WT0xVTUUuMjAyNS84LzYBAAAANeziIgIAAAAIMC4wODc3ODIA4dhMFo/V3QidJroWj9XdCCNDSVEuWFRSQTpYQUlYLklRX01BUktFVENBUC4yMDI1LzgvNgEAAAA17OIiAgAAAAs0OTQ3LjQxOTI2MwDow0wWj9XdCLHrtxaP1d0II0NJUS5eU1BYLklRX0NMT1NFUFJJQ0UuMjAyNS84LzYuVVNEAQAAAJu4KAACAAAA</t>
  </si>
  <si>
    <t>EDYzNDUuMDU5NTQyNTUwMzQAea5MFo/V3QjDrrsWj9XdCCZDSVEuTkFTREFRR006UVFRLklRX01BUktFVENBUC4yMDI1LzgvNgEAAAAOunsAAgAAAAozNjI2MDIuNTc4AQYAAAAFAAAAATEBAAAACy0xOTYzNzE0NjM2AwAAAAMxNjACAAAABjEwMDA1NAQAAAABMAcAAAAIOC82LzIwMjXh2EwWj9XdCIECthaP1d0IKkNJUS5BUkNBOkFJUy5JUV9TSEFSRVNPVVRTVEFORElORy4yMDI1LzgvNgEAAACYl59wAgAAAAMwLjgA4dhMFo/V3Qir6roWj9XdCB9DSVEuTFNFOkFJQUcuSVFfVk9MVU1FLjIwMjUvOC82AQAAAPCdgiQCAAAACDAuMDQxMzc4AOHYTBaP1d0InHuqFo/V3QgnQ0lRLk5BU0RBUUdNOkFHSVguSVFfTUFSS0VUQ0FQLjIwMjUvOC82AQAAACP3AHACAAAACTI5LjQzMDI0NQDow0wWj9XdCG6IuBaP1d0IJENJUS5BUkNBOklHUFQuSVFfQ0xPU0VQUklDRS4yMDI1LzgvNgEAAADMAl4BAgAAAAU1MC4wNwCr7UwWj9XdCGJguxaP1d0IK0NJUS5YVFJBOlhBSVguSVFfU0hBUkVTT1VUU1RBTkRJTkcuMjAyNS84LzYBAAAANeziIgIAAAAJMzUuMzYzOTY5AOHYTBaP1d0INe60Fo/V3QgeQ0lRLkRCOlhCMFQuSVFfVk9MVU1FLjIwMjUvOC82AQAAANMz3ikDAAAAAADh2EwWj9XdCBi0qxaP1d0IJkNJUS5OQVNEQVFHTTpTTUguSVFfTUFSS0VUQ0FQLjIwMjUvOC82AQAAAGDCNgACAAAADDI3MDgzLjI2MDky</t>
  </si>
  <si>
    <t>NgDow0wWj9XdCLH9uBaP1d0IKENJUS5OQVNEQVFHTTpBR0lYLklRX0NMT1NFUFJJQ0UuMjAyNS84LzYBAAAAI/cAcAIAAAAHMzIuNzAwMgDh2EwWj9XdCNLVuxaP1d0IJ0NJUS5OQVNEQVFHTTpCT1RaLklRX01BUktFVENBUC4yMDI1LzgvNgEAAAD3/QgWAgAAAAgyODEwLjk3NgDow0wWj9XdCKiiqhaP1d0ILkNJUS5OQVNEQVFHTTpTTUguSVFfU0hBUkVTT1VUU1RBTkRJTkcuMjAyNS84LzYBAAAAYMI2AAIAAAAJOTQuNDkxODc0AOHYTBaP1d0ISjm7Fo/V3QgnQ0lRLk5BU0RBUUdNOlJPQlQuSVFfTUFSS0VUQ0FQLjIwMjUvOC82AQAAAFxj2SACAAAACDUxMy44NjcxAOjDTBaP1d0Iwku5Fo/V3QgqQ0lRLkJBVFM6SUdWLklRX1NIQVJFU09VVFNUQU5ESU5HLjIwMjUvOC82AQAAAM06hgACAAAAAzEwOADh2EwWj9XdCMOuuxaP1d0IIENJUS5BUkNBOlRITlEuSVFfVk9MVU1FLjIwMjUvOC82AQAAAK7DfiQCAAAACDAuMDEyMzE3AOjDTBaP1d0IrcO6Fo/V3QgiQ0lRLkJJVDpXVEFJLklRX01BUktFVENBUC4yMDI1LzgvNgEAAABNulsjAgAAAAk3OTAuNTY3NzYA6MNMFo/V3QhuiLgWj9XdCCNDSVEuQVJDQTpJR1BULklRX01BUktFVENBUC4yMDI1LzgvNgEAAADMAl4BAgAAAAc0OTUuNjkzAQYAAAAFAAAAATEBAAAACy0xOTM2NTExMTk1AwAAAAMxNjACAAAABjEwMDA1NAQAAAABMAcAAAAIOC82LzIwMjXo</t>
  </si>
  <si>
    <t>w0wWj9XdCMxyuRaP1d0IK0NJUS5OQVNEQVFHTTpBSVEuSVFfQ0xPU0VQUklDRS4yMDI1LzgvNi5VU0QBAAAA6dxiIQIAAAAFNDQuNjQA6MNMFo/V3Qix/bgWj9XdCC5DSVEuTkFTREFRR006QUlRLklRX1NIQVJFU09VVFNUQU5ESU5HLjIwMjUvOC82AQAAAOncYiECAAAACTg5LjI1MDAwMgDh2EwWj9XdCGJguxaP1d0IIENJUS5BUkNBOkxSTlouSVFfVk9MVU1FLjIwMjUvOC82AQAAALV2wyYCAAAACDAuMDAyNTgxAOHYTBaP1d0I0tW7Fo/V3QgiQ0lRLkxTRTpBSUFHLklRX01BUktFVENBUC4yMDI1LzgvNgEAAADwnYIkAgAAAAo3NjcuMjA2NTk0AOjDTBaP1d0Ivv+5Fo/V3QgrQ0lRLkJBVFM6V1RBSS5JUV9TSEFSRVNPVVRTVEFORElORy4yMDI1LzgvNgEAAABgTm9kAgAAAAM4LjYA4dhMFo/V3Qix/bgWj9XdCB9DSVEuQVJDQTpBSVMuSVFfVk9MVU1FLjIwMjUvOC82AQAAAJiXn3ACAAAACDAuMDE2OTk5AOHYTBaP1d0IXFG0Fo/V3QghQ0lRLkRCOlhCMFQuSVFfTUFSS0VUQ0FQLjIwMjUvOC82AQAAANMz3ikCAAAACDc4Ljk5NDI2AOjDTBaP1d0IOvGyFo/V3QgoQ0lRQVZHLkFSQ0E6VEhOUS5JUV9WT0xVTUUuLTMwRC4yMDI1LzgvNgEAAACuw34kAgAAABIwLjAyOTg5OTIxNzM5MTMwNDMAea5MFo/V3QgYtKsWj9XdCDBDSVFBVkcuQVJDQTpMT1VQLklRX1ZXQVAuMjAyMy8xMi8yOS4yMDI1LzgvNi5V</t>
  </si>
  <si>
    <t>U0QBAAAAWVwPIgIAAAAPNTAuMTY4NTc4NTUzNjE2AHmuTBaP1d0IGLSrFo/V3Qg0Q0lRQVZHLk5BU0RBUUdNOldJU0UuSVFfVldBUC4yMDI0LzEyLzMxLjIwMjUvOC82LlVTRAEAAADpsENuAgAAABAzNC41MzYxNzQ0OTY2NDQzAHSYTBaP1d0IGLSrFo/V3QgnQ0lRQVZHLkxTRTpBSUFHLklRX1ZPTFVNRS4tMzBELjIwMjUvOC82AQAAAPCdgiQCAAAAEjAuMDYyNTUxOTU2NTIxNzM5MQB5rkwWj9XdCFxRtBaP1d0IL0NJUUFWRy5CQVRTOklHVi5JUV9WV0FQLjIwMjMvMTIvMjkuMjAyNS84LzYuVVNEAQAAAM06hgACAAAAEDkyLjY3NDc5NjAxNDk2MjYAea5MFo/V3Qix67cWj9XdCDRDSVFBVkcuTkFTREFRR006Qk9UWi5JUV9WV0FQLjIwMjQvMTIvMzEuMjAyNS84LzYuVVNEAQAAAPf9CBYCAAAAEDMxLjMxMzc1ODM4OTI2MTcAdJhMFo/V3QhcUbQWj9XdCCxDSVFBVkcuTkFTREFRR006RkRUWC5JUV9WT0xVTUUuLTMwRC4yMDI1LzgvNgEAAAC9pZ0mAgAAABIwLjAxODE4MDkxMzA0MzQ3ODMAea5MFo/V3QjCS7kWj9XdCC9DSVFBVkcuTFNFOkFJQUcuSVFfVldBUC4yMDIzLzEyLzI5LjIwMjUvOC82LlVTRAEAAADwnYIkAgAAABAyMC42MTg1NDY2MzU3MzQzAHmuTBaP1d0Isf24Fo/V3QgzQ0lRQVZHLk5BU0RBUUdNOlNNSC5JUV9WV0FQLjIwMjMvMTIvMjkuMjAyNS84LzYuVVNEAQAAAGDCNgACAAAADzIz</t>
  </si>
  <si>
    <t>Ni41MzQ5Mzc2NTU4NgB5rkwWj9XdCLZNuhaP1d0IMENJUUFWRy5BUkNBOkNIQVQuSVFfVldBUC4yMDI0LzEyLzMxLjIwMjUvOC82LlVTRAEAAAAAMDVtAgAAABA0MS42ODc3ODUyMzQ4OTkzAHSYTBaP1d0InHuqFo/V3QgoQ0lRQVZHLkJBVFM6V1RBSS5JUV9WT0xVTUUuLTMwRC4yMDI1LzgvNgEAAABgTm9kAgAAABIwLjA4NzQ0OTU2NTIxNzM5MTMAea5MFo/V3QiW2bYWj9XdCC5DSVFBVkcuREI6WEIwVC5JUV9WV0FQLjIwMjMvMTIvMjkuMjAyNS84LzYuVVNEAQAAANMz3ikDAAAAAAB5rkwWj9XdCGFhuBaP1d0IMENJUUFWRy5BUkNBOkFSVFkuSVFfVldBUC4yMDIzLzEyLzI5LjIwMjUvOC82LlVTRAEAAABuH2khAgAAABAzNS4yMTIzOTQwMTQ5NjI2AHmuTBaP1d0IyJu6Fo/V3QgvQ0lRQVZHLlhUUkE6WEFJWC5JUV9WV0FQLjIwMjMvNi8zMC4yMDI1LzgvNi5VU0QBAAAANeziIgIAAAAQOTQuMTYyMzM2MjY0NTAzOQB0mEwWj9XdCDrxshaP1d0IKENJUUFWRy5BUkNBOkNIQVQuSVFfVk9MVU1FLi0zMEQuMjAyNS84LzYBAAAAADA1bQIAAAARMC4xNjY5MTczMDQzNDc4MjYAea5MFo/V3QhdxLcWj9XdCC9DSVFBVkcuQklUOldUQUkuSVFfVldBUC4yMDI0LzEyLzMxLjIwMjUvOC82LlVTRAEAAABNulsjAgAAABA2Ni44MzQ2MDQ3MTU4NDg5AHSYTBaP1d0IyJu6Fo/V3Qg0Q0lRQVZHLk5BU0RBUUdNOkFH</t>
  </si>
  <si>
    <t>SVguSVFfVldBUC4yMDI0LzEyLzMxLjIwMjUvOC82LlVTRAEAAAAj9wBwAgAAAA8yOC42MzE2Nzc4NTIzNDkAdJhMFo/V3QjMcrkWj9XdCCxDSVFBVkcuTkFTREFRR006V0lTRS5JUV9WT0xVTUUuLTMwRC4yMDI1LzgvNgEAAADpsENuAgAAABIwLjAxMTMxNzk1NjUyMTczOTEAea5MFo/V3QhiYLsWj9XdCDRDSVFBVkcuTkFTREFRR006RkRUWC5JUV9WV0FQLjIwMjMvMTIvMjkuMjAyNS84LzYuVVNEAQAAAL2lnSYCAAAAEDMzLjU1NTYzNTkxMDIyNDQAea5MFo/V3QiJVKoWj9XdCDRDSVFBVkcuTkFTREFRR006Uk9CVC5JUV9WV0FQLjIwMjQvMTIvMzEuMjAyNS84LzYuVVNEAQAAAFxj2SACAAAADzQ1LjA4MTYxMDczODI1NQB0mEwWj9XdCEo5uxaP1d0IKENJUUFWRy5YVFJBOlhBSVguSVFfVk9MVU1FLi0zMEQuMjAyNS84LzYBAAAANeziIgIAAAARMC4wNjYyMDAzNDc4MjYwODcAea5MFo/V3QiZZrEWj9XdCCtDSVFBVkcuTkFTREFRR006U01ILklRX1ZPTFVNRS4tMzBELjIwMjUvOC82AQAAAGDCNgACAAAAEDcuNTMzNTY2MjYwODY5NTcAea5MFo/V3QhcUbQWj9XdCDBDSVFBVkcuQVJDQTpMUk5aLklRX1ZXQVAuMjAyMy8xMi8yOS4yMDI1LzgvNi5VU0QBAAAAtXbDJgIAAAAQMzkuMTM3NjA1OTg1MDM3NAB5rkwWj9XdCDXutBaP1d0IMENJUUFWRy5CQVRTOldUQUkuSVFfVldBUC4yMDI0LzEyLzMxLjIw</t>
  </si>
  <si>
    <t>MjUvOC82LlVTRAEAAABgTm9kAgAAABAyMi4xMTYwNDAyNjg0NTY0AHSYTBaP1d0IYmC7Fo/V3QgmQ0lRQVZHLkRCOlhCMFQuSVFfVk9MVU1FLi0zMEQuMjAyNS84LzYBAAAA0zPeKQMAAAAAAHmuTBaP1d0IVGO1Fo/V3QgrQ0lRQVZHLk5BU0RBUUdNOkFJUS5JUV9WT0xVTUUuLTMwRC4yMDI1LzgvNgEAAADp3GIhAgAAABAxLjA0MjIzNDUyMTczOTEzAHmuTBaP1d0IgQK2Fo/V3Qg0Q0lRQVZHLk5BU0RBUUdNOldJU0UuSVFfVldBUC4yMDIzLzEyLzI5LjIwMjUvOC82LlVTRAEAAADpsENuAgAAABAzMS40NDU5ODUwMzc0MDY1AHmuTBaP1d0IgQK2Fo/V3QgwQ0lRQVZHLlhUUkE6WEFJWC5JUV9WV0FQLjIwMjMvMTIvMjkuMjAyNS84LzYuVVNEAQAAADXs4iIDAAAAAAB5rkwWj9XdCIfWuBaP1d0INENJUUFWRy5OQVNEQVFHTTpBR0lYLklRX1ZXQVAuMjAyMy8xMi8yOS4yMDI1LzgvNi5VU0QBAAAAI/cAcAIAAAAQMjcuNTM2MjEyMTIxMjEyMQB0mEwWj9XdCJbZthaP1d0IL0NJUUFWRy5BUkNBOkFJUy5JUV9WV0FQLjIwMjQvMTIvMzEuMjAyNS84LzYuVVNEAQAAAJiXn3ACAAAAEDI0LjcwMDQwMjY4NDU2MzgAdJhMFo/V3QhuiLgWj9XdCCxDSVFBVkcuTkFTREFRR006Uk9CVC5JUV9WT0xVTUUuLTMwRC4yMDI1LzgvNgEAAABcY9kgAgAAABIwLjA2NTQzOTYwODY5NTY1MjIAea5MFo/V3QjAJLkWj9XdCC9D</t>
  </si>
  <si>
    <t>SVFBVkcuQklUOldUQUkuSVFfVldBUC4yMDIzLzEyLzI5LjIwMjUvOC82LlVTRAEAAABNulsjAgAAABA2NC42NjUxMTMxNDg2NzYzAHmuTBaP1d0Iltm2Fo/V3Qg0Q0lRQVZHLk5BU0RBUUdNOkJPVFouSVFfVldBUC4yMDIzLzEyLzI5LjIwMjUvOC82LlVTRAEAAAD3/QgWAgAAABAzMS4xMzU2NjA4NDc4ODAzAHmuTBaP1d0Iboi4Fo/V3QgrQ0lRQVZHLk5BU0RBUUdNOlFRUS5JUV9WT0xVTUUuLTMwRC4yMDI1LzgvNgEAAAAOunsAAgAAABA0My45MjM5NDAzOTEzMDQzAHmuTBaP1d0IVGO1Fo/V3QgnQ0lRQVZHLkJBVFM6SUdWLklRX1ZPTFVNRS4tMzBELjIwMjUvOC82AQAAAM06hgACAAAAEDQuMzg3NDczNjUyMTczOTEAea5MFo/V3Qg17rQWj9XdCDBDSVFBVkcuQVJDQTpUSE5RLklRX1ZXQVAuMjAyMy8xMi8yOS4yMDI1LzgvNi5VU0QBAAAArsN+JAIAAAAQNDYuNzM5NzI1Njg1Nzg1NQB5rkwWj9XdCG/BuRaP1d0INENJUUFWRy5OQVNEQVFHTTpGRFRYLklRX1ZXQVAuMjAyNC8xMi8zMS4yMDI1LzgvNi5VU0QBAAAAvaWdJgIAAAAQMzUuNTQzNDg5OTMyODg1OQB0mEwWj9XdCIfWuBaP1d0ILENJUUFWRy5OQVNEQVFHTTpCT1RaLklRX1ZPTFVNRS4tMzBELjIwMjUvOC82AQAAAPf9CBYCAAAAETAuNjc0NTAxMDg2OTU2NTIyAHmuTBaP1d0IVGO1Fo/V3QgwQ0lRQVZHLkFSQ0E6Q0hBVC5JUV9WV0FQLjIw</t>
  </si>
  <si>
    <t>MjMvMTIvMjkuMjAyNS84LzYuVVNEAQAAAAAwNW0CAAAAEDM4LjE1ODY3ODMwNDIzOTQAea5MFo/V3QhcUbQWj9XdCDBDSVFBVkcuQVJDQTpMT1VQLklRX1ZXQVAuMjAyNC8xMi8zMS4yMDI1LzgvNi5VU0QBAAAAWVwPIgIAAAAQNTQuODI1MzY5MTI3NTE2OAB0mEwWj9XdCLHrtxaP1d0IKENJUUFWRy5BUkNBOkFSVFkuSVFfVk9MVU1FLi0zMEQuMjAyNS84LzYBAAAAbh9pIQIAAAARMC40NzM5NTAzOTEzMDQzNDgAea5MFo/V3QiJVKoWj9XdCC9DSVFBVkcuQVJDQTpBSVMuSVFfVldBUC4yMDIzLzEyLzI5LjIwMjUvOC82LlVTRAEAAACYl59wAgAAABAyNC43MTA4MzMzMzMzMzMzAHmuTBaP1d0IVGO1Fo/V3QgwQ0lRQVZHLkFSQ0E6TFJOWi5JUV9WV0FQLjIwMjQvMTIvMzEuMjAyNS84LzYuVVNEAQAAALV2wyYCAAAAEDQwLjE5NzA0Njk3OTg2NTgAdJhMFo/V3QgYtKsWj9XdCDNDSVFBVkcuTkFTREFRR006UVFRLklRX1ZXQVAuMjAyNC8xMi8zMS4yMDI1LzgvNi5VU0QBAAAADrp7AAIAAAAQNTEyLjQ3MDQ2OTc5ODY1OAB5rkwWj9XdCLuHuxaP1d0IM0NJUUFWRy5OQVNEQVFHTTpTTUguSVFfVldBUC4yMDI0LzEyLzMxLjIwMjUvOC82LlVTRAEAAABgwjYAAgAAABAyNDQuNjM1MjM0ODk5MzI5AHSYTBaP1d0I0tW7Fo/V3QgzQ0lRQVZHLk5BU0RBUUdNOkFJUS5JUV9WV0FQLjIwMjMvMTIvMjkuMjAyNS84</t>
  </si>
  <si>
    <t>LzYuVVNEAQAAAOncYiECAAAAEDM2LjgyMzU5MTAyMjQ0MzkAea5MFo/V3QjDrrsWj9XdCC9DSVFBVkcuQkFUUzpJR1YuSVFfVldBUC4yMDI0LzEyLzMxLjIwMjUvOC82LlVTRAEAAADNOoYAAgAAABAxMDAuODg5MjYxNzQ0OTY2AHSYTBaP1d0IJdi5Fo/V3QgnQ0lRQVZHLkxTRTpSQk9ULklRX1ZPTFVNRS4tMzBELjIwMjUvOC82AQAAAI57JBQCAAAAETAuMTQ0MjIyMTczOTEzMDQzAHmuTBaP1d0IG7WzFo/V3QgzQ0lRQVZHLk5BU0RBUUdNOkFJUS5JUV9WV0FQLjIwMjQvMTIvMzEuMjAyNS84LzYuVVNEAQAAAOncYiECAAAAEDM5Ljk1ODQ1NjM3NTgzODkAdJhMFo/V3Qg17rQWj9XdCCdDSVFBVkcuQklUOldUQUkuSVFfVk9MVU1FLi0zMEQuMjAyNS84LzYBAAAATbpbIwIAAAASMC4wMTM0NTA3MzkxMzA0MzQ4AHmuTBaP1d0Ih9a4Fo/V3QgwQ0lRQVZHLkFSQ0E6QVJUWS5JUV9WV0FQLjIwMjQvMTIvMzEuMjAyNS84LzYuVVNEAQAAAG4faSECAAAAEDM3LjA1NjkxMjc1MTY3NzgAdJhMFo/V3QisjLUWj9XdCCdDSVFBVkcuQVNYOlJCVFouSVFfVk9MVU1FLi0zMEQuMjAyNS84LzYBAAAAKe12IgIAAAASMC4wNDY0NzY5MTMwNDM0NzgzAHmuTBaP1d0INe60Fo/V3QgvQ0lRQVZHLkxTRTpSQk9ULklRX1ZXQVAuMjAyNC8xMi8zMS4yMDI1LzgvNi5VU0QBAAAAjnskFAIAAAAQMTQuMTE0NTQyMDk3NDAyNgB0</t>
  </si>
  <si>
    <t>mEwWj9XdCMOuuxaP1d0IKENJUUFWRy5BUkNBOklHUFQuSVFfVk9MVU1FLi0zMEQuMjAyNS84LzYBAAAAzAJeAQIAAAASMC4wNDA3MDAwODY5NTY1MjE3AHmuTBaP1d0IiVSqFo/V3QgvQ0lRQVZHLkxTRTpBSUFHLklRX1ZXQVAuMjAyNC8xMi8zMS4yMDI1LzgvNi5VU0QBAAAA8J2CJAIAAAAQMjIuMjEyNjQ5NDM5MzIzNAB0mEwWj9XdCK3DuhaP1d0IKENJUUFWRy5BUkNBOkxPVVAuSVFfVk9MVU1FLi0zMEQuMjAyNS84LzYBAAAAWVwPIgIAAAATMC4wMDcwNzI3MzkxMzA0MzQ3OAB5rkwWj9XdCGFhuBaP1d0IL0NJUUFWRy5MU0U6UkJPVC5JUV9WV0FQLjIwMjMvMTIvMjkuMjAyNS84LzYuVVNEAQAAAI57JBQCAAAAEDEzLjU5OTAyOTQ0MTE3NjUAea5MFo/V3QhiYLsWj9XdCC9DSVFBVkcuQVNYOlJCVFouSVFfVldBUC4yMDI0LzEyLzMxLjIwMjUvOC82LlVTRAEAAAAp7XYiAgAAABA5LjAxMzAyMDM0MDgyNDUxAHSYTBaP1d0IKxK7Fo/V3QgoQ0lRQVZHLkFSQ0E6TFJOWi5JUV9WT0xVTUUuLTMwRC4yMDI1LzgvNgEAAAC1dsMmAgAAAAgwLjAwNDI3MwB5rkwWj9XdCF+auRaP1d0IL0NJUUFWRy5BU1g6UkJUWi5JUV9WV0FQLjIwMjMvMTIvMjkuMjAyNS84LzYuVVNEAQAAACntdiICAAAAEDkuMTA3Mjk4NDkzMzk1NDEAea5MFo/V3Qix67cWj9XdCC1DSVFBVkcuREI6WEIwVC5JUV9WV0FQLjIwMjMvNi8z</t>
  </si>
  <si>
    <t>MC4yMDI1LzgvNi5VU0QBAAAA0zPeKQIAAAAPMTguNjE1NzIwNTI3OTY0AHSYTBaP1d0IXFG0Fo/V3QgzQ0lRQVZHLk5BU0RBUUdNOlFRUS5JUV9WV0FQLjIwMjMvMTIvMjkuMjAyNS84LzYuVVNEAQAAAA66ewACAAAAEDQ4Mi4yMzg3NTg2MTM0NjYAea5MFo/V3QgbtbMWj9XdCCdDSVFBVkcuQVJDQTpBSVMuSVFfVk9MVU1FLi0zMEQuMjAyNS84LzYBAAAAmJefcAIAAAASMC4wMjg4OTg3MzkxMzA0MzQ4AHmuTBaP1d0Ib8G5Fo/V3Qg0Q0lRQVZHLk5BU0RBUUdNOlJPQlQuSVFfVldBUC4yMDIzLzEyLzI5LjIwMjUvOC82LlVTRAEAAABcY9kgAgAAABA0NC4yNDE4MjA0NDg4Nzc4AHmuTBaP1d0IOvGyFo/V3QgwQ0lRQVZHLkFSQ0E6SUdQVC5JUV9WV0FQLjIwMjMvMTIvMjkuMjAyNS84LzYuVVNEAQAAAMwCXgECAAAAEDQ0Ljg3MTgwOTkzNzY1NTkAea5MFo/V3QhfmrkWj9XdCDBDSVFBVkcuQVJDQTpJR1BULklRX1ZXQVAuMjAyNC8xMi8zMS4yMDI1LzgvNi5VU0QBAAAAzAJeAQIAAAAQNDUuMjkwMjc1MzA4NzI0OAB0mEwWj9XdCMOuuxaP1d0ILENJUUFWRy5OQVNEQVFHTTpBR0lYLklRX1ZPTFVNRS4tMzBELjIwMjUvOC82AQAAACP3AHACAAAAETAuMDI5NTA3MzQ3ODI2MDg3AHmuTBaP1d0InSa6Fo/V3QgwQ0lRQVZHLkJBVFM6V1RBSS5JUV9WV0FQLjIwMjMvMTIvMjkuMjAyNS84LzYuVVNEAQAAAGBO</t>
  </si>
  <si>
    <t>b2QCAAAAEDIxLjA3NTAxMjQ2ODgyNzkAea5MFo/V3QgbtbMWj9XdCDBDSVFBVkcuQVJDQTpUSE5RLklRX1ZXQVAuMjAyNC8xMi8zMS4yMDI1LzgvNi5VU0QBAAAArsN+JAIAAAAQNTAuMjU5Mzk1OTczMTU0NAB0mEwWj9XdCJbZthaP1d0IL0NJUS5MU0U6QUlBRy5JUV9IT0xESU5HU19FUVVJVFlfQVNTRVRTLjIwMjUvOC82AQAAAPCdgiQCAAAABjgwNy4zNAB0mEwWj9XdCGJguxaP1d0IM0NJUS5OQVNEQVFHTTpTTUguSVFfSE9MRElOR1NfRVFVSVRZX0FTU0VUUy4yMDI1LzgvNgEAAABgwjYAAgAAAAcyNzA5MS4xAHSYTBaP1d0InHuqFo/V3QgwQ0lRLkFSQ0E6VEhOUS5JUV9IT0xESU5HU19FUVVJVFlfQVNTRVRTLjIwMjUvOC82AQAAAK7DfiQCAAAABjIwMi45OAB0mEwWj9XdCMxyuRaP1d0IM0NJUS5OQVNEQVFHTTpRUVEuSVFfSE9MRElOR1NfRVFVSVRZX0FTU0VUUy4yMDI1LzgvNgEAAAAOunsAAgAAAAkzNTczOTYuODkAMoNMFo/V3Qix/bgWj9XdCC9DSVEuTFNFOlJCT1QuSVFfSE9MRElOR1NfRVFVSVRZX0FTU0VUUy4yMDI1LzgvNgEAAACOeyQUAgAAAAczMjk2LjM5AHSYTBaP1d0ISjm7Fo/V3QgvQ0lRLkJBVFM6SUdWLklRX0hPTERJTkdTX0VRVUlUWV9BU1NFVFMuMjAyNS84LzYBAAAAzTqGAAIAAAAIMTIxNzIuMjEAdJhMFo/V3Qi7h7sWj9XdCDRDSVEuTkFTREFRR006Qk9UWi5JUV9IT0xE</t>
  </si>
  <si>
    <t>SU5HU19FUVVJVFlfQVNTRVRTLjIwMjUvOC82AQAAAPf9CBYCAAAABzI4MDYuMDYAdJhMFo/V3QiX3KsWj9XdCC9DSVEuQVJDQTpBSVMuSVFfSE9MRElOR1NfRVFVSVRZX0FTU0VUUy4yMDI1LzgvNgEAAACYl59wAgAAAAQ1Ljc1AHSYTBaP1d0Iboi4Fo/V3QgzQ0lRLk5BU0RBUUdNOkFJUS5JUV9IT0xESU5HU19FUVVJVFlfQVNTRVRTLjIwMjUvOC82AQAAAOncYiECAAAABzM3NjMuMDgAdJhMFo/V3QjIm7oWj9XdCDRDSVEuTkFTREFRR006V0lTRS5JUV9IT0xESU5HU19FUVVJVFlfQVNTRVRTLjIwMjUvOC82AQAAAOmwQ24CAAAABTMxLjI3AHSYTBaP1d0IKxK7Fo/V3QgwQ0lRLlhUUkE6WEFJWC5JUV9IT0xESU5HU19FUVVJVFlfQVNTRVRTLjIwMjUvOC82AQAAADXs4iICAAAABzQ4NTcuMzkAdJhMFo/V3Qg68bIWj9XdCDBDSVEuQVJDQTpMUk5aLklRX0hPTERJTkdTX0VRVUlUWV9BU1NFVFMuMjAyNS84LzYBAAAAtXbDJgIAAAAFMzMuNTcAdJhMFo/V3Qix67cWj9XdCC9DSVEuQVNYOlJCVFouSVFfSE9MRElOR1NfRVFVSVRZX0FTU0VUUy4yMDI1LzgvNgEAAAAp7XYiAgAAAAYxOTYuMzMAdJhMFo/V3QiH1rgWj9XdCC5DSVEuREI6WEIwVC5JUV9IT0xESU5HU19FUVVJVFlfQVNTRVRTLjIwMjUvOC82AQAAANMz3ikCAAAABTk2LjY5AHSYTBaP1d0InHuqFo/V3QgwQ0lRLkFSQ0E6QVJUWS5JUV9IT0xE</t>
  </si>
  <si>
    <t>SU5HU19FUVVJVFlfQVNTRVRTLjIwMjUvOC82AQAAAG4faSECAAAABzEyNzMuMDQAdJhMFo/V3QiX3KsWj9XdCDRDSVEuTkFTREFRR006Uk9CVC5JUV9IT0xESU5HU19FUVVJVFlfQVNTRVRTLjIwMjUvOC82AQAAAFxj2SACAAAABTUxMC4xAHSYTBaP1d0IwCS5Fo/V3QgwQ0lRLkJBVFM6V1RBSS5JUV9IT0xESU5HU19FUVVJVFlfQVNTRVRTLjIwMjUvOC82AQAAAGBOb2QCAAAABjIyMS45MgB0mEwWj9XdCMJLuRaP1d0INENJUS5OQVNEQVFHTTpGRFRYLklRX0hPTERJTkdTX0VRVUlUWV9BU1NFVFMuMjAyNS84LzYBAAAAvaWdJgIAAAAGMTgyLjY4AHSYTBaP1d0Iu4e7Fo/V3QgwQ0lRLkFSQ0E6Q0hBVC5JUV9IT0xESU5HU19FUVVJVFlfQVNTRVRTLjIwMjUvOC82AQAAAAAwNW0CAAAABjM1NC44NQB0mEwWj9XdCA8BtxaP1d0IMENJUS5BUkNBOkxPVVAuSVFfSE9MRElOR1NfRVFVSVRZX0FTU0VUUy4yMDI1LzgvNgEAAABZXA8iAgAAAAYxMDAuNDQAdJhMFo/V3Qgl2LkWj9XdCDBDSVEuQVJDQTpJR1BULklRX0hPTERJTkdTX0VRVUlUWV9BU1NFVFMuMjAyNS84LzYBAAAAzAJeAQIAAAAGNDk2Ljc5AHSYTBaP1d0IrIy1Fo/V3QgvQ0lRLkJJVDpXVEFJLklRX0hPTERJTkdTX0VRVUlUWV9BU1NFVFMuMjAyNS84LzYBAAAATbpbIwIAAAAGODk2LjI3AHSYTBaP1d0Iu4e7Fo/V3Qg0Q0lRLk5BU0RBUUdNOkFH</t>
  </si>
  <si>
    <t>SVguSVFfSE9MRElOR1NfRVFVSVRZX0FTU0VUUy4yMDI1LzgvNgEAAAAj9wBwAgAAAAUyNy40NwB0mEwWj9XdCO90uhaP1d0ILENJUS5OQVNEQVFHTTpCT1RaLklRX0hPTERJTkdTX0VRVUlUWV9BU1NFVFMuAQAAAPf9CBYCAAAABzI4MDYuMDYA+e+CeI3V3Qj574J4jdXdCCdDSVEuQkFUUzpJR1YuSVFfSE9MRElOR1NfRVFVSVRZX0FTU0VUUy4BAAAAzTqGAAIAAAAIMTIxNzIuMjEA+e+CeI3V3Qj574J4jdXdCCdDSVEuTFNFOlJCT1QuSVFfSE9MRElOR1NfRVFVSVRZX0FTU0VUUy4BAAAAjnskFAIAAAAHMzI5Ni4zOQD574J4jdXdCPnvgniN1d0IK0NJUS5OQVNEQVFHTTpRUVEuSVFfSE9MRElOR1NfRVFVSVRZX0FTU0VUUy4BAAAADrp7AAIAAAAJMzU3Mzk2Ljg5APnvgniN1d0I+e+CeI3V3QgoQ0lRLkFSQ0E6VEhOUS5JUV9IT0xESU5HU19FUVVJVFlfQVNTRVRTLgEAAACuw34kAgAAAAYyMDIuOTgA+e+CeI3V3Qj574J4jdXdCCtDSVEuTkFTREFRR006U01ILklRX0hPTERJTkdTX0VRVUlUWV9BU1NFVFMuAQAAAGDCNgACAAAABzI3MDkxLjEA+e+CeI3V3Qj574J4jdXdCCdDSVEuTFNFOkFJQUcuSVFfSE9MRElOR1NfRVFVSVRZX0FTU0VUUy4BAAAA8J2CJAIAAAAGODA3LjM0APnvgniN1d0I+e+CeI3V3QgnQ0lRLkJJVDpXVEFJLklRX0hPTERJTkdTX0VRVUlUWV9BU1NFVFMuAQAAAE26WyMCAAAABjg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</si>
</sst>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family val="3"/>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0.33024873524774545</c:v>
                </c:pt>
                <c:pt idx="2">
                  <c:v>0.38532916585270582</c:v>
                </c:pt>
                <c:pt idx="3">
                  <c:v>0.17255687331012326</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0.15020049243756595</c:v>
                </c:pt>
                <c:pt idx="1">
                  <c:v>7.8793136454328172E-2</c:v>
                </c:pt>
                <c:pt idx="2">
                  <c:v>0.10971578350253308</c:v>
                </c:pt>
                <c:pt idx="3">
                  <c:v>3.8757337989476559E-2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2.3381142987691436E-2</c:v>
                </c:pt>
                <c:pt idx="1">
                  <c:v>7.281183967990117E-3</c:v>
                </c:pt>
                <c:pt idx="2">
                  <c:v>1.2583218805219034E-2</c:v>
                </c:pt>
                <c:pt idx="3">
                  <c:v>1.8449671480625812E-3</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1"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zoomScale="85" zoomScaleNormal="79" workbookViewId="0">
      <pane xSplit="3" ySplit="9" topLeftCell="D10" activePane="bottomRight" state="frozen"/>
      <selection pane="topRight"/>
      <selection pane="bottomLeft"/>
      <selection pane="bottomRight" activeCell="C16" sqref="C16"/>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2.3381142987691436E-2</v>
      </c>
      <c r="F2" s="161">
        <f>($M2-K2)/K2</f>
        <v>2.1156866847580058E-2</v>
      </c>
      <c r="G2" s="161">
        <f>($M2-L2)/L2</f>
        <v>4.1736088766840568E-2</v>
      </c>
      <c r="H2" s="10">
        <f>M2/N1-1</f>
        <v>0.15020049243756595</v>
      </c>
      <c r="I2" s="10">
        <f>N2/O2-1</f>
        <v>0.55024971011130908</v>
      </c>
      <c r="J2" s="4">
        <f>_xll.ciqfunctions.udf.CIQ($C2,"IQ_CLOSEPRICE",$A$14,"USD")</f>
        <v>31.953099999999999</v>
      </c>
      <c r="K2" s="4">
        <f>_xll.ciqfunctions.udf.CIQ($C2,"IQ_CLOSEPRICE",$A$15,"USD")</f>
        <v>32.0227</v>
      </c>
      <c r="L2" s="4">
        <f>_xll.ciqfunctions.udf.CIQ($C2,"IQ_CLOSEPRICE",$A$16,"USD")</f>
        <v>31.3901</v>
      </c>
      <c r="M2" s="4">
        <f>_xll.ciqfunctions.udf.CIQ($C2,"IQ_CLOSEPRICE",$A$13,"USD")</f>
        <v>32.700200000000002</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7.281183967990117E-3</v>
      </c>
      <c r="F3" s="7">
        <f t="shared" ref="F3:G9" si="1">($M3-K3)/K3</f>
        <v>2.3886547414868325E-3</v>
      </c>
      <c r="G3" s="7">
        <f t="shared" si="1"/>
        <v>1.7161407061487055E-2</v>
      </c>
      <c r="H3" s="11">
        <f>M3/P3-1</f>
        <v>7.8793136454328172E-2</v>
      </c>
      <c r="I3" s="11">
        <f t="shared" ref="I3:I9" si="2">M3/O3-1</f>
        <v>0.33024873524774545</v>
      </c>
      <c r="J3" s="4">
        <f>_xll.ciqfunctions.udf.CIQ($C3,"IQ_CLOSEPRICE",$A$14,"USD")</f>
        <v>6299.1939499999999</v>
      </c>
      <c r="K3" s="4">
        <f>_xll.ciqfunctions.udf.CIQ($C3,"IQ_CLOSEPRICE",$A$15,"USD")</f>
        <v>6329.9395000000004</v>
      </c>
      <c r="L3" s="4">
        <f>_xll.ciqfunctions.udf.CIQ($C3,"IQ_CLOSEPRICE",$A$16,"USD")</f>
        <v>6238.0065699999996</v>
      </c>
      <c r="M3" s="4">
        <f>_xll.ciqfunctions.udf.CIQ($C3,"IQ_CLOSEPRICE",$A$13,"USD")</f>
        <v>6345.0595400000002</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1.2583218805219034E-2</v>
      </c>
      <c r="F4" s="7">
        <f t="shared" si="1"/>
        <v>5.7082077645807961E-3</v>
      </c>
      <c r="G4" s="7">
        <f t="shared" si="1"/>
        <v>2.426518379432378E-2</v>
      </c>
      <c r="H4" s="11">
        <f t="shared" ref="H4:H9" si="3">M4/P4-1</f>
        <v>0.10971578350253308</v>
      </c>
      <c r="I4" s="11">
        <f t="shared" si="2"/>
        <v>0.38532916585270582</v>
      </c>
      <c r="J4" s="4">
        <f>_xll.ciqfunctions.udf.CIQ($C4,"IQ_CLOSEPRICE",$A$14,"USD")</f>
        <v>560.27</v>
      </c>
      <c r="K4" s="4">
        <f>_xll.ciqfunctions.udf.CIQ($C4,"IQ_CLOSEPRICE",$A$15,"USD")</f>
        <v>564.1</v>
      </c>
      <c r="L4" s="4">
        <f>_xll.ciqfunctions.udf.CIQ($C4,"IQ_CLOSEPRICE",$A$16,"USD")</f>
        <v>553.88</v>
      </c>
      <c r="M4" s="4">
        <f>_xll.ciqfunctions.udf.CIQ($C4,"IQ_CLOSEPRICE",$A$13,"USD")</f>
        <v>567.32000000000005</v>
      </c>
      <c r="N4" s="4" t="s">
        <v>260</v>
      </c>
      <c r="O4" s="6">
        <f>_xll.ciqfunctions.udf.CIQ($C4,"IQ_CLOSEPRICE",$A$17,"USD")</f>
        <v>409.52</v>
      </c>
      <c r="P4" s="6">
        <f>_xll.ciqfunctions.udf.CIQ($C4,"IQ_CLOSEPRICE",$A$18,"USD")</f>
        <v>511.23</v>
      </c>
    </row>
    <row r="5" spans="1:17" ht="22.5" customHeight="1">
      <c r="A5" s="9" t="s">
        <v>364</v>
      </c>
      <c r="B5" s="9"/>
      <c r="C5" s="21" t="s">
        <v>22</v>
      </c>
      <c r="D5" s="21" t="s">
        <v>279</v>
      </c>
      <c r="E5" s="7">
        <f t="shared" si="0"/>
        <v>1.8449671480625812E-3</v>
      </c>
      <c r="F5" s="7">
        <f t="shared" si="1"/>
        <v>4.4111399174913711E-4</v>
      </c>
      <c r="G5" s="7">
        <f t="shared" si="1"/>
        <v>1.3869361493839386E-2</v>
      </c>
      <c r="H5" s="11">
        <f t="shared" si="3"/>
        <v>3.8757337989476559E-2</v>
      </c>
      <c r="I5" s="11">
        <f t="shared" si="2"/>
        <v>0.17255687331012326</v>
      </c>
      <c r="J5" s="4">
        <f>_xll.ciqfunctions.udf.CIQ($C5,"IQ_CLOSEPRICE",$A$14,"USD")</f>
        <v>44111.739379999999</v>
      </c>
      <c r="K5" s="4">
        <f>_xll.ciqfunctions.udf.CIQ($C5,"IQ_CLOSEPRICE",$A$15,"USD")</f>
        <v>44173.638480000001</v>
      </c>
      <c r="L5" s="4">
        <f>_xll.ciqfunctions.udf.CIQ($C5,"IQ_CLOSEPRICE",$A$16,"USD")</f>
        <v>43588.57834</v>
      </c>
      <c r="M5" s="4">
        <f>_xll.ciqfunctions.udf.CIQ($C5,"IQ_CLOSEPRICE",$A$13,"USD")</f>
        <v>44193.124089999998</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1.064070636178399E-2</v>
      </c>
      <c r="F7" s="7">
        <f t="shared" si="1"/>
        <v>6.9930069930070442E-3</v>
      </c>
      <c r="G7" s="7">
        <f t="shared" si="1"/>
        <v>2.691511387163565E-2</v>
      </c>
      <c r="H7" s="11">
        <f t="shared" si="3"/>
        <v>0.15527950310559002</v>
      </c>
      <c r="I7" s="11">
        <f t="shared" si="2"/>
        <v>0.431686978832585</v>
      </c>
      <c r="J7" s="4">
        <f>_xll.ciqfunctions.udf.CIQ($C7,"IQ_CLOSEPRICE",$A$14,"USD")</f>
        <v>44.17</v>
      </c>
      <c r="K7" s="4">
        <f>_xll.ciqfunctions.udf.CIQ($C7,"IQ_CLOSEPRICE",$A$15,"USD")</f>
        <v>44.33</v>
      </c>
      <c r="L7" s="4">
        <f>_xll.ciqfunctions.udf.CIQ($C7,"IQ_CLOSEPRICE",$A$16,"USD")</f>
        <v>43.47</v>
      </c>
      <c r="M7" s="4">
        <f>_xll.ciqfunctions.udf.CIQ($C7,"IQ_CLOSEPRICE",$A$13,"USD")</f>
        <v>44.64</v>
      </c>
      <c r="N7" s="4"/>
      <c r="O7" s="6">
        <f>_xll.ciqfunctions.udf.CIQ($C7,"IQ_CLOSEPRICE",$A$17,"USD")</f>
        <v>31.18</v>
      </c>
      <c r="P7" s="6">
        <f>_xll.ciqfunctions.udf.CIQ($C7,"IQ_CLOSEPRICE",$A$18,"USD")</f>
        <v>38.64</v>
      </c>
    </row>
    <row r="8" spans="1:17" ht="22.5" customHeight="1">
      <c r="A8" s="9" t="s">
        <v>30</v>
      </c>
      <c r="B8" s="9"/>
      <c r="C8" s="21" t="s">
        <v>31</v>
      </c>
      <c r="D8" s="21" t="s">
        <v>32</v>
      </c>
      <c r="E8" s="7">
        <f t="shared" si="0"/>
        <v>-1.671891327063804E-3</v>
      </c>
      <c r="F8" s="7">
        <f t="shared" si="1"/>
        <v>-1.2302284710017552E-2</v>
      </c>
      <c r="G8" s="7">
        <f t="shared" si="1"/>
        <v>9.4030639197042291E-3</v>
      </c>
      <c r="H8" s="11">
        <f t="shared" si="3"/>
        <v>0.18354874674815225</v>
      </c>
      <c r="I8" s="11">
        <f t="shared" si="2"/>
        <v>0.63904614856750719</v>
      </c>
      <c r="J8" s="4">
        <f>_xll.ciqfunctions.udf.CIQ($C8,"IQ_CLOSEPRICE",$A$14,"USD")</f>
        <v>287.10000000000002</v>
      </c>
      <c r="K8" s="4">
        <f>_xll.ciqfunctions.udf.CIQ($C8,"IQ_CLOSEPRICE",$A$15,"USD")</f>
        <v>290.19</v>
      </c>
      <c r="L8" s="4">
        <f>_xll.ciqfunctions.udf.CIQ($C8,"IQ_CLOSEPRICE",$A$16,"USD")</f>
        <v>283.95</v>
      </c>
      <c r="M8" s="4">
        <f>_xll.ciqfunctions.udf.CIQ($C8,"IQ_CLOSEPRICE",$A$13,"USD")</f>
        <v>286.62</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-9.7259062776303661E-3</v>
      </c>
      <c r="F9" s="7">
        <f t="shared" si="1"/>
        <v>-1.089196349720334E-2</v>
      </c>
      <c r="G9" s="7">
        <f t="shared" si="1"/>
        <v>1.4492753623188527E-2</v>
      </c>
      <c r="H9" s="11">
        <f t="shared" si="3"/>
        <v>5.164319248826299E-2</v>
      </c>
      <c r="I9" s="11" t="e">
        <f t="shared" si="2"/>
        <v>#VALUE!</v>
      </c>
      <c r="J9" s="4">
        <f>_xll.ciqfunctions.udf.CIQ($C9,"IQ_CLOSEPRICE",$A$14,"USD")</f>
        <v>33.93</v>
      </c>
      <c r="K9" s="4">
        <f>_xll.ciqfunctions.udf.CIQ($C9,"IQ_CLOSEPRICE",$A$15,"USD")</f>
        <v>33.97</v>
      </c>
      <c r="L9" s="4">
        <f>_xll.ciqfunctions.udf.CIQ($C9,"IQ_CLOSEPRICE",$A$16,"USD")</f>
        <v>33.119999999999997</v>
      </c>
      <c r="M9" s="4">
        <f>_xll.ciqfunctions.udf.CIQ($C9,"IQ_CLOSEPRICE",$A$13,"USD")</f>
        <v>33.6</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45875</v>
      </c>
      <c r="B13" s="9"/>
      <c r="C13" s="21"/>
      <c r="D13" s="4"/>
      <c r="E13" s="4"/>
      <c r="F13" s="4"/>
      <c r="G13" s="4"/>
      <c r="H13" s="9"/>
      <c r="I13" s="9"/>
      <c r="J13" s="9"/>
      <c r="K13" s="9"/>
      <c r="L13" s="9"/>
      <c r="M13" s="9"/>
      <c r="N13" s="9"/>
      <c r="O13" s="9"/>
      <c r="P13" s="9"/>
    </row>
    <row r="14" spans="1:17" ht="22.5" customHeight="1">
      <c r="A14" s="5">
        <v>45874</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45873</v>
      </c>
      <c r="B15" s="9"/>
      <c r="C15" s="21" t="s">
        <v>44</v>
      </c>
      <c r="D15" s="14" t="s">
        <v>15</v>
      </c>
      <c r="E15" s="10">
        <f>E2</f>
        <v>2.3381142987691436E-2</v>
      </c>
      <c r="F15" s="10">
        <f>F2</f>
        <v>2.1156866847580058E-2</v>
      </c>
      <c r="G15" s="10">
        <f>G2</f>
        <v>4.1736088766840568E-2</v>
      </c>
      <c r="H15" s="10">
        <f>H2</f>
        <v>0.15020049243756595</v>
      </c>
      <c r="I15" s="15">
        <f>I2</f>
        <v>0.55024971011130908</v>
      </c>
      <c r="J15" s="9"/>
      <c r="K15" s="9"/>
      <c r="L15" s="9"/>
      <c r="M15" s="9"/>
      <c r="N15" s="9"/>
      <c r="O15" s="9"/>
      <c r="P15" s="9"/>
    </row>
    <row r="16" spans="1:17" ht="22.5" customHeight="1">
      <c r="A16" s="199">
        <v>45870</v>
      </c>
      <c r="B16" s="9"/>
      <c r="C16" s="21"/>
      <c r="D16" s="16" t="s">
        <v>18</v>
      </c>
      <c r="E16" s="10">
        <f t="shared" ref="E16:I18" si="4">E3</f>
        <v>7.281183967990117E-3</v>
      </c>
      <c r="F16" s="10">
        <f t="shared" si="4"/>
        <v>2.3886547414868325E-3</v>
      </c>
      <c r="G16" s="10">
        <f t="shared" si="4"/>
        <v>1.7161407061487055E-2</v>
      </c>
      <c r="H16" s="10">
        <f t="shared" si="4"/>
        <v>7.8793136454328172E-2</v>
      </c>
      <c r="I16" s="15">
        <f t="shared" si="4"/>
        <v>0.33024873524774545</v>
      </c>
      <c r="J16" s="9"/>
      <c r="K16" s="9"/>
      <c r="L16" s="9"/>
      <c r="M16" s="9"/>
      <c r="N16" s="9"/>
      <c r="O16" s="9"/>
      <c r="P16" s="9"/>
    </row>
    <row r="17" spans="1:16" ht="22.5" customHeight="1">
      <c r="A17" s="5">
        <v>45289</v>
      </c>
      <c r="B17" s="9"/>
      <c r="C17" s="21"/>
      <c r="D17" s="17" t="s">
        <v>21</v>
      </c>
      <c r="E17" s="10">
        <f t="shared" si="4"/>
        <v>1.2583218805219034E-2</v>
      </c>
      <c r="F17" s="10">
        <f t="shared" si="4"/>
        <v>5.7082077645807961E-3</v>
      </c>
      <c r="G17" s="10">
        <f t="shared" si="4"/>
        <v>2.426518379432378E-2</v>
      </c>
      <c r="H17" s="10">
        <f t="shared" si="4"/>
        <v>0.10971578350253308</v>
      </c>
      <c r="I17" s="15">
        <f t="shared" si="4"/>
        <v>0.38532916585270582</v>
      </c>
      <c r="J17" s="9"/>
      <c r="K17" s="9"/>
      <c r="L17" s="9"/>
      <c r="M17" s="9"/>
      <c r="N17" s="9"/>
      <c r="O17" s="9"/>
      <c r="P17" s="9"/>
    </row>
    <row r="18" spans="1:16" ht="22.5" customHeight="1" thickBot="1">
      <c r="A18" s="5">
        <v>45657</v>
      </c>
      <c r="B18" s="9"/>
      <c r="C18" s="21"/>
      <c r="D18" s="18" t="s">
        <v>23</v>
      </c>
      <c r="E18" s="222">
        <f t="shared" si="4"/>
        <v>1.8449671480625812E-3</v>
      </c>
      <c r="F18" s="222">
        <f t="shared" si="4"/>
        <v>4.4111399174913711E-4</v>
      </c>
      <c r="G18" s="222">
        <f t="shared" si="4"/>
        <v>1.3869361493839386E-2</v>
      </c>
      <c r="H18" s="222">
        <f t="shared" si="4"/>
        <v>3.8757337989476559E-2</v>
      </c>
      <c r="I18" s="223">
        <f t="shared" si="4"/>
        <v>0.17255687331012326</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19" activePane="bottomRight" state="frozen"/>
      <selection pane="topRight"/>
      <selection pane="bottomLeft"/>
      <selection pane="bottomRight" activeCell="J4" sqref="J4:J26"/>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445.30250000000001</v>
      </c>
      <c r="E2" s="88">
        <f>MEDIAN(E5:E26)</f>
        <v>425.82000000000005</v>
      </c>
      <c r="F2" s="88">
        <f>MEDIAN(F5:F26)</f>
        <v>347.45499999999998</v>
      </c>
      <c r="G2" s="88">
        <f>MEDIAN(G5:G26)</f>
        <v>4.4755000000000003E-2</v>
      </c>
      <c r="H2" s="88"/>
      <c r="I2" s="88"/>
      <c r="J2" s="184">
        <f>MEDIAN(J5:J26)</f>
        <v>7.4649392208158737E-3</v>
      </c>
      <c r="K2" s="185"/>
      <c r="L2" s="88"/>
      <c r="M2" s="88">
        <f t="shared" ref="M2:U2" si="0">MEDIAN(M5:M26)</f>
        <v>0</v>
      </c>
      <c r="N2" s="88">
        <f t="shared" si="0"/>
        <v>38.507685000000002</v>
      </c>
      <c r="O2" s="88">
        <f t="shared" si="0"/>
        <v>9.5249999999999986</v>
      </c>
      <c r="P2" s="88">
        <f t="shared" si="0"/>
        <v>10.100000000000001</v>
      </c>
      <c r="Q2" s="88">
        <f t="shared" si="0"/>
        <v>20.288929650000021</v>
      </c>
      <c r="R2" s="88">
        <f t="shared" si="0"/>
        <v>34.384014999999998</v>
      </c>
      <c r="S2" s="88">
        <f t="shared" si="0"/>
        <v>10.175000000000001</v>
      </c>
      <c r="T2" s="88">
        <f t="shared" si="0"/>
        <v>26.374755499999999</v>
      </c>
      <c r="U2" s="184">
        <f t="shared" si="0"/>
        <v>5.8500000000000002E-3</v>
      </c>
      <c r="V2" s="88"/>
      <c r="W2" s="88"/>
      <c r="X2" s="88"/>
      <c r="Y2" s="184" t="e">
        <f t="shared" ref="Y2:AD2" si="1">MEDIAN(Y5:Y26)</f>
        <v>#DIV/0!</v>
      </c>
      <c r="Z2" s="184" t="e">
        <f t="shared" si="1"/>
        <v>#DIV/0!</v>
      </c>
      <c r="AA2" s="184">
        <f t="shared" si="1"/>
        <v>0.11744214261811181</v>
      </c>
      <c r="AB2" s="88">
        <f t="shared" si="1"/>
        <v>5.4514999999999994E-2</v>
      </c>
      <c r="AC2" s="88">
        <f t="shared" si="1"/>
        <v>54515</v>
      </c>
      <c r="AD2" s="127">
        <f t="shared" si="1"/>
        <v>61.5</v>
      </c>
    </row>
    <row r="3" spans="1:30">
      <c r="A3" s="91" t="s">
        <v>50</v>
      </c>
      <c r="D3" s="88">
        <f>SUM(D5:D26)</f>
        <v>59657.756895000006</v>
      </c>
      <c r="E3" s="88">
        <f>SUM(E5:E26)</f>
        <v>59423.719999999994</v>
      </c>
      <c r="F3" s="88">
        <f>SUM(F5:F26)</f>
        <v>49630.019575439997</v>
      </c>
      <c r="G3" s="88">
        <f>SUM(G5:G26)</f>
        <v>14.633909999999998</v>
      </c>
      <c r="H3" s="88"/>
      <c r="I3" s="88"/>
      <c r="J3" s="88"/>
      <c r="K3" s="185"/>
      <c r="L3" s="88"/>
      <c r="M3" s="88">
        <f>SUM(M5:M26)</f>
        <v>0</v>
      </c>
      <c r="N3" s="88">
        <f t="shared" ref="N3:T3" si="2">SUM(N5:N26)</f>
        <v>1101.6757700000001</v>
      </c>
      <c r="O3" s="88">
        <f t="shared" si="2"/>
        <v>777.14018999999985</v>
      </c>
      <c r="P3" s="88">
        <f t="shared" si="2"/>
        <v>808.05322400000011</v>
      </c>
      <c r="Q3" s="88">
        <f t="shared" si="2"/>
        <v>2772.9639551303608</v>
      </c>
      <c r="R3" s="88">
        <f t="shared" si="2"/>
        <v>942.01328000000024</v>
      </c>
      <c r="S3" s="88">
        <f t="shared" si="2"/>
        <v>672.92316600000004</v>
      </c>
      <c r="T3" s="88">
        <f t="shared" si="2"/>
        <v>10614.76955376644</v>
      </c>
      <c r="U3" s="184"/>
      <c r="V3" s="88"/>
      <c r="W3" s="88"/>
      <c r="X3" s="88"/>
      <c r="Y3" s="184"/>
      <c r="Z3" s="184"/>
      <c r="AA3" s="184"/>
      <c r="AB3" s="88"/>
      <c r="AC3" s="88"/>
      <c r="AD3" s="195"/>
    </row>
    <row r="4" spans="1:30">
      <c r="A4" s="91" t="s">
        <v>19</v>
      </c>
      <c r="C4" s="26" t="s">
        <v>20</v>
      </c>
      <c r="D4" s="88">
        <f>_xll.ciqfunctions.udf.CIQ(C4,"IQ_MARKETCAP",$A$28)</f>
        <v>362602.57799999998</v>
      </c>
      <c r="E4" s="172">
        <f>_xll.ciqfunctions.udf.CIQ(C4,"IQ_HOLDINGS_EQUITY_ASSETS",$A$28)</f>
        <v>357396.89</v>
      </c>
      <c r="F4" s="173">
        <f>_xll.ciqfunctions.udf.CIQ(C4,"IQ_MARKETCAP",$A$29)</f>
        <v>315505.59450000001</v>
      </c>
      <c r="G4" s="89">
        <f>_xll.ciqfunctions.udf.CIQ(C4,"IQ_VOLUME",$A$28)</f>
        <v>41.684719999999999</v>
      </c>
      <c r="H4" s="174">
        <f>_xll.ciqfunctions.udf.CIQ(C4,"IQ_CLOSEPRICE",$A$27)</f>
        <v>560.27</v>
      </c>
      <c r="I4" s="89">
        <f>_xll.ciqfunctions.udf.CIQ(C4,"IQ_CLOSEPRICE",$A$28)</f>
        <v>567.32000000000005</v>
      </c>
      <c r="J4" s="153">
        <f>(I4-H4)/H4</f>
        <v>1.2583218805219034E-2</v>
      </c>
      <c r="K4" s="173">
        <f>_xll.ciqfunctions.udf.CIQ($C4,"IQ_VWAP",A$28)</f>
        <v>564.78</v>
      </c>
      <c r="L4" s="186">
        <f>_xll.ciqfunctions.udf.CIQ($C4,"IQ_SHARESOUTSTANDING",($A$27))</f>
        <v>639.15</v>
      </c>
      <c r="M4" s="187">
        <f t="shared" ref="M4:M9" si="3">K4*(P4-L4)</f>
        <v>0</v>
      </c>
      <c r="N4" s="172">
        <f>_xll.ciqfunctions.udf.CIQAVG($C4,"IQ_VWAP",A$29,A$28,"USD")</f>
        <v>512.47046999999998</v>
      </c>
      <c r="O4" s="172">
        <f>_xll.ciqfunctions.udf.CIQ($C4,"IQ_SHARESOUTSTANDING",$A$29)</f>
        <v>617.15</v>
      </c>
      <c r="P4" s="172">
        <f>_xll.ciqfunctions.udf.CIQ($C4,"IQ_SHARESOUTSTANDING",$A$28)</f>
        <v>639.15</v>
      </c>
      <c r="Q4" s="172">
        <f>(P4-O4)*N4</f>
        <v>11274.350339999999</v>
      </c>
      <c r="R4" s="173">
        <f>_xll.ciqfunctions.udf.CIQAVG($C4,"IQ_VWAP",A$30,A$28,"USD")</f>
        <v>482.23876000000001</v>
      </c>
      <c r="S4" s="173">
        <f>_xll.ciqfunctions.udf.CIQ($C4,"IQ_SHARESOUTSTANDING",$A$30)</f>
        <v>560.35</v>
      </c>
      <c r="T4" s="172">
        <f>(P4-S4)*R4</f>
        <v>38000.414287999978</v>
      </c>
      <c r="U4" s="126">
        <v>2E-3</v>
      </c>
      <c r="V4" s="91">
        <f>_xll.ciqfunctions.udf.CIQ(C4,"IQ_CLOSEPRICE",$A$30)</f>
        <v>409.52</v>
      </c>
      <c r="W4" s="91">
        <f>_xll.ciqfunctions.udf.CIQ($C4,"IQ_CLOSEPRICE",$A$29)</f>
        <v>511.23</v>
      </c>
      <c r="X4" s="91">
        <f>_xll.ciqfunctions.udf.CIQ(C4,"IQ_CLOSEPRICE",$A$28)</f>
        <v>567.32000000000005</v>
      </c>
      <c r="Y4" s="153">
        <f>(X4/V4)^(365/($A$28-$A$30))-1</f>
        <v>0.22509188630411914</v>
      </c>
      <c r="Z4" s="153">
        <f>X4/V4-1</f>
        <v>0.38532916585270582</v>
      </c>
      <c r="AA4" s="153">
        <f>X4/W4-1</f>
        <v>0.10971578350253308</v>
      </c>
      <c r="AB4" s="89">
        <f>_xll.ciqfunctions.udf.CIQAVG(C4,"IQ_VOLUME","-30D",$A$28)</f>
        <v>43.923940000000002</v>
      </c>
      <c r="AC4" s="89">
        <f>AB4*1000000</f>
        <v>43923940</v>
      </c>
      <c r="AD4" s="127">
        <v>101</v>
      </c>
    </row>
    <row r="5" spans="1:30">
      <c r="A5" s="119" t="s">
        <v>71</v>
      </c>
      <c r="C5" s="119" t="s">
        <v>72</v>
      </c>
      <c r="D5" s="88">
        <f>_xll.ciqfunctions.udf.CIQ(C5,"IQ_MARKETCAP",$A$28)</f>
        <v>29.430250000000001</v>
      </c>
      <c r="E5" s="172">
        <f>_xll.ciqfunctions.udf.CIQ(C5,"IQ_HOLDINGS_EQUITY_ASSETS",$A$28)</f>
        <v>27.47</v>
      </c>
      <c r="F5" s="173">
        <f>_xll.ciqfunctions.udf.CIQ(C5,"IQ_MARKETCAP",$A$29)</f>
        <v>11.372059999999999</v>
      </c>
      <c r="G5" s="89">
        <f>_xll.ciqfunctions.udf.CIQ(C5,"IQ_VOLUME",$A$28)</f>
        <v>0.18387000000000001</v>
      </c>
      <c r="H5" s="174">
        <f>_xll.ciqfunctions.udf.CIQ(C5,"IQ_CLOSEPRICE",$A$27)</f>
        <v>31.953099999999999</v>
      </c>
      <c r="I5" s="89">
        <f>_xll.ciqfunctions.udf.CIQ(C5,"IQ_CLOSEPRICE",$A$28)</f>
        <v>32.700200000000002</v>
      </c>
      <c r="J5" s="153">
        <f>(I5-H5)/H5</f>
        <v>2.3381142987691436E-2</v>
      </c>
      <c r="K5" s="173">
        <f>_xll.ciqfunctions.udf.CIQ($C5,"IQ_VWAP",A$28)</f>
        <v>32.51</v>
      </c>
      <c r="L5" s="186">
        <f>_xll.ciqfunctions.udf.CIQ($C5,"IQ_SHARESOUTSTANDING",($A$27))</f>
        <v>0.9</v>
      </c>
      <c r="M5" s="187">
        <f>K5*(P5-L5)</f>
        <v>0</v>
      </c>
      <c r="N5" s="172">
        <f>_xll.ciqfunctions.udf.CIQAVG($C5,"IQ_VWAP",A$29,A$28,"USD")</f>
        <v>28.631679999999999</v>
      </c>
      <c r="O5" s="172">
        <f>_xll.ciqfunctions.udf.CIQ($C5,"IQ_SHARESOUTSTANDING",$A$29)</f>
        <v>0.4</v>
      </c>
      <c r="P5" s="172">
        <f>_xll.ciqfunctions.udf.CIQ($C5,"IQ_SHARESOUTSTANDING",$A$28)</f>
        <v>0.9</v>
      </c>
      <c r="Q5" s="172">
        <f>(P5-O5)*N5</f>
        <v>14.31584</v>
      </c>
      <c r="R5" s="173">
        <f>_xll.ciqfunctions.udf.CIQAVG($C5,"IQ_VWAP",A$30,A$28,"USD")</f>
        <v>27.536210000000001</v>
      </c>
      <c r="S5" s="173">
        <f>_xll.ciqfunctions.udf.CIQ($C5,"IQ_SHARESOUTSTANDING",$A$30)</f>
        <v>0</v>
      </c>
      <c r="T5" s="172">
        <f>(P5-S5)*R5</f>
        <v>24.782589000000002</v>
      </c>
      <c r="U5" s="126">
        <v>0.01</v>
      </c>
      <c r="V5" s="191">
        <v>3878.75</v>
      </c>
      <c r="W5" s="191">
        <v>5445.64</v>
      </c>
      <c r="X5" s="171">
        <f>'raw1'!N2</f>
        <v>6013.15</v>
      </c>
      <c r="Y5" s="153">
        <f>(X5/V5)^(365/($A$28-$A$30))-1</f>
        <v>0.31401475046796445</v>
      </c>
      <c r="Z5" s="153">
        <f>X5/V5-1</f>
        <v>0.55028037383177564</v>
      </c>
      <c r="AA5" s="153">
        <f>I5/'raw1'!N1-1</f>
        <v>0.15020049243756595</v>
      </c>
      <c r="AB5" s="89">
        <f>_xll.ciqfunctions.udf.CIQAVG(C5,"IQ_VOLUME","-30D",$A$28)</f>
        <v>2.9510000000000002E-2</v>
      </c>
      <c r="AC5" s="89">
        <f>AB5*1000000</f>
        <v>29510</v>
      </c>
      <c r="AD5" s="127">
        <v>48</v>
      </c>
    </row>
    <row r="6" spans="1:30">
      <c r="A6" s="91" t="s">
        <v>30</v>
      </c>
      <c r="C6" s="119" t="s">
        <v>31</v>
      </c>
      <c r="D6" s="88">
        <f>_xll.ciqfunctions.udf.CIQ(C6,"IQ_MARKETCAP",$A$28)</f>
        <v>27083.26093</v>
      </c>
      <c r="E6" s="172">
        <f>_xll.ciqfunctions.udf.CIQ(C6,"IQ_HOLDINGS_EQUITY_ASSETS",$A$28)</f>
        <v>27091.1</v>
      </c>
      <c r="F6" s="173">
        <f>_xll.ciqfunctions.udf.CIQ(C6,"IQ_MARKETCAP",$A$29)</f>
        <v>23306.894629999999</v>
      </c>
      <c r="G6" s="89">
        <f>_xll.ciqfunctions.udf.CIQ(C6,"IQ_VOLUME",$A$28)</f>
        <v>6.0769799999999998</v>
      </c>
      <c r="H6" s="174">
        <f>_xll.ciqfunctions.udf.CIQ(C6,"IQ_CLOSEPRICE",$A$27)</f>
        <v>287.10000000000002</v>
      </c>
      <c r="I6" s="89">
        <f>_xll.ciqfunctions.udf.CIQ(C6,"IQ_CLOSEPRICE",$A$28)</f>
        <v>286.62</v>
      </c>
      <c r="J6" s="153">
        <f>(I6-H6)/H6</f>
        <v>-1.671891327063804E-3</v>
      </c>
      <c r="K6" s="173">
        <f>_xll.ciqfunctions.udf.CIQ($C6,"IQ_VWAP",A$28)</f>
        <v>285.25</v>
      </c>
      <c r="L6" s="186">
        <f>_xll.ciqfunctions.udf.CIQ($C6,"IQ_SHARESOUTSTANDING",($A$27))</f>
        <v>94.491870000000006</v>
      </c>
      <c r="M6" s="187">
        <f t="shared" si="3"/>
        <v>0</v>
      </c>
      <c r="N6" s="172">
        <f>_xll.ciqfunctions.udf.CIQAVG($C6,"IQ_VWAP",A$29,A$28,"USD")</f>
        <v>244.63523000000001</v>
      </c>
      <c r="O6" s="172">
        <f>_xll.ciqfunctions.udf.CIQ($C6,"IQ_SHARESOUTSTANDING",$A$29)</f>
        <v>96.241870000000006</v>
      </c>
      <c r="P6" s="172">
        <f>_xll.ciqfunctions.udf.CIQ($C6,"IQ_SHARESOUTSTANDING",$A$28)</f>
        <v>94.491870000000006</v>
      </c>
      <c r="Q6" s="172">
        <f>(P6-O6)*N6</f>
        <v>-428.11165249999999</v>
      </c>
      <c r="R6" s="173">
        <f>_xll.ciqfunctions.udf.CIQAVG($C6,"IQ_VWAP",A$30,A$28,"USD")</f>
        <v>236.53494000000001</v>
      </c>
      <c r="S6" s="173">
        <f>_xll.ciqfunctions.udf.CIQ($C6,"IQ_SHARESOUTSTANDING",$A$30)</f>
        <v>68.441869999999994</v>
      </c>
      <c r="T6" s="172">
        <f>(P6-S6)*R6</f>
        <v>6161.735187000003</v>
      </c>
      <c r="U6" s="184">
        <v>3.5000000000000001E-3</v>
      </c>
      <c r="V6" s="91">
        <f>_xll.ciqfunctions.udf.CIQ(C6,"IQ_CLOSEPRICE",$A$30)</f>
        <v>174.87</v>
      </c>
      <c r="W6" s="91">
        <f>_xll.ciqfunctions.udf.CIQ($C6,"IQ_CLOSEPRICE",$A$29)</f>
        <v>242.17</v>
      </c>
      <c r="X6" s="91">
        <f>_xll.ciqfunctions.udf.CIQ(C6,"IQ_CLOSEPRICE",$A$28)</f>
        <v>286.62</v>
      </c>
      <c r="Y6" s="153">
        <f>(X6/V6)^(365/($A$28-$A$30))-1</f>
        <v>0.36038471242296333</v>
      </c>
      <c r="Z6" s="153">
        <f>X6/V6-1</f>
        <v>0.63904614856750719</v>
      </c>
      <c r="AA6" s="153">
        <f>X6/W6-1</f>
        <v>0.18354874674815225</v>
      </c>
      <c r="AB6" s="89">
        <f>_xll.ciqfunctions.udf.CIQAVG(C6,"IQ_VOLUME","-30D",$A$28)</f>
        <v>7.5335700000000001</v>
      </c>
      <c r="AC6" s="89">
        <f>AB6*1000000</f>
        <v>7533570</v>
      </c>
      <c r="AD6" s="127">
        <v>27</v>
      </c>
    </row>
    <row r="7" spans="1:30">
      <c r="A7" s="91" t="s">
        <v>73</v>
      </c>
      <c r="C7" s="119" t="s">
        <v>74</v>
      </c>
      <c r="D7" s="88">
        <f>_xll.ciqfunctions.udf.CIQ(C7,"IQ_MARKETCAP",$A$28)</f>
        <v>12075.48</v>
      </c>
      <c r="E7" s="172">
        <f>_xll.ciqfunctions.udf.CIQ(C7,"IQ_HOLDINGS_EQUITY_ASSETS",$A$28)</f>
        <v>12172.21</v>
      </c>
      <c r="F7" s="173">
        <f>_xll.ciqfunctions.udf.CIQ(C7,"IQ_MARKETCAP",$A$29)</f>
        <v>9321.1720000000005</v>
      </c>
      <c r="G7" s="89">
        <f>_xll.ciqfunctions.udf.CIQ(C7,"IQ_VOLUME",$A$28)</f>
        <v>4.8735900000000001</v>
      </c>
      <c r="H7" s="174">
        <f>_xll.ciqfunctions.udf.CIQ(C7,"IQ_CLOSEPRICE",$A$27)</f>
        <v>110.55</v>
      </c>
      <c r="I7" s="89">
        <f>_xll.ciqfunctions.udf.CIQ(C7,"IQ_CLOSEPRICE",$A$28)</f>
        <v>111.81</v>
      </c>
      <c r="J7" s="153">
        <f>(I7-H7)/H7</f>
        <v>1.139755766621443E-2</v>
      </c>
      <c r="K7" s="173"/>
      <c r="L7" s="186">
        <f>_xll.ciqfunctions.udf.CIQ($C7,"IQ_SHARESOUTSTANDING",($A$27))</f>
        <v>108</v>
      </c>
      <c r="M7" s="187">
        <f t="shared" si="3"/>
        <v>0</v>
      </c>
      <c r="N7" s="172">
        <f>_xll.ciqfunctions.udf.CIQAVG($C7,"IQ_VWAP",A$29,A$28,"USD")</f>
        <v>100.88925999999999</v>
      </c>
      <c r="O7" s="172">
        <f>_xll.ciqfunctions.udf.CIQ($C7,"IQ_SHARESOUTSTANDING",$A$29)</f>
        <v>93.1</v>
      </c>
      <c r="P7" s="172">
        <f>_xll.ciqfunctions.udf.CIQ($C7,"IQ_SHARESOUTSTANDING",$A$28)</f>
        <v>108</v>
      </c>
      <c r="Q7" s="172">
        <f>(P7-O7)*N7</f>
        <v>1503.2499740000005</v>
      </c>
      <c r="R7" s="173">
        <f>_xll.ciqfunctions.udf.CIQAVG($C7,"IQ_VWAP",A$30,A$28,"USD")</f>
        <v>92.674800000000005</v>
      </c>
      <c r="S7" s="173">
        <f>_xll.ciqfunctions.udf.CIQ($C7,"IQ_SHARESOUTSTANDING",$A$30)</f>
        <v>92.25</v>
      </c>
      <c r="T7" s="172">
        <f>(P7-S7)*R7</f>
        <v>1459.6281000000001</v>
      </c>
      <c r="U7" s="184">
        <v>0.01</v>
      </c>
      <c r="V7" s="91">
        <f>_xll.ciqfunctions.udf.CIQ(C7,"IQ_CLOSEPRICE",$A$30)</f>
        <v>81.128</v>
      </c>
      <c r="W7" s="91">
        <f>_xll.ciqfunctions.udf.CIQ($C7,"IQ_CLOSEPRICE",$A$29)</f>
        <v>100.12</v>
      </c>
      <c r="X7" s="91">
        <f>_xll.ciqfunctions.udf.CIQ(C7,"IQ_CLOSEPRICE",$A$28)</f>
        <v>111.81</v>
      </c>
      <c r="Y7" s="153">
        <f>(X7/V7)^(365/($A$28-$A$30))-1</f>
        <v>0.22115702136054227</v>
      </c>
      <c r="Z7" s="153">
        <f>X7/V7-1</f>
        <v>0.37819248594813137</v>
      </c>
      <c r="AA7" s="153">
        <f>X7/W7-1</f>
        <v>0.11675988813423888</v>
      </c>
      <c r="AB7" s="89">
        <f>_xll.ciqfunctions.udf.CIQAVG(C7,"IQ_VOLUME","-30D",$A$28)</f>
        <v>4.3874700000000004</v>
      </c>
      <c r="AC7" s="89">
        <f>AB7*1000000</f>
        <v>4387470</v>
      </c>
      <c r="AD7" s="127">
        <v>121</v>
      </c>
    </row>
    <row r="8" spans="1:30">
      <c r="A8" s="25" t="s">
        <v>293</v>
      </c>
      <c r="B8" s="175" t="s">
        <v>75</v>
      </c>
      <c r="C8" s="26" t="s">
        <v>35</v>
      </c>
      <c r="D8" s="88">
        <f>_xll.ciqfunctions.udf.CIQ(C8,"IQ_MARKETCAP",$A$28)</f>
        <v>2810.9760000000001</v>
      </c>
      <c r="E8" s="172">
        <f>_xll.ciqfunctions.udf.CIQ(C8,"IQ_HOLDINGS_EQUITY_ASSETS",$A$28)</f>
        <v>2806.06</v>
      </c>
      <c r="F8" s="173">
        <f>_xll.ciqfunctions.udf.CIQ(C8,"IQ_MARKETCAP",$A$29)</f>
        <v>2582.8380000000002</v>
      </c>
      <c r="G8" s="89">
        <f>_xll.ciqfunctions.udf.CIQ(C8,"IQ_VOLUME",$A$28)</f>
        <v>0.90120999999999996</v>
      </c>
      <c r="H8" s="174">
        <f>_xll.ciqfunctions.udf.CIQ(C8,"IQ_CLOSEPRICE",$A$27)</f>
        <v>33.93</v>
      </c>
      <c r="I8" s="89">
        <f>_xll.ciqfunctions.udf.CIQ(C8,"IQ_CLOSEPRICE",$A$28)</f>
        <v>33.6</v>
      </c>
      <c r="J8" s="153">
        <f t="shared" ref="J8:J20" si="4">(I8-H8)/H8</f>
        <v>-9.7259062776303661E-3</v>
      </c>
      <c r="K8" s="173">
        <f>_xll.ciqfunctions.udf.CIQ($C8,"IQ_VWAP",A$28)</f>
        <v>33.65</v>
      </c>
      <c r="L8" s="186">
        <f>_xll.ciqfunctions.udf.CIQ($C8,"IQ_SHARESOUTSTANDING",($A$27))</f>
        <v>83.66</v>
      </c>
      <c r="M8" s="187">
        <f t="shared" si="3"/>
        <v>0</v>
      </c>
      <c r="N8" s="172">
        <f>_xll.ciqfunctions.udf.CIQAVG($C8,"IQ_VWAP",A$29,A$28,"USD")</f>
        <v>31.313759999999998</v>
      </c>
      <c r="O8" s="172">
        <f>_xll.ciqfunctions.udf.CIQ($C8,"IQ_SHARESOUTSTANDING",$A$29)</f>
        <v>80.84</v>
      </c>
      <c r="P8" s="172">
        <f>_xll.ciqfunctions.udf.CIQ($C8,"IQ_SHARESOUTSTANDING",$A$28)</f>
        <v>83.66</v>
      </c>
      <c r="Q8" s="172">
        <f>(P8-O8)*N8</f>
        <v>88.304803199999782</v>
      </c>
      <c r="R8" s="173">
        <f>_xll.ciqfunctions.udf.CIQAVG($C8,"IQ_VWAP",A$30,A$28,"USD")</f>
        <v>31.135660000000001</v>
      </c>
      <c r="S8" s="173">
        <f>_xll.ciqfunctions.udf.CIQ($C8,"IQ_SHARESOUTSTANDING",$A$30)</f>
        <v>87.06</v>
      </c>
      <c r="T8" s="172">
        <f>(P8-S8)*R8</f>
        <v>-105.86124400000018</v>
      </c>
      <c r="U8" s="126">
        <v>6.8999999999999999E-3</v>
      </c>
      <c r="V8" s="91">
        <f>_xll.ciqfunctions.udf.CIQ(C8,"IQ_CLOSEPRICE",$A$30)</f>
        <v>28.5</v>
      </c>
      <c r="W8" s="91">
        <f>_xll.ciqfunctions.udf.CIQ($C8,"IQ_CLOSEPRICE",$A$29)</f>
        <v>31.95</v>
      </c>
      <c r="X8" s="91">
        <f>_xll.ciqfunctions.udf.CIQ(C8,"IQ_CLOSEPRICE",$A$28)</f>
        <v>33.6</v>
      </c>
      <c r="Y8" s="153">
        <f t="shared" ref="Y8:Y14" si="5">(X8/V8)^(365/($A$28-$A$30))-1</f>
        <v>0.10797894031558464</v>
      </c>
      <c r="Z8" s="153">
        <f>X8/V8-1</f>
        <v>0.17894736842105274</v>
      </c>
      <c r="AA8" s="153">
        <f t="shared" ref="AA8:AA26" si="6">X8/W8-1</f>
        <v>5.164319248826299E-2</v>
      </c>
      <c r="AB8" s="89">
        <f>_xll.ciqfunctions.udf.CIQAVG(C8,"IQ_VOLUME","-30D",$A$28)</f>
        <v>0.67449999999999999</v>
      </c>
      <c r="AC8" s="89">
        <f>AB8*1000000</f>
        <v>674500</v>
      </c>
      <c r="AD8" s="127">
        <v>43</v>
      </c>
    </row>
    <row r="9" spans="1:30">
      <c r="A9" s="25" t="s">
        <v>291</v>
      </c>
      <c r="B9" s="175" t="s">
        <v>76</v>
      </c>
      <c r="C9" s="26" t="s">
        <v>28</v>
      </c>
      <c r="D9" s="88">
        <f>_xll.ciqfunctions.udf.CIQ(C9,"IQ_MARKETCAP",$A$28)</f>
        <v>3984.1200899999999</v>
      </c>
      <c r="E9" s="172">
        <f>_xll.ciqfunctions.udf.CIQ(C9,"IQ_HOLDINGS_EQUITY_ASSETS",$A$28)</f>
        <v>3763.08</v>
      </c>
      <c r="F9" s="173">
        <f>_xll.ciqfunctions.udf.CIQ(C9,"IQ_MARKETCAP",$A$29)</f>
        <v>2610.90488</v>
      </c>
      <c r="G9" s="89">
        <f>_xll.ciqfunctions.udf.CIQ(C9,"IQ_VOLUME",$A$28)</f>
        <v>1.11198</v>
      </c>
      <c r="H9" s="174">
        <f>_xll.ciqfunctions.udf.CIQ(C9,"IQ_CLOSEPRICE",$A$27)</f>
        <v>44.17</v>
      </c>
      <c r="I9" s="89">
        <f>_xll.ciqfunctions.udf.CIQ(C9,"IQ_CLOSEPRICE",$A$28)</f>
        <v>44.64</v>
      </c>
      <c r="J9" s="153">
        <f t="shared" si="4"/>
        <v>1.064070636178399E-2</v>
      </c>
      <c r="K9" s="173">
        <f>_xll.ciqfunctions.udf.CIQ($C9,"IQ_VWAP",A$28)</f>
        <v>44.41</v>
      </c>
      <c r="L9" s="186">
        <f>_xll.ciqfunctions.udf.CIQ($C9,"IQ_SHARESOUTSTANDING",($A$27))</f>
        <v>89.25</v>
      </c>
      <c r="M9" s="172">
        <f t="shared" si="3"/>
        <v>0</v>
      </c>
      <c r="N9" s="172">
        <f>_xll.ciqfunctions.udf.CIQAVG($C9,"IQ_VWAP",A$29,A$28,"USD")</f>
        <v>39.958460000000002</v>
      </c>
      <c r="O9" s="172">
        <f>_xll.ciqfunctions.udf.CIQ($C9,"IQ_SHARESOUTSTANDING",$A$29)</f>
        <v>67.569999999999993</v>
      </c>
      <c r="P9" s="172">
        <f>_xll.ciqfunctions.udf.CIQ($C9,"IQ_SHARESOUTSTANDING",$A$28)</f>
        <v>89.25</v>
      </c>
      <c r="Q9" s="172">
        <f t="shared" ref="Q9:Q26" si="7">(P9-O9)*N9</f>
        <v>866.29941280000037</v>
      </c>
      <c r="R9" s="173">
        <f>_xll.ciqfunctions.udf.CIQAVG($C9,"IQ_VWAP",A$30,A$28,"USD")</f>
        <v>36.823590000000003</v>
      </c>
      <c r="S9" s="173">
        <f>_xll.ciqfunctions.udf.CIQ($C9,"IQ_SHARESOUTSTANDING",$A$30)</f>
        <v>28.86</v>
      </c>
      <c r="T9" s="172">
        <f t="shared" ref="T9:T26" si="8">(P9-S9)*R9</f>
        <v>2223.7766001</v>
      </c>
      <c r="U9" s="126">
        <v>6.7999999999999996E-3</v>
      </c>
      <c r="V9" s="91">
        <f>_xll.ciqfunctions.udf.CIQ(C9,"IQ_CLOSEPRICE",$A$30)</f>
        <v>31.18</v>
      </c>
      <c r="W9" s="91">
        <f>_xll.ciqfunctions.udf.CIQ($C9,"IQ_CLOSEPRICE",$A$29)</f>
        <v>38.64</v>
      </c>
      <c r="X9" s="91">
        <f>_xll.ciqfunctions.udf.CIQ(C9,"IQ_CLOSEPRICE",$A$28)</f>
        <v>44.64</v>
      </c>
      <c r="Y9" s="153">
        <f t="shared" si="5"/>
        <v>0.25046806927263265</v>
      </c>
      <c r="Z9" s="153">
        <f t="shared" ref="Z9:Z26" si="9">X9/V9-1</f>
        <v>0.431686978832585</v>
      </c>
      <c r="AA9" s="153">
        <f t="shared" si="6"/>
        <v>0.15527950310559002</v>
      </c>
      <c r="AB9" s="89">
        <f>_xll.ciqfunctions.udf.CIQAVG(C9,"IQ_VOLUME","-30D",$A$28)</f>
        <v>1.04223</v>
      </c>
      <c r="AC9" s="89">
        <f t="shared" ref="AC9:AC26" si="10">AB9*1000000</f>
        <v>1042230</v>
      </c>
      <c r="AD9" s="127">
        <v>86</v>
      </c>
    </row>
    <row r="10" spans="1:30">
      <c r="A10" s="25" t="s">
        <v>297</v>
      </c>
      <c r="B10" s="175" t="s">
        <v>77</v>
      </c>
      <c r="C10" s="27" t="s">
        <v>78</v>
      </c>
      <c r="D10" s="88">
        <f>_xll.ciqfunctions.udf.CIQ(C10,"IQ_MARKETCAP",$A$28)</f>
        <v>1198.3454999999999</v>
      </c>
      <c r="E10" s="172">
        <f>_xll.ciqfunctions.udf.CIQ(C10,"IQ_HOLDINGS_EQUITY_ASSETS",$A$28)</f>
        <v>1273.04</v>
      </c>
      <c r="F10" s="173">
        <f>_xll.ciqfunctions.udf.CIQ(C10,"IQ_MARKETCAP",$A$29)</f>
        <v>719.15800000000002</v>
      </c>
      <c r="G10" s="89">
        <f>_xll.ciqfunctions.udf.CIQ(C10,"IQ_VOLUME",$A$28)</f>
        <v>0.74378</v>
      </c>
      <c r="H10" s="174">
        <f>_xll.ciqfunctions.udf.CIQ(C10,"IQ_CLOSEPRICE",$A$27)</f>
        <v>42.67</v>
      </c>
      <c r="I10" s="89">
        <f>_xll.ciqfunctions.udf.CIQ(C10,"IQ_CLOSEPRICE",$A$28)</f>
        <v>42.57</v>
      </c>
      <c r="J10" s="153">
        <f t="shared" si="4"/>
        <v>-2.3435669088352805E-3</v>
      </c>
      <c r="K10" s="173">
        <f>_xll.ciqfunctions.udf.CIQ($C10,"IQ_VWAP",A$28)</f>
        <v>42.31</v>
      </c>
      <c r="L10" s="186">
        <f>_xll.ciqfunctions.udf.CIQ($C10,"IQ_SHARESOUTSTANDING",($A$27))</f>
        <v>28.15</v>
      </c>
      <c r="M10" s="172">
        <f t="shared" ref="M10:M26" si="11">K10*(P10-L10)</f>
        <v>0</v>
      </c>
      <c r="N10" s="172">
        <f>_xll.ciqfunctions.udf.CIQAVG($C10,"IQ_VWAP",A$29,A$28,"USD")</f>
        <v>37.056910000000002</v>
      </c>
      <c r="O10" s="172">
        <f>_xll.ciqfunctions.udf.CIQ($C10,"IQ_SHARESOUTSTANDING",$A$29)</f>
        <v>19.399999999999999</v>
      </c>
      <c r="P10" s="172">
        <f>_xll.ciqfunctions.udf.CIQ($C10,"IQ_SHARESOUTSTANDING",$A$28)</f>
        <v>28.15</v>
      </c>
      <c r="Q10" s="172">
        <f t="shared" si="7"/>
        <v>324.24796250000003</v>
      </c>
      <c r="R10" s="173">
        <f>_xll.ciqfunctions.udf.CIQAVG($C10,"IQ_VWAP",A$30,A$28,"USD")</f>
        <v>35.212389999999999</v>
      </c>
      <c r="S10" s="173">
        <f>_xll.ciqfunctions.udf.CIQ($C10,"IQ_SHARESOUTSTANDING",$A$30)</f>
        <v>17.399999999999999</v>
      </c>
      <c r="T10" s="172">
        <f t="shared" si="8"/>
        <v>378.53319249999998</v>
      </c>
      <c r="U10" s="126">
        <v>4.7000000000000002E-3</v>
      </c>
      <c r="V10" s="91">
        <f>_xll.ciqfunctions.udf.CIQ(C10,"IQ_CLOSEPRICE",$A$30)</f>
        <v>34.5</v>
      </c>
      <c r="W10" s="91">
        <f>_xll.ciqfunctions.udf.CIQ($C10,"IQ_CLOSEPRICE",$A$29)</f>
        <v>37.07</v>
      </c>
      <c r="X10" s="91">
        <f>_xll.ciqfunctions.udf.CIQ(C10,"IQ_CLOSEPRICE",$A$28)</f>
        <v>42.57</v>
      </c>
      <c r="Y10" s="153">
        <f t="shared" si="5"/>
        <v>0.13987735854540628</v>
      </c>
      <c r="Z10" s="153">
        <f t="shared" si="9"/>
        <v>0.23391304347826081</v>
      </c>
      <c r="AA10" s="153">
        <f t="shared" si="6"/>
        <v>0.14836795252225521</v>
      </c>
      <c r="AB10" s="89">
        <f>_xll.ciqfunctions.udf.CIQAVG(C10,"IQ_VOLUME","-30D",$A$28)</f>
        <v>0.47394999999999998</v>
      </c>
      <c r="AC10" s="89">
        <f t="shared" si="10"/>
        <v>473950</v>
      </c>
      <c r="AD10" s="127">
        <v>112</v>
      </c>
    </row>
    <row r="11" spans="1:30">
      <c r="A11" s="176" t="s">
        <v>79</v>
      </c>
      <c r="B11" s="175" t="s">
        <v>80</v>
      </c>
      <c r="C11" s="27" t="s">
        <v>81</v>
      </c>
      <c r="D11" s="88">
        <f>_xll.ciqfunctions.udf.CIQ(C11,"IQ_MARKETCAP",$A$28)</f>
        <v>513.86710000000005</v>
      </c>
      <c r="E11" s="172">
        <f>_xll.ciqfunctions.udf.CIQ(C11,"IQ_HOLDINGS_EQUITY_ASSETS",$A$28)</f>
        <v>510.1</v>
      </c>
      <c r="F11" s="173">
        <f>_xll.ciqfunctions.udf.CIQ(C11,"IQ_MARKETCAP",$A$29)</f>
        <v>443.64409000000001</v>
      </c>
      <c r="G11" s="89">
        <f>_xll.ciqfunctions.udf.CIQ(C11,"IQ_VOLUME",$A$28)</f>
        <v>4.8000000000000001E-2</v>
      </c>
      <c r="H11" s="174">
        <f>_xll.ciqfunctions.udf.CIQ(C11,"IQ_CLOSEPRICE",$A$27)</f>
        <v>50.0169</v>
      </c>
      <c r="I11" s="89">
        <f>_xll.ciqfunctions.udf.CIQ(C11,"IQ_CLOSEPRICE",$A$28)</f>
        <v>49.89</v>
      </c>
      <c r="J11" s="153">
        <f t="shared" si="4"/>
        <v>-2.537142445853284E-3</v>
      </c>
      <c r="K11" s="173">
        <f>_xll.ciqfunctions.udf.CIQ($C11,"IQ_VWAP",A$28)</f>
        <v>49.75</v>
      </c>
      <c r="L11" s="186">
        <f>_xll.ciqfunctions.udf.CIQ($C11,"IQ_SHARESOUTSTANDING",($A$27))</f>
        <v>10.3</v>
      </c>
      <c r="M11" s="172">
        <f t="shared" si="11"/>
        <v>0</v>
      </c>
      <c r="N11" s="172">
        <f>_xll.ciqfunctions.udf.CIQAVG($C11,"IQ_VWAP",A$29,A$28,"USD")</f>
        <v>45.081609999999998</v>
      </c>
      <c r="O11" s="172">
        <f>_xll.ciqfunctions.udf.CIQ($C11,"IQ_SHARESOUTSTANDING",$A$29)</f>
        <v>9.85</v>
      </c>
      <c r="P11" s="172">
        <f>_xll.ciqfunctions.udf.CIQ($C11,"IQ_SHARESOUTSTANDING",$A$28)</f>
        <v>10.3</v>
      </c>
      <c r="Q11" s="172">
        <f t="shared" si="7"/>
        <v>20.286724500000048</v>
      </c>
      <c r="R11" s="173">
        <f>_xll.ciqfunctions.udf.CIQAVG($C11,"IQ_VWAP",A$30,A$28,"USD")</f>
        <v>44.241819999999997</v>
      </c>
      <c r="S11" s="173">
        <f>_xll.ciqfunctions.udf.CIQ($C11,"IQ_SHARESOUTSTANDING",$A$30)</f>
        <v>10.8</v>
      </c>
      <c r="T11" s="172">
        <f t="shared" si="8"/>
        <v>-22.120909999999999</v>
      </c>
      <c r="U11" s="126">
        <v>6.4999999999999997E-3</v>
      </c>
      <c r="V11" s="91">
        <f>_xll.ciqfunctions.udf.CIQ(C11,"IQ_CLOSEPRICE",$A$30)</f>
        <v>45.53</v>
      </c>
      <c r="W11" s="91">
        <f>_xll.ciqfunctions.udf.CIQ($C11,"IQ_CLOSEPRICE",$A$29)</f>
        <v>45.04</v>
      </c>
      <c r="X11" s="91">
        <f>_xll.ciqfunctions.udf.CIQ(C11,"IQ_CLOSEPRICE",$A$28)</f>
        <v>49.89</v>
      </c>
      <c r="Y11" s="153">
        <f t="shared" si="5"/>
        <v>5.8614139509725716E-2</v>
      </c>
      <c r="Z11" s="153">
        <f t="shared" si="9"/>
        <v>9.5761036679112621E-2</v>
      </c>
      <c r="AA11" s="153">
        <f t="shared" si="6"/>
        <v>0.10768206039076378</v>
      </c>
      <c r="AB11" s="89">
        <f>_xll.ciqfunctions.udf.CIQAVG(C11,"IQ_VOLUME","-30D",$A$28)</f>
        <v>6.5439999999999998E-2</v>
      </c>
      <c r="AC11" s="89">
        <f t="shared" si="10"/>
        <v>65440</v>
      </c>
      <c r="AD11" s="127">
        <v>110</v>
      </c>
    </row>
    <row r="12" spans="1:30">
      <c r="A12" s="175" t="s">
        <v>82</v>
      </c>
      <c r="B12" s="25" t="s">
        <v>83</v>
      </c>
      <c r="C12" s="25" t="s">
        <v>84</v>
      </c>
      <c r="D12" s="88">
        <f>_xll.ciqfunctions.udf.CIQ(C12,"IQ_MARKETCAP",$A$28)</f>
        <v>495.69299999999998</v>
      </c>
      <c r="E12" s="172">
        <f>_xll.ciqfunctions.udf.CIQ(C12,"IQ_HOLDINGS_EQUITY_ASSETS",$A$28)</f>
        <v>496.79</v>
      </c>
      <c r="F12" s="173">
        <f>_xll.ciqfunctions.udf.CIQ(C12,"IQ_MARKETCAP",$A$29)</f>
        <v>407.07</v>
      </c>
      <c r="G12" s="89">
        <f>_xll.ciqfunctions.udf.CIQ(C12,"IQ_VOLUME",$A$28)</f>
        <v>3.7560000000000003E-2</v>
      </c>
      <c r="H12" s="174">
        <f>_xll.ciqfunctions.udf.CIQ(C12,"IQ_CLOSEPRICE",$A$27)</f>
        <v>50.22</v>
      </c>
      <c r="I12" s="89">
        <f>_xll.ciqfunctions.udf.CIQ(C12,"IQ_CLOSEPRICE",$A$28)</f>
        <v>50.07</v>
      </c>
      <c r="J12" s="153">
        <f t="shared" si="4"/>
        <v>-2.9868578255674749E-3</v>
      </c>
      <c r="K12" s="173">
        <f>_xll.ciqfunctions.udf.CIQ($C12,"IQ_VWAP",A$28)</f>
        <v>49.93</v>
      </c>
      <c r="L12" s="186">
        <f>_xll.ciqfunctions.udf.CIQ($C12,"IQ_SHARESOUTSTANDING",($A$27))</f>
        <v>9.9</v>
      </c>
      <c r="M12" s="172">
        <f t="shared" si="11"/>
        <v>0</v>
      </c>
      <c r="N12" s="172">
        <f>_xll.ciqfunctions.udf.CIQAVG($C12,"IQ_VWAP",A$29,A$28,"USD")</f>
        <v>45.290280000000003</v>
      </c>
      <c r="O12" s="172">
        <f>_xll.ciqfunctions.udf.CIQ($C12,"IQ_SHARESOUTSTANDING",$A$29)</f>
        <v>9</v>
      </c>
      <c r="P12" s="172">
        <f>_xll.ciqfunctions.udf.CIQ($C12,"IQ_SHARESOUTSTANDING",$A$28)</f>
        <v>9.9</v>
      </c>
      <c r="Q12" s="172">
        <f t="shared" si="7"/>
        <v>40.76125200000002</v>
      </c>
      <c r="R12" s="173">
        <f>_xll.ciqfunctions.udf.CIQAVG($C12,"IQ_VWAP",A$30,A$28,"USD")</f>
        <v>44.871810000000004</v>
      </c>
      <c r="S12" s="173">
        <f>_xll.ciqfunctions.udf.CIQ($C12,"IQ_SHARESOUTSTANDING",$A$30)</f>
        <v>4.76</v>
      </c>
      <c r="T12" s="172">
        <f t="shared" si="8"/>
        <v>230.64110340000005</v>
      </c>
      <c r="U12" s="126">
        <v>6.0000000000000001E-3</v>
      </c>
      <c r="V12" s="91">
        <f>_xll.ciqfunctions.udf.CIQ(C12,"IQ_CLOSEPRICE",$A$30)</f>
        <v>38.61</v>
      </c>
      <c r="W12" s="91">
        <f>_xll.ciqfunctions.udf.CIQ($C12,"IQ_CLOSEPRICE",$A$29)</f>
        <v>45.23</v>
      </c>
      <c r="X12" s="91">
        <f>_xll.ciqfunctions.udf.CIQ(C12,"IQ_CLOSEPRICE",$A$28)</f>
        <v>50.07</v>
      </c>
      <c r="Y12" s="153">
        <f t="shared" si="5"/>
        <v>0.17573064571715258</v>
      </c>
      <c r="Z12" s="153">
        <f t="shared" si="9"/>
        <v>0.29681429681429683</v>
      </c>
      <c r="AA12" s="153">
        <f t="shared" si="6"/>
        <v>0.10700862259562238</v>
      </c>
      <c r="AB12" s="89">
        <f>_xll.ciqfunctions.udf.CIQAVG(C12,"IQ_VOLUME","-30D",$A$28)</f>
        <v>4.07E-2</v>
      </c>
      <c r="AC12" s="89">
        <f t="shared" si="10"/>
        <v>40700</v>
      </c>
      <c r="AD12" s="127">
        <v>102</v>
      </c>
    </row>
    <row r="13" spans="1:30">
      <c r="A13" s="25" t="s">
        <v>295</v>
      </c>
      <c r="B13" s="176" t="s">
        <v>85</v>
      </c>
      <c r="C13" s="26" t="s">
        <v>86</v>
      </c>
      <c r="D13" s="88">
        <f>_xll.ciqfunctions.udf.CIQ(C13,"IQ_MARKETCAP",$A$28)</f>
        <v>220.67599999999999</v>
      </c>
      <c r="E13" s="172">
        <f>_xll.ciqfunctions.udf.CIQ(C13,"IQ_HOLDINGS_EQUITY_ASSETS",$A$28)</f>
        <v>221.92</v>
      </c>
      <c r="F13" s="173">
        <f>_xll.ciqfunctions.udf.CIQ(C13,"IQ_MARKETCAP",$A$29)</f>
        <v>202.4</v>
      </c>
      <c r="G13" s="89">
        <f>_xll.ciqfunctions.udf.CIQ(C13,"IQ_VOLUME",$A$28)</f>
        <v>7.4609999999999996E-2</v>
      </c>
      <c r="H13" s="174">
        <f>_xll.ciqfunctions.udf.CIQ(C13,"IQ_CLOSEPRICE",$A$27)</f>
        <v>25.18</v>
      </c>
      <c r="I13" s="89">
        <f>_xll.ciqfunctions.udf.CIQ(C13,"IQ_CLOSEPRICE",$A$28)</f>
        <v>25.66</v>
      </c>
      <c r="J13" s="153">
        <f t="shared" si="4"/>
        <v>1.9062748212867374E-2</v>
      </c>
      <c r="K13" s="173">
        <f>_xll.ciqfunctions.udf.CIQ($C13,"IQ_VWAP",A$28)</f>
        <v>25.5</v>
      </c>
      <c r="L13" s="186">
        <f>_xll.ciqfunctions.udf.CIQ($C13,"IQ_SHARESOUTSTANDING",($A$27))</f>
        <v>8.6</v>
      </c>
      <c r="M13" s="172">
        <f t="shared" si="11"/>
        <v>0</v>
      </c>
      <c r="N13" s="172">
        <f>_xll.ciqfunctions.udf.CIQAVG($C13,"IQ_VWAP",A$29,A$28,"USD")</f>
        <v>22.116040000000002</v>
      </c>
      <c r="O13" s="172">
        <f>_xll.ciqfunctions.udf.CIQ($C13,"IQ_SHARESOUTSTANDING",$A$29)</f>
        <v>9.1999999999999993</v>
      </c>
      <c r="P13" s="172">
        <f>_xll.ciqfunctions.udf.CIQ($C13,"IQ_SHARESOUTSTANDING",$A$28)</f>
        <v>8.6</v>
      </c>
      <c r="Q13" s="172">
        <f t="shared" si="7"/>
        <v>-13.269623999999993</v>
      </c>
      <c r="R13" s="173">
        <f>_xll.ciqfunctions.udf.CIQAVG($C13,"IQ_VWAP",A$30,A$28,"USD")</f>
        <v>21.075009999999999</v>
      </c>
      <c r="S13" s="173">
        <f>_xll.ciqfunctions.udf.CIQ($C13,"IQ_SHARESOUTSTANDING",$A$30)</f>
        <v>9.5500000000000007</v>
      </c>
      <c r="T13" s="172">
        <f t="shared" si="8"/>
        <v>-20.021259500000021</v>
      </c>
      <c r="U13" s="126">
        <v>4.4999999999999997E-3</v>
      </c>
      <c r="V13" s="91">
        <f>_xll.ciqfunctions.udf.CIQ(C13,"IQ_CLOSEPRICE",$A$30)</f>
        <v>20.69</v>
      </c>
      <c r="W13" s="91">
        <f>_xll.ciqfunctions.udf.CIQ($C13,"IQ_CLOSEPRICE",$A$29)</f>
        <v>22</v>
      </c>
      <c r="X13" s="91">
        <f>_xll.ciqfunctions.udf.CIQ(C13,"IQ_CLOSEPRICE",$A$28)</f>
        <v>25.66</v>
      </c>
      <c r="Y13" s="153">
        <f t="shared" si="5"/>
        <v>0.14349866957223312</v>
      </c>
      <c r="Z13" s="153">
        <f t="shared" si="9"/>
        <v>0.24021266312228118</v>
      </c>
      <c r="AA13" s="153">
        <f t="shared" si="6"/>
        <v>0.16636363636363627</v>
      </c>
      <c r="AB13" s="89">
        <f>_xll.ciqfunctions.udf.CIQAVG(C13,"IQ_VOLUME","-30D",$A$28)</f>
        <v>8.745E-2</v>
      </c>
      <c r="AC13" s="89">
        <f t="shared" si="10"/>
        <v>87450</v>
      </c>
      <c r="AD13" s="127">
        <v>81</v>
      </c>
    </row>
    <row r="14" spans="1:30">
      <c r="A14" s="25" t="s">
        <v>87</v>
      </c>
      <c r="B14" s="176" t="s">
        <v>88</v>
      </c>
      <c r="C14" s="25" t="s">
        <v>89</v>
      </c>
      <c r="D14" s="88">
        <f>_xll.ciqfunctions.udf.CIQ(C14,"IQ_MARKETCAP",$A$28)</f>
        <v>209.00975</v>
      </c>
      <c r="E14" s="172">
        <f>_xll.ciqfunctions.udf.CIQ(C14,"IQ_HOLDINGS_EQUITY_ASSETS",$A$28)</f>
        <v>202.98</v>
      </c>
      <c r="F14" s="173">
        <f>_xll.ciqfunctions.udf.CIQ(C14,"IQ_MARKETCAP",$A$29)</f>
        <v>149.44999999999999</v>
      </c>
      <c r="G14" s="89">
        <f>_xll.ciqfunctions.udf.CIQ(C14,"IQ_VOLUME",$A$28)</f>
        <v>1.2319999999999999E-2</v>
      </c>
      <c r="H14" s="174">
        <f>_xll.ciqfunctions.udf.CIQ(C14,"IQ_CLOSEPRICE",$A$27)</f>
        <v>55.53</v>
      </c>
      <c r="I14" s="89">
        <f>_xll.ciqfunctions.udf.CIQ(C14,"IQ_CLOSEPRICE",$A$28)</f>
        <v>56.11</v>
      </c>
      <c r="J14" s="153">
        <f t="shared" si="4"/>
        <v>1.0444804610120624E-2</v>
      </c>
      <c r="K14" s="173">
        <f>_xll.ciqfunctions.udf.CIQ($C14,"IQ_VWAP",A$28)</f>
        <v>55.8</v>
      </c>
      <c r="L14" s="186">
        <f>_xll.ciqfunctions.udf.CIQ($C14,"IQ_SHARESOUTSTANDING",($A$27))</f>
        <v>3.7250000000000001</v>
      </c>
      <c r="M14" s="172">
        <f t="shared" si="11"/>
        <v>0</v>
      </c>
      <c r="N14" s="172">
        <f>_xll.ciqfunctions.udf.CIQAVG($C14,"IQ_VWAP",A$29,A$28,"USD")</f>
        <v>50.259399999999999</v>
      </c>
      <c r="O14" s="172">
        <f>_xll.ciqfunctions.udf.CIQ($C14,"IQ_SHARESOUTSTANDING",$A$29)</f>
        <v>3.05</v>
      </c>
      <c r="P14" s="172">
        <f>_xll.ciqfunctions.udf.CIQ($C14,"IQ_SHARESOUTSTANDING",$A$28)</f>
        <v>3.7250000000000001</v>
      </c>
      <c r="Q14" s="172">
        <f t="shared" si="7"/>
        <v>33.925095000000013</v>
      </c>
      <c r="R14" s="173">
        <f>_xll.ciqfunctions.udf.CIQAVG($C14,"IQ_VWAP",A$30,A$28,"USD")</f>
        <v>46.739730000000002</v>
      </c>
      <c r="S14" s="173">
        <f>_xll.ciqfunctions.udf.CIQ($C14,"IQ_SHARESOUTSTANDING",$A$30)</f>
        <v>3.1</v>
      </c>
      <c r="T14" s="172">
        <f t="shared" si="8"/>
        <v>29.212331250000002</v>
      </c>
      <c r="U14" s="126">
        <v>6.7999999999999996E-3</v>
      </c>
      <c r="V14" s="91">
        <f>_xll.ciqfunctions.udf.CIQ(C14,"IQ_CLOSEPRICE",$A$30)</f>
        <v>41.240499999999997</v>
      </c>
      <c r="W14" s="91">
        <f>_xll.ciqfunctions.udf.CIQ($C14,"IQ_CLOSEPRICE",$A$29)</f>
        <v>49</v>
      </c>
      <c r="X14" s="91">
        <f>_xll.ciqfunctions.udf.CIQ(C14,"IQ_CLOSEPRICE",$A$28)</f>
        <v>56.11</v>
      </c>
      <c r="Y14" s="153">
        <f t="shared" si="5"/>
        <v>0.21139976632971291</v>
      </c>
      <c r="Z14" s="153">
        <f t="shared" si="9"/>
        <v>0.36055576435785208</v>
      </c>
      <c r="AA14" s="153">
        <f t="shared" si="6"/>
        <v>0.14510204081632661</v>
      </c>
      <c r="AB14" s="89">
        <f>_xll.ciqfunctions.udf.CIQAVG(C14,"IQ_VOLUME","-30D",$A$28)</f>
        <v>2.9899999999999999E-2</v>
      </c>
      <c r="AC14" s="89">
        <f t="shared" si="10"/>
        <v>29900</v>
      </c>
      <c r="AD14" s="127">
        <v>62</v>
      </c>
    </row>
    <row r="15" spans="1:30">
      <c r="A15" s="177" t="s">
        <v>90</v>
      </c>
      <c r="B15" s="176" t="s">
        <v>91</v>
      </c>
      <c r="C15" s="25" t="s">
        <v>92</v>
      </c>
      <c r="D15" s="88">
        <f>_xll.ciqfunctions.udf.CIQ(C15,"IQ_MARKETCAP",$A$28)</f>
        <v>186.66248999999999</v>
      </c>
      <c r="E15" s="172">
        <f>_xll.ciqfunctions.udf.CIQ(C15,"IQ_HOLDINGS_EQUITY_ASSETS",$A$28)</f>
        <v>182.68</v>
      </c>
      <c r="F15" s="173">
        <f>_xll.ciqfunctions.udf.CIQ(C15,"IQ_MARKETCAP",$A$29)</f>
        <v>162.20238000000001</v>
      </c>
      <c r="G15" s="89">
        <f>_xll.ciqfunctions.udf.CIQ(C15,"IQ_VOLUME",$A$28)</f>
        <v>1.141E-2</v>
      </c>
      <c r="H15" s="174">
        <f>_xll.ciqfunctions.udf.CIQ(C15,"IQ_CLOSEPRICE",$A$27)</f>
        <v>39.034700000000001</v>
      </c>
      <c r="I15" s="89">
        <f>_xll.ciqfunctions.udf.CIQ(C15,"IQ_CLOSEPRICE",$A$28)</f>
        <v>39.813099999999999</v>
      </c>
      <c r="J15" s="153">
        <f t="shared" si="4"/>
        <v>1.9941231775830164E-2</v>
      </c>
      <c r="K15" s="173">
        <f>_xll.ciqfunctions.udf.CIQ($C15,"IQ_VWAP",A$28)</f>
        <v>39.54</v>
      </c>
      <c r="L15" s="186">
        <f>_xll.ciqfunctions.udf.CIQ($C15,"IQ_SHARESOUTSTANDING",($A$27))</f>
        <v>4.6884699999999997</v>
      </c>
      <c r="M15" s="172">
        <f t="shared" si="11"/>
        <v>0</v>
      </c>
      <c r="N15" s="172">
        <f>_xll.ciqfunctions.udf.CIQAVG($C15,"IQ_VWAP",A$29,A$28,"USD")</f>
        <v>35.543489999999998</v>
      </c>
      <c r="O15" s="172">
        <f>_xll.ciqfunctions.udf.CIQ($C15,"IQ_SHARESOUTSTANDING",$A$29)</f>
        <v>4.58847</v>
      </c>
      <c r="P15" s="172">
        <f>_xll.ciqfunctions.udf.CIQ($C15,"IQ_SHARESOUTSTANDING",$A$28)</f>
        <v>4.6884699999999997</v>
      </c>
      <c r="Q15" s="172">
        <f t="shared" si="7"/>
        <v>3.5543489999999873</v>
      </c>
      <c r="R15" s="173">
        <f>_xll.ciqfunctions.udf.CIQAVG($C15,"IQ_VWAP",A$30,A$28,"USD")</f>
        <v>33.555639999999997</v>
      </c>
      <c r="S15" s="173">
        <f>_xll.ciqfunctions.udf.CIQ($C15,"IQ_SHARESOUTSTANDING",$A$30)</f>
        <v>3.7884699999999998</v>
      </c>
      <c r="T15" s="172">
        <f t="shared" si="8"/>
        <v>30.200075999999996</v>
      </c>
      <c r="U15" s="126">
        <v>5.0000000000000001E-3</v>
      </c>
      <c r="V15" s="192">
        <f>_xll.ciqfunctions.udf.CIQ(C15,"IQ_CLOSEPRICE","2023/6/12")</f>
        <v>25.517099999999999</v>
      </c>
      <c r="W15" s="91">
        <f>_xll.ciqfunctions.udf.CIQ($C15,"IQ_CLOSEPRICE",$A$29)</f>
        <v>35.35</v>
      </c>
      <c r="X15" s="91">
        <f>_xll.ciqfunctions.udf.CIQ(C15,"IQ_CLOSEPRICE",$A$28)</f>
        <v>39.813099999999999</v>
      </c>
      <c r="Y15" s="196">
        <f>(X15/V15)^(365/($A$28-"2023/6/12"))-1</f>
        <v>0.22946193256874992</v>
      </c>
      <c r="Z15" s="197">
        <f t="shared" si="9"/>
        <v>0.56025175274619765</v>
      </c>
      <c r="AA15" s="153">
        <f t="shared" si="6"/>
        <v>0.12625459688826024</v>
      </c>
      <c r="AB15" s="89">
        <f>_xll.ciqfunctions.udf.CIQAVG(C15,"IQ_VOLUME","-30D",$A$28)</f>
        <v>1.8180000000000002E-2</v>
      </c>
      <c r="AC15" s="89">
        <f t="shared" si="10"/>
        <v>18180</v>
      </c>
      <c r="AD15" s="127">
        <v>47</v>
      </c>
    </row>
    <row r="16" spans="1:30">
      <c r="A16" s="178" t="s">
        <v>289</v>
      </c>
      <c r="B16" s="175" t="s">
        <v>94</v>
      </c>
      <c r="C16" s="26" t="s">
        <v>95</v>
      </c>
      <c r="D16" s="88">
        <f>_xll.ciqfunctions.udf.CIQ(C16,"IQ_MARKETCAP",$A$28)</f>
        <v>394.91199999999998</v>
      </c>
      <c r="E16" s="172">
        <f>_xll.ciqfunctions.udf.CIQ(C16,"IQ_HOLDINGS_EQUITY_ASSETS",$A$28)</f>
        <v>354.85</v>
      </c>
      <c r="F16" s="173">
        <f>_xll.ciqfunctions.udf.CIQ(C16,"IQ_MARKETCAP",$A$29)</f>
        <v>225.56450000000001</v>
      </c>
      <c r="G16" s="89">
        <f>_xll.ciqfunctions.udf.CIQ(C16,"IQ_VOLUME",$A$28)</f>
        <v>0.28064</v>
      </c>
      <c r="H16" s="174">
        <f>_xll.ciqfunctions.udf.CIQ(C16,"IQ_CLOSEPRICE",$A$27)</f>
        <v>51.2</v>
      </c>
      <c r="I16" s="89">
        <f>_xll.ciqfunctions.udf.CIQ(C16,"IQ_CLOSEPRICE",$A$28)</f>
        <v>52.48</v>
      </c>
      <c r="J16" s="153">
        <f t="shared" si="4"/>
        <v>2.4999999999999883E-2</v>
      </c>
      <c r="K16" s="173">
        <f>_xll.ciqfunctions.udf.CIQ($C16,"IQ_VWAP",A$28)</f>
        <v>52.23</v>
      </c>
      <c r="L16" s="186">
        <f>_xll.ciqfunctions.udf.CIQ($C16,"IQ_SHARESOUTSTANDING",($A$27))</f>
        <v>7.5250000000000004</v>
      </c>
      <c r="M16" s="172">
        <f t="shared" si="11"/>
        <v>0</v>
      </c>
      <c r="N16" s="172">
        <f>_xll.ciqfunctions.udf.CIQAVG($C16,"IQ_VWAP",A$29,A$28,"USD")</f>
        <v>41.68779</v>
      </c>
      <c r="O16" s="172">
        <f>_xll.ciqfunctions.udf.CIQ($C16,"IQ_SHARESOUTSTANDING",$A$29)</f>
        <v>5.5750000000000002</v>
      </c>
      <c r="P16" s="172">
        <f>_xll.ciqfunctions.udf.CIQ($C16,"IQ_SHARESOUTSTANDING",$A$28)</f>
        <v>7.5250000000000004</v>
      </c>
      <c r="Q16" s="172">
        <f t="shared" si="7"/>
        <v>81.291190500000013</v>
      </c>
      <c r="R16" s="173">
        <f>_xll.ciqfunctions.udf.CIQAVG($C16,"IQ_VWAP",A$30,A$28,"USD")</f>
        <v>38.158679999999997</v>
      </c>
      <c r="S16" s="173">
        <f>_xll.ciqfunctions.udf.CIQ($C16,"IQ_SHARESOUTSTANDING",$A$30)</f>
        <v>2.0750000000000002</v>
      </c>
      <c r="T16" s="172">
        <f t="shared" si="8"/>
        <v>207.96480599999998</v>
      </c>
      <c r="U16" s="126">
        <v>7.4999999999999997E-3</v>
      </c>
      <c r="V16" s="192">
        <f>_xll.ciqfunctions.udf.CIQ(C16,"IQ_CLOSEPRICE","2023/5/18")</f>
        <v>25.907800000000002</v>
      </c>
      <c r="W16" s="91">
        <f>_xll.ciqfunctions.udf.CIQ($C16,"IQ_CLOSEPRICE",$A$29)</f>
        <v>40.46</v>
      </c>
      <c r="X16" s="91">
        <f>_xll.ciqfunctions.udf.CIQ(C16,"IQ_CLOSEPRICE",$A$28)</f>
        <v>52.48</v>
      </c>
      <c r="Y16" s="153">
        <f>(X16/V16)^(365/($A$28-"2023/5/18"))-1</f>
        <v>0.37395459574525125</v>
      </c>
      <c r="Z16" s="197">
        <f t="shared" si="9"/>
        <v>1.0256447865121698</v>
      </c>
      <c r="AA16" s="153">
        <f t="shared" si="6"/>
        <v>0.29708353929807196</v>
      </c>
      <c r="AB16" s="89">
        <f>_xll.ciqfunctions.udf.CIQAVG(C16,"IQ_VOLUME","-30D",$A$28)</f>
        <v>0.16692000000000001</v>
      </c>
      <c r="AC16" s="89">
        <f t="shared" si="10"/>
        <v>166920</v>
      </c>
      <c r="AD16" s="127">
        <v>47</v>
      </c>
    </row>
    <row r="17" spans="1:30">
      <c r="A17" s="176" t="s">
        <v>96</v>
      </c>
      <c r="B17" s="175" t="s">
        <v>97</v>
      </c>
      <c r="C17" s="27" t="s">
        <v>98</v>
      </c>
      <c r="D17" s="88">
        <f>_xll.ciqfunctions.udf.CIQ(C17,"IQ_MARKETCAP",$A$28)</f>
        <v>104.43207</v>
      </c>
      <c r="E17" s="172">
        <f>_xll.ciqfunctions.udf.CIQ(C17,"IQ_HOLDINGS_EQUITY_ASSETS",$A$28)</f>
        <v>100.44</v>
      </c>
      <c r="F17" s="173">
        <f>_xll.ciqfunctions.udf.CIQ(C17,"IQ_MARKETCAP",$A$29)</f>
        <v>66.678550000000001</v>
      </c>
      <c r="G17" s="89">
        <f>_xll.ciqfunctions.udf.CIQ(C17,"IQ_VOLUME",$A$28)</f>
        <v>5.1799999999999997E-3</v>
      </c>
      <c r="H17" s="174">
        <f>_xll.ciqfunctions.udf.CIQ(C17,"IQ_CLOSEPRICE",$A$27)</f>
        <v>62.938000000000002</v>
      </c>
      <c r="I17" s="89">
        <f>_xll.ciqfunctions.udf.CIQ(C17,"IQ_CLOSEPRICE",$A$28)</f>
        <v>65.27</v>
      </c>
      <c r="J17" s="153">
        <f t="shared" si="4"/>
        <v>3.7052337220756834E-2</v>
      </c>
      <c r="K17" s="173">
        <f>_xll.ciqfunctions.udf.CIQ($C17,"IQ_VWAP",A$28)</f>
        <v>64.94</v>
      </c>
      <c r="L17" s="173">
        <f>_xll.ciqfunctions.udf.CIQ($C17,"IQ_SHARESOUTSTANDING",($A$27))</f>
        <v>1.6</v>
      </c>
      <c r="M17" s="172">
        <f t="shared" si="11"/>
        <v>0</v>
      </c>
      <c r="N17" s="172">
        <f>_xll.ciqfunctions.udf.CIQAVG($C17,"IQ_VWAP",A$29,A$28,"USD")</f>
        <v>54.825369999999999</v>
      </c>
      <c r="O17" s="172">
        <f>_xll.ciqfunctions.udf.CIQ($C17,"IQ_SHARESOUTSTANDING",$A$29)</f>
        <v>1.25</v>
      </c>
      <c r="P17" s="172">
        <f>_xll.ciqfunctions.udf.CIQ($C17,"IQ_SHARESOUTSTANDING",$A$28)</f>
        <v>1.6</v>
      </c>
      <c r="Q17" s="172">
        <f t="shared" si="7"/>
        <v>19.188879500000006</v>
      </c>
      <c r="R17" s="173">
        <f>_xll.ciqfunctions.udf.CIQAVG($C17,"IQ_VWAP",A$30,A$28,"USD")</f>
        <v>50.168579999999999</v>
      </c>
      <c r="S17" s="173">
        <f>_xll.ciqfunctions.udf.CIQ($C17,"IQ_SHARESOUTSTANDING",$A$30)</f>
        <v>1.05</v>
      </c>
      <c r="T17" s="172">
        <f t="shared" si="8"/>
        <v>27.592719000000002</v>
      </c>
      <c r="U17" s="126">
        <v>7.0000000000000001E-3</v>
      </c>
      <c r="V17" s="91">
        <f>_xll.ciqfunctions.udf.CIQ(C17,"IQ_CLOSEPRICE",$A$30)</f>
        <v>43.796900000000001</v>
      </c>
      <c r="W17" s="91">
        <f>_xll.ciqfunctions.udf.CIQ($C17,"IQ_CLOSEPRICE",$A$29)</f>
        <v>53.342799999999997</v>
      </c>
      <c r="X17" s="91">
        <f>_xll.ciqfunctions.udf.CIQ(C17,"IQ_CLOSEPRICE",$A$28)</f>
        <v>65.27</v>
      </c>
      <c r="Y17" s="153">
        <f>(X17/V17)^(365/($A$28-$A$30))-1</f>
        <v>0.28210707540292002</v>
      </c>
      <c r="Z17" s="153">
        <f t="shared" si="9"/>
        <v>0.49028812541526889</v>
      </c>
      <c r="AA17" s="153">
        <f t="shared" si="6"/>
        <v>0.22359531183214987</v>
      </c>
      <c r="AB17" s="89">
        <f>_xll.ciqfunctions.udf.CIQAVG(C17,"IQ_VOLUME","-30D",$A$28)</f>
        <v>7.0699999999999999E-3</v>
      </c>
      <c r="AC17" s="89">
        <f t="shared" si="10"/>
        <v>7070</v>
      </c>
      <c r="AD17" s="127">
        <v>31</v>
      </c>
    </row>
    <row r="18" spans="1:30">
      <c r="A18" s="176" t="s">
        <v>99</v>
      </c>
      <c r="B18" s="176" t="s">
        <v>100</v>
      </c>
      <c r="C18" s="25" t="s">
        <v>101</v>
      </c>
      <c r="D18" s="88">
        <f>_xll.ciqfunctions.udf.CIQ(C18,"IQ_MARKETCAP",$A$28)</f>
        <v>33.994509999999998</v>
      </c>
      <c r="E18" s="172">
        <f>_xll.ciqfunctions.udf.CIQ(C18,"IQ_HOLDINGS_EQUITY_ASSETS",$A$28)</f>
        <v>33.57</v>
      </c>
      <c r="F18" s="173">
        <f>_xll.ciqfunctions.udf.CIQ(C18,"IQ_MARKETCAP",$A$29)</f>
        <v>33.911209999999997</v>
      </c>
      <c r="G18" s="89">
        <f>_xll.ciqfunctions.udf.CIQ(C18,"IQ_VOLUME",$A$28)</f>
        <v>2.5799999999999998E-3</v>
      </c>
      <c r="H18" s="174">
        <f>_xll.ciqfunctions.udf.CIQ(C18,"IQ_CLOSEPRICE",$A$27)</f>
        <v>42.924100000000003</v>
      </c>
      <c r="I18" s="89">
        <f>_xll.ciqfunctions.udf.CIQ(C18,"IQ_CLOSEPRICE",$A$28)</f>
        <v>43.582700000000003</v>
      </c>
      <c r="J18" s="153">
        <f t="shared" si="4"/>
        <v>1.5343361887610919E-2</v>
      </c>
      <c r="K18" s="173">
        <f>_xll.ciqfunctions.udf.CIQ($C18,"IQ_VWAP",A$28)</f>
        <v>43.19</v>
      </c>
      <c r="L18" s="173">
        <f>_xll.ciqfunctions.udf.CIQ($C18,"IQ_SHARESOUTSTANDING",($A$27))</f>
        <v>0.78</v>
      </c>
      <c r="M18" s="172">
        <f t="shared" si="11"/>
        <v>0</v>
      </c>
      <c r="N18" s="172">
        <f>_xll.ciqfunctions.udf.CIQAVG($C18,"IQ_VWAP",A$29,A$28,"USD")</f>
        <v>40.197049999999997</v>
      </c>
      <c r="O18" s="172">
        <f>_xll.ciqfunctions.udf.CIQ($C18,"IQ_SHARESOUTSTANDING",$A$29)</f>
        <v>0.87</v>
      </c>
      <c r="P18" s="172">
        <f>_xll.ciqfunctions.udf.CIQ($C18,"IQ_SHARESOUTSTANDING",$A$28)</f>
        <v>0.78</v>
      </c>
      <c r="Q18" s="172">
        <f t="shared" si="7"/>
        <v>-3.6177344999999983</v>
      </c>
      <c r="R18" s="173">
        <f>_xll.ciqfunctions.udf.CIQAVG($C18,"IQ_VWAP",A$30,A$28,"USD")</f>
        <v>39.137610000000002</v>
      </c>
      <c r="S18" s="173">
        <f>_xll.ciqfunctions.udf.CIQ($C18,"IQ_SHARESOUTSTANDING",$A$30)</f>
        <v>0.96</v>
      </c>
      <c r="T18" s="172">
        <f t="shared" si="8"/>
        <v>-7.0447697999999983</v>
      </c>
      <c r="U18" s="184">
        <v>6.7999999999999996E-3</v>
      </c>
      <c r="V18" s="91">
        <f>_xll.ciqfunctions.udf.CIQ(C18,"IQ_CLOSEPRICE",$A$30)</f>
        <v>38.210599999999999</v>
      </c>
      <c r="W18" s="91">
        <f>_xll.ciqfunctions.udf.CIQ($C18,"IQ_CLOSEPRICE",$A$29)</f>
        <v>38.978400000000001</v>
      </c>
      <c r="X18" s="91">
        <f>_xll.ciqfunctions.udf.CIQ(C18,"IQ_CLOSEPRICE",$A$28)</f>
        <v>43.582700000000003</v>
      </c>
      <c r="Y18" s="153">
        <f>(X18/V18)^(365/($A$28-$A$30))-1</f>
        <v>8.538685276395519E-2</v>
      </c>
      <c r="Z18" s="153">
        <f t="shared" si="9"/>
        <v>0.14059187764651693</v>
      </c>
      <c r="AA18" s="153">
        <f t="shared" si="6"/>
        <v>0.11812439710198475</v>
      </c>
      <c r="AB18" s="89">
        <f>_xll.ciqfunctions.udf.CIQAVG(C18,"IQ_VOLUME","-30D",$A$28)</f>
        <v>4.2700000000000004E-3</v>
      </c>
      <c r="AC18" s="89">
        <f t="shared" si="10"/>
        <v>4270</v>
      </c>
      <c r="AD18" s="127">
        <v>24</v>
      </c>
    </row>
    <row r="19" spans="1:30">
      <c r="A19" s="176" t="s">
        <v>102</v>
      </c>
      <c r="B19" s="176"/>
      <c r="C19" s="25" t="s">
        <v>103</v>
      </c>
      <c r="D19" s="88">
        <f>_xll.ciqfunctions.udf.CIQ(C19,"IQ_MARKETCAP",$A$28)</f>
        <v>23.5396</v>
      </c>
      <c r="E19" s="172">
        <f>_xll.ciqfunctions.udf.CIQ(C19,"IQ_HOLDINGS_EQUITY_ASSETS",$A$28)</f>
        <v>5.75</v>
      </c>
      <c r="F19" s="173">
        <f>_xll.ciqfunctions.udf.CIQ(C19,"IQ_MARKETCAP",$A$29)</f>
        <v>0.59631999999999996</v>
      </c>
      <c r="G19" s="89">
        <f>_xll.ciqfunctions.udf.CIQ(C19,"IQ_VOLUME",$A$28)</f>
        <v>1.7000000000000001E-2</v>
      </c>
      <c r="H19" s="174">
        <f>_xll.ciqfunctions.udf.CIQ(C19,"IQ_CLOSEPRICE",$A$27)</f>
        <v>29.177800000000001</v>
      </c>
      <c r="I19" s="89">
        <f>_xll.ciqfunctions.udf.CIQ(C19,"IQ_CLOSEPRICE",$A$28)</f>
        <v>29.424499999999998</v>
      </c>
      <c r="J19" s="153">
        <f t="shared" ref="J19" si="12">(I19-H19)/H19</f>
        <v>8.4550582977468147E-3</v>
      </c>
      <c r="K19" s="173">
        <f>_xll.ciqfunctions.udf.CIQ($C19,"IQ_VWAP",A$28)</f>
        <v>29.29</v>
      </c>
      <c r="L19" s="173">
        <f>_xll.ciqfunctions.udf.CIQ($C19,"IQ_SHARESOUTSTANDING",($A$27))</f>
        <v>0.8</v>
      </c>
      <c r="M19" s="172">
        <f t="shared" ref="M19" si="13">K19*(P19-L19)</f>
        <v>0</v>
      </c>
      <c r="N19" s="172">
        <f>_xll.ciqfunctions.udf.CIQAVG($C19,"IQ_VWAP",A$29,A$28,"USD")</f>
        <v>24.700399999999998</v>
      </c>
      <c r="O19" s="172">
        <f>_xll.ciqfunctions.udf.CIQ($C19,"IQ_SHARESOUTSTANDING",$A$29)</f>
        <v>2.5000000000000001E-2</v>
      </c>
      <c r="P19" s="172">
        <f>_xll.ciqfunctions.udf.CIQ($C19,"IQ_SHARESOUTSTANDING",$A$28)</f>
        <v>0.8</v>
      </c>
      <c r="Q19" s="172">
        <f t="shared" ref="Q19" si="14">(P19-O19)*N19</f>
        <v>19.142810000000001</v>
      </c>
      <c r="R19" s="173">
        <f>_xll.ciqfunctions.udf.CIQAVG($C19,"IQ_VWAP",A$30,A$28,"USD")</f>
        <v>24.710830000000001</v>
      </c>
      <c r="S19" s="173">
        <f>_xll.ciqfunctions.udf.CIQ($C19,"IQ_SHARESOUTSTANDING",$A$30)</f>
        <v>0</v>
      </c>
      <c r="T19" s="172">
        <f t="shared" ref="T19" si="15">(P19-S19)*R19</f>
        <v>19.768664000000001</v>
      </c>
      <c r="U19" s="184">
        <v>7.4999999999999997E-3</v>
      </c>
      <c r="V19" s="91">
        <f>_xll.ciqfunctions.udf.CIQ(C19,"IQ_CLOSEPRICE",$A$30)</f>
        <v>0</v>
      </c>
      <c r="W19" s="91">
        <f>_xll.ciqfunctions.udf.CIQ($C19,"IQ_CLOSEPRICE",$A$29)</f>
        <v>23.852699999999999</v>
      </c>
      <c r="X19" s="91">
        <f>_xll.ciqfunctions.udf.CIQ(C19,"IQ_CLOSEPRICE",$A$28)</f>
        <v>29.424499999999998</v>
      </c>
      <c r="Y19" s="153" t="e">
        <f>(X19/V19)^(365/($A$28-$A$30))-1</f>
        <v>#DIV/0!</v>
      </c>
      <c r="Z19" s="153" t="e">
        <f t="shared" ref="Z19" si="16">X19/V19-1</f>
        <v>#DIV/0!</v>
      </c>
      <c r="AA19" s="153">
        <f t="shared" ref="AA19" si="17">X19/W19-1</f>
        <v>0.2335920042594759</v>
      </c>
      <c r="AB19" s="89">
        <f>_xll.ciqfunctions.udf.CIQAVG(C19,"IQ_VOLUME","-30D",$A$28)</f>
        <v>2.8899999999999999E-2</v>
      </c>
      <c r="AC19" s="89">
        <f t="shared" ref="AC19" si="18">AB19*1000000</f>
        <v>28900</v>
      </c>
      <c r="AD19" s="127">
        <v>83</v>
      </c>
    </row>
    <row r="20" spans="1:30">
      <c r="A20" s="177" t="s">
        <v>104</v>
      </c>
      <c r="B20" s="176" t="s">
        <v>105</v>
      </c>
      <c r="C20" s="25" t="s">
        <v>106</v>
      </c>
      <c r="D20" s="88">
        <f>_xll.ciqfunctions.udf.CIQ(C20,"IQ_MARKETCAP",$A$28)</f>
        <v>32.688600000000001</v>
      </c>
      <c r="E20" s="172">
        <f>_xll.ciqfunctions.udf.CIQ(C20,"IQ_HOLDINGS_EQUITY_ASSETS",$A$28)</f>
        <v>31.27</v>
      </c>
      <c r="F20" s="173">
        <f>_xll.ciqfunctions.udf.CIQ(C20,"IQ_MARKETCAP",$A$29)</f>
        <v>20.719799999999999</v>
      </c>
      <c r="G20" s="89">
        <f>_xll.ciqfunctions.udf.CIQ(C20,"IQ_VOLUME",$A$28)</f>
        <v>6.1000000000000004E-3</v>
      </c>
      <c r="H20" s="174">
        <f>_xll.ciqfunctions.udf.CIQ(C20,"IQ_CLOSEPRICE",$A$27)</f>
        <v>38.28</v>
      </c>
      <c r="I20" s="89">
        <f>_xll.ciqfunctions.udf.CIQ(C20,"IQ_CLOSEPRICE",$A$28)</f>
        <v>38.01</v>
      </c>
      <c r="J20" s="153">
        <f t="shared" si="4"/>
        <v>-7.0532915360502378E-3</v>
      </c>
      <c r="K20" s="173">
        <f>_xll.ciqfunctions.udf.CIQ($C20,"IQ_VWAP",A$28)</f>
        <v>37.909999999999997</v>
      </c>
      <c r="L20" s="173">
        <f>_xll.ciqfunctions.udf.CIQ($C20,"IQ_SHARESOUTSTANDING",($A$27))</f>
        <v>0.86</v>
      </c>
      <c r="M20" s="172">
        <f t="shared" si="11"/>
        <v>0</v>
      </c>
      <c r="N20" s="172">
        <f>_xll.ciqfunctions.udf.CIQAVG($C20,"IQ_VWAP",A$29,A$28,"USD")</f>
        <v>34.536169999999998</v>
      </c>
      <c r="O20" s="172">
        <f>_xll.ciqfunctions.udf.CIQ($C20,"IQ_SHARESOUTSTANDING",$A$29)</f>
        <v>0.54</v>
      </c>
      <c r="P20" s="172">
        <f>_xll.ciqfunctions.udf.CIQ($C20,"IQ_SHARESOUTSTANDING",$A$28)</f>
        <v>0.86</v>
      </c>
      <c r="Q20" s="172">
        <f t="shared" si="7"/>
        <v>11.051574399999998</v>
      </c>
      <c r="R20" s="173">
        <f>_xll.ciqfunctions.udf.CIQAVG($C20,"IQ_VWAP",A$30,A$28,"USD")</f>
        <v>31.445989999999998</v>
      </c>
      <c r="S20" s="173">
        <f>_xll.ciqfunctions.udf.CIQ($C20,"IQ_SHARESOUTSTANDING",$A$30)</f>
        <v>0.06</v>
      </c>
      <c r="T20" s="172">
        <f t="shared" si="8"/>
        <v>25.156791999999999</v>
      </c>
      <c r="U20" s="126">
        <v>3.5000000000000001E-3</v>
      </c>
      <c r="V20" s="192">
        <f>_xll.ciqfunctions.udf.CIQ(C20,"IQ_CLOSEPRICE","2023/12/8")</f>
        <v>25.402899999999999</v>
      </c>
      <c r="W20" s="91">
        <f>_xll.ciqfunctions.udf.CIQ($C20,"IQ_CLOSEPRICE",$A$29)</f>
        <v>38.369999999999997</v>
      </c>
      <c r="X20" s="91">
        <f>_xll.ciqfunctions.udf.CIQ(C20,"IQ_CLOSEPRICE",$A$28)</f>
        <v>38.01</v>
      </c>
      <c r="Y20" s="153">
        <f>(X20/V20)^(365/($A$28-"2023/12/8"))-1</f>
        <v>0.2742052915975155</v>
      </c>
      <c r="Z20" s="197">
        <f t="shared" si="9"/>
        <v>0.49628585712654849</v>
      </c>
      <c r="AA20" s="153">
        <f t="shared" si="6"/>
        <v>-9.3823299452697739E-3</v>
      </c>
      <c r="AB20" s="89">
        <f>_xll.ciqfunctions.udf.CIQAVG(C20,"IQ_VOLUME","-30D",$A$28)</f>
        <v>1.132E-2</v>
      </c>
      <c r="AC20" s="198">
        <f t="shared" si="10"/>
        <v>11320</v>
      </c>
      <c r="AD20" s="127">
        <v>41</v>
      </c>
    </row>
    <row r="21" spans="1:30">
      <c r="A21" s="178" t="s">
        <v>299</v>
      </c>
      <c r="B21" s="176" t="s">
        <v>108</v>
      </c>
      <c r="C21" s="25" t="s">
        <v>109</v>
      </c>
      <c r="D21" s="179">
        <v>3369.5079150000001</v>
      </c>
      <c r="E21" s="172">
        <f>_xll.ciqfunctions.udf.CIQ(C21,"IQ_HOLDINGS_EQUITY_ASSETS",$A$28)</f>
        <v>3296.39</v>
      </c>
      <c r="F21" s="180">
        <v>3540.3424654400001</v>
      </c>
      <c r="G21" s="89">
        <f>_xll.ciqfunctions.udf.CIQ(C21,"IQ_VOLUME",$A$28)</f>
        <v>6.7479999999999998E-2</v>
      </c>
      <c r="H21" s="174">
        <f>_xll.ciqfunctions.udf.CIQ(C21,"IQ_CLOSEPRICE",$A$27)</f>
        <v>15.11</v>
      </c>
      <c r="I21" s="89">
        <f>_xll.ciqfunctions.udf.CIQ(C21,"IQ_CLOSEPRICE",$A$28)</f>
        <v>14.984999999999999</v>
      </c>
      <c r="J21" s="153">
        <f t="shared" ref="J21:J26" si="19">(I21-H21)/H21</f>
        <v>-8.2726671078755792E-3</v>
      </c>
      <c r="K21" s="173">
        <f>_xll.ciqfunctions.udf.CIQ($C21,"IQ_VWAP",A$28)</f>
        <v>15.0025</v>
      </c>
      <c r="L21" s="174">
        <v>240.87632400000001</v>
      </c>
      <c r="M21" s="172">
        <f t="shared" si="11"/>
        <v>0</v>
      </c>
      <c r="N21" s="172">
        <f>_xll.ciqfunctions.udf.CIQAVG($C21,"IQ_VWAP",A$29,A$28,"USD")</f>
        <v>14.11454</v>
      </c>
      <c r="O21" s="188">
        <v>276.96149000000003</v>
      </c>
      <c r="P21" s="174">
        <v>240.87632400000001</v>
      </c>
      <c r="Q21" s="172">
        <f t="shared" si="7"/>
        <v>-509.32551891364022</v>
      </c>
      <c r="R21" s="173">
        <f>_xll.ciqfunctions.udf.CIQAVG($C21,"IQ_VWAP",A$30,A$28,"USD")</f>
        <v>13.599030000000001</v>
      </c>
      <c r="S21" s="189">
        <v>266.68502599999999</v>
      </c>
      <c r="T21" s="172">
        <f t="shared" si="8"/>
        <v>-350.97331275905981</v>
      </c>
      <c r="U21" s="126">
        <v>4.0000000000000001E-3</v>
      </c>
      <c r="V21" s="91">
        <f>_xll.ciqfunctions.udf.CIQ(C21,"IQ_CLOSEPRICE",$A$30)</f>
        <v>13.15</v>
      </c>
      <c r="W21" s="91">
        <f>_xll.ciqfunctions.udf.CIQ($C21,"IQ_CLOSEPRICE",$A$29)</f>
        <v>13.875</v>
      </c>
      <c r="X21" s="91">
        <f>_xll.ciqfunctions.udf.CIQ(C21,"IQ_CLOSEPRICE",$A$28)</f>
        <v>14.984999999999999</v>
      </c>
      <c r="Y21" s="153">
        <f t="shared" ref="Y21:Y26" si="20">(X21/V21)^(365/($A$28-$A$30))-1</f>
        <v>8.4765484833150051E-2</v>
      </c>
      <c r="Z21" s="153">
        <f t="shared" si="9"/>
        <v>0.13954372623574129</v>
      </c>
      <c r="AA21" s="153">
        <f t="shared" si="6"/>
        <v>7.9999999999999849E-2</v>
      </c>
      <c r="AB21" s="89">
        <f>_xll.ciqfunctions.udf.CIQAVG(C21,"IQ_VOLUME","-30D",$A$28)</f>
        <v>0.14421999999999999</v>
      </c>
      <c r="AC21" s="88">
        <f t="shared" si="10"/>
        <v>144220</v>
      </c>
      <c r="AD21" s="127">
        <v>154</v>
      </c>
    </row>
    <row r="22" spans="1:30">
      <c r="A22" s="177" t="s">
        <v>110</v>
      </c>
      <c r="B22" s="176" t="s">
        <v>111</v>
      </c>
      <c r="C22" s="25" t="s">
        <v>112</v>
      </c>
      <c r="D22" s="88">
        <f>_xll.ciqfunctions.udf.CIQ(C22,"IQ_MARKETCAP",$A$28)</f>
        <v>4947.4192599999997</v>
      </c>
      <c r="E22" s="172">
        <f>_xll.ciqfunctions.udf.CIQ(C22,"IQ_HOLDINGS_EQUITY_ASSETS",$A$28)</f>
        <v>4857.3900000000003</v>
      </c>
      <c r="F22" s="173">
        <f>_xll.ciqfunctions.udf.CIQ(C22,"IQ_MARKETCAP",$A$29)</f>
        <v>4108.5170600000001</v>
      </c>
      <c r="G22" s="89">
        <f>_xll.ciqfunctions.udf.CIQ(C22,"IQ_VOLUME",$A$28)</f>
        <v>8.7779999999999997E-2</v>
      </c>
      <c r="H22" s="174">
        <f>_xll.ciqfunctions.udf.CIQ(C22,"IQ_CLOSEPRICE",$A$27)</f>
        <v>139</v>
      </c>
      <c r="I22" s="89">
        <f>_xll.ciqfunctions.udf.CIQ(C22,"IQ_CLOSEPRICE",$A$28)</f>
        <v>139.9</v>
      </c>
      <c r="J22" s="153">
        <f t="shared" si="19"/>
        <v>6.4748201438849327E-3</v>
      </c>
      <c r="K22" s="189">
        <f>_xll.ciqfunctions.udf.CIQ(C22,"IQ_CLOSEPRICE",$A$28)</f>
        <v>139.9</v>
      </c>
      <c r="L22" s="173">
        <f>_xll.ciqfunctions.udf.CIQ($C22,"IQ_SHARESOUTSTANDING",($A$27))</f>
        <v>35.363970000000002</v>
      </c>
      <c r="M22" s="172">
        <f t="shared" si="11"/>
        <v>0</v>
      </c>
      <c r="N22" s="188">
        <f>_xll.ciqfunctions.udf.CIQAVG($C22,"IQ_VWAP","2023/6/30",A$28,"USD")</f>
        <v>94.16234</v>
      </c>
      <c r="O22" s="172">
        <f>_xll.ciqfunctions.udf.CIQ($C22,"IQ_SHARESOUTSTANDING",$A$29)</f>
        <v>30.43797</v>
      </c>
      <c r="P22" s="172">
        <f>_xll.ciqfunctions.udf.CIQ($C22,"IQ_SHARESOUTSTANDING",$A$28)</f>
        <v>35.363970000000002</v>
      </c>
      <c r="Q22" s="172">
        <f t="shared" si="7"/>
        <v>463.8436868400002</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139.9</v>
      </c>
      <c r="Y22" s="153">
        <f t="shared" si="20"/>
        <v>0.23061617697365544</v>
      </c>
      <c r="Z22" s="153">
        <f t="shared" si="9"/>
        <v>0.39537203271494104</v>
      </c>
      <c r="AA22" s="153">
        <f t="shared" si="6"/>
        <v>3.6449844421395872E-2</v>
      </c>
      <c r="AB22" s="89">
        <f>_xll.ciqfunctions.udf.CIQAVG(C22,"IQ_VOLUME","-30D",$A$28)</f>
        <v>6.6199999999999995E-2</v>
      </c>
      <c r="AC22" s="198">
        <f t="shared" si="10"/>
        <v>66200</v>
      </c>
      <c r="AD22" s="127">
        <v>98</v>
      </c>
    </row>
    <row r="23" spans="1:30">
      <c r="A23" s="176" t="s">
        <v>113</v>
      </c>
      <c r="B23" s="176" t="s">
        <v>114</v>
      </c>
      <c r="C23" s="25" t="s">
        <v>115</v>
      </c>
      <c r="D23" s="88">
        <f>_xll.ciqfunctions.udf.CIQ(C23,"IQ_MARKETCAP",$A$28)</f>
        <v>790.56776000000002</v>
      </c>
      <c r="E23" s="172">
        <f>_xll.ciqfunctions.udf.CIQ(C23,"IQ_HOLDINGS_EQUITY_ASSETS",$A$28)</f>
        <v>896.27</v>
      </c>
      <c r="F23" s="173">
        <f>_xll.ciqfunctions.udf.CIQ(C23,"IQ_MARKETCAP",$A$29)</f>
        <v>769.37172999999996</v>
      </c>
      <c r="G23" s="89">
        <f>_xll.ciqfunctions.udf.CIQ(C23,"IQ_VOLUME",$A$28)</f>
        <v>8.9499999999999996E-3</v>
      </c>
      <c r="H23" s="174">
        <f>_xll.ciqfunctions.udf.CIQ(C23,"IQ_CLOSEPRICE",$A$27)</f>
        <v>64.95</v>
      </c>
      <c r="I23" s="89">
        <f>_xll.ciqfunctions.udf.CIQ(C23,"IQ_CLOSEPRICE",$A$28)</f>
        <v>65.08</v>
      </c>
      <c r="J23" s="153">
        <f t="shared" si="19"/>
        <v>2.0015396458813771E-3</v>
      </c>
      <c r="K23" s="173">
        <f>_xll.ciqfunctions.udf.CIQ($C23,"IQ_VWAP",A$28)</f>
        <v>65.261610000000005</v>
      </c>
      <c r="L23" s="173">
        <f>_xll.ciqfunctions.udf.CIQ($C23,"IQ_SHARESOUTSTANDING",($A$27))</f>
        <v>12.147629999999999</v>
      </c>
      <c r="M23" s="172">
        <f t="shared" si="11"/>
        <v>0</v>
      </c>
      <c r="N23" s="172">
        <f>_xll.ciqfunctions.udf.CIQAVG($C23,"IQ_VWAP",A$29,A$28,"USD")</f>
        <v>66.834599999999995</v>
      </c>
      <c r="O23" s="172">
        <f>_xll.ciqfunctions.udf.CIQ($C23,"IQ_SHARESOUTSTANDING",$A$29)</f>
        <v>11.462630000000001</v>
      </c>
      <c r="P23" s="172">
        <f>_xll.ciqfunctions.udf.CIQ($C23,"IQ_SHARESOUTSTANDING",$A$28)</f>
        <v>12.147629999999999</v>
      </c>
      <c r="Q23" s="172">
        <f t="shared" si="7"/>
        <v>45.781700999999913</v>
      </c>
      <c r="R23" s="173">
        <f>_xll.ciqfunctions.udf.CIQAVG($C23,"IQ_VWAP",A$30,A$28,"USD")</f>
        <v>64.665109999999999</v>
      </c>
      <c r="S23" s="173">
        <f>_xll.ciqfunctions.udf.CIQ($C23,"IQ_SHARESOUTSTANDING",$A$30)</f>
        <v>11.798629999999999</v>
      </c>
      <c r="T23" s="172">
        <f t="shared" si="8"/>
        <v>22.568123390000011</v>
      </c>
      <c r="U23" s="126">
        <v>4.0000000000000001E-3</v>
      </c>
      <c r="V23" s="91">
        <f>_xll.ciqfunctions.udf.CIQ(C23,"IQ_CLOSEPRICE",$A$30)</f>
        <v>55.94</v>
      </c>
      <c r="W23" s="91">
        <f>_xll.ciqfunctions.udf.CIQ($C23,"IQ_CLOSEPRICE","2024/12/30")</f>
        <v>67.12</v>
      </c>
      <c r="X23" s="91">
        <f>_xll.ciqfunctions.udf.CIQ(C23,"IQ_CLOSEPRICE",$A$28)</f>
        <v>65.08</v>
      </c>
      <c r="Y23" s="153">
        <f t="shared" si="20"/>
        <v>9.8848900183009292E-2</v>
      </c>
      <c r="Z23" s="153">
        <f t="shared" si="9"/>
        <v>0.16338934572756525</v>
      </c>
      <c r="AA23" s="153">
        <f t="shared" si="6"/>
        <v>-3.0393325387366055E-2</v>
      </c>
      <c r="AB23" s="89">
        <f>_xll.ciqfunctions.udf.CIQAVG(C23,"IQ_VOLUME","-30D",$A$28)</f>
        <v>1.345E-2</v>
      </c>
      <c r="AC23" s="89">
        <f t="shared" si="10"/>
        <v>13450</v>
      </c>
      <c r="AD23" s="127">
        <v>67</v>
      </c>
    </row>
    <row r="24" spans="1:30">
      <c r="A24" s="176" t="s">
        <v>116</v>
      </c>
      <c r="B24" s="176" t="s">
        <v>117</v>
      </c>
      <c r="C24" s="25" t="s">
        <v>118</v>
      </c>
      <c r="D24" s="88">
        <f>_xll.ciqfunctions.udf.CIQ(C24,"IQ_MARKETCAP",$A$28)</f>
        <v>767.20659000000001</v>
      </c>
      <c r="E24" s="172">
        <f>_xll.ciqfunctions.udf.CIQ(C24,"IQ_HOLDINGS_EQUITY_ASSETS",$A$28)</f>
        <v>807.34</v>
      </c>
      <c r="F24" s="173">
        <f>_xll.ciqfunctions.udf.CIQ(C24,"IQ_MARKETCAP",$A$29)</f>
        <v>598.08190000000002</v>
      </c>
      <c r="G24" s="89">
        <f>_xll.ciqfunctions.udf.CIQ(C24,"IQ_VOLUME",$A$28)</f>
        <v>4.138E-2</v>
      </c>
      <c r="H24" s="174">
        <f>_xll.ciqfunctions.udf.CIQ(C24,"IQ_CLOSEPRICE",$A$27)</f>
        <v>18.358000000000001</v>
      </c>
      <c r="I24" s="89">
        <f>_xll.ciqfunctions.udf.CIQ(C24,"IQ_CLOSEPRICE",$A$28)</f>
        <v>18.41</v>
      </c>
      <c r="J24" s="153">
        <f t="shared" si="19"/>
        <v>2.8325525656389366E-3</v>
      </c>
      <c r="K24" s="173">
        <f>_xll.ciqfunctions.udf.CIQ($C24,"IQ_VWAP",A$28)</f>
        <v>18.44802</v>
      </c>
      <c r="L24" s="173">
        <f>_xll.ciqfunctions.udf.CIQ($C24,"IQ_SHARESOUTSTANDING",($A$27))</f>
        <v>41.673360000000002</v>
      </c>
      <c r="M24" s="172">
        <f t="shared" si="11"/>
        <v>0</v>
      </c>
      <c r="N24" s="172">
        <f>_xll.ciqfunctions.udf.CIQAVG($C24,"IQ_VWAP",A$29,A$28,"USD")</f>
        <v>22.21265</v>
      </c>
      <c r="O24" s="172">
        <f>_xll.ciqfunctions.udf.CIQ($C24,"IQ_SHARESOUTSTANDING",$A$29)</f>
        <v>34.511360000000003</v>
      </c>
      <c r="P24" s="172">
        <f>_xll.ciqfunctions.udf.CIQ($C24,"IQ_SHARESOUTSTANDING",$A$28)</f>
        <v>41.673360000000002</v>
      </c>
      <c r="Q24" s="172">
        <f t="shared" si="7"/>
        <v>159.08699929999997</v>
      </c>
      <c r="R24" s="173">
        <f>_xll.ciqfunctions.udf.CIQAVG($C24,"IQ_VWAP",A$30,A$28,"USD")</f>
        <v>20.618549999999999</v>
      </c>
      <c r="S24" s="173">
        <f>_xll.ciqfunctions.udf.CIQ($C24,"IQ_SHARESOUTSTANDING",$A$30)</f>
        <v>29.866530000000001</v>
      </c>
      <c r="T24" s="172">
        <f t="shared" si="8"/>
        <v>243.43971469650003</v>
      </c>
      <c r="U24" s="126">
        <v>4.8999999999999998E-3</v>
      </c>
      <c r="V24" s="91">
        <f>_xll.ciqfunctions.udf.CIQ(C24,"IQ_CLOSEPRICE",$A$30)</f>
        <v>14.372999999999999</v>
      </c>
      <c r="W24" s="91">
        <f>_xll.ciqfunctions.udf.CIQ($C24,"IQ_CLOSEPRICE",$A$29)</f>
        <v>17.329999999999998</v>
      </c>
      <c r="X24" s="168">
        <f>_xll.ciqfunctions.udf.CIQ(C24,"IQ_CLOSEPRICE",$A$28)</f>
        <v>18.41</v>
      </c>
      <c r="Y24" s="153">
        <f t="shared" si="20"/>
        <v>0.16670794248653342</v>
      </c>
      <c r="Z24" s="153">
        <f t="shared" si="9"/>
        <v>0.28087386071105547</v>
      </c>
      <c r="AA24" s="153">
        <f t="shared" si="6"/>
        <v>6.2319676860934869E-2</v>
      </c>
      <c r="AB24" s="89">
        <f>_xll.ciqfunctions.udf.CIQAVG(C24,"IQ_VOLUME","-30D",$A$28)</f>
        <v>6.2549999999999994E-2</v>
      </c>
      <c r="AC24" s="89">
        <f t="shared" si="10"/>
        <v>62549.999999999993</v>
      </c>
      <c r="AD24" s="127">
        <v>61</v>
      </c>
    </row>
    <row r="25" spans="1:30">
      <c r="A25" s="176" t="s">
        <v>119</v>
      </c>
      <c r="B25" s="176" t="s">
        <v>120</v>
      </c>
      <c r="C25" s="25" t="s">
        <v>121</v>
      </c>
      <c r="D25" s="88">
        <f>_xll.ciqfunctions.udf.CIQ(C25,"IQ_MARKETCAP",$A$28)</f>
        <v>306.97322000000003</v>
      </c>
      <c r="E25" s="172">
        <f>_xll.ciqfunctions.udf.CIQ(C25,"IQ_HOLDINGS_EQUITY_ASSETS",$A$28)</f>
        <v>196.33</v>
      </c>
      <c r="F25" s="173">
        <f>_xll.ciqfunctions.udf.CIQ(C25,"IQ_MARKETCAP",$A$29)</f>
        <v>287.83999999999997</v>
      </c>
      <c r="G25" s="89">
        <f>_xll.ciqfunctions.udf.CIQ(C25,"IQ_VOLUME",$A$28)</f>
        <v>4.1509999999999998E-2</v>
      </c>
      <c r="H25" s="174">
        <f>_xll.ciqfunctions.udf.CIQ(C25,"IQ_CLOSEPRICE",$A$27)</f>
        <v>14.94</v>
      </c>
      <c r="I25" s="89">
        <f>_xll.ciqfunctions.udf.CIQ(C25,"IQ_CLOSEPRICE",$A$28)</f>
        <v>14.85</v>
      </c>
      <c r="J25" s="153">
        <f t="shared" si="19"/>
        <v>-6.0240963855421594E-3</v>
      </c>
      <c r="K25" s="173">
        <f>_xll.ciqfunctions.udf.CIQ($C25,"IQ_VWAP",A$28)</f>
        <v>14.80706</v>
      </c>
      <c r="L25" s="173">
        <f>_xll.ciqfunctions.udf.CIQ($C25,"IQ_SHARESOUTSTANDING",($A$27))</f>
        <v>20.671600000000002</v>
      </c>
      <c r="M25" s="172">
        <f t="shared" si="11"/>
        <v>0</v>
      </c>
      <c r="N25" s="172">
        <f>_xll.ciqfunctions.udf.CIQAVG($C25,"IQ_VWAP",A$29,A$28,"USD")</f>
        <v>9.0130199999999991</v>
      </c>
      <c r="O25" s="172">
        <f>_xll.ciqfunctions.udf.CIQ($C25,"IQ_SHARESOUTSTANDING",$A$29)</f>
        <v>19.266400000000001</v>
      </c>
      <c r="P25" s="172">
        <f>_xll.ciqfunctions.udf.CIQ($C25,"IQ_SHARESOUTSTANDING",$A$28)</f>
        <v>20.671600000000002</v>
      </c>
      <c r="Q25" s="172">
        <f t="shared" si="7"/>
        <v>12.665095704000004</v>
      </c>
      <c r="R25" s="173">
        <f>_xll.ciqfunctions.udf.CIQAVG($C25,"IQ_VWAP",A$30,A$28,"USD")</f>
        <v>9.1073000000000004</v>
      </c>
      <c r="S25" s="173">
        <f>_xll.ciqfunctions.udf.CIQ($C25,"IQ_SHARESOUTSTANDING",$A$30)</f>
        <v>16.741669999999999</v>
      </c>
      <c r="T25" s="172">
        <f t="shared" si="8"/>
        <v>35.791051489000026</v>
      </c>
      <c r="U25" s="126">
        <v>5.7000000000000002E-3</v>
      </c>
      <c r="V25" s="91">
        <f>_xll.ciqfunctions.udf.CIQ(C25,"IQ_CLOSEPRICE",$A$30)</f>
        <v>12.65</v>
      </c>
      <c r="W25" s="91">
        <f>_xll.ciqfunctions.udf.CIQ($C25,"IQ_CLOSEPRICE",$A$29)</f>
        <v>14.94</v>
      </c>
      <c r="X25" s="91">
        <f>_xll.ciqfunctions.udf.CIQ(C25,"IQ_CLOSEPRICE",$A$28)</f>
        <v>14.85</v>
      </c>
      <c r="Y25" s="153">
        <f t="shared" si="20"/>
        <v>0.10502960720317667</v>
      </c>
      <c r="Z25" s="153">
        <f t="shared" si="9"/>
        <v>0.17391304347826075</v>
      </c>
      <c r="AA25" s="153">
        <f t="shared" si="6"/>
        <v>-6.0240963855421326E-3</v>
      </c>
      <c r="AB25" s="89">
        <f>_xll.ciqfunctions.udf.CIQAVG(C25,"IQ_VOLUME","-30D",$A$28)</f>
        <v>4.648E-2</v>
      </c>
      <c r="AC25" s="89">
        <f t="shared" si="10"/>
        <v>46480</v>
      </c>
      <c r="AD25" s="127">
        <v>42</v>
      </c>
    </row>
    <row r="26" spans="1:30">
      <c r="A26" s="177" t="s">
        <v>122</v>
      </c>
      <c r="B26" s="175" t="s">
        <v>123</v>
      </c>
      <c r="C26" s="27" t="s">
        <v>124</v>
      </c>
      <c r="D26" s="88">
        <f>_xll.ciqfunctions.udf.CIQ(C26,"IQ_MARKETCAP",$A$28)</f>
        <v>78.994259999999997</v>
      </c>
      <c r="E26" s="172">
        <f>_xll.ciqfunctions.udf.CIQ(C26,"IQ_HOLDINGS_EQUITY_ASSETS",$A$28)</f>
        <v>96.69</v>
      </c>
      <c r="F26" s="173">
        <f>_xll.ciqfunctions.udf.CIQ(C26,"IQ_MARKETCAP",$A$29)</f>
        <v>61.29</v>
      </c>
      <c r="G26" s="171">
        <f>_xll.ciqfunctions.udf.CIQ(C26,"IQ_VOLUME",$A$28)</f>
        <v>0</v>
      </c>
      <c r="H26" s="174">
        <f>_xll.ciqfunctions.udf.CIQ(C26,"IQ_CLOSEPRICE",$A$27)</f>
        <v>19.314</v>
      </c>
      <c r="I26" s="89">
        <v>20.43</v>
      </c>
      <c r="J26" s="153">
        <f t="shared" si="19"/>
        <v>5.7781919850885349E-2</v>
      </c>
      <c r="K26" s="189">
        <f>_xll.ciqfunctions.udf.CIQ(C26,"IQ_CLOSEPRICE",$A$28)</f>
        <v>19.314</v>
      </c>
      <c r="L26" s="173">
        <f>_xll.ciqfunctions.udf.CIQ($C26,"IQ_SHARESOUTSTANDING",($A$27))</f>
        <v>4.09</v>
      </c>
      <c r="M26" s="172">
        <f t="shared" si="11"/>
        <v>0</v>
      </c>
      <c r="N26" s="188">
        <f>_xll.ciqfunctions.udf.CIQAVG($C26,"IQ_VWAP","2023/6/30",A$28,"USD")</f>
        <v>18.61572</v>
      </c>
      <c r="O26" s="172">
        <f>_xll.ciqfunctions.udf.CIQ($C26,"IQ_SHARESOUTSTANDING",$A$29)</f>
        <v>3</v>
      </c>
      <c r="P26" s="172">
        <f>_xll.ciqfunctions.udf.CIQ($C26,"IQ_SHARESOUTSTANDING",$A$28)</f>
        <v>4.09</v>
      </c>
      <c r="Q26" s="172">
        <f t="shared" si="7"/>
        <v>20.291134799999998</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19.314</v>
      </c>
      <c r="Y26" s="153">
        <f t="shared" si="20"/>
        <v>8.1940268578022168E-2</v>
      </c>
      <c r="Z26" s="153">
        <f t="shared" si="9"/>
        <v>0.13478260869565228</v>
      </c>
      <c r="AA26" s="153">
        <f t="shared" si="6"/>
        <v>-5.4625550660792888E-2</v>
      </c>
      <c r="AB26" s="89">
        <f>_xll.ciqfunctions.udf.CIQAVG(C26,"IQ_VOLUME","-30D",$A$28)</f>
        <v>0</v>
      </c>
      <c r="AC26" s="198">
        <f t="shared" si="10"/>
        <v>0</v>
      </c>
      <c r="AD26" s="127">
        <v>42</v>
      </c>
    </row>
    <row r="27" spans="1:30">
      <c r="A27" s="211">
        <f>'raw1'!$A$14</f>
        <v>45874</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45875</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445.30250000000001</v>
      </c>
      <c r="D2" s="95">
        <f>'raw2'!G2</f>
        <v>4.4755000000000003E-2</v>
      </c>
      <c r="E2" s="96">
        <f>'raw2'!J2</f>
        <v>7.4649392208158737E-3</v>
      </c>
      <c r="F2" s="134">
        <f>'raw2'!M2</f>
        <v>0</v>
      </c>
      <c r="G2" s="134">
        <f>'raw2'!Q2</f>
        <v>20.288929650000021</v>
      </c>
      <c r="H2" s="135">
        <f>'raw2'!T2</f>
        <v>26.374755499999999</v>
      </c>
      <c r="I2" s="148">
        <f>'raw2'!U2</f>
        <v>5.8500000000000002E-3</v>
      </c>
      <c r="J2" s="149" t="e">
        <f>'raw2'!Z2</f>
        <v>#DIV/0!</v>
      </c>
      <c r="K2" s="149">
        <f>'raw2'!AA2</f>
        <v>0.11744214261811181</v>
      </c>
      <c r="L2" s="112">
        <f>'raw2'!AC2</f>
        <v>54515</v>
      </c>
      <c r="M2" s="113">
        <f>'raw2'!AD2</f>
        <v>61.5</v>
      </c>
    </row>
    <row r="3" spans="1:13">
      <c r="A3" s="103" t="s">
        <v>50</v>
      </c>
      <c r="B3" s="104"/>
      <c r="C3" s="94">
        <f>'raw2'!D3</f>
        <v>59657.756895000006</v>
      </c>
      <c r="D3" s="95">
        <f>'raw2'!G3</f>
        <v>14.633909999999998</v>
      </c>
      <c r="E3" s="96">
        <f>'raw2'!J3</f>
        <v>0</v>
      </c>
      <c r="F3" s="134">
        <f>'raw2'!M3</f>
        <v>0</v>
      </c>
      <c r="G3" s="134">
        <f>'raw2'!Q3</f>
        <v>2772.9639551303608</v>
      </c>
      <c r="H3" s="135">
        <f>'raw2'!T3</f>
        <v>10614.76955376644</v>
      </c>
      <c r="I3" s="148">
        <f>'raw2'!U3</f>
        <v>0</v>
      </c>
      <c r="J3" s="149">
        <f>'raw2'!Z3</f>
        <v>0</v>
      </c>
      <c r="K3" s="149">
        <f>'raw2'!AA3</f>
        <v>0</v>
      </c>
      <c r="L3" s="112">
        <f>'raw2'!AC3</f>
        <v>0</v>
      </c>
      <c r="M3" s="113">
        <f>'raw2'!AD3</f>
        <v>0</v>
      </c>
    </row>
    <row r="4" spans="1:13">
      <c r="A4" s="103" t="s">
        <v>19</v>
      </c>
      <c r="B4" s="104" t="s">
        <v>20</v>
      </c>
      <c r="C4" s="94">
        <f>'raw2'!D4</f>
        <v>362602.57799999998</v>
      </c>
      <c r="D4" s="95">
        <f>'raw2'!G4</f>
        <v>41.684719999999999</v>
      </c>
      <c r="E4" s="96">
        <f>'raw2'!J4</f>
        <v>1.2583218805219034E-2</v>
      </c>
      <c r="F4" s="134">
        <f>'raw2'!M4</f>
        <v>0</v>
      </c>
      <c r="G4" s="134">
        <f>'raw2'!Q4</f>
        <v>11274.350339999999</v>
      </c>
      <c r="H4" s="135">
        <f>'raw2'!T4</f>
        <v>38000.414287999978</v>
      </c>
      <c r="I4" s="148">
        <f>'raw2'!U4</f>
        <v>2E-3</v>
      </c>
      <c r="J4" s="149">
        <f>'raw2'!Z4</f>
        <v>0.38532916585270582</v>
      </c>
      <c r="K4" s="149">
        <f>'raw2'!AA4</f>
        <v>0.10971578350253308</v>
      </c>
      <c r="L4" s="112">
        <f>'raw2'!AC4</f>
        <v>43923940</v>
      </c>
      <c r="M4" s="113">
        <f>'raw2'!AD4</f>
        <v>101</v>
      </c>
    </row>
    <row r="5" spans="1:13" s="118" customFormat="1">
      <c r="A5" s="136" t="s">
        <v>71</v>
      </c>
      <c r="B5" s="137" t="s">
        <v>72</v>
      </c>
      <c r="C5" s="138">
        <f>'raw2'!D5</f>
        <v>29.430250000000001</v>
      </c>
      <c r="D5" s="90">
        <f>'raw2'!G5</f>
        <v>0.18387000000000001</v>
      </c>
      <c r="E5" s="139">
        <f>'raw2'!J5</f>
        <v>2.3381142987691436E-2</v>
      </c>
      <c r="F5" s="219">
        <f>'raw2'!M5</f>
        <v>0</v>
      </c>
      <c r="G5" s="219">
        <f>'raw2'!Q5</f>
        <v>14.31584</v>
      </c>
      <c r="H5" s="220">
        <f>'raw2'!T5</f>
        <v>24.782589000000002</v>
      </c>
      <c r="I5" s="150">
        <f>'raw2'!U5</f>
        <v>0.01</v>
      </c>
      <c r="J5" s="221">
        <f>'raw2'!Z5</f>
        <v>0.55028037383177564</v>
      </c>
      <c r="K5" s="221">
        <f>'raw2'!AA5</f>
        <v>0.15020049243756595</v>
      </c>
      <c r="L5" s="151">
        <f>'raw2'!AC5</f>
        <v>29510</v>
      </c>
      <c r="M5" s="152">
        <f>'raw2'!AD5</f>
        <v>48</v>
      </c>
    </row>
    <row r="6" spans="1:13">
      <c r="A6" s="140" t="s">
        <v>30</v>
      </c>
      <c r="B6" s="141" t="s">
        <v>31</v>
      </c>
      <c r="C6" s="94">
        <f>'raw2'!D6</f>
        <v>27083.26093</v>
      </c>
      <c r="D6" s="95">
        <f>'raw2'!G6</f>
        <v>6.0769799999999998</v>
      </c>
      <c r="E6" s="96">
        <f>'raw2'!J6</f>
        <v>-1.671891327063804E-3</v>
      </c>
      <c r="F6" s="134">
        <f>'raw2'!M6</f>
        <v>0</v>
      </c>
      <c r="G6" s="134">
        <f>'raw2'!Q6</f>
        <v>-428.11165249999999</v>
      </c>
      <c r="H6" s="135">
        <f>'raw2'!T6</f>
        <v>6161.735187000003</v>
      </c>
      <c r="I6" s="148">
        <f>'raw2'!U6</f>
        <v>3.5000000000000001E-3</v>
      </c>
      <c r="J6" s="149">
        <f>'raw2'!Z6</f>
        <v>0.63904614856750719</v>
      </c>
      <c r="K6" s="149">
        <f>'raw2'!AA6</f>
        <v>0.18354874674815225</v>
      </c>
      <c r="L6" s="112">
        <f>'raw2'!AC6</f>
        <v>7533570</v>
      </c>
      <c r="M6" s="113">
        <f>'raw2'!AD6</f>
        <v>27</v>
      </c>
    </row>
    <row r="7" spans="1:13">
      <c r="A7" s="142" t="s">
        <v>73</v>
      </c>
      <c r="B7" s="141" t="s">
        <v>74</v>
      </c>
      <c r="C7" s="94">
        <f>'raw2'!D7</f>
        <v>12075.48</v>
      </c>
      <c r="D7" s="95">
        <f>'raw2'!G7</f>
        <v>4.8735900000000001</v>
      </c>
      <c r="E7" s="96">
        <f>'raw2'!J7</f>
        <v>1.139755766621443E-2</v>
      </c>
      <c r="F7" s="134">
        <f>'raw2'!M7</f>
        <v>0</v>
      </c>
      <c r="G7" s="134">
        <f>'raw2'!Q7</f>
        <v>1503.2499740000005</v>
      </c>
      <c r="H7" s="135">
        <f>'raw2'!T7</f>
        <v>1459.6281000000001</v>
      </c>
      <c r="I7" s="148">
        <f>'raw2'!U7</f>
        <v>0.01</v>
      </c>
      <c r="J7" s="149">
        <f>'raw2'!Z7</f>
        <v>0.37819248594813137</v>
      </c>
      <c r="K7" s="149">
        <f>'raw2'!AA7</f>
        <v>0.11675988813423888</v>
      </c>
      <c r="L7" s="112">
        <f>'raw2'!AC7</f>
        <v>4387470</v>
      </c>
      <c r="M7" s="113">
        <f>'raw2'!AD7</f>
        <v>121</v>
      </c>
    </row>
    <row r="8" spans="1:13">
      <c r="A8" s="92" t="s">
        <v>93</v>
      </c>
      <c r="B8" s="99" t="s">
        <v>95</v>
      </c>
      <c r="C8" s="94">
        <f>'raw2'!D8</f>
        <v>2810.9760000000001</v>
      </c>
      <c r="D8" s="95">
        <f>'raw2'!G8</f>
        <v>0.90120999999999996</v>
      </c>
      <c r="E8" s="96">
        <f>'raw2'!J8</f>
        <v>-9.7259062776303661E-3</v>
      </c>
      <c r="F8" s="134">
        <f>'raw2'!M8</f>
        <v>0</v>
      </c>
      <c r="G8" s="134">
        <f>'raw2'!Q8</f>
        <v>88.304803199999782</v>
      </c>
      <c r="H8" s="135">
        <f>'raw2'!T8</f>
        <v>-105.86124400000018</v>
      </c>
      <c r="I8" s="148">
        <f>'raw2'!U8</f>
        <v>6.8999999999999999E-3</v>
      </c>
      <c r="J8" s="149">
        <f>'raw2'!Z8</f>
        <v>0.17894736842105274</v>
      </c>
      <c r="K8" s="149">
        <f>'raw2'!AA8</f>
        <v>5.164319248826299E-2</v>
      </c>
      <c r="L8" s="112">
        <f>'raw2'!AC8</f>
        <v>674500</v>
      </c>
      <c r="M8" s="113">
        <f>'raw2'!AD8</f>
        <v>43</v>
      </c>
    </row>
    <row r="9" spans="1:13">
      <c r="A9" s="92" t="s">
        <v>102</v>
      </c>
      <c r="B9" s="93" t="s">
        <v>103</v>
      </c>
      <c r="C9" s="94">
        <f>'raw2'!D9</f>
        <v>3984.1200899999999</v>
      </c>
      <c r="D9" s="95">
        <f>'raw2'!G9</f>
        <v>1.11198</v>
      </c>
      <c r="E9" s="96">
        <f>'raw2'!J9</f>
        <v>1.064070636178399E-2</v>
      </c>
      <c r="F9" s="134">
        <f>'raw2'!M9</f>
        <v>0</v>
      </c>
      <c r="G9" s="134">
        <f>'raw2'!Q9</f>
        <v>866.29941280000037</v>
      </c>
      <c r="H9" s="135">
        <f>'raw2'!T9</f>
        <v>2223.7766001</v>
      </c>
      <c r="I9" s="148">
        <f>'raw2'!U9</f>
        <v>6.7999999999999996E-3</v>
      </c>
      <c r="J9" s="149">
        <f>'raw2'!Z9</f>
        <v>0.431686978832585</v>
      </c>
      <c r="K9" s="149">
        <f>'raw2'!AA9</f>
        <v>0.15527950310559002</v>
      </c>
      <c r="L9" s="112">
        <f>'raw2'!AC9</f>
        <v>1042230</v>
      </c>
      <c r="M9" s="113">
        <f>'raw2'!AD9</f>
        <v>86</v>
      </c>
    </row>
    <row r="10" spans="1:13">
      <c r="A10" s="100" t="s">
        <v>178</v>
      </c>
      <c r="B10" s="102" t="s">
        <v>98</v>
      </c>
      <c r="C10" s="94">
        <f>'raw2'!D10</f>
        <v>1198.3454999999999</v>
      </c>
      <c r="D10" s="95">
        <f>'raw2'!G10</f>
        <v>0.74378</v>
      </c>
      <c r="E10" s="96">
        <f>'raw2'!J10</f>
        <v>-2.3435669088352805E-3</v>
      </c>
      <c r="F10" s="134">
        <f>'raw2'!M10</f>
        <v>0</v>
      </c>
      <c r="G10" s="134">
        <f>'raw2'!Q10</f>
        <v>324.24796250000003</v>
      </c>
      <c r="H10" s="135">
        <f>'raw2'!T10</f>
        <v>378.53319249999998</v>
      </c>
      <c r="I10" s="148">
        <f>'raw2'!U10</f>
        <v>4.7000000000000002E-3</v>
      </c>
      <c r="J10" s="149">
        <f>'raw2'!Z10</f>
        <v>0.23391304347826081</v>
      </c>
      <c r="K10" s="149">
        <f>'raw2'!AA10</f>
        <v>0.14836795252225521</v>
      </c>
      <c r="L10" s="112">
        <f>'raw2'!AC10</f>
        <v>473950</v>
      </c>
      <c r="M10" s="113">
        <f>'raw2'!AD10</f>
        <v>112</v>
      </c>
    </row>
    <row r="11" spans="1:13">
      <c r="A11" s="92" t="s">
        <v>177</v>
      </c>
      <c r="B11" s="99" t="s">
        <v>101</v>
      </c>
      <c r="C11" s="94">
        <f>'raw2'!D11</f>
        <v>513.86710000000005</v>
      </c>
      <c r="D11" s="95">
        <f>'raw2'!G11</f>
        <v>4.8000000000000001E-2</v>
      </c>
      <c r="E11" s="96">
        <f>'raw2'!J11</f>
        <v>-2.537142445853284E-3</v>
      </c>
      <c r="F11" s="134">
        <f>'raw2'!M11</f>
        <v>0</v>
      </c>
      <c r="G11" s="134">
        <f>'raw2'!Q11</f>
        <v>20.286724500000048</v>
      </c>
      <c r="H11" s="135">
        <f>'raw2'!T11</f>
        <v>-22.120909999999999</v>
      </c>
      <c r="I11" s="148">
        <f>'raw2'!U11</f>
        <v>6.4999999999999997E-3</v>
      </c>
      <c r="J11" s="149">
        <f>'raw2'!Z11</f>
        <v>9.5761036679112621E-2</v>
      </c>
      <c r="K11" s="149">
        <f>'raw2'!AA11</f>
        <v>0.10768206039076378</v>
      </c>
      <c r="L11" s="112">
        <f>'raw2'!AC11</f>
        <v>65440</v>
      </c>
      <c r="M11" s="113">
        <f>'raw2'!AD11</f>
        <v>110</v>
      </c>
    </row>
    <row r="12" spans="1:13">
      <c r="A12" s="92" t="s">
        <v>26</v>
      </c>
      <c r="B12" s="93" t="s">
        <v>28</v>
      </c>
      <c r="C12" s="94">
        <f>'raw2'!D12</f>
        <v>495.69299999999998</v>
      </c>
      <c r="D12" s="95">
        <f>'raw2'!G12</f>
        <v>3.7560000000000003E-2</v>
      </c>
      <c r="E12" s="96">
        <f>'raw2'!J12</f>
        <v>-2.9868578255674749E-3</v>
      </c>
      <c r="F12" s="134">
        <f>'raw2'!M12</f>
        <v>0</v>
      </c>
      <c r="G12" s="134">
        <f>'raw2'!Q12</f>
        <v>40.76125200000002</v>
      </c>
      <c r="H12" s="135">
        <f>'raw2'!T12</f>
        <v>230.64110340000005</v>
      </c>
      <c r="I12" s="148">
        <f>'raw2'!U12</f>
        <v>6.0000000000000001E-3</v>
      </c>
      <c r="J12" s="149">
        <f>'raw2'!Z12</f>
        <v>0.29681429681429683</v>
      </c>
      <c r="K12" s="149">
        <f>'raw2'!AA12</f>
        <v>0.10700862259562238</v>
      </c>
      <c r="L12" s="112">
        <f>'raw2'!AC12</f>
        <v>40700</v>
      </c>
      <c r="M12" s="113">
        <f>'raw2'!AD12</f>
        <v>102</v>
      </c>
    </row>
    <row r="13" spans="1:13">
      <c r="A13" s="92" t="s">
        <v>87</v>
      </c>
      <c r="B13" s="99" t="s">
        <v>89</v>
      </c>
      <c r="C13" s="94">
        <f>'raw2'!D13</f>
        <v>220.67599999999999</v>
      </c>
      <c r="D13" s="95">
        <f>'raw2'!G13</f>
        <v>7.4609999999999996E-2</v>
      </c>
      <c r="E13" s="96">
        <f>'raw2'!J13</f>
        <v>1.9062748212867374E-2</v>
      </c>
      <c r="F13" s="134">
        <f>'raw2'!M13</f>
        <v>0</v>
      </c>
      <c r="G13" s="134">
        <f>'raw2'!Q13</f>
        <v>-13.269623999999993</v>
      </c>
      <c r="H13" s="135">
        <f>'raw2'!T13</f>
        <v>-20.021259500000021</v>
      </c>
      <c r="I13" s="148">
        <f>'raw2'!U13</f>
        <v>4.4999999999999997E-3</v>
      </c>
      <c r="J13" s="149">
        <f>'raw2'!Z13</f>
        <v>0.24021266312228118</v>
      </c>
      <c r="K13" s="149">
        <f>'raw2'!AA13</f>
        <v>0.16636363636363627</v>
      </c>
      <c r="L13" s="112">
        <f>'raw2'!AC13</f>
        <v>87450</v>
      </c>
      <c r="M13" s="113">
        <f>'raw2'!AD13</f>
        <v>81</v>
      </c>
    </row>
    <row r="14" spans="1:13">
      <c r="A14" s="92" t="s">
        <v>179</v>
      </c>
      <c r="B14" s="99" t="s">
        <v>86</v>
      </c>
      <c r="C14" s="94">
        <f>'raw2'!D14</f>
        <v>209.00975</v>
      </c>
      <c r="D14" s="95">
        <f>'raw2'!G14</f>
        <v>1.2319999999999999E-2</v>
      </c>
      <c r="E14" s="96">
        <f>'raw2'!J14</f>
        <v>1.0444804610120624E-2</v>
      </c>
      <c r="F14" s="134">
        <f>'raw2'!M14</f>
        <v>0</v>
      </c>
      <c r="G14" s="134">
        <f>'raw2'!Q14</f>
        <v>33.925095000000013</v>
      </c>
      <c r="H14" s="135">
        <f>'raw2'!T14</f>
        <v>29.212331250000002</v>
      </c>
      <c r="I14" s="148">
        <f>'raw2'!U14</f>
        <v>6.7999999999999996E-3</v>
      </c>
      <c r="J14" s="149">
        <f>'raw2'!Z14</f>
        <v>0.36055576435785208</v>
      </c>
      <c r="K14" s="149">
        <f>'raw2'!AA14</f>
        <v>0.14510204081632661</v>
      </c>
      <c r="L14" s="112">
        <f>'raw2'!AC14</f>
        <v>29900</v>
      </c>
      <c r="M14" s="113">
        <f>'raw2'!AD14</f>
        <v>62</v>
      </c>
    </row>
    <row r="15" spans="1:13">
      <c r="A15" s="92" t="s">
        <v>90</v>
      </c>
      <c r="B15" s="102" t="s">
        <v>92</v>
      </c>
      <c r="C15" s="94">
        <f>'raw2'!D15</f>
        <v>186.66248999999999</v>
      </c>
      <c r="D15" s="95">
        <f>'raw2'!G15</f>
        <v>1.141E-2</v>
      </c>
      <c r="E15" s="96">
        <f>'raw2'!J15</f>
        <v>1.9941231775830164E-2</v>
      </c>
      <c r="F15" s="134">
        <f>'raw2'!M15</f>
        <v>0</v>
      </c>
      <c r="G15" s="134">
        <f>'raw2'!Q15</f>
        <v>3.5543489999999873</v>
      </c>
      <c r="H15" s="135">
        <f>'raw2'!T15</f>
        <v>30.200075999999996</v>
      </c>
      <c r="I15" s="148">
        <f>'raw2'!U15</f>
        <v>5.0000000000000001E-3</v>
      </c>
      <c r="J15" s="149">
        <f>'raw2'!Z15</f>
        <v>0.56025175274619765</v>
      </c>
      <c r="K15" s="149">
        <f>'raw2'!AA15</f>
        <v>0.12625459688826024</v>
      </c>
      <c r="L15" s="112">
        <f>'raw2'!AC15</f>
        <v>18180</v>
      </c>
      <c r="M15" s="113">
        <f>'raw2'!AD15</f>
        <v>47</v>
      </c>
    </row>
    <row r="16" spans="1:13">
      <c r="A16" s="92" t="s">
        <v>182</v>
      </c>
      <c r="B16" s="99" t="s">
        <v>78</v>
      </c>
      <c r="C16" s="94">
        <f>'raw2'!D16</f>
        <v>394.91199999999998</v>
      </c>
      <c r="D16" s="95">
        <f>'raw2'!G16</f>
        <v>0.28064</v>
      </c>
      <c r="E16" s="96">
        <f>'raw2'!J16</f>
        <v>2.4999999999999883E-2</v>
      </c>
      <c r="F16" s="134">
        <f>'raw2'!M16</f>
        <v>0</v>
      </c>
      <c r="G16" s="134">
        <f>'raw2'!Q16</f>
        <v>81.291190500000013</v>
      </c>
      <c r="H16" s="135">
        <f>'raw2'!T16</f>
        <v>207.96480599999998</v>
      </c>
      <c r="I16" s="148">
        <f>'raw2'!U16</f>
        <v>7.4999999999999997E-3</v>
      </c>
      <c r="J16" s="149">
        <f>'raw2'!Z16</f>
        <v>1.0256447865121698</v>
      </c>
      <c r="K16" s="149">
        <f>'raw2'!AA16</f>
        <v>0.29708353929807196</v>
      </c>
      <c r="L16" s="112">
        <f>'raw2'!AC16</f>
        <v>166920</v>
      </c>
      <c r="M16" s="113">
        <f>'raw2'!AD16</f>
        <v>47</v>
      </c>
    </row>
    <row r="17" spans="1:13">
      <c r="A17" s="92" t="s">
        <v>107</v>
      </c>
      <c r="B17" s="99" t="s">
        <v>109</v>
      </c>
      <c r="C17" s="94">
        <f>'raw2'!D17</f>
        <v>104.43207</v>
      </c>
      <c r="D17" s="95">
        <f>'raw2'!G17</f>
        <v>5.1799999999999997E-3</v>
      </c>
      <c r="E17" s="96">
        <f>'raw2'!J17</f>
        <v>3.7052337220756834E-2</v>
      </c>
      <c r="F17" s="134">
        <f>'raw2'!M17</f>
        <v>0</v>
      </c>
      <c r="G17" s="134">
        <f>'raw2'!Q17</f>
        <v>19.188879500000006</v>
      </c>
      <c r="H17" s="135">
        <f>'raw2'!T17</f>
        <v>27.592719000000002</v>
      </c>
      <c r="I17" s="148">
        <f>'raw2'!U17</f>
        <v>7.0000000000000001E-3</v>
      </c>
      <c r="J17" s="149">
        <f>'raw2'!Z17</f>
        <v>0.49028812541526889</v>
      </c>
      <c r="K17" s="149">
        <f>'raw2'!AA17</f>
        <v>0.22359531183214987</v>
      </c>
      <c r="L17" s="112">
        <f>'raw2'!AC17</f>
        <v>7070</v>
      </c>
      <c r="M17" s="113">
        <f>'raw2'!AD17</f>
        <v>31</v>
      </c>
    </row>
    <row r="18" spans="1:13">
      <c r="A18" s="100" t="s">
        <v>180</v>
      </c>
      <c r="B18" s="99" t="s">
        <v>84</v>
      </c>
      <c r="C18" s="94">
        <f>'raw2'!D18</f>
        <v>33.994509999999998</v>
      </c>
      <c r="D18" s="95">
        <f>'raw2'!G18</f>
        <v>2.5799999999999998E-3</v>
      </c>
      <c r="E18" s="96">
        <f>'raw2'!J18</f>
        <v>1.5343361887610919E-2</v>
      </c>
      <c r="F18" s="134">
        <f>'raw2'!M18</f>
        <v>0</v>
      </c>
      <c r="G18" s="134">
        <f>'raw2'!Q18</f>
        <v>-3.6177344999999983</v>
      </c>
      <c r="H18" s="135">
        <f>'raw2'!T18</f>
        <v>-7.0447697999999983</v>
      </c>
      <c r="I18" s="148">
        <f>'raw2'!U18</f>
        <v>6.7999999999999996E-3</v>
      </c>
      <c r="J18" s="149">
        <f>'raw2'!Z18</f>
        <v>0.14059187764651693</v>
      </c>
      <c r="K18" s="149">
        <f>'raw2'!AA18</f>
        <v>0.11812439710198475</v>
      </c>
      <c r="L18" s="112">
        <f>'raw2'!AC18</f>
        <v>4270</v>
      </c>
      <c r="M18" s="113">
        <f>'raw2'!AD18</f>
        <v>24</v>
      </c>
    </row>
    <row r="19" spans="1:13">
      <c r="A19" s="92" t="s">
        <v>181</v>
      </c>
      <c r="B19" s="93" t="s">
        <v>81</v>
      </c>
      <c r="C19" s="94">
        <f>'raw2'!D19</f>
        <v>23.5396</v>
      </c>
      <c r="D19" s="95">
        <f>'raw2'!G19</f>
        <v>1.7000000000000001E-2</v>
      </c>
      <c r="E19" s="96">
        <f>'raw2'!J19</f>
        <v>8.4550582977468147E-3</v>
      </c>
      <c r="F19" s="134">
        <f>'raw2'!M19</f>
        <v>0</v>
      </c>
      <c r="G19" s="134">
        <f>'raw2'!Q19</f>
        <v>19.142810000000001</v>
      </c>
      <c r="H19" s="135">
        <f>'raw2'!T19</f>
        <v>19.768664000000001</v>
      </c>
      <c r="I19" s="148">
        <f>'raw2'!U19</f>
        <v>7.4999999999999997E-3</v>
      </c>
      <c r="J19" s="149" t="e">
        <f>'raw2'!Z19</f>
        <v>#DIV/0!</v>
      </c>
      <c r="K19" s="149">
        <f>'raw2'!AA19</f>
        <v>0.2335920042594759</v>
      </c>
      <c r="L19" s="112">
        <f>'raw2'!AC19</f>
        <v>28900</v>
      </c>
      <c r="M19" s="113">
        <f>'raw2'!AD19</f>
        <v>83</v>
      </c>
    </row>
    <row r="20" spans="1:13">
      <c r="A20" s="92" t="s">
        <v>33</v>
      </c>
      <c r="B20" s="99" t="s">
        <v>35</v>
      </c>
      <c r="C20" s="94">
        <f>'raw2'!D20</f>
        <v>32.688600000000001</v>
      </c>
      <c r="D20" s="95">
        <f>'raw2'!G20</f>
        <v>6.1000000000000004E-3</v>
      </c>
      <c r="E20" s="96">
        <f>'raw2'!J20</f>
        <v>-7.0532915360502378E-3</v>
      </c>
      <c r="F20" s="134">
        <f>'raw2'!M20</f>
        <v>0</v>
      </c>
      <c r="G20" s="134">
        <f>'raw2'!Q20</f>
        <v>11.051574399999998</v>
      </c>
      <c r="H20" s="135">
        <f>'raw2'!T20</f>
        <v>25.156791999999999</v>
      </c>
      <c r="I20" s="148">
        <f>'raw2'!U20</f>
        <v>3.5000000000000001E-3</v>
      </c>
      <c r="J20" s="149">
        <f>'raw2'!Z20</f>
        <v>0.49628585712654849</v>
      </c>
      <c r="K20" s="149">
        <f>'raw2'!AA20</f>
        <v>-9.3823299452697739E-3</v>
      </c>
      <c r="L20" s="112">
        <f>'raw2'!AC20</f>
        <v>11320</v>
      </c>
      <c r="M20" s="113">
        <f>'raw2'!AD20</f>
        <v>41</v>
      </c>
    </row>
    <row r="21" spans="1:13">
      <c r="A21" s="92" t="s">
        <v>183</v>
      </c>
      <c r="B21" s="99" t="s">
        <v>118</v>
      </c>
      <c r="C21" s="94">
        <f>'raw2'!D21</f>
        <v>3369.5079150000001</v>
      </c>
      <c r="D21" s="95">
        <f>'raw2'!G21</f>
        <v>6.7479999999999998E-2</v>
      </c>
      <c r="E21" s="96">
        <f>'raw2'!J21</f>
        <v>-8.2726671078755792E-3</v>
      </c>
      <c r="F21" s="134">
        <f>'raw2'!M21</f>
        <v>0</v>
      </c>
      <c r="G21" s="134">
        <f>'raw2'!Q21</f>
        <v>-509.32551891364022</v>
      </c>
      <c r="H21" s="135">
        <f>'raw2'!T21</f>
        <v>-350.97331275905981</v>
      </c>
      <c r="I21" s="148">
        <f>'raw2'!U21</f>
        <v>4.0000000000000001E-3</v>
      </c>
      <c r="J21" s="149">
        <f>'raw2'!Z21</f>
        <v>0.13954372623574129</v>
      </c>
      <c r="K21" s="149">
        <f>'raw2'!AA21</f>
        <v>7.9999999999999849E-2</v>
      </c>
      <c r="L21" s="112">
        <f>'raw2'!AC21</f>
        <v>144220</v>
      </c>
      <c r="M21" s="113">
        <f>'raw2'!AD21</f>
        <v>154</v>
      </c>
    </row>
    <row r="22" spans="1:13">
      <c r="A22" s="100" t="s">
        <v>110</v>
      </c>
      <c r="B22" s="99" t="s">
        <v>112</v>
      </c>
      <c r="C22" s="94">
        <f>'raw2'!D22</f>
        <v>4947.4192599999997</v>
      </c>
      <c r="D22" s="95">
        <f>'raw2'!G22</f>
        <v>8.7779999999999997E-2</v>
      </c>
      <c r="E22" s="96">
        <f>'raw2'!J22</f>
        <v>6.4748201438849327E-3</v>
      </c>
      <c r="F22" s="134">
        <f>'raw2'!M22</f>
        <v>0</v>
      </c>
      <c r="G22" s="134">
        <f>'raw2'!Q22</f>
        <v>463.8436868400002</v>
      </c>
      <c r="H22" s="135">
        <f>'raw2'!T22</f>
        <v>0</v>
      </c>
      <c r="I22" s="148">
        <f>'raw2'!U22</f>
        <v>3.5000000000000001E-3</v>
      </c>
      <c r="J22" s="149">
        <f>'raw2'!Z22</f>
        <v>0.39537203271494104</v>
      </c>
      <c r="K22" s="149">
        <f>'raw2'!AA22</f>
        <v>3.6449844421395872E-2</v>
      </c>
      <c r="L22" s="112">
        <f>'raw2'!AC22</f>
        <v>66200</v>
      </c>
      <c r="M22" s="113">
        <f>'raw2'!AD22</f>
        <v>98</v>
      </c>
    </row>
    <row r="23" spans="1:13">
      <c r="A23" s="100" t="s">
        <v>184</v>
      </c>
      <c r="B23" s="99" t="s">
        <v>121</v>
      </c>
      <c r="C23" s="94">
        <f>'raw2'!D23</f>
        <v>790.56776000000002</v>
      </c>
      <c r="D23" s="95">
        <f>'raw2'!G23</f>
        <v>8.9499999999999996E-3</v>
      </c>
      <c r="E23" s="96">
        <f>'raw2'!J23</f>
        <v>2.0015396458813771E-3</v>
      </c>
      <c r="F23" s="134">
        <f>'raw2'!M23</f>
        <v>0</v>
      </c>
      <c r="G23" s="134">
        <f>'raw2'!Q23</f>
        <v>45.781700999999913</v>
      </c>
      <c r="H23" s="135">
        <f>'raw2'!T23</f>
        <v>22.568123390000011</v>
      </c>
      <c r="I23" s="148">
        <f>'raw2'!U23</f>
        <v>4.0000000000000001E-3</v>
      </c>
      <c r="J23" s="149">
        <f>'raw2'!Z23</f>
        <v>0.16338934572756525</v>
      </c>
      <c r="K23" s="149">
        <f>'raw2'!AA23</f>
        <v>-3.0393325387366055E-2</v>
      </c>
      <c r="L23" s="112">
        <f>'raw2'!AC23</f>
        <v>13450</v>
      </c>
      <c r="M23" s="113">
        <f>'raw2'!AD23</f>
        <v>67</v>
      </c>
    </row>
    <row r="24" spans="1:13">
      <c r="A24" s="92" t="s">
        <v>104</v>
      </c>
      <c r="B24" s="102" t="s">
        <v>106</v>
      </c>
      <c r="C24" s="94">
        <f>'raw2'!D24</f>
        <v>767.20659000000001</v>
      </c>
      <c r="D24" s="95">
        <f>'raw2'!G24</f>
        <v>4.138E-2</v>
      </c>
      <c r="E24" s="96">
        <f>'raw2'!J24</f>
        <v>2.8325525656389366E-3</v>
      </c>
      <c r="F24" s="134">
        <f>'raw2'!M24</f>
        <v>0</v>
      </c>
      <c r="G24" s="134">
        <f>'raw2'!Q24</f>
        <v>159.08699929999997</v>
      </c>
      <c r="H24" s="135">
        <f>'raw2'!T24</f>
        <v>243.43971469650003</v>
      </c>
      <c r="I24" s="148">
        <f>'raw2'!U24</f>
        <v>4.8999999999999998E-3</v>
      </c>
      <c r="J24" s="149">
        <f>'raw2'!Z24</f>
        <v>0.28087386071105547</v>
      </c>
      <c r="K24" s="149">
        <f>'raw2'!AA24</f>
        <v>6.2319676860934869E-2</v>
      </c>
      <c r="L24" s="112">
        <f>'raw2'!AC24</f>
        <v>62549.999999999993</v>
      </c>
      <c r="M24" s="113">
        <f>'raw2'!AD24</f>
        <v>61</v>
      </c>
    </row>
    <row r="25" spans="1:13">
      <c r="A25" s="103" t="s">
        <v>185</v>
      </c>
      <c r="B25" s="104" t="s">
        <v>115</v>
      </c>
      <c r="C25" s="94">
        <f>'raw2'!D25</f>
        <v>306.97322000000003</v>
      </c>
      <c r="D25" s="95">
        <f>'raw2'!G25</f>
        <v>4.1509999999999998E-2</v>
      </c>
      <c r="E25" s="96">
        <f>'raw2'!J25</f>
        <v>-6.0240963855421594E-3</v>
      </c>
      <c r="F25" s="134">
        <f>'raw2'!M25</f>
        <v>0</v>
      </c>
      <c r="G25" s="134">
        <f>'raw2'!Q25</f>
        <v>12.665095704000004</v>
      </c>
      <c r="H25" s="135">
        <f>'raw2'!T25</f>
        <v>35.791051489000026</v>
      </c>
      <c r="I25" s="148">
        <f>'raw2'!U25</f>
        <v>5.7000000000000002E-3</v>
      </c>
      <c r="J25" s="149">
        <f>'raw2'!Z25</f>
        <v>0.17391304347826075</v>
      </c>
      <c r="K25" s="149">
        <f>'raw2'!AA25</f>
        <v>-6.0240963855421326E-3</v>
      </c>
      <c r="L25" s="112">
        <f>'raw2'!AC25</f>
        <v>46480</v>
      </c>
      <c r="M25" s="113">
        <f>'raw2'!AD25</f>
        <v>42</v>
      </c>
    </row>
    <row r="26" spans="1:13" ht="14.5" thickBot="1">
      <c r="A26" s="201" t="s">
        <v>122</v>
      </c>
      <c r="B26" s="200" t="s">
        <v>124</v>
      </c>
      <c r="C26" s="94">
        <f>'raw2'!D26</f>
        <v>78.994259999999997</v>
      </c>
      <c r="D26" s="95">
        <f>'raw2'!G26</f>
        <v>0</v>
      </c>
      <c r="E26" s="96">
        <f>'raw2'!J26</f>
        <v>5.7781919850885349E-2</v>
      </c>
      <c r="F26" s="134">
        <f>'raw2'!M26</f>
        <v>0</v>
      </c>
      <c r="G26" s="134">
        <f>'raw2'!Q26</f>
        <v>20.291134799999998</v>
      </c>
      <c r="H26" s="135">
        <f>'raw2'!T26</f>
        <v>0</v>
      </c>
      <c r="I26" s="148">
        <f>'raw2'!U26</f>
        <v>5.0000000000000001E-3</v>
      </c>
      <c r="J26" s="149">
        <f>'raw2'!Z26</f>
        <v>0.13478260869565228</v>
      </c>
      <c r="K26" s="149">
        <f>'raw2'!AA26</f>
        <v>-5.4625550660792888E-2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zoomScale="74" zoomScaleNormal="64" workbookViewId="0">
      <selection activeCell="G8" sqref="G8"/>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45875</v>
      </c>
      <c r="I1" s="32">
        <f>'raw1'!A14</f>
        <v>45874</v>
      </c>
      <c r="J1" s="32">
        <f>'raw1'!A15</f>
        <v>45873</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45874</v>
      </c>
      <c r="I2" s="32">
        <f t="shared" ref="I2:K2" si="0">I1-1</f>
        <v>45873</v>
      </c>
      <c r="J2" s="32">
        <f t="shared" si="0"/>
        <v>45872</v>
      </c>
      <c r="K2" s="32">
        <f t="shared" si="0"/>
        <v>45656</v>
      </c>
      <c r="L2" s="2"/>
      <c r="M2" s="2"/>
      <c r="N2" s="2"/>
      <c r="O2" s="48">
        <f>SUM(O4:O47)</f>
        <v>0.58575593937053005</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1939348.0972899999</v>
      </c>
      <c r="E4" s="43">
        <f t="shared" ref="E4:E47" si="1">G4*H4</f>
        <v>2.4719326014367318</v>
      </c>
      <c r="F4" s="44">
        <f>VLOOKUP(B:B,weight!G:H,2,FALSE)</f>
        <v>7.35</v>
      </c>
      <c r="G4" s="257">
        <f>VLOOKUP(A4,CHOOSE({1,2},shares!$F$2:$F$45,shares!$K$2:$K$45),2,FALSE)</f>
        <v>3.2020267120516218E-3</v>
      </c>
      <c r="H4" s="45">
        <f>IF(_xll.ciqfunctions.udf.CIQ($A4,"IQ_CLOSEPRICE",H$1,"USD")=0,_xll.ciqfunctions.udf.CIQ($A4,"IQ_CLOSEPRICE",H$2,"USD"),_xll.ciqfunctions.udf.CIQ($A4,"IQ_CLOSEPRICE",H$1,"USD"))</f>
        <v>771.99</v>
      </c>
      <c r="I4" s="45">
        <f>IF(_xll.ciqfunctions.udf.CIQ($A4,"IQ_CLOSEPRICE",I$1,"USD")=0,_xll.ciqfunctions.udf.CIQ($A4,"IQ_CLOSEPRICE",I$2,"USD"),_xll.ciqfunctions.udf.CIQ($A4,"IQ_CLOSEPRICE",I$1,"USD"))</f>
        <v>763.46</v>
      </c>
      <c r="J4" s="45">
        <f>IF(_xll.ciqfunctions.udf.CIQ($A4,"IQ_CLOSEPRICE",J$1,"USD")=0,_xll.ciqfunctions.udf.CIQ($A4,"IQ_CLOSEPRICE",J$2,"USD"),_xll.ciqfunctions.udf.CIQ($A4,"IQ_CLOSEPRICE",J$1,"USD"))</f>
        <v>776.37</v>
      </c>
      <c r="K4" s="45">
        <f>IF(_xll.ciqfunctions.udf.CIQ($A4,"IQ_CLOSEPRICE",K$1,"USD")=0,_xll.ciqfunctions.udf.CIQ($A4,"IQ_CLOSEPRICE",K$2,"USD"),_xll.ciqfunctions.udf.CIQ($A4,"IQ_CLOSEPRICE",K$1,"USD"))</f>
        <v>585.51</v>
      </c>
      <c r="L4" s="49">
        <f t="shared" ref="L4:L47" si="2">$H4/I4-1</f>
        <v>1.1172818484268987E-2</v>
      </c>
      <c r="M4" s="49">
        <f t="shared" ref="M4:M47" si="3">$H4/J4-1</f>
        <v>-5.641639939719445E-3</v>
      </c>
      <c r="N4" s="49">
        <f t="shared" ref="N4:N47" si="4">$H4/K4-1</f>
        <v>0.31849157145053031</v>
      </c>
      <c r="O4" s="50">
        <f t="shared" ref="O4:O47" si="5">G4*(H4-I4)</f>
        <v>2.7313287853800248E-2</v>
      </c>
      <c r="P4" s="51">
        <f>O4/O$2</f>
        <v>4.6629126600324158E-2</v>
      </c>
      <c r="Q4" s="49"/>
      <c r="R4" s="62" t="str">
        <f>A4</f>
        <v>META</v>
      </c>
      <c r="S4" s="63" t="str">
        <f>C4</f>
        <v>Application</v>
      </c>
      <c r="T4" s="64">
        <f>D4/1000</f>
        <v>1939.3480972899999</v>
      </c>
      <c r="U4" s="65">
        <f>D4/$D$48*100</f>
        <v>7.4822081245062035</v>
      </c>
      <c r="V4" s="66">
        <f>L4</f>
        <v>1.1172818484268987E-2</v>
      </c>
      <c r="W4" s="66">
        <f t="shared" ref="W4:X4" si="6">M4</f>
        <v>-5.641639939719445E-3</v>
      </c>
      <c r="X4" s="66">
        <f t="shared" si="6"/>
        <v>0.31849157145053031</v>
      </c>
      <c r="Y4" s="258">
        <f>O48*SUM(P4:P16)</f>
        <v>9.6738921605661731E-3</v>
      </c>
    </row>
    <row r="5" spans="1:25">
      <c r="A5" s="28" t="s">
        <v>144</v>
      </c>
      <c r="B5" s="28" t="s">
        <v>196</v>
      </c>
      <c r="C5" s="28" t="s">
        <v>132</v>
      </c>
      <c r="D5" s="43">
        <f>_xll.ciqfunctions.udf.CIQ($A5,"IQ_MARKETCAP",H$1,"USD")</f>
        <v>238206.52</v>
      </c>
      <c r="E5" s="43">
        <f t="shared" si="1"/>
        <v>0.75207221239175159</v>
      </c>
      <c r="F5" s="44">
        <f>VLOOKUP(B:B,weight!G:H,2,FALSE)</f>
        <v>3.26</v>
      </c>
      <c r="G5" s="257">
        <f>VLOOKUP(A5,CHOOSE({1,2},shares!$F$2:$F$45,shares!$K$2:$K$45),2,FALSE)</f>
        <v>3.0183096375637182E-3</v>
      </c>
      <c r="H5" s="45">
        <f>IF(_xll.ciqfunctions.udf.CIQ($A5,"IQ_CLOSEPRICE",H$1,"USD")=0,_xll.ciqfunctions.udf.CIQ($A5,"IQ_CLOSEPRICE",H$2,"USD"),_xll.ciqfunctions.udf.CIQ($A5,"IQ_CLOSEPRICE",H$1,"USD"))</f>
        <v>249.17</v>
      </c>
      <c r="I5" s="45">
        <f>IF(_xll.ciqfunctions.udf.CIQ($A5,"IQ_CLOSEPRICE",I$1,"USD")=0,_xll.ciqfunctions.udf.CIQ($A5,"IQ_CLOSEPRICE",I$2,"USD"),_xll.ciqfunctions.udf.CIQ($A5,"IQ_CLOSEPRICE",I$1,"USD"))</f>
        <v>247.49</v>
      </c>
      <c r="J5" s="45">
        <f>IF(_xll.ciqfunctions.udf.CIQ($A5,"IQ_CLOSEPRICE",J$1,"USD")=0,_xll.ciqfunctions.udf.CIQ($A5,"IQ_CLOSEPRICE",J$2,"USD"),_xll.ciqfunctions.udf.CIQ($A5,"IQ_CLOSEPRICE",J$1,"USD"))</f>
        <v>252.32</v>
      </c>
      <c r="K5" s="45">
        <f>IF(_xll.ciqfunctions.udf.CIQ($A5,"IQ_CLOSEPRICE",K$1,"USD")=0,_xll.ciqfunctions.udf.CIQ($A5,"IQ_CLOSEPRICE",K$2,"USD"),_xll.ciqfunctions.udf.CIQ($A5,"IQ_CLOSEPRICE",K$1,"USD"))</f>
        <v>334.33</v>
      </c>
      <c r="L5" s="49">
        <f t="shared" si="2"/>
        <v>6.7881530566891168E-3</v>
      </c>
      <c r="M5" s="49">
        <f t="shared" si="3"/>
        <v>-1.2484147114774857E-2</v>
      </c>
      <c r="N5" s="49">
        <f t="shared" si="4"/>
        <v>-0.25471839200789637</v>
      </c>
      <c r="O5" s="50">
        <f t="shared" si="5"/>
        <v>5.0707601911069815E-3</v>
      </c>
      <c r="P5" s="51">
        <f t="shared" ref="P5:P47" si="7">O5/O$2</f>
        <v>8.6567798126915528E-3</v>
      </c>
      <c r="Q5" s="49"/>
      <c r="R5" s="67" t="str">
        <f t="shared" ref="R5:R47" si="8">A5</f>
        <v>CRM</v>
      </c>
      <c r="S5" s="68" t="str">
        <f t="shared" ref="S5:S47" si="9">C5</f>
        <v>Application</v>
      </c>
      <c r="T5" s="69">
        <f t="shared" ref="T5:T47" si="10">D5/1000</f>
        <v>238.20651999999998</v>
      </c>
      <c r="U5" s="70">
        <f t="shared" ref="U5:U47" si="11">D5/$D$48*100</f>
        <v>0.91902570855892718</v>
      </c>
      <c r="V5" s="71">
        <f t="shared" ref="V5:V47" si="12">L5</f>
        <v>6.7881530566891168E-3</v>
      </c>
      <c r="W5" s="71">
        <f t="shared" ref="W5:W47" si="13">M5</f>
        <v>-1.2484147114774857E-2</v>
      </c>
      <c r="X5" s="71">
        <f t="shared" ref="X5:X47" si="14">N5</f>
        <v>-0.25471839200789637</v>
      </c>
      <c r="Y5" s="259"/>
    </row>
    <row r="6" spans="1:25">
      <c r="A6" s="28" t="s">
        <v>159</v>
      </c>
      <c r="B6" s="28" t="s">
        <v>197</v>
      </c>
      <c r="C6" s="28" t="s">
        <v>132</v>
      </c>
      <c r="D6" s="43">
        <f>_xll.ciqfunctions.udf.CIQ($A6,"IQ_MARKETCAP",H$1,"USD")</f>
        <v>189321.65888999999</v>
      </c>
      <c r="E6" s="43">
        <f t="shared" si="1"/>
        <v>0.73400273712791486</v>
      </c>
      <c r="F6" s="44">
        <f>VLOOKUP(B:B,weight!G:H,2,FALSE)</f>
        <v>3.05</v>
      </c>
      <c r="G6" s="257">
        <f>VLOOKUP(A6,CHOOSE({1,2},shares!$F$2:$F$45,shares!$K$2:$K$45),2,FALSE)</f>
        <v>8.0455408482633635E-4</v>
      </c>
      <c r="H6" s="45">
        <f>IF(_xll.ciqfunctions.udf.CIQ($A6,"IQ_CLOSEPRICE",H$1,"USD")=0,_xll.ciqfunctions.udf.CIQ($A6,"IQ_CLOSEPRICE",H$2,"USD"),_xll.ciqfunctions.udf.CIQ($A6,"IQ_CLOSEPRICE",H$1,"USD"))</f>
        <v>912.31</v>
      </c>
      <c r="I6" s="45">
        <f>IF(_xll.ciqfunctions.udf.CIQ($A6,"IQ_CLOSEPRICE",I$1,"USD")=0,_xll.ciqfunctions.udf.CIQ($A6,"IQ_CLOSEPRICE",I$2,"USD"),_xll.ciqfunctions.udf.CIQ($A6,"IQ_CLOSEPRICE",I$1,"USD"))</f>
        <v>905.12</v>
      </c>
      <c r="J6" s="45">
        <f>IF(_xll.ciqfunctions.udf.CIQ($A6,"IQ_CLOSEPRICE",J$1,"USD")=0,_xll.ciqfunctions.udf.CIQ($A6,"IQ_CLOSEPRICE",J$2,"USD"),_xll.ciqfunctions.udf.CIQ($A6,"IQ_CLOSEPRICE",J$1,"USD"))</f>
        <v>923</v>
      </c>
      <c r="K6" s="45">
        <f>IF(_xll.ciqfunctions.udf.CIQ($A6,"IQ_CLOSEPRICE",K$1,"USD")=0,_xll.ciqfunctions.udf.CIQ($A6,"IQ_CLOSEPRICE",K$2,"USD"),_xll.ciqfunctions.udf.CIQ($A6,"IQ_CLOSEPRICE",K$1,"USD"))</f>
        <v>1060.1199999999999</v>
      </c>
      <c r="L6" s="49">
        <f t="shared" si="2"/>
        <v>7.9436980731835138E-3</v>
      </c>
      <c r="M6" s="49">
        <f t="shared" si="3"/>
        <v>-1.1581798483206951E-2</v>
      </c>
      <c r="N6" s="49">
        <f t="shared" si="4"/>
        <v>-0.13942761196845632</v>
      </c>
      <c r="O6" s="50">
        <f t="shared" si="5"/>
        <v>5.7847438699013109E-3</v>
      </c>
      <c r="P6" s="51">
        <f t="shared" si="7"/>
        <v>9.8756896534719918E-3</v>
      </c>
      <c r="Q6" s="49"/>
      <c r="R6" s="67" t="str">
        <f t="shared" si="8"/>
        <v>NOW</v>
      </c>
      <c r="S6" s="68" t="str">
        <f t="shared" si="9"/>
        <v>Application</v>
      </c>
      <c r="T6" s="69">
        <f t="shared" si="10"/>
        <v>189.32165888999998</v>
      </c>
      <c r="U6" s="70">
        <f t="shared" si="11"/>
        <v>0.73042279324232506</v>
      </c>
      <c r="V6" s="71">
        <f t="shared" si="12"/>
        <v>7.9436980731835138E-3</v>
      </c>
      <c r="W6" s="71">
        <f t="shared" si="13"/>
        <v>-1.1581798483206951E-2</v>
      </c>
      <c r="X6" s="71">
        <f t="shared" si="14"/>
        <v>-0.13942761196845632</v>
      </c>
      <c r="Y6" s="259"/>
    </row>
    <row r="7" spans="1:25">
      <c r="A7" s="28" t="s">
        <v>147</v>
      </c>
      <c r="B7" s="28" t="s">
        <v>198</v>
      </c>
      <c r="C7" s="28" t="s">
        <v>132</v>
      </c>
      <c r="D7" s="43">
        <f>_xll.ciqfunctions.udf.CIQ($A7,"IQ_MARKETCAP",H$1,"USD")</f>
        <v>15618.53312</v>
      </c>
      <c r="E7" s="43">
        <f t="shared" si="1"/>
        <v>0.47792720059165583</v>
      </c>
      <c r="F7" s="44">
        <f>VLOOKUP(B:B,weight!G:H,2,FALSE)</f>
        <v>2.59</v>
      </c>
      <c r="G7" s="257">
        <f>VLOOKUP(A7,CHOOSE({1,2},shares!$F$2:$F$45,shares!$K$2:$K$45),2,FALSE)</f>
        <v>1.3909001501459673E-3</v>
      </c>
      <c r="H7" s="45">
        <f>IF(_xll.ciqfunctions.udf.CIQ($A7,"IQ_CLOSEPRICE",H$1,"USD")=0,_xll.ciqfunctions.udf.CIQ($A7,"IQ_CLOSEPRICE",H$2,"USD"),_xll.ciqfunctions.udf.CIQ($A7,"IQ_CLOSEPRICE",H$1,"USD"))</f>
        <v>343.61</v>
      </c>
      <c r="I7" s="45">
        <f>IF(_xll.ciqfunctions.udf.CIQ($A7,"IQ_CLOSEPRICE",I$1,"USD")=0,_xll.ciqfunctions.udf.CIQ($A7,"IQ_CLOSEPRICE",I$2,"USD"),_xll.ciqfunctions.udf.CIQ($A7,"IQ_CLOSEPRICE",I$1,"USD"))</f>
        <v>340.31</v>
      </c>
      <c r="J7" s="45">
        <f>IF(_xll.ciqfunctions.udf.CIQ($A7,"IQ_CLOSEPRICE",J$1,"USD")=0,_xll.ciqfunctions.udf.CIQ($A7,"IQ_CLOSEPRICE",J$2,"USD"),_xll.ciqfunctions.udf.CIQ($A7,"IQ_CLOSEPRICE",J$1,"USD"))</f>
        <v>352.36</v>
      </c>
      <c r="K7" s="45">
        <f>IF(_xll.ciqfunctions.udf.CIQ($A7,"IQ_CLOSEPRICE",K$1,"USD")=0,_xll.ciqfunctions.udf.CIQ($A7,"IQ_CLOSEPRICE",K$2,"USD"),_xll.ciqfunctions.udf.CIQ($A7,"IQ_CLOSEPRICE",K$1,"USD"))</f>
        <v>324.23</v>
      </c>
      <c r="L7" s="49">
        <f t="shared" si="2"/>
        <v>9.6970409332668428E-3</v>
      </c>
      <c r="M7" s="49">
        <f t="shared" si="3"/>
        <v>-2.483255761153369E-2</v>
      </c>
      <c r="N7" s="49">
        <f t="shared" si="4"/>
        <v>5.9772383801622198E-2</v>
      </c>
      <c r="O7" s="50">
        <f t="shared" si="5"/>
        <v>4.5899704954817083E-3</v>
      </c>
      <c r="P7" s="51">
        <f t="shared" si="7"/>
        <v>7.8359777289056954E-3</v>
      </c>
      <c r="Q7" s="49"/>
      <c r="R7" s="67" t="str">
        <f t="shared" si="8"/>
        <v>DUOL</v>
      </c>
      <c r="S7" s="68" t="str">
        <f t="shared" si="9"/>
        <v>Application</v>
      </c>
      <c r="T7" s="69">
        <f t="shared" si="10"/>
        <v>15.61853312</v>
      </c>
      <c r="U7" s="70">
        <f t="shared" si="11"/>
        <v>6.0257936966876771E-2</v>
      </c>
      <c r="V7" s="71">
        <f t="shared" si="12"/>
        <v>9.6970409332668428E-3</v>
      </c>
      <c r="W7" s="71">
        <f t="shared" si="13"/>
        <v>-2.483255761153369E-2</v>
      </c>
      <c r="X7" s="71">
        <f t="shared" si="14"/>
        <v>5.9772383801622198E-2</v>
      </c>
      <c r="Y7" s="259"/>
    </row>
    <row r="8" spans="1:25">
      <c r="A8" s="28" t="s">
        <v>167</v>
      </c>
      <c r="B8" s="28" t="s">
        <v>199</v>
      </c>
      <c r="C8" s="28" t="s">
        <v>132</v>
      </c>
      <c r="D8" s="43">
        <f>_xll.ciqfunctions.udf.CIQ($A8,"IQ_MARKETCAP",H$1,"USD")</f>
        <v>337263.71458999999</v>
      </c>
      <c r="E8" s="43">
        <f t="shared" si="1"/>
        <v>0.65821820167859446</v>
      </c>
      <c r="F8" s="44">
        <f>VLOOKUP(B:B,weight!G:H,2,FALSE)</f>
        <v>2.57</v>
      </c>
      <c r="G8" s="257">
        <f>VLOOKUP(A8,CHOOSE({1,2},shares!$F$2:$F$45,shares!$K$2:$K$45),2,FALSE)</f>
        <v>2.272882887055328E-3</v>
      </c>
      <c r="H8" s="45">
        <f>IF(_xll.ciqfunctions.udf.CIQ($A8,"IQ_CLOSEPRICE",H$1,"USD")=0,_xll.ciqfunctions.udf.CIQ($A8,"IQ_CLOSEPRICE",H$2,"USD"),_xll.ciqfunctions.udf.CIQ($A8,"IQ_CLOSEPRICE",H$1,"USD"))</f>
        <v>289.59618</v>
      </c>
      <c r="I8" s="45">
        <f>IF(_xll.ciqfunctions.udf.CIQ($A8,"IQ_CLOSEPRICE",I$1,"USD")=0,_xll.ciqfunctions.udf.CIQ($A8,"IQ_CLOSEPRICE",I$2,"USD"),_xll.ciqfunctions.udf.CIQ($A8,"IQ_CLOSEPRICE",I$1,"USD"))</f>
        <v>285.57369</v>
      </c>
      <c r="J8" s="45">
        <f>IF(_xll.ciqfunctions.udf.CIQ($A8,"IQ_CLOSEPRICE",J$1,"USD")=0,_xll.ciqfunctions.udf.CIQ($A8,"IQ_CLOSEPRICE",J$2,"USD"),_xll.ciqfunctions.udf.CIQ($A8,"IQ_CLOSEPRICE",J$1,"USD"))</f>
        <v>283.11162999999999</v>
      </c>
      <c r="K8" s="45">
        <f>IF(_xll.ciqfunctions.udf.CIQ($A8,"IQ_CLOSEPRICE",K$1,"USD")=0,_xll.ciqfunctions.udf.CIQ($A8,"IQ_CLOSEPRICE",K$2,"USD"),_xll.ciqfunctions.udf.CIQ($A8,"IQ_CLOSEPRICE",K$1,"USD"))</f>
        <v>245.17535000000001</v>
      </c>
      <c r="L8" s="49">
        <f t="shared" si="2"/>
        <v>1.408564633527698E-2</v>
      </c>
      <c r="M8" s="49">
        <f t="shared" si="3"/>
        <v>2.2904569480243664E-2</v>
      </c>
      <c r="N8" s="49">
        <f t="shared" si="4"/>
        <v>0.18117983720630959</v>
      </c>
      <c r="O8" s="50">
        <f t="shared" si="5"/>
        <v>9.142648684351197E-3</v>
      </c>
      <c r="P8" s="51">
        <f t="shared" si="7"/>
        <v>1.5608290193653259E-2</v>
      </c>
      <c r="Q8" s="49"/>
      <c r="R8" s="67" t="str">
        <f t="shared" si="8"/>
        <v>SAP</v>
      </c>
      <c r="S8" s="68" t="str">
        <f t="shared" si="9"/>
        <v>Application</v>
      </c>
      <c r="T8" s="69">
        <f t="shared" si="10"/>
        <v>337.26371459000001</v>
      </c>
      <c r="U8" s="70">
        <f t="shared" si="11"/>
        <v>1.3011987424705693</v>
      </c>
      <c r="V8" s="71">
        <f t="shared" si="12"/>
        <v>1.408564633527698E-2</v>
      </c>
      <c r="W8" s="71">
        <f t="shared" si="13"/>
        <v>2.2904569480243664E-2</v>
      </c>
      <c r="X8" s="71">
        <f t="shared" si="14"/>
        <v>0.18117983720630959</v>
      </c>
      <c r="Y8" s="259"/>
    </row>
    <row r="9" spans="1:25">
      <c r="A9" s="28" t="s">
        <v>172</v>
      </c>
      <c r="B9" s="28" t="s">
        <v>200</v>
      </c>
      <c r="C9" s="28" t="s">
        <v>132</v>
      </c>
      <c r="D9" s="43">
        <f>_xll.ciqfunctions.udf.CIQ($A9,"IQ_MARKETCAP",H$1,"USD")</f>
        <v>9613.14509</v>
      </c>
      <c r="E9" s="43">
        <f t="shared" si="1"/>
        <v>0.45974589723730602</v>
      </c>
      <c r="F9" s="44">
        <f>VLOOKUP(B:B,weight!G:H,2,FALSE)</f>
        <v>2.39</v>
      </c>
      <c r="G9" s="257">
        <f>VLOOKUP(A9,CHOOSE({1,2},shares!$F$2:$F$45,shares!$K$2:$K$45),2,FALSE)</f>
        <v>8.2792345981866737E-3</v>
      </c>
      <c r="H9" s="45">
        <f>IF(_xll.ciqfunctions.udf.CIQ($A9,"IQ_CLOSEPRICE",H$1,"USD")=0,_xll.ciqfunctions.udf.CIQ($A9,"IQ_CLOSEPRICE",H$2,"USD"),_xll.ciqfunctions.udf.CIQ($A9,"IQ_CLOSEPRICE",H$1,"USD"))</f>
        <v>55.53</v>
      </c>
      <c r="I9" s="45">
        <f>IF(_xll.ciqfunctions.udf.CIQ($A9,"IQ_CLOSEPRICE",I$1,"USD")=0,_xll.ciqfunctions.udf.CIQ($A9,"IQ_CLOSEPRICE",I$2,"USD"),_xll.ciqfunctions.udf.CIQ($A9,"IQ_CLOSEPRICE",I$1,"USD"))</f>
        <v>57.74</v>
      </c>
      <c r="J9" s="45">
        <f>IF(_xll.ciqfunctions.udf.CIQ($A9,"IQ_CLOSEPRICE",J$1,"USD")=0,_xll.ciqfunctions.udf.CIQ($A9,"IQ_CLOSEPRICE",J$2,"USD"),_xll.ciqfunctions.udf.CIQ($A9,"IQ_CLOSEPRICE",J$1,"USD"))</f>
        <v>57.52</v>
      </c>
      <c r="K9" s="45">
        <f>IF(_xll.ciqfunctions.udf.CIQ($A9,"IQ_CLOSEPRICE",K$1,"USD")=0,_xll.ciqfunctions.udf.CIQ($A9,"IQ_CLOSEPRICE",K$2,"USD"),_xll.ciqfunctions.udf.CIQ($A9,"IQ_CLOSEPRICE",K$1,"USD"))</f>
        <v>33.76</v>
      </c>
      <c r="L9" s="49">
        <f t="shared" si="2"/>
        <v>-3.8275025978524391E-2</v>
      </c>
      <c r="M9" s="49">
        <f t="shared" si="3"/>
        <v>-3.459666203059808E-2</v>
      </c>
      <c r="N9" s="49">
        <f t="shared" si="4"/>
        <v>0.64484597156398116</v>
      </c>
      <c r="O9" s="50">
        <f t="shared" si="5"/>
        <v>-1.8297108461992555E-2</v>
      </c>
      <c r="P9" s="51">
        <f t="shared" si="7"/>
        <v>-3.1236744234561492E-2</v>
      </c>
      <c r="Q9" s="49"/>
      <c r="R9" s="67" t="str">
        <f t="shared" si="8"/>
        <v>TEM</v>
      </c>
      <c r="S9" s="68" t="str">
        <f t="shared" si="9"/>
        <v>Application</v>
      </c>
      <c r="T9" s="69">
        <f t="shared" si="10"/>
        <v>9.6131450899999997</v>
      </c>
      <c r="U9" s="70">
        <f t="shared" si="11"/>
        <v>3.7088520825613931E-2</v>
      </c>
      <c r="V9" s="71">
        <f t="shared" si="12"/>
        <v>-3.8275025978524391E-2</v>
      </c>
      <c r="W9" s="71">
        <f t="shared" si="13"/>
        <v>-3.459666203059808E-2</v>
      </c>
      <c r="X9" s="71">
        <f t="shared" si="14"/>
        <v>0.64484597156398116</v>
      </c>
      <c r="Y9" s="259"/>
    </row>
    <row r="10" spans="1:25">
      <c r="A10" s="28" t="s">
        <v>137</v>
      </c>
      <c r="B10" s="28" t="s">
        <v>201</v>
      </c>
      <c r="C10" s="28" t="s">
        <v>132</v>
      </c>
      <c r="D10" s="43">
        <f>_xll.ciqfunctions.udf.CIQ($A10,"IQ_MARKETCAP",H$1,"USD")</f>
        <v>146612.00399999999</v>
      </c>
      <c r="E10" s="43">
        <f t="shared" si="1"/>
        <v>0.52816267073819745</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345.62</v>
      </c>
      <c r="I10" s="45">
        <f>IF(_xll.ciqfunctions.udf.CIQ($A10,"IQ_CLOSEPRICE",I$1,"USD")=0,_xll.ciqfunctions.udf.CIQ($A10,"IQ_CLOSEPRICE",I$2,"USD"),_xll.ciqfunctions.udf.CIQ($A10,"IQ_CLOSEPRICE",I$1,"USD"))</f>
        <v>338.74</v>
      </c>
      <c r="J10" s="45">
        <f>IF(_xll.ciqfunctions.udf.CIQ($A10,"IQ_CLOSEPRICE",J$1,"USD")=0,_xll.ciqfunctions.udf.CIQ($A10,"IQ_CLOSEPRICE",J$2,"USD"),_xll.ciqfunctions.udf.CIQ($A10,"IQ_CLOSEPRICE",J$1,"USD"))</f>
        <v>338.85</v>
      </c>
      <c r="K10" s="45">
        <f>IF(_xll.ciqfunctions.udf.CIQ($A10,"IQ_CLOSEPRICE",K$1,"USD")=0,_xll.ciqfunctions.udf.CIQ($A10,"IQ_CLOSEPRICE",K$2,"USD"),_xll.ciqfunctions.udf.CIQ($A10,"IQ_CLOSEPRICE",K$1,"USD"))</f>
        <v>444.68</v>
      </c>
      <c r="L10" s="49">
        <f t="shared" si="2"/>
        <v>2.0310562673436783E-2</v>
      </c>
      <c r="M10" s="49">
        <f t="shared" si="3"/>
        <v>1.9979341891692481E-2</v>
      </c>
      <c r="N10" s="49">
        <f t="shared" si="4"/>
        <v>-0.22276693352523158</v>
      </c>
      <c r="O10" s="50">
        <f t="shared" si="5"/>
        <v>1.05137410296823E-2</v>
      </c>
      <c r="P10" s="51">
        <f t="shared" si="7"/>
        <v>1.7949013100884072E-2</v>
      </c>
      <c r="Q10" s="49"/>
      <c r="R10" s="67" t="str">
        <f t="shared" si="8"/>
        <v>ADBE</v>
      </c>
      <c r="S10" s="68" t="str">
        <f t="shared" si="9"/>
        <v>Application</v>
      </c>
      <c r="T10" s="69">
        <f t="shared" si="10"/>
        <v>146.61200399999998</v>
      </c>
      <c r="U10" s="70">
        <f t="shared" si="11"/>
        <v>0.56564447043407651</v>
      </c>
      <c r="V10" s="71">
        <f t="shared" si="12"/>
        <v>2.0310562673436783E-2</v>
      </c>
      <c r="W10" s="71">
        <f t="shared" si="13"/>
        <v>1.9979341891692481E-2</v>
      </c>
      <c r="X10" s="71">
        <f t="shared" si="14"/>
        <v>-0.22276693352523158</v>
      </c>
      <c r="Y10" s="259"/>
    </row>
    <row r="11" spans="1:25">
      <c r="A11" s="28" t="s">
        <v>151</v>
      </c>
      <c r="B11" s="28" t="s">
        <v>202</v>
      </c>
      <c r="C11" s="28" t="s">
        <v>132</v>
      </c>
      <c r="D11" s="43">
        <f>_xll.ciqfunctions.udf.CIQ($A11,"IQ_MARKETCAP",H$1,"USD")</f>
        <v>20934.48288</v>
      </c>
      <c r="E11" s="43">
        <f t="shared" si="1"/>
        <v>0.44892826282613452</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36.770000000000003</v>
      </c>
      <c r="I11" s="45">
        <f>IF(_xll.ciqfunctions.udf.CIQ($A11,"IQ_CLOSEPRICE",I$1,"USD")=0,_xll.ciqfunctions.udf.CIQ($A11,"IQ_CLOSEPRICE",I$2,"USD"),_xll.ciqfunctions.udf.CIQ($A11,"IQ_CLOSEPRICE",I$1,"USD"))</f>
        <v>35.909999999999997</v>
      </c>
      <c r="J11" s="45">
        <f>IF(_xll.ciqfunctions.udf.CIQ($A11,"IQ_CLOSEPRICE",J$1,"USD")=0,_xll.ciqfunctions.udf.CIQ($A11,"IQ_CLOSEPRICE",J$2,"USD"),_xll.ciqfunctions.udf.CIQ($A11,"IQ_CLOSEPRICE",J$1,"USD"))</f>
        <v>37.6</v>
      </c>
      <c r="K11" s="45">
        <f>IF(_xll.ciqfunctions.udf.CIQ($A11,"IQ_CLOSEPRICE",K$1,"USD")=0,_xll.ciqfunctions.udf.CIQ($A11,"IQ_CLOSEPRICE",K$2,"USD"),_xll.ciqfunctions.udf.CIQ($A11,"IQ_CLOSEPRICE",K$1,"USD"))</f>
        <v>43.69</v>
      </c>
      <c r="L11" s="49">
        <f t="shared" si="2"/>
        <v>2.3948760790866164E-2</v>
      </c>
      <c r="M11" s="49">
        <f t="shared" si="3"/>
        <v>-2.207446808510638E-2</v>
      </c>
      <c r="N11" s="49">
        <f t="shared" si="4"/>
        <v>-0.15838864728770874</v>
      </c>
      <c r="O11" s="50">
        <f t="shared" si="5"/>
        <v>1.0499817950244184E-2</v>
      </c>
      <c r="P11" s="51">
        <f t="shared" si="7"/>
        <v>1.7925243680034359E-2</v>
      </c>
      <c r="Q11" s="49"/>
      <c r="R11" s="67" t="str">
        <f t="shared" si="8"/>
        <v>IOT</v>
      </c>
      <c r="S11" s="68" t="str">
        <f t="shared" si="9"/>
        <v>Application</v>
      </c>
      <c r="T11" s="69">
        <f t="shared" si="10"/>
        <v>20.934482880000001</v>
      </c>
      <c r="U11" s="70">
        <f t="shared" si="11"/>
        <v>8.0767428037262501E-2</v>
      </c>
      <c r="V11" s="71">
        <f t="shared" si="12"/>
        <v>2.3948760790866164E-2</v>
      </c>
      <c r="W11" s="71">
        <f t="shared" si="13"/>
        <v>-2.207446808510638E-2</v>
      </c>
      <c r="X11" s="71">
        <f t="shared" si="14"/>
        <v>-0.15838864728770874</v>
      </c>
      <c r="Y11" s="259"/>
    </row>
    <row r="12" spans="1:25">
      <c r="A12" s="28" t="s">
        <v>175</v>
      </c>
      <c r="B12" s="28" t="s">
        <v>203</v>
      </c>
      <c r="C12" s="28" t="s">
        <v>132</v>
      </c>
      <c r="D12" s="43">
        <f>_xll.ciqfunctions.udf.CIQ($A12,"IQ_MARKETCAP",H$1,"USD")</f>
        <v>61129.294719999998</v>
      </c>
      <c r="E12" s="43">
        <f t="shared" si="1"/>
        <v>0.39828425799429779</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229.08</v>
      </c>
      <c r="I12" s="45">
        <f>IF(_xll.ciqfunctions.udf.CIQ($A12,"IQ_CLOSEPRICE",I$1,"USD")=0,_xll.ciqfunctions.udf.CIQ($A12,"IQ_CLOSEPRICE",I$2,"USD"),_xll.ciqfunctions.udf.CIQ($A12,"IQ_CLOSEPRICE",I$1,"USD"))</f>
        <v>224.98</v>
      </c>
      <c r="J12" s="45">
        <f>IF(_xll.ciqfunctions.udf.CIQ($A12,"IQ_CLOSEPRICE",J$1,"USD")=0,_xll.ciqfunctions.udf.CIQ($A12,"IQ_CLOSEPRICE",J$2,"USD"),_xll.ciqfunctions.udf.CIQ($A12,"IQ_CLOSEPRICE",J$1,"USD"))</f>
        <v>225.12</v>
      </c>
      <c r="K12" s="45">
        <f>IF(_xll.ciqfunctions.udf.CIQ($A12,"IQ_CLOSEPRICE",K$1,"USD")=0,_xll.ciqfunctions.udf.CIQ($A12,"IQ_CLOSEPRICE",K$2,"USD"),_xll.ciqfunctions.udf.CIQ($A12,"IQ_CLOSEPRICE",K$1,"USD"))</f>
        <v>258.02999999999997</v>
      </c>
      <c r="L12" s="49">
        <f t="shared" si="2"/>
        <v>1.8223842119299505E-2</v>
      </c>
      <c r="M12" s="49">
        <f t="shared" si="3"/>
        <v>1.7590618336887021E-2</v>
      </c>
      <c r="N12" s="49">
        <f t="shared" si="4"/>
        <v>-0.11219625624927321</v>
      </c>
      <c r="O12" s="50">
        <f t="shared" si="5"/>
        <v>7.1283632694981221E-3</v>
      </c>
      <c r="P12" s="51">
        <f t="shared" si="7"/>
        <v>1.2169510866861143E-2</v>
      </c>
      <c r="Q12" s="49"/>
      <c r="R12" s="67" t="str">
        <f t="shared" si="8"/>
        <v>WDAY</v>
      </c>
      <c r="S12" s="68" t="str">
        <f t="shared" si="9"/>
        <v>Application</v>
      </c>
      <c r="T12" s="69">
        <f t="shared" si="10"/>
        <v>61.129294719999997</v>
      </c>
      <c r="U12" s="70">
        <f t="shared" si="11"/>
        <v>0.23584322290487889</v>
      </c>
      <c r="V12" s="71">
        <f t="shared" si="12"/>
        <v>1.8223842119299505E-2</v>
      </c>
      <c r="W12" s="71">
        <f t="shared" si="13"/>
        <v>1.7590618336887021E-2</v>
      </c>
      <c r="X12" s="71">
        <f t="shared" si="14"/>
        <v>-0.11219625624927321</v>
      </c>
      <c r="Y12" s="259"/>
    </row>
    <row r="13" spans="1:25">
      <c r="A13" s="28" t="s">
        <v>166</v>
      </c>
      <c r="B13" s="28" t="s">
        <v>204</v>
      </c>
      <c r="C13" s="28" t="s">
        <v>132</v>
      </c>
      <c r="D13" s="43">
        <f>_xll.ciqfunctions.udf.CIQ($A13,"IQ_MARKETCAP",H$1,"USD")</f>
        <v>92992.105500000005</v>
      </c>
      <c r="E13" s="43">
        <f t="shared" si="1"/>
        <v>0.83382939360701525</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134.13999999999999</v>
      </c>
      <c r="I13" s="45">
        <f>IF(_xll.ciqfunctions.udf.CIQ($A13,"IQ_CLOSEPRICE",I$1,"USD")=0,_xll.ciqfunctions.udf.CIQ($A13,"IQ_CLOSEPRICE",I$2,"USD"),_xll.ciqfunctions.udf.CIQ($A13,"IQ_CLOSEPRICE",I$1,"USD"))</f>
        <v>127.11</v>
      </c>
      <c r="J13" s="45">
        <f>IF(_xll.ciqfunctions.udf.CIQ($A13,"IQ_CLOSEPRICE",J$1,"USD")=0,_xll.ciqfunctions.udf.CIQ($A13,"IQ_CLOSEPRICE",J$2,"USD"),_xll.ciqfunctions.udf.CIQ($A13,"IQ_CLOSEPRICE",J$1,"USD"))</f>
        <v>130.69999999999999</v>
      </c>
      <c r="K13" s="45">
        <f>IF(_xll.ciqfunctions.udf.CIQ($A13,"IQ_CLOSEPRICE",K$1,"USD")=0,_xll.ciqfunctions.udf.CIQ($A13,"IQ_CLOSEPRICE",K$2,"USD"),_xll.ciqfunctions.udf.CIQ($A13,"IQ_CLOSEPRICE",K$1,"USD"))</f>
        <v>57.86</v>
      </c>
      <c r="L13" s="49">
        <f t="shared" si="2"/>
        <v>5.530642750373671E-2</v>
      </c>
      <c r="M13" s="49">
        <f t="shared" si="3"/>
        <v>2.6319816373374216E-2</v>
      </c>
      <c r="N13" s="49">
        <f t="shared" si="4"/>
        <v>1.3183546491531279</v>
      </c>
      <c r="O13" s="50">
        <f t="shared" si="5"/>
        <v>4.3699274169206104E-2</v>
      </c>
      <c r="P13" s="51">
        <f t="shared" si="7"/>
        <v>7.4603211392387389E-2</v>
      </c>
      <c r="Q13" s="49"/>
      <c r="R13" s="67" t="str">
        <f t="shared" si="8"/>
        <v>RBLX</v>
      </c>
      <c r="S13" s="68" t="str">
        <f t="shared" si="9"/>
        <v>Application</v>
      </c>
      <c r="T13" s="69">
        <f t="shared" si="10"/>
        <v>92.992105500000008</v>
      </c>
      <c r="U13" s="70">
        <f t="shared" si="11"/>
        <v>0.35877328482664544</v>
      </c>
      <c r="V13" s="71">
        <f t="shared" si="12"/>
        <v>5.530642750373671E-2</v>
      </c>
      <c r="W13" s="71">
        <f t="shared" si="13"/>
        <v>2.6319816373374216E-2</v>
      </c>
      <c r="X13" s="71">
        <f t="shared" si="14"/>
        <v>1.3183546491531279</v>
      </c>
      <c r="Y13" s="259"/>
    </row>
    <row r="14" spans="1:25">
      <c r="A14" s="28" t="s">
        <v>146</v>
      </c>
      <c r="B14" s="29" t="s">
        <v>205</v>
      </c>
      <c r="C14" s="28" t="s">
        <v>132</v>
      </c>
      <c r="D14" s="43">
        <f>_xll.ciqfunctions.udf.CIQ($A14,"IQ_MARKETCAP",H$1,"USD")</f>
        <v>132163.75591000001</v>
      </c>
      <c r="E14" s="43">
        <f t="shared" si="1"/>
        <v>0.49348317287363669</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390.57</v>
      </c>
      <c r="I14" s="45">
        <f>IF(_xll.ciqfunctions.udf.CIQ($A14,"IQ_CLOSEPRICE",I$1,"USD")=0,_xll.ciqfunctions.udf.CIQ($A14,"IQ_CLOSEPRICE",I$2,"USD"),_xll.ciqfunctions.udf.CIQ($A14,"IQ_CLOSEPRICE",I$1,"USD"))</f>
        <v>377.93</v>
      </c>
      <c r="J14" s="45">
        <f>IF(_xll.ciqfunctions.udf.CIQ($A14,"IQ_CLOSEPRICE",J$1,"USD")=0,_xll.ciqfunctions.udf.CIQ($A14,"IQ_CLOSEPRICE",J$2,"USD"),_xll.ciqfunctions.udf.CIQ($A14,"IQ_CLOSEPRICE",J$1,"USD"))</f>
        <v>395.01</v>
      </c>
      <c r="K14" s="45">
        <f>IF(_xll.ciqfunctions.udf.CIQ($A14,"IQ_CLOSEPRICE",K$1,"USD")=0,_xll.ciqfunctions.udf.CIQ($A14,"IQ_CLOSEPRICE",K$2,"USD"),_xll.ciqfunctions.udf.CIQ($A14,"IQ_CLOSEPRICE",K$1,"USD"))</f>
        <v>323.83</v>
      </c>
      <c r="L14" s="49">
        <f t="shared" si="2"/>
        <v>3.3445347021935135E-2</v>
      </c>
      <c r="M14" s="49">
        <f t="shared" si="3"/>
        <v>-1.1240221766537606E-2</v>
      </c>
      <c r="N14" s="49">
        <f t="shared" si="4"/>
        <v>0.20609579100145137</v>
      </c>
      <c r="O14" s="50">
        <f t="shared" si="5"/>
        <v>1.5970574558012037E-2</v>
      </c>
      <c r="P14" s="51">
        <f t="shared" si="7"/>
        <v>2.7264895640963488E-2</v>
      </c>
      <c r="Q14" s="49"/>
      <c r="R14" s="67" t="str">
        <f t="shared" si="8"/>
        <v>APP</v>
      </c>
      <c r="S14" s="68" t="str">
        <f t="shared" si="9"/>
        <v>Application</v>
      </c>
      <c r="T14" s="69">
        <f t="shared" si="10"/>
        <v>132.16375591000002</v>
      </c>
      <c r="U14" s="70">
        <f t="shared" si="11"/>
        <v>0.50990161571142911</v>
      </c>
      <c r="V14" s="71">
        <f t="shared" si="12"/>
        <v>3.3445347021935135E-2</v>
      </c>
      <c r="W14" s="71">
        <f t="shared" si="13"/>
        <v>-1.1240221766537606E-2</v>
      </c>
      <c r="X14" s="71">
        <f t="shared" si="14"/>
        <v>0.20609579100145137</v>
      </c>
      <c r="Y14" s="259"/>
    </row>
    <row r="15" spans="1:25">
      <c r="A15" s="28" t="s">
        <v>168</v>
      </c>
      <c r="B15" s="28" t="s">
        <v>206</v>
      </c>
      <c r="C15" s="28" t="s">
        <v>132</v>
      </c>
      <c r="D15" s="43">
        <f>_xll.ciqfunctions.udf.CIQ($A15,"IQ_MARKETCAP",H$1,"USD")</f>
        <v>200964.29691999999</v>
      </c>
      <c r="E15" s="43">
        <f t="shared" si="1"/>
        <v>0.67077483066843047</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154.9</v>
      </c>
      <c r="I15" s="45">
        <f>IF(_xll.ciqfunctions.udf.CIQ($A15,"IQ_CLOSEPRICE",I$1,"USD")=0,_xll.ciqfunctions.udf.CIQ($A15,"IQ_CLOSEPRICE",I$2,"USD"),_xll.ciqfunctions.udf.CIQ($A15,"IQ_CLOSEPRICE",I$1,"USD"))</f>
        <v>127</v>
      </c>
      <c r="J15" s="45">
        <f>IF(_xll.ciqfunctions.udf.CIQ($A15,"IQ_CLOSEPRICE",J$1,"USD")=0,_xll.ciqfunctions.udf.CIQ($A15,"IQ_CLOSEPRICE",J$2,"USD"),_xll.ciqfunctions.udf.CIQ($A15,"IQ_CLOSEPRICE",J$1,"USD"))</f>
        <v>125.21</v>
      </c>
      <c r="K15" s="45">
        <f>IF(_xll.ciqfunctions.udf.CIQ($A15,"IQ_CLOSEPRICE",K$1,"USD")=0,_xll.ciqfunctions.udf.CIQ($A15,"IQ_CLOSEPRICE",K$2,"USD"),_xll.ciqfunctions.udf.CIQ($A15,"IQ_CLOSEPRICE",K$1,"USD"))</f>
        <v>106.33</v>
      </c>
      <c r="L15" s="49">
        <f t="shared" si="2"/>
        <v>0.21968503937007888</v>
      </c>
      <c r="M15" s="49">
        <f t="shared" si="3"/>
        <v>0.23712163565210465</v>
      </c>
      <c r="N15" s="49">
        <f t="shared" si="4"/>
        <v>0.45678547916862611</v>
      </c>
      <c r="O15" s="50">
        <f t="shared" si="5"/>
        <v>0.12081741624047265</v>
      </c>
      <c r="P15" s="51">
        <f t="shared" si="7"/>
        <v>0.20625896917119863</v>
      </c>
      <c r="Q15" s="49"/>
      <c r="R15" s="67" t="str">
        <f t="shared" si="8"/>
        <v>SHOP</v>
      </c>
      <c r="S15" s="68" t="str">
        <f t="shared" si="9"/>
        <v>Application</v>
      </c>
      <c r="T15" s="69">
        <f t="shared" si="10"/>
        <v>200.96429691999998</v>
      </c>
      <c r="U15" s="70">
        <f t="shared" si="11"/>
        <v>0.77534131043915011</v>
      </c>
      <c r="V15" s="71">
        <f t="shared" si="12"/>
        <v>0.21968503937007888</v>
      </c>
      <c r="W15" s="71">
        <f t="shared" si="13"/>
        <v>0.23712163565210465</v>
      </c>
      <c r="X15" s="71">
        <f t="shared" si="14"/>
        <v>0.45678547916862611</v>
      </c>
      <c r="Y15" s="259"/>
    </row>
    <row r="16" spans="1:25" s="33" customFormat="1">
      <c r="A16" s="28" t="s">
        <v>171</v>
      </c>
      <c r="B16" s="28" t="s">
        <v>207</v>
      </c>
      <c r="C16" s="28" t="s">
        <v>132</v>
      </c>
      <c r="D16" s="43">
        <f>_xll.ciqfunctions.udf.CIQ($A16,"IQ_MARKETCAP",H$1,"USD")</f>
        <v>48694.832759999998</v>
      </c>
      <c r="E16" s="43">
        <f t="shared" si="1"/>
        <v>0.37604984626213639</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185.5</v>
      </c>
      <c r="I16" s="45">
        <f>IF(_xll.ciqfunctions.udf.CIQ($A16,"IQ_CLOSEPRICE",I$1,"USD")=0,_xll.ciqfunctions.udf.CIQ($A16,"IQ_CLOSEPRICE",I$2,"USD"),_xll.ciqfunctions.udf.CIQ($A16,"IQ_CLOSEPRICE",I$1,"USD"))</f>
        <v>185.44</v>
      </c>
      <c r="J16" s="45">
        <f>IF(_xll.ciqfunctions.udf.CIQ($A16,"IQ_CLOSEPRICE",J$1,"USD")=0,_xll.ciqfunctions.udf.CIQ($A16,"IQ_CLOSEPRICE",J$2,"USD"),_xll.ciqfunctions.udf.CIQ($A16,"IQ_CLOSEPRICE",J$1,"USD"))</f>
        <v>185.69</v>
      </c>
      <c r="K16" s="45">
        <f>IF(_xll.ciqfunctions.udf.CIQ($A16,"IQ_CLOSEPRICE",K$1,"USD")=0,_xll.ciqfunctions.udf.CIQ($A16,"IQ_CLOSEPRICE",K$2,"USD"),_xll.ciqfunctions.udf.CIQ($A16,"IQ_CLOSEPRICE",K$1,"USD"))</f>
        <v>243.38</v>
      </c>
      <c r="L16" s="49">
        <f t="shared" si="2"/>
        <v>3.2355478861090248E-4</v>
      </c>
      <c r="M16" s="49">
        <f t="shared" si="3"/>
        <v>-1.0232107275566227E-3</v>
      </c>
      <c r="N16" s="49">
        <f t="shared" si="4"/>
        <v>-0.23781740488125569</v>
      </c>
      <c r="O16" s="50">
        <f t="shared" si="5"/>
        <v>1.2163337345406491E-4</v>
      </c>
      <c r="P16" s="51">
        <f t="shared" si="7"/>
        <v>2.0765196778845397E-4</v>
      </c>
      <c r="Q16" s="52"/>
      <c r="R16" s="72" t="str">
        <f t="shared" si="8"/>
        <v>TEAM</v>
      </c>
      <c r="S16" s="73" t="str">
        <f t="shared" si="9"/>
        <v>Application</v>
      </c>
      <c r="T16" s="74">
        <f t="shared" si="10"/>
        <v>48.694832759999997</v>
      </c>
      <c r="U16" s="256">
        <f t="shared" si="11"/>
        <v>0.18786976603502481</v>
      </c>
      <c r="V16" s="75">
        <f t="shared" si="12"/>
        <v>3.2355478861090248E-4</v>
      </c>
      <c r="W16" s="75">
        <f t="shared" si="13"/>
        <v>-1.0232107275566227E-3</v>
      </c>
      <c r="X16" s="75">
        <f t="shared" si="14"/>
        <v>-0.23781740488125569</v>
      </c>
      <c r="Y16" s="260"/>
    </row>
    <row r="17" spans="1:25">
      <c r="A17" s="31" t="s">
        <v>155</v>
      </c>
      <c r="B17" s="31" t="s">
        <v>208</v>
      </c>
      <c r="C17" s="31" t="s">
        <v>134</v>
      </c>
      <c r="D17" s="46">
        <f>_xll.ciqfunctions.udf.CIQ($A17,"IQ_MARKETCAP",H$1,"USD")</f>
        <v>3901966.3589900001</v>
      </c>
      <c r="E17" s="46">
        <f t="shared" si="1"/>
        <v>1.6993470825082255</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524.94000000000005</v>
      </c>
      <c r="I17" s="47">
        <f>IF(_xll.ciqfunctions.udf.CIQ($A17,"IQ_CLOSEPRICE",I$1,"USD")=0,_xll.ciqfunctions.udf.CIQ($A17,"IQ_CLOSEPRICE",I$2,"USD"),_xll.ciqfunctions.udf.CIQ($A17,"IQ_CLOSEPRICE",I$1,"USD"))</f>
        <v>527.75</v>
      </c>
      <c r="J17" s="47">
        <f>IF(_xll.ciqfunctions.udf.CIQ($A17,"IQ_CLOSEPRICE",J$1,"USD")=0,_xll.ciqfunctions.udf.CIQ($A17,"IQ_CLOSEPRICE",J$2,"USD"),_xll.ciqfunctions.udf.CIQ($A17,"IQ_CLOSEPRICE",J$1,"USD"))</f>
        <v>535.64</v>
      </c>
      <c r="K17" s="47">
        <f>IF(_xll.ciqfunctions.udf.CIQ($A17,"IQ_CLOSEPRICE",K$1,"USD")=0,_xll.ciqfunctions.udf.CIQ($A17,"IQ_CLOSEPRICE",K$2,"USD"),_xll.ciqfunctions.udf.CIQ($A17,"IQ_CLOSEPRICE",K$1,"USD"))</f>
        <v>421.5</v>
      </c>
      <c r="L17" s="52">
        <f t="shared" si="2"/>
        <v>-5.3244907626716076E-3</v>
      </c>
      <c r="M17" s="52">
        <f t="shared" si="3"/>
        <v>-1.9976103352998154E-2</v>
      </c>
      <c r="N17" s="52">
        <f t="shared" si="4"/>
        <v>0.24540925266903924</v>
      </c>
      <c r="O17" s="53">
        <f t="shared" si="5"/>
        <v>-9.096592566480018E-3</v>
      </c>
      <c r="P17" s="54">
        <f t="shared" si="7"/>
        <v>-1.5529663388911557E-2</v>
      </c>
      <c r="Q17" s="49"/>
      <c r="R17" s="76" t="str">
        <f t="shared" si="8"/>
        <v>MSFT</v>
      </c>
      <c r="S17" s="77" t="str">
        <f t="shared" si="9"/>
        <v>Infrastructure</v>
      </c>
      <c r="T17" s="78">
        <f t="shared" si="10"/>
        <v>3901.9663589900001</v>
      </c>
      <c r="U17" s="79">
        <f t="shared" si="11"/>
        <v>15.05419498107727</v>
      </c>
      <c r="V17" s="80">
        <f t="shared" si="12"/>
        <v>-5.3244907626716076E-3</v>
      </c>
      <c r="W17" s="80">
        <f t="shared" si="13"/>
        <v>-1.9976103352998154E-2</v>
      </c>
      <c r="X17" s="80">
        <f t="shared" si="14"/>
        <v>0.24540925266903924</v>
      </c>
      <c r="Y17" s="261">
        <f>O48*SUM(P17:P33)</f>
        <v>9.0441860705765785E-3</v>
      </c>
    </row>
    <row r="18" spans="1:25">
      <c r="A18" s="28" t="s">
        <v>138</v>
      </c>
      <c r="B18" s="28" t="s">
        <v>209</v>
      </c>
      <c r="C18" s="28" t="s">
        <v>134</v>
      </c>
      <c r="D18" s="34">
        <f>_xll.ciqfunctions.udf.CIQ($A18,"IQ_MARKETCAP",H$1,"USD")</f>
        <v>2370916.6082799998</v>
      </c>
      <c r="E18" s="34">
        <f t="shared" si="1"/>
        <v>1.5432383623892738</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222.31</v>
      </c>
      <c r="I18" s="45">
        <f>IF(_xll.ciqfunctions.udf.CIQ($A18,"IQ_CLOSEPRICE",I$1,"USD")=0,_xll.ciqfunctions.udf.CIQ($A18,"IQ_CLOSEPRICE",I$2,"USD"),_xll.ciqfunctions.udf.CIQ($A18,"IQ_CLOSEPRICE",I$1,"USD"))</f>
        <v>213.75</v>
      </c>
      <c r="J18" s="45">
        <f>IF(_xll.ciqfunctions.udf.CIQ($A18,"IQ_CLOSEPRICE",J$1,"USD")=0,_xll.ciqfunctions.udf.CIQ($A18,"IQ_CLOSEPRICE",J$2,"USD"),_xll.ciqfunctions.udf.CIQ($A18,"IQ_CLOSEPRICE",J$1,"USD"))</f>
        <v>211.65</v>
      </c>
      <c r="K18" s="45">
        <f>IF(_xll.ciqfunctions.udf.CIQ($A18,"IQ_CLOSEPRICE",K$1,"USD")=0,_xll.ciqfunctions.udf.CIQ($A18,"IQ_CLOSEPRICE",K$2,"USD"),_xll.ciqfunctions.udf.CIQ($A18,"IQ_CLOSEPRICE",K$1,"USD"))</f>
        <v>219.39</v>
      </c>
      <c r="L18" s="55">
        <f t="shared" si="2"/>
        <v>4.0046783625730997E-2</v>
      </c>
      <c r="M18" s="55">
        <f t="shared" si="3"/>
        <v>5.0366170564611457E-2</v>
      </c>
      <c r="N18" s="55">
        <f t="shared" si="4"/>
        <v>1.3309631250284948E-2</v>
      </c>
      <c r="O18" s="20">
        <f t="shared" si="5"/>
        <v>5.9422070001584212E-2</v>
      </c>
      <c r="P18" s="36">
        <f t="shared" si="7"/>
        <v>0.10144510026725612</v>
      </c>
      <c r="Q18" s="55"/>
      <c r="R18" s="67" t="str">
        <f t="shared" si="8"/>
        <v>AMZN</v>
      </c>
      <c r="S18" s="68" t="str">
        <f t="shared" si="9"/>
        <v>Infrastructure</v>
      </c>
      <c r="T18" s="69">
        <f t="shared" si="10"/>
        <v>2370.9166082799998</v>
      </c>
      <c r="U18" s="70">
        <f t="shared" si="11"/>
        <v>9.1472446508124765</v>
      </c>
      <c r="V18" s="71">
        <f t="shared" si="12"/>
        <v>4.0046783625730997E-2</v>
      </c>
      <c r="W18" s="71">
        <f t="shared" si="13"/>
        <v>5.0366170564611457E-2</v>
      </c>
      <c r="X18" s="71">
        <f t="shared" si="14"/>
        <v>1.3309631250284948E-2</v>
      </c>
      <c r="Y18" s="259"/>
    </row>
    <row r="19" spans="1:25">
      <c r="A19" s="28" t="s">
        <v>149</v>
      </c>
      <c r="B19" s="28" t="s">
        <v>210</v>
      </c>
      <c r="C19" s="28" t="s">
        <v>134</v>
      </c>
      <c r="D19" s="34">
        <f>_xll.ciqfunctions.udf.CIQ($A19,"IQ_MARKETCAP",H$1,"USD")</f>
        <v>2376019.36</v>
      </c>
      <c r="E19" s="34">
        <f t="shared" si="1"/>
        <v>1.121746491934783</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196.09</v>
      </c>
      <c r="I19" s="45">
        <f>IF(_xll.ciqfunctions.udf.CIQ($A19,"IQ_CLOSEPRICE",I$1,"USD")=0,_xll.ciqfunctions.udf.CIQ($A19,"IQ_CLOSEPRICE",I$2,"USD"),_xll.ciqfunctions.udf.CIQ($A19,"IQ_CLOSEPRICE",I$1,"USD"))</f>
        <v>194.67</v>
      </c>
      <c r="J19" s="45">
        <f>IF(_xll.ciqfunctions.udf.CIQ($A19,"IQ_CLOSEPRICE",J$1,"USD")=0,_xll.ciqfunctions.udf.CIQ($A19,"IQ_CLOSEPRICE",J$2,"USD"),_xll.ciqfunctions.udf.CIQ($A19,"IQ_CLOSEPRICE",J$1,"USD"))</f>
        <v>195.04</v>
      </c>
      <c r="K19" s="45">
        <f>IF(_xll.ciqfunctions.udf.CIQ($A19,"IQ_CLOSEPRICE",K$1,"USD")=0,_xll.ciqfunctions.udf.CIQ($A19,"IQ_CLOSEPRICE",K$2,"USD"),_xll.ciqfunctions.udf.CIQ($A19,"IQ_CLOSEPRICE",K$1,"USD"))</f>
        <v>189.3</v>
      </c>
      <c r="L19" s="55">
        <f t="shared" si="2"/>
        <v>7.294395643910212E-3</v>
      </c>
      <c r="M19" s="55">
        <f t="shared" si="3"/>
        <v>5.3835110746514037E-3</v>
      </c>
      <c r="N19" s="55">
        <f t="shared" si="4"/>
        <v>3.5868991019545549E-2</v>
      </c>
      <c r="O19" s="20">
        <f t="shared" si="5"/>
        <v>8.1232088252710995E-3</v>
      </c>
      <c r="P19" s="36">
        <f t="shared" si="7"/>
        <v>1.3867906886271661E-2</v>
      </c>
      <c r="Q19" s="55"/>
      <c r="R19" s="67" t="str">
        <f t="shared" si="8"/>
        <v>NasdaqGS:GOOGL</v>
      </c>
      <c r="S19" s="68" t="str">
        <f t="shared" si="9"/>
        <v>Infrastructure</v>
      </c>
      <c r="T19" s="69">
        <f t="shared" si="10"/>
        <v>2376.0193599999998</v>
      </c>
      <c r="U19" s="70">
        <f t="shared" si="11"/>
        <v>9.1669316015100204</v>
      </c>
      <c r="V19" s="71">
        <f t="shared" si="12"/>
        <v>7.294395643910212E-3</v>
      </c>
      <c r="W19" s="71">
        <f t="shared" si="13"/>
        <v>5.3835110746514037E-3</v>
      </c>
      <c r="X19" s="71">
        <f t="shared" si="14"/>
        <v>3.5868991019545549E-2</v>
      </c>
      <c r="Y19" s="259"/>
    </row>
    <row r="20" spans="1:25">
      <c r="A20" s="28" t="s">
        <v>173</v>
      </c>
      <c r="B20" s="28" t="s">
        <v>211</v>
      </c>
      <c r="C20" s="28" t="s">
        <v>134</v>
      </c>
      <c r="D20" s="34">
        <f>_xll.ciqfunctions.udf.CIQ($A20,"IQ_MARKETCAP",H$1,"USD")</f>
        <v>1031853.35408</v>
      </c>
      <c r="E20" s="34">
        <f t="shared" si="1"/>
        <v>0.81111146105950083</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319.91000000000003</v>
      </c>
      <c r="I20" s="45">
        <f>IF(_xll.ciqfunctions.udf.CIQ($A20,"IQ_CLOSEPRICE",I$1,"USD")=0,_xll.ciqfunctions.udf.CIQ($A20,"IQ_CLOSEPRICE",I$2,"USD"),_xll.ciqfunctions.udf.CIQ($A20,"IQ_CLOSEPRICE",I$1,"USD"))</f>
        <v>308.72000000000003</v>
      </c>
      <c r="J20" s="45">
        <f>IF(_xll.ciqfunctions.udf.CIQ($A20,"IQ_CLOSEPRICE",J$1,"USD")=0,_xll.ciqfunctions.udf.CIQ($A20,"IQ_CLOSEPRICE",J$2,"USD"),_xll.ciqfunctions.udf.CIQ($A20,"IQ_CLOSEPRICE",J$1,"USD"))</f>
        <v>309.26</v>
      </c>
      <c r="K20" s="45">
        <f>IF(_xll.ciqfunctions.udf.CIQ($A20,"IQ_CLOSEPRICE",K$1,"USD")=0,_xll.ciqfunctions.udf.CIQ($A20,"IQ_CLOSEPRICE",K$2,"USD"),_xll.ciqfunctions.udf.CIQ($A20,"IQ_CLOSEPRICE",K$1,"USD"))</f>
        <v>403.84</v>
      </c>
      <c r="L20" s="55">
        <f t="shared" si="2"/>
        <v>3.6246436900751577E-2</v>
      </c>
      <c r="M20" s="55">
        <f t="shared" si="3"/>
        <v>3.4437043264567091E-2</v>
      </c>
      <c r="N20" s="55">
        <f t="shared" si="4"/>
        <v>-0.20782983359746421</v>
      </c>
      <c r="O20" s="20">
        <f t="shared" si="5"/>
        <v>2.8371533397692512E-2</v>
      </c>
      <c r="P20" s="36">
        <f t="shared" si="7"/>
        <v>4.8435758804565202E-2</v>
      </c>
      <c r="Q20" s="55"/>
      <c r="R20" s="67" t="str">
        <f t="shared" si="8"/>
        <v>TSLA</v>
      </c>
      <c r="S20" s="68" t="str">
        <f t="shared" si="9"/>
        <v>Infrastructure</v>
      </c>
      <c r="T20" s="69">
        <f t="shared" si="10"/>
        <v>1031.8533540799999</v>
      </c>
      <c r="U20" s="70">
        <f t="shared" si="11"/>
        <v>3.9809983364950612</v>
      </c>
      <c r="V20" s="71">
        <f t="shared" si="12"/>
        <v>3.6246436900751577E-2</v>
      </c>
      <c r="W20" s="71">
        <f t="shared" si="13"/>
        <v>3.4437043264567091E-2</v>
      </c>
      <c r="X20" s="71">
        <f t="shared" si="14"/>
        <v>-0.20782983359746421</v>
      </c>
      <c r="Y20" s="259"/>
    </row>
    <row r="21" spans="1:25">
      <c r="A21" s="28" t="s">
        <v>163</v>
      </c>
      <c r="B21" s="28" t="s">
        <v>212</v>
      </c>
      <c r="C21" s="28" t="s">
        <v>134</v>
      </c>
      <c r="D21" s="34">
        <f>_xll.ciqfunctions.udf.CIQ($A21,"IQ_MARKETCAP",H$1,"USD")</f>
        <v>425930.35827000003</v>
      </c>
      <c r="E21" s="34">
        <f t="shared" si="1"/>
        <v>1.0145596789577214</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179.54</v>
      </c>
      <c r="I21" s="45">
        <f>IF(_xll.ciqfunctions.udf.CIQ($A21,"IQ_CLOSEPRICE",I$1,"USD")=0,_xll.ciqfunctions.udf.CIQ($A21,"IQ_CLOSEPRICE",I$2,"USD"),_xll.ciqfunctions.udf.CIQ($A21,"IQ_CLOSEPRICE",I$1,"USD"))</f>
        <v>173.27</v>
      </c>
      <c r="J21" s="45">
        <f>IF(_xll.ciqfunctions.udf.CIQ($A21,"IQ_CLOSEPRICE",J$1,"USD")=0,_xll.ciqfunctions.udf.CIQ($A21,"IQ_CLOSEPRICE",J$2,"USD"),_xll.ciqfunctions.udf.CIQ($A21,"IQ_CLOSEPRICE",J$1,"USD"))</f>
        <v>160.66</v>
      </c>
      <c r="K21" s="45">
        <f>IF(_xll.ciqfunctions.udf.CIQ($A21,"IQ_CLOSEPRICE",K$1,"USD")=0,_xll.ciqfunctions.udf.CIQ($A21,"IQ_CLOSEPRICE",K$2,"USD"),_xll.ciqfunctions.udf.CIQ($A21,"IQ_CLOSEPRICE",K$1,"USD"))</f>
        <v>75.63</v>
      </c>
      <c r="L21" s="55">
        <f t="shared" si="2"/>
        <v>3.6186298839960607E-2</v>
      </c>
      <c r="M21" s="55">
        <f t="shared" si="3"/>
        <v>0.11751524959541881</v>
      </c>
      <c r="N21" s="55">
        <f t="shared" si="4"/>
        <v>1.3739256908634139</v>
      </c>
      <c r="O21" s="20">
        <f t="shared" si="5"/>
        <v>3.5431041478583572E-2</v>
      </c>
      <c r="P21" s="36">
        <f t="shared" si="7"/>
        <v>6.0487720391975495E-2</v>
      </c>
      <c r="Q21" s="55"/>
      <c r="R21" s="67" t="str">
        <f t="shared" si="8"/>
        <v>PLTR</v>
      </c>
      <c r="S21" s="68" t="str">
        <f t="shared" si="9"/>
        <v>Infrastructure</v>
      </c>
      <c r="T21" s="69">
        <f t="shared" si="10"/>
        <v>425.93035827</v>
      </c>
      <c r="U21" s="70">
        <f t="shared" si="11"/>
        <v>1.6432839424623831</v>
      </c>
      <c r="V21" s="71">
        <f t="shared" si="12"/>
        <v>3.6186298839960607E-2</v>
      </c>
      <c r="W21" s="71">
        <f t="shared" si="13"/>
        <v>0.11751524959541881</v>
      </c>
      <c r="X21" s="71">
        <f t="shared" si="14"/>
        <v>1.3739256908634139</v>
      </c>
      <c r="Y21" s="259"/>
    </row>
    <row r="22" spans="1:25">
      <c r="A22" s="28" t="s">
        <v>161</v>
      </c>
      <c r="B22" s="28" t="s">
        <v>213</v>
      </c>
      <c r="C22" s="28" t="s">
        <v>134</v>
      </c>
      <c r="D22" s="34">
        <f>_xll.ciqfunctions.udf.CIQ($A22,"IQ_MARKETCAP",H$1,"USD")</f>
        <v>720269.04619000002</v>
      </c>
      <c r="E22" s="34">
        <f t="shared" si="1"/>
        <v>0.93697688050633632</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256.43</v>
      </c>
      <c r="I22" s="45">
        <f>IF(_xll.ciqfunctions.udf.CIQ($A22,"IQ_CLOSEPRICE",I$1,"USD")=0,_xll.ciqfunctions.udf.CIQ($A22,"IQ_CLOSEPRICE",I$2,"USD"),_xll.ciqfunctions.udf.CIQ($A22,"IQ_CLOSEPRICE",I$1,"USD"))</f>
        <v>255.67</v>
      </c>
      <c r="J22" s="45">
        <f>IF(_xll.ciqfunctions.udf.CIQ($A22,"IQ_CLOSEPRICE",J$1,"USD")=0,_xll.ciqfunctions.udf.CIQ($A22,"IQ_CLOSEPRICE",J$2,"USD"),_xll.ciqfunctions.udf.CIQ($A22,"IQ_CLOSEPRICE",J$1,"USD"))</f>
        <v>252.53</v>
      </c>
      <c r="K22" s="45">
        <f>IF(_xll.ciqfunctions.udf.CIQ($A22,"IQ_CLOSEPRICE",K$1,"USD")=0,_xll.ciqfunctions.udf.CIQ($A22,"IQ_CLOSEPRICE",K$2,"USD"),_xll.ciqfunctions.udf.CIQ($A22,"IQ_CLOSEPRICE",K$1,"USD"))</f>
        <v>166.64</v>
      </c>
      <c r="L22" s="55">
        <f t="shared" si="2"/>
        <v>2.9725818437831286E-3</v>
      </c>
      <c r="M22" s="55">
        <f t="shared" si="3"/>
        <v>1.5443709658258475E-2</v>
      </c>
      <c r="N22" s="55">
        <f t="shared" si="4"/>
        <v>0.5388262121939511</v>
      </c>
      <c r="O22" s="20">
        <f t="shared" si="5"/>
        <v>2.7769856459261152E-3</v>
      </c>
      <c r="P22" s="36">
        <f t="shared" si="7"/>
        <v>4.7408578543998081E-3</v>
      </c>
      <c r="Q22" s="55"/>
      <c r="R22" s="67" t="str">
        <f t="shared" si="8"/>
        <v>ORCL</v>
      </c>
      <c r="S22" s="68" t="str">
        <f t="shared" si="9"/>
        <v>Infrastructure</v>
      </c>
      <c r="T22" s="69">
        <f t="shared" si="10"/>
        <v>720.26904619000004</v>
      </c>
      <c r="U22" s="70">
        <f t="shared" si="11"/>
        <v>2.7788734352352211</v>
      </c>
      <c r="V22" s="71">
        <f t="shared" si="12"/>
        <v>2.9725818437831286E-3</v>
      </c>
      <c r="W22" s="71">
        <f t="shared" si="13"/>
        <v>1.5443709658258475E-2</v>
      </c>
      <c r="X22" s="71">
        <f t="shared" si="14"/>
        <v>0.5388262121939511</v>
      </c>
      <c r="Y22" s="259"/>
    </row>
    <row r="23" spans="1:25">
      <c r="A23" s="28" t="s">
        <v>157</v>
      </c>
      <c r="B23" s="28" t="s">
        <v>214</v>
      </c>
      <c r="C23" s="28" t="s">
        <v>134</v>
      </c>
      <c r="D23" s="43">
        <f>_xll.ciqfunctions.udf.CIQ($A23,"IQ_MARKETCAP",H$1,"USD")</f>
        <v>13150.453519999999</v>
      </c>
      <c r="E23" s="43">
        <f t="shared" si="1"/>
        <v>0.99321263477327337</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55.09</v>
      </c>
      <c r="I23" s="45">
        <f>IF(_xll.ciqfunctions.udf.CIQ($A23,"IQ_CLOSEPRICE",I$1,"USD")=0,_xll.ciqfunctions.udf.CIQ($A23,"IQ_CLOSEPRICE",I$2,"USD"),_xll.ciqfunctions.udf.CIQ($A23,"IQ_CLOSEPRICE",I$1,"USD"))</f>
        <v>55.17</v>
      </c>
      <c r="J23" s="45">
        <f>IF(_xll.ciqfunctions.udf.CIQ($A23,"IQ_CLOSEPRICE",J$1,"USD")=0,_xll.ciqfunctions.udf.CIQ($A23,"IQ_CLOSEPRICE",J$2,"USD"),_xll.ciqfunctions.udf.CIQ($A23,"IQ_CLOSEPRICE",J$1,"USD"))</f>
        <v>54.17</v>
      </c>
      <c r="K23" s="45">
        <f>IF(_xll.ciqfunctions.udf.CIQ($A23,"IQ_CLOSEPRICE",K$1,"USD")=0,_xll.ciqfunctions.udf.CIQ($A23,"IQ_CLOSEPRICE",K$2,"USD"),_xll.ciqfunctions.udf.CIQ($A23,"IQ_CLOSEPRICE",K$1,"USD"))</f>
        <v>27.7</v>
      </c>
      <c r="L23" s="49">
        <f t="shared" si="2"/>
        <v>-1.4500634402754287E-3</v>
      </c>
      <c r="M23" s="49">
        <f t="shared" si="3"/>
        <v>1.6983570241831281E-2</v>
      </c>
      <c r="N23" s="49">
        <f t="shared" si="4"/>
        <v>0.98880866425992808</v>
      </c>
      <c r="O23" s="50">
        <f t="shared" si="5"/>
        <v>-1.4423127751290647E-3</v>
      </c>
      <c r="P23" s="51">
        <f t="shared" si="7"/>
        <v>-2.4623101161876651E-3</v>
      </c>
      <c r="Q23" s="55"/>
      <c r="R23" s="67" t="str">
        <f t="shared" si="8"/>
        <v>NBIS</v>
      </c>
      <c r="S23" s="68" t="str">
        <f t="shared" si="9"/>
        <v>Infrastructure</v>
      </c>
      <c r="T23" s="69">
        <f t="shared" si="10"/>
        <v>13.150453519999999</v>
      </c>
      <c r="U23" s="70">
        <f t="shared" si="11"/>
        <v>5.0735827315260877E-2</v>
      </c>
      <c r="V23" s="71">
        <f t="shared" si="12"/>
        <v>-1.4500634402754287E-3</v>
      </c>
      <c r="W23" s="71">
        <f t="shared" si="13"/>
        <v>1.6983570241831281E-2</v>
      </c>
      <c r="X23" s="71">
        <f t="shared" si="14"/>
        <v>0.98880866425992808</v>
      </c>
      <c r="Y23" s="259"/>
    </row>
    <row r="24" spans="1:25">
      <c r="A24" s="28" t="s">
        <v>148</v>
      </c>
      <c r="B24" s="28" t="s">
        <v>215</v>
      </c>
      <c r="C24" s="28" t="s">
        <v>134</v>
      </c>
      <c r="D24" s="34">
        <f>_xll.ciqfunctions.udf.CIQ($A24,"IQ_MARKETCAP",H$1,"USD")</f>
        <v>8515.0404099999996</v>
      </c>
      <c r="E24" s="34">
        <f t="shared" si="1"/>
        <v>0.49434235639199187</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80.64</v>
      </c>
      <c r="I24" s="45">
        <f>IF(_xll.ciqfunctions.udf.CIQ($A24,"IQ_CLOSEPRICE",I$1,"USD")=0,_xll.ciqfunctions.udf.CIQ($A24,"IQ_CLOSEPRICE",I$2,"USD"),_xll.ciqfunctions.udf.CIQ($A24,"IQ_CLOSEPRICE",I$1,"USD"))</f>
        <v>80.09</v>
      </c>
      <c r="J24" s="45">
        <f>IF(_xll.ciqfunctions.udf.CIQ($A24,"IQ_CLOSEPRICE",J$1,"USD")=0,_xll.ciqfunctions.udf.CIQ($A24,"IQ_CLOSEPRICE",J$2,"USD"),_xll.ciqfunctions.udf.CIQ($A24,"IQ_CLOSEPRICE",J$1,"USD"))</f>
        <v>80.53</v>
      </c>
      <c r="K24" s="45">
        <f>IF(_xll.ciqfunctions.udf.CIQ($A24,"IQ_CLOSEPRICE",K$1,"USD")=0,_xll.ciqfunctions.udf.CIQ($A24,"IQ_CLOSEPRICE",K$2,"USD"),_xll.ciqfunctions.udf.CIQ($A24,"IQ_CLOSEPRICE",K$1,"USD"))</f>
        <v>99.08</v>
      </c>
      <c r="L24" s="55">
        <f t="shared" si="2"/>
        <v>6.8672743163940009E-3</v>
      </c>
      <c r="M24" s="55">
        <f t="shared" si="3"/>
        <v>1.3659505774246128E-3</v>
      </c>
      <c r="N24" s="55">
        <f t="shared" si="4"/>
        <v>-0.18611223253936215</v>
      </c>
      <c r="O24" s="20">
        <f t="shared" si="5"/>
        <v>3.371630654955284E-3</v>
      </c>
      <c r="P24" s="36">
        <f t="shared" si="7"/>
        <v>5.7560332355802209E-3</v>
      </c>
      <c r="Q24" s="55"/>
      <c r="R24" s="67" t="str">
        <f t="shared" si="8"/>
        <v>ESTC</v>
      </c>
      <c r="S24" s="68" t="str">
        <f t="shared" si="9"/>
        <v>Infrastructure</v>
      </c>
      <c r="T24" s="69">
        <f t="shared" si="10"/>
        <v>8.5150404099999992</v>
      </c>
      <c r="U24" s="70">
        <f t="shared" si="11"/>
        <v>3.2851917933262906E-2</v>
      </c>
      <c r="V24" s="71">
        <f t="shared" si="12"/>
        <v>6.8672743163940009E-3</v>
      </c>
      <c r="W24" s="71">
        <f t="shared" si="13"/>
        <v>1.3659505774246128E-3</v>
      </c>
      <c r="X24" s="71">
        <f t="shared" si="14"/>
        <v>-0.18611223253936215</v>
      </c>
      <c r="Y24" s="259"/>
    </row>
    <row r="25" spans="1:25">
      <c r="A25" s="28" t="s">
        <v>169</v>
      </c>
      <c r="B25" s="28" t="s">
        <v>216</v>
      </c>
      <c r="C25" s="28" t="s">
        <v>134</v>
      </c>
      <c r="D25" s="34">
        <f>_xll.ciqfunctions.udf.CIQ($A25,"IQ_MARKETCAP",H$1,"USD")</f>
        <v>70248.35385</v>
      </c>
      <c r="E25" s="34">
        <f t="shared" si="1"/>
        <v>0.59012618842607112</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210.54</v>
      </c>
      <c r="I25" s="45">
        <f>IF(_xll.ciqfunctions.udf.CIQ($A25,"IQ_CLOSEPRICE",I$1,"USD")=0,_xll.ciqfunctions.udf.CIQ($A25,"IQ_CLOSEPRICE",I$2,"USD"),_xll.ciqfunctions.udf.CIQ($A25,"IQ_CLOSEPRICE",I$1,"USD"))</f>
        <v>205.77</v>
      </c>
      <c r="J25" s="45">
        <f>IF(_xll.ciqfunctions.udf.CIQ($A25,"IQ_CLOSEPRICE",J$1,"USD")=0,_xll.ciqfunctions.udf.CIQ($A25,"IQ_CLOSEPRICE",J$2,"USD"),_xll.ciqfunctions.udf.CIQ($A25,"IQ_CLOSEPRICE",J$1,"USD"))</f>
        <v>208.48</v>
      </c>
      <c r="K25" s="45">
        <f>IF(_xll.ciqfunctions.udf.CIQ($A25,"IQ_CLOSEPRICE",K$1,"USD")=0,_xll.ciqfunctions.udf.CIQ($A25,"IQ_CLOSEPRICE",K$2,"USD"),_xll.ciqfunctions.udf.CIQ($A25,"IQ_CLOSEPRICE",K$1,"USD"))</f>
        <v>154.41</v>
      </c>
      <c r="L25" s="55">
        <f t="shared" si="2"/>
        <v>2.3181221752441861E-2</v>
      </c>
      <c r="M25" s="55">
        <f t="shared" si="3"/>
        <v>9.8810437452034883E-3</v>
      </c>
      <c r="N25" s="55">
        <f t="shared" si="4"/>
        <v>0.36351272585972416</v>
      </c>
      <c r="O25" s="20">
        <f t="shared" si="5"/>
        <v>1.3369915069784121E-2</v>
      </c>
      <c r="P25" s="36">
        <f t="shared" si="7"/>
        <v>2.2825061038479286E-2</v>
      </c>
      <c r="Q25" s="55"/>
      <c r="R25" s="67" t="str">
        <f t="shared" si="8"/>
        <v>SNOW</v>
      </c>
      <c r="S25" s="68" t="str">
        <f t="shared" si="9"/>
        <v>Infrastructure</v>
      </c>
      <c r="T25" s="69">
        <f t="shared" si="10"/>
        <v>70.248353850000001</v>
      </c>
      <c r="U25" s="70">
        <f t="shared" si="11"/>
        <v>0.27102550833660849</v>
      </c>
      <c r="V25" s="71">
        <f t="shared" si="12"/>
        <v>2.3181221752441861E-2</v>
      </c>
      <c r="W25" s="71">
        <f t="shared" si="13"/>
        <v>9.8810437452034883E-3</v>
      </c>
      <c r="X25" s="71">
        <f t="shared" si="14"/>
        <v>0.36351272585972416</v>
      </c>
      <c r="Y25" s="259"/>
    </row>
    <row r="26" spans="1:25">
      <c r="A26" s="28" t="s">
        <v>145</v>
      </c>
      <c r="B26" s="28" t="s">
        <v>217</v>
      </c>
      <c r="C26" s="28" t="s">
        <v>134</v>
      </c>
      <c r="D26" s="34">
        <f>_xll.ciqfunctions.udf.CIQ($A26,"IQ_MARKETCAP",H$1,"USD")</f>
        <v>47299.578520000003</v>
      </c>
      <c r="E26" s="34">
        <f t="shared" si="1"/>
        <v>0.57052899658385781</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136.96</v>
      </c>
      <c r="I26" s="45">
        <f>IF(_xll.ciqfunctions.udf.CIQ($A26,"IQ_CLOSEPRICE",I$1,"USD")=0,_xll.ciqfunctions.udf.CIQ($A26,"IQ_CLOSEPRICE",I$2,"USD"),_xll.ciqfunctions.udf.CIQ($A26,"IQ_CLOSEPRICE",I$1,"USD"))</f>
        <v>132.94</v>
      </c>
      <c r="J26" s="45">
        <f>IF(_xll.ciqfunctions.udf.CIQ($A26,"IQ_CLOSEPRICE",J$1,"USD")=0,_xll.ciqfunctions.udf.CIQ($A26,"IQ_CLOSEPRICE",J$2,"USD"),_xll.ciqfunctions.udf.CIQ($A26,"IQ_CLOSEPRICE",J$1,"USD"))</f>
        <v>139.13</v>
      </c>
      <c r="K26" s="45">
        <f>IF(_xll.ciqfunctions.udf.CIQ($A26,"IQ_CLOSEPRICE",K$1,"USD")=0,_xll.ciqfunctions.udf.CIQ($A26,"IQ_CLOSEPRICE",K$2,"USD"),_xll.ciqfunctions.udf.CIQ($A26,"IQ_CLOSEPRICE",K$1,"USD"))</f>
        <v>142.88999999999999</v>
      </c>
      <c r="L26" s="55">
        <f t="shared" si="2"/>
        <v>3.0239205656687362E-2</v>
      </c>
      <c r="M26" s="55">
        <f t="shared" si="3"/>
        <v>-1.559692374038657E-2</v>
      </c>
      <c r="N26" s="55">
        <f t="shared" si="4"/>
        <v>-4.1500454895373906E-2</v>
      </c>
      <c r="O26" s="20">
        <f t="shared" si="5"/>
        <v>1.674595915790825E-2</v>
      </c>
      <c r="P26" s="36">
        <f t="shared" si="7"/>
        <v>2.8588628868029802E-2</v>
      </c>
      <c r="Q26" s="55"/>
      <c r="R26" s="67" t="str">
        <f t="shared" si="8"/>
        <v>DDOG</v>
      </c>
      <c r="S26" s="68" t="str">
        <f t="shared" si="9"/>
        <v>Infrastructure</v>
      </c>
      <c r="T26" s="69">
        <f t="shared" si="10"/>
        <v>47.299578520000004</v>
      </c>
      <c r="U26" s="70">
        <f t="shared" si="11"/>
        <v>0.18248672901095073</v>
      </c>
      <c r="V26" s="71">
        <f t="shared" si="12"/>
        <v>3.0239205656687362E-2</v>
      </c>
      <c r="W26" s="71">
        <f t="shared" si="13"/>
        <v>-1.559692374038657E-2</v>
      </c>
      <c r="X26" s="71">
        <f t="shared" si="14"/>
        <v>-4.1500454895373906E-2</v>
      </c>
      <c r="Y26" s="259"/>
    </row>
    <row r="27" spans="1:25">
      <c r="A27" s="28" t="s">
        <v>158</v>
      </c>
      <c r="B27" s="28" t="s">
        <v>218</v>
      </c>
      <c r="C27" s="28" t="s">
        <v>134</v>
      </c>
      <c r="D27" s="34">
        <f>_xll.ciqfunctions.udf.CIQ($A27,"IQ_MARKETCAP",H$1,"USD")</f>
        <v>75108.236449999997</v>
      </c>
      <c r="E27" s="34">
        <f t="shared" si="1"/>
        <v>0.77615288921592762</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215.53</v>
      </c>
      <c r="I27" s="45">
        <f>IF(_xll.ciqfunctions.udf.CIQ($A27,"IQ_CLOSEPRICE",I$1,"USD")=0,_xll.ciqfunctions.udf.CIQ($A27,"IQ_CLOSEPRICE",I$2,"USD"),_xll.ciqfunctions.udf.CIQ($A27,"IQ_CLOSEPRICE",I$1,"USD"))</f>
        <v>207.81</v>
      </c>
      <c r="J27" s="45">
        <f>IF(_xll.ciqfunctions.udf.CIQ($A27,"IQ_CLOSEPRICE",J$1,"USD")=0,_xll.ciqfunctions.udf.CIQ($A27,"IQ_CLOSEPRICE",J$2,"USD"),_xll.ciqfunctions.udf.CIQ($A27,"IQ_CLOSEPRICE",J$1,"USD"))</f>
        <v>208.8</v>
      </c>
      <c r="K27" s="45">
        <f>IF(_xll.ciqfunctions.udf.CIQ($A27,"IQ_CLOSEPRICE",K$1,"USD")=0,_xll.ciqfunctions.udf.CIQ($A27,"IQ_CLOSEPRICE",K$2,"USD"),_xll.ciqfunctions.udf.CIQ($A27,"IQ_CLOSEPRICE",K$1,"USD"))</f>
        <v>107.68</v>
      </c>
      <c r="L27" s="55">
        <f t="shared" si="2"/>
        <v>3.7149319089552879E-2</v>
      </c>
      <c r="M27" s="55">
        <f t="shared" si="3"/>
        <v>3.2231800766283403E-2</v>
      </c>
      <c r="N27" s="55">
        <f t="shared" si="4"/>
        <v>1.0015787518573549</v>
      </c>
      <c r="O27" s="20">
        <f t="shared" si="5"/>
        <v>2.7800771608346684E-2</v>
      </c>
      <c r="P27" s="36">
        <f t="shared" si="7"/>
        <v>4.7461356752476438E-2</v>
      </c>
      <c r="Q27" s="55"/>
      <c r="R27" s="67" t="str">
        <f t="shared" si="8"/>
        <v>NET</v>
      </c>
      <c r="S27" s="68" t="str">
        <f t="shared" si="9"/>
        <v>Infrastructure</v>
      </c>
      <c r="T27" s="69">
        <f t="shared" si="10"/>
        <v>75.108236449999993</v>
      </c>
      <c r="U27" s="70">
        <f t="shared" si="11"/>
        <v>0.2897754445263408</v>
      </c>
      <c r="V27" s="71">
        <f t="shared" si="12"/>
        <v>3.7149319089552879E-2</v>
      </c>
      <c r="W27" s="71">
        <f t="shared" si="13"/>
        <v>3.2231800766283403E-2</v>
      </c>
      <c r="X27" s="71">
        <f t="shared" si="14"/>
        <v>1.0015787518573549</v>
      </c>
      <c r="Y27" s="259"/>
    </row>
    <row r="28" spans="1:25">
      <c r="A28" s="28" t="s">
        <v>150</v>
      </c>
      <c r="B28" s="28" t="s">
        <v>219</v>
      </c>
      <c r="C28" s="28" t="s">
        <v>134</v>
      </c>
      <c r="D28" s="43">
        <f>_xll.ciqfunctions.udf.CIQ($A28,"IQ_MARKETCAP",H$1,"USD")</f>
        <v>7229.152</v>
      </c>
      <c r="E28" s="43">
        <f t="shared" si="1"/>
        <v>0.3448342740058139</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43.76</v>
      </c>
      <c r="I28" s="45">
        <f>IF(_xll.ciqfunctions.udf.CIQ($A28,"IQ_CLOSEPRICE",I$1,"USD")=0,_xll.ciqfunctions.udf.CIQ($A28,"IQ_CLOSEPRICE",I$2,"USD"),_xll.ciqfunctions.udf.CIQ($A28,"IQ_CLOSEPRICE",I$1,"USD"))</f>
        <v>44</v>
      </c>
      <c r="J28" s="45">
        <f>IF(_xll.ciqfunctions.udf.CIQ($A28,"IQ_CLOSEPRICE",J$1,"USD")=0,_xll.ciqfunctions.udf.CIQ($A28,"IQ_CLOSEPRICE",J$2,"USD"),_xll.ciqfunctions.udf.CIQ($A28,"IQ_CLOSEPRICE",J$1,"USD"))</f>
        <v>44.15</v>
      </c>
      <c r="K28" s="45">
        <f>IF(_xll.ciqfunctions.udf.CIQ($A28,"IQ_CLOSEPRICE",K$1,"USD")=0,_xll.ciqfunctions.udf.CIQ($A28,"IQ_CLOSEPRICE",K$2,"USD"),_xll.ciqfunctions.udf.CIQ($A28,"IQ_CLOSEPRICE",K$1,"USD"))</f>
        <v>56.35</v>
      </c>
      <c r="L28" s="49">
        <f t="shared" si="2"/>
        <v>-5.4545454545454897E-3</v>
      </c>
      <c r="M28" s="49">
        <f t="shared" si="3"/>
        <v>-8.8335220838051676E-3</v>
      </c>
      <c r="N28" s="49">
        <f t="shared" si="4"/>
        <v>-0.22342502218278626</v>
      </c>
      <c r="O28" s="50">
        <f t="shared" si="5"/>
        <v>-1.8912300219697446E-3</v>
      </c>
      <c r="P28" s="51">
        <f t="shared" si="7"/>
        <v>-3.2286996935995461E-3</v>
      </c>
      <c r="Q28" s="55"/>
      <c r="R28" s="67" t="str">
        <f t="shared" si="8"/>
        <v>GTLB</v>
      </c>
      <c r="S28" s="68" t="str">
        <f t="shared" si="9"/>
        <v>Infrastructure</v>
      </c>
      <c r="T28" s="69">
        <f t="shared" si="10"/>
        <v>7.229152</v>
      </c>
      <c r="U28" s="70">
        <f t="shared" si="11"/>
        <v>2.7890825738439848E-2</v>
      </c>
      <c r="V28" s="71">
        <f t="shared" si="12"/>
        <v>-5.4545454545454897E-3</v>
      </c>
      <c r="W28" s="71">
        <f t="shared" si="13"/>
        <v>-8.8335220838051676E-3</v>
      </c>
      <c r="X28" s="71">
        <f t="shared" si="14"/>
        <v>-0.22342502218278626</v>
      </c>
      <c r="Y28" s="259"/>
    </row>
    <row r="29" spans="1:25">
      <c r="A29" s="28" t="s">
        <v>162</v>
      </c>
      <c r="B29" s="28" t="s">
        <v>220</v>
      </c>
      <c r="C29" s="28" t="s">
        <v>134</v>
      </c>
      <c r="D29" s="34">
        <f>_xll.ciqfunctions.udf.CIQ($A29,"IQ_MARKETCAP",H$1,"USD")</f>
        <v>115479.41043</v>
      </c>
      <c r="E29" s="34">
        <f t="shared" si="1"/>
        <v>0.3495129918145195</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172.89</v>
      </c>
      <c r="I29" s="45">
        <f>IF(_xll.ciqfunctions.udf.CIQ($A29,"IQ_CLOSEPRICE",I$1,"USD")=0,_xll.ciqfunctions.udf.CIQ($A29,"IQ_CLOSEPRICE",I$2,"USD"),_xll.ciqfunctions.udf.CIQ($A29,"IQ_CLOSEPRICE",I$1,"USD"))</f>
        <v>169.09</v>
      </c>
      <c r="J29" s="45">
        <f>IF(_xll.ciqfunctions.udf.CIQ($A29,"IQ_CLOSEPRICE",J$1,"USD")=0,_xll.ciqfunctions.udf.CIQ($A29,"IQ_CLOSEPRICE",J$2,"USD"),_xll.ciqfunctions.udf.CIQ($A29,"IQ_CLOSEPRICE",J$1,"USD"))</f>
        <v>171</v>
      </c>
      <c r="K29" s="45">
        <f>IF(_xll.ciqfunctions.udf.CIQ($A29,"IQ_CLOSEPRICE",K$1,"USD")=0,_xll.ciqfunctions.udf.CIQ($A29,"IQ_CLOSEPRICE",K$2,"USD"),_xll.ciqfunctions.udf.CIQ($A29,"IQ_CLOSEPRICE",K$1,"USD"))</f>
        <v>181.96</v>
      </c>
      <c r="L29" s="55">
        <f t="shared" si="2"/>
        <v>2.2473239103435905E-2</v>
      </c>
      <c r="M29" s="55">
        <f t="shared" si="3"/>
        <v>1.1052631578947203E-2</v>
      </c>
      <c r="N29" s="55">
        <f t="shared" si="4"/>
        <v>-4.9846120026379559E-2</v>
      </c>
      <c r="O29" s="20">
        <f t="shared" si="5"/>
        <v>7.6820485215753839E-3</v>
      </c>
      <c r="P29" s="36">
        <f t="shared" si="7"/>
        <v>1.311475992856467E-2</v>
      </c>
      <c r="Q29" s="55"/>
      <c r="R29" s="67" t="str">
        <f t="shared" si="8"/>
        <v>PANW</v>
      </c>
      <c r="S29" s="68" t="str">
        <f t="shared" si="9"/>
        <v>Infrastructure</v>
      </c>
      <c r="T29" s="69">
        <f t="shared" si="10"/>
        <v>115.47941043</v>
      </c>
      <c r="U29" s="70">
        <f t="shared" si="11"/>
        <v>0.44553166300568903</v>
      </c>
      <c r="V29" s="71">
        <f t="shared" si="12"/>
        <v>2.2473239103435905E-2</v>
      </c>
      <c r="W29" s="71">
        <f t="shared" si="13"/>
        <v>1.1052631578947203E-2</v>
      </c>
      <c r="X29" s="71">
        <f t="shared" si="14"/>
        <v>-4.9846120026379559E-2</v>
      </c>
      <c r="Y29" s="259"/>
    </row>
    <row r="30" spans="1:25">
      <c r="A30" s="28" t="s">
        <v>152</v>
      </c>
      <c r="B30" s="28" t="s">
        <v>221</v>
      </c>
      <c r="C30" s="28" t="s">
        <v>134</v>
      </c>
      <c r="D30" s="34">
        <f>_xll.ciqfunctions.udf.CIQ($A30,"IQ_MARKETCAP",H$1,"USD")</f>
        <v>19269.869289999999</v>
      </c>
      <c r="E30" s="34">
        <f t="shared" si="1"/>
        <v>0.46312033644064138</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235.82</v>
      </c>
      <c r="I30" s="45">
        <f>IF(_xll.ciqfunctions.udf.CIQ($A30,"IQ_CLOSEPRICE",I$1,"USD")=0,_xll.ciqfunctions.udf.CIQ($A30,"IQ_CLOSEPRICE",I$2,"USD"),_xll.ciqfunctions.udf.CIQ($A30,"IQ_CLOSEPRICE",I$1,"USD"))</f>
        <v>228.25</v>
      </c>
      <c r="J30" s="45">
        <f>IF(_xll.ciqfunctions.udf.CIQ($A30,"IQ_CLOSEPRICE",J$1,"USD")=0,_xll.ciqfunctions.udf.CIQ($A30,"IQ_CLOSEPRICE",J$2,"USD"),_xll.ciqfunctions.udf.CIQ($A30,"IQ_CLOSEPRICE",J$1,"USD"))</f>
        <v>226.56</v>
      </c>
      <c r="K30" s="45">
        <f>IF(_xll.ciqfunctions.udf.CIQ($A30,"IQ_CLOSEPRICE",K$1,"USD")=0,_xll.ciqfunctions.udf.CIQ($A30,"IQ_CLOSEPRICE",K$2,"USD"),_xll.ciqfunctions.udf.CIQ($A30,"IQ_CLOSEPRICE",K$1,"USD"))</f>
        <v>232.81</v>
      </c>
      <c r="L30" s="55">
        <f t="shared" si="2"/>
        <v>3.3165388828039433E-2</v>
      </c>
      <c r="M30" s="55">
        <f t="shared" si="3"/>
        <v>4.0872175141242861E-2</v>
      </c>
      <c r="N30" s="55">
        <f t="shared" si="4"/>
        <v>1.2928997895279348E-2</v>
      </c>
      <c r="O30" s="20">
        <f t="shared" si="5"/>
        <v>1.4866512368991825E-2</v>
      </c>
      <c r="P30" s="36">
        <f t="shared" si="7"/>
        <v>2.5380045458809689E-2</v>
      </c>
      <c r="Q30" s="55"/>
      <c r="R30" s="67" t="str">
        <f t="shared" si="8"/>
        <v>MDB</v>
      </c>
      <c r="S30" s="68" t="str">
        <f t="shared" si="9"/>
        <v>Infrastructure</v>
      </c>
      <c r="T30" s="69">
        <f t="shared" si="10"/>
        <v>19.269869289999999</v>
      </c>
      <c r="U30" s="70">
        <f t="shared" si="11"/>
        <v>7.4345174422934188E-2</v>
      </c>
      <c r="V30" s="71">
        <f t="shared" si="12"/>
        <v>3.3165388828039433E-2</v>
      </c>
      <c r="W30" s="71">
        <f t="shared" si="13"/>
        <v>4.0872175141242861E-2</v>
      </c>
      <c r="X30" s="71">
        <f t="shared" si="14"/>
        <v>1.2928997895279348E-2</v>
      </c>
      <c r="Y30" s="259"/>
    </row>
    <row r="31" spans="1:25">
      <c r="A31" s="28" t="s">
        <v>164</v>
      </c>
      <c r="B31" s="28" t="s">
        <v>222</v>
      </c>
      <c r="C31" s="28" t="s">
        <v>134</v>
      </c>
      <c r="D31" s="34">
        <f>_xll.ciqfunctions.udf.CIQ($A31,"IQ_MARKETCAP",H$1,"USD")</f>
        <v>18769.94327</v>
      </c>
      <c r="E31" s="34">
        <f t="shared" si="1"/>
        <v>0.37760801341768679</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57.43</v>
      </c>
      <c r="I31" s="45">
        <f>IF(_xll.ciqfunctions.udf.CIQ($A31,"IQ_CLOSEPRICE",I$1,"USD")=0,_xll.ciqfunctions.udf.CIQ($A31,"IQ_CLOSEPRICE",I$2,"USD"),_xll.ciqfunctions.udf.CIQ($A31,"IQ_CLOSEPRICE",I$1,"USD"))</f>
        <v>55.97</v>
      </c>
      <c r="J31" s="45">
        <f>IF(_xll.ciqfunctions.udf.CIQ($A31,"IQ_CLOSEPRICE",J$1,"USD")=0,_xll.ciqfunctions.udf.CIQ($A31,"IQ_CLOSEPRICE",J$2,"USD"),_xll.ciqfunctions.udf.CIQ($A31,"IQ_CLOSEPRICE",J$1,"USD"))</f>
        <v>56.25</v>
      </c>
      <c r="K31" s="45">
        <f>IF(_xll.ciqfunctions.udf.CIQ($A31,"IQ_CLOSEPRICE",K$1,"USD")=0,_xll.ciqfunctions.udf.CIQ($A31,"IQ_CLOSEPRICE",K$2,"USD"),_xll.ciqfunctions.udf.CIQ($A31,"IQ_CLOSEPRICE",K$1,"USD"))</f>
        <v>61.43</v>
      </c>
      <c r="L31" s="55">
        <f t="shared" si="2"/>
        <v>2.608540289440775E-2</v>
      </c>
      <c r="M31" s="55">
        <f t="shared" si="3"/>
        <v>2.0977777777777762E-2</v>
      </c>
      <c r="N31" s="55">
        <f t="shared" si="4"/>
        <v>-6.5114764772912226E-2</v>
      </c>
      <c r="O31" s="20">
        <f t="shared" si="5"/>
        <v>9.5996465190636097E-3</v>
      </c>
      <c r="P31" s="36">
        <f t="shared" si="7"/>
        <v>1.6388474915644324E-2</v>
      </c>
      <c r="Q31" s="55"/>
      <c r="R31" s="67" t="str">
        <f t="shared" si="8"/>
        <v>PSTG</v>
      </c>
      <c r="S31" s="68" t="str">
        <f t="shared" si="9"/>
        <v>Infrastructure</v>
      </c>
      <c r="T31" s="69">
        <f t="shared" si="10"/>
        <v>18.769943269999999</v>
      </c>
      <c r="U31" s="70">
        <f t="shared" si="11"/>
        <v>7.241640746576801E-2</v>
      </c>
      <c r="V31" s="71">
        <f t="shared" si="12"/>
        <v>2.608540289440775E-2</v>
      </c>
      <c r="W31" s="71">
        <f t="shared" si="13"/>
        <v>2.0977777777777762E-2</v>
      </c>
      <c r="X31" s="71">
        <f t="shared" si="14"/>
        <v>-6.5114764772912226E-2</v>
      </c>
      <c r="Y31" s="259"/>
    </row>
    <row r="32" spans="1:25">
      <c r="A32" s="28" t="s">
        <v>176</v>
      </c>
      <c r="B32" s="28" t="s">
        <v>223</v>
      </c>
      <c r="C32" s="28" t="s">
        <v>134</v>
      </c>
      <c r="D32" s="34">
        <f>_xll.ciqfunctions.udf.CIQ($A32,"IQ_MARKETCAP",H$1,"USD")</f>
        <v>45045.87182</v>
      </c>
      <c r="E32" s="34">
        <f t="shared" si="1"/>
        <v>0.40241523144023128</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289.32</v>
      </c>
      <c r="I32" s="45">
        <f>IF(_xll.ciqfunctions.udf.CIQ($A32,"IQ_CLOSEPRICE",I$1,"USD")=0,_xll.ciqfunctions.udf.CIQ($A32,"IQ_CLOSEPRICE",I$2,"USD"),_xll.ciqfunctions.udf.CIQ($A32,"IQ_CLOSEPRICE",I$1,"USD"))</f>
        <v>281.95999999999998</v>
      </c>
      <c r="J32" s="45">
        <f>IF(_xll.ciqfunctions.udf.CIQ($A32,"IQ_CLOSEPRICE",J$1,"USD")=0,_xll.ciqfunctions.udf.CIQ($A32,"IQ_CLOSEPRICE",J$2,"USD"),_xll.ciqfunctions.udf.CIQ($A32,"IQ_CLOSEPRICE",J$1,"USD"))</f>
        <v>285.86</v>
      </c>
      <c r="K32" s="45">
        <f>IF(_xll.ciqfunctions.udf.CIQ($A32,"IQ_CLOSEPRICE",K$1,"USD")=0,_xll.ciqfunctions.udf.CIQ($A32,"IQ_CLOSEPRICE",K$2,"USD"),_xll.ciqfunctions.udf.CIQ($A32,"IQ_CLOSEPRICE",K$1,"USD"))</f>
        <v>180.41</v>
      </c>
      <c r="L32" s="55">
        <f t="shared" si="2"/>
        <v>2.6102993332387525E-2</v>
      </c>
      <c r="M32" s="55">
        <f t="shared" si="3"/>
        <v>1.2103827048205451E-2</v>
      </c>
      <c r="N32" s="55">
        <f t="shared" si="4"/>
        <v>0.60368050551521524</v>
      </c>
      <c r="O32" s="20">
        <f t="shared" si="5"/>
        <v>1.0237025105074338E-2</v>
      </c>
      <c r="P32" s="36">
        <f t="shared" si="7"/>
        <v>1.74766048741654E-2</v>
      </c>
      <c r="Q32" s="55"/>
      <c r="R32" s="67" t="str">
        <f t="shared" si="8"/>
        <v>ZS</v>
      </c>
      <c r="S32" s="68" t="str">
        <f t="shared" si="9"/>
        <v>Infrastructure</v>
      </c>
      <c r="T32" s="69">
        <f t="shared" si="10"/>
        <v>45.045871820000002</v>
      </c>
      <c r="U32" s="70">
        <f t="shared" si="11"/>
        <v>0.17379169246513534</v>
      </c>
      <c r="V32" s="71">
        <f t="shared" si="12"/>
        <v>2.6102993332387525E-2</v>
      </c>
      <c r="W32" s="71">
        <f t="shared" si="13"/>
        <v>1.2103827048205451E-2</v>
      </c>
      <c r="X32" s="71">
        <f t="shared" si="14"/>
        <v>0.60368050551521524</v>
      </c>
      <c r="Y32" s="259"/>
    </row>
    <row r="33" spans="1:25" s="33" customFormat="1">
      <c r="A33" s="28" t="s">
        <v>143</v>
      </c>
      <c r="B33" s="28" t="s">
        <v>224</v>
      </c>
      <c r="C33" s="28" t="s">
        <v>134</v>
      </c>
      <c r="D33" s="34">
        <f>_xll.ciqfunctions.udf.CIQ($A33,"IQ_MARKETCAP",H$1,"USD")</f>
        <v>5943.3886599999996</v>
      </c>
      <c r="E33" s="34">
        <f t="shared" si="1"/>
        <v>0.23201253456166318</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17.239999999999998</v>
      </c>
      <c r="I33" s="45">
        <f>IF(_xll.ciqfunctions.udf.CIQ($A33,"IQ_CLOSEPRICE",I$1,"USD")=0,_xll.ciqfunctions.udf.CIQ($A33,"IQ_CLOSEPRICE",I$2,"USD"),_xll.ciqfunctions.udf.CIQ($A33,"IQ_CLOSEPRICE",I$1,"USD"))</f>
        <v>17.149999999999999</v>
      </c>
      <c r="J33" s="45">
        <f>IF(_xll.ciqfunctions.udf.CIQ($A33,"IQ_CLOSEPRICE",J$1,"USD")=0,_xll.ciqfunctions.udf.CIQ($A33,"IQ_CLOSEPRICE",J$2,"USD"),_xll.ciqfunctions.udf.CIQ($A33,"IQ_CLOSEPRICE",J$1,"USD"))</f>
        <v>17.12</v>
      </c>
      <c r="K33" s="45">
        <f>IF(_xll.ciqfunctions.udf.CIQ($A33,"IQ_CLOSEPRICE",K$1,"USD")=0,_xll.ciqfunctions.udf.CIQ($A33,"IQ_CLOSEPRICE",K$2,"USD"),_xll.ciqfunctions.udf.CIQ($A33,"IQ_CLOSEPRICE",K$1,"USD"))</f>
        <v>27.96</v>
      </c>
      <c r="L33" s="55">
        <f t="shared" si="2"/>
        <v>5.2478134110787167E-3</v>
      </c>
      <c r="M33" s="55">
        <f t="shared" si="3"/>
        <v>7.0093457943922743E-3</v>
      </c>
      <c r="N33" s="55">
        <f t="shared" si="4"/>
        <v>-0.38340486409155949</v>
      </c>
      <c r="O33" s="20">
        <f t="shared" si="5"/>
        <v>1.211202326598008E-3</v>
      </c>
      <c r="P33" s="36">
        <f t="shared" si="7"/>
        <v>2.0677593604933827E-3</v>
      </c>
      <c r="Q33" s="52"/>
      <c r="R33" s="72" t="str">
        <f t="shared" si="8"/>
        <v>CFLT</v>
      </c>
      <c r="S33" s="73" t="str">
        <f t="shared" si="9"/>
        <v>Infrastructure</v>
      </c>
      <c r="T33" s="74">
        <f t="shared" si="10"/>
        <v>5.9433886599999992</v>
      </c>
      <c r="U33" s="256">
        <f t="shared" si="11"/>
        <v>2.2930216076779059E-2</v>
      </c>
      <c r="V33" s="75">
        <f t="shared" si="12"/>
        <v>5.2478134110787167E-3</v>
      </c>
      <c r="W33" s="75">
        <f t="shared" si="13"/>
        <v>7.0093457943922743E-3</v>
      </c>
      <c r="X33" s="75">
        <f t="shared" si="14"/>
        <v>-0.38340486409155949</v>
      </c>
      <c r="Y33" s="260"/>
    </row>
    <row r="34" spans="1:25">
      <c r="A34" s="31" t="s">
        <v>160</v>
      </c>
      <c r="B34" s="28" t="s">
        <v>225</v>
      </c>
      <c r="C34" s="31" t="s">
        <v>131</v>
      </c>
      <c r="D34" s="46">
        <f>_xll.ciqfunctions.udf.CIQ($A34,"IQ_MARKETCAP",H$1,"USD")</f>
        <v>4377848</v>
      </c>
      <c r="E34" s="46">
        <f t="shared" si="1"/>
        <v>1.5330727968911035</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179.42</v>
      </c>
      <c r="I34" s="47">
        <f>IF(_xll.ciqfunctions.udf.CIQ($A34,"IQ_CLOSEPRICE",I$1,"USD")=0,_xll.ciqfunctions.udf.CIQ($A34,"IQ_CLOSEPRICE",I$2,"USD"),_xll.ciqfunctions.udf.CIQ($A34,"IQ_CLOSEPRICE",I$1,"USD"))</f>
        <v>178.26</v>
      </c>
      <c r="J34" s="47">
        <f>IF(_xll.ciqfunctions.udf.CIQ($A34,"IQ_CLOSEPRICE",J$1,"USD")=0,_xll.ciqfunctions.udf.CIQ($A34,"IQ_CLOSEPRICE",J$2,"USD"),_xll.ciqfunctions.udf.CIQ($A34,"IQ_CLOSEPRICE",J$1,"USD"))</f>
        <v>180</v>
      </c>
      <c r="K34" s="47">
        <f>IF(_xll.ciqfunctions.udf.CIQ($A34,"IQ_CLOSEPRICE",K$1,"USD")=0,_xll.ciqfunctions.udf.CIQ($A34,"IQ_CLOSEPRICE",K$2,"USD"),_xll.ciqfunctions.udf.CIQ($A34,"IQ_CLOSEPRICE",K$1,"USD"))</f>
        <v>134.29</v>
      </c>
      <c r="L34" s="52">
        <f t="shared" si="2"/>
        <v>6.5073488163356341E-3</v>
      </c>
      <c r="M34" s="52">
        <f t="shared" si="3"/>
        <v>-3.2222222222222374E-3</v>
      </c>
      <c r="N34" s="52">
        <f t="shared" si="4"/>
        <v>0.33606374264651118</v>
      </c>
      <c r="O34" s="53">
        <f t="shared" si="5"/>
        <v>9.9117402987051323E-3</v>
      </c>
      <c r="P34" s="54">
        <f t="shared" si="7"/>
        <v>1.6921280063086633E-2</v>
      </c>
      <c r="Q34" s="49"/>
      <c r="R34" s="67" t="str">
        <f t="shared" si="8"/>
        <v>NVDA</v>
      </c>
      <c r="S34" s="68" t="str">
        <f t="shared" si="9"/>
        <v>Semi</v>
      </c>
      <c r="T34" s="69">
        <f t="shared" si="10"/>
        <v>4377.848</v>
      </c>
      <c r="U34" s="79">
        <f t="shared" si="11"/>
        <v>16.890196205222605</v>
      </c>
      <c r="V34" s="71">
        <f t="shared" si="12"/>
        <v>6.5073488163356341E-3</v>
      </c>
      <c r="W34" s="71">
        <f t="shared" si="13"/>
        <v>-3.2222222222222374E-3</v>
      </c>
      <c r="X34" s="71">
        <f t="shared" si="14"/>
        <v>0.33606374264651118</v>
      </c>
      <c r="Y34" s="259">
        <f>O48*SUM(P34:P47)</f>
        <v>4.6630647565486776E-3</v>
      </c>
    </row>
    <row r="35" spans="1:25">
      <c r="A35" s="28" t="s">
        <v>136</v>
      </c>
      <c r="B35" s="28" t="s">
        <v>226</v>
      </c>
      <c r="C35" s="28" t="s">
        <v>131</v>
      </c>
      <c r="D35" s="43">
        <f>_xll.ciqfunctions.udf.CIQ($A35,"IQ_MARKETCAP",H$1,"USD")</f>
        <v>3164713.1675</v>
      </c>
      <c r="E35" s="34">
        <f t="shared" si="1"/>
        <v>0.99865522142961971</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213.25</v>
      </c>
      <c r="I35" s="45">
        <f>IF(_xll.ciqfunctions.udf.CIQ($A35,"IQ_CLOSEPRICE",I$1,"USD")=0,_xll.ciqfunctions.udf.CIQ($A35,"IQ_CLOSEPRICE",I$2,"USD"),_xll.ciqfunctions.udf.CIQ($A35,"IQ_CLOSEPRICE",I$1,"USD"))</f>
        <v>202.92</v>
      </c>
      <c r="J35" s="45">
        <f>IF(_xll.ciqfunctions.udf.CIQ($A35,"IQ_CLOSEPRICE",J$1,"USD")=0,_xll.ciqfunctions.udf.CIQ($A35,"IQ_CLOSEPRICE",J$2,"USD"),_xll.ciqfunctions.udf.CIQ($A35,"IQ_CLOSEPRICE",J$1,"USD"))</f>
        <v>203.35</v>
      </c>
      <c r="K35" s="45">
        <f>IF(_xll.ciqfunctions.udf.CIQ($A35,"IQ_CLOSEPRICE",K$1,"USD")=0,_xll.ciqfunctions.udf.CIQ($A35,"IQ_CLOSEPRICE",K$2,"USD"),_xll.ciqfunctions.udf.CIQ($A35,"IQ_CLOSEPRICE",K$1,"USD"))</f>
        <v>250.42</v>
      </c>
      <c r="L35" s="49">
        <f t="shared" si="2"/>
        <v>5.0906761285235635E-2</v>
      </c>
      <c r="M35" s="49">
        <f t="shared" si="3"/>
        <v>4.8684534054585615E-2</v>
      </c>
      <c r="N35" s="49">
        <f t="shared" si="4"/>
        <v>-0.14843063653062849</v>
      </c>
      <c r="O35" s="50">
        <f t="shared" si="5"/>
        <v>4.8375655040412587E-2</v>
      </c>
      <c r="P35" s="51">
        <f t="shared" si="7"/>
        <v>8.2586708540076326E-2</v>
      </c>
      <c r="Q35" s="55"/>
      <c r="R35" s="67" t="str">
        <f t="shared" si="8"/>
        <v>AAPL</v>
      </c>
      <c r="S35" s="68" t="str">
        <f t="shared" si="9"/>
        <v>Semi</v>
      </c>
      <c r="T35" s="69">
        <f t="shared" si="10"/>
        <v>3164.7131675000001</v>
      </c>
      <c r="U35" s="70">
        <f t="shared" si="11"/>
        <v>12.209794934023863</v>
      </c>
      <c r="V35" s="71">
        <f t="shared" si="12"/>
        <v>5.0906761285235635E-2</v>
      </c>
      <c r="W35" s="71">
        <f t="shared" si="13"/>
        <v>4.8684534054585615E-2</v>
      </c>
      <c r="X35" s="71">
        <f t="shared" si="14"/>
        <v>-0.14843063653062849</v>
      </c>
      <c r="Y35" s="259"/>
    </row>
    <row r="36" spans="1:25">
      <c r="A36" s="28" t="s">
        <v>142</v>
      </c>
      <c r="B36" s="28" t="s">
        <v>227</v>
      </c>
      <c r="C36" s="28" t="s">
        <v>131</v>
      </c>
      <c r="D36" s="43">
        <f>_xll.ciqfunctions.udf.CIQ($A36,"IQ_MARKETCAP",H$1,"USD")</f>
        <v>1418896.09024</v>
      </c>
      <c r="E36" s="43">
        <f t="shared" si="1"/>
        <v>0.90352609792168104</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301.67</v>
      </c>
      <c r="I36" s="45">
        <f>IF(_xll.ciqfunctions.udf.CIQ($A36,"IQ_CLOSEPRICE",I$1,"USD")=0,_xll.ciqfunctions.udf.CIQ($A36,"IQ_CLOSEPRICE",I$2,"USD"),_xll.ciqfunctions.udf.CIQ($A36,"IQ_CLOSEPRICE",I$1,"USD"))</f>
        <v>292.93</v>
      </c>
      <c r="J36" s="45">
        <f>IF(_xll.ciqfunctions.udf.CIQ($A36,"IQ_CLOSEPRICE",J$1,"USD")=0,_xll.ciqfunctions.udf.CIQ($A36,"IQ_CLOSEPRICE",J$2,"USD"),_xll.ciqfunctions.udf.CIQ($A36,"IQ_CLOSEPRICE",J$1,"USD"))</f>
        <v>297.72000000000003</v>
      </c>
      <c r="K36" s="45">
        <f>IF(_xll.ciqfunctions.udf.CIQ($A36,"IQ_CLOSEPRICE",K$1,"USD")=0,_xll.ciqfunctions.udf.CIQ($A36,"IQ_CLOSEPRICE",K$2,"USD"),_xll.ciqfunctions.udf.CIQ($A36,"IQ_CLOSEPRICE",K$1,"USD"))</f>
        <v>231.84</v>
      </c>
      <c r="L36" s="49">
        <f t="shared" si="2"/>
        <v>2.983647970504899E-2</v>
      </c>
      <c r="M36" s="49">
        <f t="shared" si="3"/>
        <v>1.3267499664114002E-2</v>
      </c>
      <c r="N36" s="49">
        <f t="shared" si="4"/>
        <v>0.30119910282953777</v>
      </c>
      <c r="O36" s="50">
        <f t="shared" si="5"/>
        <v>2.6177008306545232E-2</v>
      </c>
      <c r="P36" s="51">
        <f t="shared" si="7"/>
        <v>4.4689275083878426E-2</v>
      </c>
      <c r="Q36" s="55"/>
      <c r="R36" s="67" t="str">
        <f t="shared" si="8"/>
        <v>AVGO</v>
      </c>
      <c r="S36" s="68" t="str">
        <f t="shared" si="9"/>
        <v>Semi</v>
      </c>
      <c r="T36" s="69">
        <f t="shared" si="10"/>
        <v>1418.8960902400001</v>
      </c>
      <c r="U36" s="70">
        <f t="shared" si="11"/>
        <v>5.4742497590087273</v>
      </c>
      <c r="V36" s="71">
        <f t="shared" si="12"/>
        <v>2.983647970504899E-2</v>
      </c>
      <c r="W36" s="71">
        <f t="shared" si="13"/>
        <v>1.3267499664114002E-2</v>
      </c>
      <c r="X36" s="71">
        <f t="shared" si="14"/>
        <v>0.30119910282953777</v>
      </c>
      <c r="Y36" s="259"/>
    </row>
    <row r="37" spans="1:25">
      <c r="A37" s="28" t="s">
        <v>133</v>
      </c>
      <c r="B37" s="28" t="s">
        <v>228</v>
      </c>
      <c r="C37" s="28" t="s">
        <v>131</v>
      </c>
      <c r="D37" s="34">
        <f>_xll.ciqfunctions.udf.CIQ($A37,"IQ_MARKETCAP",H$1,"USD")</f>
        <v>974389.37913999998</v>
      </c>
      <c r="E37" s="34">
        <f t="shared" si="1"/>
        <v>0.71410003294148694</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37.573900000000002</v>
      </c>
      <c r="I37" s="45">
        <f>IF(_xll.ciqfunctions.udf.CIQ($A37,"IQ_CLOSEPRICE",I$1,"USD")=0,_xll.ciqfunctions.udf.CIQ($A37,"IQ_CLOSEPRICE",I$2,"USD"),_xll.ciqfunctions.udf.CIQ($A37,"IQ_CLOSEPRICE",I$1,"USD"))</f>
        <v>38.473120000000002</v>
      </c>
      <c r="J37" s="45">
        <f>IF(_xll.ciqfunctions.udf.CIQ($A37,"IQ_CLOSEPRICE",J$1,"USD")=0,_xll.ciqfunctions.udf.CIQ($A37,"IQ_CLOSEPRICE",J$2,"USD"),_xll.ciqfunctions.udf.CIQ($A37,"IQ_CLOSEPRICE",J$1,"USD"))</f>
        <v>37.967489999999998</v>
      </c>
      <c r="K37" s="45">
        <f>IF(_xll.ciqfunctions.udf.CIQ($A37,"IQ_CLOSEPRICE",K$1,"USD")=0,_xll.ciqfunctions.udf.CIQ($A37,"IQ_CLOSEPRICE",K$2,"USD"),_xll.ciqfunctions.udf.CIQ($A37,"IQ_CLOSEPRICE",K$1,"USD"))</f>
        <v>32.79439</v>
      </c>
      <c r="L37" s="55">
        <f t="shared" si="2"/>
        <v>-2.3372682017990698E-2</v>
      </c>
      <c r="M37" s="55">
        <f t="shared" si="3"/>
        <v>-1.0366500392835931E-2</v>
      </c>
      <c r="N37" s="55">
        <f t="shared" si="4"/>
        <v>0.1457416954546189</v>
      </c>
      <c r="O37" s="20">
        <f t="shared" si="5"/>
        <v>-1.708986907458751E-2</v>
      </c>
      <c r="P37" s="36">
        <f t="shared" si="7"/>
        <v>-2.9175750386676007E-2</v>
      </c>
      <c r="Q37" s="55"/>
      <c r="R37" s="67" t="str">
        <f t="shared" si="8"/>
        <v>TWSE:2330</v>
      </c>
      <c r="S37" s="68" t="str">
        <f t="shared" si="9"/>
        <v>Semi</v>
      </c>
      <c r="T37" s="69">
        <f t="shared" si="10"/>
        <v>974.38937913999996</v>
      </c>
      <c r="U37" s="70">
        <f t="shared" si="11"/>
        <v>3.7592963012785363</v>
      </c>
      <c r="V37" s="71">
        <f t="shared" si="12"/>
        <v>-2.3372682017990698E-2</v>
      </c>
      <c r="W37" s="71">
        <f t="shared" si="13"/>
        <v>-1.0366500392835931E-2</v>
      </c>
      <c r="X37" s="71">
        <f t="shared" si="14"/>
        <v>0.1457416954546189</v>
      </c>
      <c r="Y37" s="259"/>
    </row>
    <row r="38" spans="1:25">
      <c r="A38" s="28" t="s">
        <v>130</v>
      </c>
      <c r="B38" s="28" t="s">
        <v>229</v>
      </c>
      <c r="C38" s="28" t="s">
        <v>131</v>
      </c>
      <c r="D38" s="34">
        <f>_xll.ciqfunctions.udf.CIQ($A38,"IQ_MARKETCAP",H$1,"USD")</f>
        <v>128805.82133000001</v>
      </c>
      <c r="E38" s="34">
        <f t="shared" si="1"/>
        <v>0.58798427637149497</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186.58194</v>
      </c>
      <c r="I38" s="45">
        <f>IF(_xll.ciqfunctions.udf.CIQ($A38,"IQ_CLOSEPRICE",I$1,"USD")=0,_xll.ciqfunctions.udf.CIQ($A38,"IQ_CLOSEPRICE",I$2,"USD"),_xll.ciqfunctions.udf.CIQ($A38,"IQ_CLOSEPRICE",I$1,"USD"))</f>
        <v>190.08389</v>
      </c>
      <c r="J38" s="45">
        <f>IF(_xll.ciqfunctions.udf.CIQ($A38,"IQ_CLOSEPRICE",J$1,"USD")=0,_xll.ciqfunctions.udf.CIQ($A38,"IQ_CLOSEPRICE",J$2,"USD"),_xll.ciqfunctions.udf.CIQ($A38,"IQ_CLOSEPRICE",J$1,"USD"))</f>
        <v>186.34360000000001</v>
      </c>
      <c r="K38" s="45">
        <f>IF(_xll.ciqfunctions.udf.CIQ($A38,"IQ_CLOSEPRICE",K$1,"USD")=0,_xll.ciqfunctions.udf.CIQ($A38,"IQ_CLOSEPRICE",K$2,"USD"),_xll.ciqfunctions.udf.CIQ($A38,"IQ_CLOSEPRICE",K$1,"USD"))</f>
        <v>117.97427999999999</v>
      </c>
      <c r="L38" s="55">
        <f t="shared" si="2"/>
        <v>-1.8423181470034078E-2</v>
      </c>
      <c r="M38" s="55">
        <f t="shared" si="3"/>
        <v>1.2790350728439925E-3</v>
      </c>
      <c r="N38" s="55">
        <f t="shared" si="4"/>
        <v>0.5815476051220656</v>
      </c>
      <c r="O38" s="20">
        <f t="shared" si="5"/>
        <v>-1.1035856614199388E-2</v>
      </c>
      <c r="P38" s="36">
        <f t="shared" si="7"/>
        <v>-1.8840366563007166E-2</v>
      </c>
      <c r="Q38" s="55"/>
      <c r="R38" s="67" t="str">
        <f t="shared" si="8"/>
        <v>KOSE:A000660</v>
      </c>
      <c r="S38" s="68" t="str">
        <f t="shared" si="9"/>
        <v>Semi</v>
      </c>
      <c r="T38" s="69">
        <f t="shared" si="10"/>
        <v>128.80582133000001</v>
      </c>
      <c r="U38" s="70">
        <f t="shared" si="11"/>
        <v>0.49694635232619933</v>
      </c>
      <c r="V38" s="71">
        <f t="shared" si="12"/>
        <v>-1.8423181470034078E-2</v>
      </c>
      <c r="W38" s="71">
        <f t="shared" si="13"/>
        <v>1.2790350728439925E-3</v>
      </c>
      <c r="X38" s="71">
        <f t="shared" si="14"/>
        <v>0.5815476051220656</v>
      </c>
      <c r="Y38" s="259"/>
    </row>
    <row r="39" spans="1:25">
      <c r="A39" s="28" t="s">
        <v>141</v>
      </c>
      <c r="B39" s="28" t="s">
        <v>230</v>
      </c>
      <c r="C39" s="28" t="s">
        <v>131</v>
      </c>
      <c r="D39" s="34">
        <f>_xll.ciqfunctions.udf.CIQ($A39,"IQ_MARKETCAP",H$1,"USD")</f>
        <v>267235.01632</v>
      </c>
      <c r="E39" s="34">
        <f t="shared" si="1"/>
        <v>0.37741889745445822</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690.96</v>
      </c>
      <c r="I39" s="45">
        <f>IF(_xll.ciqfunctions.udf.CIQ($A39,"IQ_CLOSEPRICE",I$1,"USD")=0,_xll.ciqfunctions.udf.CIQ($A39,"IQ_CLOSEPRICE",I$2,"USD"),_xll.ciqfunctions.udf.CIQ($A39,"IQ_CLOSEPRICE",I$1,"USD"))</f>
        <v>689.63</v>
      </c>
      <c r="J39" s="45">
        <f>IF(_xll.ciqfunctions.udf.CIQ($A39,"IQ_CLOSEPRICE",J$1,"USD")=0,_xll.ciqfunctions.udf.CIQ($A39,"IQ_CLOSEPRICE",J$2,"USD"),_xll.ciqfunctions.udf.CIQ($A39,"IQ_CLOSEPRICE",J$1,"USD"))</f>
        <v>699.36</v>
      </c>
      <c r="K39" s="45">
        <f>IF(_xll.ciqfunctions.udf.CIQ($A39,"IQ_CLOSEPRICE",K$1,"USD")=0,_xll.ciqfunctions.udf.CIQ($A39,"IQ_CLOSEPRICE",K$2,"USD"),_xll.ciqfunctions.udf.CIQ($A39,"IQ_CLOSEPRICE",K$1,"USD"))</f>
        <v>693.08</v>
      </c>
      <c r="L39" s="55">
        <f t="shared" si="2"/>
        <v>1.9285703928193509E-3</v>
      </c>
      <c r="M39" s="55">
        <f t="shared" si="3"/>
        <v>-1.2010981468771442E-2</v>
      </c>
      <c r="N39" s="55">
        <f t="shared" si="4"/>
        <v>-3.0588099497893539E-3</v>
      </c>
      <c r="O39" s="20">
        <f t="shared" si="5"/>
        <v>7.2647784765318517E-4</v>
      </c>
      <c r="P39" s="36">
        <f t="shared" si="7"/>
        <v>1.2402398316846413E-3</v>
      </c>
      <c r="Q39" s="55"/>
      <c r="R39" s="67" t="str">
        <f t="shared" si="8"/>
        <v>NasdaqGS:ASML</v>
      </c>
      <c r="S39" s="68" t="str">
        <f t="shared" si="9"/>
        <v>Semi</v>
      </c>
      <c r="T39" s="69">
        <f t="shared" si="10"/>
        <v>267.23501632</v>
      </c>
      <c r="U39" s="70">
        <f t="shared" si="11"/>
        <v>1.0310206883726125</v>
      </c>
      <c r="V39" s="71">
        <f t="shared" si="12"/>
        <v>1.9285703928193509E-3</v>
      </c>
      <c r="W39" s="71">
        <f t="shared" si="13"/>
        <v>-1.2010981468771442E-2</v>
      </c>
      <c r="X39" s="71">
        <f t="shared" si="14"/>
        <v>-3.0588099497893539E-3</v>
      </c>
      <c r="Y39" s="259"/>
    </row>
    <row r="40" spans="1:25">
      <c r="A40" s="28" t="s">
        <v>154</v>
      </c>
      <c r="B40" s="28" t="s">
        <v>231</v>
      </c>
      <c r="C40" s="28" t="s">
        <v>131</v>
      </c>
      <c r="D40" s="34">
        <f>_xll.ciqfunctions.udf.CIQ($A40,"IQ_MARKETCAP",H$1,"USD")</f>
        <v>64940.904000000002</v>
      </c>
      <c r="E40" s="34">
        <f t="shared" si="1"/>
        <v>0.4815580412568799</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75.319999999999993</v>
      </c>
      <c r="I40" s="45">
        <f>IF(_xll.ciqfunctions.udf.CIQ($A40,"IQ_CLOSEPRICE",I$1,"USD")=0,_xll.ciqfunctions.udf.CIQ($A40,"IQ_CLOSEPRICE",I$2,"USD"),_xll.ciqfunctions.udf.CIQ($A40,"IQ_CLOSEPRICE",I$1,"USD"))</f>
        <v>76.63</v>
      </c>
      <c r="J40" s="45">
        <f>IF(_xll.ciqfunctions.udf.CIQ($A40,"IQ_CLOSEPRICE",J$1,"USD")=0,_xll.ciqfunctions.udf.CIQ($A40,"IQ_CLOSEPRICE",J$2,"USD"),_xll.ciqfunctions.udf.CIQ($A40,"IQ_CLOSEPRICE",J$1,"USD"))</f>
        <v>76.53</v>
      </c>
      <c r="K40" s="45">
        <f>IF(_xll.ciqfunctions.udf.CIQ($A40,"IQ_CLOSEPRICE",K$1,"USD")=0,_xll.ciqfunctions.udf.CIQ($A40,"IQ_CLOSEPRICE",K$2,"USD"),_xll.ciqfunctions.udf.CIQ($A40,"IQ_CLOSEPRICE",K$1,"USD"))</f>
        <v>110.45</v>
      </c>
      <c r="L40" s="55">
        <f t="shared" si="2"/>
        <v>-1.7095132454652218E-2</v>
      </c>
      <c r="M40" s="55">
        <f t="shared" si="3"/>
        <v>-1.5810793153012037E-2</v>
      </c>
      <c r="N40" s="55">
        <f t="shared" si="4"/>
        <v>-0.31806247170665469</v>
      </c>
      <c r="O40" s="20">
        <f t="shared" si="5"/>
        <v>-8.3754784127258869E-3</v>
      </c>
      <c r="P40" s="36">
        <f t="shared" si="7"/>
        <v>-1.4298580432195725E-2</v>
      </c>
      <c r="Q40" s="55"/>
      <c r="R40" s="67" t="str">
        <f t="shared" si="8"/>
        <v>MRVL</v>
      </c>
      <c r="S40" s="68" t="str">
        <f t="shared" si="9"/>
        <v>Semi</v>
      </c>
      <c r="T40" s="69">
        <f t="shared" si="10"/>
        <v>64.940904000000003</v>
      </c>
      <c r="U40" s="70">
        <f t="shared" si="11"/>
        <v>0.25054881080944919</v>
      </c>
      <c r="V40" s="71">
        <f t="shared" si="12"/>
        <v>-1.7095132454652218E-2</v>
      </c>
      <c r="W40" s="71">
        <f t="shared" si="13"/>
        <v>-1.5810793153012037E-2</v>
      </c>
      <c r="X40" s="71">
        <f t="shared" si="14"/>
        <v>-0.31806247170665469</v>
      </c>
      <c r="Y40" s="259"/>
    </row>
    <row r="41" spans="1:25">
      <c r="A41" s="28" t="s">
        <v>174</v>
      </c>
      <c r="B41" s="28" t="s">
        <v>232</v>
      </c>
      <c r="C41" s="28" t="s">
        <v>131</v>
      </c>
      <c r="D41" s="34">
        <f>_xll.ciqfunctions.udf.CIQ($A41,"IQ_MARKETCAP",H$1,"USD")</f>
        <v>53365.866289999998</v>
      </c>
      <c r="E41" s="34">
        <f t="shared" si="1"/>
        <v>0.47335443333487326</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139.75</v>
      </c>
      <c r="I41" s="45">
        <f>IF(_xll.ciqfunctions.udf.CIQ($A41,"IQ_CLOSEPRICE",I$1,"USD")=0,_xll.ciqfunctions.udf.CIQ($A41,"IQ_CLOSEPRICE",I$2,"USD"),_xll.ciqfunctions.udf.CIQ($A41,"IQ_CLOSEPRICE",I$1,"USD"))</f>
        <v>138.76</v>
      </c>
      <c r="J41" s="45">
        <f>IF(_xll.ciqfunctions.udf.CIQ($A41,"IQ_CLOSEPRICE",J$1,"USD")=0,_xll.ciqfunctions.udf.CIQ($A41,"IQ_CLOSEPRICE",J$2,"USD"),_xll.ciqfunctions.udf.CIQ($A41,"IQ_CLOSEPRICE",J$1,"USD"))</f>
        <v>140.19999999999999</v>
      </c>
      <c r="K41" s="45">
        <f>IF(_xll.ciqfunctions.udf.CIQ($A41,"IQ_CLOSEPRICE",K$1,"USD")=0,_xll.ciqfunctions.udf.CIQ($A41,"IQ_CLOSEPRICE",K$2,"USD"),_xll.ciqfunctions.udf.CIQ($A41,"IQ_CLOSEPRICE",K$1,"USD"))</f>
        <v>113.61</v>
      </c>
      <c r="L41" s="55">
        <f t="shared" si="2"/>
        <v>7.1346209282214801E-3</v>
      </c>
      <c r="M41" s="55">
        <f t="shared" si="3"/>
        <v>-3.2097004279599828E-3</v>
      </c>
      <c r="N41" s="55">
        <f t="shared" si="4"/>
        <v>0.2300853798081155</v>
      </c>
      <c r="O41" s="20">
        <f t="shared" si="5"/>
        <v>3.3532800644116554E-3</v>
      </c>
      <c r="P41" s="36">
        <f t="shared" si="7"/>
        <v>5.7247051869677755E-3</v>
      </c>
      <c r="Q41" s="55"/>
      <c r="R41" s="67" t="str">
        <f t="shared" si="8"/>
        <v>VRT</v>
      </c>
      <c r="S41" s="68" t="str">
        <f t="shared" si="9"/>
        <v>Semi</v>
      </c>
      <c r="T41" s="69">
        <f t="shared" si="10"/>
        <v>53.36586629</v>
      </c>
      <c r="U41" s="70">
        <f t="shared" si="11"/>
        <v>0.20589110272896063</v>
      </c>
      <c r="V41" s="71">
        <f t="shared" si="12"/>
        <v>7.1346209282214801E-3</v>
      </c>
      <c r="W41" s="71">
        <f t="shared" si="13"/>
        <v>-3.2097004279599828E-3</v>
      </c>
      <c r="X41" s="71">
        <f t="shared" si="14"/>
        <v>0.2300853798081155</v>
      </c>
      <c r="Y41" s="259"/>
    </row>
    <row r="42" spans="1:25">
      <c r="A42" s="28" t="s">
        <v>139</v>
      </c>
      <c r="B42" s="28" t="s">
        <v>233</v>
      </c>
      <c r="C42" s="28" t="s">
        <v>131</v>
      </c>
      <c r="D42" s="34">
        <f>_xll.ciqfunctions.udf.CIQ($A42,"IQ_MARKETCAP",H$1,"USD")</f>
        <v>174296.77619</v>
      </c>
      <c r="E42" s="34">
        <f t="shared" si="1"/>
        <v>0.49663970673310542</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138.78</v>
      </c>
      <c r="I42" s="45">
        <f>IF(_xll.ciqfunctions.udf.CIQ($A42,"IQ_CLOSEPRICE",I$1,"USD")=0,_xll.ciqfunctions.udf.CIQ($A42,"IQ_CLOSEPRICE",I$2,"USD"),_xll.ciqfunctions.udf.CIQ($A42,"IQ_CLOSEPRICE",I$1,"USD"))</f>
        <v>118.12</v>
      </c>
      <c r="J42" s="45">
        <f>IF(_xll.ciqfunctions.udf.CIQ($A42,"IQ_CLOSEPRICE",J$1,"USD")=0,_xll.ciqfunctions.udf.CIQ($A42,"IQ_CLOSEPRICE",J$2,"USD"),_xll.ciqfunctions.udf.CIQ($A42,"IQ_CLOSEPRICE",J$1,"USD"))</f>
        <v>120.35</v>
      </c>
      <c r="K42" s="45">
        <f>IF(_xll.ciqfunctions.udf.CIQ($A42,"IQ_CLOSEPRICE",K$1,"USD")=0,_xll.ciqfunctions.udf.CIQ($A42,"IQ_CLOSEPRICE",K$2,"USD"),_xll.ciqfunctions.udf.CIQ($A42,"IQ_CLOSEPRICE",K$1,"USD"))</f>
        <v>110.53</v>
      </c>
      <c r="L42" s="55">
        <f t="shared" si="2"/>
        <v>0.17490687436505237</v>
      </c>
      <c r="M42" s="55">
        <f t="shared" si="3"/>
        <v>0.15313668466971331</v>
      </c>
      <c r="N42" s="55">
        <f t="shared" si="4"/>
        <v>0.25558671853795345</v>
      </c>
      <c r="O42" s="20">
        <f t="shared" si="5"/>
        <v>7.3934114001339937E-2</v>
      </c>
      <c r="P42" s="36">
        <f t="shared" si="7"/>
        <v>0.1262199988629934</v>
      </c>
      <c r="Q42" s="55"/>
      <c r="R42" s="67" t="str">
        <f t="shared" si="8"/>
        <v>ANET</v>
      </c>
      <c r="S42" s="68" t="str">
        <f t="shared" si="9"/>
        <v>Semi</v>
      </c>
      <c r="T42" s="69">
        <f t="shared" si="10"/>
        <v>174.29677619</v>
      </c>
      <c r="U42" s="70">
        <f t="shared" si="11"/>
        <v>0.67245522178633699</v>
      </c>
      <c r="V42" s="71">
        <f t="shared" si="12"/>
        <v>0.17490687436505237</v>
      </c>
      <c r="W42" s="71">
        <f t="shared" si="13"/>
        <v>0.15313668466971331</v>
      </c>
      <c r="X42" s="71">
        <f t="shared" si="14"/>
        <v>0.25558671853795345</v>
      </c>
      <c r="Y42" s="259"/>
    </row>
    <row r="43" spans="1:25">
      <c r="A43" s="28" t="s">
        <v>135</v>
      </c>
      <c r="B43" s="28" t="s">
        <v>234</v>
      </c>
      <c r="C43" s="28" t="s">
        <v>131</v>
      </c>
      <c r="D43" s="34">
        <f>_xll.ciqfunctions.udf.CIQ($A43,"IQ_MARKETCAP",H$1,"USD")</f>
        <v>70268.206340000004</v>
      </c>
      <c r="E43" s="34">
        <f t="shared" si="1"/>
        <v>0.18619493213392777</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44.0867</v>
      </c>
      <c r="I43" s="45">
        <f>IF(_xll.ciqfunctions.udf.CIQ($A43,"IQ_CLOSEPRICE",I$1,"USD")=0,_xll.ciqfunctions.udf.CIQ($A43,"IQ_CLOSEPRICE",I$2,"USD"),_xll.ciqfunctions.udf.CIQ($A43,"IQ_CLOSEPRICE",I$1,"USD"))</f>
        <v>44.829549999999998</v>
      </c>
      <c r="J43" s="45">
        <f>IF(_xll.ciqfunctions.udf.CIQ($A43,"IQ_CLOSEPRICE",J$1,"USD")=0,_xll.ciqfunctions.udf.CIQ($A43,"IQ_CLOSEPRICE",J$2,"USD"),_xll.ciqfunctions.udf.CIQ($A43,"IQ_CLOSEPRICE",J$1,"USD"))</f>
        <v>44.49053</v>
      </c>
      <c r="K43" s="45">
        <f>IF(_xll.ciqfunctions.udf.CIQ($A43,"IQ_CLOSEPRICE",K$1,"USD")=0,_xll.ciqfunctions.udf.CIQ($A43,"IQ_CLOSEPRICE",K$2,"USD"),_xll.ciqfunctions.udf.CIQ($A43,"IQ_CLOSEPRICE",K$1,"USD"))</f>
        <v>43.166559999999997</v>
      </c>
      <c r="L43" s="55">
        <f t="shared" si="2"/>
        <v>-1.657054331350627E-2</v>
      </c>
      <c r="M43" s="55">
        <f t="shared" si="3"/>
        <v>-9.0767630774458707E-3</v>
      </c>
      <c r="N43" s="55">
        <f t="shared" si="4"/>
        <v>2.1316037228817919E-2</v>
      </c>
      <c r="O43" s="20">
        <f t="shared" si="5"/>
        <v>-3.1373385927204282E-3</v>
      </c>
      <c r="P43" s="36">
        <f t="shared" si="7"/>
        <v>-5.356050842765506E-3</v>
      </c>
      <c r="Q43" s="55"/>
      <c r="R43" s="67" t="str">
        <f t="shared" si="8"/>
        <v>TWSE:2454</v>
      </c>
      <c r="S43" s="68" t="str">
        <f t="shared" si="9"/>
        <v>Semi</v>
      </c>
      <c r="T43" s="69">
        <f t="shared" si="10"/>
        <v>70.268206340000006</v>
      </c>
      <c r="U43" s="70">
        <f t="shared" si="11"/>
        <v>0.27110210132276563</v>
      </c>
      <c r="V43" s="71">
        <f t="shared" si="12"/>
        <v>-1.657054331350627E-2</v>
      </c>
      <c r="W43" s="71">
        <f t="shared" si="13"/>
        <v>-9.0767630774458707E-3</v>
      </c>
      <c r="X43" s="71">
        <f t="shared" si="14"/>
        <v>2.1316037228817919E-2</v>
      </c>
      <c r="Y43" s="259"/>
    </row>
    <row r="44" spans="1:25">
      <c r="A44" s="28" t="s">
        <v>156</v>
      </c>
      <c r="B44" s="28" t="s">
        <v>235</v>
      </c>
      <c r="C44" s="28" t="s">
        <v>131</v>
      </c>
      <c r="D44" s="34">
        <f>_xll.ciqfunctions.udf.CIQ($A44,"IQ_MARKETCAP",H$1,"USD")</f>
        <v>121738.42849000001</v>
      </c>
      <c r="E44" s="34">
        <f t="shared" si="1"/>
        <v>0.35574374583732421</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108.78</v>
      </c>
      <c r="I44" s="45">
        <f>IF(_xll.ciqfunctions.udf.CIQ($A44,"IQ_CLOSEPRICE",I$1,"USD")=0,_xll.ciqfunctions.udf.CIQ($A44,"IQ_CLOSEPRICE",I$2,"USD"),_xll.ciqfunctions.udf.CIQ($A44,"IQ_CLOSEPRICE",I$1,"USD"))</f>
        <v>109.06</v>
      </c>
      <c r="J44" s="45">
        <f>IF(_xll.ciqfunctions.udf.CIQ($A44,"IQ_CLOSEPRICE",J$1,"USD")=0,_xll.ciqfunctions.udf.CIQ($A44,"IQ_CLOSEPRICE",J$2,"USD"),_xll.ciqfunctions.udf.CIQ($A44,"IQ_CLOSEPRICE",J$1,"USD"))</f>
        <v>107.77</v>
      </c>
      <c r="K44" s="45">
        <f>IF(_xll.ciqfunctions.udf.CIQ($A44,"IQ_CLOSEPRICE",K$1,"USD")=0,_xll.ciqfunctions.udf.CIQ($A44,"IQ_CLOSEPRICE",K$2,"USD"),_xll.ciqfunctions.udf.CIQ($A44,"IQ_CLOSEPRICE",K$1,"USD"))</f>
        <v>84.16</v>
      </c>
      <c r="L44" s="55">
        <f t="shared" si="2"/>
        <v>-2.5673940949936247E-3</v>
      </c>
      <c r="M44" s="55">
        <f t="shared" si="3"/>
        <v>9.3718103368285455E-3</v>
      </c>
      <c r="N44" s="55">
        <f t="shared" si="4"/>
        <v>0.29253802281368824</v>
      </c>
      <c r="O44" s="20">
        <f t="shared" si="5"/>
        <v>-9.1568531747059372E-4</v>
      </c>
      <c r="P44" s="36">
        <f t="shared" si="7"/>
        <v>-1.5632540037999701E-3</v>
      </c>
      <c r="R44" s="67" t="str">
        <f t="shared" si="8"/>
        <v>MU</v>
      </c>
      <c r="S44" s="68" t="str">
        <f t="shared" si="9"/>
        <v>Semi</v>
      </c>
      <c r="T44" s="69">
        <f t="shared" si="10"/>
        <v>121.73842849</v>
      </c>
      <c r="U44" s="70">
        <f t="shared" si="11"/>
        <v>0.46967961037285022</v>
      </c>
      <c r="V44" s="71">
        <f t="shared" si="12"/>
        <v>-2.5673940949936247E-3</v>
      </c>
      <c r="W44" s="71">
        <f t="shared" si="13"/>
        <v>9.3718103368285455E-3</v>
      </c>
      <c r="X44" s="71">
        <f t="shared" si="14"/>
        <v>0.29253802281368824</v>
      </c>
      <c r="Y44" s="259"/>
    </row>
    <row r="45" spans="1:25">
      <c r="A45" s="28" t="s">
        <v>165</v>
      </c>
      <c r="B45" s="28" t="s">
        <v>236</v>
      </c>
      <c r="C45" s="28" t="s">
        <v>131</v>
      </c>
      <c r="D45" s="34">
        <f>_xll.ciqfunctions.udf.CIQ($A45,"IQ_MARKETCAP",H$1,"USD")</f>
        <v>157121.40434000001</v>
      </c>
      <c r="E45" s="34">
        <f t="shared" si="1"/>
        <v>0.25879656942260254</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145.84</v>
      </c>
      <c r="I45" s="45">
        <f>IF(_xll.ciqfunctions.udf.CIQ($A45,"IQ_CLOSEPRICE",I$1,"USD")=0,_xll.ciqfunctions.udf.CIQ($A45,"IQ_CLOSEPRICE",I$2,"USD"),_xll.ciqfunctions.udf.CIQ($A45,"IQ_CLOSEPRICE",I$1,"USD"))</f>
        <v>146.71</v>
      </c>
      <c r="J45" s="45">
        <f>IF(_xll.ciqfunctions.udf.CIQ($A45,"IQ_CLOSEPRICE",J$1,"USD")=0,_xll.ciqfunctions.udf.CIQ($A45,"IQ_CLOSEPRICE",J$2,"USD"),_xll.ciqfunctions.udf.CIQ($A45,"IQ_CLOSEPRICE",J$1,"USD"))</f>
        <v>147.51</v>
      </c>
      <c r="K45" s="45">
        <f>IF(_xll.ciqfunctions.udf.CIQ($A45,"IQ_CLOSEPRICE",K$1,"USD")=0,_xll.ciqfunctions.udf.CIQ($A45,"IQ_CLOSEPRICE",K$2,"USD"),_xll.ciqfunctions.udf.CIQ($A45,"IQ_CLOSEPRICE",K$1,"USD"))</f>
        <v>153.62</v>
      </c>
      <c r="L45" s="55">
        <f t="shared" si="2"/>
        <v>-5.9300661168291136E-3</v>
      </c>
      <c r="M45" s="55">
        <f t="shared" si="3"/>
        <v>-1.1321266354823334E-2</v>
      </c>
      <c r="N45" s="55">
        <f t="shared" si="4"/>
        <v>-5.0644447337586218E-2</v>
      </c>
      <c r="O45" s="20">
        <f t="shared" si="5"/>
        <v>-1.5438358159466908E-3</v>
      </c>
      <c r="P45" s="36">
        <f t="shared" si="7"/>
        <v>-2.6356298112926359E-3</v>
      </c>
      <c r="R45" s="67" t="str">
        <f t="shared" si="8"/>
        <v>QCOM</v>
      </c>
      <c r="S45" s="68" t="str">
        <f t="shared" si="9"/>
        <v>Semi</v>
      </c>
      <c r="T45" s="69">
        <f t="shared" si="10"/>
        <v>157.12140434</v>
      </c>
      <c r="U45" s="70">
        <f t="shared" si="11"/>
        <v>0.60619083790545369</v>
      </c>
      <c r="V45" s="71">
        <f t="shared" si="12"/>
        <v>-5.9300661168291136E-3</v>
      </c>
      <c r="W45" s="71">
        <f t="shared" si="13"/>
        <v>-1.1321266354823334E-2</v>
      </c>
      <c r="X45" s="71">
        <f t="shared" si="14"/>
        <v>-5.0644447337586218E-2</v>
      </c>
      <c r="Y45" s="259"/>
    </row>
    <row r="46" spans="1:25">
      <c r="A46" s="28" t="s">
        <v>170</v>
      </c>
      <c r="B46" s="28" t="s">
        <v>237</v>
      </c>
      <c r="C46" s="28" t="s">
        <v>131</v>
      </c>
      <c r="D46" s="34">
        <f>_xll.ciqfunctions.udf.CIQ($A46,"IQ_MARKETCAP",H$1,"USD")</f>
        <v>115815.11027</v>
      </c>
      <c r="E46" s="34">
        <f t="shared" si="1"/>
        <v>0.33966786831247925</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625.88</v>
      </c>
      <c r="I46" s="45">
        <f>IF(_xll.ciqfunctions.udf.CIQ($A46,"IQ_CLOSEPRICE",I$1,"USD")=0,_xll.ciqfunctions.udf.CIQ($A46,"IQ_CLOSEPRICE",I$2,"USD"),_xll.ciqfunctions.udf.CIQ($A46,"IQ_CLOSEPRICE",I$1,"USD"))</f>
        <v>628.5</v>
      </c>
      <c r="J46" s="45">
        <f>IF(_xll.ciqfunctions.udf.CIQ($A46,"IQ_CLOSEPRICE",J$1,"USD")=0,_xll.ciqfunctions.udf.CIQ($A46,"IQ_CLOSEPRICE",J$2,"USD"),_xll.ciqfunctions.udf.CIQ($A46,"IQ_CLOSEPRICE",J$1,"USD"))</f>
        <v>636.02</v>
      </c>
      <c r="K46" s="45">
        <f>IF(_xll.ciqfunctions.udf.CIQ($A46,"IQ_CLOSEPRICE",K$1,"USD")=0,_xll.ciqfunctions.udf.CIQ($A46,"IQ_CLOSEPRICE",K$2,"USD"),_xll.ciqfunctions.udf.CIQ($A46,"IQ_CLOSEPRICE",K$1,"USD"))</f>
        <v>485.36</v>
      </c>
      <c r="L46" s="55">
        <f t="shared" si="2"/>
        <v>-4.1686555290374461E-3</v>
      </c>
      <c r="M46" s="55">
        <f t="shared" si="3"/>
        <v>-1.5942894877519542E-2</v>
      </c>
      <c r="N46" s="55">
        <f t="shared" si="4"/>
        <v>0.28951705950222517</v>
      </c>
      <c r="O46" s="20">
        <f t="shared" si="5"/>
        <v>-1.4218856889159218E-3</v>
      </c>
      <c r="P46" s="36">
        <f t="shared" si="7"/>
        <v>-2.4274370831713983E-3</v>
      </c>
      <c r="R46" s="67" t="str">
        <f t="shared" si="8"/>
        <v>SNPS</v>
      </c>
      <c r="S46" s="68" t="str">
        <f t="shared" si="9"/>
        <v>Semi</v>
      </c>
      <c r="T46" s="69">
        <f t="shared" si="10"/>
        <v>115.81511027000001</v>
      </c>
      <c r="U46" s="70">
        <f t="shared" si="11"/>
        <v>0.44682682815616065</v>
      </c>
      <c r="V46" s="71">
        <f t="shared" si="12"/>
        <v>-4.1686555290374461E-3</v>
      </c>
      <c r="W46" s="71">
        <f t="shared" si="13"/>
        <v>-1.5942894877519542E-2</v>
      </c>
      <c r="X46" s="71">
        <f t="shared" si="14"/>
        <v>0.28951705950222517</v>
      </c>
      <c r="Y46" s="259"/>
    </row>
    <row r="47" spans="1:25" ht="14.5" thickBot="1">
      <c r="A47" s="28" t="s">
        <v>140</v>
      </c>
      <c r="B47" s="28" t="s">
        <v>238</v>
      </c>
      <c r="C47" s="28" t="s">
        <v>131</v>
      </c>
      <c r="D47" s="34">
        <f>_xll.ciqfunctions.udf.CIQ($A47,"IQ_MARKETCAP",H$1,"USD")</f>
        <v>144151.07999999999</v>
      </c>
      <c r="E47" s="34">
        <f t="shared" si="1"/>
        <v>0.26205248647650398</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136.12</v>
      </c>
      <c r="I47" s="45">
        <f>IF(_xll.ciqfunctions.udf.CIQ($A47,"IQ_CLOSEPRICE",I$1,"USD")=0,_xll.ciqfunctions.udf.CIQ($A47,"IQ_CLOSEPRICE",I$2,"USD"),_xll.ciqfunctions.udf.CIQ($A47,"IQ_CLOSEPRICE",I$1,"USD"))</f>
        <v>137.22999999999999</v>
      </c>
      <c r="J47" s="45">
        <f>IF(_xll.ciqfunctions.udf.CIQ($A47,"IQ_CLOSEPRICE",J$1,"USD")=0,_xll.ciqfunctions.udf.CIQ($A47,"IQ_CLOSEPRICE",J$2,"USD"),_xll.ciqfunctions.udf.CIQ($A47,"IQ_CLOSEPRICE",J$1,"USD"))</f>
        <v>140.05000000000001</v>
      </c>
      <c r="K47" s="45">
        <f>IF(_xll.ciqfunctions.udf.CIQ($A47,"IQ_CLOSEPRICE",K$1,"USD")=0,_xll.ciqfunctions.udf.CIQ($A47,"IQ_CLOSEPRICE",K$2,"USD"),_xll.ciqfunctions.udf.CIQ($A47,"IQ_CLOSEPRICE",K$1,"USD"))</f>
        <v>123.36</v>
      </c>
      <c r="L47" s="55">
        <f t="shared" si="2"/>
        <v>-8.0886103621655714E-3</v>
      </c>
      <c r="M47" s="55">
        <f t="shared" si="3"/>
        <v>-2.806140664048562E-2</v>
      </c>
      <c r="N47" s="55">
        <f t="shared" si="4"/>
        <v>0.10343709468223095</v>
      </c>
      <c r="O47" s="20">
        <f t="shared" si="5"/>
        <v>-2.1369252129658793E-3</v>
      </c>
      <c r="P47" s="36">
        <f t="shared" si="7"/>
        <v>-3.6481494583943609E-3</v>
      </c>
      <c r="R47" s="81" t="str">
        <f t="shared" si="8"/>
        <v>ARM</v>
      </c>
      <c r="S47" s="82" t="str">
        <f t="shared" si="9"/>
        <v>Semi</v>
      </c>
      <c r="T47" s="83">
        <f t="shared" si="10"/>
        <v>144.15107999999998</v>
      </c>
      <c r="U47" s="84">
        <f t="shared" si="11"/>
        <v>0.55614996783687776</v>
      </c>
      <c r="V47" s="85">
        <f t="shared" si="12"/>
        <v>-8.0886103621655714E-3</v>
      </c>
      <c r="W47" s="85">
        <f t="shared" si="13"/>
        <v>-2.806140664048562E-2</v>
      </c>
      <c r="X47" s="85">
        <f t="shared" si="14"/>
        <v>0.10343709468223095</v>
      </c>
      <c r="Y47" s="262"/>
    </row>
    <row r="48" spans="1:25">
      <c r="A48" s="30"/>
      <c r="B48" s="30"/>
      <c r="C48" s="30"/>
      <c r="D48" s="34">
        <f>SUM(D4:D47)</f>
        <v>25919462.076150004</v>
      </c>
      <c r="E48" s="34">
        <f>SUM(E49:E92)</f>
        <v>0</v>
      </c>
      <c r="F48" s="235">
        <f>SUM(F4:F47)</f>
        <v>95.690000000000012</v>
      </c>
      <c r="H48" s="32"/>
      <c r="I48" s="32"/>
      <c r="J48" s="32"/>
      <c r="K48" s="32"/>
      <c r="L48" s="2" t="s">
        <v>3</v>
      </c>
      <c r="M48" s="2" t="s">
        <v>4</v>
      </c>
      <c r="N48" s="2" t="s">
        <v>6</v>
      </c>
      <c r="O48" s="56">
        <f>'raw1'!E2</f>
        <v>2.3381142987691436E-2</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0.15020049243756595</v>
      </c>
      <c r="G2" s="10">
        <f>L2/N2-1</f>
        <v>0.11194119730782859</v>
      </c>
      <c r="H2" s="10">
        <f>O2/P2-1</f>
        <v>0.55024971011130908</v>
      </c>
      <c r="I2" s="161">
        <f>($M2-L2)/L2</f>
        <v>1.214077049770469E-2</v>
      </c>
      <c r="J2" s="4">
        <f>_xll.ciqfunctions.udf.CIQ($C2,"IQ_CLOSEPRICE",$A$7,"USD")</f>
        <v>31.79</v>
      </c>
      <c r="K2" s="4">
        <f>_xll.ciqfunctions.udf.CIQ($C2,"IQ_CLOSEPRICE",$A$8,"USD")</f>
        <v>31.68</v>
      </c>
      <c r="L2" s="4">
        <f>_xll.ciqfunctions.udf.CIQ($C2,"IQ_CLOSEPRICE",$A$9,"USD")</f>
        <v>31.3901</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8.757358005518312E-2</v>
      </c>
      <c r="H3" s="11">
        <f t="shared" ref="H3:H4" si="0">M3/P3-1</f>
        <v>0.36146802863035687</v>
      </c>
      <c r="I3" s="7">
        <f>($M3-L3)/L3</f>
        <v>6.3546724544708182E-3</v>
      </c>
      <c r="J3" s="4">
        <f>_xll.ciqfunctions.udf.CIQ($C3,"IQ_CLOSEPRICE",$A$7,"USD")</f>
        <v>22884.588400000001</v>
      </c>
      <c r="K3" s="4">
        <f>_xll.ciqfunctions.udf.CIQ($C3,"IQ_CLOSEPRICE",$A$8,"USD")</f>
        <v>22864.906599999998</v>
      </c>
      <c r="L3" s="4">
        <f>_xll.ciqfunctions.udf.CIQ($C3,"IQ_CLOSEPRICE",$A$9,"USD")</f>
        <v>22763.313300000002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3.4086382104419055E-2</v>
      </c>
      <c r="H4" s="11">
        <f t="shared" si="0"/>
        <v>0.31319061995552566</v>
      </c>
      <c r="I4" s="7">
        <f>($M4-L4)/L4</f>
        <v>4.1180896031022393E-3</v>
      </c>
      <c r="J4" s="4">
        <f>_xll.ciqfunctions.udf.CIQ($C4,"IQ_CLOSEPRICE",$A$7,"USD")</f>
        <v>6243.7557100000004</v>
      </c>
      <c r="K4" s="4">
        <f>_xll.ciqfunctions.udf.CIQ($C4,"IQ_CLOSEPRICE",$A$8,"USD")</f>
        <v>6263.2643799999996</v>
      </c>
      <c r="L4" s="4">
        <f>_xll.ciqfunctions.udf.CIQ($C4,"IQ_CLOSEPRICE",$A$9,"USD")</f>
        <v>6238.0065699999996</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45870</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1.6340115182659976E-2</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5.796306120281319E-3</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-9.7955445536123515E-4</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2.1156866847580058E-2</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8" sqref="E8"/>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31D68-CCAA-45AC-8707-1BF948325B4A}">
  <dimension ref="A1:IN1"/>
  <sheetViews>
    <sheetView workbookViewId="0"/>
  </sheetViews>
  <sheetFormatPr defaultRowHeight="14"/>
  <sheetData>
    <row r="1" spans="1:248" ht="409.5">
      <c r="A1" t="s">
        <v>365</v>
      </c>
      <c r="B1" t="s">
        <v>449</v>
      </c>
      <c r="C1" t="s">
        <v>450</v>
      </c>
      <c r="D1" t="s">
        <v>451</v>
      </c>
      <c r="E1" t="s">
        <v>452</v>
      </c>
      <c r="F1" t="s">
        <v>453</v>
      </c>
      <c r="G1" t="s">
        <v>454</v>
      </c>
      <c r="H1" t="s">
        <v>455</v>
      </c>
      <c r="I1" t="s">
        <v>456</v>
      </c>
      <c r="J1" t="s">
        <v>457</v>
      </c>
      <c r="K1" t="s">
        <v>458</v>
      </c>
      <c r="L1" t="s">
        <v>459</v>
      </c>
      <c r="M1" t="s">
        <v>460</v>
      </c>
      <c r="N1" t="s">
        <v>461</v>
      </c>
      <c r="O1" t="s">
        <v>462</v>
      </c>
      <c r="P1" t="s">
        <v>463</v>
      </c>
      <c r="Q1" t="s">
        <v>464</v>
      </c>
      <c r="R1" t="s">
        <v>465</v>
      </c>
      <c r="S1" t="s">
        <v>466</v>
      </c>
      <c r="T1" t="s">
        <v>467</v>
      </c>
      <c r="U1" t="s">
        <v>468</v>
      </c>
      <c r="V1" t="s">
        <v>469</v>
      </c>
      <c r="W1" t="s">
        <v>470</v>
      </c>
      <c r="X1" t="s">
        <v>471</v>
      </c>
      <c r="Y1" t="s">
        <v>472</v>
      </c>
      <c r="Z1" t="s">
        <v>473</v>
      </c>
      <c r="AA1" t="s">
        <v>474</v>
      </c>
      <c r="AB1" t="s">
        <v>475</v>
      </c>
      <c r="AC1" t="s">
        <v>476</v>
      </c>
      <c r="AD1" t="s">
        <v>477</v>
      </c>
      <c r="AE1" t="s">
        <v>478</v>
      </c>
      <c r="AF1" t="s">
        <v>479</v>
      </c>
      <c r="AG1" t="s">
        <v>480</v>
      </c>
      <c r="AH1" t="s">
        <v>481</v>
      </c>
      <c r="AI1" t="s">
        <v>482</v>
      </c>
      <c r="AJ1" t="s">
        <v>483</v>
      </c>
      <c r="AK1" t="s">
        <v>484</v>
      </c>
      <c r="AL1" t="s">
        <v>485</v>
      </c>
      <c r="AM1" t="s">
        <v>486</v>
      </c>
      <c r="AN1" t="s">
        <v>487</v>
      </c>
      <c r="AO1" t="s">
        <v>488</v>
      </c>
      <c r="AP1" t="s">
        <v>489</v>
      </c>
      <c r="AQ1" t="s">
        <v>490</v>
      </c>
      <c r="AR1" t="s">
        <v>491</v>
      </c>
      <c r="AS1" t="s">
        <v>492</v>
      </c>
      <c r="AT1" t="s">
        <v>493</v>
      </c>
      <c r="AU1" t="s">
        <v>494</v>
      </c>
      <c r="AV1" t="s">
        <v>495</v>
      </c>
      <c r="AW1" t="s">
        <v>496</v>
      </c>
      <c r="AX1" t="s">
        <v>497</v>
      </c>
      <c r="AY1" t="s">
        <v>498</v>
      </c>
      <c r="AZ1" t="s">
        <v>499</v>
      </c>
      <c r="BA1" t="s">
        <v>500</v>
      </c>
      <c r="BB1" t="s">
        <v>501</v>
      </c>
      <c r="BC1" t="s">
        <v>502</v>
      </c>
      <c r="BD1" t="s">
        <v>503</v>
      </c>
      <c r="BE1" t="s">
        <v>504</v>
      </c>
      <c r="BF1" t="s">
        <v>505</v>
      </c>
      <c r="BG1" t="s">
        <v>506</v>
      </c>
      <c r="BH1" t="s">
        <v>507</v>
      </c>
      <c r="BI1" t="s">
        <v>508</v>
      </c>
      <c r="BJ1" t="s">
        <v>509</v>
      </c>
      <c r="BK1" t="s">
        <v>510</v>
      </c>
      <c r="BL1" t="s">
        <v>511</v>
      </c>
      <c r="BM1" t="s">
        <v>512</v>
      </c>
      <c r="BN1" t="s">
        <v>366</v>
      </c>
      <c r="BO1" t="s">
        <v>513</v>
      </c>
      <c r="BP1" t="s">
        <v>514</v>
      </c>
      <c r="BQ1" t="s">
        <v>515</v>
      </c>
      <c r="BR1" t="s">
        <v>516</v>
      </c>
      <c r="BS1" t="s">
        <v>517</v>
      </c>
      <c r="BT1" t="s">
        <v>518</v>
      </c>
      <c r="BU1" t="s">
        <v>519</v>
      </c>
      <c r="BV1" t="s">
        <v>520</v>
      </c>
      <c r="BW1" t="s">
        <v>521</v>
      </c>
      <c r="BX1" t="s">
        <v>522</v>
      </c>
      <c r="BY1" t="s">
        <v>523</v>
      </c>
      <c r="BZ1" t="s">
        <v>524</v>
      </c>
      <c r="CA1" t="s">
        <v>525</v>
      </c>
      <c r="CB1" t="s">
        <v>526</v>
      </c>
      <c r="CC1" t="s">
        <v>527</v>
      </c>
      <c r="CD1" t="s">
        <v>528</v>
      </c>
      <c r="CE1" t="s">
        <v>529</v>
      </c>
      <c r="CF1" t="s">
        <v>530</v>
      </c>
      <c r="CG1" t="s">
        <v>531</v>
      </c>
      <c r="CH1" t="s">
        <v>532</v>
      </c>
      <c r="CI1" t="s">
        <v>533</v>
      </c>
      <c r="CJ1" t="s">
        <v>534</v>
      </c>
      <c r="CK1" t="s">
        <v>535</v>
      </c>
      <c r="CL1" t="s">
        <v>536</v>
      </c>
      <c r="CM1" t="s">
        <v>367</v>
      </c>
      <c r="CN1" t="s">
        <v>368</v>
      </c>
      <c r="CO1" t="s">
        <v>537</v>
      </c>
      <c r="CP1" t="s">
        <v>538</v>
      </c>
      <c r="CQ1" t="s">
        <v>539</v>
      </c>
      <c r="CR1" t="s">
        <v>540</v>
      </c>
      <c r="CS1" t="s">
        <v>541</v>
      </c>
      <c r="CT1" t="s">
        <v>369</v>
      </c>
      <c r="CU1" t="s">
        <v>542</v>
      </c>
      <c r="CV1" t="s">
        <v>370</v>
      </c>
      <c r="CW1" t="s">
        <v>543</v>
      </c>
      <c r="CX1" t="s">
        <v>544</v>
      </c>
      <c r="CY1" t="s">
        <v>545</v>
      </c>
      <c r="CZ1" t="s">
        <v>546</v>
      </c>
      <c r="DA1" t="s">
        <v>547</v>
      </c>
      <c r="DB1" t="s">
        <v>548</v>
      </c>
      <c r="DC1" t="s">
        <v>549</v>
      </c>
      <c r="DD1" t="s">
        <v>550</v>
      </c>
      <c r="DE1" t="s">
        <v>551</v>
      </c>
      <c r="DF1" t="s">
        <v>552</v>
      </c>
      <c r="DG1" t="s">
        <v>553</v>
      </c>
      <c r="DH1" t="s">
        <v>371</v>
      </c>
      <c r="DI1" t="s">
        <v>554</v>
      </c>
      <c r="DJ1" t="s">
        <v>555</v>
      </c>
      <c r="DK1" t="s">
        <v>556</v>
      </c>
      <c r="DL1" t="s">
        <v>557</v>
      </c>
      <c r="DM1" t="s">
        <v>558</v>
      </c>
      <c r="DN1" t="s">
        <v>559</v>
      </c>
      <c r="DO1" t="s">
        <v>560</v>
      </c>
      <c r="DP1" t="s">
        <v>561</v>
      </c>
      <c r="DQ1" t="s">
        <v>372</v>
      </c>
      <c r="DR1" t="s">
        <v>373</v>
      </c>
      <c r="DS1" t="s">
        <v>374</v>
      </c>
      <c r="DT1" t="s">
        <v>375</v>
      </c>
      <c r="DU1" t="s">
        <v>376</v>
      </c>
      <c r="DV1" t="s">
        <v>377</v>
      </c>
      <c r="DW1" t="s">
        <v>378</v>
      </c>
      <c r="DX1" t="s">
        <v>379</v>
      </c>
      <c r="DY1" t="s">
        <v>380</v>
      </c>
      <c r="DZ1" t="s">
        <v>562</v>
      </c>
      <c r="EA1" t="s">
        <v>563</v>
      </c>
      <c r="EB1" t="s">
        <v>381</v>
      </c>
      <c r="EC1" t="s">
        <v>564</v>
      </c>
      <c r="ED1" t="s">
        <v>565</v>
      </c>
      <c r="EE1" t="s">
        <v>566</v>
      </c>
      <c r="EF1" t="s">
        <v>567</v>
      </c>
      <c r="EG1" t="s">
        <v>568</v>
      </c>
      <c r="EH1" t="s">
        <v>569</v>
      </c>
      <c r="EI1" t="s">
        <v>570</v>
      </c>
      <c r="EJ1" t="s">
        <v>571</v>
      </c>
      <c r="EK1" t="s">
        <v>382</v>
      </c>
      <c r="EL1" t="s">
        <v>383</v>
      </c>
      <c r="EM1" t="s">
        <v>384</v>
      </c>
      <c r="EN1" t="s">
        <v>385</v>
      </c>
      <c r="EO1" t="s">
        <v>386</v>
      </c>
      <c r="EP1" t="s">
        <v>387</v>
      </c>
      <c r="EQ1" t="s">
        <v>388</v>
      </c>
      <c r="ER1" t="s">
        <v>389</v>
      </c>
      <c r="ES1" t="s">
        <v>390</v>
      </c>
      <c r="ET1" t="s">
        <v>391</v>
      </c>
      <c r="EU1" t="s">
        <v>392</v>
      </c>
      <c r="EV1" t="s">
        <v>393</v>
      </c>
      <c r="EW1" t="s">
        <v>394</v>
      </c>
      <c r="EX1" t="s">
        <v>395</v>
      </c>
      <c r="EY1" t="s">
        <v>396</v>
      </c>
      <c r="EZ1" t="s">
        <v>397</v>
      </c>
      <c r="FA1" t="s">
        <v>398</v>
      </c>
      <c r="FB1" t="s">
        <v>399</v>
      </c>
      <c r="FC1" t="s">
        <v>400</v>
      </c>
      <c r="FD1" t="s">
        <v>401</v>
      </c>
      <c r="FE1" t="s">
        <v>402</v>
      </c>
      <c r="FF1" t="s">
        <v>403</v>
      </c>
      <c r="FG1" t="s">
        <v>404</v>
      </c>
      <c r="FH1" t="s">
        <v>405</v>
      </c>
      <c r="FI1" t="s">
        <v>406</v>
      </c>
      <c r="FJ1" t="s">
        <v>407</v>
      </c>
      <c r="FK1" t="s">
        <v>408</v>
      </c>
      <c r="FL1" t="s">
        <v>409</v>
      </c>
      <c r="FM1" t="s">
        <v>410</v>
      </c>
      <c r="FN1" t="s">
        <v>411</v>
      </c>
      <c r="FO1" t="s">
        <v>412</v>
      </c>
      <c r="FP1" t="s">
        <v>413</v>
      </c>
      <c r="FQ1" t="s">
        <v>414</v>
      </c>
      <c r="FR1" t="s">
        <v>572</v>
      </c>
      <c r="FS1" t="s">
        <v>573</v>
      </c>
      <c r="FT1" t="s">
        <v>574</v>
      </c>
      <c r="FU1" t="s">
        <v>575</v>
      </c>
      <c r="FV1" t="s">
        <v>576</v>
      </c>
      <c r="FW1" t="s">
        <v>577</v>
      </c>
      <c r="FX1" t="s">
        <v>578</v>
      </c>
      <c r="FY1" t="s">
        <v>579</v>
      </c>
      <c r="FZ1" t="s">
        <v>580</v>
      </c>
      <c r="GA1" t="s">
        <v>581</v>
      </c>
      <c r="GB1" t="s">
        <v>582</v>
      </c>
      <c r="GC1" t="s">
        <v>583</v>
      </c>
      <c r="GD1" t="s">
        <v>584</v>
      </c>
      <c r="GE1" t="s">
        <v>585</v>
      </c>
      <c r="GF1" t="s">
        <v>586</v>
      </c>
      <c r="GG1" t="s">
        <v>587</v>
      </c>
      <c r="GH1" t="s">
        <v>588</v>
      </c>
      <c r="GI1" t="s">
        <v>589</v>
      </c>
      <c r="GJ1" t="s">
        <v>590</v>
      </c>
      <c r="GK1" t="s">
        <v>591</v>
      </c>
      <c r="GL1" t="s">
        <v>592</v>
      </c>
      <c r="GM1" t="s">
        <v>593</v>
      </c>
      <c r="GN1" t="s">
        <v>594</v>
      </c>
      <c r="GO1" t="s">
        <v>595</v>
      </c>
      <c r="GP1" t="s">
        <v>596</v>
      </c>
      <c r="GQ1" t="s">
        <v>597</v>
      </c>
      <c r="GR1" t="s">
        <v>598</v>
      </c>
      <c r="GS1" t="s">
        <v>599</v>
      </c>
      <c r="GT1" t="s">
        <v>600</v>
      </c>
      <c r="GU1" t="s">
        <v>601</v>
      </c>
      <c r="GV1" t="s">
        <v>602</v>
      </c>
      <c r="GW1" t="s">
        <v>603</v>
      </c>
      <c r="GX1" t="s">
        <v>604</v>
      </c>
      <c r="GY1" t="s">
        <v>605</v>
      </c>
      <c r="GZ1" t="s">
        <v>606</v>
      </c>
      <c r="HA1" t="s">
        <v>607</v>
      </c>
      <c r="HB1" t="s">
        <v>608</v>
      </c>
      <c r="HC1" t="s">
        <v>609</v>
      </c>
      <c r="HD1" t="s">
        <v>610</v>
      </c>
      <c r="HE1" t="s">
        <v>611</v>
      </c>
      <c r="HF1" t="s">
        <v>612</v>
      </c>
      <c r="HG1" t="s">
        <v>415</v>
      </c>
      <c r="HH1" t="s">
        <v>416</v>
      </c>
      <c r="HI1" t="s">
        <v>417</v>
      </c>
      <c r="HJ1" t="s">
        <v>418</v>
      </c>
      <c r="HK1" t="s">
        <v>419</v>
      </c>
      <c r="HL1" t="s">
        <v>420</v>
      </c>
      <c r="HM1" t="s">
        <v>421</v>
      </c>
      <c r="HN1" t="s">
        <v>422</v>
      </c>
      <c r="HO1" t="s">
        <v>423</v>
      </c>
      <c r="HP1" t="s">
        <v>424</v>
      </c>
      <c r="HQ1" t="s">
        <v>425</v>
      </c>
      <c r="HR1" t="s">
        <v>426</v>
      </c>
      <c r="HS1" t="s">
        <v>427</v>
      </c>
      <c r="HT1" t="s">
        <v>428</v>
      </c>
      <c r="HU1" t="s">
        <v>429</v>
      </c>
      <c r="HV1" t="s">
        <v>430</v>
      </c>
      <c r="HW1" t="s">
        <v>431</v>
      </c>
      <c r="HX1" t="s">
        <v>432</v>
      </c>
      <c r="HY1" t="s">
        <v>433</v>
      </c>
      <c r="HZ1" t="s">
        <v>434</v>
      </c>
      <c r="IA1" t="s">
        <v>435</v>
      </c>
      <c r="IB1" t="s">
        <v>436</v>
      </c>
      <c r="IC1" t="s">
        <v>437</v>
      </c>
      <c r="ID1" t="s">
        <v>438</v>
      </c>
      <c r="IE1" t="s">
        <v>439</v>
      </c>
      <c r="IF1" t="s">
        <v>440</v>
      </c>
      <c r="IG1" t="s">
        <v>441</v>
      </c>
      <c r="IH1" t="s">
        <v>442</v>
      </c>
      <c r="II1" t="s">
        <v>443</v>
      </c>
      <c r="IJ1" t="s">
        <v>444</v>
      </c>
      <c r="IK1" t="s">
        <v>445</v>
      </c>
      <c r="IL1" t="s">
        <v>446</v>
      </c>
      <c r="IM1" t="s">
        <v>447</v>
      </c>
      <c r="IN1" t="s">
        <v>448</v>
      </c>
    </row>
  </sheetData>
  <phoneticPr fontId="2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tabSelected="1" topLeftCell="A37" workbookViewId="0">
      <selection sqref="A1:XFD1048576"/>
    </sheetView>
  </sheetViews>
  <sheetFormatPr defaultRowHeight="14"/>
  <cols>
    <col min="1" max="1" width="10.4140625" style="253" customWidth="1"/>
    <col min="2" max="2" width="25.83203125" style="253" customWidth="1"/>
    <col min="3" max="3" width="9.4140625" style="253" customWidth="1"/>
    <col min="4" max="4" width="16.83203125" style="253" customWidth="1"/>
    <col min="5" max="5" width="17.6640625" style="253" customWidth="1"/>
    <col min="6" max="6" width="15.33203125" style="253" bestFit="1" customWidth="1"/>
    <col min="7"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0.15020049243756595</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45869</v>
      </c>
      <c r="Q2" s="225">
        <f>_xll.ciqfunctions.udf.CIQ(A2,"IQ_YEARLOW",$A$6,"USD")</f>
        <v>20.815000000000001</v>
      </c>
      <c r="R2" s="230" cm="1">
        <f t="array" ref="R2">_xll.ciqfunctions.udf.CIQ(B2,"IQ_YEARLOW_DATE")</f>
        <v>45754</v>
      </c>
      <c r="S2" s="230">
        <f>P2-R2</f>
        <v>115</v>
      </c>
    </row>
    <row r="3" spans="1:19">
      <c r="A3" s="208" t="s">
        <v>21</v>
      </c>
      <c r="B3" s="208" t="s">
        <v>286</v>
      </c>
      <c r="C3" s="210">
        <f>'raw1'!H17</f>
        <v>0.10971578350253308</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45869</v>
      </c>
      <c r="Q3" s="225">
        <f>_xll.ciqfunctions.udf.CIQ(A3,"IQ_YEARLOW",$A$6,"USD")</f>
        <v>402.39</v>
      </c>
      <c r="R3" s="230" cm="1">
        <f t="array" ref="R3">_xll.ciqfunctions.udf.CIQ(B3,"IQ_YEARLOW_DATE")</f>
        <v>45754</v>
      </c>
      <c r="S3" s="230">
        <f t="shared" ref="S3:S5" si="3">P3-R3</f>
        <v>115</v>
      </c>
    </row>
    <row r="4" spans="1:19">
      <c r="A4" s="208" t="s">
        <v>18</v>
      </c>
      <c r="B4" s="208" t="s">
        <v>287</v>
      </c>
      <c r="C4" s="210">
        <f>'raw1'!H16</f>
        <v>7.8793136454328172E-2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45866</v>
      </c>
      <c r="Q4" s="225">
        <f>_xll.ciqfunctions.udf.CIQ("^SPX","IQ_YEARLOW",$A$6,"USD")</f>
        <v>4982.7703099999999</v>
      </c>
      <c r="R4" s="230" cm="1">
        <f t="array" ref="R4">_xll.ciqfunctions.udf.CIQ(B4,"IQ_YEARLOW_DATE")</f>
        <v>45755</v>
      </c>
      <c r="S4" s="230">
        <f t="shared" si="3"/>
        <v>111</v>
      </c>
    </row>
    <row r="5" spans="1:19" s="19" customFormat="1">
      <c r="A5" s="208" t="s">
        <v>23</v>
      </c>
      <c r="B5" s="208" t="s">
        <v>288</v>
      </c>
      <c r="C5" s="210">
        <f>'raw1'!H18</f>
        <v>3.8757337989476559E-2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45869</v>
      </c>
      <c r="Q2" s="225">
        <f>_xll.ciqfunctions.udf.CIQ(B2,"IQ_YEARLOW",$A$9,"USD")</f>
        <v>20.815000000000001</v>
      </c>
      <c r="R2" s="230" cm="1">
        <f t="array" ref="R2">_xll.ciqfunctions.udf.CIQ(B2,"IQ_YEARLOW_DATE")</f>
        <v>45754</v>
      </c>
      <c r="S2" s="225">
        <f>_xll.ciqfunctions.udf.CIQ(B2,"IQ_CLOSEPRICE",$A$14,"USD")</f>
        <v>28.43</v>
      </c>
      <c r="T2" s="231">
        <f>P2-R2</f>
        <v>115</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45875</v>
      </c>
      <c r="Q3" s="225">
        <f>_xll.ciqfunctions.udf.CIQ(B3,"IQ_YEARLOW",$A$9,"USD")</f>
        <v>28.960899999999999</v>
      </c>
      <c r="R3" s="230" cm="1">
        <f t="array" ref="R3">_xll.ciqfunctions.udf.CIQ(B3,"IQ_YEARLOW_DATE")</f>
        <v>45754</v>
      </c>
      <c r="S3" s="225">
        <f>_xll.ciqfunctions.udf.CIQ(B3,"IQ_CLOSEPRICE",$A$14,"USD")</f>
        <v>40.46</v>
      </c>
      <c r="T3" s="231">
        <f t="shared" ref="T3:T8" si="4">P3-R3</f>
        <v>121</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45867</v>
      </c>
      <c r="Q4" s="225">
        <f>_xll.ciqfunctions.udf.CIQ(B4,"IQ_YEARLOW",$A$9,"USD")</f>
        <v>30.6</v>
      </c>
      <c r="R4" s="230" cm="1">
        <f t="array" ref="R4">_xll.ciqfunctions.udf.CIQ(B4,"IQ_YEARLOW_DATE")</f>
        <v>45754</v>
      </c>
      <c r="S4" s="225">
        <f>_xll.ciqfunctions.udf.CIQ(B4,"IQ_CLOSEPRICE",$A$14,"USD")</f>
        <v>38.64</v>
      </c>
      <c r="T4" s="231">
        <f t="shared" si="4"/>
        <v>113</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0.15414923273099998</v>
      </c>
      <c r="C2" s="206">
        <f>SUM('Yearly-App'!C23:C35)</f>
        <v>0.27228004270524736</v>
      </c>
      <c r="D2" s="206">
        <f>SUM('Yearly-App'!D23:D35)</f>
        <v>3.4418281137562032</v>
      </c>
      <c r="E2" s="206">
        <f>SUM('Yearly-App'!E23:E35)</f>
        <v>3.0324671867184132</v>
      </c>
      <c r="F2" s="206">
        <f>SUM('Yearly-App'!F23:F35)</f>
        <v>0.66804157133254405</v>
      </c>
      <c r="G2" s="206">
        <f>SUM('Yearly-App'!G23:G35)</f>
        <v>0.21886551821839864</v>
      </c>
      <c r="H2" s="206">
        <f>'Yearly-App'!H15</f>
        <v>4.6487019942688015E-2</v>
      </c>
    </row>
    <row r="3" spans="1:8">
      <c r="A3" s="208" t="s">
        <v>313</v>
      </c>
      <c r="B3" s="206">
        <f>SUM('Yearly-Infra'!B23:B35)</f>
        <v>0.28176261536201802</v>
      </c>
      <c r="C3" s="206">
        <f>SUM('Yearly-Infra'!C23:C35)</f>
        <v>0.38831711778484063</v>
      </c>
      <c r="D3" s="206">
        <f>SUM('Yearly-Infra'!D23:D35)</f>
        <v>2.0666512019935173</v>
      </c>
      <c r="E3" s="206">
        <f>SUM('Yearly-Infra'!E23:E35)</f>
        <v>1.9916999216162772</v>
      </c>
      <c r="F3" s="206">
        <f>SUM('Yearly-Infra'!F23:F35)</f>
        <v>0.52766357868747737</v>
      </c>
      <c r="G3" s="206">
        <f>SUM('Yearly-Infra'!G23:G35)</f>
        <v>0.22794732216031927</v>
      </c>
      <c r="H3" s="206">
        <f>'Yearly-Infra'!H19</f>
        <v>6.2362646590056192E-2</v>
      </c>
    </row>
    <row r="4" spans="1:8" ht="22" customHeight="1">
      <c r="A4" s="208" t="s">
        <v>314</v>
      </c>
      <c r="B4" s="206">
        <f>SUM('Yearly-Semi'!B23:B35)</f>
        <v>0.11951594828300174</v>
      </c>
      <c r="C4" s="206">
        <f>SUM('Yearly-Semi'!C23:C35)</f>
        <v>0.37684036995925058</v>
      </c>
      <c r="D4" s="206">
        <f>SUM('Yearly-Semi'!D23:D35)</f>
        <v>1.6754725635248837</v>
      </c>
      <c r="E4" s="206">
        <f>SUM('Yearly-Semi'!E23:E35)</f>
        <v>1.6161191325588249</v>
      </c>
      <c r="F4" s="206">
        <f>SUM('Yearly-Semi'!F23:F35)</f>
        <v>0.14330087334292865</v>
      </c>
      <c r="G4" s="206">
        <f>SUM('Yearly-Semi'!G23:G35)</f>
        <v>6.2557878955928028E-2</v>
      </c>
      <c r="H4" s="206">
        <f>'Yearly-Semi'!H16</f>
        <v>4.1350825904821739E-2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0.31849157145053031</v>
      </c>
      <c r="E2" s="206">
        <f>'Yearly-App'!C2</f>
        <v>0.39867990747387716</v>
      </c>
      <c r="F2" s="206">
        <f>'Yearly-App'!D2</f>
        <v>4.9391193903471633</v>
      </c>
      <c r="G2" s="206">
        <f>'Yearly-App'!E2</f>
        <v>2.6151427687867228</v>
      </c>
      <c r="H2" s="206">
        <f>'Yearly-App'!F2</f>
        <v>0.47665263157894722</v>
      </c>
      <c r="I2" s="206">
        <f>'Yearly-App'!G2</f>
        <v>0.40814279983955076</v>
      </c>
      <c r="J2" s="206">
        <f>'Yearly-App'!H2</f>
        <v>1.3938665498618054E-2</v>
      </c>
      <c r="K2" s="1"/>
      <c r="L2" s="1"/>
      <c r="M2" s="1"/>
      <c r="N2" s="1"/>
      <c r="O2" s="1"/>
      <c r="P2" s="1"/>
      <c r="Q2" s="1"/>
      <c r="R2" s="1"/>
    </row>
    <row r="3" spans="1:18">
      <c r="A3" s="233" t="str">
        <f>VLOOKUP(B3,weight!$A$4:$B$47,2,FALSE)</f>
        <v>SALESFORCE INC</v>
      </c>
      <c r="B3" s="208" t="s">
        <v>144</v>
      </c>
      <c r="C3" s="208" t="s">
        <v>312</v>
      </c>
      <c r="D3" s="206">
        <f>'Yearly-App'!B3</f>
        <v>-0.25471839200789637</v>
      </c>
      <c r="E3" s="206">
        <f>'Yearly-App'!C3</f>
        <v>5.1039391733397999E-2</v>
      </c>
      <c r="F3" s="206">
        <f>'Yearly-App'!D3</f>
        <v>0.62171606864274565</v>
      </c>
      <c r="G3" s="206">
        <f>'Yearly-App'!E3</f>
        <v>0.42096342063535475</v>
      </c>
      <c r="H3" s="206">
        <f>'Yearly-App'!F3</f>
        <v>3.0697231696676486E-2</v>
      </c>
      <c r="I3" s="206">
        <f>'Yearly-App'!G3</f>
        <v>-0.37669376693766937</v>
      </c>
      <c r="J3" s="206">
        <f>'Yearly-App'!H3</f>
        <v>-8.4399777547248932E-3</v>
      </c>
      <c r="K3" s="1"/>
      <c r="L3" s="1"/>
      <c r="M3" s="1"/>
      <c r="N3" s="1"/>
      <c r="O3" s="1"/>
      <c r="P3" s="1"/>
      <c r="Q3" s="1"/>
      <c r="R3" s="1"/>
    </row>
    <row r="4" spans="1:18">
      <c r="A4" s="233" t="str">
        <f>VLOOKUP(B4,weight!$A$4:$B$47,2,FALSE)</f>
        <v>SERVICENOW INC</v>
      </c>
      <c r="B4" s="208" t="s">
        <v>159</v>
      </c>
      <c r="C4" s="208" t="s">
        <v>312</v>
      </c>
      <c r="D4" s="206">
        <f>'Yearly-App'!B4</f>
        <v>-0.13942761196845632</v>
      </c>
      <c r="E4" s="206">
        <f>'Yearly-App'!C4</f>
        <v>0.24216483630335683</v>
      </c>
      <c r="F4" s="206">
        <f>'Yearly-App'!D4</f>
        <v>1.3039875090079267</v>
      </c>
      <c r="G4" s="206">
        <f>'Yearly-App'!E4</f>
        <v>1.2592688557026426</v>
      </c>
      <c r="H4" s="206">
        <f>'Yearly-App'!F4</f>
        <v>0.29906276241298047</v>
      </c>
      <c r="I4" s="206">
        <f>'Yearly-App'!G4</f>
        <v>-0.43354939946080839</v>
      </c>
      <c r="J4" s="206">
        <f>'Yearly-App'!H4</f>
        <v>-3.051127876509502E-3</v>
      </c>
      <c r="K4" s="1"/>
      <c r="L4" s="1"/>
      <c r="M4" s="1"/>
      <c r="N4" s="1"/>
      <c r="O4" s="1"/>
      <c r="P4" s="1"/>
      <c r="Q4" s="1"/>
      <c r="R4" s="1"/>
    </row>
    <row r="5" spans="1:18">
      <c r="A5" s="233" t="str">
        <f>VLOOKUP(B5,weight!$A$4:$B$47,2,FALSE)</f>
        <v>DUOLINGO</v>
      </c>
      <c r="B5" s="208" t="s">
        <v>147</v>
      </c>
      <c r="C5" s="208" t="s">
        <v>312</v>
      </c>
      <c r="D5" s="206">
        <f>'Yearly-App'!B5</f>
        <v>5.9772383801622198E-2</v>
      </c>
      <c r="E5" s="206">
        <f>'Yearly-App'!C5</f>
        <v>0.10857580398162314</v>
      </c>
      <c r="F5" s="206">
        <f>'Yearly-App'!D5</f>
        <v>4.195205971006172</v>
      </c>
      <c r="G5" s="206">
        <f>'Yearly-App'!E5</f>
        <v>1.9255577109602329</v>
      </c>
      <c r="H5" s="206">
        <f>'Yearly-App'!F5</f>
        <v>0.98753500631486446</v>
      </c>
      <c r="I5" s="206">
        <f>'Yearly-App'!G5</f>
        <v>0.73381902262675935</v>
      </c>
      <c r="J5" s="206">
        <f>'Yearly-App'!H5</f>
        <v>1.9705181867107802E-3</v>
      </c>
      <c r="K5" s="1"/>
      <c r="L5" s="1"/>
      <c r="M5" s="1"/>
      <c r="N5" s="1"/>
      <c r="O5" s="1"/>
      <c r="P5" s="1"/>
      <c r="Q5" s="1"/>
      <c r="R5" s="1"/>
    </row>
    <row r="6" spans="1:18">
      <c r="A6" s="233" t="str">
        <f>VLOOKUP(B6,weight!$A$4:$B$47,2,FALSE)</f>
        <v>SAP SE</v>
      </c>
      <c r="B6" s="208" t="s">
        <v>167</v>
      </c>
      <c r="C6" s="208" t="s">
        <v>312</v>
      </c>
      <c r="D6" s="206">
        <f>'Yearly-App'!B6</f>
        <v>0.18117983720630959</v>
      </c>
      <c r="E6" s="206">
        <f>'Yearly-App'!C6</f>
        <v>0.19859521684214454</v>
      </c>
      <c r="F6" s="206">
        <f>'Yearly-App'!D6</f>
        <v>1.8594458581390003</v>
      </c>
      <c r="G6" s="206">
        <f>'Yearly-App'!E6</f>
        <v>1.6112390979044715</v>
      </c>
      <c r="H6" s="206">
        <f>'Yearly-App'!F6</f>
        <v>0.53898021165938759</v>
      </c>
      <c r="I6" s="206">
        <f>'Yearly-App'!G6</f>
        <v>0.37664903692445018</v>
      </c>
      <c r="J6" s="206">
        <f>'Yearly-App'!H6</f>
        <v>2.6295678335331672E-2</v>
      </c>
      <c r="K6" s="1"/>
      <c r="L6" s="1"/>
      <c r="M6" s="1"/>
      <c r="N6" s="1"/>
      <c r="O6" s="1"/>
      <c r="P6" s="1"/>
      <c r="Q6" s="1"/>
      <c r="R6" s="1"/>
    </row>
    <row r="7" spans="1:18">
      <c r="A7" s="233" t="str">
        <f>VLOOKUP(B7,weight!$A$4:$B$47,2,FALSE)</f>
        <v>TEMPUS AI INC</v>
      </c>
      <c r="B7" s="208" t="s">
        <v>172</v>
      </c>
      <c r="C7" s="208" t="s">
        <v>312</v>
      </c>
      <c r="D7" s="206">
        <f>'Yearly-App'!B7</f>
        <v>0.64484597156398116</v>
      </c>
      <c r="E7" s="206">
        <f>'Yearly-App'!C7</f>
        <v>0.49938195302843003</v>
      </c>
      <c r="F7" s="206" t="e">
        <f>'Yearly-App'!D7</f>
        <v>#DIV/0!</v>
      </c>
      <c r="G7" s="206" t="e">
        <f>'Yearly-App'!E7</f>
        <v>#DIV/0!</v>
      </c>
      <c r="H7" s="206">
        <f>'Yearly-App'!F7</f>
        <v>0.45933589990375356</v>
      </c>
      <c r="I7" s="206">
        <f>'Yearly-App'!G7</f>
        <v>0.65708037178786227</v>
      </c>
      <c r="J7" s="206">
        <f>'Yearly-App'!H7</f>
        <v>8.361684954155053E-3</v>
      </c>
      <c r="K7" s="1"/>
      <c r="L7" s="1"/>
      <c r="M7" s="1"/>
      <c r="N7" s="1"/>
      <c r="O7" s="1"/>
      <c r="P7" s="1"/>
      <c r="Q7" s="1"/>
      <c r="R7" s="1"/>
    </row>
    <row r="8" spans="1:18">
      <c r="A8" s="233" t="str">
        <f>VLOOKUP(B8,weight!$A$4:$B$47,2,FALSE)</f>
        <v>ADOBE INC</v>
      </c>
      <c r="B8" s="208" t="s">
        <v>137</v>
      </c>
      <c r="C8" s="208" t="s">
        <v>312</v>
      </c>
      <c r="D8" s="206">
        <f>'Yearly-App'!B8</f>
        <v>-0.22276693352523158</v>
      </c>
      <c r="E8" s="206">
        <f>'Yearly-App'!C8</f>
        <v>5.0602064220183429E-2</v>
      </c>
      <c r="F8" s="206">
        <f>'Yearly-App'!D8</f>
        <v>6.2389470327312679E-2</v>
      </c>
      <c r="G8" s="206">
        <f>'Yearly-App'!E8</f>
        <v>9.9360993609936221E-2</v>
      </c>
      <c r="H8" s="206">
        <f>'Yearly-App'!F8</f>
        <v>-0.35047325321705836</v>
      </c>
      <c r="I8" s="206">
        <f>'Yearly-App'!G8</f>
        <v>-0.43511697150148876</v>
      </c>
      <c r="J8" s="206">
        <f>'Yearly-App'!H8</f>
        <v>-4.4900892838585929E-3</v>
      </c>
      <c r="K8" s="1"/>
      <c r="L8" s="1"/>
      <c r="M8" s="1"/>
      <c r="N8" s="1"/>
      <c r="O8" s="1"/>
      <c r="P8" s="1"/>
      <c r="Q8" s="1"/>
      <c r="R8" s="1"/>
    </row>
    <row r="9" spans="1:18">
      <c r="A9" s="233" t="str">
        <f>VLOOKUP(B9,weight!$A$4:$B$47,2,FALSE)</f>
        <v>SAMSARA INC-CL A</v>
      </c>
      <c r="B9" s="208" t="s">
        <v>151</v>
      </c>
      <c r="C9" s="208" t="s">
        <v>312</v>
      </c>
      <c r="D9" s="206">
        <f>'Yearly-App'!B9</f>
        <v>-0.15838864728770874</v>
      </c>
      <c r="E9" s="206">
        <f>'Yearly-App'!C9</f>
        <v>1.6791044776119257E-2</v>
      </c>
      <c r="F9" s="206">
        <f>'Yearly-App'!D9</f>
        <v>3.0031479538300108</v>
      </c>
      <c r="G9" s="206">
        <f>'Yearly-App'!E9</f>
        <v>0.93753174200101563</v>
      </c>
      <c r="H9" s="206">
        <f>'Yearly-App'!F9</f>
        <v>2.4711254364759627E-2</v>
      </c>
      <c r="I9" s="206">
        <f>'Yearly-App'!G9</f>
        <v>-0.49272939051597825</v>
      </c>
      <c r="J9" s="206">
        <f>'Yearly-App'!H9</f>
        <v>-2.5404221580852746E-3</v>
      </c>
      <c r="K9" s="1"/>
      <c r="L9" s="1"/>
      <c r="M9" s="1"/>
      <c r="N9" s="1"/>
      <c r="O9" s="1"/>
      <c r="P9" s="1"/>
      <c r="Q9" s="1"/>
      <c r="R9" s="1"/>
    </row>
    <row r="10" spans="1:18">
      <c r="A10" s="233" t="str">
        <f>VLOOKUP(B10,weight!$A$4:$B$47,2,FALSE)</f>
        <v>WORKDAY INC-CLASS A</v>
      </c>
      <c r="B10" s="208" t="s">
        <v>175</v>
      </c>
      <c r="C10" s="208" t="s">
        <v>312</v>
      </c>
      <c r="D10" s="206">
        <f>'Yearly-App'!B10</f>
        <v>-0.11219625624927321</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-1.7722648325600009E-3</v>
      </c>
      <c r="K10" s="1"/>
      <c r="L10" s="1"/>
      <c r="M10" s="1"/>
      <c r="N10" s="1"/>
      <c r="O10" s="1"/>
      <c r="P10" s="1"/>
      <c r="Q10" s="1"/>
      <c r="R10" s="1"/>
    </row>
    <row r="11" spans="1:18">
      <c r="A11" s="233" t="str">
        <f>VLOOKUP(B11,weight!$A$4:$B$47,2,FALSE)</f>
        <v>ROBLOX CORP -CLASS A</v>
      </c>
      <c r="B11" s="208" t="s">
        <v>166</v>
      </c>
      <c r="C11" s="208" t="s">
        <v>312</v>
      </c>
      <c r="D11" s="206">
        <f>'Yearly-App'!B11</f>
        <v>1.3183546491531279</v>
      </c>
      <c r="E11" s="206">
        <f>'Yearly-App'!C11</f>
        <v>1.0460559370289735</v>
      </c>
      <c r="F11" s="206">
        <f>'Yearly-App'!D11</f>
        <v>2.8454516839785962</v>
      </c>
      <c r="G11" s="206">
        <f>'Yearly-App'!E11</f>
        <v>1.8286640426024543</v>
      </c>
      <c r="H11" s="206">
        <f>'Yearly-App'!F11</f>
        <v>2.0489143998003496</v>
      </c>
      <c r="I11" s="206">
        <f>'Yearly-App'!G11</f>
        <v>0.71377604800129735</v>
      </c>
      <c r="J11" s="206">
        <f>'Yearly-App'!H11</f>
        <v>1.5014477295025296E-2</v>
      </c>
      <c r="K11" s="1"/>
      <c r="L11" s="1"/>
      <c r="M11" s="1"/>
      <c r="N11" s="1"/>
      <c r="O11" s="1"/>
      <c r="P11" s="1"/>
      <c r="Q11" s="1"/>
      <c r="R11" s="1"/>
    </row>
    <row r="12" spans="1:18">
      <c r="A12" s="233" t="str">
        <f>VLOOKUP(B12,weight!$A$4:$B$47,2,FALSE)</f>
        <v>APPLOVIN CORP-CLASS A</v>
      </c>
      <c r="B12" s="208" t="s">
        <v>146</v>
      </c>
      <c r="C12" s="208" t="s">
        <v>312</v>
      </c>
      <c r="D12" s="206">
        <f>'Yearly-App'!B12</f>
        <v>0.20609579100145137</v>
      </c>
      <c r="E12" s="206">
        <f>'Yearly-App'!C12</f>
        <v>0.52707581227436817</v>
      </c>
      <c r="F12" s="206">
        <f>'Yearly-App'!D12</f>
        <v>24.244968771686327</v>
      </c>
      <c r="G12" s="206">
        <f>'Yearly-App'!E12</f>
        <v>27.487079091620984</v>
      </c>
      <c r="H12" s="206">
        <f>'Yearly-App'!F12</f>
        <v>3.436882546652031</v>
      </c>
      <c r="I12" s="206">
        <f>'Yearly-App'!G12</f>
        <v>0.88447110349423974</v>
      </c>
      <c r="J12" s="206">
        <f>'Yearly-App'!H12</f>
        <v>1.8958460137581087E-3</v>
      </c>
      <c r="K12" s="1"/>
      <c r="L12" s="1"/>
      <c r="M12" s="1"/>
      <c r="N12" s="1"/>
      <c r="O12" s="1"/>
      <c r="P12" s="1"/>
      <c r="Q12" s="1"/>
      <c r="R12" s="1"/>
    </row>
    <row r="13" spans="1:18">
      <c r="A13" s="233" t="str">
        <f>VLOOKUP(B13,weight!$A$4:$B$47,2,FALSE)</f>
        <v>SHOPIFY INC - CLASS A</v>
      </c>
      <c r="B13" s="208" t="s">
        <v>168</v>
      </c>
      <c r="C13" s="208" t="s">
        <v>312</v>
      </c>
      <c r="D13" s="206">
        <f>'Yearly-App'!B13</f>
        <v>0.45678547916862611</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3.3211912703830556E-3</v>
      </c>
      <c r="K13" s="1"/>
      <c r="L13" s="1"/>
      <c r="M13" s="1"/>
      <c r="N13" s="1"/>
      <c r="O13" s="1"/>
      <c r="P13" s="1"/>
      <c r="Q13" s="1"/>
      <c r="R13" s="1"/>
    </row>
    <row r="14" spans="1:18">
      <c r="A14" s="233" t="str">
        <f>VLOOKUP(B14,weight!$A$4:$B$47,2,FALSE)</f>
        <v>ATLASSIAN CORP-CL A</v>
      </c>
      <c r="B14" s="208" t="s">
        <v>171</v>
      </c>
      <c r="C14" s="208" t="s">
        <v>312</v>
      </c>
      <c r="D14" s="206">
        <f>'Yearly-App'!B14</f>
        <v>-0.23781740488125569</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-4.0171597055557355E-3</v>
      </c>
      <c r="K14" s="1"/>
      <c r="L14" s="1"/>
      <c r="M14" s="1"/>
      <c r="N14" s="1"/>
      <c r="O14" s="1"/>
      <c r="P14" s="1"/>
      <c r="Q14" s="1"/>
      <c r="R14" s="1"/>
    </row>
    <row r="15" spans="1:18">
      <c r="A15" s="233" t="str">
        <f>VLOOKUP(B15,weight!$A$4:$B$47,2,FALSE)</f>
        <v>MICROSOFT CORP</v>
      </c>
      <c r="B15" s="208" t="s">
        <v>155</v>
      </c>
      <c r="C15" s="208" t="s">
        <v>313</v>
      </c>
      <c r="D15" s="206">
        <f>'Yearly-Infra'!B2</f>
        <v>0.24540925266903924</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1.0967099162505692E-2</v>
      </c>
      <c r="K15" s="1"/>
      <c r="L15" s="1"/>
      <c r="M15" s="1"/>
      <c r="N15" s="1"/>
      <c r="O15" s="1"/>
      <c r="P15" s="1"/>
      <c r="Q15" s="1"/>
      <c r="R15" s="1"/>
    </row>
    <row r="16" spans="1:18">
      <c r="A16" s="233" t="str">
        <f>VLOOKUP(B16,weight!$A$4:$B$47,2,FALSE)</f>
        <v>AMAZON.COM INC</v>
      </c>
      <c r="B16" s="208" t="s">
        <v>138</v>
      </c>
      <c r="C16" s="208" t="s">
        <v>313</v>
      </c>
      <c r="D16" s="206">
        <f>'Yearly-Infra'!B3</f>
        <v>1.3309631250284948E-2</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1.1706664237078311E-3</v>
      </c>
      <c r="K16" s="1"/>
      <c r="L16" s="1"/>
      <c r="M16" s="1"/>
      <c r="N16" s="1"/>
      <c r="O16" s="1"/>
      <c r="P16" s="1"/>
      <c r="Q16" s="1"/>
      <c r="R16" s="1"/>
    </row>
    <row r="17" spans="1:18" ht="28">
      <c r="A17" s="233" t="str">
        <f>VLOOKUP(B17,weight!$A$4:$B$47,2,FALSE)</f>
        <v>ALPHABET INC-CL A</v>
      </c>
      <c r="B17" s="208" t="s">
        <v>149</v>
      </c>
      <c r="C17" s="208" t="s">
        <v>313</v>
      </c>
      <c r="D17" s="206">
        <f>'Yearly-Infra'!B4</f>
        <v>3.5868991019545549E-2</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-1.2289893281337816E-3</v>
      </c>
      <c r="K17" s="1"/>
      <c r="L17" s="1"/>
      <c r="M17" s="1"/>
      <c r="N17" s="1"/>
      <c r="O17" s="1"/>
      <c r="P17" s="1"/>
      <c r="Q17" s="1"/>
      <c r="R17" s="1"/>
    </row>
    <row r="18" spans="1:18">
      <c r="A18" s="233" t="str">
        <f>VLOOKUP(B18,weight!$A$4:$B$47,2,FALSE)</f>
        <v>TESLA INC</v>
      </c>
      <c r="B18" s="208" t="s">
        <v>173</v>
      </c>
      <c r="C18" s="208" t="s">
        <v>313</v>
      </c>
      <c r="D18" s="206">
        <f>'Yearly-Infra'!B5</f>
        <v>-0.20782983359746421</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-8.0401161165611999E-3</v>
      </c>
      <c r="K18" s="1"/>
      <c r="L18" s="1"/>
      <c r="M18" s="1"/>
      <c r="N18" s="1"/>
      <c r="O18" s="1"/>
      <c r="P18" s="1"/>
      <c r="Q18" s="1"/>
      <c r="R18" s="1"/>
    </row>
    <row r="19" spans="1:18">
      <c r="A19" s="233" t="str">
        <f>VLOOKUP(B19,weight!$A$4:$B$47,2,FALSE)</f>
        <v>PALANTIR TECHN-A</v>
      </c>
      <c r="B19" s="208" t="s">
        <v>163</v>
      </c>
      <c r="C19" s="208" t="s">
        <v>313</v>
      </c>
      <c r="D19" s="206">
        <f>'Yearly-Infra'!B6</f>
        <v>1.3739256908634139</v>
      </c>
      <c r="E19" s="206">
        <f>'Yearly-Infra'!C6</f>
        <v>0.64203454894433798</v>
      </c>
      <c r="F19" s="206">
        <f>'Yearly-Infra'!D6</f>
        <v>19.532</v>
      </c>
      <c r="G19" s="206">
        <f>'Yearly-Infra'!E6</f>
        <v>18.517110266159698</v>
      </c>
      <c r="H19" s="206">
        <f>'Yearly-Infra'!F6</f>
        <v>4.4183673469387754</v>
      </c>
      <c r="I19" s="206">
        <f>'Yearly-Infra'!G6</f>
        <v>0.86363052415210695</v>
      </c>
      <c r="J19" s="206">
        <f>'Yearly-Infra'!H6</f>
        <v>1.6631201075530351E-2</v>
      </c>
      <c r="K19" s="1"/>
      <c r="L19" s="1"/>
      <c r="M19" s="1"/>
      <c r="N19" s="1"/>
      <c r="O19" s="1"/>
      <c r="P19" s="1"/>
      <c r="Q19" s="1"/>
      <c r="R19" s="1"/>
    </row>
    <row r="20" spans="1:18">
      <c r="A20" s="233" t="str">
        <f>VLOOKUP(B20,weight!$A$4:$B$47,2,FALSE)</f>
        <v>ORACLE CORP</v>
      </c>
      <c r="B20" s="208" t="s">
        <v>161</v>
      </c>
      <c r="C20" s="208" t="s">
        <v>313</v>
      </c>
      <c r="D20" s="206">
        <f>'Yearly-Infra'!B7</f>
        <v>0.5388262121939511</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1.1268572525414716E-2</v>
      </c>
      <c r="K20" s="1"/>
      <c r="L20" s="1"/>
      <c r="M20" s="1"/>
      <c r="N20" s="1"/>
      <c r="O20" s="1"/>
      <c r="P20" s="1"/>
      <c r="Q20" s="1"/>
      <c r="R20" s="1"/>
    </row>
    <row r="21" spans="1:18">
      <c r="A21" s="233" t="str">
        <f>VLOOKUP(B21,weight!$A$4:$B$47,2,FALSE)</f>
        <v>NEBIUS GROUP NV</v>
      </c>
      <c r="B21" s="208" t="s">
        <v>157</v>
      </c>
      <c r="C21" s="208" t="s">
        <v>313</v>
      </c>
      <c r="D21" s="206">
        <f>'Yearly-Infra'!B8</f>
        <v>0.98880866425992808</v>
      </c>
      <c r="E21" s="206">
        <f>'Yearly-Infra'!C8</f>
        <v>1.493729679516953</v>
      </c>
      <c r="F21" s="206" t="e">
        <f>'Yearly-Infra'!D8</f>
        <v>#DIV/0!</v>
      </c>
      <c r="G21" s="206" t="e">
        <f>'Yearly-Infra'!E8</f>
        <v>#DIV/0!</v>
      </c>
      <c r="H21" s="206" t="e">
        <f>'Yearly-Infra'!F8</f>
        <v>#DIV/0!</v>
      </c>
      <c r="I21" s="206">
        <f>'Yearly-Infra'!G8</f>
        <v>0.74910968660968658</v>
      </c>
      <c r="J21" s="206">
        <f>'Yearly-Infra'!H8</f>
        <v>1.7599022729254798E-2</v>
      </c>
      <c r="K21" s="1"/>
      <c r="L21" s="1"/>
      <c r="M21" s="1"/>
      <c r="N21" s="1"/>
      <c r="O21" s="1"/>
      <c r="P21" s="1"/>
      <c r="Q21" s="1"/>
      <c r="R21" s="1"/>
    </row>
    <row r="22" spans="1:18">
      <c r="A22" s="233" t="str">
        <f>VLOOKUP(B22,weight!$A$4:$B$47,2,FALSE)</f>
        <v>ELASTIC NV</v>
      </c>
      <c r="B22" s="208" t="s">
        <v>148</v>
      </c>
      <c r="C22" s="208" t="s">
        <v>313</v>
      </c>
      <c r="D22" s="206">
        <f>'Yearly-Infra'!B9</f>
        <v>-0.18611223253936215</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-2.9425304624403296E-3</v>
      </c>
      <c r="K22" s="1"/>
      <c r="L22" s="1"/>
      <c r="M22" s="1"/>
      <c r="N22" s="1"/>
      <c r="O22" s="1"/>
      <c r="P22" s="1"/>
      <c r="Q22" s="1"/>
      <c r="R22" s="1"/>
    </row>
    <row r="23" spans="1:18">
      <c r="A23" s="233" t="str">
        <f>VLOOKUP(B23,weight!$A$4:$B$47,2,FALSE)</f>
        <v>SNOWFLAKE INC-CLASS A</v>
      </c>
      <c r="B23" s="208" t="s">
        <v>169</v>
      </c>
      <c r="C23" s="208" t="s">
        <v>313</v>
      </c>
      <c r="D23" s="206">
        <f>'Yearly-Infra'!B10</f>
        <v>0.36351272585972416</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6.0185416607428733E-3</v>
      </c>
      <c r="K23" s="1"/>
      <c r="L23" s="1"/>
      <c r="M23" s="1"/>
      <c r="N23" s="1"/>
      <c r="O23" s="1"/>
      <c r="P23" s="1"/>
      <c r="Q23" s="1"/>
      <c r="R23" s="1"/>
    </row>
    <row r="24" spans="1:18">
      <c r="A24" s="233" t="str">
        <f>VLOOKUP(B24,weight!$A$4:$B$47,2,FALSE)</f>
        <v>DATADOG INC - CLASS A</v>
      </c>
      <c r="B24" s="208" t="s">
        <v>145</v>
      </c>
      <c r="C24" s="208" t="s">
        <v>313</v>
      </c>
      <c r="D24" s="206">
        <f>'Yearly-Infra'!B11</f>
        <v>-4.1500454895373906E-2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4.0678987236127963E-5</v>
      </c>
      <c r="K24" s="1"/>
      <c r="L24" s="1"/>
      <c r="M24" s="1"/>
      <c r="N24" s="1"/>
      <c r="O24" s="1"/>
      <c r="P24" s="1"/>
      <c r="Q24" s="1"/>
      <c r="R24" s="1"/>
    </row>
    <row r="25" spans="1:18" ht="28">
      <c r="A25" s="233" t="str">
        <f>VLOOKUP(B25,weight!$A$4:$B$47,2,FALSE)</f>
        <v>CLOUDFLARE INC - CLASS A</v>
      </c>
      <c r="B25" s="208" t="s">
        <v>158</v>
      </c>
      <c r="C25" s="208" t="s">
        <v>313</v>
      </c>
      <c r="D25" s="206">
        <f>'Yearly-Infra'!B12</f>
        <v>1.0015787518573549</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1.1303235110848431E-2</v>
      </c>
      <c r="K25" s="1"/>
      <c r="L25" s="1"/>
      <c r="M25" s="1"/>
      <c r="N25" s="1"/>
      <c r="O25" s="1"/>
      <c r="P25" s="1"/>
      <c r="Q25" s="1"/>
      <c r="R25" s="1"/>
    </row>
    <row r="26" spans="1:18">
      <c r="A26" s="233" t="str">
        <f>VLOOKUP(B26,weight!$A$4:$B$47,2,FALSE)</f>
        <v>GITLAB INC-CL A</v>
      </c>
      <c r="B26" s="208" t="s">
        <v>150</v>
      </c>
      <c r="C26" s="208" t="s">
        <v>313</v>
      </c>
      <c r="D26" s="206">
        <f>'Yearly-Infra'!B13</f>
        <v>-0.22342502218278626</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-3.6788920945275442E-3</v>
      </c>
      <c r="K26" s="1"/>
      <c r="L26" s="1"/>
      <c r="M26" s="1"/>
      <c r="N26" s="1"/>
      <c r="O26" s="1"/>
      <c r="P26" s="1"/>
      <c r="Q26" s="1"/>
      <c r="R26" s="1"/>
    </row>
    <row r="27" spans="1:18" ht="28">
      <c r="A27" s="233" t="str">
        <f>VLOOKUP(B27,weight!$A$4:$B$47,2,FALSE)</f>
        <v>PALO ALTO NETWORKS INC</v>
      </c>
      <c r="B27" s="208" t="s">
        <v>162</v>
      </c>
      <c r="C27" s="208" t="s">
        <v>313</v>
      </c>
      <c r="D27" s="206">
        <f>'Yearly-Infra'!B14</f>
        <v>-4.9846120026379559E-2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1.08729972133231E-3</v>
      </c>
      <c r="K27" s="1"/>
      <c r="L27" s="1"/>
      <c r="M27" s="1"/>
      <c r="N27" s="1"/>
      <c r="O27" s="1"/>
      <c r="P27" s="1"/>
      <c r="Q27" s="1"/>
      <c r="R27" s="1"/>
    </row>
    <row r="28" spans="1:18">
      <c r="A28" s="233" t="str">
        <f>VLOOKUP(B28,weight!$A$4:$B$47,2,FALSE)</f>
        <v>MONGODB INC</v>
      </c>
      <c r="B28" s="208" t="s">
        <v>152</v>
      </c>
      <c r="C28" s="208" t="s">
        <v>313</v>
      </c>
      <c r="D28" s="206">
        <f>'Yearly-Infra'!B15</f>
        <v>1.2928997895279348E-2</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-1.053305213736385E-3</v>
      </c>
      <c r="K28" s="1"/>
      <c r="L28" s="1"/>
      <c r="M28" s="1"/>
      <c r="N28" s="1"/>
      <c r="O28" s="1"/>
      <c r="P28" s="1"/>
      <c r="Q28" s="1"/>
      <c r="R28" s="1"/>
    </row>
    <row r="29" spans="1:18">
      <c r="A29" s="233" t="str">
        <f>VLOOKUP(B29,weight!$A$4:$B$47,2,FALSE)</f>
        <v>PURE STORAGE-A</v>
      </c>
      <c r="B29" s="208" t="s">
        <v>164</v>
      </c>
      <c r="C29" s="208" t="s">
        <v>313</v>
      </c>
      <c r="D29" s="206">
        <f>'Yearly-Infra'!B16</f>
        <v>-6.5114764772912226E-2</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-1.0322656527995734E-3</v>
      </c>
      <c r="K29" s="1"/>
      <c r="L29" s="1"/>
      <c r="M29" s="1"/>
      <c r="N29" s="1"/>
      <c r="O29" s="1"/>
      <c r="P29" s="1"/>
      <c r="Q29" s="1"/>
      <c r="R29" s="1"/>
    </row>
    <row r="30" spans="1:18">
      <c r="A30" s="233" t="str">
        <f>VLOOKUP(B30,weight!$A$4:$B$47,2,FALSE)</f>
        <v>ZSCALER INC</v>
      </c>
      <c r="B30" s="208" t="s">
        <v>176</v>
      </c>
      <c r="C30" s="208" t="s">
        <v>313</v>
      </c>
      <c r="D30" s="206">
        <f>'Yearly-Infra'!B17</f>
        <v>0.60368050551521524</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5.5312424604702448E-3</v>
      </c>
      <c r="K30" s="1"/>
      <c r="L30" s="1"/>
      <c r="M30" s="1"/>
      <c r="N30" s="1"/>
      <c r="O30" s="1"/>
      <c r="P30" s="1"/>
      <c r="Q30" s="1"/>
      <c r="R30" s="1"/>
    </row>
    <row r="31" spans="1:18">
      <c r="A31" s="233" t="str">
        <f>VLOOKUP(B31,weight!$A$4:$B$47,2,FALSE)</f>
        <v>CONFLUENT INC-CLASS A</v>
      </c>
      <c r="B31" s="208" t="s">
        <v>143</v>
      </c>
      <c r="C31" s="208" t="s">
        <v>313</v>
      </c>
      <c r="D31" s="206">
        <f>'Yearly-Infra'!B18</f>
        <v>-0.38340486409155949</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-1.2788143987883815E-3</v>
      </c>
      <c r="K31" s="1"/>
      <c r="L31" s="1"/>
      <c r="M31" s="1"/>
      <c r="N31" s="1"/>
      <c r="O31" s="1"/>
      <c r="P31" s="1"/>
      <c r="Q31" s="1"/>
      <c r="R31" s="1"/>
    </row>
    <row r="32" spans="1:18" ht="17" customHeight="1">
      <c r="A32" s="233" t="str">
        <f>VLOOKUP(B32,weight!$A$4:$B$47,2,FALSE)</f>
        <v>NVIDIA CORP</v>
      </c>
      <c r="B32" s="208" t="s">
        <v>160</v>
      </c>
      <c r="C32" s="208" t="s">
        <v>314</v>
      </c>
      <c r="D32" s="206">
        <f>'Yearly-Semi'!B2</f>
        <v>0.33606374264651118</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1.2423040639220827E-2</v>
      </c>
      <c r="K32" s="1"/>
      <c r="L32" s="1"/>
      <c r="M32" s="1"/>
      <c r="N32" s="1"/>
      <c r="O32" s="1"/>
      <c r="P32" s="1"/>
      <c r="Q32" s="1"/>
      <c r="R32" s="1"/>
    </row>
    <row r="33" spans="1:18">
      <c r="A33" s="233" t="str">
        <f>VLOOKUP(B33,weight!$A$4:$B$47,2,FALSE)</f>
        <v>APPLE INC</v>
      </c>
      <c r="B33" s="208" t="s">
        <v>136</v>
      </c>
      <c r="C33" s="208" t="s">
        <v>314</v>
      </c>
      <c r="D33" s="206">
        <f>'Yearly-Semi'!B3</f>
        <v>-0.14843063653062849</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-7.1059265111071404E-3</v>
      </c>
      <c r="K33" s="1"/>
      <c r="L33" s="1"/>
      <c r="M33" s="1"/>
      <c r="N33" s="1"/>
      <c r="O33" s="1"/>
      <c r="P33" s="1"/>
      <c r="Q33" s="1"/>
      <c r="R33" s="1"/>
    </row>
    <row r="34" spans="1:18">
      <c r="A34" s="233" t="str">
        <f>VLOOKUP(B34,weight!$A$4:$B$47,2,FALSE)</f>
        <v>BROADCOM INC</v>
      </c>
      <c r="B34" s="208" t="s">
        <v>142</v>
      </c>
      <c r="C34" s="208" t="s">
        <v>314</v>
      </c>
      <c r="D34" s="206">
        <f>'Yearly-Semi'!B4</f>
        <v>0.30119910282953777</v>
      </c>
      <c r="E34" s="206">
        <f>'Yearly-Semi'!C4</f>
        <v>0.67524416632551598</v>
      </c>
      <c r="F34" s="206">
        <f>'Yearly-Semi'!D4</f>
        <v>4.1984465455601327</v>
      </c>
      <c r="G34" s="206">
        <f>'Yearly-Semi'!E4</f>
        <v>3.5291401827783568</v>
      </c>
      <c r="H34" s="206">
        <f>'Yearly-Semi'!F4</f>
        <v>0.8028195607023727</v>
      </c>
      <c r="I34" s="206">
        <f>'Yearly-Semi'!G4</f>
        <v>0.55425280976828084</v>
      </c>
      <c r="J34" s="206">
        <f>'Yearly-Semi'!H4</f>
        <v>6.1431845754576289E-3</v>
      </c>
      <c r="K34" s="1"/>
      <c r="L34" s="1"/>
      <c r="M34" s="1"/>
      <c r="N34" s="1"/>
      <c r="O34" s="1"/>
      <c r="P34" s="1"/>
      <c r="Q34" s="1"/>
      <c r="R34" s="1"/>
    </row>
    <row r="35" spans="1:18" ht="28">
      <c r="A35" s="233" t="str">
        <f>VLOOKUP(B35,weight!$A$4:$B$47,2,FALSE)</f>
        <v>TSMC</v>
      </c>
      <c r="B35" s="208" t="s">
        <v>133</v>
      </c>
      <c r="C35" s="208" t="s">
        <v>314</v>
      </c>
      <c r="D35" s="206">
        <f>'Yearly-Semi'!B5</f>
        <v>0.1457416954546189</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3.9967921880948555E-3</v>
      </c>
      <c r="K35" s="1"/>
      <c r="L35" s="1"/>
      <c r="M35" s="1"/>
      <c r="N35" s="1"/>
      <c r="O35" s="1"/>
      <c r="P35" s="1"/>
      <c r="Q35" s="1"/>
      <c r="R35" s="1"/>
    </row>
    <row r="36" spans="1:18" ht="28">
      <c r="A36" s="233" t="str">
        <f>VLOOKUP(B36,weight!$A$4:$B$47,2,FALSE)</f>
        <v>SK HYNIX INC</v>
      </c>
      <c r="B36" s="208" t="s">
        <v>130</v>
      </c>
      <c r="C36" s="208" t="s">
        <v>314</v>
      </c>
      <c r="D36" s="206">
        <f>'Yearly-Semi'!B6</f>
        <v>0.5815476051220656</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2.2929303653175526E-2</v>
      </c>
      <c r="K36" s="1"/>
      <c r="L36" s="1"/>
      <c r="M36" s="1"/>
      <c r="N36" s="1"/>
      <c r="O36" s="1"/>
      <c r="P36" s="1"/>
      <c r="Q36" s="1"/>
      <c r="R36" s="1"/>
    </row>
    <row r="37" spans="1:18" ht="28">
      <c r="A37" s="233" t="str">
        <f>VLOOKUP(B37,weight!$A$4:$B$47,2,FALSE)</f>
        <v>ASML HOLDING NV</v>
      </c>
      <c r="B37" s="208" t="s">
        <v>141</v>
      </c>
      <c r="C37" s="208" t="s">
        <v>314</v>
      </c>
      <c r="D37" s="206">
        <f>'Yearly-Semi'!B7</f>
        <v>-3.0588099497893539E-3</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1.063321886913407E-3</v>
      </c>
      <c r="K37" s="1"/>
      <c r="L37" s="1"/>
      <c r="M37" s="1"/>
      <c r="N37" s="1"/>
      <c r="O37" s="1"/>
      <c r="P37" s="1"/>
      <c r="Q37" s="1"/>
      <c r="R37" s="1"/>
    </row>
    <row r="38" spans="1:18" ht="28">
      <c r="A38" s="233" t="str">
        <f>VLOOKUP(B38,weight!$A$4:$B$47,2,FALSE)</f>
        <v>MARVELL TECHNOLOGY INC</v>
      </c>
      <c r="B38" s="208" t="s">
        <v>154</v>
      </c>
      <c r="C38" s="208" t="s">
        <v>314</v>
      </c>
      <c r="D38" s="206">
        <f>'Yearly-Semi'!B8</f>
        <v>-0.31806247170665469</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-9.2306974462307845E-3</v>
      </c>
      <c r="K38" s="1"/>
      <c r="L38" s="1"/>
      <c r="M38" s="1"/>
      <c r="N38" s="1"/>
      <c r="O38" s="1"/>
      <c r="P38" s="1"/>
      <c r="Q38" s="1"/>
      <c r="R38" s="1"/>
    </row>
    <row r="39" spans="1:18">
      <c r="A39" s="233" t="str">
        <f>VLOOKUP(B39,weight!$A$4:$B$47,2,FALSE)</f>
        <v>VERTIV HOLDINGS CO-A</v>
      </c>
      <c r="B39" s="208" t="s">
        <v>174</v>
      </c>
      <c r="C39" s="208" t="s">
        <v>314</v>
      </c>
      <c r="D39" s="206">
        <f>'Yearly-Semi'!B9</f>
        <v>0.2300853798081155</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2.2275814256504821E-3</v>
      </c>
      <c r="K39" s="1"/>
      <c r="L39" s="1"/>
      <c r="M39" s="1"/>
      <c r="N39" s="1"/>
      <c r="O39" s="1"/>
      <c r="P39" s="1"/>
      <c r="Q39" s="1"/>
      <c r="R39" s="1"/>
    </row>
    <row r="40" spans="1:18">
      <c r="A40" s="233" t="str">
        <f>VLOOKUP(B40,weight!$A$4:$B$47,2,FALSE)</f>
        <v>ARISTA NETWORKS INC</v>
      </c>
      <c r="B40" s="208" t="s">
        <v>139</v>
      </c>
      <c r="C40" s="208" t="s">
        <v>314</v>
      </c>
      <c r="D40" s="206">
        <f>'Yearly-Semi'!B10</f>
        <v>0.25558671853795345</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1.9489260801938438E-4</v>
      </c>
      <c r="K40" s="1"/>
      <c r="L40" s="1"/>
      <c r="M40" s="1"/>
      <c r="N40" s="1"/>
      <c r="O40" s="1"/>
      <c r="P40" s="1"/>
      <c r="Q40" s="1"/>
      <c r="R40" s="1"/>
    </row>
    <row r="41" spans="1:18" ht="28">
      <c r="A41" s="233" t="str">
        <f>VLOOKUP(B41,weight!$A$4:$B$47,2,FALSE)</f>
        <v>MEDIATEK INC</v>
      </c>
      <c r="B41" s="208" t="s">
        <v>135</v>
      </c>
      <c r="C41" s="208" t="s">
        <v>314</v>
      </c>
      <c r="D41" s="206">
        <f>'Yearly-Semi'!B11</f>
        <v>2.1316037228817919E-2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6.4417032735802795E-4</v>
      </c>
      <c r="K41" s="1"/>
      <c r="L41" s="1"/>
      <c r="M41" s="1"/>
      <c r="N41" s="1"/>
      <c r="O41" s="1"/>
      <c r="P41" s="1"/>
      <c r="Q41" s="1"/>
      <c r="R41" s="1"/>
    </row>
    <row r="42" spans="1:18" ht="28">
      <c r="A42" s="233" t="str">
        <f>VLOOKUP(B42,weight!$A$4:$B$47,2,FALSE)</f>
        <v>MICRON TECHNOLOGY INC</v>
      </c>
      <c r="B42" s="208" t="s">
        <v>156</v>
      </c>
      <c r="C42" s="208" t="s">
        <v>314</v>
      </c>
      <c r="D42" s="206">
        <f>'Yearly-Semi'!B12</f>
        <v>0.29253802281368824</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3.5743248263069389E-3</v>
      </c>
      <c r="K42" s="1"/>
      <c r="L42" s="1"/>
      <c r="M42" s="1"/>
      <c r="N42" s="1"/>
      <c r="O42" s="1"/>
      <c r="P42" s="1"/>
      <c r="Q42" s="1"/>
      <c r="R42" s="1"/>
    </row>
    <row r="43" spans="1:18">
      <c r="A43" s="233" t="str">
        <f>VLOOKUP(B43,weight!$A$4:$B$47,2,FALSE)</f>
        <v>QUALCOMM INC</v>
      </c>
      <c r="B43" s="208" t="s">
        <v>165</v>
      </c>
      <c r="C43" s="208" t="s">
        <v>314</v>
      </c>
      <c r="D43" s="206">
        <f>'Yearly-Semi'!B13</f>
        <v>-5.0644447337586218E-2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-6.7315649836543478E-5</v>
      </c>
      <c r="K43" s="1"/>
      <c r="L43" s="1"/>
      <c r="M43" s="1"/>
      <c r="N43" s="1"/>
      <c r="O43" s="1"/>
      <c r="P43" s="1"/>
      <c r="Q43" s="1"/>
      <c r="R43" s="1"/>
    </row>
    <row r="44" spans="1:18">
      <c r="A44" s="233" t="str">
        <f>VLOOKUP(B44,weight!$A$4:$B$47,2,FALSE)</f>
        <v>SYNOPSYS INC</v>
      </c>
      <c r="B44" s="208" t="s">
        <v>170</v>
      </c>
      <c r="C44" s="208" t="s">
        <v>314</v>
      </c>
      <c r="D44" s="206">
        <f>'Yearly-Semi'!B14</f>
        <v>0.28951705950222517</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2.1127373383912004E-3</v>
      </c>
      <c r="K44" s="1"/>
      <c r="L44" s="1"/>
      <c r="M44" s="1"/>
      <c r="N44" s="1"/>
      <c r="O44" s="1"/>
      <c r="P44" s="1"/>
      <c r="Q44" s="1"/>
      <c r="R44" s="1"/>
    </row>
    <row r="45" spans="1:18">
      <c r="A45" s="233" t="str">
        <f>VLOOKUP(B45,weight!$A$4:$B$47,2,FALSE)</f>
        <v>ARM HOLDINGS PLC-ADR</v>
      </c>
      <c r="B45" s="208" t="s">
        <v>140</v>
      </c>
      <c r="C45" s="208" t="s">
        <v>314</v>
      </c>
      <c r="D45" s="206">
        <f>'Yearly-Semi'!B15</f>
        <v>0.10343709468223095</v>
      </c>
      <c r="E45" s="206">
        <f>'Yearly-Semi'!C15</f>
        <v>0.56040901419636646</v>
      </c>
      <c r="F45" s="206" t="e">
        <f>'Yearly-Semi'!D15</f>
        <v>#DIV/0!</v>
      </c>
      <c r="G45" s="206" t="e">
        <f>'Yearly-Semi'!E15</f>
        <v>#DIV/0!</v>
      </c>
      <c r="H45" s="206">
        <f>'Yearly-Semi'!F15</f>
        <v>-5.2276153150437099E-2</v>
      </c>
      <c r="I45" s="206">
        <f>'Yearly-Semi'!G15</f>
        <v>-0.56255468066491687</v>
      </c>
      <c r="J45" s="206">
        <f>'Yearly-Semi'!H15</f>
        <v>2.4454160434079293E-3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0.31849157145053031</v>
      </c>
      <c r="C2" s="206">
        <f>J2/K2-1</f>
        <v>0.39867990747387716</v>
      </c>
      <c r="D2" s="206">
        <f>J2/L2-1</f>
        <v>4.9391193903471633</v>
      </c>
      <c r="E2" s="206">
        <f>J2/M2-1</f>
        <v>2.6151427687867228</v>
      </c>
      <c r="F2" s="206">
        <f>J2/N2-1</f>
        <v>0.47665263157894722</v>
      </c>
      <c r="G2" s="206">
        <f>((O2-Q2)/O2)*((P2-R2)/ABS(P2-R2))</f>
        <v>0.40814279983955076</v>
      </c>
      <c r="H2" s="206">
        <f>'Yearly-Sector-Raw-Contribute'!G2</f>
        <v>1.3938665498618054E-2</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45869</v>
      </c>
      <c r="Q2" s="225">
        <f>_xll.ciqfunctions.udf.CIQ(A2,"IQ_YEARLOW",$A$15,"USD")</f>
        <v>442.65</v>
      </c>
      <c r="R2" s="230" cm="1">
        <f t="array" ref="R2">_xll.ciqfunctions.udf.CIQ(A2,"IQ_YEARLOW_DATE")</f>
        <v>45768</v>
      </c>
      <c r="S2" s="225">
        <f>_xll.ciqfunctions.udf.CIQ(A2,"IQ_CLOSEPRICE",$A$20,"USD")</f>
        <v>585.51</v>
      </c>
      <c r="T2" s="231">
        <f>P2-R2</f>
        <v>101</v>
      </c>
    </row>
    <row r="3" spans="1:20">
      <c r="A3" s="208" t="s">
        <v>144</v>
      </c>
      <c r="B3" s="206">
        <f>holdings!X5</f>
        <v>-0.25471839200789637</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-8.4399777547248932E-3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45754</v>
      </c>
      <c r="S3" s="225">
        <f>_xll.ciqfunctions.udf.CIQ(A3,"IQ_CLOSEPRICE",$A$20,"USD")</f>
        <v>334.33</v>
      </c>
      <c r="T3" s="231">
        <f t="shared" ref="T3:T14" si="5">P3-R3</f>
        <v>-124</v>
      </c>
    </row>
    <row r="4" spans="1:20">
      <c r="A4" s="208" t="s">
        <v>159</v>
      </c>
      <c r="B4" s="206">
        <f>holdings!X6</f>
        <v>-0.13942761196845632</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-3.051127876509502E-3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5.9772383801622198E-2</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1.9705181867107802E-3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45511</v>
      </c>
      <c r="S5" s="225">
        <f>_xll.ciqfunctions.udf.CIQ(A5,"IQ_CLOSEPRICE",$A$20,"USD")</f>
        <v>324.23</v>
      </c>
      <c r="T5" s="231">
        <f t="shared" si="5"/>
        <v>280</v>
      </c>
    </row>
    <row r="6" spans="1:20">
      <c r="A6" s="208" t="s">
        <v>167</v>
      </c>
      <c r="B6" s="206">
        <f>holdings!X8</f>
        <v>0.18117983720630959</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2.6295678335331672E-2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45512</v>
      </c>
      <c r="S6" s="225">
        <f>_xll.ciqfunctions.udf.CIQ(A6,"IQ_CLOSEPRICE",$A$20,"USD")</f>
        <v>0</v>
      </c>
      <c r="T6" s="231">
        <f t="shared" si="5"/>
        <v>195</v>
      </c>
    </row>
    <row r="7" spans="1:20">
      <c r="A7" s="208" t="s">
        <v>172</v>
      </c>
      <c r="B7" s="206">
        <f>holdings!X9</f>
        <v>0.64484597156398116</v>
      </c>
      <c r="C7" s="206">
        <f t="shared" si="0"/>
        <v>0.49938195302843003</v>
      </c>
      <c r="D7" s="206" t="e">
        <f t="shared" si="1"/>
        <v>#DIV/0!</v>
      </c>
      <c r="E7" s="206" t="e">
        <f t="shared" si="2"/>
        <v>#DIV/0!</v>
      </c>
      <c r="F7" s="206">
        <f t="shared" si="3"/>
        <v>0.45933589990375356</v>
      </c>
      <c r="G7" s="206">
        <f t="shared" si="4"/>
        <v>0.65708037178786227</v>
      </c>
      <c r="H7" s="206">
        <f>'Yearly-Sector-Raw-Contribute'!G7</f>
        <v>8.361684954155053E-3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-0.22276693352523158</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-4.4900892838585929E-3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45754</v>
      </c>
      <c r="S8" s="225">
        <f>_xll.ciqfunctions.udf.CIQ(A8,"IQ_CLOSEPRICE",$A$20,"USD")</f>
        <v>444.68</v>
      </c>
      <c r="T8" s="231">
        <f t="shared" si="5"/>
        <v>-207</v>
      </c>
    </row>
    <row r="9" spans="1:20">
      <c r="A9" s="208" t="s">
        <v>151</v>
      </c>
      <c r="B9" s="206">
        <f>holdings!X11</f>
        <v>-0.15838864728770874</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-2.5404221580852746E-3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-0.11219625624927321</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-1.7722648325600009E-3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45754</v>
      </c>
      <c r="S10" s="225">
        <f>_xll.ciqfunctions.udf.CIQ(A10,"IQ_CLOSEPRICE",$A$20,"USD")</f>
        <v>258.02999999999997</v>
      </c>
      <c r="T10" s="231">
        <f t="shared" si="5"/>
        <v>-119</v>
      </c>
    </row>
    <row r="11" spans="1:20">
      <c r="A11" s="208" t="s">
        <v>166</v>
      </c>
      <c r="B11" s="206">
        <f>holdings!X13</f>
        <v>1.3183546491531279</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1.5014477295025296E-2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45511</v>
      </c>
      <c r="S11" s="225">
        <f>_xll.ciqfunctions.udf.CIQ(A11,"IQ_CLOSEPRICE",$A$20,"USD")</f>
        <v>57.86</v>
      </c>
      <c r="T11" s="231">
        <f t="shared" si="5"/>
        <v>358</v>
      </c>
    </row>
    <row r="12" spans="1:20">
      <c r="A12" s="208" t="s">
        <v>146</v>
      </c>
      <c r="B12" s="206">
        <f>holdings!X14</f>
        <v>0.20609579100145137</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1.8958460137581087E-3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45512</v>
      </c>
      <c r="S12" s="225">
        <f>_xll.ciqfunctions.udf.CIQ(A12,"IQ_CLOSEPRICE",$A$20,"USD")</f>
        <v>323.83</v>
      </c>
      <c r="T12" s="231">
        <f t="shared" si="5"/>
        <v>189</v>
      </c>
    </row>
    <row r="13" spans="1:20">
      <c r="A13" s="208" t="s">
        <v>168</v>
      </c>
      <c r="B13" s="206">
        <f>holdings!X15</f>
        <v>0.45678547916862611</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3.3211912703830556E-3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45875</v>
      </c>
      <c r="Q13" s="225">
        <f>_xll.ciqfunctions.udf.CIQ(A13,"IQ_YEARLOW",$A$15,"USD")</f>
        <v>48.56</v>
      </c>
      <c r="R13" s="230" cm="1">
        <f t="array" ref="R13">_xll.ciqfunctions.udf.CIQ(A13,"IQ_YEARLOW_DATE")</f>
        <v>45511</v>
      </c>
      <c r="S13" s="225">
        <f>_xll.ciqfunctions.udf.CIQ(A13,"IQ_CLOSEPRICE",$A$20,"USD")</f>
        <v>106.33</v>
      </c>
      <c r="T13" s="231">
        <f t="shared" si="5"/>
        <v>364</v>
      </c>
    </row>
    <row r="14" spans="1:20">
      <c r="A14" s="208" t="s">
        <v>171</v>
      </c>
      <c r="B14" s="206">
        <f>holdings!X16</f>
        <v>-0.23781740488125569</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-4.0171597055557355E-3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45512</v>
      </c>
      <c r="S14" s="225">
        <f>_xll.ciqfunctions.udf.CIQ(A14,"IQ_CLOSEPRICE",$A$20,"USD")</f>
        <v>243.38</v>
      </c>
      <c r="T14" s="231">
        <f t="shared" si="5"/>
        <v>186</v>
      </c>
    </row>
    <row r="15" spans="1:20">
      <c r="A15" s="19" t="s">
        <v>268</v>
      </c>
      <c r="C15" s="1"/>
      <c r="D15" s="1"/>
      <c r="E15" s="1"/>
      <c r="F15" s="1"/>
      <c r="G15" s="1"/>
      <c r="H15" s="225">
        <f>SUM(H2:H14)</f>
        <v>4.6487019942688015E-2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2.383020223493906E-2</v>
      </c>
      <c r="C23" s="1">
        <f>C2*holdings!$U$4*0.01</f>
        <v>2.9830060427784254E-2</v>
      </c>
      <c r="D23" s="1">
        <f>D2*holdings!$U$4*0.01</f>
        <v>0.36955519230361672</v>
      </c>
      <c r="E23" s="1">
        <f>E2*holdings!$U$4*0.01</f>
        <v>0.19567042471359666</v>
      </c>
      <c r="F23" s="1">
        <f>F2*holdings!$U$4*0.01</f>
        <v>3.5664141925672611E-2</v>
      </c>
      <c r="G23" s="1">
        <f>G2*holdings!$U$4*0.01</f>
        <v>3.053809372918196E-2</v>
      </c>
      <c r="H23" s="263">
        <f>SUM(H2:H14)</f>
        <v>4.6487019942688015E-2</v>
      </c>
    </row>
    <row r="24" spans="1:8">
      <c r="A24" s="208" t="s">
        <v>144</v>
      </c>
      <c r="B24" s="1">
        <f>B3*holdings!$U$4*0.01</f>
        <v>-1.9058560221426383E-2</v>
      </c>
      <c r="C24" s="1">
        <f>C3*holdings!$U$4*0.01</f>
        <v>3.8188735149748527E-3</v>
      </c>
      <c r="D24" s="1">
        <f>D3*holdings!$U$4*0.01</f>
        <v>4.6518090199348078E-2</v>
      </c>
      <c r="E24" s="1">
        <f>E3*holdings!$U$4*0.01</f>
        <v>3.1497359259977736E-2</v>
      </c>
      <c r="F24" s="1">
        <f>F3*holdings!$U$4*0.01</f>
        <v>2.2968307640072218E-3</v>
      </c>
      <c r="G24" s="1">
        <f>G3*holdings!$U$4*0.01</f>
        <v>-2.818501163431876E-2</v>
      </c>
      <c r="H24" s="264"/>
    </row>
    <row r="25" spans="1:8">
      <c r="A25" s="208" t="s">
        <v>159</v>
      </c>
      <c r="B25" s="1">
        <f>B4*holdings!$U$4*0.01</f>
        <v>-1.0432264110508823E-2</v>
      </c>
      <c r="C25" s="1">
        <f>C4*holdings!$U$4*0.01</f>
        <v>1.8119277056586915E-2</v>
      </c>
      <c r="D25" s="1">
        <f>D4*holdings!$U$4*0.01</f>
        <v>9.7567059341537171E-2</v>
      </c>
      <c r="E25" s="1">
        <f>E4*holdings!$U$4*0.01</f>
        <v>9.4221116630759424E-2</v>
      </c>
      <c r="F25" s="1">
        <f>F4*holdings!$U$4*0.01</f>
        <v>2.2376498306636711E-2</v>
      </c>
      <c r="G25" s="1">
        <f>G4*holdings!$U$4*0.01</f>
        <v>-3.243906839020446E-2</v>
      </c>
      <c r="H25" s="264"/>
    </row>
    <row r="26" spans="1:8">
      <c r="A26" s="208" t="s">
        <v>147</v>
      </c>
      <c r="B26" s="1">
        <f>B5*holdings!$U$4*0.01</f>
        <v>4.472294157016006E-3</v>
      </c>
      <c r="C26" s="1">
        <f>C5*holdings!$U$4*0.01</f>
        <v>8.1238676267609364E-3</v>
      </c>
      <c r="D26" s="1">
        <f>D5*holdings!$U$4*0.01</f>
        <v>0.31389404200239318</v>
      </c>
      <c r="E26" s="1">
        <f>E5*holdings!$U$4*0.01</f>
        <v>0.14407423549152223</v>
      </c>
      <c r="F26" s="1">
        <f>F5*holdings!$U$4*0.01</f>
        <v>7.388942447483364E-2</v>
      </c>
      <c r="G26" s="1">
        <f>G5*holdings!$U$4*0.01</f>
        <v>5.49058665301514E-2</v>
      </c>
      <c r="H26" s="264"/>
    </row>
    <row r="27" spans="1:8">
      <c r="A27" s="208" t="s">
        <v>167</v>
      </c>
      <c r="B27" s="1">
        <f>B6*holdings!$U$4*0.01</f>
        <v>1.3556252499417609E-2</v>
      </c>
      <c r="C27" s="1">
        <f>C6*holdings!$U$4*0.01</f>
        <v>1.4859307449443651E-2</v>
      </c>
      <c r="D27" s="1">
        <f>D6*holdings!$U$4*0.01</f>
        <v>0.13912760906847038</v>
      </c>
      <c r="E27" s="1">
        <f>E6*holdings!$U$4*0.01</f>
        <v>0.12055626268862883</v>
      </c>
      <c r="F27" s="1">
        <f>F6*holdings!$U$4*0.01</f>
        <v>4.0327621186259426E-2</v>
      </c>
      <c r="G27" s="1">
        <f>G6*holdings!$U$4*0.01</f>
        <v>2.8181664841635583E-2</v>
      </c>
      <c r="H27" s="264"/>
    </row>
    <row r="28" spans="1:8">
      <c r="A28" s="208" t="s">
        <v>172</v>
      </c>
      <c r="B28" s="1">
        <f>B7*holdings!$U$4*0.01</f>
        <v>4.8248717674911158E-2</v>
      </c>
      <c r="C28" s="1">
        <f>C7*holdings!$U$4*0.01</f>
        <v>3.7364797061810943E-2</v>
      </c>
      <c r="D28" s="1"/>
      <c r="E28" s="1"/>
      <c r="F28" s="1">
        <f>F7*holdings!$U$4*0.01</f>
        <v>3.4368468021372334E-2</v>
      </c>
      <c r="G28" s="1">
        <f>G7*holdings!$U$4*0.01</f>
        <v>4.9164120962446996E-2</v>
      </c>
      <c r="H28" s="264"/>
    </row>
    <row r="29" spans="1:8">
      <c r="A29" s="208" t="s">
        <v>137</v>
      </c>
      <c r="B29" s="1">
        <f>B8*holdings!$U$4*0.01</f>
        <v>-1.6667885598938212E-2</v>
      </c>
      <c r="C29" s="1">
        <f>C8*holdings!$U$4*0.01</f>
        <v>3.7861517602504114E-3</v>
      </c>
      <c r="D29" s="1">
        <f>D8*holdings!$U$4*0.01</f>
        <v>4.6681100176665762E-3</v>
      </c>
      <c r="E29" s="1">
        <f>E8*holdings!$U$4*0.01</f>
        <v>7.4343963364727371E-3</v>
      </c>
      <c r="F29" s="1">
        <f>F8*holdings!$U$4*0.01</f>
        <v>-2.6223138226427939E-2</v>
      </c>
      <c r="G29" s="1">
        <f>G8*holdings!$U$4*0.01</f>
        <v>-3.2556357392789732E-2</v>
      </c>
      <c r="H29" s="264"/>
    </row>
    <row r="30" spans="1:8">
      <c r="A30" s="208" t="s">
        <v>151</v>
      </c>
      <c r="B30" s="1">
        <f>B9*holdings!$U$4*0.01</f>
        <v>-1.1850968235656418E-2</v>
      </c>
      <c r="C30" s="1">
        <f>C9*holdings!$U$4*0.01</f>
        <v>1.2563409164282697E-3</v>
      </c>
      <c r="D30" s="1">
        <f>D9*holdings!$U$4*0.01</f>
        <v>0.22470178019241085</v>
      </c>
      <c r="E30" s="1">
        <f>E9*holdings!$U$4*0.01</f>
        <v>7.0148076169824533E-2</v>
      </c>
      <c r="F30" s="1">
        <f>F9*holdings!$U$4*0.01</f>
        <v>1.8489474817474387E-3</v>
      </c>
      <c r="G30" s="1">
        <f>G9*holdings!$U$4*0.01</f>
        <v>-3.6867038489016422E-2</v>
      </c>
      <c r="H30" s="264"/>
    </row>
    <row r="31" spans="1:8">
      <c r="A31" s="208" t="s">
        <v>175</v>
      </c>
      <c r="B31" s="1">
        <f>B10*holdings!$U$4*0.01</f>
        <v>-8.3947574004749198E-3</v>
      </c>
      <c r="C31" s="1">
        <f>C10*holdings!$U$4*0.01</f>
        <v>3.3412991669928595E-3</v>
      </c>
      <c r="D31" s="1">
        <f>D10*holdings!$U$4*0.01</f>
        <v>2.8070535423623918E-2</v>
      </c>
      <c r="E31" s="1">
        <f>E10*holdings!$U$4*0.01</f>
        <v>1.9369458685543565E-2</v>
      </c>
      <c r="F31" s="1">
        <f>F10*holdings!$U$4*0.01</f>
        <v>-6.0112258089133172E-4</v>
      </c>
      <c r="G31" s="1">
        <f>G10*holdings!$U$4*0.01</f>
        <v>-2.3971060654668003E-2</v>
      </c>
      <c r="H31" s="264"/>
    </row>
    <row r="32" spans="1:8">
      <c r="A32" s="208" t="s">
        <v>166</v>
      </c>
      <c r="B32" s="1">
        <f>B11*holdings!$U$4*0.01</f>
        <v>9.8642038668740592E-2</v>
      </c>
      <c r="C32" s="1">
        <f>C11*holdings!$U$4*0.01</f>
        <v>7.8268082307261344E-2</v>
      </c>
      <c r="D32" s="1">
        <f>D11*holdings!$U$4*0.01</f>
        <v>0.2129026170775451</v>
      </c>
      <c r="E32" s="1">
        <f>E11*holdings!$U$4*0.01</f>
        <v>0.13682444956552442</v>
      </c>
      <c r="F32" s="1">
        <f>F11*holdings!$U$4*0.01</f>
        <v>0.15330403968603928</v>
      </c>
      <c r="G32" s="1">
        <f>G11*holdings!$U$4*0.01</f>
        <v>5.3406209454332373E-2</v>
      </c>
      <c r="H32" s="264"/>
    </row>
    <row r="33" spans="1:8">
      <c r="A33" s="208" t="s">
        <v>146</v>
      </c>
      <c r="B33" s="1">
        <f>B12*holdings!$U$4*0.01</f>
        <v>1.5420516018575919E-2</v>
      </c>
      <c r="C33" s="1">
        <f>C12*holdings!$U$4*0.01</f>
        <v>3.9436909248299845E-2</v>
      </c>
      <c r="D33" s="1">
        <f>D12*holdings!$U$4*0.01</f>
        <v>1.8140590232191063</v>
      </c>
      <c r="E33" s="1">
        <f>E12*holdings!$U$4*0.01</f>
        <v>2.0566404649827112</v>
      </c>
      <c r="F33" s="1">
        <f>F12*holdings!$U$4*0.01</f>
        <v>0.25715470513533395</v>
      </c>
      <c r="G33" s="1">
        <f>G12*holdings!$U$4*0.01</f>
        <v>6.6177968764555686E-2</v>
      </c>
      <c r="H33" s="264"/>
    </row>
    <row r="34" spans="1:8">
      <c r="A34" s="208" t="s">
        <v>168</v>
      </c>
      <c r="B34" s="1">
        <f>B13*holdings!$U$4*0.01</f>
        <v>3.4177640233919532E-2</v>
      </c>
      <c r="C34" s="1">
        <f>C13*holdings!$U$4*0.01</f>
        <v>3.8551484777790475E-2</v>
      </c>
      <c r="D34" s="1">
        <f>D13*holdings!$U$4*0.01</f>
        <v>0.15716663690101459</v>
      </c>
      <c r="E34" s="1">
        <f>E13*holdings!$U$4*0.01</f>
        <v>0.14170072235794284</v>
      </c>
      <c r="F34" s="1">
        <f>F13*holdings!$U$4*0.01</f>
        <v>6.9088370922033737E-2</v>
      </c>
      <c r="G34" s="1">
        <f>G13*holdings!$U$4*0.01</f>
        <v>4.6739222493630495E-2</v>
      </c>
      <c r="H34" s="264"/>
    </row>
    <row r="35" spans="1:8">
      <c r="A35" s="208" t="s">
        <v>171</v>
      </c>
      <c r="B35" s="1">
        <f>B14*holdings!$U$4*0.01</f>
        <v>-1.7793993189515127E-2</v>
      </c>
      <c r="C35" s="1">
        <f>C14*holdings!$U$4*0.01</f>
        <v>-4.476408609137371E-3</v>
      </c>
      <c r="D35" s="1">
        <f>D14*holdings!$U$4*0.01</f>
        <v>3.3597418009470269E-2</v>
      </c>
      <c r="E35" s="1">
        <f>E14*holdings!$U$4*0.01</f>
        <v>1.433021983590888E-2</v>
      </c>
      <c r="F35" s="1">
        <f>F14*holdings!$U$4*0.01</f>
        <v>4.5467842359269766E-3</v>
      </c>
      <c r="G35" s="1">
        <f>G14*holdings!$U$4*0.01</f>
        <v>4.3770908003461527E-2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0.24540925266903924</v>
      </c>
      <c r="C2" s="206">
        <f>J2/K2-1</f>
        <v>0.39132089836315198</v>
      </c>
      <c r="D2" s="206">
        <f>J2/L2-1</f>
        <v>1.0055655718429097</v>
      </c>
      <c r="E2" s="206">
        <f>J2/M2-1</f>
        <v>0.96211511177575804</v>
      </c>
      <c r="F2" s="206">
        <f>J2/N2-1</f>
        <v>0.1515956249718684</v>
      </c>
      <c r="G2" s="206">
        <f>((O2-Q2)/O2)*((P2-R2)/ABS(P2-R2))</f>
        <v>0.32837914174961524</v>
      </c>
      <c r="H2" s="206">
        <f>'Yearly-Sector-Raw-Contribute'!G15</f>
        <v>1.0967099162505692E-2</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1.3309631250284948E-2</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1.1706664237078311E-3</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45754</v>
      </c>
      <c r="S3" s="225">
        <f>_xll.ciqfunctions.udf.CIQ(A3,"IQ_CLOSEPRICE",$A$24,"USD")</f>
        <v>219.39</v>
      </c>
      <c r="T3" s="231">
        <f t="shared" ref="T3:T18" si="5">P3-R3</f>
        <v>-62</v>
      </c>
    </row>
    <row r="4" spans="1:20" ht="28">
      <c r="A4" s="208" t="s">
        <v>149</v>
      </c>
      <c r="B4" s="229">
        <f>holdings!X19</f>
        <v>3.5868991019545549E-2</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-1.2289893281337816E-3</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-0.20782983359746421</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-8.0401161165611999E-3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45511</v>
      </c>
      <c r="S5" s="225">
        <f>_xll.ciqfunctions.udf.CIQ(A5,"IQ_CLOSEPRICE",$A$24,"USD")</f>
        <v>403.84</v>
      </c>
      <c r="T5" s="231">
        <f t="shared" si="5"/>
        <v>133</v>
      </c>
    </row>
    <row r="6" spans="1:20">
      <c r="A6" s="208" t="s">
        <v>163</v>
      </c>
      <c r="B6" s="229">
        <f>holdings!X21</f>
        <v>1.3739256908634139</v>
      </c>
      <c r="C6" s="206">
        <f t="shared" si="0"/>
        <v>0.64203454894433798</v>
      </c>
      <c r="D6" s="206">
        <f t="shared" si="1"/>
        <v>19.532</v>
      </c>
      <c r="E6" s="206">
        <f t="shared" si="2"/>
        <v>18.517110266159698</v>
      </c>
      <c r="F6" s="206">
        <f t="shared" si="3"/>
        <v>4.4183673469387754</v>
      </c>
      <c r="G6" s="206">
        <f t="shared" si="4"/>
        <v>0.86363052415210695</v>
      </c>
      <c r="H6" s="206">
        <f>'Yearly-Sector-Raw-Contribute'!G19</f>
        <v>1.6631201075530351E-2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45875</v>
      </c>
      <c r="Q6" s="225">
        <f>_xll.ciqfunctions.udf.CIQ(A6,"IQ_YEARLOW",$A$19,"USD")</f>
        <v>21.23</v>
      </c>
      <c r="R6" s="230" cm="1">
        <f t="array" ref="R6">_xll.ciqfunctions.udf.CIQ(A6,"IQ_YEARLOW_DATE")</f>
        <v>45511</v>
      </c>
      <c r="S6" s="225">
        <f>_xll.ciqfunctions.udf.CIQ(A6,"IQ_CLOSEPRICE",$A$24,"USD")</f>
        <v>75.63</v>
      </c>
      <c r="T6" s="231">
        <f t="shared" si="5"/>
        <v>364</v>
      </c>
    </row>
    <row r="7" spans="1:20">
      <c r="A7" s="208" t="s">
        <v>161</v>
      </c>
      <c r="B7" s="229">
        <f>holdings!X22</f>
        <v>0.5388262121939511</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1.1268572525414716E-2</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0.98880866425992808</v>
      </c>
      <c r="C8" s="206">
        <f t="shared" si="0"/>
        <v>1.493729679516953</v>
      </c>
      <c r="D8" s="206" t="e">
        <f t="shared" si="1"/>
        <v>#DIV/0!</v>
      </c>
      <c r="E8" s="206" t="e">
        <f t="shared" si="2"/>
        <v>#DIV/0!</v>
      </c>
      <c r="F8" s="206" t="e">
        <f t="shared" si="3"/>
        <v>#DIV/0!</v>
      </c>
      <c r="G8" s="206">
        <f t="shared" si="4"/>
        <v>0.74910968660968658</v>
      </c>
      <c r="H8" s="206">
        <f>'Yearly-Sector-Raw-Contribute'!G21</f>
        <v>1.7599022729254798E-2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45859</v>
      </c>
      <c r="Q8" s="225">
        <f>_xll.ciqfunctions.udf.CIQ(A8,"IQ_YEARLOW",$A$19,"USD")</f>
        <v>14.09</v>
      </c>
      <c r="R8" s="230" cm="1">
        <f t="array" ref="R8">_xll.ciqfunctions.udf.CIQ(A8,"IQ_YEARLOW_DATE")</f>
        <v>45586</v>
      </c>
      <c r="S8" s="225">
        <f>_xll.ciqfunctions.udf.CIQ(A8,"IQ_CLOSEPRICE",$A$24,"USD")</f>
        <v>27.7</v>
      </c>
      <c r="T8" s="231">
        <f t="shared" si="5"/>
        <v>273</v>
      </c>
    </row>
    <row r="9" spans="1:20">
      <c r="A9" s="208" t="s">
        <v>148</v>
      </c>
      <c r="B9" s="229">
        <f>holdings!X24</f>
        <v>-0.18611223253936215</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-2.9425304624403296E-3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0.36351272585972416</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6.0185416607428733E-3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-4.1500454895373906E-2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4.0678987236127963E-5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1.0015787518573549</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1.1303235110848431E-2</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45874</v>
      </c>
      <c r="Q12" s="225">
        <f>_xll.ciqfunctions.udf.CIQ(A12,"IQ_YEARLOW",$A$19,"USD")</f>
        <v>69.260000000000005</v>
      </c>
      <c r="R12" s="230" cm="1">
        <f t="array" ref="R12">_xll.ciqfunctions.udf.CIQ(A12,"IQ_YEARLOW_DATE")</f>
        <v>45545</v>
      </c>
      <c r="S12" s="225">
        <f>_xll.ciqfunctions.udf.CIQ(A12,"IQ_CLOSEPRICE",$A$24,"USD")</f>
        <v>107.68</v>
      </c>
      <c r="T12" s="231">
        <f t="shared" si="5"/>
        <v>329</v>
      </c>
    </row>
    <row r="13" spans="1:20">
      <c r="A13" s="208" t="s">
        <v>150</v>
      </c>
      <c r="B13" s="229">
        <f>holdings!X28</f>
        <v>-0.22342502218278626</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-3.6788920945275442E-3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-4.9846120026379559E-2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1.08729972133231E-3</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45754</v>
      </c>
      <c r="S14" s="225">
        <f>_xll.ciqfunctions.udf.CIQ(A14,"IQ_CLOSEPRICE",$A$24,"USD")</f>
        <v>181.96</v>
      </c>
      <c r="T14" s="231">
        <f t="shared" si="5"/>
        <v>113</v>
      </c>
    </row>
    <row r="15" spans="1:20">
      <c r="A15" s="208" t="s">
        <v>152</v>
      </c>
      <c r="B15" s="229">
        <f>holdings!X30</f>
        <v>1.2928997895279348E-2</v>
      </c>
      <c r="C15" s="206">
        <f>J15/K15-1</f>
        <v>0.37215873414542266</v>
      </c>
      <c r="D15" s="206">
        <f>J15/L15-1</f>
        <v>0.4312004715436506</v>
      </c>
      <c r="E15" s="206">
        <f>J15/M15-1</f>
        <v>6.7666601524330572E-2</v>
      </c>
      <c r="F15" s="206">
        <f>J15/N15-1</f>
        <v>-0.16908745247148294</v>
      </c>
      <c r="G15" s="206">
        <f t="shared" si="4"/>
        <v>-0.61951351351351347</v>
      </c>
      <c r="H15" s="206">
        <f>'Yearly-Sector-Raw-Contribute'!G28</f>
        <v>-1.053305213736385E-3</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-6.5114764772912226E-2</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-1.0322656527995734E-3</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0.60368050551521524</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5.5312424604702448E-3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-0.38340486409155949</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-1.2788143987883815E-3</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45870</v>
      </c>
      <c r="S18" s="225">
        <f>_xll.ciqfunctions.udf.CIQ(A18,"IQ_CLOSEPRICE",$A$24,"USD")</f>
        <v>27.96</v>
      </c>
      <c r="T18" s="231">
        <f t="shared" si="5"/>
        <v>-170</v>
      </c>
    </row>
    <row r="19" spans="1:20">
      <c r="A19" s="19" t="s">
        <v>268</v>
      </c>
      <c r="C19" s="206"/>
      <c r="D19" s="206"/>
      <c r="E19" s="206"/>
      <c r="F19" s="206"/>
      <c r="G19" s="206"/>
      <c r="H19" s="55">
        <f>SUM(H2:H18)</f>
        <v>6.2362646590056192E-2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0.10279997966646034</v>
      </c>
      <c r="C27" s="1">
        <f>C6*holdings!$U$4*0.01</f>
        <v>4.8038361183250021E-2</v>
      </c>
      <c r="D27" s="1">
        <f>D6*holdings!$U$4*0.01</f>
        <v>1.4614248908785517</v>
      </c>
      <c r="E27" s="1">
        <f>E6*holdings!$U$4*0.01</f>
        <v>1.385488728758373</v>
      </c>
      <c r="F27" s="1">
        <f>F6*holdings!$U$4*0.01</f>
        <v>0.33059144060318224</v>
      </c>
      <c r="G27" s="1">
        <f>G6*holdings!$U$4*0.01</f>
        <v>6.4618633243824455E-2</v>
      </c>
      <c r="H27" s="263"/>
    </row>
    <row r="28" spans="1:20">
      <c r="A28" s="208" t="s">
        <v>144</v>
      </c>
      <c r="B28" s="1">
        <f>B7*holdings!$U$4*0.01</f>
        <v>4.0316098625744846E-2</v>
      </c>
      <c r="C28" s="1">
        <f>C7*holdings!$U$4*0.01</f>
        <v>6.9883195614751217E-2</v>
      </c>
      <c r="D28" s="1">
        <f>D7*holdings!$U$4*0.01</f>
        <v>0.14933777314141491</v>
      </c>
      <c r="E28" s="1">
        <f>E7*holdings!$U$4*0.01</f>
        <v>0.14528190065783744</v>
      </c>
      <c r="F28" s="1">
        <f>F7*holdings!$U$4*0.01</f>
        <v>5.8731253353884433E-2</v>
      </c>
      <c r="G28" s="1">
        <f>G7*holdings!$U$4*0.01</f>
        <v>3.9474878894075111E-2</v>
      </c>
      <c r="H28" s="264"/>
    </row>
    <row r="29" spans="1:20">
      <c r="A29" s="208" t="s">
        <v>159</v>
      </c>
      <c r="B29" s="1">
        <f>B8*holdings!$U$4*0.01</f>
        <v>7.39847222130776E-2</v>
      </c>
      <c r="C29" s="1">
        <f>C8*holdings!$U$4*0.01</f>
        <v>0.11176396343897795</v>
      </c>
      <c r="D29" s="1"/>
      <c r="E29" s="1"/>
      <c r="F29" s="1"/>
      <c r="G29" s="1">
        <f>G8*holdings!$U$4*0.01</f>
        <v>5.6049945832972931E-2</v>
      </c>
      <c r="H29" s="264"/>
    </row>
    <row r="30" spans="1:20">
      <c r="A30" s="208" t="s">
        <v>147</v>
      </c>
      <c r="B30" s="1">
        <f>B9*holdings!$U$4*0.01</f>
        <v>-1.3925304583760035E-2</v>
      </c>
      <c r="C30" s="1">
        <f>C9*holdings!$U$4*0.01</f>
        <v>8.1000403864886685E-3</v>
      </c>
      <c r="D30" s="1">
        <f>D9*holdings!$U$4*0.01</f>
        <v>3.0704076810974149E-2</v>
      </c>
      <c r="E30" s="1">
        <f>E9*holdings!$U$4*0.01</f>
        <v>4.2324972663661725E-2</v>
      </c>
      <c r="F30" s="1">
        <f>F9*holdings!$U$4*0.01</f>
        <v>-1.8940249904094025E-2</v>
      </c>
      <c r="G30" s="1">
        <f>G9*holdings!$U$4*0.01</f>
        <v>3.1379438987326591E-2</v>
      </c>
      <c r="H30" s="264"/>
    </row>
    <row r="31" spans="1:20">
      <c r="A31" s="208" t="s">
        <v>167</v>
      </c>
      <c r="B31" s="1">
        <f>B10*holdings!$U$4*0.01</f>
        <v>2.7198778707890243E-2</v>
      </c>
      <c r="C31" s="1">
        <f>C10*holdings!$U$4*0.01</f>
        <v>3.5551313092456092E-2</v>
      </c>
      <c r="D31" s="1">
        <f>D10*holdings!$U$4*0.01</f>
        <v>3.5960675576703016E-2</v>
      </c>
      <c r="E31" s="1">
        <f>E10*holdings!$U$4*0.01</f>
        <v>3.840103383025071E-2</v>
      </c>
      <c r="F31" s="1">
        <f>F10*holdings!$U$4*0.01</f>
        <v>4.2417465150777607E-2</v>
      </c>
      <c r="G31" s="1">
        <f>G10*holdings!$U$4*0.01</f>
        <v>3.9448340892972465E-2</v>
      </c>
      <c r="H31" s="264"/>
    </row>
    <row r="32" spans="1:20">
      <c r="A32" s="208" t="s">
        <v>172</v>
      </c>
      <c r="B32" s="1">
        <f>B11*holdings!$U$4*0.01</f>
        <v>-3.105150407888699E-3</v>
      </c>
      <c r="C32" s="1">
        <f>C11*holdings!$U$4*0.01</f>
        <v>4.2646452756151268E-2</v>
      </c>
      <c r="D32" s="1">
        <f>D11*holdings!$U$4*0.01</f>
        <v>6.6518390254418455E-2</v>
      </c>
      <c r="E32" s="1">
        <f>E11*holdings!$U$4*0.01</f>
        <v>8.7560892227203466E-2</v>
      </c>
      <c r="F32" s="1">
        <f>F11*holdings!$U$4*0.01</f>
        <v>1.318762237228086E-2</v>
      </c>
      <c r="G32" s="1">
        <f>G11*holdings!$U$4*0.01</f>
        <v>-3.8911177599516331E-2</v>
      </c>
      <c r="H32" s="264"/>
    </row>
    <row r="33" spans="1:8">
      <c r="A33" s="208" t="s">
        <v>137</v>
      </c>
      <c r="B33" s="1">
        <f>B12*holdings!$U$4*0.01</f>
        <v>7.4940206744798829E-2</v>
      </c>
      <c r="C33" s="1">
        <f>C12*holdings!$U$4*0.01</f>
        <v>5.7798150804225401E-2</v>
      </c>
      <c r="D33" s="1">
        <f>D12*holdings!$U$4*0.01</f>
        <v>0.21638107378379662</v>
      </c>
      <c r="E33" s="1">
        <f>E12*holdings!$U$4*0.01</f>
        <v>0.18630425156731231</v>
      </c>
      <c r="F33" s="1">
        <f>F12*holdings!$U$4*0.01</f>
        <v>0.10181935855395184</v>
      </c>
      <c r="G33" s="1">
        <f>G12*holdings!$U$4*0.01</f>
        <v>4.8650790163636874E-2</v>
      </c>
      <c r="H33" s="264"/>
    </row>
    <row r="34" spans="1:8">
      <c r="A34" s="208" t="s">
        <v>151</v>
      </c>
      <c r="B34" s="1">
        <f>B13*holdings!$U$4*0.01</f>
        <v>-1.6717125161940221E-2</v>
      </c>
      <c r="C34" s="1">
        <f>C13*holdings!$U$4*0.01</f>
        <v>1.7789865470853922E-3</v>
      </c>
      <c r="D34" s="1">
        <f>D13*holdings!$U$4*0.01</f>
        <v>8.2673197229057339E-3</v>
      </c>
      <c r="E34" s="1">
        <f>E13*holdings!$U$4*0.01</f>
        <v>2.194428531215601E-2</v>
      </c>
      <c r="F34" s="1">
        <f>F13*holdings!$U$4*0.01</f>
        <v>-1.4525093937114791E-2</v>
      </c>
      <c r="G34" s="1">
        <f>G13*holdings!$U$4*0.01</f>
        <v>-3.6597156322765043E-2</v>
      </c>
      <c r="H34" s="264"/>
    </row>
    <row r="35" spans="1:8">
      <c r="A35" s="208" t="s">
        <v>175</v>
      </c>
      <c r="B35" s="1">
        <f>B14*holdings!$U$4*0.01</f>
        <v>-3.7295904423648852E-3</v>
      </c>
      <c r="C35" s="1">
        <f>C14*holdings!$U$4*0.01</f>
        <v>1.2756653961454612E-2</v>
      </c>
      <c r="D35" s="1">
        <f>D14*holdings!$U$4*0.01</f>
        <v>9.8057001824752882E-2</v>
      </c>
      <c r="E35" s="1">
        <f>E14*holdings!$U$4*0.01</f>
        <v>8.4393856599482397E-2</v>
      </c>
      <c r="F35" s="1">
        <f>F14*holdings!$U$4*0.01</f>
        <v>1.4381782494609224E-2</v>
      </c>
      <c r="G35" s="1">
        <f>G14*holdings!$U$4*0.01</f>
        <v>2.3833628067792208E-2</v>
      </c>
      <c r="H35" s="264"/>
    </row>
    <row r="36" spans="1:8">
      <c r="A36" s="208" t="s">
        <v>166</v>
      </c>
      <c r="B36" s="1">
        <f>B15*holdings!$U$4*0.01</f>
        <v>9.6737453093782746E-4</v>
      </c>
      <c r="C36" s="1">
        <f>C15*holdings!$U$4*0.01</f>
        <v>2.7845691042288259E-2</v>
      </c>
      <c r="D36" s="1">
        <f>D15*holdings!$U$4*0.01</f>
        <v>3.2263316714748087E-2</v>
      </c>
      <c r="E36" s="1">
        <f>E15*holdings!$U$4*0.01</f>
        <v>5.0629559568307007E-3</v>
      </c>
      <c r="F36" s="1">
        <f>F15*holdings!$U$4*0.01</f>
        <v>-1.2651475106341861E-2</v>
      </c>
      <c r="G36" s="1">
        <f>G15*holdings!$U$4*0.01</f>
        <v>-4.6353290440521944E-2</v>
      </c>
      <c r="H36" s="264"/>
    </row>
    <row r="37" spans="1:8">
      <c r="A37" s="208" t="s">
        <v>146</v>
      </c>
      <c r="B37" s="1">
        <f>B16*holdings!$U$4*0.01</f>
        <v>-4.8720222200919422E-3</v>
      </c>
      <c r="C37" s="1">
        <f>C16*holdings!$U$4*0.01</f>
        <v>2.7778257707747587E-2</v>
      </c>
      <c r="D37" s="1">
        <f>D16*holdings!$U$4*0.01</f>
        <v>7.1925577243454622E-2</v>
      </c>
      <c r="E37" s="1">
        <f>E16*holdings!$U$4*0.01</f>
        <v>0.10776803603029182</v>
      </c>
      <c r="F37" s="1">
        <f>F16*holdings!$U$4*0.01</f>
        <v>-5.1593043499603706E-3</v>
      </c>
      <c r="G37" s="1">
        <f>G16*holdings!$U$4*0.01</f>
        <v>-3.9772399912537386E-2</v>
      </c>
      <c r="H37" s="264"/>
    </row>
    <row r="38" spans="1:8">
      <c r="A38" s="208" t="s">
        <v>168</v>
      </c>
      <c r="B38" s="1">
        <f>B17*holdings!$U$4*0.01</f>
        <v>4.5168631829719558E-2</v>
      </c>
      <c r="C38" s="1">
        <f>C17*holdings!$U$4*0.01</f>
        <v>3.1701433796207094E-2</v>
      </c>
      <c r="D38" s="1">
        <f>D17*holdings!$U$4*0.01</f>
        <v>8.5693569857589247E-2</v>
      </c>
      <c r="E38" s="1">
        <f>E17*holdings!$U$4*0.01</f>
        <v>0.123573895782342</v>
      </c>
      <c r="F38" s="1">
        <f>F17*holdings!$U$4*0.01</f>
        <v>3.5050783135574054E-2</v>
      </c>
      <c r="G38" s="1">
        <f>G17*holdings!$U$4*0.01</f>
        <v>3.8769038563535203E-2</v>
      </c>
      <c r="H38" s="264"/>
    </row>
    <row r="39" spans="1:8">
      <c r="A39" s="208" t="s">
        <v>171</v>
      </c>
      <c r="B39" s="1">
        <f>B18*holdings!$U$4*0.01</f>
        <v>-2.8687149890810632E-2</v>
      </c>
      <c r="C39" s="1">
        <f>C18*holdings!$U$4*0.01</f>
        <v>1.5141300601837618E-2</v>
      </c>
      <c r="D39" s="1">
        <f>D18*holdings!$U$4*0.01</f>
        <v>7.7973510633151822E-3</v>
      </c>
      <c r="E39" s="1">
        <f>E18*holdings!$U$4*0.01</f>
        <v>9.3693137134303224E-3</v>
      </c>
      <c r="F39" s="1">
        <f>F18*holdings!$U$4*0.01</f>
        <v>-1.808822378526053E-3</v>
      </c>
      <c r="G39" s="1">
        <f>G18*holdings!$U$4*0.01</f>
        <v>-3.970110959995244E-2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0.33606374264651118</v>
      </c>
      <c r="C2" s="206">
        <f>J2/K2-1</f>
        <v>0.70460143856537605</v>
      </c>
      <c r="D2" s="206">
        <f>J2/L2-1</f>
        <v>9.2227737398806369</v>
      </c>
      <c r="E2" s="206">
        <f>J2/M2-1</f>
        <v>6.1894609982130246</v>
      </c>
      <c r="F2" s="206">
        <f>J2/N2-1</f>
        <v>0.41977841608535083</v>
      </c>
      <c r="G2" s="206">
        <f>((O2-Q2)/O2)*((P2-R2)/ABS(P2-R2))</f>
        <v>0.50264124942581534</v>
      </c>
      <c r="H2" s="206">
        <f>'Yearly-Sector-Raw-Contribute'!G32</f>
        <v>1.2423040639220827E-2</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45869</v>
      </c>
      <c r="Q2" s="225">
        <f>_xll.ciqfunctions.udf.CIQ(A2,"IQ_YEARLOW",$A$16,"USD")</f>
        <v>86.62</v>
      </c>
      <c r="R2" s="230" cm="1">
        <f t="array" ref="R2">_xll.ciqfunctions.udf.CIQ(A2,"IQ_YEARLOW_DATE")</f>
        <v>45754</v>
      </c>
      <c r="S2" s="225">
        <f>_xll.ciqfunctions.udf.CIQ(A2,"IQ_CLOSEPRICE",$A$21,"USD")</f>
        <v>134.29</v>
      </c>
      <c r="T2" s="230">
        <f>P2-R2</f>
        <v>115</v>
      </c>
    </row>
    <row r="3" spans="1:20">
      <c r="A3" s="208" t="s">
        <v>136</v>
      </c>
      <c r="B3" s="206">
        <f>holdings!X35</f>
        <v>-0.14843063653062849</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-7.1059265111071404E-3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0.30119910282953777</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6.1431845754576289E-3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45869</v>
      </c>
      <c r="Q4" s="225">
        <f>_xll.ciqfunctions.udf.CIQ(A4,"IQ_YEARLOW",$A$16,"USD")</f>
        <v>128.5</v>
      </c>
      <c r="R4" s="230" cm="1">
        <f t="array" ref="R4">_xll.ciqfunctions.udf.CIQ(A4,"IQ_YEARLOW_DATE")</f>
        <v>45544</v>
      </c>
      <c r="S4" s="225">
        <f>_xll.ciqfunctions.udf.CIQ(A4,"IQ_CLOSEPRICE",$A$21,"USD")</f>
        <v>231.84</v>
      </c>
      <c r="T4" s="230">
        <f t="shared" si="5"/>
        <v>325</v>
      </c>
    </row>
    <row r="5" spans="1:20" ht="28">
      <c r="A5" s="208" t="s">
        <v>133</v>
      </c>
      <c r="B5" s="206">
        <f>holdings!X37</f>
        <v>0.1457416954546189</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3.9967921880948555E-3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45869</v>
      </c>
      <c r="Q5" s="225">
        <f>_xll.ciqfunctions.udf.CIQ(A5,"IQ_YEARLOW",$A$16,"USD")</f>
        <v>26.50177</v>
      </c>
      <c r="R5" s="230" cm="1">
        <f t="array" ref="R5">_xll.ciqfunctions.udf.CIQ(A5,"IQ_YEARLOW_DATE")</f>
        <v>45756</v>
      </c>
      <c r="S5" s="225">
        <f>_xll.ciqfunctions.udf.CIQ(A5,"IQ_CLOSEPRICE",$A$21,"USD")</f>
        <v>32.79439</v>
      </c>
      <c r="T5" s="230">
        <f t="shared" si="5"/>
        <v>113</v>
      </c>
    </row>
    <row r="6" spans="1:20" ht="28">
      <c r="A6" s="208" t="s">
        <v>130</v>
      </c>
      <c r="B6" s="206">
        <f>holdings!X38</f>
        <v>0.5815476051220656</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2.2929303653175526E-2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-3.0588099497893539E-3</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1.063321886913407E-3</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-0.31806247170665469</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-9.2306974462307845E-3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0.2300853798081155</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2.2275814256504821E-3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0.25558671853795345</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1.9489260801938438E-4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45875</v>
      </c>
      <c r="Q10" s="225">
        <f>_xll.ciqfunctions.udf.CIQ(A10,"IQ_YEARLOW",$A$16,"USD")</f>
        <v>59.43</v>
      </c>
      <c r="R10" s="230" cm="1">
        <f t="array" ref="R10">_xll.ciqfunctions.udf.CIQ(A10,"IQ_YEARLOW_DATE")</f>
        <v>45754</v>
      </c>
      <c r="S10" s="225">
        <f>_xll.ciqfunctions.udf.CIQ(A10,"IQ_CLOSEPRICE",$A$21,"USD")</f>
        <v>110.53</v>
      </c>
      <c r="T10" s="230">
        <f t="shared" si="5"/>
        <v>121</v>
      </c>
    </row>
    <row r="11" spans="1:20" ht="28">
      <c r="A11" s="208" t="s">
        <v>135</v>
      </c>
      <c r="B11" s="206">
        <f>holdings!X43</f>
        <v>2.1316037228817919E-2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6.4417032735802795E-4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45511</v>
      </c>
      <c r="S11" s="225">
        <f>_xll.ciqfunctions.udf.CIQ(A11,"IQ_CLOSEPRICE",$A$21,"USD")</f>
        <v>43.166559999999997</v>
      </c>
      <c r="T11" s="230">
        <f t="shared" si="5"/>
        <v>203</v>
      </c>
    </row>
    <row r="12" spans="1:20">
      <c r="A12" s="208" t="s">
        <v>156</v>
      </c>
      <c r="B12" s="206">
        <f>holdings!X44</f>
        <v>0.29253802281368824</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3.5743248263069389E-3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-5.0644447337586218E-2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-6.7315649836543478E-5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0.28951705950222517</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2.1127373383912004E-3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0.10343709468223095</v>
      </c>
      <c r="C15" s="206">
        <f>J15/K15-1</f>
        <v>0.56040901419636646</v>
      </c>
      <c r="D15" s="206" t="e">
        <f>J15/L15-1</f>
        <v>#DIV/0!</v>
      </c>
      <c r="E15" s="206" t="e">
        <f>J15/M15-1</f>
        <v>#DIV/0!</v>
      </c>
      <c r="F15" s="206">
        <f>J15/N15-1</f>
        <v>-5.2276153150437099E-2</v>
      </c>
      <c r="G15" s="206">
        <f t="shared" si="4"/>
        <v>-0.56255468066491687</v>
      </c>
      <c r="H15" s="206">
        <f>'Yearly-Sector-Raw-Contribute'!G45</f>
        <v>2.4454160434079293E-3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4.1350825904821739E-2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-1.1105889145750959E-2</v>
      </c>
      <c r="C24" s="1">
        <f>C3*holdings!$U$4*0.01</f>
        <v>4.9531929101208818E-3</v>
      </c>
      <c r="D24" s="1">
        <f>D3*holdings!$U$4*0.01</f>
        <v>3.1332978560976811E-2</v>
      </c>
      <c r="E24" s="1">
        <f>E3*holdings!$U$4*0.01</f>
        <v>2.816064044763034E-2</v>
      </c>
      <c r="F24" s="1">
        <f>F3*holdings!$U$4*0.01</f>
        <v>-6.5828355307667044E-3</v>
      </c>
      <c r="G24" s="1">
        <f>G3*holdings!$U$4*0.01</f>
        <v>-2.6145988012901054E-2</v>
      </c>
      <c r="H24" s="263"/>
    </row>
    <row r="25" spans="1:19">
      <c r="A25" s="208" t="s">
        <v>144</v>
      </c>
      <c r="B25" s="1">
        <f>B4*holdings!$U$4*0.01</f>
        <v>2.2536343742851468E-2</v>
      </c>
      <c r="C25" s="1">
        <f>C4*holdings!$U$4*0.01</f>
        <v>5.052317387306194E-2</v>
      </c>
      <c r="D25" s="1">
        <f>D4*holdings!$U$4*0.01</f>
        <v>0.31413650853495034</v>
      </c>
      <c r="E25" s="1">
        <f>E4*holdings!$U$4*0.01</f>
        <v>0.26405761348105528</v>
      </c>
      <c r="F25" s="1">
        <f>F4*holdings!$U$4*0.01</f>
        <v>6.0068630395997948E-2</v>
      </c>
      <c r="G25" s="1">
        <f>G4*holdings!$U$4*0.01</f>
        <v>4.147034876278622E-2</v>
      </c>
      <c r="H25" s="264"/>
    </row>
    <row r="26" spans="1:19">
      <c r="A26" s="208" t="s">
        <v>159</v>
      </c>
      <c r="B26" s="1">
        <f>B5*holdings!$U$4*0.01</f>
        <v>1.0904696978098585E-2</v>
      </c>
      <c r="C26" s="1">
        <f>C5*holdings!$U$4*0.01</f>
        <v>3.5469484441962421E-2</v>
      </c>
      <c r="D26" s="1">
        <f>D5*holdings!$U$4*0.01</f>
        <v>0.10638007034730565</v>
      </c>
      <c r="E26" s="1">
        <f>E5*holdings!$U$4*0.01</f>
        <v>9.7342089395730372E-2</v>
      </c>
      <c r="F26" s="1">
        <f>F5*holdings!$U$4*0.01</f>
        <v>2.0244141740016996E-2</v>
      </c>
      <c r="G26" s="1">
        <f>G5*holdings!$U$4*0.01</f>
        <v>2.451067065852414E-2</v>
      </c>
      <c r="H26" s="264"/>
    </row>
    <row r="27" spans="1:19">
      <c r="A27" s="208" t="s">
        <v>147</v>
      </c>
      <c r="B27" s="1">
        <f>B6*holdings!$U$4*0.01</f>
        <v>4.3512602158314449E-2</v>
      </c>
      <c r="C27" s="1">
        <f>C6*holdings!$U$4*0.01</f>
        <v>4.2396805426112669E-2</v>
      </c>
      <c r="D27" s="1">
        <f>D6*holdings!$U$4*0.01</f>
        <v>0.14971755503936221</v>
      </c>
      <c r="E27" s="1">
        <f>E6*holdings!$U$4*0.01</f>
        <v>0.15841536211488136</v>
      </c>
      <c r="F27" s="1">
        <f>F6*holdings!$U$4*0.01</f>
        <v>1.9466277774365857E-2</v>
      </c>
      <c r="G27" s="1">
        <f>G6*holdings!$U$4*0.01</f>
        <v>3.9498245880504983E-2</v>
      </c>
      <c r="H27" s="264"/>
    </row>
    <row r="28" spans="1:19">
      <c r="A28" s="208" t="s">
        <v>167</v>
      </c>
      <c r="B28" s="1">
        <f>B7*holdings!$U$4*0.01</f>
        <v>-2.2886652657634317E-4</v>
      </c>
      <c r="C28" s="1">
        <f>C7*holdings!$U$4*0.01</f>
        <v>1.2243209526400041E-2</v>
      </c>
      <c r="D28" s="1">
        <f>D7*holdings!$U$4*0.01</f>
        <v>1.6830415861198499E-2</v>
      </c>
      <c r="E28" s="1">
        <f>E7*holdings!$U$4*0.01</f>
        <v>1.5030758574797964E-2</v>
      </c>
      <c r="F28" s="1">
        <f>F7*holdings!$U$4*0.01</f>
        <v>-1.6368262115267429E-2</v>
      </c>
      <c r="G28" s="1">
        <f>G7*holdings!$U$4*0.01</f>
        <v>-2.9601782438028225E-2</v>
      </c>
      <c r="H28" s="264"/>
    </row>
    <row r="29" spans="1:19">
      <c r="A29" s="208" t="s">
        <v>172</v>
      </c>
      <c r="B29" s="1">
        <f>B8*holdings!$U$4*0.01</f>
        <v>-2.3798096099040565E-2</v>
      </c>
      <c r="C29" s="1">
        <f>C8*holdings!$U$4*0.01</f>
        <v>2.9393355320835791E-2</v>
      </c>
      <c r="D29" s="1">
        <f>D8*holdings!$U$4*0.01</f>
        <v>4.099773970199122E-2</v>
      </c>
      <c r="E29" s="1">
        <f>E8*holdings!$U$4*0.01</f>
        <v>6.4725654327507723E-2</v>
      </c>
      <c r="F29" s="1">
        <f>F8*holdings!$U$4*0.01</f>
        <v>2.4354190482691589E-3</v>
      </c>
      <c r="G29" s="1">
        <f>G8*holdings!$U$4*0.01</f>
        <v>-4.7186391761035167E-2</v>
      </c>
      <c r="H29" s="264"/>
    </row>
    <row r="30" spans="1:19">
      <c r="A30" s="208" t="s">
        <v>137</v>
      </c>
      <c r="B30" s="1">
        <f>B9*holdings!$U$4*0.01</f>
        <v>1.7215466981303773E-2</v>
      </c>
      <c r="C30" s="1">
        <f>C9*holdings!$U$4*0.01</f>
        <v>5.9185175862608165E-2</v>
      </c>
      <c r="D30" s="1">
        <f>D9*holdings!$U$4*0.01</f>
        <v>0.63352963665042783</v>
      </c>
      <c r="E30" s="1">
        <f>E9*holdings!$U$4*0.01</f>
        <v>0.62845184655798703</v>
      </c>
      <c r="F30" s="1">
        <f>F9*holdings!$U$4*0.01</f>
        <v>4.2488349137008212E-2</v>
      </c>
      <c r="G30" s="1">
        <f>G9*holdings!$U$4*0.01</f>
        <v>-4.9087587182335364E-2</v>
      </c>
      <c r="H30" s="264"/>
    </row>
    <row r="31" spans="1:19">
      <c r="A31" s="208" t="s">
        <v>151</v>
      </c>
      <c r="B31" s="1">
        <f>B10*holdings!$U$4*0.01</f>
        <v>1.9123530219605556E-2</v>
      </c>
      <c r="C31" s="1">
        <f>C10*holdings!$U$4*0.01</f>
        <v>4.2854557207494808E-2</v>
      </c>
      <c r="D31" s="1">
        <f>D10*holdings!$U$4*0.01</f>
        <v>0.16576877755815539</v>
      </c>
      <c r="E31" s="1">
        <f>E10*holdings!$U$4*0.01</f>
        <v>0.14401113214891895</v>
      </c>
      <c r="F31" s="1">
        <f>F10*holdings!$U$4*0.01</f>
        <v>2.4139433640924447E-2</v>
      </c>
      <c r="G31" s="1">
        <f>G10*holdings!$U$4*0.01</f>
        <v>4.1532346725922695E-2</v>
      </c>
      <c r="H31" s="264"/>
    </row>
    <row r="32" spans="1:19">
      <c r="A32" s="208" t="s">
        <v>175</v>
      </c>
      <c r="B32" s="1">
        <f>B11*holdings!$U$4*0.01</f>
        <v>1.5949102693573814E-3</v>
      </c>
      <c r="C32" s="1">
        <f>C11*holdings!$U$4*0.01</f>
        <v>1.093247578845729E-2</v>
      </c>
      <c r="D32" s="1">
        <f>D11*holdings!$U$4*0.01</f>
        <v>7.4179821735936069E-2</v>
      </c>
      <c r="E32" s="1">
        <f>E11*holdings!$U$4*0.01</f>
        <v>6.710476639994617E-2</v>
      </c>
      <c r="F32" s="1">
        <f>F11*holdings!$U$4*0.01</f>
        <v>1.615159770702802E-2</v>
      </c>
      <c r="G32" s="1">
        <f>G11*holdings!$U$4*0.01</f>
        <v>2.8218608464620844E-2</v>
      </c>
      <c r="H32" s="264"/>
    </row>
    <row r="33" spans="1:8">
      <c r="A33" s="208" t="s">
        <v>166</v>
      </c>
      <c r="B33" s="1">
        <f>B12*holdings!$U$4*0.01</f>
        <v>2.1888303710235594E-2</v>
      </c>
      <c r="C33" s="1">
        <f>C12*holdings!$U$4*0.01</f>
        <v>4.8351594944120051E-2</v>
      </c>
      <c r="D33" s="1">
        <f>D12*holdings!$U$4*0.01</f>
        <v>7.2174430841941029E-2</v>
      </c>
      <c r="E33" s="1">
        <f>E12*holdings!$U$4*0.01</f>
        <v>8.1329548049497144E-2</v>
      </c>
      <c r="F33" s="1">
        <f>F12*holdings!$U$4*0.01</f>
        <v>-4.4955341760518543E-3</v>
      </c>
      <c r="G33" s="1">
        <f>G12*holdings!$U$4*0.01</f>
        <v>3.9361543087024935E-2</v>
      </c>
      <c r="H33" s="264"/>
    </row>
    <row r="34" spans="1:8">
      <c r="A34" s="208" t="s">
        <v>146</v>
      </c>
      <c r="B34" s="1">
        <f>B13*holdings!$U$4*0.01</f>
        <v>-3.7893229533041417E-3</v>
      </c>
      <c r="C34" s="1">
        <f>C13*holdings!$U$4*0.01</f>
        <v>8.7327103458125395E-3</v>
      </c>
      <c r="D34" s="1">
        <f>D13*holdings!$U$4*0.01</f>
        <v>1.5450650344857469E-2</v>
      </c>
      <c r="E34" s="1">
        <f>E13*holdings!$U$4*0.01</f>
        <v>2.3149586011985739E-2</v>
      </c>
      <c r="F34" s="1">
        <f>F13*holdings!$U$4*0.01</f>
        <v>-1.589650678531945E-2</v>
      </c>
      <c r="G34" s="1">
        <f>G13*holdings!$U$4*0.01</f>
        <v>-2.8762921153552359E-2</v>
      </c>
      <c r="H34" s="264"/>
    </row>
    <row r="35" spans="1:8">
      <c r="A35" s="208" t="s">
        <v>168</v>
      </c>
      <c r="B35" s="1">
        <f>B14*holdings!$U$4*0.01</f>
        <v>2.1662268947906953E-2</v>
      </c>
      <c r="C35" s="1">
        <f>C14*holdings!$U$4*0.01</f>
        <v>3.1804634312263991E-2</v>
      </c>
      <c r="D35" s="1">
        <f>D14*holdings!$U$4*0.01</f>
        <v>5.4973978347781172E-2</v>
      </c>
      <c r="E35" s="1">
        <f>E14*holdings!$U$4*0.01</f>
        <v>4.4340135048886682E-2</v>
      </c>
      <c r="F35" s="1">
        <f>F14*holdings!$U$4*0.01</f>
        <v>1.6501625067234878E-3</v>
      </c>
      <c r="G35" s="1">
        <f>G14*holdings!$U$4*0.01</f>
        <v>2.8750785924396376E-2</v>
      </c>
      <c r="H35" s="264"/>
    </row>
    <row r="36" spans="1:8">
      <c r="A36" s="208" t="s">
        <v>171</v>
      </c>
      <c r="B36" s="1">
        <f>B15*holdings!$U$4*0.01</f>
        <v>7.739378702067058E-3</v>
      </c>
      <c r="C36" s="1">
        <f>C15*holdings!$U$4*0.01</f>
        <v>4.1930968790665657E-2</v>
      </c>
      <c r="D36" s="1" t="e">
        <f>D15*holdings!$U$4*0.01</f>
        <v>#DIV/0!</v>
      </c>
      <c r="E36" s="1" t="e">
        <f>E15*holdings!$U$4*0.01</f>
        <v>#DIV/0!</v>
      </c>
      <c r="F36" s="1">
        <f>F15*holdings!$U$4*0.01</f>
        <v>-3.9114105782013103E-3</v>
      </c>
      <c r="G36" s="1">
        <f>G15*holdings!$U$4*0.01</f>
        <v>-4.2091512021500341E-2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1.3938665498618054E-2</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-8.4399777547248932E-3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-3.051127876509502E-3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1.9705181867107802E-3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2.6295678335331672E-2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8.361684954155053E-3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-4.4900892838585929E-3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-2.5404221580852746E-3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-1.7722648325600009E-3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1.5014477295025296E-2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1.8958460137581087E-3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3.3211912703830556E-3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-4.0171597055557355E-3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1.0967099162505692E-2</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1.1706664237078311E-3</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-1.2289893281337816E-3</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-8.0401161165611999E-3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1.6631201075530351E-2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1.1268572525414716E-2</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1.7599022729254798E-2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-2.9425304624403296E-3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6.0185416607428733E-3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4.0678987236127963E-5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1.1303235110848431E-2</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-3.6788920945275442E-3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1.08729972133231E-3</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-1.053305213736385E-3</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-1.0322656527995734E-3</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5.5312424604702448E-3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-1.2788143987883815E-3</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1.2423040639220827E-2</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-7.1059265111071404E-3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6.1431845754576289E-3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3.9967921880948555E-3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2.2929303653175526E-2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1.063321886913407E-3</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-9.2306974462307845E-3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2.2275814256504821E-3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1.9489260801938438E-4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6.4417032735802795E-4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3.5743248263069389E-3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-6.7315649836543478E-5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2.1127373383912004E-3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2.4454160434079293E-3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2025-08-07T00:54:17Z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