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2AF57D0E-D804-456A-9A50-D80F9A4549D4}" xr6:coauthVersionLast="47" xr6:coauthVersionMax="47" xr10:uidLastSave="{00000000-0000-0000-0000-000000000000}"/>
  <bookViews>
    <workbookView xWindow="-110" yWindow="-110" windowWidth="25820" windowHeight="15500" firstSheet="2" activeTab="2" xr2:uid="{00000000-000D-0000-FFFF-FFFF00000000}"/>
  </bookViews>
  <sheets>
    <sheet name="__snloffice" sheetId="8" state="veryHidden" r:id="rId1"/>
    <sheet name="_CIQHiddenCacheSheet" sheetId="140" state="veryHidden" r:id="rId2"/>
    <sheet name="raw1" sheetId="12"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hidden="1">"95db844a-a697-40e8-bb93-b88de84ad32b"</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2"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8" i="12" l="1"/>
  <c r="E5" i="2"/>
  <c r="E6" i="2"/>
  <c r="E7" i="2"/>
  <c r="E9" i="2"/>
  <c r="E22" i="2"/>
  <c r="X7" i="2"/>
  <c r="D26" i="2"/>
  <c r="P17" i="2"/>
  <c r="D9" i="2"/>
  <c r="P11" i="2"/>
  <c r="AB6" i="2"/>
  <c r="R8" i="2"/>
  <c r="P19" i="2"/>
  <c r="M3" i="12"/>
  <c r="G11" i="2"/>
  <c r="D31" i="20"/>
  <c r="G20" i="2"/>
  <c r="H12" i="20"/>
  <c r="G18" i="2"/>
  <c r="H18" i="20"/>
  <c r="AB20" i="2"/>
  <c r="D16" i="2"/>
  <c r="N17" i="2"/>
  <c r="M2" i="12"/>
  <c r="R16" i="2"/>
  <c r="G15" i="2"/>
  <c r="D23" i="2"/>
  <c r="H32" i="20"/>
  <c r="M5" i="12"/>
  <c r="R25" i="2"/>
  <c r="I5" i="2"/>
  <c r="I12" i="2"/>
  <c r="R14" i="2"/>
  <c r="G14" i="2"/>
  <c r="E17" i="2"/>
  <c r="H47" i="20"/>
  <c r="M9" i="12"/>
  <c r="K18" i="2"/>
  <c r="N6" i="2"/>
  <c r="E24" i="2"/>
  <c r="D11" i="2"/>
  <c r="X16" i="2"/>
  <c r="N9" i="2"/>
  <c r="E25" i="2"/>
  <c r="M4" i="12"/>
  <c r="AB14" i="2"/>
  <c r="N24" i="2"/>
  <c r="D5" i="2"/>
  <c r="X6" i="2"/>
  <c r="N26" i="2"/>
  <c r="D8" i="2"/>
  <c r="X18" i="2"/>
  <c r="E23" i="2"/>
  <c r="D10" i="2"/>
  <c r="M7" i="12"/>
  <c r="G21" i="2"/>
  <c r="E11" i="2"/>
  <c r="D15" i="2"/>
  <c r="X25" i="2"/>
  <c r="AB22" i="2"/>
  <c r="D22" i="2"/>
  <c r="X21" i="2"/>
  <c r="I17" i="2"/>
  <c r="X12" i="2"/>
  <c r="K8" i="2"/>
  <c r="AB25" i="2"/>
  <c r="AB9" i="2"/>
  <c r="R18" i="2"/>
  <c r="P23" i="2"/>
  <c r="N11" i="2"/>
  <c r="H37" i="20"/>
  <c r="D45" i="20"/>
  <c r="D20" i="20"/>
  <c r="D10" i="20"/>
  <c r="X23" i="2"/>
  <c r="X14" i="2"/>
  <c r="AB23" i="2"/>
  <c r="AB7" i="2"/>
  <c r="R17" i="2"/>
  <c r="P22" i="2"/>
  <c r="N10" i="2"/>
  <c r="E10" i="2"/>
  <c r="D14" i="2"/>
  <c r="D8" i="20"/>
  <c r="H45" i="20"/>
  <c r="H31" i="20"/>
  <c r="H11" i="20"/>
  <c r="D44" i="20"/>
  <c r="D35" i="20"/>
  <c r="K19" i="2"/>
  <c r="H24" i="20"/>
  <c r="H17" i="20"/>
  <c r="D34" i="20"/>
  <c r="D7" i="20"/>
  <c r="N25" i="2"/>
  <c r="N7" i="2"/>
  <c r="G19" i="2"/>
  <c r="E26" i="2"/>
  <c r="E8" i="2"/>
  <c r="K26" i="2"/>
  <c r="I21" i="2"/>
  <c r="I19" i="2"/>
  <c r="K12" i="2"/>
  <c r="K10" i="2"/>
  <c r="AB21" i="2"/>
  <c r="AB5" i="2"/>
  <c r="R15" i="2"/>
  <c r="P18" i="2"/>
  <c r="H39" i="20"/>
  <c r="H6" i="20"/>
  <c r="D32" i="20"/>
  <c r="D6" i="20"/>
  <c r="X9" i="2"/>
  <c r="R13" i="2"/>
  <c r="P16" i="2"/>
  <c r="N23" i="2"/>
  <c r="N5" i="2"/>
  <c r="G16" i="2"/>
  <c r="H25" i="20"/>
  <c r="H7" i="20"/>
  <c r="D30" i="20"/>
  <c r="D19" i="20"/>
  <c r="P4" i="2"/>
  <c r="AB19" i="2"/>
  <c r="R12" i="2"/>
  <c r="P15" i="2"/>
  <c r="N21" i="2"/>
  <c r="H40" i="20"/>
  <c r="H19" i="20"/>
  <c r="D29" i="20"/>
  <c r="D18" i="20"/>
  <c r="P5" i="2"/>
  <c r="K25" i="2"/>
  <c r="K23" i="2"/>
  <c r="X20" i="2"/>
  <c r="K16" i="2"/>
  <c r="K14" i="2"/>
  <c r="AB18" i="2"/>
  <c r="R11" i="2"/>
  <c r="P14" i="2"/>
  <c r="N20" i="2"/>
  <c r="H33" i="20"/>
  <c r="H13" i="20"/>
  <c r="D28" i="20"/>
  <c r="D16" i="20"/>
  <c r="D7" i="2"/>
  <c r="X11" i="2"/>
  <c r="K4" i="2"/>
  <c r="AB17" i="2"/>
  <c r="R10" i="2"/>
  <c r="P13" i="2"/>
  <c r="N19" i="2"/>
  <c r="G13" i="2"/>
  <c r="E21" i="2"/>
  <c r="D25" i="2"/>
  <c r="H27" i="20"/>
  <c r="H8" i="20"/>
  <c r="D42" i="20"/>
  <c r="D15" i="20"/>
  <c r="E19" i="2"/>
  <c r="D24" i="2"/>
  <c r="D6" i="2"/>
  <c r="X26" i="2"/>
  <c r="X15" i="2"/>
  <c r="I4" i="2"/>
  <c r="AB15" i="2"/>
  <c r="R26" i="2"/>
  <c r="R9" i="2"/>
  <c r="P12" i="2"/>
  <c r="N18" i="2"/>
  <c r="G12" i="2"/>
  <c r="H20" i="20"/>
  <c r="D40" i="20"/>
  <c r="D14" i="20"/>
  <c r="H35" i="20"/>
  <c r="H14" i="20"/>
  <c r="D39" i="20"/>
  <c r="D13" i="20"/>
  <c r="H41" i="20"/>
  <c r="K20" i="2"/>
  <c r="I9" i="2"/>
  <c r="AB13" i="2"/>
  <c r="R24" i="2"/>
  <c r="R6" i="2"/>
  <c r="P10" i="2"/>
  <c r="N16" i="2"/>
  <c r="G26" i="2"/>
  <c r="G10" i="2"/>
  <c r="H28" i="20"/>
  <c r="H9" i="20"/>
  <c r="D38" i="20"/>
  <c r="D12" i="20"/>
  <c r="G8" i="2"/>
  <c r="E16" i="2"/>
  <c r="D20" i="2"/>
  <c r="X17" i="2"/>
  <c r="I11" i="2"/>
  <c r="K6" i="2"/>
  <c r="AB12" i="2"/>
  <c r="R23" i="2"/>
  <c r="R5" i="2"/>
  <c r="P9" i="2"/>
  <c r="N15" i="2"/>
  <c r="G25" i="2"/>
  <c r="H43" i="20"/>
  <c r="H21" i="20"/>
  <c r="H15" i="20"/>
  <c r="D36" i="20"/>
  <c r="D26" i="20"/>
  <c r="G7" i="2"/>
  <c r="E15" i="2"/>
  <c r="D18" i="2"/>
  <c r="X10" i="2"/>
  <c r="X8" i="2"/>
  <c r="I6" i="2"/>
  <c r="AB11" i="2"/>
  <c r="R22" i="2"/>
  <c r="P26" i="2"/>
  <c r="P7" i="2"/>
  <c r="N14" i="2"/>
  <c r="G24" i="2"/>
  <c r="H36" i="20"/>
  <c r="D24" i="20"/>
  <c r="D4" i="20"/>
  <c r="E14" i="2"/>
  <c r="D17" i="2"/>
  <c r="K22" i="2"/>
  <c r="AB4" i="2"/>
  <c r="D4" i="2"/>
  <c r="R20" i="2"/>
  <c r="P25" i="2"/>
  <c r="P6" i="2"/>
  <c r="N13" i="2"/>
  <c r="G23" i="2"/>
  <c r="G6" i="2"/>
  <c r="H29" i="20"/>
  <c r="H5" i="20"/>
  <c r="D23" i="20"/>
  <c r="G22" i="2"/>
  <c r="G5" i="2"/>
  <c r="E13" i="2"/>
  <c r="I24" i="2"/>
  <c r="I22" i="2"/>
  <c r="I15" i="2"/>
  <c r="I13" i="2"/>
  <c r="X4" i="2"/>
  <c r="AB26" i="2"/>
  <c r="AB10" i="2"/>
  <c r="P24" i="2"/>
  <c r="N12" i="2"/>
  <c r="D46" i="20"/>
  <c r="D22" i="20"/>
  <c r="H4" i="20"/>
  <c r="H44" i="20"/>
  <c r="H23" i="20"/>
  <c r="H16" i="20"/>
  <c r="H10" i="20"/>
  <c r="G17" i="2"/>
  <c r="E20" i="2"/>
  <c r="E18" i="2"/>
  <c r="D19" i="2"/>
  <c r="K24" i="2"/>
  <c r="K21" i="2"/>
  <c r="I18" i="2"/>
  <c r="K15" i="2"/>
  <c r="K9" i="2"/>
  <c r="AB24" i="2"/>
  <c r="R7" i="2"/>
  <c r="P8" i="2"/>
  <c r="N8" i="2"/>
  <c r="D17" i="20"/>
  <c r="H30" i="20"/>
  <c r="H26" i="20"/>
  <c r="H22" i="20"/>
  <c r="D47" i="20"/>
  <c r="D33" i="20"/>
  <c r="H46" i="20"/>
  <c r="H42" i="20"/>
  <c r="H38" i="20"/>
  <c r="H34" i="20"/>
  <c r="R19" i="2"/>
  <c r="P20" i="2"/>
  <c r="N22" i="2"/>
  <c r="K5" i="2"/>
  <c r="G9" i="2"/>
  <c r="E12" i="2"/>
  <c r="D13" i="2"/>
  <c r="D12" i="2"/>
  <c r="I23" i="2"/>
  <c r="I20" i="2"/>
  <c r="K17" i="2"/>
  <c r="I14" i="2"/>
  <c r="K11" i="2"/>
  <c r="R4" i="2"/>
  <c r="N4" i="2"/>
  <c r="AB16" i="2"/>
  <c r="R21" i="2"/>
  <c r="D43" i="20"/>
  <c r="D27" i="20"/>
  <c r="D11" i="20"/>
  <c r="X22" i="2"/>
  <c r="X19" i="2"/>
  <c r="X13" i="2"/>
  <c r="I8" i="2"/>
  <c r="D41" i="20"/>
  <c r="D25" i="20"/>
  <c r="D9" i="20"/>
  <c r="I25" i="2"/>
  <c r="X24" i="2"/>
  <c r="I16" i="2"/>
  <c r="K13" i="2"/>
  <c r="I10" i="2"/>
  <c r="I7" i="2"/>
  <c r="G4" i="2"/>
  <c r="E4" i="2"/>
  <c r="AB8" i="2"/>
  <c r="D37" i="20"/>
  <c r="D21" i="20"/>
  <c r="D5" i="20"/>
  <c r="K8" i="20"/>
  <c r="K38" i="20"/>
  <c r="A2" i="79"/>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L9" i="19" s="1"/>
  <c r="M12" i="19"/>
  <c r="D10" i="19"/>
  <c r="J10" i="19"/>
  <c r="M10" i="19"/>
  <c r="L10" i="19"/>
  <c r="D11" i="19"/>
  <c r="J11" i="19"/>
  <c r="M11" i="19"/>
  <c r="L11" i="19"/>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O6" i="17" s="1"/>
  <c r="H2" i="17"/>
  <c r="A11" i="17"/>
  <c r="A10" i="17"/>
  <c r="P5" i="17"/>
  <c r="H1" i="20"/>
  <c r="H2" i="20" s="1"/>
  <c r="I1" i="20"/>
  <c r="I2" i="20" s="1"/>
  <c r="J1" i="20"/>
  <c r="J2" i="20" s="1"/>
  <c r="K1" i="20"/>
  <c r="K2" i="20" s="1"/>
  <c r="F4" i="20"/>
  <c r="R4" i="20"/>
  <c r="S4" i="20"/>
  <c r="F5" i="20"/>
  <c r="R5" i="20"/>
  <c r="S5" i="20"/>
  <c r="F6" i="20"/>
  <c r="R6" i="20"/>
  <c r="S6" i="20"/>
  <c r="F7" i="20"/>
  <c r="F48" i="20" s="1"/>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I2" i="4"/>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X5" i="2"/>
  <c r="AD2" i="2"/>
  <c r="M2" i="4" s="1"/>
  <c r="I2" i="12"/>
  <c r="I15" i="12" s="1"/>
  <c r="E6" i="12"/>
  <c r="F6" i="12"/>
  <c r="G6" i="1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O3" i="43"/>
  <c r="M3" i="43"/>
  <c r="M7" i="36"/>
  <c r="N4" i="36"/>
  <c r="J3" i="36"/>
  <c r="M5" i="30"/>
  <c r="Q3" i="30"/>
  <c r="K2" i="30"/>
  <c r="L41" i="110" a="1"/>
  <c r="L40" i="110" a="1"/>
  <c r="L33" i="110" a="1"/>
  <c r="L32" i="110" a="1"/>
  <c r="L25" i="110" a="1"/>
  <c r="L24" i="110" a="1"/>
  <c r="L17" i="110" a="1"/>
  <c r="L16" i="110" a="1"/>
  <c r="L9" i="110" a="1"/>
  <c r="G8" i="110" a="1"/>
  <c r="L6" i="110" a="1"/>
  <c r="N4" i="17"/>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N2" i="30"/>
  <c r="P4" i="17"/>
  <c r="K3" i="17"/>
  <c r="K43" i="20"/>
  <c r="E45" i="49"/>
  <c r="E34" i="49"/>
  <c r="E27" i="49"/>
  <c r="E20" i="49"/>
  <c r="E13" i="49"/>
  <c r="E6" i="49"/>
  <c r="P14" i="45" a="1"/>
  <c r="M13" i="45"/>
  <c r="K13" i="45"/>
  <c r="K10" i="45"/>
  <c r="R8" i="45" a="1"/>
  <c r="M7" i="45"/>
  <c r="R5" i="45" a="1"/>
  <c r="N4" i="45"/>
  <c r="R2" i="45" a="1"/>
  <c r="S18" i="44"/>
  <c r="S17" i="44"/>
  <c r="D42" i="49"/>
  <c r="D35" i="49"/>
  <c r="D28" i="49"/>
  <c r="D21" i="49"/>
  <c r="D14" i="49"/>
  <c r="D2" i="49"/>
  <c r="N13" i="45"/>
  <c r="R11" i="45" a="1"/>
  <c r="N10" i="45"/>
  <c r="L10" i="45"/>
  <c r="N7" i="45"/>
  <c r="O4" i="45"/>
  <c r="K18" i="44"/>
  <c r="J18" i="44"/>
  <c r="Q16" i="44"/>
  <c r="J15" i="44"/>
  <c r="K12" i="44"/>
  <c r="L9" i="44"/>
  <c r="N6" i="44"/>
  <c r="R4" i="44" a="1"/>
  <c r="N3" i="44"/>
  <c r="L3" i="44"/>
  <c r="J14" i="43"/>
  <c r="Q12" i="43"/>
  <c r="K11" i="43"/>
  <c r="J11" i="43"/>
  <c r="Q9" i="43"/>
  <c r="J8" i="43"/>
  <c r="K5" i="43"/>
  <c r="L2" i="43"/>
  <c r="P7" i="36" a="1"/>
  <c r="L6" i="36"/>
  <c r="P4" i="36" a="1"/>
  <c r="O3" i="36"/>
  <c r="N3" i="36"/>
  <c r="Q5" i="30"/>
  <c r="R3" i="30" a="1"/>
  <c r="Q2" i="30"/>
  <c r="Q3" i="17"/>
  <c r="K47" i="20"/>
  <c r="I44" i="20"/>
  <c r="I40" i="20"/>
  <c r="I36" i="20"/>
  <c r="I32" i="20"/>
  <c r="I28" i="20"/>
  <c r="I24" i="20"/>
  <c r="I20" i="20"/>
  <c r="I16" i="20"/>
  <c r="I12" i="20"/>
  <c r="I8" i="20"/>
  <c r="H22" i="2"/>
  <c r="H19" i="2"/>
  <c r="H13" i="2"/>
  <c r="E42" i="49"/>
  <c r="E35" i="49"/>
  <c r="E28" i="49"/>
  <c r="E21" i="49"/>
  <c r="E9" i="49"/>
  <c r="E2" i="49"/>
  <c r="R14" i="45" a="1"/>
  <c r="O13" i="45"/>
  <c r="O10" i="45"/>
  <c r="M10" i="45"/>
  <c r="S8" i="45"/>
  <c r="O7" i="45"/>
  <c r="S5" i="45"/>
  <c r="Q4" i="45"/>
  <c r="S2" i="45"/>
  <c r="L18" i="44"/>
  <c r="P16" i="44" a="1"/>
  <c r="M15" i="44"/>
  <c r="K15" i="44"/>
  <c r="R13" i="44" a="1"/>
  <c r="L12" i="44"/>
  <c r="R10" i="44" a="1"/>
  <c r="M9" i="44"/>
  <c r="R7" i="44" a="1"/>
  <c r="O6" i="44"/>
  <c r="O3" i="44"/>
  <c r="M3" i="44"/>
  <c r="K14" i="43"/>
  <c r="P12" i="43" a="1"/>
  <c r="L11" i="43"/>
  <c r="P9" i="43" a="1"/>
  <c r="M8" i="43"/>
  <c r="K8" i="43"/>
  <c r="R6" i="43" a="1"/>
  <c r="L5" i="43"/>
  <c r="R3" i="43" a="1"/>
  <c r="M2" i="43"/>
  <c r="M6" i="36"/>
  <c r="Q3" i="36"/>
  <c r="J2" i="36"/>
  <c r="P5" i="30" a="1"/>
  <c r="P2" i="30" a="1"/>
  <c r="L42" i="110" a="1"/>
  <c r="G36" i="110" a="1"/>
  <c r="L34" i="110" a="1"/>
  <c r="G28" i="110" a="1"/>
  <c r="L26" i="110" a="1"/>
  <c r="G20" i="110" a="1"/>
  <c r="L18" i="110" a="1"/>
  <c r="G12" i="110" a="1"/>
  <c r="L10" i="110" a="1"/>
  <c r="G9" i="110" a="1"/>
  <c r="P7" i="110" a="1"/>
  <c r="D43" i="49"/>
  <c r="D36" i="49"/>
  <c r="D29" i="49"/>
  <c r="D17" i="49"/>
  <c r="D10" i="49"/>
  <c r="D3" i="49"/>
  <c r="Q13" i="45"/>
  <c r="S11" i="45"/>
  <c r="Q10" i="45"/>
  <c r="J9" i="45"/>
  <c r="Q7" i="45"/>
  <c r="L6" i="45"/>
  <c r="J6" i="45"/>
  <c r="P4" i="45" a="1"/>
  <c r="J3" i="45"/>
  <c r="M18" i="44"/>
  <c r="N15" i="44"/>
  <c r="L15" i="44"/>
  <c r="M12" i="44"/>
  <c r="N9" i="44"/>
  <c r="Q6" i="44"/>
  <c r="S4" i="44"/>
  <c r="Q3" i="44"/>
  <c r="J2" i="44"/>
  <c r="L14" i="43"/>
  <c r="M11" i="43"/>
  <c r="N8" i="43"/>
  <c r="L8" i="43"/>
  <c r="M5" i="43"/>
  <c r="N2" i="43"/>
  <c r="R7" i="36" a="1"/>
  <c r="E43" i="49"/>
  <c r="E36" i="49"/>
  <c r="E24" i="49"/>
  <c r="E17" i="49"/>
  <c r="E10" i="49"/>
  <c r="E3" i="49"/>
  <c r="S14" i="45"/>
  <c r="P13" i="45" a="1"/>
  <c r="J12" i="45"/>
  <c r="P10" i="45" a="1"/>
  <c r="K9" i="45"/>
  <c r="P7" i="45" a="1"/>
  <c r="M6" i="45"/>
  <c r="K6" i="45"/>
  <c r="K3" i="45"/>
  <c r="N18" i="44"/>
  <c r="R16" i="44" a="1"/>
  <c r="O15" i="44"/>
  <c r="S13" i="44"/>
  <c r="O12" i="44"/>
  <c r="N12" i="44"/>
  <c r="S10" i="44"/>
  <c r="O9" i="44"/>
  <c r="S7" i="44"/>
  <c r="P6" i="44" a="1"/>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L4" i="30"/>
  <c r="J3" i="17"/>
  <c r="I47" i="20"/>
  <c r="I43" i="20"/>
  <c r="I39" i="20"/>
  <c r="I35" i="20"/>
  <c r="I31" i="20"/>
  <c r="I27" i="20"/>
  <c r="I23" i="20"/>
  <c r="I19" i="20"/>
  <c r="I15" i="20"/>
  <c r="I11" i="20"/>
  <c r="I7" i="20"/>
  <c r="W25" i="2"/>
  <c r="V19" i="2"/>
  <c r="W16" i="2"/>
  <c r="H11" i="2"/>
  <c r="E39" i="49"/>
  <c r="E32" i="49"/>
  <c r="E25" i="49"/>
  <c r="E18" i="49"/>
  <c r="E11" i="49"/>
  <c r="M15" i="45"/>
  <c r="K15" i="45"/>
  <c r="R13" i="45" a="1"/>
  <c r="L12" i="45"/>
  <c r="R10" i="45" a="1"/>
  <c r="M9" i="45"/>
  <c r="R7" i="45" a="1"/>
  <c r="O6" i="45"/>
  <c r="O3" i="45"/>
  <c r="M3" i="45"/>
  <c r="Q18" i="44"/>
  <c r="S16" i="44"/>
  <c r="P15" i="44" a="1"/>
  <c r="K14" i="44"/>
  <c r="P12" i="44" a="1"/>
  <c r="L11" i="44"/>
  <c r="P9" i="44" a="1"/>
  <c r="M8" i="44"/>
  <c r="K8" i="44"/>
  <c r="R6" i="44" a="1"/>
  <c r="L5" i="44"/>
  <c r="R3" i="44" a="1"/>
  <c r="M2" i="44"/>
  <c r="O14" i="43"/>
  <c r="S12" i="43"/>
  <c r="Q11" i="43"/>
  <c r="S9" i="43"/>
  <c r="P8" i="43" a="1"/>
  <c r="K7" i="43"/>
  <c r="P5" i="43" a="1"/>
  <c r="L4" i="43"/>
  <c r="P2" i="43" a="1"/>
  <c r="L8" i="36"/>
  <c r="S8" i="36"/>
  <c r="P6" i="36" a="1"/>
  <c r="S5" i="36"/>
  <c r="O2" i="36"/>
  <c r="O4" i="30"/>
  <c r="L2" i="30"/>
  <c r="G44" i="110" a="1"/>
  <c r="L43" i="110" a="1"/>
  <c r="G37" i="110" a="1"/>
  <c r="L35" i="110" a="1"/>
  <c r="G29" i="110" a="1"/>
  <c r="L27" i="110" a="1"/>
  <c r="D40" i="49"/>
  <c r="D33" i="49"/>
  <c r="D26" i="49"/>
  <c r="D19" i="49"/>
  <c r="D7" i="49"/>
  <c r="N15" i="45"/>
  <c r="L15" i="45"/>
  <c r="M12" i="45"/>
  <c r="N9" i="45"/>
  <c r="Q6" i="45"/>
  <c r="S4" i="45"/>
  <c r="Q3" i="45"/>
  <c r="J2" i="45"/>
  <c r="P18" i="44" a="1"/>
  <c r="J17" i="44"/>
  <c r="L14" i="44"/>
  <c r="M11" i="44"/>
  <c r="N8" i="44"/>
  <c r="L8" i="44"/>
  <c r="M5" i="44"/>
  <c r="N2" i="44"/>
  <c r="L13" i="43"/>
  <c r="J13" i="43"/>
  <c r="P11" i="43" a="1"/>
  <c r="J10" i="43"/>
  <c r="L7" i="43"/>
  <c r="M4" i="43"/>
  <c r="M8" i="36"/>
  <c r="K8" i="36"/>
  <c r="K5" i="36"/>
  <c r="L3" i="36"/>
  <c r="Q2" i="36"/>
  <c r="Q4" i="30"/>
  <c r="M2" i="30"/>
  <c r="K4" i="17"/>
  <c r="K45" i="20"/>
  <c r="K41" i="20"/>
  <c r="K37" i="20"/>
  <c r="K33" i="20"/>
  <c r="K29" i="20"/>
  <c r="K25" i="20"/>
  <c r="K21" i="20"/>
  <c r="K17" i="20"/>
  <c r="K13" i="20"/>
  <c r="K9" i="20"/>
  <c r="K5" i="20"/>
  <c r="H26" i="2"/>
  <c r="H17" i="2"/>
  <c r="L8" i="2"/>
  <c r="S19" i="2"/>
  <c r="O20" i="2"/>
  <c r="H5" i="2"/>
  <c r="F10" i="2"/>
  <c r="J5" i="12"/>
  <c r="O4" i="12"/>
  <c r="E40" i="49"/>
  <c r="E33" i="49"/>
  <c r="E26" i="49"/>
  <c r="E14" i="49"/>
  <c r="E7" i="49"/>
  <c r="O15" i="45"/>
  <c r="S13" i="45"/>
  <c r="O12" i="45"/>
  <c r="N12" i="45"/>
  <c r="S10" i="45"/>
  <c r="O9" i="45"/>
  <c r="S7" i="45"/>
  <c r="P6" i="45" a="1"/>
  <c r="J5" i="45"/>
  <c r="P3" i="45" a="1"/>
  <c r="K2" i="45"/>
  <c r="K17" i="44"/>
  <c r="R15" i="44" a="1"/>
  <c r="M14" i="44"/>
  <c r="R12" i="44" a="1"/>
  <c r="N11" i="44"/>
  <c r="R9" i="44" a="1"/>
  <c r="O8" i="44"/>
  <c r="S6" i="44"/>
  <c r="O5" i="44"/>
  <c r="N5" i="44"/>
  <c r="S3" i="44"/>
  <c r="O2" i="44"/>
  <c r="M13" i="43"/>
  <c r="K13" i="43"/>
  <c r="K10" i="43"/>
  <c r="R8" i="43" a="1"/>
  <c r="M7" i="43"/>
  <c r="R5" i="43" a="1"/>
  <c r="N4" i="43"/>
  <c r="R2" i="43" a="1"/>
  <c r="N8" i="36"/>
  <c r="R6" i="36" a="1"/>
  <c r="N5" i="36"/>
  <c r="L5" i="36"/>
  <c r="M3" i="36"/>
  <c r="P2" i="36" a="1"/>
  <c r="P4" i="30" a="1"/>
  <c r="J3" i="30"/>
  <c r="L44" i="110" a="1"/>
  <c r="G39" i="110" a="1"/>
  <c r="L37" i="110" a="1"/>
  <c r="G31" i="110" a="1"/>
  <c r="L29" i="110" a="1"/>
  <c r="G23" i="110" a="1"/>
  <c r="L21" i="110" a="1"/>
  <c r="G15" i="110" a="1"/>
  <c r="L13" i="110" a="1"/>
  <c r="G7" i="110" a="1"/>
  <c r="G5" i="110" a="1"/>
  <c r="G3" i="110" a="1"/>
  <c r="M2" i="17"/>
  <c r="D41" i="49"/>
  <c r="D34" i="49"/>
  <c r="D22" i="49"/>
  <c r="D15" i="49"/>
  <c r="D8" i="49"/>
  <c r="Q15" i="45"/>
  <c r="J14" i="45"/>
  <c r="Q12" i="45"/>
  <c r="K11" i="45"/>
  <c r="J11" i="45"/>
  <c r="Q9" i="45"/>
  <c r="J8" i="45"/>
  <c r="K5" i="45"/>
  <c r="L2" i="45"/>
  <c r="N17" i="44"/>
  <c r="L17" i="44"/>
  <c r="N14" i="44"/>
  <c r="O11" i="44"/>
  <c r="Q8" i="44"/>
  <c r="J7" i="44"/>
  <c r="Q5" i="44"/>
  <c r="K4" i="44"/>
  <c r="J4" i="44"/>
  <c r="Q2" i="44"/>
  <c r="N13" i="43"/>
  <c r="R11" i="43" a="1"/>
  <c r="N10" i="43"/>
  <c r="L10" i="43"/>
  <c r="N7" i="43"/>
  <c r="O4" i="43"/>
  <c r="O8" i="36"/>
  <c r="O5" i="36"/>
  <c r="M5" i="36"/>
  <c r="J4" i="36"/>
  <c r="K3" i="30"/>
  <c r="K2" i="17"/>
  <c r="I46" i="20"/>
  <c r="I42" i="20"/>
  <c r="I38" i="20"/>
  <c r="I34" i="20"/>
  <c r="I30" i="20"/>
  <c r="I26" i="20"/>
  <c r="I22" i="20"/>
  <c r="I18" i="20"/>
  <c r="E41" i="49"/>
  <c r="E29" i="49"/>
  <c r="E22" i="49"/>
  <c r="E15" i="49"/>
  <c r="E8" i="49"/>
  <c r="P15" i="45" a="1"/>
  <c r="K14" i="45"/>
  <c r="P12" i="45" a="1"/>
  <c r="L11" i="45"/>
  <c r="P9" i="45" a="1"/>
  <c r="M8" i="45"/>
  <c r="K8" i="45"/>
  <c r="R6" i="45" a="1"/>
  <c r="L5" i="45"/>
  <c r="R3" i="45" a="1"/>
  <c r="M2" i="45"/>
  <c r="O17" i="44"/>
  <c r="M17" i="44"/>
  <c r="S15" i="44"/>
  <c r="O14" i="44"/>
  <c r="S12" i="44"/>
  <c r="Q11" i="44"/>
  <c r="S9" i="44"/>
  <c r="P8" i="44" a="1"/>
  <c r="K7" i="44"/>
  <c r="P5" i="44" a="1"/>
  <c r="L4" i="44"/>
  <c r="P2" i="44" a="1"/>
  <c r="Q14" i="43"/>
  <c r="O13" i="43"/>
  <c r="O10" i="43"/>
  <c r="M10" i="43"/>
  <c r="S8" i="43"/>
  <c r="O7" i="43"/>
  <c r="S5" i="43"/>
  <c r="Q4" i="43"/>
  <c r="S2" i="43"/>
  <c r="Q8" i="36"/>
  <c r="J7" i="36"/>
  <c r="Q5" i="36"/>
  <c r="S4" i="36"/>
  <c r="R2" i="36" a="1"/>
  <c r="R5" i="30" a="1"/>
  <c r="R4" i="30" a="1"/>
  <c r="L3" i="30"/>
  <c r="G45" i="110" a="1"/>
  <c r="L39" i="110" a="1"/>
  <c r="G38" i="110" a="1"/>
  <c r="L31" i="110" a="1"/>
  <c r="G30" i="110" a="1"/>
  <c r="L23" i="110" a="1"/>
  <c r="G22" i="110" a="1"/>
  <c r="L15" i="110" a="1"/>
  <c r="G14" i="110" a="1"/>
  <c r="L7" i="110" a="1"/>
  <c r="L5" i="110" a="1"/>
  <c r="L3" i="110" a="1"/>
  <c r="L2" i="17"/>
  <c r="D37" i="49"/>
  <c r="D30" i="49"/>
  <c r="D23" i="49"/>
  <c r="D16" i="49"/>
  <c r="D9" i="49"/>
  <c r="L14" i="45"/>
  <c r="M11" i="45"/>
  <c r="N8" i="45"/>
  <c r="L8" i="45"/>
  <c r="M5" i="45"/>
  <c r="N2" i="45"/>
  <c r="Q17" i="44"/>
  <c r="J16" i="44"/>
  <c r="Q14" i="44"/>
  <c r="L13" i="44"/>
  <c r="J13" i="44"/>
  <c r="P11" i="44" a="1"/>
  <c r="J10" i="44"/>
  <c r="L7" i="44"/>
  <c r="M4" i="44"/>
  <c r="P14" i="43" a="1"/>
  <c r="Q13" i="43"/>
  <c r="S11" i="43"/>
  <c r="Q10" i="43"/>
  <c r="J9" i="43"/>
  <c r="Q7" i="43"/>
  <c r="L6" i="43"/>
  <c r="J6" i="43"/>
  <c r="P4" i="43" a="1"/>
  <c r="J3" i="43"/>
  <c r="P8" i="36" a="1"/>
  <c r="S7" i="36"/>
  <c r="P5" i="36" a="1"/>
  <c r="K4" i="36"/>
  <c r="M3" i="30"/>
  <c r="N2" i="17"/>
  <c r="K44" i="20"/>
  <c r="K40" i="20"/>
  <c r="K36" i="20"/>
  <c r="K32" i="20"/>
  <c r="K28" i="20"/>
  <c r="K24" i="20"/>
  <c r="K20" i="20"/>
  <c r="K16" i="20"/>
  <c r="K12" i="20"/>
  <c r="E37" i="49"/>
  <c r="E30" i="49"/>
  <c r="E23" i="49"/>
  <c r="E16" i="49"/>
  <c r="E4" i="49"/>
  <c r="R15" i="45" a="1"/>
  <c r="M14" i="45"/>
  <c r="R12" i="45" a="1"/>
  <c r="N11" i="45"/>
  <c r="R9" i="45" a="1"/>
  <c r="O8" i="45"/>
  <c r="S6" i="45"/>
  <c r="O5" i="45"/>
  <c r="N5" i="45"/>
  <c r="S3" i="45"/>
  <c r="O2" i="45"/>
  <c r="P17" i="44" a="1"/>
  <c r="K16" i="44"/>
  <c r="P14" i="44" a="1"/>
  <c r="M13" i="44"/>
  <c r="K13" i="44"/>
  <c r="K10" i="44"/>
  <c r="R8" i="44" a="1"/>
  <c r="M7" i="44"/>
  <c r="D38" i="49"/>
  <c r="D31" i="49"/>
  <c r="D24" i="49"/>
  <c r="D12" i="49"/>
  <c r="D5" i="49"/>
  <c r="N14" i="45"/>
  <c r="O11" i="45"/>
  <c r="Q8" i="45"/>
  <c r="J7" i="45"/>
  <c r="Q5" i="45"/>
  <c r="K4" i="45"/>
  <c r="J4" i="45"/>
  <c r="Q2" i="45"/>
  <c r="L16" i="44"/>
  <c r="N13" i="44"/>
  <c r="R11" i="44" a="1"/>
  <c r="N10" i="44"/>
  <c r="L10" i="44"/>
  <c r="N7" i="44"/>
  <c r="O4" i="44"/>
  <c r="R14" i="43" a="1"/>
  <c r="K12" i="43"/>
  <c r="L9" i="43"/>
  <c r="N6" i="43"/>
  <c r="R4" i="43" a="1"/>
  <c r="N3" i="43"/>
  <c r="L3" i="43"/>
  <c r="R8" i="36" a="1"/>
  <c r="L7" i="36"/>
  <c r="R5" i="36" a="1"/>
  <c r="M4" i="36"/>
  <c r="M2" i="36"/>
  <c r="L5" i="30"/>
  <c r="O3" i="30"/>
  <c r="J2" i="30"/>
  <c r="L4" i="17"/>
  <c r="N5" i="17"/>
  <c r="I45" i="20"/>
  <c r="I41" i="20"/>
  <c r="I37" i="20"/>
  <c r="I33" i="20"/>
  <c r="I29" i="20"/>
  <c r="I25" i="20"/>
  <c r="I21" i="20"/>
  <c r="I17" i="20"/>
  <c r="I13" i="20"/>
  <c r="I9" i="20"/>
  <c r="V26" i="2"/>
  <c r="L18" i="2"/>
  <c r="L12" i="2"/>
  <c r="V9" i="2"/>
  <c r="H6" i="2"/>
  <c r="V6" i="2"/>
  <c r="S7" i="2"/>
  <c r="S5" i="2"/>
  <c r="O8" i="2"/>
  <c r="O6" i="2"/>
  <c r="F18" i="2"/>
  <c r="P9" i="12"/>
  <c r="O6" i="12"/>
  <c r="Q2" i="12"/>
  <c r="O16" i="44"/>
  <c r="K2" i="44"/>
  <c r="P7" i="43" a="1"/>
  <c r="Q7" i="36"/>
  <c r="S2" i="36"/>
  <c r="G13" i="110" a="1"/>
  <c r="Q4" i="17"/>
  <c r="J35" i="20"/>
  <c r="J28" i="20"/>
  <c r="L17" i="2"/>
  <c r="V8" i="2"/>
  <c r="S15" i="2"/>
  <c r="O26" i="2"/>
  <c r="O7" i="2"/>
  <c r="F8" i="2"/>
  <c r="S14" i="44"/>
  <c r="S7" i="43"/>
  <c r="K2" i="36"/>
  <c r="G43" i="110" a="1"/>
  <c r="G27" i="110" a="1"/>
  <c r="L14" i="110" a="1"/>
  <c r="J4" i="17"/>
  <c r="J42" i="20"/>
  <c r="K35" i="20"/>
  <c r="J21" i="20"/>
  <c r="J14" i="20"/>
  <c r="I10" i="20"/>
  <c r="I4" i="20"/>
  <c r="L24" i="2"/>
  <c r="V17" i="2"/>
  <c r="L15" i="2"/>
  <c r="W10" i="2"/>
  <c r="W8" i="2"/>
  <c r="S16" i="2"/>
  <c r="O9" i="2"/>
  <c r="F9" i="2"/>
  <c r="K7" i="12"/>
  <c r="P13" i="44" a="1"/>
  <c r="S13" i="43"/>
  <c r="S6" i="43"/>
  <c r="K7" i="36"/>
  <c r="K5" i="30"/>
  <c r="G40" i="110" a="1"/>
  <c r="G24" i="110" a="1"/>
  <c r="G10" i="110" a="1"/>
  <c r="L3" i="17"/>
  <c r="K42" i="20"/>
  <c r="J27" i="20"/>
  <c r="J20" i="20"/>
  <c r="K14" i="20"/>
  <c r="J8" i="20"/>
  <c r="I5" i="20"/>
  <c r="V24" i="2"/>
  <c r="W19" i="2"/>
  <c r="W17" i="2"/>
  <c r="V15" i="2"/>
  <c r="S17" i="2"/>
  <c r="O10" i="2"/>
  <c r="F11" i="2"/>
  <c r="J12" i="44"/>
  <c r="M14" i="43"/>
  <c r="M6" i="43"/>
  <c r="K6" i="36"/>
  <c r="O5" i="30"/>
  <c r="G41" i="110" a="1"/>
  <c r="G25" i="110" a="1"/>
  <c r="N3" i="17"/>
  <c r="J34" i="20"/>
  <c r="K27" i="20"/>
  <c r="J4" i="20"/>
  <c r="W24" i="2"/>
  <c r="H20" i="2"/>
  <c r="W15" i="2"/>
  <c r="H9" i="2"/>
  <c r="S18" i="2"/>
  <c r="O11" i="2"/>
  <c r="F12" i="2"/>
  <c r="P7" i="12"/>
  <c r="P10" i="44" a="1"/>
  <c r="P13" i="43" a="1"/>
  <c r="P6" i="43" a="1"/>
  <c r="N6" i="36"/>
  <c r="G11" i="110" a="1"/>
  <c r="P3" i="17"/>
  <c r="J41" i="20"/>
  <c r="K34" i="20"/>
  <c r="J19" i="20"/>
  <c r="J13" i="20"/>
  <c r="L26" i="2"/>
  <c r="L22" i="2"/>
  <c r="H18" i="2"/>
  <c r="L13" i="2"/>
  <c r="L11" i="2"/>
  <c r="F4" i="2"/>
  <c r="S20" i="2"/>
  <c r="O12" i="2"/>
  <c r="K9" i="44"/>
  <c r="O12" i="43"/>
  <c r="O5" i="43"/>
  <c r="O6" i="36"/>
  <c r="M4" i="30"/>
  <c r="L36" i="110" a="1"/>
  <c r="L20" i="110" a="1"/>
  <c r="L11" i="110" a="1"/>
  <c r="M4" i="17"/>
  <c r="J40" i="20"/>
  <c r="J26" i="20"/>
  <c r="K19" i="20"/>
  <c r="J7" i="20"/>
  <c r="W26" i="2"/>
  <c r="P7" i="44" a="1"/>
  <c r="R12" i="43" a="1"/>
  <c r="K6" i="43"/>
  <c r="J5" i="30"/>
  <c r="L38" i="110" a="1"/>
  <c r="G21" i="110" a="1"/>
  <c r="R7" i="110" a="1"/>
  <c r="J2" i="17"/>
  <c r="J33" i="20"/>
  <c r="K26" i="20"/>
  <c r="I14" i="20"/>
  <c r="K7" i="20"/>
  <c r="W22" i="2"/>
  <c r="V20" i="2"/>
  <c r="W13" i="2"/>
  <c r="W11" i="2"/>
  <c r="W6" i="2"/>
  <c r="S23" i="2"/>
  <c r="O14" i="2"/>
  <c r="F15" i="2"/>
  <c r="J8" i="12"/>
  <c r="L4" i="12"/>
  <c r="M6" i="44"/>
  <c r="J12" i="43"/>
  <c r="J5" i="43"/>
  <c r="S6" i="36"/>
  <c r="G34" i="110" a="1"/>
  <c r="L22" i="110" a="1"/>
  <c r="L8" i="110" a="1"/>
  <c r="M3" i="17"/>
  <c r="J39" i="20"/>
  <c r="J32" i="20"/>
  <c r="J18" i="20"/>
  <c r="J12" i="20"/>
  <c r="H25" i="2"/>
  <c r="H23" i="2"/>
  <c r="W20" i="2"/>
  <c r="H16" i="2"/>
  <c r="H14" i="2"/>
  <c r="H7" i="2"/>
  <c r="S24" i="2"/>
  <c r="S6" i="2"/>
  <c r="O15" i="2"/>
  <c r="F16" i="2"/>
  <c r="K8" i="12"/>
  <c r="R5" i="44" a="1"/>
  <c r="N12" i="43"/>
  <c r="N5" i="43"/>
  <c r="R4" i="36" a="1"/>
  <c r="J4" i="30"/>
  <c r="G18" i="110" a="1"/>
  <c r="J47" i="20"/>
  <c r="K39" i="20"/>
  <c r="J25" i="20"/>
  <c r="K18" i="20"/>
  <c r="J6" i="20"/>
  <c r="L9" i="2"/>
  <c r="L7" i="2"/>
  <c r="L4" i="2"/>
  <c r="S25" i="2"/>
  <c r="O16" i="2"/>
  <c r="K6" i="44"/>
  <c r="N11" i="43"/>
  <c r="K4" i="30"/>
  <c r="G35" i="110" a="1"/>
  <c r="G4" i="110" a="1"/>
  <c r="J46" i="20"/>
  <c r="J31" i="20"/>
  <c r="J24" i="20"/>
  <c r="J11" i="20"/>
  <c r="K6" i="20"/>
  <c r="L25" i="2"/>
  <c r="L23" i="2"/>
  <c r="V18" i="2"/>
  <c r="L16" i="2"/>
  <c r="L14" i="2"/>
  <c r="W9" i="2"/>
  <c r="V7" i="2"/>
  <c r="S8" i="2"/>
  <c r="O17" i="2"/>
  <c r="J5" i="44"/>
  <c r="P10" i="43" a="1"/>
  <c r="P3" i="43" a="1"/>
  <c r="L4" i="36"/>
  <c r="N3" i="30"/>
  <c r="G32" i="110" a="1"/>
  <c r="G19" i="110" a="1"/>
  <c r="L4" i="110" a="1"/>
  <c r="K46" i="20"/>
  <c r="J38" i="20"/>
  <c r="K31" i="20"/>
  <c r="J17" i="20"/>
  <c r="K11" i="20"/>
  <c r="V25" i="2"/>
  <c r="V23" i="2"/>
  <c r="W18" i="2"/>
  <c r="V16" i="2"/>
  <c r="H12" i="2"/>
  <c r="W7" i="2"/>
  <c r="O4" i="2"/>
  <c r="S26" i="2"/>
  <c r="S9" i="2"/>
  <c r="O18" i="2"/>
  <c r="F20" i="2"/>
  <c r="N4" i="44"/>
  <c r="R9" i="43" a="1"/>
  <c r="K3" i="43"/>
  <c r="P3" i="36" a="1"/>
  <c r="G16" i="110" a="1"/>
  <c r="G2" i="110" a="1"/>
  <c r="J45" i="20"/>
  <c r="J30" i="20"/>
  <c r="K23" i="20"/>
  <c r="J16" i="20"/>
  <c r="J10" i="20"/>
  <c r="V14" i="2"/>
  <c r="H8" i="2"/>
  <c r="S11" i="2"/>
  <c r="O22" i="2"/>
  <c r="F23" i="2"/>
  <c r="O8" i="12"/>
  <c r="P5" i="12"/>
  <c r="L2" i="12"/>
  <c r="P3" i="44" a="1"/>
  <c r="K9" i="43"/>
  <c r="K2" i="43"/>
  <c r="R2" i="30" a="1"/>
  <c r="L28" i="110" a="1"/>
  <c r="G17" i="110" a="1"/>
  <c r="J44" i="20"/>
  <c r="J37" i="20"/>
  <c r="K30" i="20"/>
  <c r="K10" i="20"/>
  <c r="I6" i="20"/>
  <c r="W23" i="2"/>
  <c r="V21" i="2"/>
  <c r="W14" i="2"/>
  <c r="V12" i="2"/>
  <c r="L10" i="2"/>
  <c r="R2" i="44" a="1"/>
  <c r="O9" i="43"/>
  <c r="O2" i="43"/>
  <c r="L2" i="36"/>
  <c r="L45" i="110" a="1"/>
  <c r="L30" i="110" a="1"/>
  <c r="L2" i="110" a="1"/>
  <c r="J36" i="20"/>
  <c r="J22" i="20"/>
  <c r="J15" i="20"/>
  <c r="W21" i="2"/>
  <c r="L19" i="2"/>
  <c r="W12" i="2"/>
  <c r="V10" i="2"/>
  <c r="V4" i="2"/>
  <c r="S13" i="2"/>
  <c r="O24" i="2"/>
  <c r="O5" i="2"/>
  <c r="F25" i="2"/>
  <c r="F6" i="2"/>
  <c r="J9" i="12"/>
  <c r="P6" i="12"/>
  <c r="K3" i="44"/>
  <c r="O8" i="43"/>
  <c r="K3" i="36"/>
  <c r="G42" i="110" a="1"/>
  <c r="G26" i="110" a="1"/>
  <c r="L12" i="110" a="1"/>
  <c r="P2" i="110" a="1"/>
  <c r="J43" i="20"/>
  <c r="J29" i="20"/>
  <c r="K22" i="20"/>
  <c r="K15" i="20"/>
  <c r="J9" i="20"/>
  <c r="H24" i="2"/>
  <c r="H15" i="2"/>
  <c r="W4" i="2"/>
  <c r="S14" i="2"/>
  <c r="O25" i="2"/>
  <c r="F26" i="2"/>
  <c r="F7" i="2"/>
  <c r="K9" i="12"/>
  <c r="S10" i="43"/>
  <c r="O13" i="2"/>
  <c r="F24" i="2"/>
  <c r="S3" i="43"/>
  <c r="V22" i="2"/>
  <c r="F13" i="2"/>
  <c r="J7" i="12"/>
  <c r="Q4" i="36"/>
  <c r="H21" i="2"/>
  <c r="F14" i="2"/>
  <c r="P3" i="12"/>
  <c r="G33" i="110" a="1"/>
  <c r="S22" i="2"/>
  <c r="L5" i="2"/>
  <c r="L19" i="110" a="1"/>
  <c r="S10" i="2"/>
  <c r="J4" i="12"/>
  <c r="G6" i="110" a="1"/>
  <c r="S12" i="2"/>
  <c r="K4" i="12"/>
  <c r="V13" i="2"/>
  <c r="F5" i="2"/>
  <c r="L9" i="12"/>
  <c r="P4" i="12"/>
  <c r="L7" i="12"/>
  <c r="V11" i="2"/>
  <c r="O7" i="12"/>
  <c r="J5" i="20"/>
  <c r="K4" i="20"/>
  <c r="O23" i="2"/>
  <c r="F22" i="2"/>
  <c r="O5" i="12"/>
  <c r="L3" i="12"/>
  <c r="O2" i="30"/>
  <c r="O19" i="2"/>
  <c r="P8" i="12"/>
  <c r="J23" i="20"/>
  <c r="K5" i="12"/>
  <c r="L5" i="12"/>
  <c r="O3" i="12"/>
  <c r="J2" i="12"/>
  <c r="L20" i="2"/>
  <c r="F17" i="2"/>
  <c r="K2" i="12"/>
  <c r="H10" i="2"/>
  <c r="F19" i="2"/>
  <c r="L6" i="2"/>
  <c r="J3" i="12"/>
  <c r="K3" i="12"/>
  <c r="S4" i="2"/>
  <c r="L8" i="12"/>
  <c r="H4" i="2"/>
  <c r="E8" i="12" l="1"/>
  <c r="F8" i="12"/>
  <c r="H8" i="12"/>
  <c r="I8" i="12"/>
  <c r="G8" i="12"/>
  <c r="E3" i="2"/>
  <c r="E2" i="2"/>
  <c r="Q19" i="2"/>
  <c r="G19" i="4" s="1"/>
  <c r="T19" i="2"/>
  <c r="H19" i="4" s="1"/>
  <c r="AC6" i="2"/>
  <c r="L6" i="4" s="1"/>
  <c r="Q11" i="2"/>
  <c r="G11" i="4" s="1"/>
  <c r="T11" i="2"/>
  <c r="H11" i="4" s="1"/>
  <c r="C9" i="4"/>
  <c r="Q17" i="2"/>
  <c r="G17" i="4" s="1"/>
  <c r="T17" i="2"/>
  <c r="H17" i="4" s="1"/>
  <c r="C26" i="4"/>
  <c r="Y7" i="2"/>
  <c r="Z7" i="2"/>
  <c r="J7" i="4" s="1"/>
  <c r="AA7" i="2"/>
  <c r="K7" i="4" s="1"/>
  <c r="I3" i="12"/>
  <c r="I16" i="12" s="1"/>
  <c r="H3" i="12"/>
  <c r="H16" i="12" s="1"/>
  <c r="C4" i="30" s="1"/>
  <c r="E3" i="12"/>
  <c r="E16" i="12" s="1"/>
  <c r="F3" i="12"/>
  <c r="F16" i="12" s="1"/>
  <c r="G3" i="12"/>
  <c r="G16" i="12" s="1"/>
  <c r="D11" i="4"/>
  <c r="T31" i="20"/>
  <c r="D20" i="4"/>
  <c r="L12" i="20"/>
  <c r="V12" i="20" s="1"/>
  <c r="M12" i="20"/>
  <c r="W12" i="20" s="1"/>
  <c r="N12" i="20"/>
  <c r="X12" i="20" s="1"/>
  <c r="B10" i="43" s="1"/>
  <c r="D18" i="4"/>
  <c r="N18" i="20"/>
  <c r="X18" i="20" s="1"/>
  <c r="B3" i="44" s="1"/>
  <c r="D16" i="79" s="1"/>
  <c r="L18" i="20"/>
  <c r="V18" i="20" s="1"/>
  <c r="M18" i="20"/>
  <c r="W18" i="20" s="1"/>
  <c r="C16" i="4"/>
  <c r="AC20" i="2"/>
  <c r="L20" i="4" s="1"/>
  <c r="E2" i="12"/>
  <c r="F2" i="12"/>
  <c r="G2" i="12"/>
  <c r="G15" i="12" s="1"/>
  <c r="H2" i="12"/>
  <c r="C23" i="4"/>
  <c r="D15" i="4"/>
  <c r="N32" i="20"/>
  <c r="X32" i="20" s="1"/>
  <c r="B17" i="44" s="1"/>
  <c r="M32" i="20"/>
  <c r="W32" i="20" s="1"/>
  <c r="L32" i="20"/>
  <c r="V32" i="20" s="1"/>
  <c r="F5" i="12"/>
  <c r="F18" i="12" s="1"/>
  <c r="G5" i="12"/>
  <c r="G18" i="12" s="1"/>
  <c r="H5" i="12"/>
  <c r="H18" i="12" s="1"/>
  <c r="C5" i="30" s="1"/>
  <c r="I5" i="12"/>
  <c r="I18" i="12" s="1"/>
  <c r="E5" i="12"/>
  <c r="E18" i="12" s="1"/>
  <c r="D14" i="4"/>
  <c r="J12" i="2"/>
  <c r="E12" i="4" s="1"/>
  <c r="F3" i="2"/>
  <c r="F2" i="2"/>
  <c r="J5" i="2"/>
  <c r="AA5" i="2"/>
  <c r="M47" i="20"/>
  <c r="W47" i="20" s="1"/>
  <c r="L47" i="20"/>
  <c r="V47" i="20" s="1"/>
  <c r="N47" i="20"/>
  <c r="X47" i="20" s="1"/>
  <c r="B15" i="45" s="1"/>
  <c r="F9" i="12"/>
  <c r="E9" i="12"/>
  <c r="G9" i="12"/>
  <c r="I9" i="12"/>
  <c r="H9" i="12"/>
  <c r="Y16" i="2"/>
  <c r="AA16" i="2"/>
  <c r="K16" i="4" s="1"/>
  <c r="Z16" i="2"/>
  <c r="J16" i="4" s="1"/>
  <c r="G6" i="110"/>
  <c r="I6" i="110" s="1"/>
  <c r="C11" i="4"/>
  <c r="M18" i="2"/>
  <c r="F18" i="4" s="1"/>
  <c r="L19" i="110"/>
  <c r="M19" i="110" s="1"/>
  <c r="F4" i="12"/>
  <c r="F17" i="12" s="1"/>
  <c r="G4" i="12"/>
  <c r="G17" i="12" s="1"/>
  <c r="E4" i="12"/>
  <c r="E17" i="12" s="1"/>
  <c r="H4" i="12"/>
  <c r="H17" i="12" s="1"/>
  <c r="C3" i="30" s="1"/>
  <c r="I4" i="12"/>
  <c r="I17" i="12" s="1"/>
  <c r="C10" i="4"/>
  <c r="Y18" i="2"/>
  <c r="AA18" i="2"/>
  <c r="K18" i="4" s="1"/>
  <c r="Z18" i="2"/>
  <c r="J18" i="4" s="1"/>
  <c r="G33" i="110"/>
  <c r="I33" i="110" s="1"/>
  <c r="C8" i="4"/>
  <c r="Y6" i="2"/>
  <c r="Z6" i="2"/>
  <c r="J6" i="4" s="1"/>
  <c r="AA6" i="2"/>
  <c r="K6" i="4" s="1"/>
  <c r="D3" i="2"/>
  <c r="C3" i="4" s="1"/>
  <c r="C5" i="4"/>
  <c r="D2" i="2"/>
  <c r="C2" i="4" s="1"/>
  <c r="AC14" i="2"/>
  <c r="L14" i="4" s="1"/>
  <c r="G7" i="12"/>
  <c r="F7" i="12"/>
  <c r="H7" i="12"/>
  <c r="I7" i="12"/>
  <c r="E7" i="12"/>
  <c r="C22" i="4"/>
  <c r="AC22" i="2"/>
  <c r="L22" i="4" s="1"/>
  <c r="Z25" i="2"/>
  <c r="J25" i="4" s="1"/>
  <c r="Y25" i="2"/>
  <c r="AA25" i="2"/>
  <c r="K25" i="4" s="1"/>
  <c r="C15" i="4"/>
  <c r="D21" i="4"/>
  <c r="T23" i="2"/>
  <c r="H23" i="4" s="1"/>
  <c r="Q23" i="2"/>
  <c r="G23" i="4" s="1"/>
  <c r="AC9" i="2"/>
  <c r="L9" i="4" s="1"/>
  <c r="AC25" i="2"/>
  <c r="L25" i="4" s="1"/>
  <c r="M8" i="2"/>
  <c r="F8" i="4" s="1"/>
  <c r="AA12" i="2"/>
  <c r="K12" i="4" s="1"/>
  <c r="Y12" i="2"/>
  <c r="Z12" i="2"/>
  <c r="J12" i="4" s="1"/>
  <c r="J17" i="2"/>
  <c r="E17" i="4" s="1"/>
  <c r="AA21" i="2"/>
  <c r="K21" i="4" s="1"/>
  <c r="Y21" i="2"/>
  <c r="Z21" i="2"/>
  <c r="J21" i="4" s="1"/>
  <c r="T10" i="20"/>
  <c r="T20" i="20"/>
  <c r="T45" i="20"/>
  <c r="L37" i="20"/>
  <c r="V37" i="20" s="1"/>
  <c r="M37" i="20"/>
  <c r="W37" i="20" s="1"/>
  <c r="N37" i="20"/>
  <c r="X37" i="20" s="1"/>
  <c r="B5" i="45" s="1"/>
  <c r="P2" i="110"/>
  <c r="L12" i="110"/>
  <c r="M12" i="110" s="1"/>
  <c r="G26" i="110"/>
  <c r="I26" i="110" s="1"/>
  <c r="G42" i="110"/>
  <c r="I42" i="110" s="1"/>
  <c r="H6" i="12"/>
  <c r="C14" i="4"/>
  <c r="O3" i="2"/>
  <c r="O2" i="2"/>
  <c r="T22" i="2"/>
  <c r="H22" i="4" s="1"/>
  <c r="Q22" i="2"/>
  <c r="G22" i="4" s="1"/>
  <c r="AC7" i="2"/>
  <c r="L7" i="4" s="1"/>
  <c r="AC23" i="2"/>
  <c r="L23" i="4" s="1"/>
  <c r="Y14" i="2"/>
  <c r="AA14" i="2"/>
  <c r="K14" i="4" s="1"/>
  <c r="Z14" i="2"/>
  <c r="J14" i="4" s="1"/>
  <c r="Y23" i="2"/>
  <c r="Z23" i="2"/>
  <c r="J23" i="4" s="1"/>
  <c r="AA23" i="2"/>
  <c r="K23" i="4" s="1"/>
  <c r="T8" i="20"/>
  <c r="T35" i="20"/>
  <c r="T44" i="20"/>
  <c r="L11" i="20"/>
  <c r="V11" i="20" s="1"/>
  <c r="M11" i="20"/>
  <c r="W11" i="20" s="1"/>
  <c r="N11" i="20"/>
  <c r="X11" i="20" s="1"/>
  <c r="B9" i="43" s="1"/>
  <c r="M31" i="20"/>
  <c r="W31" i="20" s="1"/>
  <c r="N31" i="20"/>
  <c r="X31" i="20" s="1"/>
  <c r="B16" i="44" s="1"/>
  <c r="L31" i="20"/>
  <c r="V31" i="20" s="1"/>
  <c r="M45" i="20"/>
  <c r="W45" i="20" s="1"/>
  <c r="L45" i="20"/>
  <c r="V45" i="20" s="1"/>
  <c r="N45" i="20"/>
  <c r="X45" i="20" s="1"/>
  <c r="B13" i="45" s="1"/>
  <c r="L2" i="110"/>
  <c r="M2" i="110" s="1"/>
  <c r="L30" i="110"/>
  <c r="M30" i="110" s="1"/>
  <c r="L45" i="110"/>
  <c r="M45" i="110" s="1"/>
  <c r="R2" i="44"/>
  <c r="M19" i="2"/>
  <c r="F19" i="4" s="1"/>
  <c r="T7" i="20"/>
  <c r="T34" i="20"/>
  <c r="N17" i="20"/>
  <c r="X17" i="20" s="1"/>
  <c r="B2" i="44" s="1"/>
  <c r="D15" i="79" s="1"/>
  <c r="L17" i="20"/>
  <c r="V17" i="20" s="1"/>
  <c r="M17" i="20"/>
  <c r="W17" i="20" s="1"/>
  <c r="L24" i="20"/>
  <c r="V24" i="20" s="1"/>
  <c r="M24" i="20"/>
  <c r="W24" i="20" s="1"/>
  <c r="N24" i="20"/>
  <c r="X24" i="20" s="1"/>
  <c r="B9" i="44" s="1"/>
  <c r="G17" i="110"/>
  <c r="I17" i="110" s="1"/>
  <c r="L28" i="110"/>
  <c r="M28" i="110" s="1"/>
  <c r="R2" i="30"/>
  <c r="P3" i="44"/>
  <c r="D19" i="4"/>
  <c r="T18" i="2"/>
  <c r="H18" i="4" s="1"/>
  <c r="Q18" i="2"/>
  <c r="G18" i="4" s="1"/>
  <c r="AB2" i="2"/>
  <c r="AC5" i="2"/>
  <c r="AC21" i="2"/>
  <c r="L21" i="4" s="1"/>
  <c r="M10" i="2"/>
  <c r="F10" i="4" s="1"/>
  <c r="M12" i="2"/>
  <c r="F12" i="4" s="1"/>
  <c r="J19" i="2"/>
  <c r="E19" i="4" s="1"/>
  <c r="J21" i="2"/>
  <c r="E21" i="4" s="1"/>
  <c r="M26" i="2"/>
  <c r="F26" i="4" s="1"/>
  <c r="T6" i="20"/>
  <c r="T32" i="20"/>
  <c r="L6" i="20"/>
  <c r="V6" i="20" s="1"/>
  <c r="M6" i="20"/>
  <c r="W6" i="20" s="1"/>
  <c r="N6" i="20"/>
  <c r="X6" i="20" s="1"/>
  <c r="B4" i="43" s="1"/>
  <c r="N39" i="20"/>
  <c r="X39" i="20" s="1"/>
  <c r="B7" i="45" s="1"/>
  <c r="L39" i="20"/>
  <c r="V39" i="20" s="1"/>
  <c r="M39" i="20"/>
  <c r="W39" i="20" s="1"/>
  <c r="G2" i="110"/>
  <c r="I2" i="110" s="1"/>
  <c r="G16" i="110"/>
  <c r="I16" i="110" s="1"/>
  <c r="P3" i="36"/>
  <c r="R9" i="43"/>
  <c r="D16" i="4"/>
  <c r="N3" i="2"/>
  <c r="N2" i="2"/>
  <c r="T16" i="2"/>
  <c r="H16" i="4" s="1"/>
  <c r="Q16" i="2"/>
  <c r="G16" i="4" s="1"/>
  <c r="Z9" i="2"/>
  <c r="J9" i="4" s="1"/>
  <c r="Y9" i="2"/>
  <c r="AA9" i="2"/>
  <c r="K9" i="4" s="1"/>
  <c r="T19" i="20"/>
  <c r="T30" i="20"/>
  <c r="L7" i="20"/>
  <c r="V7" i="20" s="1"/>
  <c r="M7" i="20"/>
  <c r="W7" i="20" s="1"/>
  <c r="N7" i="20"/>
  <c r="X7" i="20" s="1"/>
  <c r="B5" i="43" s="1"/>
  <c r="L25" i="20"/>
  <c r="V25" i="20" s="1"/>
  <c r="M25" i="20"/>
  <c r="W25" i="20" s="1"/>
  <c r="N25" i="20"/>
  <c r="X25" i="20" s="1"/>
  <c r="B10" i="44" s="1"/>
  <c r="L4" i="110"/>
  <c r="M4" i="110" s="1"/>
  <c r="G19" i="110"/>
  <c r="I19" i="110" s="1"/>
  <c r="G32" i="110"/>
  <c r="I32" i="110" s="1"/>
  <c r="P3" i="43"/>
  <c r="P10" i="43"/>
  <c r="G10" i="43" s="1"/>
  <c r="F5" i="44"/>
  <c r="H18" i="79" s="1"/>
  <c r="C5" i="44"/>
  <c r="E18" i="79" s="1"/>
  <c r="D5" i="44"/>
  <c r="F18" i="79" s="1"/>
  <c r="E5" i="44"/>
  <c r="G18" i="79" s="1"/>
  <c r="Q21" i="2"/>
  <c r="G21" i="4" s="1"/>
  <c r="Q15" i="2"/>
  <c r="G15" i="4" s="1"/>
  <c r="T15" i="2"/>
  <c r="H15" i="4" s="1"/>
  <c r="AC19" i="2"/>
  <c r="L19" i="4" s="1"/>
  <c r="Q4" i="2"/>
  <c r="G4" i="4" s="1"/>
  <c r="T4" i="2"/>
  <c r="H4" i="4" s="1"/>
  <c r="T18" i="20"/>
  <c r="T29" i="20"/>
  <c r="M19" i="20"/>
  <c r="W19" i="20" s="1"/>
  <c r="N19" i="20"/>
  <c r="X19" i="20" s="1"/>
  <c r="B4" i="44" s="1"/>
  <c r="D17" i="79" s="1"/>
  <c r="L19" i="20"/>
  <c r="V19" i="20" s="1"/>
  <c r="L40" i="20"/>
  <c r="V40" i="20" s="1"/>
  <c r="N40" i="20"/>
  <c r="X40" i="20" s="1"/>
  <c r="B8" i="45" s="1"/>
  <c r="M40" i="20"/>
  <c r="W40" i="20" s="1"/>
  <c r="G4" i="110"/>
  <c r="I4" i="110" s="1"/>
  <c r="G35" i="110"/>
  <c r="I35" i="110" s="1"/>
  <c r="P2" i="2"/>
  <c r="T5" i="2"/>
  <c r="P3" i="2"/>
  <c r="Q5" i="2"/>
  <c r="T14" i="2"/>
  <c r="H14" i="4" s="1"/>
  <c r="Q14" i="2"/>
  <c r="G14" i="4" s="1"/>
  <c r="AC18" i="2"/>
  <c r="L18" i="4" s="1"/>
  <c r="M14" i="2"/>
  <c r="F14" i="4" s="1"/>
  <c r="M16" i="2"/>
  <c r="F16" i="4" s="1"/>
  <c r="Y20" i="2"/>
  <c r="Z20" i="2"/>
  <c r="J20" i="4" s="1"/>
  <c r="AA20" i="2"/>
  <c r="K20" i="4" s="1"/>
  <c r="M23" i="2"/>
  <c r="F23" i="4" s="1"/>
  <c r="M25" i="2"/>
  <c r="F25" i="4" s="1"/>
  <c r="T16" i="20"/>
  <c r="T28" i="20"/>
  <c r="L13" i="20"/>
  <c r="V13" i="20" s="1"/>
  <c r="M13" i="20"/>
  <c r="W13" i="20" s="1"/>
  <c r="N13" i="20"/>
  <c r="X13" i="20" s="1"/>
  <c r="B11" i="43" s="1"/>
  <c r="L33" i="20"/>
  <c r="V33" i="20" s="1"/>
  <c r="M33" i="20"/>
  <c r="W33" i="20" s="1"/>
  <c r="N33" i="20"/>
  <c r="X33" i="20" s="1"/>
  <c r="B18" i="44" s="1"/>
  <c r="G18" i="110"/>
  <c r="I18" i="110" s="1"/>
  <c r="E4" i="30"/>
  <c r="F4" i="30"/>
  <c r="G4" i="30"/>
  <c r="D4" i="30"/>
  <c r="R4" i="36"/>
  <c r="R5" i="44"/>
  <c r="C7" i="4"/>
  <c r="C25" i="4"/>
  <c r="D13" i="4"/>
  <c r="Q13" i="2"/>
  <c r="G13" i="4" s="1"/>
  <c r="T13" i="2"/>
  <c r="H13" i="4" s="1"/>
  <c r="AC17" i="2"/>
  <c r="L17" i="4" s="1"/>
  <c r="M4" i="2"/>
  <c r="F4" i="4" s="1"/>
  <c r="Y11" i="2"/>
  <c r="Z11" i="2"/>
  <c r="J11" i="4" s="1"/>
  <c r="AA11" i="2"/>
  <c r="K11" i="4" s="1"/>
  <c r="T15" i="20"/>
  <c r="T42" i="20"/>
  <c r="M8" i="20"/>
  <c r="W8" i="20" s="1"/>
  <c r="L8" i="20"/>
  <c r="V8" i="20" s="1"/>
  <c r="N8" i="20"/>
  <c r="X8" i="20" s="1"/>
  <c r="B6" i="43" s="1"/>
  <c r="L27" i="20"/>
  <c r="V27" i="20" s="1"/>
  <c r="M27" i="20"/>
  <c r="W27" i="20" s="1"/>
  <c r="N27" i="20"/>
  <c r="X27" i="20" s="1"/>
  <c r="B12" i="44" s="1"/>
  <c r="F3" i="17"/>
  <c r="I3" i="17"/>
  <c r="H3" i="17"/>
  <c r="E3" i="17"/>
  <c r="L8" i="110"/>
  <c r="M8" i="110" s="1"/>
  <c r="L22" i="110"/>
  <c r="M22" i="110" s="1"/>
  <c r="G34" i="110"/>
  <c r="I34" i="110" s="1"/>
  <c r="F5" i="43"/>
  <c r="E5" i="43"/>
  <c r="C5" i="43"/>
  <c r="D5" i="43"/>
  <c r="C12" i="43"/>
  <c r="E12" i="43"/>
  <c r="F12" i="43"/>
  <c r="D12" i="43"/>
  <c r="C6" i="4"/>
  <c r="C24" i="4"/>
  <c r="D12" i="4"/>
  <c r="T12" i="2"/>
  <c r="H12" i="4" s="1"/>
  <c r="Q12" i="2"/>
  <c r="G12" i="4" s="1"/>
  <c r="AC15" i="2"/>
  <c r="L15" i="4" s="1"/>
  <c r="J4" i="2"/>
  <c r="E4" i="4" s="1"/>
  <c r="Z15" i="2"/>
  <c r="J15" i="4" s="1"/>
  <c r="AA15" i="2"/>
  <c r="K15" i="4" s="1"/>
  <c r="Y15" i="2"/>
  <c r="Z26" i="2"/>
  <c r="J26" i="4" s="1"/>
  <c r="Y26" i="2"/>
  <c r="AA26" i="2"/>
  <c r="K26" i="4" s="1"/>
  <c r="T14" i="20"/>
  <c r="T40" i="20"/>
  <c r="L20" i="20"/>
  <c r="V20" i="20" s="1"/>
  <c r="N20" i="20"/>
  <c r="X20" i="20" s="1"/>
  <c r="B5" i="44" s="1"/>
  <c r="D18" i="79" s="1"/>
  <c r="M20" i="20"/>
  <c r="W20" i="20" s="1"/>
  <c r="L41" i="20"/>
  <c r="V41" i="20" s="1"/>
  <c r="M41" i="20"/>
  <c r="W41" i="20" s="1"/>
  <c r="N41" i="20"/>
  <c r="X41" i="20" s="1"/>
  <c r="B9" i="45" s="1"/>
  <c r="R7" i="110"/>
  <c r="G21" i="110"/>
  <c r="I21" i="110" s="1"/>
  <c r="L38" i="110"/>
  <c r="M38" i="110" s="1"/>
  <c r="D5" i="30"/>
  <c r="E5" i="30"/>
  <c r="F5" i="30"/>
  <c r="G5" i="30"/>
  <c r="R12" i="43"/>
  <c r="P7" i="44"/>
  <c r="T13" i="20"/>
  <c r="T39" i="20"/>
  <c r="L14" i="20"/>
  <c r="V14" i="20" s="1"/>
  <c r="M14" i="20"/>
  <c r="W14" i="20" s="1"/>
  <c r="N14" i="20"/>
  <c r="X14" i="20" s="1"/>
  <c r="B12" i="43" s="1"/>
  <c r="L35" i="20"/>
  <c r="V35" i="20" s="1"/>
  <c r="N35" i="20"/>
  <c r="X35" i="20" s="1"/>
  <c r="B3" i="45" s="1"/>
  <c r="M35" i="20"/>
  <c r="W35" i="20" s="1"/>
  <c r="E4" i="17"/>
  <c r="F4" i="17"/>
  <c r="H4" i="17"/>
  <c r="I4" i="17"/>
  <c r="L11" i="110"/>
  <c r="M11" i="110" s="1"/>
  <c r="L20" i="110"/>
  <c r="M20" i="110" s="1"/>
  <c r="L36" i="110"/>
  <c r="M36" i="110" s="1"/>
  <c r="H6" i="36"/>
  <c r="D10" i="4"/>
  <c r="D26" i="4"/>
  <c r="T10" i="2"/>
  <c r="H10" i="4" s="1"/>
  <c r="Q10" i="2"/>
  <c r="G10" i="4" s="1"/>
  <c r="AC13" i="2"/>
  <c r="L13" i="4" s="1"/>
  <c r="J9" i="2"/>
  <c r="E9" i="4" s="1"/>
  <c r="M20" i="2"/>
  <c r="F20" i="4" s="1"/>
  <c r="U12" i="20"/>
  <c r="T12" i="20"/>
  <c r="T38" i="20"/>
  <c r="N9" i="20"/>
  <c r="X9" i="20" s="1"/>
  <c r="B7" i="43" s="1"/>
  <c r="L9" i="20"/>
  <c r="V9" i="20" s="1"/>
  <c r="M9" i="20"/>
  <c r="W9" i="20" s="1"/>
  <c r="N28" i="20"/>
  <c r="X28" i="20" s="1"/>
  <c r="B13" i="44" s="1"/>
  <c r="M28" i="20"/>
  <c r="W28" i="20" s="1"/>
  <c r="L28" i="20"/>
  <c r="V28" i="20" s="1"/>
  <c r="G11" i="110"/>
  <c r="I11" i="110" s="1"/>
  <c r="P6" i="43"/>
  <c r="P13" i="43"/>
  <c r="P10" i="44"/>
  <c r="C20" i="4"/>
  <c r="D8" i="4"/>
  <c r="D25" i="4"/>
  <c r="Q9" i="2"/>
  <c r="G9" i="4" s="1"/>
  <c r="T9" i="2"/>
  <c r="H9" i="4" s="1"/>
  <c r="R2" i="2"/>
  <c r="R3" i="2"/>
  <c r="AC12" i="2"/>
  <c r="L12" i="4" s="1"/>
  <c r="M6" i="2"/>
  <c r="F6" i="4" s="1"/>
  <c r="J11" i="2"/>
  <c r="E11" i="4" s="1"/>
  <c r="Y17" i="2"/>
  <c r="Z17" i="2"/>
  <c r="J17" i="4" s="1"/>
  <c r="AA17" i="2"/>
  <c r="K17" i="4" s="1"/>
  <c r="T26" i="20"/>
  <c r="T36" i="20"/>
  <c r="L15" i="20"/>
  <c r="V15" i="20" s="1"/>
  <c r="M15" i="20"/>
  <c r="W15" i="20" s="1"/>
  <c r="N15" i="20"/>
  <c r="X15" i="20" s="1"/>
  <c r="B13" i="43" s="1"/>
  <c r="L21" i="20"/>
  <c r="V21" i="20" s="1"/>
  <c r="N21" i="20"/>
  <c r="X21" i="20" s="1"/>
  <c r="B6" i="44" s="1"/>
  <c r="M21" i="20"/>
  <c r="W21" i="20" s="1"/>
  <c r="L43" i="20"/>
  <c r="V43" i="20" s="1"/>
  <c r="N43" i="20"/>
  <c r="X43" i="20" s="1"/>
  <c r="B11" i="45" s="1"/>
  <c r="M43" i="20"/>
  <c r="W43" i="20" s="1"/>
  <c r="G25" i="110"/>
  <c r="I25" i="110" s="1"/>
  <c r="G41" i="110"/>
  <c r="I41" i="110" s="1"/>
  <c r="D12" i="44"/>
  <c r="C12" i="44"/>
  <c r="E12" i="44"/>
  <c r="F12" i="44"/>
  <c r="C18" i="4"/>
  <c r="D7" i="4"/>
  <c r="D24" i="4"/>
  <c r="M7" i="2"/>
  <c r="F7" i="4" s="1"/>
  <c r="T7" i="2"/>
  <c r="H7" i="4" s="1"/>
  <c r="Q7" i="2"/>
  <c r="G7" i="4" s="1"/>
  <c r="T26" i="2"/>
  <c r="H26" i="4" s="1"/>
  <c r="Q26" i="2"/>
  <c r="G26" i="4" s="1"/>
  <c r="AC11" i="2"/>
  <c r="L11" i="4" s="1"/>
  <c r="J6" i="2"/>
  <c r="E6" i="4" s="1"/>
  <c r="Y8" i="2"/>
  <c r="Z8" i="2"/>
  <c r="J8" i="4" s="1"/>
  <c r="AA8" i="2"/>
  <c r="K8" i="4" s="1"/>
  <c r="Z10" i="2"/>
  <c r="J10" i="4" s="1"/>
  <c r="AA10" i="2"/>
  <c r="K10" i="4" s="1"/>
  <c r="Y10" i="2"/>
  <c r="D48" i="20"/>
  <c r="U8" i="20" s="1"/>
  <c r="T4" i="20"/>
  <c r="T24" i="20"/>
  <c r="N36" i="20"/>
  <c r="X36" i="20" s="1"/>
  <c r="B4" i="45" s="1"/>
  <c r="L36" i="20"/>
  <c r="V36" i="20" s="1"/>
  <c r="M36" i="20"/>
  <c r="W36" i="20" s="1"/>
  <c r="G3" i="17"/>
  <c r="G10" i="110"/>
  <c r="I10" i="110" s="1"/>
  <c r="G24" i="110"/>
  <c r="I24" i="110" s="1"/>
  <c r="G40" i="110"/>
  <c r="I40" i="110" s="1"/>
  <c r="P13" i="44"/>
  <c r="C17" i="4"/>
  <c r="D6" i="4"/>
  <c r="D23" i="4"/>
  <c r="Q6" i="2"/>
  <c r="G6" i="4" s="1"/>
  <c r="T6" i="2"/>
  <c r="H6" i="4" s="1"/>
  <c r="Q25" i="2"/>
  <c r="G25" i="4" s="1"/>
  <c r="T25" i="2"/>
  <c r="H25" i="4" s="1"/>
  <c r="C4" i="4"/>
  <c r="AC4" i="2"/>
  <c r="L4" i="4" s="1"/>
  <c r="M22" i="2"/>
  <c r="F22" i="4" s="1"/>
  <c r="T23" i="20"/>
  <c r="N5" i="20"/>
  <c r="X5" i="20" s="1"/>
  <c r="B3" i="43" s="1"/>
  <c r="L5" i="20"/>
  <c r="V5" i="20" s="1"/>
  <c r="M5" i="20"/>
  <c r="W5" i="20" s="1"/>
  <c r="L29" i="20"/>
  <c r="V29" i="20" s="1"/>
  <c r="M29" i="20"/>
  <c r="W29" i="20" s="1"/>
  <c r="N29" i="20"/>
  <c r="X29" i="20" s="1"/>
  <c r="B14" i="44" s="1"/>
  <c r="L14" i="110"/>
  <c r="M14" i="110" s="1"/>
  <c r="G27" i="110"/>
  <c r="I27" i="110" s="1"/>
  <c r="G43" i="110"/>
  <c r="I43" i="110" s="1"/>
  <c r="D5" i="4"/>
  <c r="G3" i="2"/>
  <c r="D3" i="4" s="1"/>
  <c r="G2" i="2"/>
  <c r="D2" i="4" s="1"/>
  <c r="D22" i="4"/>
  <c r="T24" i="2"/>
  <c r="H24" i="4" s="1"/>
  <c r="Q24" i="2"/>
  <c r="G24" i="4" s="1"/>
  <c r="AC10" i="2"/>
  <c r="L10" i="4" s="1"/>
  <c r="AC26" i="2"/>
  <c r="L26" i="4" s="1"/>
  <c r="AA4" i="2"/>
  <c r="K4" i="4" s="1"/>
  <c r="Y4" i="2"/>
  <c r="Z4" i="2"/>
  <c r="J4" i="4" s="1"/>
  <c r="J13" i="2"/>
  <c r="E13" i="4" s="1"/>
  <c r="J15" i="2"/>
  <c r="E15" i="4" s="1"/>
  <c r="J22" i="2"/>
  <c r="E22" i="4" s="1"/>
  <c r="J24" i="2"/>
  <c r="E24" i="4" s="1"/>
  <c r="M4" i="20"/>
  <c r="W4" i="20" s="1"/>
  <c r="N4" i="20"/>
  <c r="X4" i="20" s="1"/>
  <c r="B2" i="43" s="1"/>
  <c r="L4" i="20"/>
  <c r="V4" i="20" s="1"/>
  <c r="T22" i="20"/>
  <c r="T46" i="20"/>
  <c r="U46" i="20"/>
  <c r="L10" i="20"/>
  <c r="V10" i="20" s="1"/>
  <c r="M10" i="20"/>
  <c r="W10" i="20" s="1"/>
  <c r="N10" i="20"/>
  <c r="X10" i="20" s="1"/>
  <c r="B8" i="43" s="1"/>
  <c r="M16" i="20"/>
  <c r="W16" i="20" s="1"/>
  <c r="N16" i="20"/>
  <c r="X16" i="20" s="1"/>
  <c r="B14" i="43" s="1"/>
  <c r="L16" i="20"/>
  <c r="V16" i="20" s="1"/>
  <c r="L23" i="20"/>
  <c r="V23" i="20" s="1"/>
  <c r="N23" i="20"/>
  <c r="X23" i="20" s="1"/>
  <c r="B8" i="44" s="1"/>
  <c r="M23" i="20"/>
  <c r="W23" i="20" s="1"/>
  <c r="L44" i="20"/>
  <c r="V44" i="20" s="1"/>
  <c r="N44" i="20"/>
  <c r="X44" i="20" s="1"/>
  <c r="B12" i="45" s="1"/>
  <c r="M44" i="20"/>
  <c r="W44" i="20" s="1"/>
  <c r="R4" i="17"/>
  <c r="P6" i="17"/>
  <c r="G13" i="110"/>
  <c r="I13" i="110" s="1"/>
  <c r="P7" i="43"/>
  <c r="I6" i="12"/>
  <c r="C19" i="4"/>
  <c r="D17" i="4"/>
  <c r="T8" i="2"/>
  <c r="H8" i="4" s="1"/>
  <c r="Q8" i="2"/>
  <c r="G8" i="4" s="1"/>
  <c r="S2" i="2"/>
  <c r="S3" i="2"/>
  <c r="AC24" i="2"/>
  <c r="L24" i="4" s="1"/>
  <c r="M9" i="2"/>
  <c r="F9" i="4" s="1"/>
  <c r="M15" i="2"/>
  <c r="F15" i="4" s="1"/>
  <c r="J18" i="2"/>
  <c r="E18" i="4" s="1"/>
  <c r="M21" i="2"/>
  <c r="F21" i="4" s="1"/>
  <c r="M24" i="2"/>
  <c r="F24" i="4" s="1"/>
  <c r="T17" i="20"/>
  <c r="T33" i="20"/>
  <c r="T47" i="20"/>
  <c r="R2" i="17"/>
  <c r="G4" i="17"/>
  <c r="D2" i="30"/>
  <c r="G2" i="30"/>
  <c r="R5" i="36"/>
  <c r="R8" i="36"/>
  <c r="H8" i="36" s="1"/>
  <c r="R4" i="43"/>
  <c r="R14" i="43"/>
  <c r="G14" i="43" s="1"/>
  <c r="R11" i="44"/>
  <c r="C4" i="45"/>
  <c r="D4" i="45"/>
  <c r="E4" i="45"/>
  <c r="F4" i="45"/>
  <c r="E7" i="45"/>
  <c r="C7" i="45"/>
  <c r="D7" i="45"/>
  <c r="F7" i="45"/>
  <c r="B5" i="49"/>
  <c r="B12" i="49"/>
  <c r="B24" i="49"/>
  <c r="B31" i="49"/>
  <c r="B38" i="49"/>
  <c r="R8" i="44"/>
  <c r="P14" i="44"/>
  <c r="P17" i="44"/>
  <c r="T17" i="44" s="1"/>
  <c r="G5" i="45"/>
  <c r="R9" i="45"/>
  <c r="R12" i="45"/>
  <c r="R15" i="45"/>
  <c r="P5" i="36"/>
  <c r="P8" i="36"/>
  <c r="D3" i="43"/>
  <c r="E3" i="43"/>
  <c r="F3" i="43"/>
  <c r="C3" i="43"/>
  <c r="P4" i="43"/>
  <c r="T4" i="43" s="1"/>
  <c r="C6" i="43"/>
  <c r="D6" i="43"/>
  <c r="E6" i="43"/>
  <c r="F6" i="43"/>
  <c r="C9" i="43"/>
  <c r="D9" i="43"/>
  <c r="E9" i="43"/>
  <c r="F9" i="43"/>
  <c r="P14" i="43"/>
  <c r="D10" i="44"/>
  <c r="C10" i="44"/>
  <c r="E10" i="44"/>
  <c r="F10" i="44"/>
  <c r="P11" i="44"/>
  <c r="T11" i="44" s="1"/>
  <c r="F13" i="44"/>
  <c r="C13" i="44"/>
  <c r="D13" i="44"/>
  <c r="E13" i="44"/>
  <c r="D16" i="44"/>
  <c r="C16" i="44"/>
  <c r="E16" i="44"/>
  <c r="F16" i="44"/>
  <c r="B9" i="49"/>
  <c r="B16" i="49"/>
  <c r="B23" i="49"/>
  <c r="B30" i="49"/>
  <c r="B37" i="49"/>
  <c r="G2" i="17"/>
  <c r="L3" i="110"/>
  <c r="M3" i="110" s="1"/>
  <c r="L5" i="110"/>
  <c r="M5" i="110" s="1"/>
  <c r="L7" i="110"/>
  <c r="M7" i="110" s="1"/>
  <c r="G14" i="110"/>
  <c r="I14" i="110" s="1"/>
  <c r="L15" i="110"/>
  <c r="M15" i="110" s="1"/>
  <c r="G22" i="110"/>
  <c r="I22" i="110" s="1"/>
  <c r="L23" i="110"/>
  <c r="M23" i="110" s="1"/>
  <c r="G30" i="110"/>
  <c r="I30" i="110" s="1"/>
  <c r="L31" i="110"/>
  <c r="M31" i="110" s="1"/>
  <c r="G38" i="110"/>
  <c r="I38" i="110" s="1"/>
  <c r="L39" i="110"/>
  <c r="M39" i="110" s="1"/>
  <c r="G45" i="110"/>
  <c r="I45" i="110" s="1"/>
  <c r="R4" i="30"/>
  <c r="R5" i="30"/>
  <c r="R2" i="36"/>
  <c r="C7" i="36"/>
  <c r="G7" i="36"/>
  <c r="D7" i="36"/>
  <c r="F7" i="36"/>
  <c r="E7" i="36"/>
  <c r="G13" i="43"/>
  <c r="P2" i="44"/>
  <c r="T2" i="44" s="1"/>
  <c r="P5" i="44"/>
  <c r="T5" i="44" s="1"/>
  <c r="P8" i="44"/>
  <c r="T8" i="44" s="1"/>
  <c r="R3" i="45"/>
  <c r="R6" i="45"/>
  <c r="P9" i="45"/>
  <c r="T9" i="45" s="1"/>
  <c r="P12" i="45"/>
  <c r="T12" i="45" s="1"/>
  <c r="P15" i="45"/>
  <c r="T15" i="45" s="1"/>
  <c r="C4" i="36"/>
  <c r="D4" i="36"/>
  <c r="E4" i="36"/>
  <c r="F4" i="36"/>
  <c r="G4" i="36"/>
  <c r="H5" i="36"/>
  <c r="R11" i="43"/>
  <c r="D4" i="44"/>
  <c r="F17" i="79" s="1"/>
  <c r="F4" i="44"/>
  <c r="H17" i="79" s="1"/>
  <c r="E4" i="44"/>
  <c r="G17" i="79" s="1"/>
  <c r="C4" i="44"/>
  <c r="E17" i="79" s="1"/>
  <c r="F7" i="44"/>
  <c r="C7" i="44"/>
  <c r="E7" i="44"/>
  <c r="D7" i="44"/>
  <c r="C8" i="45"/>
  <c r="D8" i="45"/>
  <c r="F8" i="45"/>
  <c r="E8" i="45"/>
  <c r="E11" i="45"/>
  <c r="C11" i="45"/>
  <c r="D11" i="45"/>
  <c r="F11" i="45"/>
  <c r="C14" i="45"/>
  <c r="D14" i="45"/>
  <c r="E14" i="45"/>
  <c r="F14" i="45"/>
  <c r="B8" i="49"/>
  <c r="B15" i="49"/>
  <c r="B22" i="49"/>
  <c r="B34" i="49"/>
  <c r="B41" i="49"/>
  <c r="N22" i="20"/>
  <c r="X22" i="20" s="1"/>
  <c r="B7" i="44" s="1"/>
  <c r="L22" i="20"/>
  <c r="V22" i="20" s="1"/>
  <c r="M22" i="20"/>
  <c r="W22" i="20" s="1"/>
  <c r="M26" i="20"/>
  <c r="W26" i="20" s="1"/>
  <c r="L26" i="20"/>
  <c r="V26" i="20" s="1"/>
  <c r="N26" i="20"/>
  <c r="X26" i="20" s="1"/>
  <c r="B11" i="44" s="1"/>
  <c r="L30" i="20"/>
  <c r="V30" i="20" s="1"/>
  <c r="M30" i="20"/>
  <c r="W30" i="20" s="1"/>
  <c r="N30" i="20"/>
  <c r="X30" i="20" s="1"/>
  <c r="B15" i="44" s="1"/>
  <c r="L34" i="20"/>
  <c r="V34" i="20" s="1"/>
  <c r="M34" i="20"/>
  <c r="W34" i="20" s="1"/>
  <c r="N34" i="20"/>
  <c r="X34" i="20" s="1"/>
  <c r="B2" i="45" s="1"/>
  <c r="D32" i="79" s="1"/>
  <c r="M38" i="20"/>
  <c r="W38" i="20" s="1"/>
  <c r="L38" i="20"/>
  <c r="V38" i="20" s="1"/>
  <c r="N38" i="20"/>
  <c r="X38" i="20" s="1"/>
  <c r="B6" i="45" s="1"/>
  <c r="M42" i="20"/>
  <c r="W42" i="20" s="1"/>
  <c r="L42" i="20"/>
  <c r="V42" i="20" s="1"/>
  <c r="N42" i="20"/>
  <c r="X42" i="20" s="1"/>
  <c r="B10" i="45" s="1"/>
  <c r="L46" i="20"/>
  <c r="V46" i="20" s="1"/>
  <c r="M46" i="20"/>
  <c r="W46" i="20" s="1"/>
  <c r="N46" i="20"/>
  <c r="X46" i="20" s="1"/>
  <c r="B14" i="45" s="1"/>
  <c r="E2" i="17"/>
  <c r="E5" i="17"/>
  <c r="I2" i="17"/>
  <c r="G3" i="110"/>
  <c r="I3" i="110" s="1"/>
  <c r="G5" i="110"/>
  <c r="I5" i="110" s="1"/>
  <c r="G7" i="110"/>
  <c r="I7" i="110" s="1"/>
  <c r="L13" i="110"/>
  <c r="M13" i="110" s="1"/>
  <c r="G15" i="110"/>
  <c r="I15" i="110" s="1"/>
  <c r="L21" i="110"/>
  <c r="M21" i="110" s="1"/>
  <c r="G23" i="110"/>
  <c r="I23" i="110" s="1"/>
  <c r="L29" i="110"/>
  <c r="M29" i="110" s="1"/>
  <c r="G31" i="110"/>
  <c r="I31" i="110" s="1"/>
  <c r="L37" i="110"/>
  <c r="M37" i="110" s="1"/>
  <c r="G39" i="110"/>
  <c r="I39" i="110" s="1"/>
  <c r="L44" i="110"/>
  <c r="M44" i="110" s="1"/>
  <c r="G3" i="30"/>
  <c r="D3" i="30"/>
  <c r="E3" i="30"/>
  <c r="F3" i="30"/>
  <c r="P4" i="30"/>
  <c r="S4" i="30" s="1"/>
  <c r="P2" i="36"/>
  <c r="T2" i="36" s="1"/>
  <c r="R6" i="36"/>
  <c r="R2" i="43"/>
  <c r="R5" i="43"/>
  <c r="R8" i="43"/>
  <c r="G2" i="44"/>
  <c r="I15" i="79" s="1"/>
  <c r="G5" i="44"/>
  <c r="I18" i="79" s="1"/>
  <c r="R9" i="44"/>
  <c r="R12" i="44"/>
  <c r="R15" i="44"/>
  <c r="P3" i="45"/>
  <c r="T3" i="45" s="1"/>
  <c r="E5" i="45"/>
  <c r="F5" i="45"/>
  <c r="C5" i="45"/>
  <c r="D5" i="45"/>
  <c r="P6" i="45"/>
  <c r="T6" i="45" s="1"/>
  <c r="G9" i="45"/>
  <c r="G12" i="45"/>
  <c r="C12" i="4"/>
  <c r="C13" i="4"/>
  <c r="D9" i="4"/>
  <c r="M5" i="2"/>
  <c r="T20" i="2"/>
  <c r="H20" i="4" s="1"/>
  <c r="Q20" i="2"/>
  <c r="G20" i="4" s="1"/>
  <c r="T21" i="2"/>
  <c r="H21" i="4" s="1"/>
  <c r="AC16" i="2"/>
  <c r="L16" i="4" s="1"/>
  <c r="M11" i="2"/>
  <c r="F11" i="4" s="1"/>
  <c r="J14" i="2"/>
  <c r="E14" i="4" s="1"/>
  <c r="M17" i="2"/>
  <c r="F17" i="4" s="1"/>
  <c r="J20" i="2"/>
  <c r="E20" i="4" s="1"/>
  <c r="J23" i="2"/>
  <c r="E23" i="4" s="1"/>
  <c r="J26" i="2"/>
  <c r="E26" i="4" s="1"/>
  <c r="T11" i="20"/>
  <c r="T27" i="20"/>
  <c r="T43" i="20"/>
  <c r="D10" i="43"/>
  <c r="E10" i="43"/>
  <c r="F10" i="43"/>
  <c r="C10" i="43"/>
  <c r="P11" i="43"/>
  <c r="T11" i="43" s="1"/>
  <c r="C13" i="43"/>
  <c r="E13" i="43"/>
  <c r="D13" i="43"/>
  <c r="F13" i="43"/>
  <c r="F17" i="44"/>
  <c r="C17" i="44"/>
  <c r="D17" i="44"/>
  <c r="E17" i="44"/>
  <c r="P18" i="44"/>
  <c r="C2" i="45"/>
  <c r="E32" i="79" s="1"/>
  <c r="D2" i="45"/>
  <c r="F32" i="79" s="1"/>
  <c r="E2" i="45"/>
  <c r="G32" i="79" s="1"/>
  <c r="F2" i="45"/>
  <c r="H32" i="79" s="1"/>
  <c r="B7" i="49"/>
  <c r="B19" i="49"/>
  <c r="B26" i="49"/>
  <c r="B33" i="49"/>
  <c r="B40" i="49"/>
  <c r="L27" i="110"/>
  <c r="M27" i="110" s="1"/>
  <c r="G29" i="110"/>
  <c r="I29" i="110" s="1"/>
  <c r="L35" i="110"/>
  <c r="M35" i="110" s="1"/>
  <c r="G37" i="110"/>
  <c r="I37" i="110" s="1"/>
  <c r="L43" i="110"/>
  <c r="M43" i="110" s="1"/>
  <c r="G44" i="110"/>
  <c r="I44" i="110" s="1"/>
  <c r="H2" i="36"/>
  <c r="P6" i="36"/>
  <c r="T6" i="36" s="1"/>
  <c r="P2" i="43"/>
  <c r="P5" i="43"/>
  <c r="T5" i="43" s="1"/>
  <c r="P8" i="43"/>
  <c r="R3" i="44"/>
  <c r="G3" i="44" s="1"/>
  <c r="I16" i="79" s="1"/>
  <c r="R6" i="44"/>
  <c r="P9" i="44"/>
  <c r="T9" i="44" s="1"/>
  <c r="P12" i="44"/>
  <c r="G12" i="44" s="1"/>
  <c r="P15" i="44"/>
  <c r="T15" i="44" s="1"/>
  <c r="G6" i="45"/>
  <c r="R7" i="45"/>
  <c r="G7" i="45" s="1"/>
  <c r="R10" i="45"/>
  <c r="R13" i="45"/>
  <c r="J8" i="2"/>
  <c r="E8" i="4" s="1"/>
  <c r="Y13" i="2"/>
  <c r="AA13" i="2"/>
  <c r="K13" i="4" s="1"/>
  <c r="Z13" i="2"/>
  <c r="J13" i="4" s="1"/>
  <c r="Z19" i="2"/>
  <c r="J19" i="4" s="1"/>
  <c r="AA19" i="2"/>
  <c r="K19" i="4" s="1"/>
  <c r="Y19" i="2"/>
  <c r="Z22" i="2"/>
  <c r="J22" i="4" s="1"/>
  <c r="AA22" i="2"/>
  <c r="K22" i="4" s="1"/>
  <c r="Y22" i="2"/>
  <c r="T9" i="20"/>
  <c r="T25" i="20"/>
  <c r="U41" i="20"/>
  <c r="T41" i="20"/>
  <c r="R3" i="36"/>
  <c r="H3" i="36" s="1"/>
  <c r="G5" i="36"/>
  <c r="D5" i="36"/>
  <c r="F5" i="36"/>
  <c r="C5" i="36"/>
  <c r="E5" i="36"/>
  <c r="E8" i="36"/>
  <c r="F8" i="36"/>
  <c r="D8" i="36"/>
  <c r="G8" i="36"/>
  <c r="C8" i="36"/>
  <c r="C4" i="43"/>
  <c r="D4" i="43"/>
  <c r="E4" i="43"/>
  <c r="F4" i="43"/>
  <c r="F7" i="43"/>
  <c r="D7" i="43"/>
  <c r="F7" i="79" s="1"/>
  <c r="C7" i="43"/>
  <c r="E7" i="43"/>
  <c r="G7" i="79" s="1"/>
  <c r="G11" i="43"/>
  <c r="D8" i="44"/>
  <c r="F21" i="79" s="1"/>
  <c r="C8" i="44"/>
  <c r="E8" i="44"/>
  <c r="G21" i="79" s="1"/>
  <c r="F8" i="44"/>
  <c r="H21" i="79" s="1"/>
  <c r="F11" i="44"/>
  <c r="E11" i="44"/>
  <c r="D11" i="44"/>
  <c r="C11" i="44"/>
  <c r="D14" i="44"/>
  <c r="E14" i="44"/>
  <c r="F14" i="44"/>
  <c r="C14" i="44"/>
  <c r="G18" i="44"/>
  <c r="R4" i="45"/>
  <c r="E15" i="45"/>
  <c r="D15" i="45"/>
  <c r="F15" i="45"/>
  <c r="C15" i="45"/>
  <c r="B4" i="49"/>
  <c r="B11" i="49"/>
  <c r="B18" i="49"/>
  <c r="B25" i="49"/>
  <c r="B32" i="49"/>
  <c r="B44" i="49"/>
  <c r="P6" i="44"/>
  <c r="T6" i="44" s="1"/>
  <c r="G9" i="44"/>
  <c r="G15" i="44"/>
  <c r="R16" i="44"/>
  <c r="P7" i="45"/>
  <c r="P10" i="45"/>
  <c r="C12" i="45"/>
  <c r="F12" i="45"/>
  <c r="E12" i="45"/>
  <c r="D12" i="45"/>
  <c r="P13" i="45"/>
  <c r="R7" i="36"/>
  <c r="D2" i="44"/>
  <c r="F15" i="79" s="1"/>
  <c r="E2" i="44"/>
  <c r="G15" i="79" s="1"/>
  <c r="F2" i="44"/>
  <c r="H15" i="79" s="1"/>
  <c r="C2" i="44"/>
  <c r="E15" i="79" s="1"/>
  <c r="D3" i="45"/>
  <c r="E3" i="45"/>
  <c r="C3" i="45"/>
  <c r="F3" i="45"/>
  <c r="P4" i="45"/>
  <c r="T4" i="45" s="1"/>
  <c r="C6" i="45"/>
  <c r="D6" i="45"/>
  <c r="E6" i="45"/>
  <c r="F6" i="45"/>
  <c r="E9" i="45"/>
  <c r="C9" i="45"/>
  <c r="F9" i="45"/>
  <c r="D9" i="45"/>
  <c r="B3" i="49"/>
  <c r="B10" i="49"/>
  <c r="B17" i="49"/>
  <c r="B29" i="49"/>
  <c r="B36" i="49"/>
  <c r="B43" i="49"/>
  <c r="P7" i="110"/>
  <c r="G9" i="110"/>
  <c r="I9" i="110" s="1"/>
  <c r="L10" i="110"/>
  <c r="M10" i="110" s="1"/>
  <c r="G12" i="110"/>
  <c r="I12" i="110" s="1"/>
  <c r="L18" i="110"/>
  <c r="M18" i="110" s="1"/>
  <c r="G20" i="110"/>
  <c r="I20" i="110" s="1"/>
  <c r="L26" i="110"/>
  <c r="M26" i="110" s="1"/>
  <c r="G28" i="110"/>
  <c r="I28" i="110" s="1"/>
  <c r="L34" i="110"/>
  <c r="M34" i="110" s="1"/>
  <c r="G36" i="110"/>
  <c r="I36" i="110" s="1"/>
  <c r="L42" i="110"/>
  <c r="M42" i="110" s="1"/>
  <c r="P2" i="30"/>
  <c r="S2" i="30" s="1"/>
  <c r="P5" i="30"/>
  <c r="S5" i="30" s="1"/>
  <c r="C2" i="36"/>
  <c r="G2" i="36"/>
  <c r="D2" i="36"/>
  <c r="R3" i="43"/>
  <c r="G3" i="43" s="1"/>
  <c r="R6" i="43"/>
  <c r="P9" i="43"/>
  <c r="T9" i="43" s="1"/>
  <c r="P12" i="43"/>
  <c r="T12" i="43" s="1"/>
  <c r="G6" i="44"/>
  <c r="R7" i="44"/>
  <c r="R10" i="44"/>
  <c r="R13" i="44"/>
  <c r="P16" i="44"/>
  <c r="G16" i="44" s="1"/>
  <c r="G13" i="45"/>
  <c r="R14" i="45"/>
  <c r="G14" i="45" s="1"/>
  <c r="AC8" i="2"/>
  <c r="L8" i="4" s="1"/>
  <c r="D4" i="4"/>
  <c r="J7" i="2"/>
  <c r="E7" i="4" s="1"/>
  <c r="J10" i="2"/>
  <c r="E10" i="4" s="1"/>
  <c r="M13" i="2"/>
  <c r="F13" i="4" s="1"/>
  <c r="J16" i="2"/>
  <c r="E16" i="4" s="1"/>
  <c r="Y24" i="2"/>
  <c r="AA24" i="2"/>
  <c r="K24" i="4" s="1"/>
  <c r="Z24" i="2"/>
  <c r="J24" i="4" s="1"/>
  <c r="J25" i="2"/>
  <c r="E25" i="4" s="1"/>
  <c r="T5" i="20"/>
  <c r="U5" i="20"/>
  <c r="T21" i="20"/>
  <c r="T37" i="20"/>
  <c r="U37" i="20"/>
  <c r="R3" i="17"/>
  <c r="I7" i="17"/>
  <c r="R3" i="30"/>
  <c r="P4" i="36"/>
  <c r="T4" i="36" s="1"/>
  <c r="P7" i="36"/>
  <c r="T7" i="36" s="1"/>
  <c r="C8" i="43"/>
  <c r="D8" i="43"/>
  <c r="E8" i="43"/>
  <c r="F8" i="43"/>
  <c r="C11" i="43"/>
  <c r="D11" i="43"/>
  <c r="E11" i="43"/>
  <c r="F11" i="43"/>
  <c r="C14" i="43"/>
  <c r="D14" i="43"/>
  <c r="F14" i="43"/>
  <c r="E14" i="43"/>
  <c r="R4" i="44"/>
  <c r="F15" i="44"/>
  <c r="C15" i="44"/>
  <c r="D15" i="44"/>
  <c r="E15" i="44"/>
  <c r="D18" i="44"/>
  <c r="E18" i="44"/>
  <c r="F18" i="44"/>
  <c r="C18" i="44"/>
  <c r="G4" i="45"/>
  <c r="R11" i="45"/>
  <c r="B2" i="49"/>
  <c r="B14" i="49"/>
  <c r="B21" i="49"/>
  <c r="B28" i="49"/>
  <c r="B35" i="49"/>
  <c r="B42" i="49"/>
  <c r="R2" i="45"/>
  <c r="R5" i="45"/>
  <c r="R8" i="45"/>
  <c r="P14" i="45"/>
  <c r="P3" i="30"/>
  <c r="H4" i="36"/>
  <c r="C6" i="36"/>
  <c r="D6" i="36"/>
  <c r="E6" i="36"/>
  <c r="F6" i="36"/>
  <c r="G6" i="36"/>
  <c r="C2" i="43"/>
  <c r="D2" i="43"/>
  <c r="F2" i="43"/>
  <c r="E2" i="43"/>
  <c r="F3" i="44"/>
  <c r="H16" i="79" s="1"/>
  <c r="C3" i="44"/>
  <c r="E16" i="79" s="1"/>
  <c r="D3" i="44"/>
  <c r="F16" i="79" s="1"/>
  <c r="E3" i="44"/>
  <c r="G16" i="79" s="1"/>
  <c r="P4" i="44"/>
  <c r="D6" i="44"/>
  <c r="C6" i="44"/>
  <c r="E6" i="44"/>
  <c r="F6" i="44"/>
  <c r="F9" i="44"/>
  <c r="C9" i="44"/>
  <c r="D9" i="44"/>
  <c r="E9" i="44"/>
  <c r="C10" i="45"/>
  <c r="D10" i="45"/>
  <c r="E10" i="45"/>
  <c r="F10" i="45"/>
  <c r="P11" i="45"/>
  <c r="E13" i="45"/>
  <c r="C13" i="45"/>
  <c r="D13" i="45"/>
  <c r="F13" i="45"/>
  <c r="B6" i="49"/>
  <c r="B13" i="49"/>
  <c r="B20" i="49"/>
  <c r="B27" i="49"/>
  <c r="B39" i="49"/>
  <c r="B45" i="49"/>
  <c r="L6" i="110"/>
  <c r="M6" i="110" s="1"/>
  <c r="G8" i="110"/>
  <c r="I8" i="110" s="1"/>
  <c r="L9" i="110"/>
  <c r="M9" i="110" s="1"/>
  <c r="L16" i="110"/>
  <c r="M16" i="110" s="1"/>
  <c r="L17" i="110"/>
  <c r="M17" i="110" s="1"/>
  <c r="L24" i="110"/>
  <c r="M24" i="110" s="1"/>
  <c r="L25" i="110"/>
  <c r="M25" i="110" s="1"/>
  <c r="L32" i="110"/>
  <c r="M32" i="110" s="1"/>
  <c r="L33" i="110"/>
  <c r="M33" i="110" s="1"/>
  <c r="L40" i="110"/>
  <c r="M40" i="110" s="1"/>
  <c r="L41" i="110"/>
  <c r="M41" i="110" s="1"/>
  <c r="C3" i="36"/>
  <c r="D3" i="36"/>
  <c r="G3" i="36"/>
  <c r="G6" i="43"/>
  <c r="R7" i="43"/>
  <c r="R10" i="43"/>
  <c r="R13" i="43"/>
  <c r="G7" i="44"/>
  <c r="G10" i="44"/>
  <c r="G13" i="44"/>
  <c r="R14" i="44"/>
  <c r="R17" i="44"/>
  <c r="R18" i="44"/>
  <c r="P2" i="45"/>
  <c r="T2" i="45" s="1"/>
  <c r="P5" i="45"/>
  <c r="P8" i="45"/>
  <c r="G8" i="45" s="1"/>
  <c r="Y5" i="2"/>
  <c r="Z5" i="2"/>
  <c r="U17" i="20" l="1"/>
  <c r="U4" i="20"/>
  <c r="D27" i="44" s="1"/>
  <c r="U15" i="20"/>
  <c r="U18" i="20"/>
  <c r="U27" i="20"/>
  <c r="U26" i="20"/>
  <c r="U11" i="20"/>
  <c r="U13" i="20"/>
  <c r="U25" i="20"/>
  <c r="G35" i="45"/>
  <c r="I44" i="79"/>
  <c r="G29" i="45"/>
  <c r="I38" i="79"/>
  <c r="I29" i="79"/>
  <c r="G37" i="44"/>
  <c r="G35" i="43"/>
  <c r="I14" i="79"/>
  <c r="I10" i="79"/>
  <c r="G31" i="43"/>
  <c r="G33" i="44"/>
  <c r="I25" i="79"/>
  <c r="G24" i="43"/>
  <c r="I3" i="79"/>
  <c r="I37" i="79"/>
  <c r="G28" i="45"/>
  <c r="B32" i="44"/>
  <c r="D24" i="79"/>
  <c r="D32" i="45"/>
  <c r="F41" i="79"/>
  <c r="H29" i="79"/>
  <c r="F37" i="44"/>
  <c r="D30" i="43"/>
  <c r="F9" i="79"/>
  <c r="F25" i="45"/>
  <c r="H34" i="79"/>
  <c r="B29" i="43"/>
  <c r="D8" i="79"/>
  <c r="U29" i="20"/>
  <c r="U6" i="20"/>
  <c r="T4" i="44"/>
  <c r="D3" i="79"/>
  <c r="B24" i="43"/>
  <c r="G12" i="43"/>
  <c r="D22" i="79"/>
  <c r="B30" i="44"/>
  <c r="P4" i="110"/>
  <c r="B31" i="43"/>
  <c r="D10" i="79"/>
  <c r="F19" i="79"/>
  <c r="G31" i="79"/>
  <c r="E39" i="44"/>
  <c r="G8" i="79"/>
  <c r="E29" i="43"/>
  <c r="G39" i="79"/>
  <c r="E30" i="45"/>
  <c r="D33" i="45"/>
  <c r="F42" i="79"/>
  <c r="G35" i="79"/>
  <c r="E26" i="45"/>
  <c r="D34" i="45"/>
  <c r="F43" i="79"/>
  <c r="S3" i="30"/>
  <c r="D39" i="44"/>
  <c r="F31" i="79"/>
  <c r="F8" i="79"/>
  <c r="D29" i="43"/>
  <c r="I19" i="79"/>
  <c r="G27" i="44"/>
  <c r="H36" i="79"/>
  <c r="F27" i="45"/>
  <c r="G42" i="79"/>
  <c r="E33" i="45"/>
  <c r="C36" i="45"/>
  <c r="E45" i="79"/>
  <c r="C29" i="44"/>
  <c r="E21" i="79"/>
  <c r="E10" i="79"/>
  <c r="C31" i="43"/>
  <c r="B35" i="45"/>
  <c r="D44" i="79"/>
  <c r="C32" i="45"/>
  <c r="E41" i="79"/>
  <c r="G4" i="43"/>
  <c r="G29" i="79"/>
  <c r="E37" i="44"/>
  <c r="C30" i="43"/>
  <c r="E9" i="79"/>
  <c r="I35" i="79"/>
  <c r="G26" i="45"/>
  <c r="E25" i="45"/>
  <c r="G34" i="79"/>
  <c r="C34" i="45"/>
  <c r="E43" i="79"/>
  <c r="T14" i="45"/>
  <c r="E36" i="44"/>
  <c r="G28" i="79"/>
  <c r="E8" i="79"/>
  <c r="C29" i="43"/>
  <c r="G36" i="79"/>
  <c r="E27" i="45"/>
  <c r="F33" i="45"/>
  <c r="H42" i="79"/>
  <c r="H45" i="79"/>
  <c r="F36" i="45"/>
  <c r="T8" i="43"/>
  <c r="H10" i="79"/>
  <c r="F31" i="43"/>
  <c r="G41" i="79"/>
  <c r="E32" i="45"/>
  <c r="C37" i="44"/>
  <c r="E29" i="79"/>
  <c r="F27" i="43"/>
  <c r="H6" i="79"/>
  <c r="G2" i="45"/>
  <c r="I32" i="79" s="1"/>
  <c r="D25" i="45"/>
  <c r="F34" i="79"/>
  <c r="U33" i="20"/>
  <c r="U23" i="20"/>
  <c r="B34" i="44"/>
  <c r="D26" i="79"/>
  <c r="G5" i="43"/>
  <c r="U39" i="20"/>
  <c r="B32" i="43"/>
  <c r="D11" i="79"/>
  <c r="B31" i="44"/>
  <c r="D23" i="79"/>
  <c r="B34" i="45"/>
  <c r="D43" i="79"/>
  <c r="B36" i="45"/>
  <c r="D45" i="79"/>
  <c r="B38" i="44"/>
  <c r="D30" i="79"/>
  <c r="G32" i="43"/>
  <c r="I11" i="79"/>
  <c r="G10" i="79"/>
  <c r="E31" i="43"/>
  <c r="E29" i="45"/>
  <c r="G38" i="79"/>
  <c r="I13" i="79"/>
  <c r="G34" i="43"/>
  <c r="D37" i="44"/>
  <c r="F29" i="79"/>
  <c r="G6" i="79"/>
  <c r="E27" i="43"/>
  <c r="C25" i="45"/>
  <c r="E34" i="79"/>
  <c r="T7" i="43"/>
  <c r="G5" i="4"/>
  <c r="Q3" i="2"/>
  <c r="G3" i="4" s="1"/>
  <c r="Q2" i="2"/>
  <c r="G2" i="4" s="1"/>
  <c r="D31" i="43"/>
  <c r="F10" i="79"/>
  <c r="B31" i="45"/>
  <c r="D40" i="79"/>
  <c r="F29" i="45"/>
  <c r="H38" i="79"/>
  <c r="G26" i="79"/>
  <c r="E34" i="44"/>
  <c r="F6" i="79"/>
  <c r="D27" i="43"/>
  <c r="T14" i="44"/>
  <c r="U40" i="20"/>
  <c r="B33" i="44"/>
  <c r="D25" i="79"/>
  <c r="B26" i="45"/>
  <c r="D35" i="79"/>
  <c r="B32" i="45"/>
  <c r="D41" i="79"/>
  <c r="G34" i="44"/>
  <c r="I26" i="79"/>
  <c r="T11" i="45"/>
  <c r="C36" i="44"/>
  <c r="E28" i="79"/>
  <c r="C27" i="45"/>
  <c r="E36" i="79"/>
  <c r="T10" i="45"/>
  <c r="E36" i="45"/>
  <c r="G45" i="79"/>
  <c r="T2" i="43"/>
  <c r="I23" i="79"/>
  <c r="G31" i="44"/>
  <c r="F31" i="45"/>
  <c r="H40" i="79"/>
  <c r="F36" i="44"/>
  <c r="H28" i="79"/>
  <c r="T7" i="45"/>
  <c r="C28" i="43"/>
  <c r="E7" i="79"/>
  <c r="U43" i="20"/>
  <c r="M3" i="2"/>
  <c r="F3" i="4" s="1"/>
  <c r="F5" i="4"/>
  <c r="M2" i="2"/>
  <c r="F2" i="4" s="1"/>
  <c r="G8" i="44"/>
  <c r="D20" i="79"/>
  <c r="B28" i="44"/>
  <c r="D29" i="45"/>
  <c r="F38" i="79"/>
  <c r="G7" i="43"/>
  <c r="D34" i="44"/>
  <c r="F26" i="79"/>
  <c r="E6" i="79"/>
  <c r="C27" i="43"/>
  <c r="G4" i="44"/>
  <c r="I17" i="79" s="1"/>
  <c r="U22" i="20"/>
  <c r="B25" i="45"/>
  <c r="D34" i="79"/>
  <c r="B28" i="43"/>
  <c r="D7" i="79"/>
  <c r="T7" i="44"/>
  <c r="D33" i="43"/>
  <c r="F12" i="79"/>
  <c r="T3" i="2"/>
  <c r="H3" i="4" s="1"/>
  <c r="T2" i="2"/>
  <c r="H2" i="4" s="1"/>
  <c r="H5" i="4"/>
  <c r="D5" i="79"/>
  <c r="B26" i="43"/>
  <c r="T3" i="36"/>
  <c r="Q7" i="110"/>
  <c r="D19" i="79"/>
  <c r="B27" i="44"/>
  <c r="U38" i="20"/>
  <c r="U14" i="20"/>
  <c r="F33" i="43"/>
  <c r="H12" i="79"/>
  <c r="U28" i="20"/>
  <c r="B37" i="44"/>
  <c r="D29" i="79"/>
  <c r="K5" i="4"/>
  <c r="AA2" i="2"/>
  <c r="K2" i="4" s="1"/>
  <c r="F2" i="17"/>
  <c r="H15" i="12"/>
  <c r="C2" i="30" s="1"/>
  <c r="U31" i="20"/>
  <c r="D31" i="45"/>
  <c r="F40" i="79"/>
  <c r="H2" i="79"/>
  <c r="F23" i="43"/>
  <c r="G14" i="79"/>
  <c r="E35" i="43"/>
  <c r="E33" i="79"/>
  <c r="C24" i="45"/>
  <c r="G36" i="44"/>
  <c r="I28" i="79"/>
  <c r="C35" i="44"/>
  <c r="E27" i="79"/>
  <c r="F28" i="43"/>
  <c r="H7" i="79"/>
  <c r="H4" i="30"/>
  <c r="T18" i="44"/>
  <c r="B27" i="45"/>
  <c r="D36" i="79"/>
  <c r="G11" i="44"/>
  <c r="F34" i="44"/>
  <c r="H26" i="79"/>
  <c r="C24" i="43"/>
  <c r="E3" i="79"/>
  <c r="U24" i="20"/>
  <c r="E33" i="43"/>
  <c r="G12" i="79"/>
  <c r="B27" i="43"/>
  <c r="D6" i="79"/>
  <c r="U16" i="20"/>
  <c r="U34" i="20"/>
  <c r="U45" i="20"/>
  <c r="E5" i="4"/>
  <c r="J2" i="2"/>
  <c r="E2" i="4" s="1"/>
  <c r="G2" i="79"/>
  <c r="E23" i="43"/>
  <c r="I31" i="79"/>
  <c r="G39" i="44"/>
  <c r="C31" i="45"/>
  <c r="E40" i="79"/>
  <c r="F2" i="79"/>
  <c r="D23" i="43"/>
  <c r="F35" i="43"/>
  <c r="H14" i="79"/>
  <c r="G33" i="79"/>
  <c r="E24" i="45"/>
  <c r="F35" i="44"/>
  <c r="H27" i="79"/>
  <c r="H4" i="79"/>
  <c r="F25" i="43"/>
  <c r="E38" i="44"/>
  <c r="G30" i="79"/>
  <c r="F20" i="79"/>
  <c r="D28" i="44"/>
  <c r="H3" i="79"/>
  <c r="F24" i="43"/>
  <c r="B33" i="45"/>
  <c r="D42" i="79"/>
  <c r="D2" i="79"/>
  <c r="B23" i="43"/>
  <c r="D13" i="79"/>
  <c r="B34" i="43"/>
  <c r="E12" i="79"/>
  <c r="C33" i="43"/>
  <c r="U30" i="20"/>
  <c r="L5" i="4"/>
  <c r="AC2" i="2"/>
  <c r="L2" i="4" s="1"/>
  <c r="D9" i="79"/>
  <c r="B30" i="43"/>
  <c r="K13" i="19"/>
  <c r="F15" i="12"/>
  <c r="D26" i="43"/>
  <c r="F5" i="79"/>
  <c r="U20" i="20"/>
  <c r="O48" i="20"/>
  <c r="E15" i="12"/>
  <c r="E31" i="45"/>
  <c r="G40" i="79"/>
  <c r="C29" i="45"/>
  <c r="E38" i="79"/>
  <c r="E25" i="43"/>
  <c r="G4" i="79"/>
  <c r="E5" i="79"/>
  <c r="C26" i="43"/>
  <c r="U42" i="20"/>
  <c r="B29" i="45"/>
  <c r="D38" i="79"/>
  <c r="U19" i="20"/>
  <c r="B28" i="45"/>
  <c r="D37" i="79"/>
  <c r="U7" i="20"/>
  <c r="E26" i="79"/>
  <c r="C34" i="44"/>
  <c r="E30" i="44"/>
  <c r="G22" i="79"/>
  <c r="E35" i="44"/>
  <c r="G27" i="79"/>
  <c r="E28" i="44"/>
  <c r="G20" i="79"/>
  <c r="I6" i="79"/>
  <c r="G27" i="43"/>
  <c r="D30" i="44"/>
  <c r="F22" i="79"/>
  <c r="H7" i="36"/>
  <c r="E14" i="79"/>
  <c r="C35" i="43"/>
  <c r="G34" i="45"/>
  <c r="I43" i="79"/>
  <c r="D35" i="44"/>
  <c r="F27" i="79"/>
  <c r="D25" i="43"/>
  <c r="F4" i="79"/>
  <c r="I36" i="79"/>
  <c r="G27" i="45"/>
  <c r="C38" i="44"/>
  <c r="E30" i="79"/>
  <c r="G33" i="45"/>
  <c r="I42" i="79"/>
  <c r="E20" i="79"/>
  <c r="C28" i="44"/>
  <c r="G23" i="79"/>
  <c r="E31" i="44"/>
  <c r="D24" i="43"/>
  <c r="F3" i="79"/>
  <c r="H3" i="30"/>
  <c r="J5" i="4"/>
  <c r="Z2" i="2"/>
  <c r="J2" i="4" s="1"/>
  <c r="E22" i="79"/>
  <c r="C30" i="44"/>
  <c r="H11" i="79"/>
  <c r="F32" i="43"/>
  <c r="U21" i="20"/>
  <c r="G10" i="45"/>
  <c r="E24" i="79"/>
  <c r="C32" i="44"/>
  <c r="E4" i="79"/>
  <c r="C25" i="43"/>
  <c r="U9" i="20"/>
  <c r="G3" i="45"/>
  <c r="F38" i="44"/>
  <c r="H30" i="79"/>
  <c r="I39" i="79"/>
  <c r="G30" i="45"/>
  <c r="F35" i="45"/>
  <c r="H44" i="79"/>
  <c r="H20" i="79"/>
  <c r="F28" i="44"/>
  <c r="E23" i="79"/>
  <c r="C31" i="44"/>
  <c r="T8" i="36"/>
  <c r="G11" i="45"/>
  <c r="B29" i="44"/>
  <c r="D21" i="79"/>
  <c r="H25" i="79"/>
  <c r="F33" i="44"/>
  <c r="U36" i="20"/>
  <c r="E26" i="43"/>
  <c r="G5" i="79"/>
  <c r="D4" i="79"/>
  <c r="B25" i="43"/>
  <c r="U44" i="20"/>
  <c r="E34" i="45"/>
  <c r="G43" i="79"/>
  <c r="D36" i="45"/>
  <c r="F45" i="79"/>
  <c r="H33" i="79"/>
  <c r="F24" i="45"/>
  <c r="Y2" i="2"/>
  <c r="F30" i="44"/>
  <c r="H22" i="79"/>
  <c r="G11" i="79"/>
  <c r="E32" i="43"/>
  <c r="F24" i="79"/>
  <c r="D32" i="44"/>
  <c r="H13" i="79"/>
  <c r="F34" i="43"/>
  <c r="E35" i="45"/>
  <c r="G44" i="79"/>
  <c r="F23" i="79"/>
  <c r="D31" i="44"/>
  <c r="T5" i="36"/>
  <c r="H37" i="79"/>
  <c r="F28" i="45"/>
  <c r="B35" i="44"/>
  <c r="D27" i="79"/>
  <c r="G25" i="79"/>
  <c r="E33" i="44"/>
  <c r="T10" i="44"/>
  <c r="B24" i="45"/>
  <c r="D33" i="79"/>
  <c r="F26" i="43"/>
  <c r="H5" i="79"/>
  <c r="U10" i="20"/>
  <c r="H2" i="30"/>
  <c r="T10" i="43"/>
  <c r="T3" i="44"/>
  <c r="G9" i="43"/>
  <c r="U35" i="20"/>
  <c r="G28" i="44"/>
  <c r="I20" i="79"/>
  <c r="D24" i="45"/>
  <c r="F33" i="79"/>
  <c r="F31" i="44"/>
  <c r="H23" i="79"/>
  <c r="D32" i="43"/>
  <c r="F11" i="79"/>
  <c r="E32" i="44"/>
  <c r="G24" i="79"/>
  <c r="T12" i="44"/>
  <c r="D34" i="43"/>
  <c r="F13" i="79"/>
  <c r="D26" i="45"/>
  <c r="F35" i="79"/>
  <c r="T14" i="43"/>
  <c r="F32" i="44"/>
  <c r="H24" i="79"/>
  <c r="C35" i="45"/>
  <c r="E44" i="79"/>
  <c r="G17" i="44"/>
  <c r="F30" i="43"/>
  <c r="H9" i="79"/>
  <c r="C28" i="45"/>
  <c r="E37" i="79"/>
  <c r="D14" i="79"/>
  <c r="B35" i="43"/>
  <c r="T13" i="44"/>
  <c r="D33" i="44"/>
  <c r="F25" i="79"/>
  <c r="T6" i="43"/>
  <c r="B33" i="43"/>
  <c r="D12" i="79"/>
  <c r="B30" i="45"/>
  <c r="D39" i="79"/>
  <c r="T3" i="43"/>
  <c r="U32" i="20"/>
  <c r="G2" i="43"/>
  <c r="F34" i="45"/>
  <c r="H43" i="79"/>
  <c r="D36" i="44"/>
  <c r="F28" i="79"/>
  <c r="F36" i="79"/>
  <c r="D27" i="45"/>
  <c r="C33" i="45"/>
  <c r="E42" i="79"/>
  <c r="E2" i="79"/>
  <c r="C23" i="43"/>
  <c r="F14" i="79"/>
  <c r="D35" i="43"/>
  <c r="G30" i="44"/>
  <c r="I22" i="79"/>
  <c r="D38" i="44"/>
  <c r="F30" i="79"/>
  <c r="G15" i="45"/>
  <c r="E24" i="43"/>
  <c r="G3" i="79"/>
  <c r="F27" i="44"/>
  <c r="H19" i="79"/>
  <c r="G25" i="45"/>
  <c r="I34" i="79"/>
  <c r="T16" i="44"/>
  <c r="F39" i="79"/>
  <c r="D30" i="45"/>
  <c r="B36" i="44"/>
  <c r="D28" i="79"/>
  <c r="D35" i="45"/>
  <c r="F44" i="79"/>
  <c r="D28" i="45"/>
  <c r="F37" i="79"/>
  <c r="C33" i="44"/>
  <c r="E25" i="79"/>
  <c r="T13" i="43"/>
  <c r="T8" i="45"/>
  <c r="E27" i="44"/>
  <c r="G19" i="79"/>
  <c r="E31" i="79"/>
  <c r="C39" i="44"/>
  <c r="C32" i="43"/>
  <c r="E11" i="79"/>
  <c r="H39" i="79"/>
  <c r="F30" i="45"/>
  <c r="E34" i="43"/>
  <c r="G13" i="79"/>
  <c r="C26" i="45"/>
  <c r="E35" i="79"/>
  <c r="T5" i="45"/>
  <c r="E19" i="79"/>
  <c r="C27" i="44"/>
  <c r="F39" i="44"/>
  <c r="H31" i="79"/>
  <c r="H8" i="79"/>
  <c r="F29" i="43"/>
  <c r="E39" i="79"/>
  <c r="C30" i="45"/>
  <c r="T13" i="45"/>
  <c r="C34" i="43"/>
  <c r="E13" i="79"/>
  <c r="F26" i="45"/>
  <c r="H35" i="79"/>
  <c r="H41" i="79"/>
  <c r="F32" i="45"/>
  <c r="G14" i="44"/>
  <c r="E30" i="43"/>
  <c r="G9" i="79"/>
  <c r="G37" i="79"/>
  <c r="E28" i="45"/>
  <c r="U47" i="20"/>
  <c r="H5" i="30"/>
  <c r="B39" i="44"/>
  <c r="D31" i="79"/>
  <c r="G8" i="43"/>
  <c r="C2" i="78" l="1"/>
  <c r="B4" i="78"/>
  <c r="B2" i="78"/>
  <c r="I2" i="79"/>
  <c r="G23" i="43"/>
  <c r="G31" i="45"/>
  <c r="I40" i="79"/>
  <c r="G29" i="44"/>
  <c r="I21" i="79"/>
  <c r="I4" i="79"/>
  <c r="G25" i="43"/>
  <c r="G38" i="44"/>
  <c r="I30" i="79"/>
  <c r="E2" i="78"/>
  <c r="G32" i="44"/>
  <c r="G3" i="78" s="1"/>
  <c r="I24" i="79"/>
  <c r="B3" i="78"/>
  <c r="D3" i="78"/>
  <c r="I45" i="79"/>
  <c r="G36" i="45"/>
  <c r="C4" i="78"/>
  <c r="G35" i="44"/>
  <c r="I27" i="79"/>
  <c r="C3" i="78"/>
  <c r="K7" i="110"/>
  <c r="K15" i="110"/>
  <c r="K23" i="110"/>
  <c r="K31" i="110"/>
  <c r="K17" i="110"/>
  <c r="K37" i="110"/>
  <c r="K45" i="110"/>
  <c r="K3" i="110"/>
  <c r="K20" i="110"/>
  <c r="K26" i="110"/>
  <c r="K40" i="110"/>
  <c r="K6" i="110"/>
  <c r="K9" i="110"/>
  <c r="K29" i="110"/>
  <c r="K12" i="110"/>
  <c r="K32" i="110"/>
  <c r="K43" i="110"/>
  <c r="K18" i="110"/>
  <c r="K35" i="110"/>
  <c r="K21" i="110"/>
  <c r="K38" i="110"/>
  <c r="K4" i="110"/>
  <c r="K10" i="110"/>
  <c r="K27" i="110"/>
  <c r="K41" i="110"/>
  <c r="K2" i="110"/>
  <c r="K5" i="110"/>
  <c r="K8" i="110"/>
  <c r="K25" i="110"/>
  <c r="K14" i="110"/>
  <c r="K34" i="110"/>
  <c r="K30" i="110"/>
  <c r="K36" i="110"/>
  <c r="K11" i="110"/>
  <c r="K42" i="110"/>
  <c r="K19" i="110"/>
  <c r="K13" i="110"/>
  <c r="K44" i="110"/>
  <c r="K33" i="110"/>
  <c r="K39" i="110"/>
  <c r="K24" i="110"/>
  <c r="K22" i="110"/>
  <c r="K28" i="110"/>
  <c r="K16" i="110"/>
  <c r="E4" i="78"/>
  <c r="F2" i="78"/>
  <c r="E3" i="78"/>
  <c r="I33" i="79"/>
  <c r="G24" i="45"/>
  <c r="G4" i="78" s="1"/>
  <c r="G26" i="43"/>
  <c r="I5" i="79"/>
  <c r="D4" i="78"/>
  <c r="G30" i="43"/>
  <c r="I9" i="79"/>
  <c r="F4" i="78"/>
  <c r="I41" i="79"/>
  <c r="G32" i="45"/>
  <c r="D2" i="78"/>
  <c r="I12" i="79"/>
  <c r="G33" i="43"/>
  <c r="F3" i="78"/>
  <c r="K10" i="19"/>
  <c r="K11" i="19"/>
  <c r="K9" i="19"/>
  <c r="G28" i="43"/>
  <c r="I7" i="79"/>
  <c r="G29" i="43"/>
  <c r="I8" i="79"/>
  <c r="N33" i="110" l="1"/>
  <c r="C33" i="110"/>
  <c r="N19" i="110"/>
  <c r="C19" i="110"/>
  <c r="C45" i="110"/>
  <c r="N45" i="110"/>
  <c r="N17" i="110"/>
  <c r="C17" i="110"/>
  <c r="C21" i="110"/>
  <c r="N21" i="110"/>
  <c r="C35" i="110"/>
  <c r="N35" i="110"/>
  <c r="C18" i="110"/>
  <c r="N18" i="110"/>
  <c r="C43" i="110"/>
  <c r="N43" i="110"/>
  <c r="N31" i="110"/>
  <c r="C31" i="110"/>
  <c r="N11" i="110"/>
  <c r="C11" i="110"/>
  <c r="C37" i="110"/>
  <c r="N37" i="110"/>
  <c r="C44" i="110"/>
  <c r="N44" i="110"/>
  <c r="N10" i="110"/>
  <c r="C10" i="110"/>
  <c r="N4" i="110"/>
  <c r="C4" i="110"/>
  <c r="C7" i="110"/>
  <c r="N7" i="110"/>
  <c r="N16" i="110"/>
  <c r="C16" i="110"/>
  <c r="N8" i="110"/>
  <c r="C8" i="110"/>
  <c r="C6" i="110"/>
  <c r="N6" i="110"/>
  <c r="C32" i="110"/>
  <c r="N32" i="110"/>
  <c r="N28" i="110"/>
  <c r="C28" i="110"/>
  <c r="N5" i="110"/>
  <c r="C5" i="110"/>
  <c r="C40" i="110"/>
  <c r="N40" i="110"/>
  <c r="C23" i="110"/>
  <c r="N23" i="110"/>
  <c r="C15" i="110"/>
  <c r="N15" i="110"/>
  <c r="G12" i="20"/>
  <c r="G29" i="20"/>
  <c r="G11" i="20"/>
  <c r="G28" i="20"/>
  <c r="G10" i="20"/>
  <c r="G27" i="20"/>
  <c r="G9" i="20"/>
  <c r="G26" i="20"/>
  <c r="G43" i="20"/>
  <c r="G21" i="20"/>
  <c r="G15" i="20"/>
  <c r="N2" i="110"/>
  <c r="G37" i="20"/>
  <c r="G18" i="20"/>
  <c r="G22" i="20"/>
  <c r="G42" i="20"/>
  <c r="G6" i="20"/>
  <c r="G25" i="20"/>
  <c r="G7" i="20"/>
  <c r="G30" i="20"/>
  <c r="G41" i="20"/>
  <c r="G38" i="20"/>
  <c r="G45" i="20"/>
  <c r="G24" i="20"/>
  <c r="G13" i="20"/>
  <c r="G17" i="20"/>
  <c r="G33" i="20"/>
  <c r="C2" i="110"/>
  <c r="G5" i="20"/>
  <c r="G19" i="20"/>
  <c r="G44" i="20"/>
  <c r="G8" i="20"/>
  <c r="G40" i="20"/>
  <c r="G36" i="20"/>
  <c r="G32" i="20"/>
  <c r="G47" i="20"/>
  <c r="G14" i="20"/>
  <c r="G39" i="20"/>
  <c r="G31" i="20"/>
  <c r="G34" i="20"/>
  <c r="G46" i="20"/>
  <c r="G16" i="20"/>
  <c r="G23" i="20"/>
  <c r="G4" i="20"/>
  <c r="G20" i="20"/>
  <c r="G35" i="20"/>
  <c r="N13" i="110"/>
  <c r="C13" i="110"/>
  <c r="C36" i="110"/>
  <c r="N36" i="110"/>
  <c r="C34" i="110"/>
  <c r="N34" i="110"/>
  <c r="C12" i="110"/>
  <c r="N12" i="110"/>
  <c r="C14" i="110"/>
  <c r="N14" i="110"/>
  <c r="N25" i="110"/>
  <c r="C25" i="110"/>
  <c r="N9" i="110"/>
  <c r="C9" i="110"/>
  <c r="C20" i="110"/>
  <c r="N20" i="110"/>
  <c r="G2" i="78"/>
  <c r="C38" i="110"/>
  <c r="N38" i="110"/>
  <c r="N42" i="110"/>
  <c r="C42" i="110"/>
  <c r="N30" i="110"/>
  <c r="C30" i="110"/>
  <c r="C29" i="110"/>
  <c r="N29" i="110"/>
  <c r="N22" i="110"/>
  <c r="C22" i="110"/>
  <c r="C26" i="110"/>
  <c r="N26" i="110"/>
  <c r="C24" i="110"/>
  <c r="N24" i="110"/>
  <c r="N41" i="110"/>
  <c r="C41" i="110"/>
  <c r="N39" i="110"/>
  <c r="C39" i="110"/>
  <c r="C27" i="110"/>
  <c r="N27" i="110"/>
  <c r="C3" i="110"/>
  <c r="N3" i="110"/>
  <c r="O18" i="20" l="1"/>
  <c r="E18" i="20"/>
  <c r="C16" i="49"/>
  <c r="E8" i="20"/>
  <c r="O8" i="20"/>
  <c r="C6" i="49"/>
  <c r="O42" i="20"/>
  <c r="E42" i="20"/>
  <c r="C40" i="49"/>
  <c r="E4" i="20"/>
  <c r="O4" i="20"/>
  <c r="C2" i="49"/>
  <c r="P3" i="110"/>
  <c r="O19" i="20"/>
  <c r="E19" i="20"/>
  <c r="C17" i="49"/>
  <c r="O33" i="20"/>
  <c r="E33" i="20"/>
  <c r="C31" i="49"/>
  <c r="O15" i="20"/>
  <c r="E15" i="20"/>
  <c r="C13" i="49"/>
  <c r="E5" i="20"/>
  <c r="O5" i="20"/>
  <c r="C3" i="49"/>
  <c r="O16" i="20"/>
  <c r="E16" i="20"/>
  <c r="C14" i="49"/>
  <c r="O17" i="20"/>
  <c r="E17" i="20"/>
  <c r="C15" i="49"/>
  <c r="E21" i="20"/>
  <c r="O21" i="20"/>
  <c r="C19" i="49"/>
  <c r="E22" i="20"/>
  <c r="O22" i="20"/>
  <c r="C20" i="49"/>
  <c r="O46" i="20"/>
  <c r="E46" i="20"/>
  <c r="C44" i="49"/>
  <c r="E13" i="20"/>
  <c r="O13" i="20"/>
  <c r="C11" i="49"/>
  <c r="E43" i="20"/>
  <c r="O43" i="20"/>
  <c r="C41" i="49"/>
  <c r="O37" i="20"/>
  <c r="E37" i="20"/>
  <c r="C35" i="49"/>
  <c r="E24" i="20"/>
  <c r="O24" i="20"/>
  <c r="C22" i="49"/>
  <c r="E26" i="20"/>
  <c r="O26" i="20"/>
  <c r="C24" i="49"/>
  <c r="O23" i="20"/>
  <c r="E23" i="20"/>
  <c r="C21" i="49"/>
  <c r="E31" i="20"/>
  <c r="O31" i="20"/>
  <c r="C29" i="49"/>
  <c r="O45" i="20"/>
  <c r="E45" i="20"/>
  <c r="C43" i="49"/>
  <c r="E9" i="20"/>
  <c r="O9" i="20"/>
  <c r="C7" i="49"/>
  <c r="E44" i="20"/>
  <c r="O44" i="20"/>
  <c r="C42" i="49"/>
  <c r="E34" i="20"/>
  <c r="O34" i="20"/>
  <c r="C32" i="49"/>
  <c r="O39" i="20"/>
  <c r="E39" i="20"/>
  <c r="C37" i="49"/>
  <c r="E38" i="20"/>
  <c r="O38" i="20"/>
  <c r="C36" i="49"/>
  <c r="E27" i="20"/>
  <c r="O27" i="20"/>
  <c r="C25" i="49"/>
  <c r="O14" i="20"/>
  <c r="E14" i="20"/>
  <c r="C12" i="49"/>
  <c r="E41" i="20"/>
  <c r="O41" i="20"/>
  <c r="C39" i="49"/>
  <c r="E10" i="20"/>
  <c r="O10" i="20"/>
  <c r="C8" i="49"/>
  <c r="E47" i="20"/>
  <c r="O47" i="20"/>
  <c r="C45" i="49"/>
  <c r="E30" i="20"/>
  <c r="O30" i="20"/>
  <c r="C28" i="49"/>
  <c r="E28" i="20"/>
  <c r="O28" i="20"/>
  <c r="C26" i="49"/>
  <c r="O32" i="20"/>
  <c r="E32" i="20"/>
  <c r="C30" i="49"/>
  <c r="O7" i="20"/>
  <c r="E7" i="20"/>
  <c r="C5" i="49"/>
  <c r="E11" i="20"/>
  <c r="O11" i="20"/>
  <c r="C9" i="49"/>
  <c r="O35" i="20"/>
  <c r="E35" i="20"/>
  <c r="C33" i="49"/>
  <c r="E36" i="20"/>
  <c r="O36" i="20"/>
  <c r="C34" i="49"/>
  <c r="O25" i="20"/>
  <c r="E25" i="20"/>
  <c r="C23" i="49"/>
  <c r="E29" i="20"/>
  <c r="O29" i="20"/>
  <c r="C27" i="49"/>
  <c r="O20" i="20"/>
  <c r="E20" i="20"/>
  <c r="C18" i="49"/>
  <c r="E40" i="20"/>
  <c r="O40" i="20"/>
  <c r="C38" i="49"/>
  <c r="E6" i="20"/>
  <c r="O6" i="20"/>
  <c r="C4" i="49"/>
  <c r="E12" i="20"/>
  <c r="O12" i="20"/>
  <c r="C10" i="49"/>
  <c r="O2" i="20" l="1"/>
  <c r="P39" i="20" s="1"/>
  <c r="P30" i="20"/>
  <c r="P42" i="20"/>
  <c r="P37" i="20"/>
  <c r="C46" i="49"/>
  <c r="F2" i="49" s="1"/>
  <c r="G2" i="49" s="1"/>
  <c r="H2" i="43" s="1"/>
  <c r="P16" i="20"/>
  <c r="P7" i="20"/>
  <c r="P23" i="20"/>
  <c r="P8" i="20"/>
  <c r="P35" i="20"/>
  <c r="P26" i="20"/>
  <c r="P22" i="20"/>
  <c r="P15" i="20"/>
  <c r="P38" i="20"/>
  <c r="P24" i="20"/>
  <c r="P45" i="20"/>
  <c r="F5" i="49"/>
  <c r="G5" i="49" s="1"/>
  <c r="H5" i="43" s="1"/>
  <c r="J5" i="79" s="1"/>
  <c r="P13" i="20"/>
  <c r="P41" i="20"/>
  <c r="P33" i="20"/>
  <c r="P18" i="20"/>
  <c r="P34" i="20" l="1"/>
  <c r="J2" i="79"/>
  <c r="F31" i="49"/>
  <c r="G31" i="49" s="1"/>
  <c r="H18" i="44" s="1"/>
  <c r="J31" i="79" s="1"/>
  <c r="F13" i="49"/>
  <c r="G13" i="49" s="1"/>
  <c r="H13" i="43" s="1"/>
  <c r="J13" i="79" s="1"/>
  <c r="F9" i="49"/>
  <c r="G9" i="49" s="1"/>
  <c r="H9" i="43" s="1"/>
  <c r="J9" i="79" s="1"/>
  <c r="F11" i="49"/>
  <c r="G11" i="49" s="1"/>
  <c r="H11" i="43" s="1"/>
  <c r="J11" i="79" s="1"/>
  <c r="F20" i="49"/>
  <c r="G20" i="49" s="1"/>
  <c r="H7" i="44" s="1"/>
  <c r="J20" i="79" s="1"/>
  <c r="F23" i="49"/>
  <c r="G23" i="49" s="1"/>
  <c r="H10" i="44" s="1"/>
  <c r="J23" i="79" s="1"/>
  <c r="F32" i="49"/>
  <c r="G32" i="49" s="1"/>
  <c r="H2" i="45" s="1"/>
  <c r="F44" i="49"/>
  <c r="G44" i="49" s="1"/>
  <c r="H14" i="45" s="1"/>
  <c r="J44" i="79" s="1"/>
  <c r="F42" i="49"/>
  <c r="G42" i="49" s="1"/>
  <c r="H12" i="45" s="1"/>
  <c r="J42" i="79" s="1"/>
  <c r="F16" i="49"/>
  <c r="G16" i="49" s="1"/>
  <c r="H3" i="44" s="1"/>
  <c r="J16" i="79" s="1"/>
  <c r="F19" i="49"/>
  <c r="G19" i="49" s="1"/>
  <c r="H6" i="44" s="1"/>
  <c r="J19" i="79" s="1"/>
  <c r="P20" i="20"/>
  <c r="P21" i="20"/>
  <c r="F30" i="49"/>
  <c r="G30" i="49" s="1"/>
  <c r="H17" i="44" s="1"/>
  <c r="J30" i="79" s="1"/>
  <c r="P43" i="20"/>
  <c r="F36" i="49"/>
  <c r="G36" i="49" s="1"/>
  <c r="H6" i="45" s="1"/>
  <c r="J36" i="79" s="1"/>
  <c r="P40" i="20"/>
  <c r="F38" i="49"/>
  <c r="G38" i="49" s="1"/>
  <c r="H8" i="45" s="1"/>
  <c r="J38" i="79" s="1"/>
  <c r="F24" i="49"/>
  <c r="G24" i="49" s="1"/>
  <c r="H11" i="44" s="1"/>
  <c r="J24" i="79" s="1"/>
  <c r="F33" i="49"/>
  <c r="G33" i="49" s="1"/>
  <c r="H3" i="45" s="1"/>
  <c r="J33" i="79" s="1"/>
  <c r="F22" i="49"/>
  <c r="G22" i="49" s="1"/>
  <c r="H9" i="44" s="1"/>
  <c r="J22" i="79" s="1"/>
  <c r="F27" i="49"/>
  <c r="G27" i="49" s="1"/>
  <c r="H14" i="44" s="1"/>
  <c r="J27" i="79" s="1"/>
  <c r="P31" i="20"/>
  <c r="F35" i="49"/>
  <c r="G35" i="49" s="1"/>
  <c r="H5" i="45" s="1"/>
  <c r="J35" i="79" s="1"/>
  <c r="P28" i="20"/>
  <c r="P27" i="20"/>
  <c r="P47" i="20"/>
  <c r="F28" i="49"/>
  <c r="G28" i="49" s="1"/>
  <c r="H15" i="44" s="1"/>
  <c r="J28" i="79" s="1"/>
  <c r="P44" i="20"/>
  <c r="P10" i="20"/>
  <c r="F43" i="49"/>
  <c r="G43" i="49" s="1"/>
  <c r="H13" i="45" s="1"/>
  <c r="J43" i="79" s="1"/>
  <c r="F17" i="49"/>
  <c r="G17" i="49" s="1"/>
  <c r="H4" i="44" s="1"/>
  <c r="J17" i="79" s="1"/>
  <c r="F15" i="49"/>
  <c r="G15" i="49" s="1"/>
  <c r="H2" i="44" s="1"/>
  <c r="P9" i="20"/>
  <c r="F7" i="49"/>
  <c r="G7" i="49" s="1"/>
  <c r="H7" i="43" s="1"/>
  <c r="J7" i="79" s="1"/>
  <c r="F25" i="49"/>
  <c r="G25" i="49" s="1"/>
  <c r="H12" i="44" s="1"/>
  <c r="J25" i="79" s="1"/>
  <c r="P4" i="20"/>
  <c r="P36" i="20"/>
  <c r="P29" i="20"/>
  <c r="F18" i="49"/>
  <c r="G18" i="49" s="1"/>
  <c r="H5" i="44" s="1"/>
  <c r="J18" i="79" s="1"/>
  <c r="F4" i="49"/>
  <c r="G4" i="49" s="1"/>
  <c r="H4" i="43" s="1"/>
  <c r="J4" i="79" s="1"/>
  <c r="F41" i="49"/>
  <c r="G41" i="49" s="1"/>
  <c r="H11" i="45" s="1"/>
  <c r="J41" i="79" s="1"/>
  <c r="P14" i="20"/>
  <c r="F21" i="49"/>
  <c r="G21" i="49" s="1"/>
  <c r="H8" i="44" s="1"/>
  <c r="J21" i="79" s="1"/>
  <c r="P25" i="20"/>
  <c r="F39" i="49"/>
  <c r="G39" i="49" s="1"/>
  <c r="H9" i="45" s="1"/>
  <c r="J39" i="79" s="1"/>
  <c r="F8" i="49"/>
  <c r="G8" i="49" s="1"/>
  <c r="H8" i="43" s="1"/>
  <c r="J8" i="79" s="1"/>
  <c r="F6" i="49"/>
  <c r="G6" i="49" s="1"/>
  <c r="H6" i="43" s="1"/>
  <c r="J6" i="79" s="1"/>
  <c r="P19" i="20"/>
  <c r="F40" i="49"/>
  <c r="G40" i="49" s="1"/>
  <c r="H10" i="45" s="1"/>
  <c r="J40" i="79" s="1"/>
  <c r="F14" i="49"/>
  <c r="G14" i="49" s="1"/>
  <c r="H14" i="43" s="1"/>
  <c r="J14" i="79" s="1"/>
  <c r="F37" i="49"/>
  <c r="G37" i="49" s="1"/>
  <c r="H7" i="45" s="1"/>
  <c r="J37" i="79" s="1"/>
  <c r="F29" i="49"/>
  <c r="G29" i="49" s="1"/>
  <c r="H16" i="44" s="1"/>
  <c r="J29" i="79" s="1"/>
  <c r="P5" i="20"/>
  <c r="P12" i="20"/>
  <c r="F45" i="49"/>
  <c r="G45" i="49" s="1"/>
  <c r="H15" i="45" s="1"/>
  <c r="J45" i="79" s="1"/>
  <c r="P6" i="20"/>
  <c r="P32" i="20"/>
  <c r="F26" i="49"/>
  <c r="G26" i="49" s="1"/>
  <c r="H13" i="44" s="1"/>
  <c r="J26" i="79" s="1"/>
  <c r="F34" i="49"/>
  <c r="G34" i="49" s="1"/>
  <c r="H4" i="45" s="1"/>
  <c r="J34" i="79" s="1"/>
  <c r="F10" i="49"/>
  <c r="G10" i="49" s="1"/>
  <c r="H10" i="43" s="1"/>
  <c r="J10" i="79" s="1"/>
  <c r="P46" i="20"/>
  <c r="F12" i="49"/>
  <c r="G12" i="49" s="1"/>
  <c r="H12" i="43" s="1"/>
  <c r="J12" i="79" s="1"/>
  <c r="F3" i="49"/>
  <c r="G3" i="49" s="1"/>
  <c r="H3" i="43" s="1"/>
  <c r="J3" i="79" s="1"/>
  <c r="P17" i="20"/>
  <c r="P11" i="20"/>
  <c r="Y34" i="20" l="1"/>
  <c r="H16" i="45"/>
  <c r="H4" i="78" s="1"/>
  <c r="J32" i="79"/>
  <c r="H19" i="44"/>
  <c r="H3" i="78" s="1"/>
  <c r="J15" i="79"/>
  <c r="H23" i="43"/>
  <c r="Y4" i="20"/>
  <c r="Y17" i="20"/>
  <c r="H15" i="43"/>
  <c r="H2" i="7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<sst xmlns="http://schemas.openxmlformats.org/spreadsheetml/2006/main" count="1626" uniqueCount="545">
  <si>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</si>
  <si>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</si>
  <si>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</si>
  <si>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</si>
  <si>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</si>
  <si>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</si>
  <si>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</si>
  <si>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</si>
  <si>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</si>
  <si>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</si>
  <si>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</si>
  <si>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</si>
  <si>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</si>
  <si>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</si>
  <si>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</si>
  <si>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</si>
  <si>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</si>
  <si>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</si>
  <si>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</si>
  <si>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</si>
  <si>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</si>
  <si>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</si>
  <si>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</si>
  <si>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</si>
  <si>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</si>
  <si>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</si>
  <si>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</si>
  <si>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</si>
  <si>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</si>
  <si>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</si>
  <si>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</si>
  <si>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</si>
  <si>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</si>
  <si>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</si>
  <si>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</si>
  <si>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</si>
  <si>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</si>
  <si>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</si>
  <si>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</si>
  <si>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</si>
  <si>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</si>
  <si>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</si>
  <si>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</si>
  <si>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</si>
  <si>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</si>
  <si>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</si>
  <si>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</si>
  <si>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</si>
  <si>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</si>
  <si>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</si>
  <si>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</si>
  <si>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</si>
  <si>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</si>
  <si>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</si>
  <si>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</si>
  <si>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</si>
  <si>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</si>
  <si>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</si>
  <si>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</si>
  <si>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</si>
  <si>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</si>
  <si>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</si>
  <si>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</si>
  <si>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</si>
  <si>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</si>
  <si>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</si>
  <si>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</si>
  <si>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</si>
  <si>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</si>
  <si>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</si>
  <si>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</si>
  <si>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</si>
  <si>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</si>
  <si>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</si>
  <si>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</si>
  <si>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</si>
  <si>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</si>
  <si>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</si>
  <si>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</si>
  <si>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</si>
  <si>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</si>
  <si>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</si>
  <si>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</si>
  <si>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</si>
  <si>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</si>
  <si>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</si>
  <si>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</si>
  <si>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</si>
  <si>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</si>
  <si>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</si>
  <si>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</si>
  <si>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</si>
  <si>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</si>
  <si>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</si>
  <si>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</si>
  <si>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</si>
  <si>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</si>
  <si>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</si>
  <si>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</si>
  <si>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</si>
  <si>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</si>
  <si>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</si>
  <si>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</si>
  <si>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</si>
  <si>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</si>
  <si>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</si>
  <si>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</si>
  <si>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</si>
  <si>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</si>
  <si>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</si>
  <si>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</si>
  <si>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</si>
  <si>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</si>
  <si>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</si>
  <si>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</si>
  <si>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</si>
  <si>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</si>
  <si>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</si>
  <si>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</si>
  <si>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</si>
  <si>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</si>
  <si>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</si>
  <si>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</si>
  <si>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</si>
  <si>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</si>
  <si>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</si>
  <si>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</si>
  <si>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</si>
  <si>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</si>
  <si>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</si>
  <si>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</si>
  <si>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</si>
  <si>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</si>
  <si>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</si>
  <si>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</si>
  <si>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</si>
  <si>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</si>
  <si>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</si>
  <si>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</si>
  <si>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</si>
  <si>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</si>
  <si>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</si>
  <si>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</si>
  <si>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</si>
  <si>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</si>
  <si>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</si>
  <si>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</si>
  <si>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</si>
  <si>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</si>
  <si>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</si>
  <si>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</si>
  <si>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</si>
  <si>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</si>
  <si>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</si>
  <si>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</si>
  <si>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</si>
  <si>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</si>
  <si>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</si>
  <si>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</si>
  <si>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</si>
  <si>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</si>
  <si>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</si>
  <si>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</si>
  <si>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</si>
  <si>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</si>
  <si>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</si>
  <si>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</si>
  <si>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</si>
  <si>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</si>
  <si>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</si>
  <si>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</si>
  <si>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</si>
  <si>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</si>
  <si>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</si>
  <si>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</si>
  <si>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</si>
  <si>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</si>
  <si>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</si>
  <si>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</si>
  <si>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</si>
  <si>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</si>
  <si>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</si>
  <si>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</si>
  <si>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</si>
  <si>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</si>
  <si>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</si>
  <si>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</si>
  <si>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</si>
  <si>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</si>
  <si>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</si>
  <si>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</si>
  <si>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</si>
  <si>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</si>
  <si>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</si>
  <si>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</si>
  <si>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</si>
  <si>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</si>
  <si>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</si>
  <si>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</si>
  <si>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</si>
  <si>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</si>
  <si>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</si>
  <si>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</si>
  <si>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</si>
  <si>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</si>
  <si>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</si>
  <si>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</si>
  <si>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</si>
  <si>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</si>
  <si>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</si>
  <si>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</si>
  <si>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</si>
  <si>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</si>
  <si>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</si>
  <si>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</si>
  <si>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</si>
  <si>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</si>
  <si>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</si>
  <si>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</si>
  <si>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</si>
  <si>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</si>
  <si>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</si>
  <si>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</si>
  <si>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</si>
  <si>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</si>
  <si>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</si>
  <si>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</si>
  <si>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</si>
  <si>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</si>
  <si>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</si>
  <si>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</si>
  <si>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</si>
  <si>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</si>
  <si>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</si>
  <si>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</si>
  <si>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</si>
  <si>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</si>
  <si>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</si>
  <si>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</si>
  <si>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</si>
  <si>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</si>
  <si>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</si>
  <si>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</si>
  <si>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</si>
  <si>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</si>
  <si>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</si>
  <si>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</si>
  <si>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</si>
  <si>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</si>
  <si>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</si>
  <si>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</si>
  <si>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</si>
  <si>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</si>
  <si>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</si>
  <si>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</si>
  <si>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</si>
  <si>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</si>
  <si>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</si>
  <si>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</si>
  <si>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</si>
  <si>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</si>
  <si>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</si>
  <si>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</si>
  <si>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</si>
  <si>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</si>
  <si>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</si>
  <si>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</si>
  <si>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</si>
  <si>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</si>
  <si>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</si>
  <si>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</si>
  <si>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</si>
  <si>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</si>
  <si>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</si>
  <si>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</si>
  <si>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</si>
  <si>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</si>
  <si>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</si>
  <si>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</si>
  <si>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</si>
  <si>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</si>
  <si>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</si>
  <si>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</si>
  <si>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</si>
  <si>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</si>
  <si>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</si>
  <si>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</si>
  <si>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</si>
  <si>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</si>
  <si>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</si>
  <si>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</si>
  <si>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</si>
  <si>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</si>
  <si>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</si>
  <si>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</si>
  <si>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</si>
  <si>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</si>
  <si>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</si>
  <si>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</si>
  <si>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</si>
  <si>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</si>
  <si>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</si>
  <si>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</si>
  <si>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</si>
  <si>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</si>
  <si>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</si>
  <si>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</si>
  <si>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</si>
  <si>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</si>
  <si>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</si>
  <si>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</si>
  <si>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</si>
  <si>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</si>
  <si>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</si>
  <si>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</si>
  <si>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</si>
  <si>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</si>
  <si>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</si>
  <si>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</si>
  <si>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</si>
  <si>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</si>
  <si>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</si>
  <si>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</si>
  <si>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</si>
  <si>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</si>
  <si>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</si>
  <si>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</si>
  <si>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</si>
  <si>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</si>
  <si>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</si>
  <si>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</si>
  <si>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</si>
  <si>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</si>
  <si>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</si>
  <si>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</si>
  <si>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</si>
  <si>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</si>
  <si>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</si>
  <si>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</si>
  <si>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</si>
  <si>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</si>
  <si>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</si>
  <si>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</si>
  <si>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</si>
  <si>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</si>
  <si>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</si>
  <si>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</si>
  <si>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</si>
  <si>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</si>
  <si>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</si>
  <si>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</si>
  <si>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</si>
  <si>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</si>
  <si>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</si>
  <si>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</si>
  <si>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</si>
  <si>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</si>
  <si>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</si>
  <si>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</si>
  <si>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</si>
  <si>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</si>
  <si>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</si>
  <si>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</si>
  <si>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</si>
  <si>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DowJones Index</t>
    <phoneticPr fontId="24" type="noConversion"/>
  </si>
  <si>
    <t>180</t>
  </si>
  <si>
    <t>BAABTAVMT0NBTAFI/////wFQ7QUAACNDSVEuXlNQWC5JUV9PUEVOUFJJQ0UuMjAyNC83LzE4LlVTRAEAAACbuCgAAgAAAAc1NjA4LjU2ALj1Gysv190ItX6hKy/X3QgiQ0lRLl5TUFguSVFfWUVBUkhJR0guMjAyNS83LzE3LlVTRAEAAACbuCgAAgAAABA2Mjk3LjM2MTkwOTQ0MDQ1ALj1Gysv190I+0ukKy/X3QghQ0lRLl5TUFguSVFfWUVBUkxPVy4yMDI1LzcvMTcuVVNEAQAAAJu4KAACAAAAEDQ5ODIuNzcwMzEzMjY5NDIAuPUbKy/X3Qj7S6QrL9fdCBlDSVEuXlNQWC5JUV9ZRUFSSElHSF9EQVRFAQAAAJu4KAAFAAAACTIwMjUvNy8yOAC49RsrL9fdCBNQpisv190IGENJUS5eU1BYLklRX1lFQVJMT1dfREFURQEAAACbuCgABQAAAAgyMDI1LzQvOAC49RsrL9fdCMfSpysv190IJENJUS5eREpJLklRX0NMT1NFUFJJQ0UuMjAyNS83LzE3LlVTRAEAAAD4tCgAAgAAABA0NDQ4NC40ODYyNDk5MTQ2ALj1Gysv190IEMStKy/X3QgkQ0lRLl5ESkkuSVFfQ0xPU0VQUklDRS4yMDI1LzQvMTcuVVNEAQAAAPi0KAACAAAAEDM5MTQyLjIzMTk0ODM4ODQAuPUbKy/X3QgXVasrL9fdCCVDSVEuXkRKSS5JUV9DTE9TRVBSSUNFLjIwMjIvMTEvMzAuVVNEAQAAAPi0KAACAAAAEDM0NTg5Ljc2ODUxNDM2MDgAuPUbKy/X3QgCxqgrL9fdCCRDSVEuXkRKSS5JUV9DTE9TRVBSSUNFLjIwMjMvMy8xNC5VU0QBAAAA+LQoAAIA</t>
  </si>
  <si>
    <t>AAAQMzIxNTUuNDA0NjkyMjUyNwC49RsrL9fdCMTSnisv190II0NJUS5eREpJLklRX09QRU5QUklDRS4yMDI0LzcvMTguVVNEAQAAAPi0KAACAAAACDQxMTU2LjU2ALj1Gysv190IvHWfKy/X3QgiQ0lRLl5ESkkuSVFfWUVBUkhJR0guMjAyNS83LzE3LlVTRAEAAAD4tCgAAgAAABA0NTAxNC4wNDAwNTA0ODU4ALj1Gysv190IF1WrKy/X3QghQ0lRLl5ESkkuSVFfWUVBUkxPVy4yMDI1LzcvMTcuVVNEAQAAAPi0KAACAAAAEDM3NjQ1LjU4OTM1NTY2NTQAuPUbKy/X3QiaQqArL9fdCBlDSVEuXkRKSS5JUV9ZRUFSSElHSF9EQVRFAQAAAPi0KAAFAAAACTIwMjQvMTIvNAC49RsrL9fdCLV+oSsv190IGENJUS5eREpJLklRX1lFQVJMT1dfREFURQEAAAD4tCgABQAAAAgyMDI1LzQvOAC49RsrL9fdCMfSpysv190IJENJUS5BR0lYLklRX0NMT1NFUFJJQ0UuMjAyNS83LzE3LlVTRAEAAAAj9wBwAgAAAAYzMS45NTUAQj0tKy/X3QgCxqgrL9fdCCVDSVEuQUdJWC5JUV9DTE9TRVBSSUNFLjIwMjQvMTIvMzEuVVNEAQAAACP3AHACAAAABTI4LjQzAEI9LSsv190IAsaoKy/X3QgkQ0lRLkFHSVguSVFfQ0xPU0VQUklDRS4yMDI1LzQvMTcuVVNEAQAAACP3AHACAAAABzIzLjIxMjMAQj0tKy/X3QgCxqgrL9fdCCNDSVEuQUdJWC5JUV9PUEVOUFJJQ0UuMjAyNC83LzE4LlVTRAEAAAAj9wBwAgAAAAUyNS4zNgBCPS0rL9fd</t>
  </si>
  <si>
    <t>CLV+oSsv190IIkNJUS5BR0lYLklRX1lFQVJISUdILjIwMjUvNy8xNy5VU0QBAAAAI/cAcAIAAAAFMzEuOTkAQj0tKy/X3QhaubIrL9fdCCFDSVEuQUdJWC5JUV9ZRUFSTE9XLjIwMjUvNy8xNy5VU0QBAAAAI/cAcAIAAAAGMjAuODE1AEI9LSsv190I+0ukKy/X3QgZQ0lRLkFHSVguSVFfWUVBUkhJR0hfREFURQEAAAAj9wBwBQAAAAgyMDI1LzgvNwBCPS0rL9fdCBNQpisv190IGENJUS5BR0lYLklRX1lFQVJMT1dfREFURQEAAAAj9wBwBQAAAAgyMDI1LzQvNwBCPS0rL9fdCAQMsCsv190IJUNJUS5BR0lYLklRX0NMT1NFUFJJQ0UuMjAyMi8xMS8zMC5VU0QBAAAAI/cAcAMAAAAAAEI9LSsv190IBAywKy/X3QgkQ0lRLkFHSVguSVFfQ0xPU0VQUklDRS4yMDIzLzMvMTQuVVNEAQAAACP3AHADAAAAAABCPS0rL9fdCALGqCsv190IKUNJUS5BUkNBOkNIQVQuSVFfQ0xPU0VQUklDRS4yMDI1LzcvMTcuVVNEAQAAAAAwNW0CAAAABTQ5Ljg1ALj1Gysv190IxNKeKy/X3QgqQ0lRLkFSQ0E6Q0hBVC5JUV9DTE9TRVBSSUNFLjIwMjQvMTIvMzEuVVNEAQAAAAAwNW0CAAAABTQwLjQ2ALj1Gysv190IvHWfKy/X3QgpQ0lRLkFSQ0E6Q0hBVC5JUV9DTE9TRVBSSUNFLjIwMjUvNC8xNy5VU0QBAAAAADA1bQIAAAAFMzIuNjMAuPUbKy/X3QgEDLArL9fdCChDSVEuQVJDQTpDSEFULklRX09QRU5QUklDRS4yMDI0LzcvMTgu</t>
  </si>
  <si>
    <t>VVNEAQAAAAAwNW0CAAAABTM2Ljk4ALj1Gysv190ImkKgKy/X3QgnQ0lRLkFSQ0E6Q0hBVC5JUV9ZRUFSSElHSC4yMDI1LzcvMTcuVVNEAQAAAAAwNW0CAAAABzQ5LjkzOTUAuPUbKy/X3QiaQqArL9fdCCZDSVEuQVJDQTpDSEFULklRX1lFQVJMT1cuMjAyNS83LzE3LlVTRAEAAAAAMDVtAgAAAAcyOC45NjA5ALj1Gysv190ItX6hKy/X3QgeQ0lRLkFSQ0E6Q0hBVC5JUV9ZRUFSSElHSF9EQVRFAQAAAAAwNW0FAAAACDIwMjUvOC84ALj1Gysv190IBAywKy/X3QgdQ0lRLkFSQ0E6Q0hBVC5JUV9ZRUFSTE9XX0RBVEUBAAAAADA1bQUAAAAIMjAyNS80LzcAuPUbKy/X3Qi1fqErL9fdCCpDSVEuQVJDQTpDSEFULklRX0NMT1NFUFJJQ0UuMjAyMi8xMS8zMC5VU0QBAAAAADA1bQMAAAAAALj1Gysv190I+0ukKy/X3QgpQ0lRLkFSQ0E6Q0hBVC5JUV9DTE9TRVBSSUNFLjIwMjMvMy8xNC5VU0QBAAAAADA1bQMAAAAAALj1Gysv190IE1CmKy/X3QgsQ0lRLk5BU0RBUUdNOkFJUS5JUV9DTE9TRVBSSUNFLjIwMjUvNy8xNy5VU0QBAAAA6dxiIQIAAAAFNDQuNDMAuPUbKy/X3QhlIKcrL9fdCC1DSVEuTkFTREFRR006QUlRLklRX0NMT1NFUFJJQ0UuMjAyNC8xMi8zMS5VU0QBAAAA6dxiIQIAAAAFMzguNjQAQj0tKy/X3QgLyKwrL9fdCCxDSVEuTkFTREFRR006QUlRLklRX0NMT1NFUFJJQ0UuMjAyNS80LzE3LlVTRAEA</t>
  </si>
  <si>
    <t>AADp3GIhAgAAAAQzMy45ALj1Gysv190IqjyoKy/X3QgtQ0lRLk5BU0RBUUdNOkFJUS5JUV9DTE9TRVBSSUNFLjIwMjIvMTEvMzAuVVNEAQAAAOncYiECAAAABTIxLjc0ALj1Gysv190IMpeuKy/X3QgsQ0lRLk5BU0RBUUdNOkFJUS5JUV9DTE9TRVBSSUNFLjIwMjMvMy8xNC5VU0QBAAAA6dxiIQIAAAAFMjIuMzgAuPUbKy/X3QgCxqgrL9fdCCtDSVEuTkFTREFRR006QUlRLklRX09QRU5QUklDRS4yMDI0LzcvMTguVVNEAQAAAOncYiECAAAABTM1LjkzALj1Gysv190IxNKeKy/X3QgqQ0lRLk5BU0RBUUdNOkFJUS5JUV9ZRUFSSElHSC4yMDI1LzcvMTcuVVNEAQAAAOncYiECAAAABDQ0LjUAuPUbKy/X3Qi8dZ8rL9fdCClDSVEuTkFTREFRR006QUlRLklRX1lFQVJMT1cuMjAyNS83LzE3LlVTRAEAAADp3GIhAgAAAAQzMC42ALj1Gysv190IWrmyKy/X3QghQ0lRLk5BU0RBUUdNOkFJUS5JUV9ZRUFSSElHSF9EQVRFAQAAAOncYiEFAAAACTIwMjUvNy8yOQC49RsrL9fdCJpCoCsv190IIENJUS5OQVNEQVFHTTpBSVEuSVFfWUVBUkxPV19EQVRFAQAAAOncYiEFAAAACDIwMjUvNC83ALj1Gysv190IMpeuKy/X3QgtQ0lRLk5BU0RBUUdNOkJPVFouSVFfQ0xPU0VQUklDRS4yMDI1LzcvMTcuVVNEAQAAAPf9CBYCAAAABTMzLjIyALj1Gysv190ItX6hKy/X3QguQ0lRLk5BU0RBUUdNOkJPVFouSVFfQ0xPU0VQUklD</t>
  </si>
  <si>
    <t>RS4yMDI0LzEyLzMxLlVTRAEAAAD3/QgWAgAAAAUzMS45NQBCPS0rL9fdCALGqCsv190ILUNJUS5OQVNEQVFHTTpCT1RaLklRX0NMT1NFUFJJQ0UuMjAyNS80LzE3LlVTRAEAAAD3/QgWAgAAAAUyNi42MgC49RsrL9fdCPtLpCsv190ILkNJUS5OQVNEQVFHTTpCT1RaLklRX0NMT1NFUFJJQ0UuMjAyMi8xMS8zMC5VU0QBAAAA9/0IFgIAAAAFMjEuNDMAuPUbKy/X3QgTUKYrL9fdCC1DSVEuTkFTREFRR006Qk9UWi5JUV9DTE9TRVBSSUNFLjIwMjMvMy8xNC5VU0QBAAAA9/0IFgIAAAAFMjMuNzEAuPUbKy/X3QhlIKcrL9fdCCxDSVEuTkFTREFRR006Qk9UWi5JUV9PUEVOUFJJQ0UuMjAyNC83LzE4LlVTRAEAAAD3/QgWAgAAAAQzMS40ALj1Gysv190IE1CmKy/X3QgrQ0lRLk5BU0RBUUdNOkJPVFouSVFfWUVBUkhJR0guMjAyNS83LzE3LlVTRAEAAAD3/QgWAgAAAAkzNC44NTU5MDIAuPUbKy/X3QhlIKcrL9fdCCpDSVEuTkFTREFRR006Qk9UWi5JUV9ZRUFSTE9XLjIwMjUvNy8xNy5VU0QBAAAA9/0IFgIAAAAGMjMuODE1ALj1Gysv190Ix9KnKy/X3QgiQ0lRLk5BU0RBUUdNOkJPVFouSVFfWUVBUkhJR0hfREFURQEAAAD3/QgWBQAAAAkyMDI1LzEvMjQAuPUbKy/X3QiqPKgrL9fdCCFDSVEuTkFTREFRR006Qk9UWi5JUV9ZRUFSTE9XX0RBVEUBAAAA9/0IFgUAAAAIMjAyNS80LzcAuPUbKy/X3QgCxqgrL9fd</t>
  </si>
  <si>
    <t>CClDSVEuQkFUUzpXVEFJLklRX0NMT1NFUFJJQ0UuMjAyNS83LzE3LlVTRAEAAABgTm9kAgAAAAUyNC45OQC49RsrL9fdCLx1nysv190IKkNJUS5CQVRTOldUQUkuSVFfQ0xPU0VQUklDRS4yMDI0LzEyLzMxLlVTRAEAAABgTm9kAgAAAAIyMgC49RsrL9fdCKZDrisv190IKUNJUS5CQVRTOldUQUkuSVFfQ0xPU0VQUklDRS4yMDI1LzQvMTcuVVNEAQAAAGBOb2QCAAAABTE3Ljk0ALj1Gysv190IF1WrKy/X3QgqQ0lRLkJBVFM6V1RBSS5JUV9DTE9TRVBSSUNFLjIwMjIvMTEvMzAuVVNEAQAAAGBOb2QCAAAABTE1LjY0ALj1Gysv190ImkKgKy/X3QgpQ0lRLkJBVFM6V1RBSS5JUV9DTE9TRVBSSUNFLjIwMjMvMy8xNC5VU0QBAAAAYE5vZAIAAAAHMTYuMzYxNwC49RsrL9fdCLV+oSsv190IKENJUS5CQVRTOldUQUkuSVFfT1BFTlBSSUNFLjIwMjQvNy8xOC5VU0QBAAAAYE5vZAIAAAAEMjEuMQC49RsrL9fdCAvIrCsv190IJ0NJUS5CQVRTOldUQUkuSVFfWUVBUkhJR0guMjAyNS83LzE3LlVTRAEAAABgTm9kAgAAAAYyNS4wMjUAuPUbKy/X3QjlW60rL9fdCCZDSVEuQkFUUzpXVEFJLklRX1lFQVJMT1cuMjAyNS83LzE3LlVTRAEAAABgTm9kAgAAAAcxNS43NjA3ALj1Gysv190ItX6hKy/X3QgeQ0lRLkJBVFM6V1RBSS5JUV9ZRUFSSElHSF9EQVRFAQAAAGBOb2QFAAAACTIwMjUvNy8zMQC49RsrL9fdCMwXpCsv</t>
  </si>
  <si>
    <t>190IHUNJUS5CQVRTOldUQUkuSVFfWUVBUkxPV19EQVRFAQAAAGBOb2QFAAAACDIwMjUvNC83ALj1Gysv190IewulKy/X3QgpQ0lRLkFSQ0E6QVJUWS5JUV9DTE9TRVBSSUNFLjIwMjUvNy8xNy5VU0QBAAAAbh9pIQIAAAAENDIuMwC49RsrL9fdCMfSpysv190IKkNJUS5BUkNBOkFSVFkuSVFfQ0xPU0VQUklDRS4yMDI0LzEyLzMxLlVTRAEAAABuH2khAgAAAAUzNy4wNwC49RsrL9fdCKo8qCsv190IKUNJUS5BUkNBOkFSVFkuSVFfQ0xPU0VQUklDRS4yMDI1LzQvMTcuVVNEAQAAAG4faSECAAAABDI5LjgAuPUbKy/X3QgXVasrL9fdCCpDSVEuQVJDQTpBUlRZLklRX0NMT1NFUFJJQ0UuMjAyMi8xMS8zMC5VU0QBAAAAbh9pIQIAAAAFMjYuNzYAuPUbKy/X3QgCxqgrL9fdCClDSVEuQVJDQTpBUlRZLklRX0NMT1NFUFJJQ0UuMjAyMy8zLzE0LlVTRAEAAABuH2khAgAAAAUyOS4xMwC49RsrL9fdCMTSnisv190IKENJUS5BUkNBOkFSVFkuSVFfT1BFTlBSSUNFLjIwMjQvNy8xOC5VU0QBAAAAbh9pIQIAAAAFMzQuMjkAuPUbKy/X3Qi8dZ8rL9fdCCdDSVEuQVJDQTpBUlRZLklRX1lFQVJISUdILjIwMjUvNy8xNy5VU0QBAAAAbh9pIQIAAAAHNDIuMzQ5OQC49RsrL9fdCLx1nysv190IJkNJUS5BUkNBOkFSVFkuSVFfWUVBUkxPVy4yMDI1LzcvMTcuVVNEAQAAAG4faSECAAAABzI2LjMxMjgAuPUbKy/X3QgCxqgr</t>
  </si>
  <si>
    <t>L9fdCB5DSVEuQVJDQTpBUlRZLklRX1lFQVJISUdIX0RBVEUBAAAAbh9pIQUAAAAJMjAyNS83LzMxALj1Gysv190ImkKgKy/X3QgdQ0lRLkFSQ0E6QVJUWS5JUV9ZRUFSTE9XX0RBVEUBAAAAbh9pIQUAAAAIMjAyNS80LzcAuPUbKy/X3Qi1fqErL9fdCChDSVEuTFNFOlJCT1QuSVFfQ0xPU0VQUklDRS4yMDI1LzcvMTcuVVNEAQAAAI57JBQCAAAABTE1LjQyALj1Gysv190ItX6hKy/X3QgpQ0lRLkxTRTpSQk9ULklRX0NMT1NFUFJJQ0UuMjAyNC8xMi8zMS5VU0QBAAAAjnskFAIAAAAGMTMuODc1ALj1Gysv190IzBekKy/X3QgoQ0lRLkxTRTpSQk9ULklRX0NMT1NFUFJJQ0UuMjAyNS80LzE3LlVTRAEAAACOeyQUAgAAAAQxMi4yALj1Gysv190I+0ukKy/X3QgpQ0lRLkxTRTpSQk9ULklRX0NMT1NFUFJJQ0UuMjAyMi8xMS8zMC5VU0QBAAAAjnskFAIAAAAFOS41NzUAuPUbKy/X3QjMF6QrL9fdCChDSVEuTFNFOlJCT1QuSVFfQ0xPU0VQUklDRS4yMDIzLzMvMTQuVVNEAQAAAI57JBQCAAAABjEwLjU0NQC49RsrL9fdCPtLpCsv190IJ0NJUS5MU0U6UkJPVC5JUV9PUEVOUFJJQ0UuMjAyNC83LzE4LlVTRAEAAACOeyQUAgAAAAUxMy40MgC49RsrL9fdCHsLpSsv190IJkNJUS5MU0U6UkJPVC5JUV9ZRUFSSElHSC4yMDI1LzcvMTcuVVNEAQAAAI57JBQCAAAABzE1LjQ0MjYAuPUbKy/X3QhlIKcrL9fdCCVDSVEu</t>
  </si>
  <si>
    <t>TFNFOlJCT1QuSVFfWUVBUkxPVy4yMDI1LzcvMTcuVVNEAQAAAI57JBQCAAAABTEwLjczALj1Gysv190Ix9KnKy/X3QgdQ0lRLkxTRTpSQk9ULklRX1lFQVJISUdIX0RBVEUBAAAAjnskFAUAAAAJMjAyNS83LzI0ALj1Gysv190IqjyoKy/X3QgcQ0lRLkxTRTpSQk9ULklRX1lFQVJMT1dfREFURQEAAACOeyQUBQAAAAgyMDI1LzQvNwC49RsrL9fdCALGqCsv190IJENJUS5NRVRBLklRX0NMT1NFUFJJQ0UuMjAyNS83LzE3LlVTRAEAAAAX2zwBAgAAAAY3MDEuNDEAuPUbKy/X3QgFEaArL9fdCCRDSVEuTUVUQS5JUV9DTE9TRVBSSUNFLjIwMjUvNC8xNy5VU0QBAAAAF9s8AQIAAAAGNTAxLjQ4ALj1Gysv190IBAywKy/X3QglQ0lRLk1FVEEuSVFfQ0xPU0VQUklDRS4yMDIyLzExLzMwLlVTRAEAAAAX2zwBAgAAAAUxMTguMQC49RsrL9fdCJpCoCsv190IJENJUS5NRVRBLklRX0NMT1NFUFJJQ0UuMjAyMy8zLzE0LlVTRAEAAAAX2zwBAgAAAAYxOTQuMDIAuPUbKy/X3Qi1fqErL9fdCCNDSVEuTUVUQS5JUV9PUEVOUFJJQ0UuMjAyNC83LzE4LlVTRAEAAAAX2zwBAgAAAAM0NzUAuPUbKy/X3Qi1fqErL9fdCCJDSVEuTUVUQS5JUV9ZRUFSSElHSC4yMDI1LzcvMTcuVVNEAQAAABfbPAECAAAABTc0Ny45ALj1Gysv190IBAywKy/X3QghQ0lRLk1FVEEuSVFfWUVBUkxPVy4yMDI1LzcvMTcuVVNEAQAAABfbPAECAAAA</t>
  </si>
  <si>
    <t>BjQ0Mi42NQC49RsrL9fdCLV+oSsv190IGUNJUS5NRVRBLklRX1lFQVJISUdIX0RBVEUBAAAAF9s8AQUAAAAJMjAyNS83LzMxALj1Gysv190IzBekKy/X3QgYQ0lRLk1FVEEuSVFfWUVBUkxPV19EQVRFAQAAABfbPAEFAAAACTIwMjUvNC8yMQC49RsrL9fdCHsLpSsv190IJUNJUS5NRVRBLklRX0NMT1NFUFJJQ0UuMjAyNC8xMi8zMS5VU0QBAAAAF9s8AQIAAAAGNTg1LjUxAEI9LSsv190IWrmyKy/X3QgjQ0lRLkNSTS5JUV9DTE9TRVBSSUNFLjIwMjUvNy8xNy5VU0QBAAAAJeABAAIAAAAGMjU5Ljg4ALj1Gysv190IqjyoKy/X3QgjQ0lRLkNSTS5JUV9DTE9TRVBSSUNFLjIwMjUvNC8xNy5VU0QBAAAAJeABAAIAAAAGMjQ3LjI2ALj1Gysv190IBAywKy/X3QgkQ0lRLkNSTS5JUV9DTE9TRVBSSUNFLjIwMjIvMTEvMzAuVVNEAQAAACXgAQACAAAABjE2MC4yNQC49RsrL9fdCALGqCsv190II0NJUS5DUk0uSVFfQ0xPU0VQUklDRS4yMDIzLzMvMTQuVVNEAQAAACXgAQACAAAABjE4Mi44OQC49RsrL9fdCMTSnisv190IIkNJUS5DUk0uSVFfT1BFTlBSSUNFLjIwMjQvNy8xOC5VU0QBAAAAJeABAAIAAAAGMjUyLjE0ALj1Gysv190IAsaoKy/X3QghQ0lRLkNSTS5JUV9ZRUFSSElHSC4yMDI1LzcvMTcuVVNEAQAAACXgAQACAAAAAzM2OQC49RsrL9fdCMTSnisv190IIENJUS5DUk0uSVFfWUVBUkxPVy4yMDI1Lzcv</t>
  </si>
  <si>
    <t>MTcuVVNEAQAAACXgAQACAAAAAzIzMAC49RsrL9fdCLx1nysv190IGENJUS5DUk0uSVFfWUVBUkhJR0hfREFURQEAAAAl4AEABQAAAAkyMDI0LzEyLzQAuPUbKy/X3Qgyl64rL9fdCBdDSVEuQ1JNLklRX1lFQVJMT1dfREFURQEAAAAl4AEABQAAAAgyMDI1LzQvNwC49RsrL9fdCLV+oSsv190IJENJUS5DUk0uSVFfQ0xPU0VQUklDRS4yMDI0LzEyLzMxLlVTRAEAAAAl4AEAAgAAAAYzMzQuMzMAQj0tKy/X3QhaubIrL9fdCCNDSVEuTk9XLklRX0NMT1NFUFJJQ0UuMjAyNS83LzE3LlVTRAEAAAC/dF4BAgAAAAY5NTkuMTUAuPUbKy/X3Qi1fqErL9fdCCNDSVEuTk9XLklRX0NMT1NFUFJJQ0UuMjAyNS80LzE3LlVTRAEAAAC/dF4BAgAAAAY3NzIuMTYAuPUbKy/X3Qi1fqErL9fdCCRDSVEuTk9XLklRX0NMT1NFUFJJQ0UuMjAyMi8xMS8zMC5VU0QBAAAAv3ReAQIAAAAFNDE2LjMAuPUbKy/X3QjMF6QrL9fdCCNDSVEuTk9XLklRX0NMT1NFUFJJQ0UuMjAyMy8zLzE0LlVTRAEAAAC/dF4BAgAAAAY0MjQuNTQAuPUbKy/X3Qj7S6QrL9fdCCJDSVEuTk9XLklRX09QRU5QUklDRS4yMDI0LzcvMTguVVNEAQAAAL90XgECAAAABjczOC4zNAC49RsrL9fdCHsLpSsv190IIUNJUS5OT1cuSVFfWUVBUkhJR0guMjAyNS83LzE3LlVTRAEAAAC/dF4BAgAAAAcxMTk4LjA5ALj1Gysv190IZSCnKy/X3QggQ0lRLk5PVy5JUV9Z</t>
  </si>
  <si>
    <t>RUFSTE9XLjIwMjUvNy8xNy5VU0QBAAAAv3ReAQIAAAAINjc4LjY1ODgAuPUbKy/X3QjH0qcrL9fdCBhDSVEuTk9XLklRX1lFQVJISUdIX0RBVEUBAAAAv3ReAQUAAAAJMjAyNS8xLzI4ALj1Gysv190IqjyoKy/X3QgXQ0lRLk5PVy5JUV9ZRUFSTE9XX0RBVEUBAAAAv3ReAQUAAAAIMjAyNS80LzcAuPUbKy/X3QgCxqgrL9fdCCRDSVEuTk9XLklRX0NMT1NFUFJJQ0UuMjAyNC8xMi8zMS5VU0QBAAAAv3ReAQIAAAAHMTA2MC4xMgBCPS0rL9fdCDKXrisv190IJENJUS5EVU9MLklRX0NMT1NFUFJJQ0UuMjAyNS83LzE3LlVTRAEAAACw8IcMAgAAAAYzNjEuOTUAuPUbKy/X3QimQ64rL9fdCCRDSVEuRFVPTC5JUV9DTE9TRVBSSUNFLjIwMjUvNC8xNy5VU0QBAAAAsPCHDAIAAAAFMzI2LjUAuPUbKy/X3QiaQqArL9fdCCVDSVEuRFVPTC5JUV9DTE9TRVBSSUNFLjIwMjIvMTEvMzAuVVNEAQAAALDwhwwCAAAABTY5LjY3ALj1Gysv190ItX6hKy/X3QgkQ0lRLkRVT0wuSVFfQ0xPU0VQUklDRS4yMDIzLzMvMTQuVVNEAQAAALDwhwwCAAAABjEyMy43MgC49RsrL9fdCLV+oSsv190II0NJUS5EVU9MLklRX09QRU5QUklDRS4yMDI0LzcvMTguVVNEAQAAALDwhwwCAAAABjE4Mi4xMQC49RsrL9fdCDKXrisv190IIkNJUS5EVU9MLklRX1lFQVJISUdILjIwMjUvNy8xNy5VU0QBAAAAsPCHDAIAAAAGNTQ0LjkzALj1Gysv</t>
  </si>
  <si>
    <t>190I5VutKy/X3QghQ0lRLkRVT0wuSVFfWUVBUkxPVy4yMDI1LzcvMTcuVVNEAQAAALDwhwwCAAAABjE0NS4wNQC49RsrL9fdCLV+oSsv190IGUNJUS5EVU9MLklRX1lFQVJISUdIX0RBVEUBAAAAsPCHDAUAAAAJMjAyNS81LzE0ALj1Gysv190IzBekKy/X3QgYQ0lRLkRVT0wuSVFfWUVBUkxPV19EQVRFAQAAALDwhwwFAAAACDIwMjQvOC85ALj1Gysv190IewulKy/X3QglQ0lRLkRVT0wuSVFfQ0xPU0VQUklDRS4yMDI0LzEyLzMxLlVTRAEAAACw8IcMAgAAAAYzMjQuMjMAQj0tKy/X3QgHBq4rL9fdCCNDSVEuU0FQLklRX0NMT1NFUFJJQ0UuMjAyNS83LzE3LlVTRAEAAAAL7gEAAgAAAA4zMDguMDMxMDU4MDc0NgC49RsrL9fdCKo8qCsv190II0NJUS5TQVAuSVFfQ0xPU0VQUklDRS4yMDI1LzQvMTcuVVNEAQAAAAvuAQACAAAADTI1Ni45OTM0MDQ1MDgAuPUbKy/X3QgQxK0rL9fdCCRDSVEuU0FQLklRX0NMT1NFUFJJQ0UuMjAyMi8xMS8zMC5VU0QBAAAAC+4BAAIAAAAPMTA3LjcyNDAzODMyNTQyALj1Gysv190IqjyoKy/X3QgjQ0lRLlNBUC5JUV9DTE9TRVBSSUNFLjIwMjMvMy8xNC5VU0QBAAAAC+4BAAIAAAAPMTE3Ljk2MzU1ODM5MTY2ALj1Gysv190IF1WrKy/X3QgiQ0lRLlNBUC5JUV9PUEVOUFJJQ0UuMjAyNC83LzE4LlVTRAEAAAAL7gEAAgAAAA0yMDAuMTUyNzA1MDA2ALj1Gysv190IAsaoKy/X</t>
  </si>
  <si>
    <t>3QghQ0lRLlNBUC5JUV9ZRUFSSElHSC4yMDI1LzcvMTcuVVNEAQAAAAvuAQACAAAADjMyOC41NDMyODQyODk1ALj1Gysv190IxNKeKy/X3QggQ0lRLlNBUC5JUV9ZRUFSTE9XLjIwMjUvNy8xNy5VU0QBAAAAC+4BAAIAAAAPMjA0Ljc5Nzc3NDk1NDY0ALj1Gysv190IvHWfKy/X3QgYQ0lRLlNBUC5JUV9ZRUFSSElHSF9EQVRFAQAAAAvuAQAFAAAACTIwMjUvMi8xOQC49RsrL9fdCAvIrCsv190IF0NJUS5TQVAuSVFfWUVBUkxPV19EQVRFAQAAAAvuAQAFAAAACDIwMjQvOC85ALj1Gysv190ItX6hKy/X3QgkQ0lRLlNBUC5JUV9DTE9TRVBSSUNFLjIwMjQvMTIvMzEuVVNEAQAAAAvuAQADAAAAAABCPS0rL9fdCIPVBywv190II0NJUS5URU0uSVFfQ0xPU0VQUklDRS4yMDI1LzcvMTcuVVNEAQAAAADTJBkCAAAABTYwLjY1ALj1Gysv190I+0ukKy/X3QgjQ0lRLlRFTS5JUV9DTE9TRVBSSUNFLjIwMjUvNC8xNy5VU0QBAAAAANMkGQIAAAAFNDAuNDUAuPUbKy/X3QjMF6QrL9fdCCRDSVEuVEVNLklRX0NMT1NFUFJJQ0UuMjAyMi8xMS8zMC5VU0QBAAAAANMkGQMAAAAAALj1Gysv190I+0ukKy/X3QgjQ0lRLlRFTS5JUV9DTE9TRVBSSUNFLjIwMjMvMy8xNC5VU0QBAAAAANMkGQMAAAAAALj1Gysv190IewulKy/X3QgiQ0lRLlRFTS5JUV9PUEVOUFJJQ0UuMjAyNC83LzE4LlVTRAEAAAAA0yQZAgAAAAU0MS41NgC4</t>
  </si>
  <si>
    <t>9RsrL9fdCGUgpysv190IIUNJUS5URU0uSVFfWUVBUkhJR0guMjAyNS83LzE3LlVTRAEAAAAA0yQZAgAAAAU5MS40NQC49RsrL9fdCMfSpysv190IIENJUS5URU0uSVFfWUVBUkxPVy4yMDI1LzcvMTcuVVNEAQAAAADTJBkCAAAABTMxLjM2ALj1Gysv190IqjyoKy/X3QgYQ0lRLlRFTS5JUV9ZRUFSSElHSF9EQVRFAQAAAADTJBkFAAAACTIwMjUvMi8xNAC49RsrL9fdCALGqCsv190IF0NJUS5URU0uSVFfWUVBUkxPV19EQVRFAQAAAADTJBkFAAAACTIwMjUvMS8xMwC49RsrL9fdCMTSnisv190IJENJUS5URU0uSVFfQ0xPU0VQUklDRS4yMDI0LzEyLzMxLlVTRAEAAAAA0yQZAgAAAAUzMy43NgBCPS0rL9fdCALGqCsv190IJENJUS5BREJFLklRX0NMT1NFUFJJQ0UuMjAyNS83LzE3LlVTRAEAAAABXwAAAgAAAAYzNjYuNDUAuPUbKy/X3QgTUKYrL9fdCCRDSVEuQURCRS5JUV9DTE9TRVBSSUNFLjIwMjUvNC8xNy5VU0QBAAAAAV8AAAIAAAAFMzQ4LjgAuPUbKy/X3Qi1fqErL9fdCCVDSVEuQURCRS5JUV9DTE9TRVBSSUNFLjIwMjIvMTEvMzAuVVNEAQAAAAFfAAACAAAABjM0NC45MwC49RsrL9fdCLV+oSsv190IJENJUS5BREJFLklRX0NMT1NFUFJJQ0UuMjAyMy8zLzE0LlVTRAEAAAABXwAAAgAAAAYzMzMuMzMAuPUbKy/X3Qi8Q6ErL9fdCCNDSVEuQURCRS5JUV9PUEVOUFJJQ0UuMjAyNC83LzE4LlVTRAEA</t>
  </si>
  <si>
    <t>AAABXwAAAgAAAAY1NjQuMTgAuPUbKy/X3Qi1fqErL9fdCCJDSVEuQURCRS5JUV9ZRUFSSElHSC4yMDI1LzcvMTcuVVNEAQAAAAFfAAACAAAABjU4Ny43NQC49RsrL9fdCAQMsCsv190IIUNJUS5BREJFLklRX1lFQVJMT1cuMjAyNS83LzE3LlVTRAEAAAABXwAAAgAAAAYzMzIuMDEAuPUbKy/X3Qi1fqErL9fdCBlDSVEuQURCRS5JUV9ZRUFSSElHSF9EQVRFAQAAAAFfAAAFAAAACTIwMjQvOS8xMgC49RsrL9fdCMwXpCsv190IGENJUS5BREJFLklRX1lFQVJMT1dfREFURQEAAAABXwAABQAAAAgyMDI1LzQvNwC49RsrL9fdCHsLpSsv190IJUNJUS5BREJFLklRX0NMT1NFUFJJQ0UuMjAyNC8xMi8zMS5VU0QBAAAAAV8AAAIAAAAGNDQ0LjY4AEI9LSsv190IBAywKy/X3QgjQ0lRLklPVC5JUV9DTE9TRVBSSUNFLjIwMjUvNy8xNy5VU0QBAAAAuj78EQIAAAAFMzguMTUAuPUbKy/X3QiqPKgrL9fdCCNDSVEuSU9ULklRX0NMT1NFUFJJQ0UuMjAyNS80LzE3LlVTRAEAAAC6PvwRAgAAAAUzNy41MgC49RsrL9fdCAQMsCsv190IJENJUS5JT1QuSVFfQ0xPU0VQUklDRS4yMDIyLzExLzMwLlVTRAEAAAC6PvwRAgAAAAQ5LjUzALj1Gysv190IAsaoKy/X3QgjQ0lRLklPVC5JUV9DTE9TRVBSSUNFLjIwMjMvMy8xNC5VU0QBAAAAuj78EQIAAAAFMTkuNjkAuPUbKy/X3Qi8oJ4rL9fdCCJDSVEuSU9ULklRX09QRU5QUklD</t>
  </si>
  <si>
    <t>RS4yMDI0LzcvMTguVVNEAQAAALo+/BECAAAABTM3LjIzALj1Gysv190IvHWfKy/X3QghQ0lRLklPVC5JUV9ZRUFSSElHSC4yMDI1LzcvMTcuVVNEAQAAALo+/BECAAAABzYxLjg5OTkAuPUbKy/X3QgEDLArL9fdCCBDSVEuSU9ULklRX1lFQVJMT1cuMjAyNS83LzE3LlVTRAEAAAC6PvwRAgAAAAQzMS40ALj1Gysv190ImkKgKy/X3QgYQ0lRLklPVC5JUV9ZRUFSSElHSF9EQVRFAQAAALo+/BEFAAAACTIwMjUvMi8xOQC49RsrL9fdCLxDoSsv190IF0NJUS5JT1QuSVFfWUVBUkxPV19EQVRFAQAAALo+/BEFAAAACDIwMjUvNC83ALj1Gysv190IBAywKy/X3QgkQ0lRLklPVC5JUV9DTE9TRVBSSUNFLjIwMjQvMTIvMzEuVVNEAQAAALo+/BECAAAABTQzLjY5AEI9LSsv190IBAywKy/X3QgkQ0lRLldEQVkuSVFfQ0xPU0VQUklDRS4yMDI1LzcvMTcuVVNEAQAAAIdjawECAAAABjIzMC44OQC49RsrL9fdCPtLpCsv190IJENJUS5XREFZLklRX0NMT1NFUFJJQ0UuMjAyNS80LzE3LlVTRAEAAACHY2sBAgAAAAYyMjEuMDIAuPUbKy/X3Qh7C6UrL9fdCCVDSVEuV0RBWS5JUV9DTE9TRVBSSUNFLjIwMjIvMTEvMzAuVVNEAQAAAIdjawECAAAABTE2Ny45ALj1Gysv190IZSCnKy/X3QgkQ0lRLldEQVkuSVFfQ0xPU0VQUklDRS4yMDIzLzMvMTQuVVNEAQAAAIdjawECAAAABjE4My40MQC49RsrL9fdCMfSpysv190II0NJ</t>
  </si>
  <si>
    <t>US5XREFZLklRX09QRU5QUklDRS4yMDI0LzcvMTguVVNEAQAAAIdjawECAAAABjIzMi43NgC49RsrL9fdCGUgpysv190IIkNJUS5XREFZLklRX1lFQVJISUdILjIwMjUvNy8xNy5VU0QBAAAAh2NrAQIAAAADMjk0ALj1Gysv190Ix9KnKy/X3QghQ0lRLldEQVkuSVFfWUVBUkxPVy4yMDI1LzcvMTcuVVNEAQAAAIdjawECAAAABjE5OS44MQC49RsrL9fdCKo8qCsv190IGUNJUS5XREFZLklRX1lFQVJISUdIX0RBVEUBAAAAh2NrAQUAAAAJMjAyNC8xMi85ALj1Gysv190IMpeuKy/X3QgYQ0lRLldEQVkuSVFfWUVBUkxPV19EQVRFAQAAAIdjawEFAAAACDIwMjUvNC83ALj1Gysv190IvKCeKy/X3QglQ0lRLldEQVkuSVFfQ0xPU0VQUklDRS4yMDI0LzEyLzMxLlVTRAEAAACHY2sBAgAAAAYyNTguMDMAQj0tKy/X3QhaubIrL9fdCCRDSVEuUkJMWC5JUV9DTE9TRVBSSUNFLjIwMjUvNy8xNy5VU0QBAAAAaVX0AQIAAAAGMTIyLjE3ALj1Gysv190ItX6hKy/X3QgkQ0lRLlJCTFguSVFfQ0xPU0VQUklDRS4yMDI1LzQvMTcuVVNEAQAAAGlV9AECAAAABTU5LjcxALj1Gysv190ImkKgKy/X3QglQ0lRLlJCTFguSVFfQ0xPU0VQUklDRS4yMDIyLzExLzMwLlVTRAEAAABpVfQBAgAAAAUzMS43NwC49RsrL9fdCLxDoSsv190IJENJUS5SQkxYLklRX0NMT1NFUFJJQ0UuMjAyMy8zLzE0LlVTRAEAAABpVfQBAgAAAAU0My4x</t>
  </si>
  <si>
    <t>OQC49RsrL9fdCLV+oSsv190II0NJUS5SQkxYLklRX09QRU5QUklDRS4yMDI0LzcvMTguVVNEAQAAAGlV9AECAAAABTQwLjA3ALj1Gysv190IMpeuKy/X3QgiQ0lRLlJCTFguSVFfWUVBUkhJR0guMjAyNS83LzE3LlVTRAEAAABpVfQBAgAAAAYxMjMuMzMAuPUbKy/X3Qi1fqErL9fdCCFDSVEuUkJMWC5JUV9ZRUFSTE9XLjIwMjUvNy8xNy5VU0QBAAAAaVX0AQIAAAAEMzUuMwC49RsrL9fdCMwXpCsv190IGUNJUS5SQkxYLklRX1lFQVJISUdIX0RBVEUBAAAAaVX0AQUAAAAJMjAyNS83LzMxALj1Gysv190I+0ukKy/X3QgYQ0lRLlJCTFguSVFfWUVBUkxPV19EQVRFAQAAAGlV9AEFAAAACDIwMjQvOC85ALj1Gysv190IZSCnKy/X3QglQ0lRLlJCTFguSVFfQ0xPU0VQUklDRS4yMDI0LzEyLzMxLlVTRAEAAABpVfQBAgAAAAU1Ny44NgBCPS0rL9fdCKo8qCsv190II0NJUS5BUFAuSVFfQ0xPU0VQUklDRS4yMDI1LzcvMTcuVVNEAQAAANq5zg0CAAAABjM2My43OAC49RsrL9fdCKZDrisv190II0NJUS5BUFAuSVFfQ0xPU0VQUklDRS4yMDI1LzQvMTcuVVNEAQAAANq5zg0CAAAABjIzOC4yMgC49RsrL9fdCALGqCsv190IJENJUS5BUFAuSVFfQ0xPU0VQUklDRS4yMDIyLzExLzMwLlVTRAEAAADauc4NAgAAAAUxNC40MQC49RsrL9fdCLygnisv190II0NJUS5BUFAuSVFfQ0xPU0VQUklDRS4yMDIzLzMvMTQuVVNE</t>
  </si>
  <si>
    <t>AQAAANq5zg0CAAAABTEyLjc3ALj1Gysv190IvHWfKy/X3QgiQ0lRLkFQUC5JUV9PUEVOUFJJQ0UuMjAyNC83LzE4LlVTRAEAAADauc4NAgAAAAU4MS45OQC49RsrL9fdCDKXrisv190IIUNJUS5BUFAuSVFfWUVBUkhJR0guMjAyNS83LzE3LlVTRAEAAADauc4NAgAAAAY1MjUuMTUAuPUbKy/X3QjlW60rL9fdCCBDSVEuQVBQLklRX1lFQVJMT1cuMjAyNS83LzE3LlVTRAEAAADauc4NAgAAAAU2MC42NwC49RsrL9fdCJpCoCsv190IGENJUS5BUFAuSVFfWUVBUkhJR0hfREFURQEAAADauc4NBQAAAAkyMDI1LzIvMTMAuPUbKy/X3Qi8Q6ErL9fdCBdDSVEuQVBQLklRX1lFQVJMT1dfREFURQEAAADauc4NBQAAAAgyMDI0LzgvOQC49RsrL9fdCBDErSsv190IJENJUS5BUFAuSVFfQ0xPU0VQUklDRS4yMDI0LzEyLzMxLlVTRAEAAADauc4NAgAAAAYzMjMuODMAQj0tKy/X3QgXVasrL9fdCCRDSVEuU0hPUC5JUV9DTE9TRVBSSUNFLjIwMjUvNy8xNy5VU0QBAAAABisEBQIAAAAGMTI2Ljc1ALj1Gysv190I+0ukKy/X3QgkQ0lRLlNIT1AuSVFfQ0xPU0VQUklDRS4yMDI1LzQvMTcuVVNEAQAAAAYrBAUCAAAABTgzLjY1ALj1Gysv190IewulKy/X3QglQ0lRLlNIT1AuSVFfQ0xPU0VQUklDRS4yMDIyLzExLzMwLlVTRAEAAAAGKwQFAgAAAAU0MC44OAC49RsrL9fdCPtLpCsv190IJENJUS5TSE9QLklRX0NMT1NFUFJJ</t>
  </si>
  <si>
    <t>Q0UuMjAyMy8zLzE0LlVTRAEAAAAGKwQFAgAAAAQ0My44ALj1Gysv190IewulKy/X3QgjQ0lRLlNIT1AuSVFfT1BFTlBSSUNFLjIwMjQvNy8xOC5VU0QBAAAABisEBQIAAAAENjUuOQC49RsrL9fdCGUgpysv190IIkNJUS5TSE9QLklRX1lFQVJISUdILjIwMjUvNy8xNy5VU0QBAAAABisEBQIAAAAGMTI5LjM4ALj1Gysv190Ix9KnKy/X3QghQ0lRLlNIT1AuSVFfWUVBUkxPVy4yMDI1LzcvMTcuVVNEAQAAAAYrBAUCAAAABTQ4LjU2ALj1Gysv190IqjyoKy/X3QgZQ0lRLlNIT1AuSVFfWUVBUkhJR0hfREFURQEAAAAGKwQFBQAAAAgyMDI1LzgvNwC49RsrL9fdCAvIrCsv190IGENJUS5TSE9QLklRX1lFQVJMT1dfREFURQEAAAAGKwQFBQAAAAgyMDI0LzkvNgC49RsrL9fdCLygnisv190IJUNJUS5TSE9QLklRX0NMT1NFUFJJQ0UuMjAyNC8xMi8zMS5VU0QBAAAABisEBQIAAAAGMTA2LjMzAEI9LSsv190Ip2eyKy/X3QgkQ0lRLlRFQU0uSVFfQ0xPU0VQUklDRS4yMDI1LzcvMTcuVVNEAQAAAFITIg8CAAAABjE5MC42MgC49RsrL9fdCJpCoCsv190IJENJUS5URUFNLklRX0NMT1NFUFJJQ0UuMjAyNS80LzE3LlVTRAEAAABSEyIPAgAAAAYyMDIuNzUAuPUbKy/X3Qi8Q6ErL9fdCCVDSVEuVEVBTS5JUV9DTE9TRVBSSUNFLjIwMjIvMTEvMzAuVVNEAQAAAFITIg8CAAAABjEzMS41NQC49RsrL9fdCLV+oSsv190I</t>
  </si>
  <si>
    <t>JENJUS5URUFNLklRX0NMT1NFUFJJQ0UuMjAyMy8zLzE0LlVTRAEAAABSEyIPAgAAAAYxNTkuOTgAuPUbKy/X3QgXVasrL9fdCCNDSVEuVEVBTS5JUV9PUEVOUFJJQ0UuMjAyNC83LzE4LlVTRAEAAABSEyIPAgAAAAUxNzkuNwC49RsrL9fdCLV+oSsv190IIkNJUS5URUFNLklRX1lFQVJISUdILjIwMjUvNy8xNy5VU0QBAAAAUhMiDwIAAAAIMzI1Ljk5OTkAuPUbKy/X3QjMF6QrL9fdCCFDSVEuVEVBTS5JUV9ZRUFSTE9XLjIwMjUvNy8xNy5VU0QBAAAAUhMiDwIAAAAGMTM1LjI5ALj1Gysv190Ix9KnKy/X3QgZQ0lRLlRFQU0uSVFfWUVBUkhJR0hfREFURQEAAABSEyIPBQAAAAkyMDI1LzIvMTAAuPUbKy/X3QiqPKgrL9fdCBhDSVEuVEVBTS5JUV9ZRUFSTE9XX0RBVEUBAAAAUhMiDwUAAAAIMjAyNC84LzkAuPUbKy/X3QgCxqgrL9fdCCVDSVEuVEVBTS5JUV9DTE9TRVBSSUNFLjIwMjQvMTIvMzEuVVNEAQAAAFITIg8CAAAABjI0My4zOABCPS0rL9fdCALGqCsv190IJENJUS5NU0ZULklRX0NMT1NFUFJJQ0UuMjAyNS83LzE3LlVTRAEAAABLVQAAAgAAAAU1MTEuNwC49RsrL9fdCBNQpisv190IJENJUS5NU0ZULklRX0NMT1NFUFJJQ0UuMjAyNS80LzE3LlVTRAEAAABLVQAAAgAAAAYzNjcuNzgAuPUbKy/X3QgCxqgrL9fdCCVDSVEuTVNGVC5JUV9DTE9TRVBSSUNFLjIwMjIvMTEvMzAuVVNEAQAAAEtVAAAC</t>
  </si>
  <si>
    <t>AAAABjI1NS4xNAC49RsrL9fdCLV+oSsv190IJENJUS5NU0ZULklRX0NMT1NFUFJJQ0UuMjAyMy8zLzE0LlVTRAEAAABLVQAAAgAAAAYyNjAuNzkAuPUbKy/X3QgV5aMrL9fdCCNDSVEuTVNGVC5JUV9PUEVOUFJJQ0UuMjAyNC83LzE4LlVTRAEAAABLVQAAAgAAAAY0NDQuMzQAuPUbKy/X3Qj7S6QrL9fdCCJDSVEuTVNGVC5JUV9ZRUFSSElHSC4yMDI1LzcvMTcuVVNEAQAAAEtVAAACAAAABjUxMy4zNwC49RsrL9fdCHsLpSsv190IIUNJUS5NU0ZULklRX1lFQVJMT1cuMjAyNS83LzE3LlVTRAEAAABLVQAAAgAAAAYzNDQuNzkAuPUbKy/X3QhlIKcrL9fdCBlDSVEuTVNGVC5JUV9ZRUFSSElHSF9EQVRFAQAAAEtVAAAFAAAACTIwMjUvNy8zMQC49RsrL9fdCMfSpysv190IGENJUS5NU0ZULklRX1lFQVJMT1dfREFURQEAAABLVQAABQAAAAgyMDI1LzQvNwC49RsrL9fdCAQMsCsv190IJUNJUS5NU0ZULklRX0NMT1NFUFJJQ0UuMjAyNC8xMi8zMS5VU0QBAAAAS1UAAAIAAAAFNDIxLjUAQj0tKy/X3Qj1bacrL9fdCCRDSVEuQU1aTi5JUV9DTE9TRVBSSUNFLjIwMjUvNy8xNy5VU0QBAAAAPUkAAAIAAAAGMjIzLjg4ALj1Gysv190IqjyoKy/X3QgkQ0lRLkFNWk4uSVFfQ0xPU0VQUklDRS4yMDI1LzQvMTcuVVNEAQAAAD1JAAACAAAABjE3Mi42MQC49RsrL9fdCAQMsCsv190IJUNJUS5BTVpOLklRX0NMT1NFUFJJ</t>
  </si>
  <si>
    <t>Q0UuMjAyMi8xMS8zMC5VU0QBAAAAPUkAAAIAAAAFOTYuNTQAuPUbKy/X3QiaQqArL9fdCCRDSVEuQU1aTi5JUV9DTE9TRVBSSUNFLjIwMjMvMy8xNC5VU0QBAAAAPUkAAAIAAAAFOTQuODgAuPUbKy/X3Qi8Q6ErL9fdCCNDSVEuQU1aTi5JUV9PUEVOUFJJQ0UuMjAyNC83LzE4LlVTRAEAAAA9SQAAAgAAAAYxODkuNTkAuPUbKy/X3QiaQqArL9fdCCJDSVEuQU1aTi5JUV9ZRUFSSElHSC4yMDI1LzcvMTcuVVNEAQAAAD1JAAACAAAABjI0Mi41MgC49RsrL9fdCLxDoSsv190IIUNJUS5BTVpOLklRX1lFQVJMT1cuMjAyNS83LzE3LlVTRAEAAAA9SQAAAgAAAAYxNTEuNjEAuPUbKy/X3Qi1fqErL9fdCBlDSVEuQU1aTi5JUV9ZRUFSSElHSF9EQVRFAQAAAD1JAAAFAAAACDIwMjUvMi80ALj1Gysv190IBAywKy/X3QgYQ0lRLkFNWk4uSVFfWUVBUkxPV19EQVRFAQAAAD1JAAAFAAAACDIwMjUvNC83ALj1Gysv190IFeWjKy/X3QglQ0lRLkFNWk4uSVFfQ0xPU0VQUklDRS4yMDI0LzEyLzMxLlVTRAEAAAA9SQAAAgAAAAYyMTkuMzkAQj0tKy/X3Qgyl64rL9fdCC5DSVEuTkFTREFRR1M6R09PR0wuSVFfQ0xPU0VQUklDRS4yMDI1LzcvMTcuVVNEAQAAAKhxAAACAAAABjE4My41OAC49RsrL9fdCGUgpysv190ILkNJUS5OQVNEQVFHUzpHT09HTC5JUV9DTE9TRVBSSUNFLjIwMjUvNC8xNy5VU0QBAAAAqHEAAAIAAAAG</t>
  </si>
  <si>
    <t>MTUxLjE2ALj1Gysv190IZSCnKy/X3QgvQ0lRLk5BU0RBUUdTOkdPT0dMLklRX0NMT1NFUFJJQ0UuMjAyMi8xMS8zMC5VU0QBAAAAqHEAAAIAAAAGMTAwLjk5ALj1Gysv190Ix9KnKy/X3QguQ0lRLk5BU0RBUUdTOkdPT0dMLklRX0NMT1NFUFJJQ0UuMjAyMy8zLzE0LlVTRAEAAACocQAAAgAAAAU5My45NwC49RsrL9fdCKo8qCsv190ILUNJUS5OQVNEQVFHUzpHT09HTC5JUV9PUEVOUFJJQ0UuMjAyNC83LzE4LlVTRAEAAACocQAAAgAAAAYxODEuOTMAuPUbKy/X3QgEDLArL9fdCCxDSVEuTkFTREFRR1M6R09PR0wuSVFfWUVBUkhJR0guMjAyNS83LzE3LlVTRAEAAACocQAAAgAAAAYyMDcuMDUAuPUbKy/X3QgCxqgrL9fdCCtDSVEuTkFTREFRR1M6R09PR0wuSVFfWUVBUkxPVy4yMDI1LzcvMTcuVVNEAQAAAKhxAAACAAAABjE0MC41MwC49RsrL9fdCLygnisv190II0NJUS5OQVNEQVFHUzpHT09HTC5JUV9ZRUFSSElHSF9EQVRFAQAAAKhxAAAFAAAACDIwMjUvMi80ALj1Gysv190IvHWfKy/X3QgiQ0lRLk5BU0RBUUdTOkdPT0dMLklRX1lFQVJMT1dfREFURQEAAACocQAABQAAAAgyMDI1LzQvNwC49RsrL9fdCJpCoCsv190IL0NJUS5OQVNEQVFHUzpHT09HTC5JUV9DTE9TRVBSSUNFLjIwMjQvMTIvMzEuVVNEAQAAAKhxAAACAAAABTE4OS4zAEI9LSsv190IhZitKy/X3QgkQ0lRLlRTTEEuSVFfQ0xPU0VQ</t>
  </si>
  <si>
    <t>UklDRS4yMDI1LzcvMTcuVVNEAQAAABDGogECAAAABjMxOS40MQC49RsrL9fdCDKXrisv190IJENJUS5UU0xBLklRX0NMT1NFUFJJQ0UuMjAyNS80LzE3LlVTRAEAAAAQxqIBAgAAAAYyNDEuMzcAuPUbKy/X3Qi1fqErL9fdCCVDSVEuVFNMQS5JUV9DTE9TRVBSSUNFLjIwMjIvMTEvMzAuVVNEAQAAABDGogECAAAABTE5NC43ALj1Gysv190IFeWjKy/X3QgkQ0lRLlRTTEEuSVFfQ0xPU0VQUklDRS4yMDIzLzMvMTQuVVNEAQAAABDGogECAAAABjE4My4yNgC49RsrL9fdCPtLpCsv190II0NJUS5UU0xBLklRX09QRU5QUklDRS4yMDI0LzcvMTguVVNEAQAAABDGogECAAAABjI1MS4wOQC49RsrL9fdCHsLpSsv190IIkNJUS5UU0xBLklRX1lFQVJISUdILjIwMjUvNy8xNy5VU0QBAAAAEMaiAQIAAAAINDg4LjUzOTkAuPUbKy/X3Qh7C6UrL9fdCCFDSVEuVFNMQS5JUV9ZRUFSTE9XLjIwMjUvNy8xNy5VU0QBAAAAEMaiAQIAAAADMTgyALj1Gysv190INfemKy/X3QgZQ0lRLlRTTEEuSVFfWUVBUkhJR0hfREFURQEAAAAQxqIBBQAAAAoyMDI0LzEyLzE4ALj1Gysv190Ix9KnKy/X3QgYQ0lRLlRTTEEuSVFfWUVBUkxPV19EQVRFAQAAABDGogEFAAAACTIwMjQvOC8xMgC49RsrL9fdCDKXrisv190IJUNJUS5UU0xBLklRX0NMT1NFUFJJQ0UuMjAyNC8xMi8zMS5VU0QBAAAAEMaiAQIAAAAGNDAzLjg0AEI9LSsv190I</t>
  </si>
  <si>
    <t>AsaoKy/X3QgkQ0lRLlBMVFIuSVFfQ0xPU0VQUklDRS4yMDI1LzcvMTcuVVNEAQAAAGX6mAICAAAABjE1My45OQC49RsrL9fdCPtLpCsv190IJENJUS5QTFRSLklRX0NMT1NFUFJJQ0UuMjAyNS80LzE3LlVTRAEAAABl+pgCAgAAAAU5My43OAC49RsrL9fdCDKXrisv190IJUNJUS5QTFRSLklRX0NMT1NFUFJJQ0UuMjAyMi8xMS8zMC5VU0QBAAAAZfqYAgIAAAADNy41ALj1Gysv190IvHWfKy/X3QgkQ0lRLlBMVFIuSVFfQ0xPU0VQUklDRS4yMDIzLzMvMTQuVVNEAQAAAGX6mAICAAAABDcuODkAuPUbKy/X3QimQ64rL9fdCCNDSVEuUExUUi5JUV9PUEVOUFJJQ0UuMjAyNC83LzE4LlVTRAEAAABl+pgCAgAAAAUyOC40MgC49RsrL9fdCJpCoCsv190IIkNJUS5QTFRSLklRX1lFQVJISUdILjIwMjUvNy8xNy5VU0QBAAAAZfqYAgIAAAAGMTU1LjY4ALj1Gysv190IvEOhKy/X3QghQ0lRLlBMVFIuSVFfWUVBUkxPVy4yMDI1LzcvMTcuVVNEAQAAAGX6mAICAAAABTIxLjIzALj1Gysv190ItX6hKy/X3QgZQ0lRLlBMVFIuSVFfWUVBUkhJR0hfREFURQEAAABl+pgCBQAAAAgyMDI1LzgvOAC49RsrL9fdCLV+oSsv190IGENJUS5QTFRSLklRX1lFQVJMT1dfREFURQEAAABl+pgCBQAAAAgyMDI0LzgvOQC49RsrL9fdCBXloysv190IJUNJUS5QTFRSLklRX0NMT1NFUFJJQ0UuMjAyNC8xMi8zMS5VU0QBAAAAZfqYAgIA</t>
  </si>
  <si>
    <t>AAAFNzUuNjMAQj0tKy/X3Qh7C6UrL9fdCCRDSVEuT1JDTC5JUV9DTE9TRVBSSUNFLjIwMjUvNy8xNy5VU0QBAAAA51YAAAIAAAAGMjQ4Ljc1ALj1Gysv190INfemKy/X3QgkQ0lRLk9SQ0wuSVFfQ0xPU0VQUklDRS4yMDI1LzQvMTcuVVNEAQAAAOdWAAACAAAABjEyOC42MgC49RsrL9fdCMfSpysv190IJUNJUS5PUkNMLklRX0NMT1NFUFJJQ0UuMjAyMi8xMS8zMC5VU0QBAAAA51YAAAIAAAAFODMuMDMAuPUbKy/X3QiqPKgrL9fdCCRDSVEuT1JDTC5JUV9DTE9TRVBSSUNFLjIwMjMvMy8xNC5VU0QBAAAA51YAAAIAAAAFODQuNTYAuPUbKy/X3QgCxqgrL9fdCCNDSVEuT1JDTC5JUV9PUEVOUFJJQ0UuMjAyNC83LzE4LlVTRAEAAADnVgAAAgAAAAYxMzkuMzYAuPUbKy/X3QgCxqgrL9fdCCJDSVEuT1JDTC5JUV9ZRUFSSElHSC4yMDI1LzcvMTcuVVNEAQAAAOdWAAACAAAACDI1MS41OTk5ALj1Gysv190IvKCeKy/X3QghQ0lRLk9SQ0wuSVFfWUVBUkxPVy4yMDI1LzcvMTcuVVNEAQAAAOdWAAACAAAABjExOC44NgC49RsrL9fdCP5hnysv190IGUNJUS5PUkNMLklRX1lFQVJISUdIX0RBVEUBAAAA51YAAAUAAAAJMjAyNS83LzMxALj1Gysv190IEMStKy/X3QgYQ0lRLk9SQ0wuSVFfWUVBUkxPV19EQVRFAQAAAOdWAAAFAAAACDIwMjUvNC83ALj1Gysv190IvEOhKy/X3QglQ0lRLk9SQ0wuSVFfQ0xPU0VQUklD</t>
  </si>
  <si>
    <t>RS4yMDI0LzEyLzMxLlVTRAEAAADnVgAAAgAAAAYxNjYuNjQAQj0tKy/X3Qg4N7IrL9fdCCRDSVEuTkJJUy5JUV9DTE9TRVBSSUNFLjIwMjUvNy8xNy5VU0QBAAAAv/sZAwIAAAAFNTMuNjkAuPUbKy/X3Qi1fqErL9fdCCRDSVEuTkJJUy5JUV9DTE9TRVBSSUNFLjIwMjUvNC8xNy5VU0QBAAAAv/sZAwIAAAAFMjEuNTMAuPUbKy/X3QgV5aMrL9fdCCVDSVEuTkJJUy5JUV9DTE9TRVBSSUNFLjIwMjIvMTEvMzAuVVNEAQAAAL/7GQMDAAAAAAC49RsrL9fdCPtLpCsv190IJENJUS5OQklTLklRX0NMT1NFUFJJQ0UuMjAyMy8zLzE0LlVTRAEAAAC/+xkDAwAAAAAAuPUbKy/X3QgV5aMrL9fdCCNDSVEuTkJJUy5JUV9PUEVOUFJJQ0UuMjAyNC83LzE4LlVTRAEAAAC/+xkDAwAAAAAAuPUbKy/X3Qj7S6QrL9fdCCJDSVEuTkJJUy5JUV9ZRUFSSElHSC4yMDI1LzcvMTcuVVNEAQAAAL/7GQMCAAAABTU2LjE2ALj1Gysv190IewulKy/X3QghQ0lRLk5CSVMuSVFfWUVBUkxPVy4yMDI1LzcvMTcuVVNEAQAAAL/7GQMCAAAABTE0LjA5ALj1Gysv190INfemKy/X3QgZQ0lRLk5CSVMuSVFfWUVBUkhJR0hfREFURQEAAAC/+xkDBQAAAAgyMDI1LzgvOAC49RsrL9fdCMfSpysv190IGENJUS5OQklTLklRX1lFQVJMT1dfREFURQEAAAC/+xkDBQAAAAoyMDI0LzEwLzIxALj1Gysv190IAsaoKy/X3QglQ0lRLk5CSVMuSVFfQ0xP</t>
  </si>
  <si>
    <t>U0VQUklDRS4yMDI0LzEyLzMxLlVTRAEAAAC/+xkDAgAAAAQyNy43AEI9LSsv190IBAywKy/X3QgkQ0lRLkVTVEMuSVFfQ0xPU0VQUklDRS4yMDI1LzcvMTcuVVNEAQAAAICEWw0CAAAABDg2LjMAuPUbKy/X3QgTUKYrL9fdCCRDSVEuRVNUQy5JUV9DTE9TRVBSSUNFLjIwMjUvNC8xNy5VU0QBAAAAgIRbDQIAAAAFNzcuODcAuPUbKy/X3QjlW60rL9fdCCVDSVEuRVNUQy5JUV9DTE9TRVBSSUNFLjIwMjIvMTEvMzAuVVNEAQAAAICEWw0CAAAABTYxLjE5ALj1Gysv190ImkKgKy/X3QgkQ0lRLkVTVEMuSVFfQ0xPU0VQUklDRS4yMDIzLzMvMTQuVVNEAQAAAICEWw0CAAAABTU1LjEyALj1Gysv190IvEOhKy/X3QgjQ0lRLkVTVEMuSVFfT1BFTlBSSUNFLjIwMjQvNy8xOC5VU0QBAAAAgIRbDQIAAAAGMTE1LjU1ALj1Gysv190ItX6hKy/X3QgiQ0lRLkVTVEMuSVFfWUVBUkhJR0guMjAyNS83LzE3LlVTRAEAAACAhFsNAgAAAAYxMTguODQAuPUbKy/X3Qi1fqErL9fdCCFDSVEuRVNUQy5JUV9ZRUFSTE9XLjIwMjUvNy8xNy5VU0QBAAAAgIRbDQIAAAACNjkAuPUbKy/X3Qi1fqErL9fdCBlDSVEuRVNUQy5JUV9ZRUFSSElHSF9EQVRFAQAAAICEWw0FAAAACTIwMjUvMi8xMAC49RsrL9fdCBXloysv190IGENJUS5FU1RDLklRX1lFQVJMT1dfREFURQEAAACAhFsNBQAAAAgyMDI0LzkvOQC49RsrL9fdCHsLpSsv190I</t>
  </si>
  <si>
    <t>JUNJUS5FU1RDLklRX0NMT1NFUFJJQ0UuMjAyNC8xMi8zMS5VU0QBAAAAgIRbDQIAAAAFOTkuMDgAQj0tKy/X3QgCxqgrL9fdCCRDSVEuU05PVy5JUV9DTE9TRVBSSUNFLjIwMjUvNy8xNy5VU0QBAAAAsDxkEAIAAAAGMjExLjU4ALj1Gysv190IqjyoKy/X3QgkQ0lRLlNOT1cuSVFfQ0xPU0VQUklDRS4yMDI1LzQvMTcuVVNEAQAAALA8ZBACAAAABjE0My40MwC49RsrL9fdCALGqCsv190IJUNJUS5TTk9XLklRX0NMT1NFUFJJQ0UuMjAyMi8xMS8zMC5VU0QBAAAAsDxkEAIAAAAFMTQyLjkAuPUbKy/X3QgCxqgrL9fdCCRDSVEuU05PVy5JUV9DTE9TRVBSSUNFLjIwMjMvMy8xNC5VU0QBAAAAsDxkEAIAAAAGMTM5LjgyALj1Gysv190IvKCeKy/X3QgjQ0lRLlNOT1cuSVFfT1BFTlBSSUNFLjIwMjQvNy8xOC5VU0QBAAAAsDxkEAIAAAAGMTM1LjAzALj1Gysv190IAsaoKy/X3QgiQ0lRLlNOT1cuSVFfWUVBUkhJR0guMjAyNS83LzE3LlVTRAEAAACwPGQQAgAAAAUyMjYuNgC49RsrL9fdCLygnisv190IIUNJUS5TTk9XLklRX1lFQVJMT1cuMjAyNS83LzE3LlVTRAEAAACwPGQQAgAAAAYxMDcuMTMAuPUbKy/X3Qj+YZ8rL9fdCBlDSVEuU05PVy5JUV9ZRUFSSElHSF9EQVRFAQAAALA8ZBAFAAAACTIwMjUvNy8zMQC49RsrL9fdCAvIrCsv190IGENJUS5TTk9XLklRX1lFQVJMT1dfREFURQEAAACwPGQQBQAAAAgy</t>
  </si>
  <si>
    <t>MDI0LzkvNgC49RsrL9fdCLxDoSsv190IJUNJUS5TTk9XLklRX0NMT1NFUFJJQ0UuMjAyNC8xMi8zMS5VU0QBAAAAsDxkEAIAAAAGMTU0LjQxAEI9LSsv190IAsaoKy/X3QgkQ0lRLkRET0cuSVFfQ0xPU0VQUklDRS4yMDI1LzcvMTcuVVNEAQAAALuhBAgCAAAABjE0My4xNQC49RsrL9fdCALGqCsv190IJENJUS5ERE9HLklRX0NMT1NFUFJJQ0UuMjAyNS80LzE3LlVTRAEAAAC7oQQIAgAAAAU5MS4xOAC49RsrL9fdCLV+oSsv190IJUNJUS5ERE9HLklRX0NMT1NFUFJJQ0UuMjAyMi8xMS8zMC5VU0QBAAAAu6EECAIAAAAFNzUuNzgAuPUbKy/X3QgV5aMrL9fdCCRDSVEuRERPRy5JUV9DTE9TRVBSSUNFLjIwMjMvMy8xNC5VU0QBAAAAu6EECAIAAAAFNjUuOTYAuPUbKy/X3Qj7S6QrL9fdCCNDSVEuRERPRy5JUV9PUEVOUFJJQ0UuMjAyNC83LzE4LlVTRAEAAAC7oQQIAgAAAAUxMjEuNwC49RsrL9fdCHsLpSsv190IIkNJUS5ERE9HLklRX1lFQVJISUdILjIwMjUvNy8xNy5VU0QBAAAAu6EECAIAAAAGMTcwLjA4ALj1Gysv190INfemKy/X3QghQ0lRLkRET0cuSVFfWUVBUkxPVy4yMDI1LzcvMTcuVVNEAQAAALuhBAgCAAAABTgxLjYzALj1Gysv190IQqSnKy/X3QgZQ0lRLkRET0cuSVFfWUVBUkhJR0hfREFURQEAAAC7oQQIBQAAAAkyMDI0LzEyLzYAuPUbKy/X3QiqPKgrL9fdCBhDSVEuRERPRy5JUV9ZRUFS</t>
  </si>
  <si>
    <t>TE9XX0RBVEUBAAAAu6EECAUAAAAIMjAyNS80LzcAuPUbKy/X3QgCxqgrL9fdCCVDSVEuRERPRy5JUV9DTE9TRVBSSUNFLjIwMjQvMTIvMzEuVVNEAQAAALuhBAgCAAAABjE0Mi44OQBCPS0rL9fdCBDErSsv190II0NJUS5ORVQuSVFfQ0xPU0VQUklDRS4yMDI1LzcvMTcuVVNEAQAAADT14AQCAAAABjE5MS4yNQC49RsrL9fdCBdVqysv190II0NJUS5ORVQuSVFfQ0xPU0VQUklDRS4yMDI1LzQvMTcuVVNEAQAAADT14AQCAAAABTEwNy45ALj1Gysv190IBRGgKy/X3QgkQ0lRLk5FVC5JUV9DTE9TRVBSSUNFLjIwMjIvMTEvMzAuVVNEAQAAADT14AQCAAAABTQ5LjE0ALj1Gysv190IvEOhKy/X3QgjQ0lRLk5FVC5JUV9DTE9TRVBSSUNFLjIwMjMvMy8xNC5VU0QBAAAANPXgBAIAAAAENTQuOAC49RsrL9fdCLV+oSsv190IIkNJUS5ORVQuSVFfT1BFTlBSSUNFLjIwMjQvNy8xOC5VU0QBAAAANPXgBAIAAAAFODEuMDEAuPUbKy/X3Qi1fqErL9fdCCFDSVEuTkVULklRX1lFQVJISUdILjIwMjUvNy8xNy5VU0QBAAAANPXgBAIAAAAGMTk4LjAxALj1Gysv190ItX6hKy/X3QggQ0lRLk5FVC5JUV9ZRUFSTE9XLjIwMjUvNy8xNy5VU0QBAAAANPXgBAIAAAAFNjkuMjYAuPUbKy/X3Qi1fqErL9fdCBhDSVEuTkVULklRX1lFQVJISUdIX0RBVEUBAAAANPXgBAUAAAAIMjAyNS84LzcAuPUbKy/X3QgV5aMrL9fdCBdDSVEu</t>
  </si>
  <si>
    <t>TkVULklRX1lFQVJMT1dfREFURQEAAAA09eAEBQAAAAkyMDI0LzkvMTAAuPUbKy/X3Qh7C6UrL9fdCCRDSVEuTkVULklRX0NMT1NFUFJJQ0UuMjAyNC8xMi8zMS5VU0QBAAAANPXgBAIAAAAGMTA3LjY4AEI9LSsv190IF1WrKy/X3QgkQ0lRLkdUTEIuSVFfQ0xPU0VQUklDRS4yMDI1LzcvMTcuVVNEAQAAAM2EFxECAAAABTQzLjkyALj1Gysv190IqjyoKy/X3QgkQ0lRLkdUTEIuSVFfQ0xPU0VQUklDRS4yMDI1LzQvMTcuVVNEAQAAAM2EFxECAAAABDQyLjkAuPUbKy/X3QgCxqgrL9fdCCVDSVEuR1RMQi5JUV9DTE9TRVBSSUNFLjIwMjIvMTEvMzAuVVNEAQAAAM2EFxECAAAABTM5LjU1ALj1Gysv190IqjyoKy/X3QgkQ0lRLkdUTEIuSVFfQ0xPU0VQUklDRS4yMDIzLzMvMTQuVVNEAQAAAM2EFxECAAAABTMzLjk2ALj1Gysv190IAsaoKy/X3QgjQ0lRLkdUTEIuSVFfT1BFTlBSSUNFLjIwMjQvNy8xOC5VU0QBAAAAzYQXEQIAAAAENTQuNQC49RsrL9fdCALGqCsv190IIkNJUS5HVExCLklRX1lFQVJISUdILjIwMjUvNy8xNy5VU0QBAAAAzYQXEQIAAAAFNzQuMTgAuPUbKy/X3Qi8oJ4rL9fdCCFDSVEuR1RMQi5JUV9ZRUFSTE9XLjIwMjUvNy8xNy5VU0QBAAAAzYQXEQIAAAAHMzcuODk2OQC49RsrL9fdCP5hnysv190IGUNJUS5HVExCLklRX1lFQVJISUdIX0RBVEUBAAAAzYQXEQUAAAAJMjAyNS8xLzMxALj1</t>
  </si>
  <si>
    <t>Gysv190IF1WrKy/X3QgYQ0lRLkdUTEIuSVFfWUVBUkxPV19EQVRFAQAAAM2EFxEFAAAACDIwMjUvNC80ALj1Gysv190IvEOhKy/X3QglQ0lRLkdUTEIuSVFfQ0xPU0VQUklDRS4yMDI0LzEyLzMxLlVTRAEAAADNhBcRAgAAAAU1Ni4zNQBCPS0rL9fdCALGqCsv190IJENJUS5QQU5XLklRX0NMT1NFUFJJQ0UuMjAyNS83LzE3LlVTRAEAAACDfYQBAgAAAAYxOTYuMjgAuPUbKy/X3Qi1fqErL9fdCCRDSVEuUEFOVy5JUV9DTE9TRVBSSUNFLjIwMjUvNC8xNy5VU0QBAAAAg32EAQIAAAAGMTY3LjY5ALj1Gysv190IFeWjKy/X3QglQ0lRLlBBTlcuSVFfQ0xPU0VQUklDRS4yMDIyLzExLzMwLlVTRAEAAACDfYQBAgAAAAU4NC45NQC49RsrL9fdCPtLpCsv190IJENJUS5QQU5XLklRX0NMT1NFUFJJQ0UuMjAyMy8zLzE0LlVTRAEAAACDfYQBAgAAAAU5Mi4yNAC49RsrL9fdCHsLpSsv190II0NJUS5QQU5XLklRX09QRU5QUklDRS4yMDI0LzcvMTguVVNEAQAAAIN9hAECAAAABzE2NC42MzUAuPUbKy/X3Qg196YrL9fdCCJDSVEuUEFOVy5JUV9ZRUFSSElHSC4yMDI1LzcvMTcuVVNEAQAAAIN9hAECAAAABjIwOC4zOQC49RsrL9fdCEKkpysv190IIUNJUS5QQU5XLklRX1lFQVJMT1cuMjAyNS83LzE3LlVTRAEAAACDfYQBAgAAAAYxNDIuMDEAuPUbKy/X3QiqPKgrL9fdCBlDSVEuUEFOVy5JUV9ZRUFSSElHSF9EQVRF</t>
  </si>
  <si>
    <t>AQAAAIN9hAEFAAAACTIwMjUvNy8yOQC49RsrL9fdCALGqCsv190IGENJUS5QQU5XLklRX1lFQVJMT1dfREFURQEAAACDfYQBBQAAAAgyMDI1LzQvNwC49RsrL9fdCLygnisv190IJUNJUS5QQU5XLklRX0NMT1NFUFJJQ0UuMjAyNC8xMi8zMS5VU0QBAAAAg32EAQIAAAAGMTgxLjk2AEI9LSsv190IAsaoKy/X3QgjQ0lRLk1EQi5JUV9DTE9TRVBSSUNFLjIwMjUvNy8xNy5VU0QBAAAA4m7MAgIAAAAGMjE4LjUzALj1Gysv190IBRGgKy/X3QgjQ0lRLk1EQi5JUV9DTE9TRVBSSUNFLjIwMjUvNC8xNy5VU0QBAAAA4m7MAgIAAAAGMTU5LjI2ALj1Gysv190IvEOhKy/X3QgkQ0lRLk1EQi5JUV9DTE9TRVBSSUNFLjIwMjIvMTEvMzAuVVNEAQAAAOJuzAICAAAABjE1Mi42OQC49RsrL9fdCLV+oSsv190II0NJUS5NREIuSVFfQ0xPU0VQUklDRS4yMDIzLzMvMTQuVVNEAQAAAOJuzAICAAAABjIwNC42OAC49RsrL9fdCLxDoSsv190IIkNJUS5NREIuSVFfT1BFTlBSSUNFLjIwMjQvNy8xOC5VU0QBAAAA4m7MAgIAAAADMjYzALj1Gysv190ItX6hKy/X3QghQ0lRLk1EQi5JUV9ZRUFSSElHSC4yMDI1LzcvMTcuVVNEAQAAAOJuzAICAAAAAzM3MAC49RsrL9fdCLV+oSsv190IIENJUS5NREIuSVFfWUVBUkxPVy4yMDI1LzcvMTcuVVNEAQAAAOJuzAICAAAABjE0MC43OAC49RsrL9fdCLV+oSsv190IGENJUS5NREIuSVFf</t>
  </si>
  <si>
    <t>WUVBUkhJR0hfREFURQEAAADibswCBQAAAAkyMDI0LzEyLzkAuPUbKy/X3QgV5aMrL9fdCBdDSVEuTURCLklRX1lFQVJMT1dfREFURQEAAADibswCBQAAAAgyMDI1LzQvNwC49RsrL9fdCHsLpSsv190IJENJUS5NREIuSVFfQ0xPU0VQUklDRS4yMDI0LzEyLzMxLlVTRAEAAADibswCAgAAAAYyMzIuODEAQj0tKy/X3QgEDLArL9fdCCRDSVEuUFNURy5JUV9DTE9TRVBSSUNFLjIwMjUvNy8xNy5VU0QBAAAAuMqlBgIAAAAFNTcuMjUAuPUbKy/X3QiqPKgrL9fdCCRDSVEuUFNURy5JUV9DTE9TRVBSSUNFLjIwMjUvNC8xNy5VU0QBAAAAuMqlBgIAAAAFNDEuNzUAuPUbKy/X3QgCxqgrL9fdCCVDSVEuUFNURy5JUV9DTE9TRVBSSUNFLjIwMjIvMTEvMzAuVVNEAQAAALjKpQYCAAAABTI5LjE5ALj1Gysv190IAsaoKy/X3QgkQ0lRLlBTVEcuSVFfQ0xPU0VQUklDRS4yMDIzLzMvMTQuVVNEAQAAALjKpQYCAAAABTIzLjQ2ALj1Gysv190IH0KeKy/X3QgjQ0lRLlBTVEcuSVFfT1BFTlBSSUNFLjIwMjQvNy8xOC5VU0QBAAAAuMqlBgIAAAAFNjEuNDkAuPUbKy/X3QhzNp8rL9fdCCJDSVEuUFNURy5JUV9ZRUFSSElHSC4yMDI1LzcvMTcuVVNEAQAAALjKpQYCAAAABTczLjY3ALj1Gysv190IAsaoKy/X3QghQ0lRLlBTVEcuSVFfWUVBUkxPVy4yMDI1LzcvMTcuVVNEAQAAALjKpQYCAAAABTM0LjUxALj1Gysv190IBRGg</t>
  </si>
  <si>
    <t>Ky/X3QgZQ0lRLlBTVEcuSVFfWUVBUkhJR0hfREFURQEAAAC4yqUGBQAAAAkyMDI1LzEvMjIAuPUbKy/X3QgRGqErL9fdCBhDSVEuUFNURy5JUV9ZRUFSTE9XX0RBVEUBAAAAuMqlBgUAAAAIMjAyNS80LzcAuPUbKy/X3Qi1fqErL9fdCCVDSVEuUFNURy5JUV9DTE9TRVBSSUNFLjIwMjQvMTIvMzEuVVNEAQAAALjKpQYCAAAABTYxLjQzAEI9LSsv190IBAywKy/X3QgiQ0lRLlpTLklRX0NMT1NFUFJJQ0UuMjAyNS83LzE3LlVTRAEAAADUzIEDAgAAAAYyODYuMjkAuPUbKy/X3QiqPKgrL9fdCCJDSVEuWlMuSVFfQ0xPU0VQUklDRS4yMDI1LzQvMTcuVVNEAQAAANTMgQMCAAAABjIwMS4wOQC49RsrL9fdCHsLpSsv190II0NJUS5aUy5JUV9DTE9TRVBSSUNFLjIwMjIvMTEvMzAuVVNEAQAAANTMgQMCAAAABjEzMy40NQC49RsrL9fdCDX3pisv190IIkNJUS5aUy5JUV9DTE9TRVBSSUNFLjIwMjMvMy8xNC5VU0QBAAAA1MyBAwIAAAAGMTA3Ljk3ALj1Gysv190IQqSnKy/X3QghQ0lRLlpTLklRX09QRU5QUklDRS4yMDI0LzcvMTguVVNEAQAAANTMgQMCAAAABjE5NC45NgC49RsrL9fdCDX3pisv190IIENJUS5aUy5JUV9ZRUFSSElHSC4yMDI1LzcvMTcuVVNEAQAAANTMgQMCAAAACDMxOC40NTk5ALj1Gysv190IQqSnKy/X3QgfQ0lRLlpTLklRX1lFQVJMT1cuMjAyNS83LzE3LlVTRAEAAADUzIEDAgAAAAYxNTMu</t>
  </si>
  <si>
    <t>NDUAuPUbKy/X3QiqPKgrL9fdCBdDSVEuWlMuSVFfWUVBUkhJR0hfREFURQEAAADUzIEDBQAAAAgyMDI1LzcvOAC49RsrL9fdCALGqCsv190IFkNJUS5aUy5JUV9ZRUFSTE9XX0RBVEUBAAAA1MyBAwUAAAAJMjAyNC85LzEwALj1Gysv190IH0KeKy/X3QgjQ0lRLlpTLklRX0NMT1NFUFJJQ0UuMjAyNC8xMi8zMS5VU0QBAAAA1MyBAwIAAAAGMTgwLjQxAEI9LSsv190IAsaoKy/X3QgkQ0lRLkNGTFQuSVFfQ0xPU0VQUklDRS4yMDI1LzcvMTcuVVNEAQAAACYBehACAAAABTI1LjQzALj1Gysv190IAsaoKy/X3QgkQ0lRLkNGTFQuSVFfQ0xPU0VQUklDRS4yMDI1LzQvMTcuVVNEAQAAACYBehACAAAABTIxLjE1ALj1Gysv190IBRGgKy/X3QglQ0lRLkNGTFQuSVFfQ0xPU0VQUklDRS4yMDIyLzExLzMwLlVTRAEAAAAmAXoQAgAAAAUyMy4wMwC49RsrL9fdCBEaoSsv190IJENJUS5DRkxULklRX0NMT1NFUFJJQ0UuMjAyMy8zLzE0LlVTRAEAAAAmAXoQAgAAAAQyMi42ALj1Gysv190ItX6hKy/X3QgjQ0lRLkNGTFQuSVFfT1BFTlBSSUNFLjIwMjQvNy8xOC5VU0QBAAAAJgF6EAIAAAAFMjYuMDYAuPUbKy/X3Qi1fqErL9fdCCJDSVEuQ0ZMVC5JUV9ZRUFSSElHSC4yMDI1LzcvMTcuVVNEAQAAACYBehACAAAABDM3LjkAuPUbKy/X3Qi1fqErL9fdCCFDSVEuQ0ZMVC5JUV9ZRUFSTE9XLjIwMjUvNy8xNy5VU0QBAAAA</t>
  </si>
  <si>
    <t>JgF6EAIAAAAFMTcuNzkAuPUbKy/X3Qi1fqErL9fdCBlDSVEuQ0ZMVC5JUV9ZRUFSSElHSF9EQVRFAQAAACYBehAFAAAACTIwMjUvMi8xMgC49RsrL9fdCPtLpCsv190IGENJUS5DRkxULklRX1lFQVJMT1dfREFURQEAAAAmAXoQBQAAAAgyMDI1LzgvOAC49RsrL9fdCB9Cnisv190IJUNJUS5DRkxULklRX0NMT1NFUFJJQ0UuMjAyNC8xMi8zMS5VU0QBAAAAJgF6EAIAAAAFMjcuOTYAQj0tKy/X3Qh7C6UrL9fdCCRDSVEuTlZEQS5JUV9DTE9TRVBSSUNFLjIwMjUvNy8xNy5VU0QBAAAAM34AAAIAAAADMTczALj1Gysv190I+0ukKy/X3QgkQ0lRLk5WREEuSVFfQ0xPU0VQUklDRS4yMDI1LzQvMTcuVVNEAQAAADN+AAACAAAABjEwMS40OQC49RsrL9fdCHsLpSsv190IJUNJUS5OVkRBLklRX0NMT1NFUFJJQ0UuMjAyMi8xMS8zMC5VU0QBAAAAM34AAAIAAAAGMTYuOTIzALj1Gysv190INfemKy/X3QgkQ0lRLk5WREEuSVFfQ0xPU0VQUklDRS4yMDIzLzMvMTQuVVNEAQAAADN+AAACAAAABjI0LjA2MwC49RsrL9fdCEKkpysv190II0NJUS5OVkRBLklRX09QRU5QUklDRS4yMDI0LzcvMTguVVNEAQAAADN+AAACAAAABjEyMS44NQC49RsrL9fdCKo8qCsv190IIkNJUS5OVkRBLklRX1lFQVJISUdILjIwMjUvNy8xNy5VU0QBAAAAM34AAAIAAAAGMTc0LjE2ALj1Gysv190IAsaoKy/X3QghQ0lRLk5WREEuSVFfWUVB</t>
  </si>
  <si>
    <t>UkxPVy4yMDI1LzcvMTcuVVNEAQAAADN+AAACAAAABTg2LjYyALj1Gysv190IAsaoKy/X3QgZQ0lRLk5WREEuSVFfWUVBUkhJR0hfREFURQEAAAAzfgAABQAAAAgyMDI1LzgvNwC49RsrL9fdCB9Cnisv190IGENJUS5OVkRBLklRX1lFQVJMT1dfREFURQEAAAAzfgAABQAAAAgyMDI1LzQvNwC49RsrL9fdCF/enysv190IJUNJUS5OVkRBLklRX0NMT1NFUFJJQ0UuMjAyNC8xMi8zMS5VU0QBAAAAM34AAAIAAAAGMTM0LjI5AEI9LSsv190IC8isKy/X3QgkQ0lRLkFBUEwuSVFfQ0xPU0VQUklDRS4yMDI1LzcvMTcuVVNEAQAAAGlhAAACAAAABjIxMC4wMgC49RsrL9fdCPtLpCsv190IJENJUS5BQVBMLklRX0NMT1NFUFJJQ0UuMjAyNS80LzE3LlVTRAEAAABpYQAAAgAAAAYxOTYuOTgAuPUbKy/X3Qi1fqErL9fdCCVDSVEuQUFQTC5JUV9DTE9TRVBSSUNFLjIwMjIvMTEvMzAuVVNEAQAAAGlhAAACAAAABjE0OC4wMwC49RsrL9fdCLV+oSsv190IJENJUS5BQVBMLklRX0NMT1NFUFJJQ0UuMjAyMy8zLzE0LlVTRAEAAABpYQAAAgAAAAYxNTIuNTkAuPUbKy/X3Qi1fqErL9fdCCNDSVEuQUFQTC5JUV9PUEVOUFJJQ0UuMjAyNC83LzE4LlVTRAEAAABpYQAAAgAAAAYyMzAuMjgAuPUbKy/X3Qi1fqErL9fdCCJDSVEuQUFQTC5JUV9ZRUFSSElHSC4yMDI1LzcvMTcuVVNEAQAAAGlhAAACAAAABTI2MC4xALj1Gysv190I</t>
  </si>
  <si>
    <t>tX6hKy/X3QghQ0lRLkFBUEwuSVFfWUVBUkxPVy4yMDI1LzcvMTcuVVNEAQAAAGlhAAACAAAACDE2OS4yMTAxALj1Gysv190I+0ukKy/X3QgZQ0lRLkFBUEwuSVFfWUVBUkhJR0hfREFURQEAAABpYQAABQAAAAoyMDI0LzEyLzI2ALj1Gysv190IewulKy/X3QgYQ0lRLkFBUEwuSVFfWUVBUkxPV19EQVRFAQAAAGlhAAAFAAAACDIwMjUvNC84ALj1Gysv190IQqSnKy/X3QglQ0lRLkFBUEwuSVFfQ0xPU0VQUklDRS4yMDI0LzEyLzMxLlVTRAEAAABpYQAAAgAAAAYyNTAuNDIAQj0tKy/X3QjlKasrL9fdCCRDSVEuQVZHTy5JUV9DTE9TRVBSSUNFLjIwMjUvNy8xNy5VU0QBAAAA8LZ9AQIAAAAGMjg2LjQ1ALj1Gysv190IAsaoKy/X3QgkQ0lRLkFWR08uSVFfQ0xPU0VQUklDRS4yMDI1LzQvMTcuVVNEAQAAAPC2fQECAAAABjE3MC45OQC49RsrL9fdCALGqCsv190IJUNJUS5BVkdPLklRX0NMT1NFUFJJQ0UuMjAyMi8xMS8zMC5VU0QBAAAA8LZ9AQIAAAAGNTUuMTAzALj1Gysv190IH0KeKy/X3QgkQ0lRLkFWR08uSVFfQ0xPU0VQUklDRS4yMDIzLzMvMTQuVVNEAQAAAPC2fQECAAAABjYzLjI0NgC49RsrL9fdCHM2nysv190II0NJUS5BVkdPLklRX09QRU5QUklDRS4yMDI0LzcvMTguVVNEAQAAAPC2fQECAAAABjE1OC44OQC49RsrL9fdCF/enysv190IIkNJUS5BVkdPLklRX1lFQVJISUdILjIwMjUvNy8xNy5V</t>
  </si>
  <si>
    <t>U0QBAAAA8LZ9AQIAAAAGMjg4LjI4ALj1Gysv190IBRGgKy/X3QghQ0lRLkFWR08uSVFfWUVBUkxPVy4yMDI1LzcvMTcuVVNEAQAAAPC2fQECAAAABTEyOC41ALj1Gysv190IERqhKy/X3QgZQ0lRLkFWR08uSVFfWUVBUkhJR0hfREFURQEAAADwtn0BBQAAAAgyMDI1LzgvNwC49RsrL9fdCLV+oSsv190IGENJUS5BVkdPLklRX1lFQVJMT1dfREFURQEAAADwtn0BBQAAAAgyMDI0LzkvOQC49RsrL9fdCLV+oSsv190IJUNJUS5BVkdPLklRX0NMT1NFUFJJQ0UuMjAyNC8xMi8zMS5VU0QBAAAA8LZ9AQIAAAAGMjMxLjg0AEI9LSsv190IAsaoKy/X3QgpQ0lRLlRXU0U6MjMzMC5JUV9DTE9TRVBSSUNFLjIwMjUvNy8xNy5VU0QBAAAAq8wFAAIAAAALMzguMzkzNTg1MTIAuPUbKy/X3Qh7C6UrL9fdCClDSVEuVFdTRToyMzMwLklRX0NMT1NFUFJJQ0UuMjAyNS80LzE3LlVTRAEAAACrzAUAAgAAAAwyNi4wNDYzMTEyOTEAuPUbKy/X3Qg196YrL9fdCCpDSVEuVFdTRToyMzMwLklRX0NMT1NFUFJJQ0UuMjAyMi8xMS8zMC5VU0QBAAAAq8wFAAIAAAALMTUuODUzNTAwNjcAuPUbKy/X3QhCpKcrL9fdCClDSVEuVFdTRToyMzMwLklRX0NMT1NFUFJJQ0UuMjAyMy8zLzE0LlVTRAEAAACrzAUAAgAAAAoxNi42ODU3NTE2ALj1Gysv190IqjyoKy/X3QgoQ0lRLlRXU0U6MjMzMC5JUV9PUEVOUFJJQ0UuMjAyNC83LzE4LlVT</t>
  </si>
  <si>
    <t>RAEAAACrzAUAAgAAAAwzMC4yMTc3NjM2MjgAuPUbKy/X3QgCxqgrL9fdCCdDSVEuVFdTRToyMzMwLklRX1lFQVJISUdILjIwMjUvNy8xNy5VU0QBAAAAq8wFAAIAAAALMzkuNDEyODgzODQAuPUbKy/X3QgCxqgrL9fdCCZDSVEuVFdTRToyMzMwLklRX1lFQVJMT1cuMjAyNS83LzE3LlVTRAEAAACrzAUAAgAAAAsyNi41MDE3NjY3MgC49RsrL9fdCALGqCsv190IHkNJUS5UV1NFOjIzMzAuSVFfWUVBUkhJR0hfREFURQEAAACrzAUABQAAAAgyMDI1LzgvOAC49RsrL9fdCB9Cnisv190IHUNJUS5UV1NFOjIzMzAuSVFfWUVBUkxPV19EQVRFAQAAAKvMBQAFAAAACDIwMjUvNC85ALj1Gysv190IX96fKy/X3QgqQ0lRLlRXU0U6MjMzMC5JUV9DTE9TRVBSSUNFLjIwMjQvMTIvMzEuVVNEAQAAAKvMBQACAAAACzMyLjc5NDM4NjQ1AEI9LSsv190IewulKy/X3QgsQ0lRLktPU0U6QTAwMDY2MC5JUV9DTE9TRVBSSUNFLjIwMjUvNy8xNy5VU0QBAAAAnXoNAAIAAAALMTkzLjcyMzMzNzUAuPUbKy/X3Qi1fqErL9fdCCxDSVEuS09TRTpBMDAwNjYwLklRX0NMT1NFUFJJQ0UuMjAyNS80LzE3LlVTRAEAAACdeg0AAgAAAAgxMjMuNjU1NwC49RsrL9fdCLV+oSsv190ILUNJUS5LT1NFOkEwMDA2NjAuSVFfQ0xPU0VQUklDRS4yMDIyLzExLzMwLlVTRAEAAACdeg0AAgAAAAk2NC41NTMzMzUAuPUbKy/X3Qi1fqErL9fdCCxD</t>
  </si>
  <si>
    <t>SVEuS09TRTpBMDAwNjYwLklRX0NMT1NFUFJJQ0UuMjAyMy8zLzE0LlVTRAEAAACdeg0AAgAAAAo2Mi4xNDYwMzc5ALj1Gysv190ItX6hKy/X3QgrQ0lRLktPU0U6QTAwMDY2MC5JUV9PUEVOUFJJQ0UuMjAyNC83LzE4LlVTRAEAAACdeg0AAgAAAAsxNTMuNzI4MjM3NQC49RsrL9fdCLV+oSsv190IKkNJUS5LT1NFOkEwMDA2NjAuSVFfWUVBUkhJR0guMjAyNS83LzE3LlVTRAEAAACdeg0AAgAAAAsyMjAuMzE5ODYyNQC49RsrL9fdCLV+oSsv190IKUNJUS5LT1NFOkEwMDA2NjAuSVFfWUVBUkxPVy4yMDI1LzcvMTcuVVNEAQAAAJ16DQACAAAACzEwNC4wMTM5Nzc1ALj1Gysv190I+0ukKy/X3QghQ0lRLktPU0U6QTAwMDY2MC5JUV9ZRUFSSElHSF9EQVRFAQAAAJ16DQAFAAAACTIwMjUvNy8xMQC49RsrL9fdCHsLpSsv190IIENJUS5LT1NFOkEwMDA2NjAuSVFfWUVBUkxPV19EQVRFAQAAAJ16DQAFAAAACTIwMjQvOS8xOQC49RsrL9fdCEKkpysv190ILUNJUS5LT1NFOkEwMDA2NjAuSVFfQ0xPU0VQUklDRS4yMDI0LzEyLzMxLlVTRAEAAACdeg0AAwAAAAAAQj0tKy/X3QiD1QcsL9fdCC1DSVEuTkFTREFRR1M6QVNNTC5JUV9DTE9TRVBSSUNFLjIwMjUvNy8xNy5VU0QBAAAAKO8FAAIAAAAGNzQ0LjkxALj1Gysv190IAsaoKy/X3QgtQ0lRLk5BU0RBUUdTOkFTTUwuSVFfQ0xPU0VQUklDRS4yMDI1LzQvMTcu</t>
  </si>
  <si>
    <t>VVNEAQAAACjvBQACAAAABjY0MC4xNgC49RsrL9fdCB9Cnisv190ILkNJUS5OQVNEQVFHUzpBU01MLklRX0NMT1NFUFJJQ0UuMjAyMi8xMS8zMC5VU0QBAAAAKO8FAAIAAAAGNjA4LjEyALj1Gysv190IczafKy/X3QgtQ0lRLk5BU0RBUUdTOkFTTUwuSVFfQ0xPU0VQUklDRS4yMDIzLzMvMTQuVVNEAQAAACjvBQACAAAABTYyMC4zALj1Gysv190IX96fKy/X3QgsQ0lRLk5BU0RBUUdTOkFTTUwuSVFfT1BFTlBSSUNFLjIwMjQvNy8xOC5VU0QBAAAAKO8FAAIAAAAFOTUzLjUAuPUbKy/X3QgFEaArL9fdCCtDSVEuTkFTREFRR1M6QVNNTC5JUV9ZRUFSSElHSC4yMDI1LzcvMTcuVVNEAQAAACjvBQACAAAABjk1Ny4yMQC49RsrL9fdCBEaoSsv190IKkNJUS5OQVNEQVFHUzpBU01MLklRX1lFQVJMT1cuMjAyNS83LzE3LlVTRAEAAAAo7wUAAgAAAAY1NzguNTEAuPUbKy/X3Qi1fqErL9fdCCJDSVEuTkFTREFRR1M6QVNNTC5JUV9ZRUFSSElHSF9EQVRFAQAAACjvBQAFAAAACTIwMjQvOC8yMQC49RsrL9fdCLV+oSsv190IIUNJUS5OQVNEQVFHUzpBU01MLklRX1lFQVJMT1dfREFURQEAAAAo7wUABQAAAAgyMDI1LzQvNwC49RsrL9fdCLV+oSsv190ILkNJUS5OQVNEQVFHUzpBU01MLklRX0NMT1NFUFJJQ0UuMjAyNC8xMi8zMS5VU0QBAAAAKO8FAAIAAAAGNjkzLjA4AEI9LSsv190IMpeuKy/X3QgkQ0lRLk1SVkwu</t>
  </si>
  <si>
    <t>SVFfQ0xPU0VQUklDRS4yMDI1LzcvMTcuVVNEAQAAALZ5AAACAAAABTcyLjAxALj1Gysv190IAsaoKy/X3QgkQ0lRLk1SVkwuSVFfQ0xPU0VQUklDRS4yMDI1LzQvMTcuVVNEAQAAALZ5AAACAAAABDUxLjcAuPUbKy/X3QhCpKcrL9fdCCVDSVEuTVJWTC5JUV9DTE9TRVBSSUNFLjIwMjIvMTEvMzAuVVNEAQAAALZ5AAACAAAABTQ2LjUyALj1Gysv190IqjyoKy/X3QgkQ0lRLk1SVkwuSVFfQ0xPU0VQUklDRS4yMDIzLzMvMTQuVVNEAQAAALZ5AAACAAAABTM4LjYxALj1Gysv190IQqSnKy/X3QgjQ0lRLk1SVkwuSVFfT1BFTlBSSUNFLjIwMjQvNy8xOC5VU0QBAAAAtnkAAAIAAAAFNjkuNzQAuPUbKy/X3QiqPKgrL9fdCCJDSVEuTVJWTC5JUV9ZRUFSSElHSC4yMDI1LzcvMTcuVVNEAQAAALZ5AAACAAAABjEyNy40OAC49RsrL9fdCALGqCsv190IIUNJUS5NUlZMLklRX1lFQVJMT1cuMjAyNS83LzE3LlVTRAEAAAC2eQAAAgAAAAY0Ny4wODUAuPUbKy/X3QgCxqgrL9fdCBlDSVEuTVJWTC5JUV9ZRUFSSElHSF9EQVRFAQAAALZ5AAAFAAAACTIwMjUvMS8yMwC49RsrL9fdCB9Cnisv190IGENJUS5NUlZMLklRX1lFQVJMT1dfREFURQEAAAC2eQAABQAAAAgyMDI1LzQvNwC49RsrL9fdCF/enysv190IJUNJUS5NUlZMLklRX0NMT1NFUFJJQ0UuMjAyNC8xMi8zMS5VU0QBAAAAtnkAAAIAAAAGMTEwLjQ1AEI9LSsv</t>
  </si>
  <si>
    <t>190IAsaoKy/X3QgjQ0lRLlZSVC5JUV9DTE9TRVBSSUNFLjIwMjUvNy8xNy5VU0QBAAAARJuHIgIAAAAGMTMxLjEyALj1Gysv190ItX6hKy/X3QgjQ0lRLlZSVC5JUV9DTE9TRVBSSUNFLjIwMjUvNC8xNy5VU0QBAAAARJuHIgIAAAAFNzMuMjEAuPUbKy/X3Qi1fqErL9fdCCRDSVEuVlJULklRX0NMT1NFUFJJQ0UuMjAyMi8xMS8zMC5VU0QBAAAARJuHIgIAAAAFMTMuODUAuPUbKy/X3Qi1fqErL9fdCCNDSVEuVlJULklRX0NMT1NFUFJJQ0UuMjAyMy8zLzE0LlVTRAEAAABEm4ciAgAAAAUxMy45NQC49RsrL9fdCLV+oSsv190IIkNJUS5WUlQuSVFfT1BFTlBSSUNFLjIwMjQvNy8xOC5VU0QBAAAARJuHIgIAAAAFODMuNjMAuPUbKy/X3Qj7S6QrL9fdCCFDSVEuVlJULklRX1lFQVJISUdILjIwMjUvNy8xNy5VU0QBAAAARJuHIgIAAAAGMTU1Ljg0ALj1Gysv190IewulKy/X3QggQ0lRLlZSVC5JUV9ZRUFSTE9XLjIwMjUvNy8xNy5VU0QBAAAARJuHIgIAAAAENTMuNgC49RsrL9fdCDX3pisv190IGENJUS5WUlQuSVFfWUVBUkhJR0hfREFURQEAAABEm4ciBQAAAAkyMDI1LzEvMjQAuPUbKy/X3QhCpKcrL9fdCBdDSVEuVlJULklRX1lFQVJMT1dfREFURQEAAABEm4ciBQAAAAgyMDI1LzQvNwC49RsrL9fdCALGqCsv190IJENJUS5WUlQuSVFfQ0xPU0VQUklDRS4yMDI0LzEyLzMxLlVTRAEAAABEm4ciAgAAAAYx</t>
  </si>
  <si>
    <t>MTMuNjEAQj0tKy/X3Qh7C6UrL9fdCCRDSVEuQU5FVC5JUV9DTE9TRVBSSUNFLjIwMjUvNy8xNy5VU0QBAAAAw9v8AQIAAAAGMTExLjk4ALj1Gysv190I+0ukKy/X3QgkQ0lRLkFORVQuSVFfQ0xPU0VQUklDRS4yMDI1LzQvMTcuVVNEAQAAAMPb/AECAAAABDcxLjIAuPUbKy/X3Qhf3p8rL9fdCCVDSVEuQU5FVC5JUV9DTE9TRVBSSUNFLjIwMjIvMTEvMzAuVVNEAQAAAMPb/AECAAAABjM0LjgyNQC49RsrL9fdCAURoCsv190IJENJUS5BTkVULklRX0NMT1NFUFJJQ0UuMjAyMy8zLzE0LlVTRAEAAADD2/wBAgAAAAczOC4yODc1ALj1Gysv190IERqhKy/X3QgjQ0lRLkFORVQuSVFfT1BFTlBSSUNFLjIwMjQvNy8xOC5VU0QBAAAAw9v8AQIAAAAGODQuNjY1ALj1Gysv190IBRGgKy/X3QgiQ0lRLkFORVQuSVFfWUVBUkhJR0guMjAyNS83LzE3LlVTRAEAAADD2/wBAgAAAAcxMzMuNTc1ALj1Gysv190IERqhKy/X3QghQ0lRLkFORVQuSVFfWUVBUkxPVy4yMDI1LzcvMTcuVVNEAQAAAMPb/AECAAAABTU5LjQzALj1Gysv190ItX6hKy/X3QgZQ0lRLkFORVQuSVFfWUVBUkhJR0hfREFURQEAAADD2/wBBQAAAAgyMDI1LzgvNwC49RsrL9fdCLV+oSsv190IGENJUS5BTkVULklRX1lFQVJMT1dfREFURQEAAADD2/wBBQAAAAgyMDI1LzQvNwC49RsrL9fdCLV+oSsv190IJUNJUS5BTkVULklRX0NMT1NFUFJJQ0UuMjAy</t>
  </si>
  <si>
    <t>NC8xMi8zMS5VU0QBAAAAw9v8AQIAAAAGMTEwLjUzAEI9LSsv190IF1WrKy/X3QgpQ0lRLlRXU0U6MjQ1NC5JUV9DTE9TRVBSSUNFLjIwMjUvNy8xNy5VU0QBAAAAPTdcAAIAAAALNDcuMjI3NTA3MzYAuPUbKy/X3Qg196YrL9fdCClDSVEuVFdTRToyNDU0LklRX0NMT1NFUFJJQ0UuMjAyNS80LzE3LlVTRAEAAAA9N1wAAgAAAAs0MS4yMDY2NzkwMgC49RsrL9fdCDX3pisv190IKkNJUS5UV1NFOjI0NTQuSVFfQ0xPU0VQUklDRS4yMDIyLzExLzMwLlVTRAEAAAA9N1wAAgAAAAwyMy43MTU1NDI4MzkAuPUbKy/X3Qj1bacrL9fdCClDSVEuVFdTRToyNDU0LklRX0NMT1NFUFJJQ0UuMjAyMy8zLzE0LlVTRAEAAAA9N1wAAgAAAAsyNC44OTc3NTg3NgC49RsrL9fdCKo8qCsv190IKENJUS5UV1NFOjI0NTQuSVFfT1BFTlBSSUNFLjIwMjQvNy8xOC5VU0QBAAAAPTdcAAIAAAALMzguODQyNjcxODcAuPUbKy/X3QgCxqgrL9fdCCdDSVEuVFdTRToyNDU0LklRX1lFQVJISUdILjIwMjUvNy8xNy5VU0QBAAAAPTdcAAIAAAAKNTMuNTEzMTgyOAC49RsrL9fdCALGqCsv190IJkNJUS5UV1NFOjI0NTQuSVFfWUVBUkxPVy4yMDI1LzcvMTcuVVNEAQAAAD03XAACAAAADDMzLjMzMTA2ODE0NAC49RsrL9fdCB9Cnisv190IHkNJUS5UV1NFOjI0NTQuSVFfWUVBUkhJR0hfREFURQEAAAA9N1wABQAAAAkyMDI1LzIvMjYAuPUb</t>
  </si>
  <si>
    <t>Ky/X3QhzNp8rL9fdCB1DSVEuVFdTRToyNDU0LklRX1lFQVJMT1dfREFURQEAAAA9N1wABQAAAAkyMDI0LzkvMTkAuPUbKy/X3QgFEaArL9fdCCpDSVEuVFdTRToyNDU0LklRX0NMT1NFUFJJQ0UuMjAyNC8xMi8zMS5VU0QBAAAAPTdcAAIAAAALNDMuMTY2NTY0NDkAQj0tKy/X3Qj1bacrL9fdCCJDSVEuTVUuSVFfQ0xPU0VQUklDRS4yMDI1LzcvMTcuVVNEAQAAAAZpBAACAAAABjExMy4yNgC49RsrL9fdCLV+oSsv190IIkNJUS5NVS5JUV9DTE9TRVBSSUNFLjIwMjUvNC8xNy5VU0QBAAAABmkEAAIAAAAENjguOAC49RsrL9fdCLV+oSsv190II0NJUS5NVS5JUV9DTE9TRVBSSUNFLjIwMjIvMTEvMzAuVVNEAQAAAAZpBAACAAAABTU3LjY1ALj1Gysv190ItX6hKy/X3QgiQ0lRLk1VLklRX0NMT1NFUFJJQ0UuMjAyMy8zLzE0LlVTRAEAAAAGaQQAAgAAAAU1NC4yNwC49RsrL9fdCPtLpCsv190IIUNJUS5NVS5JUV9PUEVOUFJJQ0UuMjAyNC83LzE4LlVTRAEAAAAGaQQAAgAAAAUxMjAuNQC49RsrL9fdCHsLpSsv190IIENJUS5NVS5JUV9ZRUFSSElHSC4yMDI1LzcvMTcuVVNEAQAAAAZpBAACAAAABjEyOS44NQC49RsrL9fdCHsLpSsv190IH0NJUS5NVS5JUV9ZRUFSTE9XLjIwMjUvNy8xNy5VU0QBAAAABmkEAAIAAAAFNjEuNTQAuPUbKy/X3QgTUKYrL9fdCBdDSVEuTVUuSVFfWUVBUkhJR0hfREFURQEAAAAG</t>
  </si>
  <si>
    <t>aQQABQAAAAkyMDI1LzYvMjYAuPUbKy/X3Qj1bacrL9fdCBZDSVEuTVUuSVFfWUVBUkxPV19EQVRFAQAAAAZpBAAFAAAACDIwMjUvNC83ALj1Gysv190IAsaoKy/X3QgjQ0lRLk1VLklRX0NMT1NFUFJJQ0UuMjAyNC8xMi8zMS5VU0QBAAAABmkEAAIAAAAFODQuMTYAQj0tKy/X3QgCxqgrL9fdCCRDSVEuUUNPTS5JUV9DTE9TRVBSSUNFLjIwMjUvNy8xNy5VU0QBAAAA1YIAAAIAAAAGMTUyLjYxALj1Gysv190ItX6hKy/X3QgkQ0lRLlFDT00uSVFfQ0xPU0VQUklDRS4yMDI1LzQvMTcuVVNEAQAAANWCAAACAAAABjEzNi42NgC49RsrL9fdCF/enysv190IJUNJUS5RQ09NLklRX0NMT1NFUFJJQ0UuMjAyMi8xMS8zMC5VU0QBAAAA1YIAAAIAAAAGMTI2LjQ5ALj1Gysv190IczafKy/X3QgkQ0lRLlFDT00uSVFfQ0xPU0VQUklDRS4yMDIzLzMvMTQuVVNEAQAAANWCAAACAAAABjExNi41NQC49RsrL9fdCF/enysv190II0NJUS5RQ09NLklRX09QRU5QUklDRS4yMDI0LzcvMTguVVNEAQAAANWCAAACAAAABjE5My43OAC49RsrL9fdCAURoCsv190IIkNJUS5RQ09NLklRX1lFQVJISUdILjIwMjUvNy8xNy5VU0QBAAAA1YIAAAIAAAAGMTk2LjI0ALj1Gysv190IERqhKy/X3QghQ0lRLlFDT00uSVFfWUVBUkxPVy4yMDI1LzcvMTcuVVNEAQAAANWCAAACAAAACDEyMC44MDE5ALj1Gysv190ItX6hKy/X3QgZQ0lRLlFD</t>
  </si>
  <si>
    <t>T00uSVFfWUVBUkhJR0hfREFURQEAAADVggAABQAAAAkyMDI0LzExLzcAuPUbKy/X3Qi1fqErL9fdCBhDSVEuUUNPTS5JUV9ZRUFSTE9XX0RBVEUBAAAA1YIAAAUAAAAIMjAyNS80LzcAuPUbKy/X3Qi1fqErL9fdCCVDSVEuUUNPTS5JUV9DTE9TRVBSSUNFLjIwMjQvMTIvMzEuVVNEAQAAANWCAAACAAAABjE1My42MgBCPS0rL9fdCHsLpSsv190IJENJUS5TTlBTLklRX0NMT1NFUFJJQ0UuMjAyNS83LzE3LlVTRAEAAADUiAAAAgAAAAY1ODkuMDEAuPUbKy/X3QgTUKYrL9fdCCRDSVEuU05QUy5JUV9DTE9TRVBSSUNFLjIwMjUvNC8xNy5VU0QBAAAA1IgAAAIAAAAGNDEzLjMyALj1Gysv190I9W2nKy/X3QglQ0lRLlNOUFMuSVFfQ0xPU0VQUklDRS4yMDIyLzExLzMwLlVTRAEAAADUiAAAAgAAAAYzMzkuNTQAuPUbKy/X3QiqPKgrL9fdCCRDSVEuU05QUy5JUV9DTE9TRVBSSUNFLjIwMjMvMy8xNC5VU0QBAAAA1IgAAAIAAAAGMzY5Ljg0ALj1Gysv190IAsaoKy/X3QgjQ0lRLlNOUFMuSVFfT1BFTlBSSUNFLjIwMjQvNy8xOC5VU0QBAAAA1IgAAAIAAAAFNTc2LjMAuPUbKy/X3QgCxqgrL9fdCCJDSVEuU05QUy5JUV9ZRUFSSElHSC4yMDI1LzcvMTcuVVNEAQAAANSIAAACAAAABjU5My45OAC49RsrL9fdCB9Cnisv190IIUNJUS5TTlBTLklRX1lFQVJMT1cuMjAyNS83LzE3LlVTRAEAAADUiAAAAgAAAAYzNjUu</t>
  </si>
  <si>
    <t>NzQAuPUbKy/X3QhzNp8rL9fdCBlDSVEuU05QUy5JUV9ZRUFSSElHSF9EQVRFAQAAANSIAAAFAAAACTIwMjUvNy8zMAC49RsrL9fdCF/enysv190IGENJUS5TTlBTLklRX1lFQVJMT1dfREFURQEAAADUiAAABQAAAAgyMDI1LzQvNwC49RsrL9fdCBEaoSsv190IJUNJUS5TTlBTLklRX0NMT1NFUFJJQ0UuMjAyNC8xMi8zMS5VU0QBAAAA1IgAAAIAAAAGNDg1LjM2AEI9LSsv190IBAywKy/X3QgjQ0lRLkFSTS5JUV9DTE9TRVBSSUNFLjIwMjUvNy8xNy5VU0QBAAAALOfFJwIAAAAGMTU3LjE4ALj1Gysv190ItX6hKy/X3QgjQ0lRLkFSTS5JUV9DTE9TRVBSSUNFLjIwMjUvNC8xNy5VU0QBAAAALOfFJwIAAAAGMTAwLjczALj1Gysv190ItX6hKy/X3QgkQ0lRLkFSTS5JUV9DTE9TRVBSSUNFLjIwMjIvMTEvMzAuVVNEAQAAACznxScDAAAAAAC49RsrL9fdCPtLpCsv190II0NJUS5BUk0uSVFfQ0xPU0VQUklDRS4yMDIzLzMvMTQuVVNEAQAAACznxScDAAAAAAC49RsrL9fdCLV+oSsv190IIkNJUS5BUk0uSVFfT1BFTlBSSUNFLjIwMjQvNy8xOC5VU0QBAAAALOfFJwIAAAAGMTY1Ljg1ALj1Gysv190I+0ukKy/X3QghQ0lRLkFSTS5JUV9ZRUFSSElHSC4yMDI1LzcvMTcuVVNEAQAAACznxScCAAAABjE4Mi44OAC49RsrL9fdCHsLpSsv190IIENJUS5BUk0uSVFfWUVBUkxPVy4yMDI1LzcvMTcuVVNEAQAAACznxScC</t>
  </si>
  <si>
    <t>AAAAAjgwALj1Gysv190IE1CmKy/X3QgYQ0lRLkFSTS5JUV9ZRUFSSElHSF9EQVRFAQAAACznxScFAAAACTIwMjUvMS8yMgC49RsrL9fdCPVtpysv190IF0NJUS5BUk0uSVFfWUVBUkxPV19EQVRFAQAAACznxScFAAAACDIwMjUvNC83ALj1Gysv190IAsaoKy/X3QgkQ0lRLkFSTS5JUV9DTE9TRVBSSUNFLjIwMjQvMTIvMzEuVVNEAQAAACznxScCAAAABjEyMy4zNgBCPS0rL9fdCDl+oCsv190IM0NJUS5OQVNEQVFHTTpRUVEuSVFfSE9MRElOR1NfRVFVSVRZX0FTU0VUUy4yMDI1LzgvNwEAAAAOunsAAgAAAAkzNjE5OTEuMDQAQj0tKy/X3QgW7aArL9fdCDRDSVEuTkFTREFRR006QUdJWC5JUV9IT0xESU5HU19FUVVJVFlfQVNTRVRTLjIwMjUvOC83AQAAACP3AHACAAAABTI4LjAxAEI9LSsv190IZN20Ky/X3QgzQ0lRLk5BU0RBUUdNOlNNSC5JUV9IT0xESU5HU19FUVVJVFlfQVNTRVRTLjIwMjUvOC83AQAAAGDCNgACAAAACDI3MDQ4LjU0AEI9LSsv190IZN20Ky/X3QgvQ0lRLkJBVFM6SUdWLklRX0hPTERJTkdTX0VRVUlUWV9BU1NFVFMuMjAyNS84LzcBAAAAzTqGAAIAAAAIMTE0ODYuNTcAQj0tKy/X3Qhk3bQrL9fdCDRDSVEuTkFTREFRR006Qk9UWi5JUV9IT0xESU5HU19FUVVJVFlfQVNTRVRTLjIwMjUvOC83AQAAAPf9CBYCAAAABzI4MzAuMDQAQj0tKy/X3QgEDLArL9fdCDNDSVEuTkFTREFRR006</t>
  </si>
  <si>
    <t>QUlRLklRX0hPTERJTkdTX0VRVUlUWV9BU1NFVFMuMjAyNS84LzcBAAAA6dxiIQIAAAAHNDIzMC43MQBCPS0rL9fdCGTdtCsv190IMENJUS5BUkNBOkFSVFkuSVFfSE9MRElOR1NfRVFVSVRZX0FTU0VUUy4yMDI1LzgvNwEAAABuH2khAgAAAAcxMjY4Ljk1AEI9LSsv190IBAywKy/X3Qg0Q0lRLk5BU0RBUUdNOlJPQlQuSVFfSE9MRElOR1NfRVFVSVRZX0FTU0VUUy4yMDI1LzgvNwEAAABcY9kgAgAAAAY1MzcuNDMAQj0tKy/X3QhaubIrL9fdCDBDSVEuQVJDQTpJR1BULklRX0hPTERJTkdTX0VRVUlUWV9BU1NFVFMuMjAyNS84LzcBAAAAzAJeAQIAAAAGNDk0Ljg3AEI9LSsv190IewulKy/X3QgwQ0lRLkJBVFM6V1RBSS5JUV9IT0xESU5HU19FUVVJVFlfQVNTRVRTLjIwMjUvOC83AQAAAGBOb2QCAAAABjIyNC45NABCPS0rL9fdCALGqCsv190IMENJUS5BUkNBOlRITlEuSVFfSE9MRElOR1NfRVFVSVRZX0FTU0VUUy4yMDI1LzgvNwEAAACuw34kAgAAAAYyMDUuNDEAQj0tKy/X3QgXVasrL9fdCDRDSVEuTkFTREFRR006RkRUWC5JUV9IT0xESU5HU19FUVVJVFlfQVNTRVRTLjIwMjUvOC83AQAAAL2lnSYCAAAABjE4Ni4yMQBCPS0rL9fdCBdVqysv190IMENJUS5BUkNBOkNIQVQuSVFfSE9MRElOR1NfRVFVSVRZX0FTU0VUUy4yMDI1LzgvNwEAAAAAMDVtAgAAAAYzNjIuNjkAQj0tKy/X3QgLyKwrL9fdCDBD</t>
  </si>
  <si>
    <t>SVEuQVJDQTpMT1VQLklRX0hPTERJTkdTX0VRVUlUWV9BU1NFVFMuMjAyNS84LzcBAAAAWVwPIgIAAAAGMTA0LjA2AEI9LSsv190IWrmyKy/X3QgwQ0lRLkFSQ0E6TFJOWi5JUV9IT0xESU5HU19FUVVJVFlfQVNTRVRTLjIwMjUvOC83AQAAALV2wyYCAAAABTMzLjk2AEI9LSsv190IAsaoKy/X3QgvQ0lRLkFSQ0E6QUlTLklRX0hPTERJTkdTX0VRVUlUWV9BU1NFVFMuMjAyNS84LzcBAAAAmJefcAIAAAAENS43OQBCPS0rL9fdCKZDrisv190INENJUS5OQVNEQVFHTTpXSVNFLklRX0hPTERJTkdTX0VRVUlUWV9BU1NFVFMuMjAyNS84LzcBAAAA6bBDbgIAAAAFMzEuMDkAQj0tKy/X3QgCxqgrL9fdCC9DSVEuTFNFOlJCT1QuSVFfSE9MRElOR1NfRVFVSVRZX0FTU0VUUy4yMDI1LzgvNwEAAACOeyQUAgAAAAYzMjgzLjYAQj0tKy/X3Qgyl64rL9fdCDBDSVEuWFRSQTpYQUlYLklRX0hPTERJTkdTX0VRVUlUWV9BU1NFVFMuMjAyNS84LzcBAAAANeziIgIAAAAHNDkwOC44NgBCPS0rL9fdCFq5sisv190IL0NJUS5CSVQ6V1RBSS5JUV9IT0xESU5HU19FUVVJVFlfQVNTRVRTLjIwMjUvOC83AQAAAE26WyMCAAAABjkxNC43MgBCPS0rL9fdCFq5sisv190IL0NJUS5MU0U6QUlBRy5JUV9IT0xESU5HU19FUVVJVFlfQVNTRVRTLjIwMjUvOC83AQAAAPCdgiQCAAAABTgxNi4xAEI9LSsv190IWrmyKy/X3QgvQ0lRLkFT</t>
  </si>
  <si>
    <t>WDpSQlRaLklRX0hPTERJTkdTX0VRVUlUWV9BU1NFVFMuMjAyNS84LzcBAAAAKe12IgIAAAAGMTk0LjU0AEI9LSsv190IWrmyKy/X3QguQ0lRLkRCOlhCMFQuSVFfSE9MRElOR1NfRVFVSVRZX0FTU0VUUy4yMDI1LzgvNwEAAADTM94pAgAAAAUxMDYuNwBCPS0rL9fdCAQMsCsv190INENJUUFWRy5OQVNEQVFHTTpBR0lYLklRX1ZXQVAuMjAyNC8xMi8zMS4yMDI1LzgvNy5VU0QBAAAAI/cAcAIAAAAQMjguNjYxMzMzMzMzMzMzMwBCPS0rL9fdCAQMsCsv190IM0NJUUFWRy5OQVNEQVFHTTpTTUguSVFfVldBUC4yMDI0LzEyLzMxLjIwMjUvOC83LlVTRAEAAABgwjYAAgAAAAgyNDQuOTQ2OABCPS0rL9fdCFq5sisv190IL0NJUUFWRy5CQVRTOklHVi5JUV9WV0FQLjIwMjQvMTIvMzEuMjAyNS84LzcuVVNEAQAAAM06hgACAAAAEDEwMC45NDc4NjY2NjY2NjcAQj0tKy/X3QgEDLArL9fdCDRDSVFBVkcuTkFTREFRR006Qk9UWi5JUV9WV0FQLjIwMjQvMTIvMzEuMjAyNS84LzcuVVNEAQAAAPf9CBYCAAAAEDMxLjMyODEzMzMzMzMzMzMAQj0tKy/X3QgCxqgrL9fdCDNDSVFBVkcuTkFTREFRR006QUlRLklRX1ZXQVAuMjAyNC8xMi8zMS4yMDI1LzgvNy5VU0QBAAAA6dxiIQIAAAAQMzkuOTg5OTMzMzMzMzMzMwBCPS0rL9fdCFq5sisv190IMENJUUFWRy5BUkNBOkFSVFkuSVFfVldBUC4yMDI0LzEyLzMxLjIwMjUv</t>
  </si>
  <si>
    <t>OC83LlVTRAEAAABuH2khAgAAABAzNy4wOTMyNjY2NjY2NjY3AEI9LSsv190IBAywKy/X3Qg0Q0lRQVZHLk5BU0RBUUdNOlJPQlQuSVFfVldBUC4yMDI0LzEyLzMxLjIwMjUvOC83LlVTRAEAAABcY9kgAgAAABA0NS4xMTIzMzMzMzMzMzMzAEI9LSsv190IoJCyKy/X3QgwQ0lRQVZHLkFSQ0E6SUdQVC5JUV9WV0FQLjIwMjQvMTIvMzEuMjAyNS84LzcuVVNEAQAAAMwCXgECAAAACzQ1LjMyMjk0MDE0AEI9LSsv190IAsaoKy/X3QgwQ0lRQVZHLkJBVFM6V1RBSS5JUV9WV0FQLjIwMjQvMTIvMzEuMjAyNS84LzcuVVNEAQAAAGBOb2QCAAAAEDIyLjEzODQ2NjY2NjY2NjcAQj0tKy/X3QgXVasrL9fdCDBDSVFBVkcuQVJDQTpUSE5RLklRX1ZXQVAuMjAyNC8xMi8zMS4yMDI1LzgvNy5VU0QBAAAArsN+JAIAAAAHNTAuMzAwMgBCPS0rL9fdCBdVqysv190INENJUUFWRy5OQVNEQVFHTTpGRFRYLklRX1ZXQVAuMjAyNC8xMi8zMS4yMDI1LzgvNy5VU0QBAAAAvaWdJgIAAAAQMzUuNTcyMTMzMzMzMzMzMwBCPS0rL9fdCAvIrCsv190IMENJUUFWRy5BUkNBOkNIQVQuSVFfVldBUC4yMDI0LzEyLzMxLjIwMjUvOC83LlVTRAEAAAAAMDVtAgAAAAc0MS43NjM2AEI9LSsv190I5VutKy/X3QgwQ0lRQVZHLkFSQ0E6TE9VUC5JUV9WV0FQLjIwMjQvMTIvMzEuMjAyNS84LzcuVVNEAQAAAFlcDyICAAAABjU0Ljg5NQBCPS0r</t>
  </si>
  <si>
    <t>L9fdCFq5sisv190IMENJUUFWRy5BUkNBOkxSTlouSVFfVldBUC4yMDI0LzEyLzMxLjIwMjUvOC83LlVTRAEAAAC1dsMmAgAAABA0MC4yMTI1MzMzMzMzMzMzAEI9LSsv190IpkOuKy/X3QgvQ0lRQVZHLkFSQ0E6QUlTLklRX1ZXQVAuMjAyNC8xMi8zMS4yMDI1LzgvNy5VU0QBAAAAmJefcAIAAAAHMjQuNzMyOABCPS0rL9fdCDKXrisv190INENJUUFWRy5OQVNEQVFHTTpXSVNFLklRX1ZXQVAuMjAyNC8xMi8zMS4yMDI1LzgvNy5VU0QBAAAA6bBDbgIAAAAQMzQuNTYyMjY2NjY2NjY2NwBCPS0rL9fdCDKXrisv190IL0NJUUFWRy5MU0U6UkJPVC5JUV9WV0FQLjIwMjQvMTIvMzEuMjAyNS84LzcuVVNEAQAAAI57JBQCAAAADzE0LjEyMTUwNjExNjEyOQBCPS0rL9fdCDKXrisv190IL0NJUUFWRy5YVFJBOlhBSVguSVFfVldBUC4yMDIzLzYvMzAuMjAyNS84LzcuVVNEAQAAADXs4iICAAAAEDk0LjE2MjMzNjI2NDUwMzkAQj0tKy/X3Qh7C6UrL9fdCC9DSVFBVkcuQklUOldUQUkuSVFfVldBUC4yMDI0LzEyLzMxLjIwMjUvOC83LlVTRAEAAABNulsjAgAAABA2Ni44OTc3OTAxNTY5NDAyAEI9LSsv190IBAywKy/X3QgvQ0lRQVZHLkxTRTpBSUFHLklRX1ZXQVAuMjAyNC8xMi8zMS4yMDI1LzgvNy5VU0QBAAAA8J2CJAIAAAAPMjIuMjMwNzU4NjI2MDg3AEI9LSsv190IWrmyKy/X3QgvQ0lRQVZHLkFTWDpSQlRa</t>
  </si>
  <si>
    <t>LklRX1ZXQVAuMjAyNC8xMi8zMS4yMDI1LzgvNy5VU0QBAAAAKe12IgIAAAAQOS4wMTYyNTUwMjY1Njc3NwBCPS0rL9fdCAQMsCsv190ILUNJUUFWRy5EQjpYQjBULklRX1ZXQVAuMjAyMy82LzMwLjIwMjUvOC83LlVTRAEAAADTM94pAgAAAA8xOC42MTU3MjA1Mjc5NjQAQj0tKy/X3QhaubIrL9fdCDRDSVFBVkcuTkFTREFRR006QUdJWC5JUV9WV0FQLjIwMjMvMTIvMjkuMjAyNS84LzcuVVNEAQAAACP3AHACAAAAEDI3LjU1NzEzMjA3NTQ3MTcAQj0tKy/X3QgLyKwrL9fdCDNDSVFBVkcuTkFTREFRR006U01ILklRX1ZXQVAuMjAyMy8xMi8yOS4yMDI1LzgvNy5VU0QBAAAAYMI2AAIAAAAQMjM2LjY3MTM0MzI4MzU4MgBCPS0rL9fdCAvIrCsv190IL0NJUUFWRy5CQVRTOklHVi5JUV9WV0FQLjIwMjMvMTIvMjkuMjAyNS84LzcuVVNEAQAAAM06hgACAAAAEDkyLjcxNzA5NzUxNzQxMjkAQj0tKy/X3QgCxqgrL9fdCDRDSVFBVkcuTkFTREFRR006Qk9UWi5JUV9WV0FQLjIwMjMvMTIvMjkuMjAyNS84LzcuVVNEAQAAAPf9CBYCAAAAEDMxLjE0MTQ2NzY2MTY5MTUAQj0tKy/X3QhaubIrL9fdCDNDSVFBVkcuTkFTREFRR006QUlRLklRX1ZXQVAuMjAyMy8xMi8yOS4yMDI1LzgvNy5VU0QBAAAA6dxiIQIAAAAQMzYuODQzMTM0MzI4MzU4MgBCPS0rL9fdCAcGrisv190IMENJUUFWRy5BUkNBOkFSVFkuSVFfVldB</t>
  </si>
  <si>
    <t>UC4yMDIzLzEyLzI5LjIwMjUvOC83LlVTRAEAAABuH2khAgAAABAzNS4yMzA1NDcyNjM2ODE2AEI9LSsv190IMpeuKy/X3Qg0Q0lRQVZHLk5BU0RBUUdNOlJPQlQuSVFfVldBUC4yMDIzLzEyLzI5LjIwMjUvOC83LlVTRAEAAABcY9kgAgAAABA0NC4yNTUzNzMxMzQzMjg0AEI9LSsv190IMpeuKy/X3QgwQ0lRQVZHLkFSQ0E6SUdQVC5JUV9WV0FQLjIwMjMvMTIvMjkuMjAyNS84LzcuVVNEAQAAAMwCXgECAAAAEDQ0Ljg4NTAzOTI2NjE2OTIAQj0tKy/X3Qgyl64rL9fdCDBDSVFBVkcuQkFUUzpXVEFJLklRX1ZXQVAuMjAyMy8xMi8yOS4yMDI1LzgvNy5VU0QBAAAAYE5vZAIAAAAQMjEuMDg1OTcwMTQ5MjUzNwBCPS0rL9fdCAQMsCsv190IMENJUUFWRy5BUkNBOlRITlEuSVFfVldBUC4yMDIzLzEyLzI5LjIwMjUvOC83LlVTRAEAAACuw34kAgAAABA0Ni43NjM3MDY0Njc2NjE3AEI9LSsv190IWrmyKy/X3Qg0Q0lRQVZHLk5BU0RBUUdNOkZEVFguSVFfVldBUC4yMDIzLzEyLzI5LjIwMjUvOC83LlVTRAEAAAC9pZ0mAgAAABAzMy41NzEyNjg2NTY3MTY0AEI9LSsv190IBAywKy/X3QgwQ0lRQVZHLkFSQ0E6Q0hBVC5JUV9WV0FQLjIwMjMvMTIvMjkuMjAyNS84LzcuVVNEAQAAAAAwNW0CAAAAEDM4LjE5NTc0NjI2ODY1NjcAQj0tKy/X3QhaubIrL9fdCDBDSVFBVkcuQVJDQTpMT1VQLklRX1ZXQVAuMjAyMy8x</t>
  </si>
  <si>
    <t>Mi8yOS4yMDI1LzgvNy5VU0QBAAAAWVwPIgIAAAAPNTAuMjA2MTQ0Mjc4NjA3AEI9LSsv190IBAywKy/X3QgwQ0lRQVZHLkFSQ0E6TFJOWi5JUV9WV0FQLjIwMjMvMTIvMjkuMjAyNS84LzcuVVNEAQAAALV2wyYCAAAAEDM5LjE0NjAxOTkwMDQ5NzUAQj0tKy/X3QigkLIrL9fdCC9DSVFBVkcuQVJDQTpBSVMuSVFfVldBUC4yMDIzLzEyLzI5LjIwMjUvOC83LlVTRAEAAACYl59wAgAAABAyNC43Mzk1MjY2MjcyMTg5AEI9LSsv190IewulKy/X3Qg0Q0lRQVZHLk5BU0RBUUdNOldJU0UuSVFfVldBUC4yMDIzLzEyLzI5LjIwMjUvOC83LlVTRAEAAADpsENuAgAAAA8zMS40NjM0MDc5NjAxOTkAQj0tKy/X3QgXVasrL9fdCC9DSVFBVkcuTFNFOlJCT1QuSVFfVldBUC4yMDIzLzEyLzI5LjIwMjUvOC83LlVTRAEAAACOeyQUAgAAABAxMy42MDI5MjkwMzkxMTk4AEI9LSsv190IewulKy/X3QgwQ0lRQVZHLlhUUkE6WEFJWC5JUV9WV0FQLjIwMjMvMTIvMjkuMjAyNS84LzcuVVNEAQAAADXs4iIDAAAAAABCPS0rL9fdCBdVqysv190IL0NJUUFWRy5CSVQ6V1RBSS5JUV9WV0FQLjIwMjMvMTIvMjkuMjAyNS84LzcuVVNEAQAAAE26WyMCAAAAEDY0LjY5NDI2Nzk4NjI0ODEAQj0tKy/X3QgXVasrL9fdCC9DSVFBVkcuTFNFOkFJQUcuSVFfVldBUC4yMDIzLzEyLzI5LjIwMjUvOC83LlVTRAEAAADwnYIkAgAAABAyMC42</t>
  </si>
  <si>
    <t>MjkyOTczOTUyODcxAEI9LSsv190IC8isKy/X3QgvQ0lRQVZHLkFTWDpSQlRaLklRX1ZXQVAuMjAyMy8xMi8yOS4yMDI1LzgvNy5VU0QBAAAAKe12IgIAAAAQOS4xMDgyNzcyOTY1NDkxMgBCPS0rL9fdCFq5sisv190ILkNJUUFWRy5EQjpYQjBULklRX1ZXQVAuMjAyMy8xMi8yOS4yMDI1LzgvNy5VU0QBAAAA0zPeKQMAAAAAAEI9LSsv190IBwauKy/X3QgsQ0lRQVZHLk5BU0RBUUdNOkFHSVguSVFfVk9MVU1FLi0zMEQuMjAyNS84LzcBAAAAI/cAcAIAAAASMC4wMzA5NDUwNDM0NzgyNjA5AEI9LSsv190IBAywKy/X3QgrQ0lRQVZHLk5BU0RBUUdNOlNNSC5JUV9WT0xVTUUuLTMwRC4yMDI1LzgvNwEAAABgwjYAAgAAABA3LjUxMTgzOTQzNDc4MjYxAEI9LSsv190IWrmyKy/X3QgnQ0lRQVZHLkJBVFM6SUdWLklRX1ZPTFVNRS4tMzBELjIwMjUvOC83AQAAAM06hgACAAAAEDQuNTE2NTkyMzQ3ODI2MDkAQj0tKy/X3QgEDLArL9fdCCxDSVFBVkcuTkFTREFRR006Qk9UWi5JUV9WT0xVTUUuLTMwRC4yMDI1LzgvNwEAAAD3/QgWAgAAABEwLjY4NjczMjE3MzkxMzA0NABCPS0rL9fdCBbtoCsv190IK0NJUUFWRy5OQVNEQVFHTTpBSVEuSVFfVk9MVU1FLi0zMEQuMjAyNS84LzcBAAAA6dxiIQIAAAAQMS4wNDUxMzg0MzQ3ODI2MQBCPS0rL9fdCKCQsisv190IKENJUUFWRy5BUkNBOkFSVFkuSVFfVk9MVU1FLi0z</t>
  </si>
  <si>
    <t>MEQuMjAyNS84LzcBAAAAbh9pIQIAAAARMC40NzM1ODMwODY5NTY1MjIAQj0tKy/X3QgCxqgrL9fdCCxDSVFBVkcuTkFTREFRR006Uk9CVC5JUV9WT0xVTUUuLTMwRC4yMDI1LzgvNwEAAABcY9kgAgAAABIwLjA2NDE1Njc4MjYwODY5NTcAQj0tKy/X3QgXVasrL9fdCChDSVFBVkcuQVJDQTpJR1BULklRX1ZPTFVNRS4tMzBELjIwMjUvOC83AQAAAMwCXgECAAAAEjAuMDQwNzg5NTY1MjE3MzkxMwBCPS0rL9fdCBdVqysv190IKENJUUFWRy5CQVRTOldUQUkuSVFfVk9MVU1FLi0zMEQuMjAyNS84LzcBAAAAYE5vZAIAAAASMC4wODgyMDk3ODI2MDg2OTU2AEI9LSsv190IC8isKy/X3QgoQ0lRQVZHLkFSQ0E6VEhOUS5JUV9WT0xVTUUuLTMwRC4yMDI1LzgvNwEAAACuw34kAgAAABIwLjAzMDg0NjU2NTIxNzM5MTMAQj0tKy/X3QhaubIrL9fdCCxDSVFBVkcuTkFTREFRR006RkRUWC5JUV9WT0xVTUUuLTMwRC4yMDI1LzgvNwEAAAC9pZ0mAgAAABIwLjAxNzk4MTg2OTU2NTIxNzQAQj0tKy/X3QgHBq4rL9fdCChDSVFBVkcuQVJDQTpDSEFULklRX1ZPTFVNRS4tMzBELjIwMjUvOC83AQAAAAAwNW0CAAAAETAuMTcwNjc0NjUyMTczOTEzAEI9LSsv190IewulKy/X3QgoQ0lRQVZHLkFSQ0E6TE9VUC5JUV9WT0xVTUUuLTMwRC4yMDI1LzgvNwEAAABZXA8iAgAAABMwLjAwNzI0NjkxMzA0MzQ3ODI2AEI9LSsv190I</t>
  </si>
  <si>
    <t>MpeuKy/X3QgoQ0lRQVZHLkFSQ0E6TFJOWi5JUV9WT0xVTUUuLTMwRC4yMDI1LzgvNwEAAAC1dsMmAgAAABMwLjAwNDMxOTA4Njk1NjUyMTc0AEI9LSsv190IMpeuKy/X3QgnQ0lRQVZHLkFSQ0E6QUlTLklRX1ZPTFVNRS4tMzBELjIwMjUvOC83AQAAAJiXn3ACAAAAEjAuMDI3OTk3ODI2MDg2OTU2NQBCPS0rL9fdCDKXrisv190ILENJUUFWRy5OQVNEQVFHTTpXSVNFLklRX1ZPTFVNRS4tMzBELjIwMjUvOC83AQAAAOmwQ24CAAAAEjAuMDExMTg3MTczOTEzMDQzNQBCPS0rL9fdCFq5sisv190IJ0NJUUFWRy5MU0U6UkJPVC5JUV9WT0xVTUUuLTMwRC4yMDI1LzgvNwEAAACOeyQUAgAAABEwLjE0MjgxMDY5NTY1MjE3NABCPS0rL9fdCAQMsCsv190IKENJUUFWRy5YVFJBOlhBSVguSVFfVk9MVU1FLi0zMEQuMjAyNS84LzcBAAAANeziIgIAAAASMC4wNjc2MjUzOTEzMDQzNDc4AEI9LSsv190IWrmyKy/X3QgnQ0lRQVZHLkJJVDpXVEFJLklRX1ZPTFVNRS4tMzBELjIwMjUvOC83AQAAAE26WyMCAAAAEjAuMDEzOTgwOTEzMDQzNDc4MwBCPS0rL9fdCAQMsCsv190IJ0NJUUFWRy5MU0U6QUlBRy5JUV9WT0xVTUUuLTMwRC4yMDI1LzgvNwEAAADwnYIkAgAAABIwLjA2NDA3OTM5MTMwNDM0NzgAQj0tKy/X3QgCxqgrL9fdCCdDSVFBVkcuQVNYOlJCVFouSVFfVk9MVU1FLi0zMEQuMjAyNS84LzcBAAAAKe12IgIA</t>
  </si>
  <si>
    <t>AAASMC4wNDY0OTQ5NTY1MjE3MzkxAEI9LSsv190IoJCyKy/X3QgmQ0lRQVZHLkRCOlhCMFQuSVFfVk9MVU1FLi0zMEQuMjAyNS84LzcBAAAA0zPeKQMAAAAAAEI9LSsv190IAsaoKy/X3QgzQ0lRQVZHLk5BU0RBUUdNOlFRUS5JUV9WV0FQLjIwMjQvMTIvMzEuMjAyNS84LzcuVVNEAQAAAA66ewACAAAAEDUxMi44NDg3MzMzMzMzMzMAQj0tKy/X3Qh7C6UrL9fdCDNDSVFBVkcuTkFTREFRR006UVFRLklRX1ZXQVAuMjAyMy8xMi8yOS4yMDI1LzgvNy5VU0QBAAAADrp7AAIAAAAQNDgyLjQ1NTEwNDk4NTA3NQBCPS0rL9fdCHsLpSsv190IK0NJUUFWRy5OQVNEQVFHTTpRUVEuSVFfVk9MVU1FLi0zMEQuMjAyNS84LzcBAAAADrp7AAIAAAAQNDMuODkxNDQ0OTU2NTIxNwBCPS0rL9fdCBdVqysv190II0NJUS5BR0lYLklRX0NMT1NFUFJJQ0UuMjAyNS84LzcuVVNEAQAAACP3AHACAAAABzMyLjgxNzQAQj0tKy/X3QgSCZo2L9fdCCNDSVEuQUdJWC5JUV9DTE9TRVBSSUNFLjIwMjUvOC82LlVTRAEAAAAj9wBwAgAAAAczMi43MDAyAEI9LSsv190IWrmyKy/X3QgjQ0lRLkFHSVguSVFfQ0xPU0VQUklDRS4yMDI1LzgvNC5VU0QBAAAAI/cAcAIAAAAHMzIuMDIyNwBCPS0rL9fdCFq5sisv190II0NJUS5BR0lYLklRX0NMT1NFUFJJQ0UuMjAyNS84LzEuVVNEAQAAACP3AHACAAAABzMxLjM5MDEAQj0tKy/X3Qg4N7Ir</t>
  </si>
  <si>
    <t>L9fdCCNDSVEuQUdJWC5JUV9DTE9TRVBSSUNFLjIwMjUvNS8xLlVTRAEAAAAj9wBwAgAAAAUyNS45NwBCPS0rL9fdCALGqCsv190II0NJUS5eU1BYLklRX0NMT1NFUFJJQ0UuMjAyNS84LzcuVVNEAQAAAJu4KAACAAAAEDYzMzkuOTk3NzI3NjczNTQAQj0tKy/X3QgSCZo2L9fdCCNDSVEuXlNQWC5JUV9DTE9TRVBSSUNFLjIwMjUvOC82LlVTRAEAAACbuCgAAgAAABA2MzQ1LjA1OTU0MjU1MDM0AEI9LSsv190IWrmyKy/X3QgjQ0lRLl5TUFguSVFfQ0xPU0VQUklDRS4yMDI1LzgvNC5VU0QBAAAAm7goAAIAAAAQNjMyOS45Mzk0OTk3ODkyNwBCPS0rL9fdCFq5sisv190II0NJUS5eU1BYLklRX0NMT1NFUFJJQ0UuMjAyNS84LzEuVVNEAQAAAJu4KAACAAAAEDYyMzguMDA2NTcwMDQ2MDIAQj0tKy/X3QhaubIrL9fdCCVDSVEuXlNQWC5JUV9DTE9TRVBSSUNFLjIwMjQvMTIvMzEuVVNEAQAAAJu4KAACAAAAEDU4ODEuNjI3NjQ4MjE0MDkAQj0tKy/X3QhaubIrL9fdCCVDSVEuXlNQWC5JUV9DTE9TRVBSSUNFLjIwMjMvMTIvMjkuVVNEAQAAAJu4KAACAAAAEDQ3NjkuODI5NDEwNzkwNjcAQj0tKy/X3QhaubIrL9fdCCtDSVEuTkFTREFRR006UVFRLklRX0NMT1NFUFJJQ0UuMjAyNS84LzcuVVNEAQAAAA66ewACAAAABjU2OS4yNABCPS0rL9fdCBIJmjYv190IK0NJUS5OQVNEQVFHTTpRUVEuSVFfQ0xPU0VQUklD</t>
  </si>
  <si>
    <t>RS4yMDI1LzgvNi5VU0QBAAAADrp7AAIAAAAGNTY3LjMyAEI9LSsv190IWrmyKy/X3QgrQ0lRLk5BU0RBUUdNOlFRUS5JUV9DTE9TRVBSSUNFLjIwMjUvOC80LlVTRAEAAAAOunsAAgAAAAU1NjQuMQBCPS0rL9fdCFq5sisv190IK0NJUS5OQVNEQVFHTTpRUVEuSVFfQ0xPU0VQUklDRS4yMDI1LzgvMS5VU0QBAAAADrp7AAIAAAAGNTUzLjg4AEI9LSsv190IpkOuKy/X3QgtQ0lRLk5BU0RBUUdNOlFRUS5JUV9DTE9TRVBSSUNFLjIwMjQvMTIvMzEuVVNEAQAAAA66ewACAAAABjUxMS4yMwBCPS0rL9fdCFq5sisv190ILUNJUS5OQVNEQVFHTTpRUVEuSVFfQ0xPU0VQUklDRS4yMDIzLzEyLzI5LlVTRAEAAAAOunsAAgAAAAY0MDkuNTIAQj0tKy/X3Qh7C6UrL9fdCCNDSVEuXkRKSS5JUV9DTE9TRVBSSUNFLjIwMjUvOC83LlVTRAEAAAD4tCgAAgAAAA80Mzk2OC42Mzk5OTQwMzYAQj0tKy/X3QgzgZg2L9fdCCNDSVEuXkRKSS5JUV9DTE9TRVBSSUNFLjIwMjUvOC82LlVTRAEAAAD4tCgAAgAAABA0NDE5My4xMjQwODkxODI0AEI9LSsv190IewulKy/X3QgjQ0lRLl5ESkkuSVFfQ0xPU0VQUklDRS4yMDI1LzgvNC5VU0QBAAAA+LQoAAIAAAAQNDQxNzMuNjM4NDc2MzIzMwBCPS0rL9fdCFq5sisv190II0NJUS5eREpJLklRX0NMT1NFUFJJQ0UuMjAyNS84LzEuVVNEAQAAAPi0KAACAAAAEDQzNTg4LjU3ODM0MDA2</t>
  </si>
  <si>
    <t>ODMAQj0tKy/X3QhaubIrL9fdCCVDSVEuXkRKSS5JUV9DTE9TRVBSSUNFLjIwMjQvMTIvMzEuVVNEAQAAAPi0KAACAAAAEDQyNTQ0LjIyMzI1MzM5MzIAQj0tKy/X3QgEDLArL9fdCCVDSVEuXkRKSS5JUV9DTE9TRVBSSUNFLjIwMjMvMTIvMjkuVVNEAQAAAPi0KAACAAAAEDM3Njg5LjUzNTY1OTczMDkAQj0tKy/X3QhaubIrL9fdCCdDSVEuSFNURUNILklRX0NMT1NFUFJJQ0UuMjAyNC8xMi8zMS5VU0QFAAAAAAAAAAgAAAAUKEludmFsaWQgSWRlbnRpZmllcilCPS0rL9fdCAQMsCsv190IJ0NJUS5IU1RFQ0guSVFfQ0xPU0VQUklDRS4yMDIzLzEyLzI5LlVTRAUAAAAAAAAACAAAABQoSW52YWxpZCBJZGVudGlmaWVyKUI9LSsv190IAsaoKy/X3QgrQ0lRLk5BU0RBUUdNOkFJUS5JUV9DTE9TRVBSSUNFLjIwMjUvOC83LlVTRAEAAADp3GIhAgAAAAU0NC43MQBCPS0rL9fdCBIJmjYv190IK0NJUS5OQVNEQVFHTTpBSVEuSVFfQ0xPU0VQUklDRS4yMDI1LzgvNi5VU0QBAAAA6dxiIQIAAAAFNDQuNjQAQj0tKy/X3QhaubIrL9fdCCtDSVEuTkFTREFRR006QUlRLklRX0NMT1NFUFJJQ0UuMjAyNS84LzQuVVNEAQAAAOncYiECAAAABTQ0LjMzAEI9LSsv190IF1WrKy/X3QgrQ0lRLk5BU0RBUUdNOkFJUS5JUV9DTE9TRVBSSUNFLjIwMjUvOC8xLlVTRAEAAADp3GIhAgAAAAU0My40NwBCPS0rL9fdCFq5sisv190I</t>
  </si>
  <si>
    <t>LUNJUS5OQVNEQVFHTTpBSVEuSVFfQ0xPU0VQUklDRS4yMDIzLzEyLzI5LlVTRAEAAADp3GIhAgAAAAUzMS4xOABCPS0rL9fdCFq5sisv190IK0NJUS5OQVNEQVFHTTpTTUguSVFfQ0xPU0VQUklDRS4yMDI1LzgvNy5VU0QBAAAAYMI2AAIAAAAGMjkxLjEyAEI9LSsv190IvbqZNi/X3QgrQ0lRLk5BU0RBUUdNOlNNSC5JUV9DTE9TRVBSSUNFLjIwMjUvOC82LlVTRAEAAABgwjYAAgAAAAYyODYuNjIAQj0tKy/X3QimQ64rL9fdCCtDSVEuTkFTREFRR006U01ILklRX0NMT1NFUFJJQ0UuMjAyNS84LzQuVVNEAQAAAGDCNgACAAAABjI5MC4xOQBCPS0rL9fdCDKXrisv190IK0NJUS5OQVNEQVFHTTpTTUguSVFfQ0xPU0VQUklDRS4yMDI1LzgvMS5VU0QBAAAAYMI2AAIAAAAGMjgzLjk1AEI9LSsv190IWrmyKy/X3QgtQ0lRLk5BU0RBUUdNOlNNSC5JUV9DTE9TRVBSSUNFLjIwMjQvMTIvMzEuVVNEAQAAAGDCNgACAAAABjI0Mi4xNwBCPS0rL9fdCFq5sisv190ILUNJUS5OQVNEQVFHTTpTTUguSVFfQ0xPU0VQUklDRS4yMDIzLzEyLzI5LlVTRAEAAABgwjYAAgAAAAYxNzQuODcAQj0tKy/X3QgEDLArL9fdCCxDSVEuTkFTREFRR006Qk9UWi5JUV9DTE9TRVBSSUNFLjIwMjUvOC83LlVTRAEAAAD3/QgWAgAAAAUzMy40MwBCPS0rL9fdCBIJmjYv190ILENJUS5OQVNEQVFHTTpCT1RaLklRX0NMT1NFUFJJQ0UuMjAy</t>
  </si>
  <si>
    <t>NS84LzYuVVNEAQAAAPf9CBYCAAAABDMzLjYAQj0tKy/X3QgEDLArL9fdCCxDSVEuTkFTREFRR006Qk9UWi5JUV9DTE9TRVBSSUNFLjIwMjUvOC80LlVTRAEAAAD3/QgWAgAAAAUzMy45NwBCPS0rL9fdCFq5sisv190ILENJUS5OQVNEQVFHTTpCT1RaLklRX0NMT1NFUFJJQ0UuMjAyNS84LzEuVVNEAQAAAPf9CBYCAAAABTMzLjEyAEI9LSsv190IWrmyKy/X3QgfQ0lRLk5BU0RBUUdNOkFHSVguSVFfTUFSS0VUQ0FQLgEAAAAj9wBwAgAAAAkyOS41NjA1NjYAQj0tKy/X3QhCPS0rL9fdCCdDSVEuTkFTREFRR006QUdJWC5JUV9NQVJLRVRDQVAuMjAyNS84LzcBAAAAI/cAcAIAAAAJMjkuNTM1NzI2AEI9LSsv190IWrmyKy/X3QgmQ0lRLk5BU0RBUUdNOlNNSC5JUV9NQVJLRVRDQVAuMjAyNS84LzcBAAAAYMI2AAIAAAAMMjc1MDguNDc0MzU5AEI9LSsv190IpkOuKy/X3QgiQ0lRLkJBVFM6SUdWLklRX01BUktFVENBUC4yMDI1LzgvNwEAAADNOoYAAgAAAAcxMTgzNi44AQYAAAAFAAAAATEBAAAACy0xOTM4NzA3MzI2AwAAAAMxNjACAAAABjEwMDA1NAQAAAABMAcAAAAIOC83LzIwMjVCPS0rL9fdCDKXrisv190IJ0NJUS5OQVNEQVFHTTpCT1RaLklRX01BUktFVENBUC4yMDI1LzgvNwEAAAD3/QgWAgAAAAkyNzk2Ljc1MzgAQj0tKy/X3QhaubIrL9fdCCZDSVEuTkFTREFRR006QUlRLklRX01BUktFVENBUC4y</t>
  </si>
  <si>
    <t>MDI1LzgvNwEAAADp3GIhAgAAAAszOTkwLjM2NzU4OQBCPS0rL9fdCFq5sisv190II0NJUS5BUkNBOkFSVFkuSVFfTUFSS0VUQ0FQLjIwMjUvOC83AQAAAG4faSECAAAACDExOTYuMzc1AEI9LSsv190IWrmyKy/X3QgnQ0lRLk5BU0RBUUdNOlJPQlQuSVFfTUFSS0VUQ0FQLjIwMjUvOC83AQAAAFxj2SACAAAACjUxMi4zMDI1MjkAQj0tKy/X3QhaubIrL9fdCCNDSVEuQVJDQTpJR1BULklRX01BUktFVENBUC4yMDI1LzgvNwEAAADMAl4BAgAAAAc0OTcuMzc2AQYAAAAFAAAAATEBAAAACy0xOTM2NTExMTk1AwAAAAMxNjACAAAABjEwMDA1NAQAAAABMAcAAAAIOC83LzIwMjVCPS0rL9fdCHsLpSsv190II0NJUS5CQVRTOldUQUkuSVFfTUFSS0VUQ0FQLjIwMjUvOC83AQAAAGBOb2QCAAAABzIxOS4wNDIAQj0tKy/X3Qh7C6UrL9fdCCNDSVEuQVJDQTpUSE5RLklRX01BUktFVENBUC4yMDI1LzgvNwEAAACuw34kAgAAAAcyMDkuMzQ1AEI9LSsv190IBAywKy/X3QgnQ0lRLk5BU0RBUUdNOkZEVFguSVFfTUFSS0VUQ0FQLjIwMjUvOC83AQAAAL2lnSYCAAAACjE4NS44NDY2OTIAQj0tKy/X3QhaubIrL9fdCCNDSVEuQVJDQTpDSEFULklRX01BUktFVENBUC4yMDI1LzgvNwEAAAAAMDVtAgAAAAczOTkuNDI3AEI9LSsv190IWrmyKy/X3QgjQ0lRLkFSQ0E6TE9VUC5JUV9NQVJLRVRDQVAuMjAyNS84LzcBAAAAWVwP</t>
  </si>
  <si>
    <t>IgIAAAAKMTAzLjg2MTk4NQBCPS0rL9fdCBdVqysv190II0NJUS5BUkNBOkxSTlouSVFfTUFSS0VUQ0FQLjIwMjUvOC83AQAAALV2wyYCAAAACTMzLjAzMjUzMgBCPS0rL9fdCBdVqysv190IIkNJUS5BUkNBOkFJUy5JUV9NQVJLRVRDQVAuMjAyNS84LzcBAAAAmJefcAIAAAAIMjMuNjIzODQAQj0tKy/X3QgCxqgrL9fdCCdDSVEuTkFTREFRR006V0lTRS5JUV9NQVJLRVRDQVAuMjAyNS84LzcBAAAA6bBDbgIAAAAJMzIuNzU1MTY0AEI9LSsv190IC8isKy/X3QgjQ0lRLlhUUkE6WEFJWC5JUV9NQVJLRVRDQVAuMjAyNS84LzcBAAAANeziIgIAAAAKNDk4OC41MjQ4OQBCPS0rL9fdCFq5sisv190IIkNJUS5CSVQ6V1RBSS5JUV9NQVJLRVRDQVAuMjAyNS84LzcBAAAATbpbIwIAAAAJNzg0Ljg0MTE4AEI9LSsv190IWrmyKy/X3QgiQ0lRLkxTRTpBSUFHLklRX01BUktFVENBUC4yMDI1LzgvNwEAAADwnYIkAgAAAAk3NzEuNzk4NzUAQj0tKy/X3QimQ64rL9fdCCJDSVEuQVNYOlJCVFouSVFfTUFSS0VUQ0FQLjIwMjUvOC83AQAAACntdiICAAAACjMwMi40MzQ0NTIAQj0tKy/X3Qgyl64rL9fdCCFDSVEuREI6WEIwVC5JUV9NQVJLRVRDQVAuMjAyNS84LzcBAAAA0zPeKQIAAAAINzcuNzE4MTgAQj0tKy/X3QhaubIrL9fdCClDSVEuTkFTREFRR006QUdJWC5JUV9NQVJLRVRDQVAuMjAyNC8xMi8zMQEAAAAj9wBw</t>
  </si>
  <si>
    <t>AgAAAAkxMS4zNzIwNTcAQj0tKy/X3QhaubIrL9fdCChDSVEuTkFTREFRR006U01ILklRX01BUktFVENBUC4yMDI0LzEyLzMxAQAAAGDCNgACAAAADDIzMzA2Ljg5NDYyNwBCPS0rL9fdCAQMsCsv190IJENJUS5CQVRTOklHVi5JUV9NQVJLRVRDQVAuMjAyNC8xMi8zMQEAAADNOoYAAgAAAAg5MzIxLjE3MgEGAAAABQAAAAExAQAAAAstMTk2NDg5MTMxMgMAAAADMTYwAgAAAAYxMDAwNTQEAAAAATAHAAAACjEyLzMxLzIwMjRCPS0rL9fdCFq5sisv190IKUNJUS5OQVNEQVFHTTpCT1RaLklRX01BUktFVENBUC4yMDI0LzEyLzMxAQAAAPf9CBYCAAAACDI1ODIuODM4AEI9LSsv190IAsaoKy/X3QgoQ0lRLk5BU0RBUUdNOkFJUS5JUV9NQVJLRVRDQVAuMjAyNC8xMi8zMQEAAADp3GIhAgAAAAsyNjEwLjkwNDg3NwBCPS0rL9fdCBdVqysv190IJUNJUS5BUkNBOkFSVFkuSVFfTUFSS0VUQ0FQLjIwMjQvMTIvMzEBAAAAbh9pIQIAAAAHNzE5LjE1OABCPS0rL9fdCHsLpSsv190IKUNJUS5OQVNEQVFHTTpST0JULklRX01BUktFVENBUC4yMDI0LzEyLzMxAQAAAFxj2SACAAAACTQ0My42NDQwOQBCPS0rL9fdCBdVqysv190IJUNJUS5BUkNBOklHUFQuSVFfTUFSS0VUQ0FQLjIwMjQvMTIvMzEBAAAAzAJeAQIAAAAGNDA3LjA3AQYAAAAFAAAAATEBAAAACy0xOTg3ODU3OTUzAwAAAAMxNjACAAAABjEwMDA1NAQAAAAB</t>
  </si>
  <si>
    <t>MAcAAAAKMTIvMzEvMjAyNEI9LSsv190IC8isKy/X3QglQ0lRLkJBVFM6V1RBSS5JUV9NQVJLRVRDQVAuMjAyNC8xMi8zMQEAAABgTm9kAgAAAAUyMDIuNABCPS0rL9fdCFq5sisv190IJUNJUS5BUkNBOlRITlEuSVFfTUFSS0VUQ0FQLjIwMjQvMTIvMzEBAAAArsN+JAIAAAAGMTQ5LjQ1AEI9LSsv190IWrmyKy/X3QgpQ0lRLk5BU0RBUUdNOkZEVFguSVFfTUFSS0VUQ0FQLjIwMjQvMTIvMzEBAAAAvaWdJgIAAAAKMTYyLjIwMjM3OQBCPS0rL9fdCKZDrisv190IJUNJUS5BUkNBOkNIQVQuSVFfTUFSS0VUQ0FQLjIwMjQvMTIvMzEBAAAAADA1bQIAAAAIMjI1LjU2NDUAQj0tKy/X3Qgyl64rL9fdCCVDSVEuQVJDQTpMT1VQLklRX01BUktFVENBUC4yMDI0LzEyLzMxAQAAAFlcDyICAAAACTY2LjY3ODU1MwBCPS0rL9fdCFq5sisv190IJUNJUS5BUkNBOkxSTlouSVFfTUFSS0VUQ0FQLjIwMjQvMTIvMzEBAAAAtXbDJgIAAAAJMzMuOTExMjA4AEI9LSsv190IAsaoKy/X3QgkQ0lRLkFSQ0E6QUlTLklRX01BUktFVENBUC4yMDI0LzEyLzMxAQAAAJiXn3ACAAAACDAuNTk2MzE4AEI9LSsv190IWrmyKy/X3QgpQ0lRLk5BU0RBUUdNOldJU0UuSVFfTUFSS0VUQ0FQLjIwMjQvMTIvMzEBAAAA6bBDbgIAAAAHMjAuNzE5OABCPS0rL9fdCAQMsCsv190IJUNJUS5YVFJBOlhBSVguSVFfTUFSS0VUQ0FQLjIwMjQvMTIv</t>
  </si>
  <si>
    <t>MzEBAAAANeziIgIAAAALNDEwOC41MTcwNTYAQj0tKy/X3QhaubIrL9fdCCRDSVEuQklUOldUQUkuSVFfTUFSS0VUQ0FQLjIwMjQvMTIvMzEBAAAATbpbIwIAAAAKNzY5LjM3MTcyNgBCPS0rL9fdCAQMsCsv190IJENJUS5MU0U6QUlBRy5JUV9NQVJLRVRDQVAuMjAyNC8xMi8zMQEAAADwnYIkAgAAAAo1OTguMDgxOTAzAEI9LSsv190IWrmyKy/X3QgkQ0lRLkFTWDpSQlRaLklRX01BUktFVENBUC4yMDI0LzEyLzMxAQAAACntdiICAAAACjI4Ny44NDAwMDEAQj0tKy/X3QgEDLArL9fdCCNDSVEuREI6WEIwVC5JUV9NQVJLRVRDQVAuMjAyNC8xMi8zMQEAAADTM94pAgAAAAU2MS4yOQBCPS0rL9fdCFq5sisv190IJENJUS5OQVNEQVFHTTpBR0lYLklRX1ZPTFVNRS4yMDI1LzgvNwEAAAAj9wBwAgAAAAgwLjAzODkxOQBCPS0rL9fdCALGqCsv190II0NJUS5OQVNEQVFHTTpTTUguSVFfVk9MVU1FLjIwMjUvOC83AQAAAGDCNgACAAAACDguMDY5NDM3AEI9LSsv190IF1WrKy/X3QgfQ0lRLkJBVFM6SUdWLklRX1ZPTFVNRS4yMDI1LzgvNwEAAADNOoYAAgAAAAg2Ljg1MjcwNwBCPS0rL9fdCBdVqysv190IJENJUS5OQVNEQVFHTTpCT1RaLklRX1ZPTFVNRS4yMDI1LzgvNwEAAAD3/QgWAgAAAAgwLjkwMzk4NABCPS0rL9fdCAvIrCsv190II0NJUS5OQVNEQVFHTTpBSVEuSVFfVk9MVU1FLjIwMjUvOC83AQAAAOnc</t>
  </si>
  <si>
    <t>YiECAAAACDEuMTc5NjAyAEI9LSsv190IewulKy/X3QggQ0lRLkFSQ0E6QVJUWS5JUV9WT0xVTUUuMjAyNS84LzcBAAAAbh9pIQIAAAAIMC40MDMyODIAQj0tKy/X3QjlW60rL9fdCCRDSVEuTkFTREFRR006Uk9CVC5JUV9WT0xVTUUuMjAyNS84LzcBAAAAXGPZIAIAAAAIMC4wNDMyNDIAQj0tKy/X3QhaubIrL9fdCCBDSVEuQVJDQTpJR1BULklRX1ZPTFVNRS4yMDI1LzgvNwEAAADMAl4BAgAAAAgwLjAzNzc2OQBCPS0rL9fdCKZDrisv190IIENJUS5CQVRTOldUQUkuSVFfVk9MVU1FLjIwMjUvOC83AQAAAGBOb2QCAAAACDAuMDgwOTQ1AEI9LSsv190IMpeuKy/X3QggQ0lRLkFSQ0E6VEhOUS5JUV9WT0xVTUUuMjAyNS84LzcBAAAArsN+JAIAAAAIMC4wNDc2NjQAQj0tKy/X3QhaubIrL9fdCCRDSVEuTkFTREFRR006RkRUWC5JUV9WT0xVTUUuMjAyNS84LzcBAAAAvaWdJgIAAAAIMC4wMTM1NTEAQj0tKy/X3QhaubIrL9fdCCBDSVEuQVJDQTpDSEFULklRX1ZPTFVNRS4yMDI1LzgvNwEAAAAAMDVtAgAAAAYwLjIzNTIAQj0tKy/X3QgEDLArL9fdCCBDSVEuQVJDQTpMT1VQLklRX1ZPTFVNRS4yMDI1LzgvNwEAAABZXA8iAgAAAAgwLjAxMTU3NwBCPS0rL9fdCALGqCsv190IIENJUS5BUkNBOkxSTlouSVFfVk9MVU1FLjIwMjUvOC83AQAAALV2wyYCAAAACDAuMDAzMTY0AEI9LSsv190IWrmyKy/X3QgfQ0lR</t>
  </si>
  <si>
    <t>LkFSQ0E6QUlTLklRX1ZPTFVNRS4yMDI1LzgvNwEAAACYl59wAgAAAAgwLjAxNjM3MQBCPS0rL9fdCAQMsCsv190IJENJUS5OQVNEQVFHTTpXSVNFLklRX1ZPTFVNRS4yMDI1LzgvNwEAAADpsENuAgAAAAgwLjAwNTEzOQBCPS0rL9fdCFq5sisv190IH0NJUS5MU0U6UkJPVC5JUV9WT0xVTUUuMjAyNS84LzcBAAAAjnskFAIAAAAIMC4wNTI4NTcAQj0tKy/X3QhaubIrL9fdCCBDSVEuWFRSQTpYQUlYLklRX1ZPTFVNRS4yMDI1LzgvNwEAAAA17OIiAgAAAAgwLjA3MzA3OABCPS0rL9fdCALGqCsv190IH0NJUS5CSVQ6V1RBSS5JUV9WT0xVTUUuMjAyNS84LzcBAAAATbpbIwIAAAAIMC4wMTcwNjkAQj0tKy/X3QgXVasrL9fdCB9DSVEuTFNFOkFJQUcuSVFfVk9MVU1FLjIwMjUvOC83AQAAAPCdgiQCAAAACDAuMDgxNDI2AEI9LSsv190IF1WrKy/X3QgfQ0lRLkFTWDpSQlRaLklRX1ZPTFVNRS4yMDI1LzgvNwEAAAAp7XYiAgAAAAgwLjA3MzQ2OABCPS0rL9fdCAvIrCsv190IHkNJUS5EQjpYQjBULklRX1ZPTFVNRS4yMDI1LzgvNwEAAADTM94pAwAAAAAAQj0tKy/X3QjlW60rL9fdCChDSVEuTkFTREFRR006QUdJWC5JUV9DTE9TRVBSSUNFLjIwMjUvOC83AQAAACP3AHACAAAABzMyLjgxNzQAQj0tKy/X3QgzgZg2L9fdCCBDSVEuTkFTREFRR006QUdJWC5JUV9DTE9TRVBSSUNFLgEAAAAj9wBwAgAAAAYzMi44</t>
  </si>
  <si>
    <t>NDUAQj0tKy/X3QhCPS0rL9fdCChDSVEuTkFTREFRR006QUdJWC5JUV9DTE9TRVBSSUNFLjIwMjUvOC82AQAAACP3AHACAAAABzMyLjcwMDIAQj0tKy/X3Qh7C6UrL9fdCCJDSVEuTkFTREFRR006QUdJWC5JUV9WV0FQLjIwMjUvOC83AQAAACP3AHACAAAABTMzLjA4AEI9LSsv190IewulKy/X3QgvQ0lRLk5BU0RBUUdNOkFHSVguSVFfU0hBUkVTT1VUU1RBTkRJTkcuMjAyNS84LzcBAAAAI/cAcAIAAAAIMC45MDAwMDIAQj0tKy/X3QgSCZo2L9fdCC9DSVEuTkFTREFRR006QUdJWC5JUV9TSEFSRVNPVVRTVEFORElORy4yMDI1LzgvNgEAAAAj9wBwAgAAAAgwLjkwMDAwMgBCPS0rL9fdCFq5sisv190IMUNJUS5OQVNEQVFHTTpBR0lYLklRX1NIQVJFU09VVFNUQU5ESU5HLjIwMjQvMTIvMzEBAAAAI/cAcAIAAAAIMC40MDAwMDIAQj0tKy/X3QgEDLArL9fdCDBDSVEuTkFTREFRR006U01ILklRX1NIQVJFU09VVFNUQU5ESU5HLjIwMjQvMTIvMzEBAAAAYMI2AAIAAAAJOTYuMjQxODc0AEI9LSsv190IAsaoKy/X3QgsQ0lRLkJBVFM6SUdWLklRX1NIQVJFU09VVFNUQU5ESU5HLjIwMjQvMTIvMzEBAAAAzTqGAAIAAAAEOTMuMQBCPS0rL9fdCALGqCsv190IMUNJUS5OQVNEQVFHTTpCT1RaLklRX1NIQVJFU09VVFNUQU5ESU5HLjIwMjQvMTIvMzEBAAAA9/0IFgIAAAAFODAuODQAQj0tKy/X3QgCxqgrL9fdCDBD</t>
  </si>
  <si>
    <t>SVEuTkFTREFRR006QUlRLklRX1NIQVJFU09VVFNUQU5ESU5HLjIwMjQvMTIvMzEBAAAA6dxiIQIAAAAJNjcuNTcwMDAyAEI9LSsv190IF1WrKy/X3QgtQ0lRLkFSQ0E6QVJUWS5JUV9TSEFSRVNPVVRTVEFORElORy4yMDI0LzEyLzMxAQAAAG4faSECAAAABDE5LjQAQj0tKy/X3QgXVasrL9fdCDFDSVEuTkFTREFRR006Uk9CVC5JUV9TSEFSRVNPVVRTVEFORElORy4yMDI0LzEyLzMxAQAAAFxj2SACAAAACDkuODUwMDAyAEI9LSsv190IC8isKy/X3QgtQ0lRLkFSQ0E6SUdQVC5JUV9TSEFSRVNPVVRTVEFORElORy4yMDI0LzEyLzMxAQAAAMwCXgECAAAAATkAQj0tKy/X3QjlW60rL9fdCC1DSVEuQkFUUzpXVEFJLklRX1NIQVJFU09VVFNUQU5ESU5HLjIwMjQvMTIvMzEBAAAAYE5vZAIAAAADOS4yAEI9LSsv190IWrmyKy/X3QgtQ0lRLkFSQ0E6VEhOUS5JUV9TSEFSRVNPVVRTVEFORElORy4yMDI0LzEyLzMxAQAAAK7DfiQCAAAABDMuMDUAQj0tKy/X3QimQ64rL9fdCDFDSVEuTkFTREFRR006RkRUWC5JUV9TSEFSRVNPVVRTVEFORElORy4yMDI0LzEyLzMxAQAAAL2lnSYCAAAACDQuNTg4NDY5AEI9LSsv190IMpeuKy/X3QgtQ0lRLkFSQ0E6Q0hBVC5JUV9TSEFSRVNPVVRTVEFORElORy4yMDI0LzEyLzMxAQAAAAAwNW0CAAAABTUuNTc1AEI9LSsv190IMpeuKy/X3QgtQ0lRLkFSQ0E6TE9VUC5JUV9TSEFS</t>
  </si>
  <si>
    <t>RVNPVVRTVEFORElORy4yMDI0LzEyLzMxAQAAAFlcDyICAAAACDEuMjUwMDAxAEI9LSsv190IMpeuKy/X3QgtQ0lRLkFSQ0E6TFJOWi5JUV9TSEFSRVNPVVRTVEFORElORy4yMDI0LzEyLzMxAQAAALV2wyYCAAAABDAuODcAQj0tKy/X3QgEDLArL9fdCCxDSVEuQVJDQTpBSVMuSVFfU0hBUkVTT1VUU1RBTkRJTkcuMjAyNC8xMi8zMQEAAACYl59wAgAAAAUwLjAyNQBCPS0rL9fdCFq5sisv190IMUNJUS5OQVNEQVFHTTpXSVNFLklRX1NIQVJFU09VVFNUQU5ESU5HLjIwMjQvMTIvMzEBAAAA6bBDbgIAAAAEMC41NABCPS0rL9fdCHsLpSsv190ILUNJUS5YVFJBOlhBSVguSVFfU0hBUkVTT1VUU1RBTkRJTkcuMjAyNC8xMi8zMQEAAAA17OIiAgAAAAkzMC40Mzc5NjkAQj0tKy/X3QgEDLArL9fdCCxDSVEuQklUOldUQUkuSVFfU0hBUkVTT1VUU1RBTkRJTkcuMjAyNC8xMi8zMQEAAABNulsjAgAAAAgxMS40NjI2MwBCPS0rL9fdCFq5sisv190ILENJUS5MU0U6QUlBRy5JUV9TSEFSRVNPVVRTVEFORElORy4yMDI0LzEyLzMxAQAAAPCdgiQCAAAACTM0LjUxMTM2MgBCPS0rL9fdCAQMsCsv190ILENJUS5BU1g6UkJUWi5JUV9TSEFSRVNPVVRTVEFORElORy4yMDI0LzEyLzMxAQAAACntdiICAAAACTE5LjI2NjM5OQBCPS0rL9fdCKCQsisv190IK0NJUS5EQjpYQjBULklRX1NIQVJFU09VVFNUQU5ESU5HLjIwMjQv</t>
  </si>
  <si>
    <t>MTIvMzEBAAAA0zPeKQIAAAABMwBCPS0rL9fdCALGqCsv190ILkNJUS5OQVNEQVFHTTpTTUguSVFfU0hBUkVTT1VUU1RBTkRJTkcuMjAyNS84LzcBAAAAYMI2AAIAAAAJOTQuNDkxODc0AEI9LSsv190IEgmaNi/X3QgqQ0lRLkJBVFM6SUdWLklRX1NIQVJFU09VVFNUQU5ESU5HLjIwMjUvOC83AQAAAM06hgACAAAAAzEwOABCPS0rL9fdCL26mTYv190IL0NJUS5OQVNEQVFHTTpCT1RaLklRX1NIQVJFU09VVFNUQU5ESU5HLjIwMjUvOC83AQAAAPf9CBYCAAAABTgzLjY2AEI9LSsv190IM4GYNi/X3QguQ0lRLk5BU0RBUUdNOkFJUS5JUV9TSEFSRVNPVVRTVEFORElORy4yMDI1LzgvNwEAAADp3GIhAgAAAAk4OS4yNTAwMDIAQj0tKy/X3Qi9upk2L9fdCCtDSVEuQVJDQTpBUlRZLklRX1NIQVJFU09VVFNUQU5ESU5HLjIwMjUvOC83AQAAAG4faSECAAAABTI4LjE1AEI9LSsv190IvbqZNi/X3QgvQ0lRLk5BU0RBUUdNOlJPQlQuSVFfU0hBUkVTT1VUU1RBTkRJTkcuMjAyNS84LzcBAAAAXGPZIAIAAAAJMTAuMzAwMDAyAEI9LSsv190IaGyZNi/X3QgrQ0lRLkFSQ0E6SUdQVC5JUV9TSEFSRVNPVVRTVEFORElORy4yMDI1LzgvNwEAAADMAl4BAgAAAAM5LjkAQj0tKy/X3QgHHpk2L9fdCCtDSVEuQkFUUzpXVEFJLklRX1NIQVJFU09VVFNUQU5ESU5HLjIwMjUvOC83AQAAAGBOb2QCAAAAAzguNgBCPS0rL9fdCGhs</t>
  </si>
  <si>
    <t>mTYv190IK0NJUS5BUkNBOlRITlEuSVFfU0hBUkVTT1VUU1RBTkRJTkcuMjAyNS84LzcBAAAArsN+JAIAAAAFMy43MjUAQj0tKy/X3Qi9upk2L9fdCC9DSVEuTkFTREFRR006RkRUWC5JUV9TSEFSRVNPVVRTVEFORElORy4yMDI1LzgvNwEAAAC9pZ0mAgAAAAg0LjY4ODQ2OQBCPS0rL9fdCGhsmTYv190IK0NJUS5BUkNBOkNIQVQuSVFfU0hBUkVTT1VUU1RBTkRJTkcuMjAyNS84LzcBAAAAADA1bQIAAAAFNy41MjUAQj0tKy/X3Qi9upk2L9fdCCtDSVEuQVJDQTpMT1VQLklRX1NIQVJFU09VVFNUQU5ESU5HLjIwMjUvOC83AQAAAFlcDyICAAAACDEuNjAwMDAxAEI9LSsv190IBx6ZNi/X3QgrQ0lRLkFSQ0E6TFJOWi5JUV9TSEFSRVNPVVRTVEFORElORy4yMDI1LzgvNwEAAAC1dsMmAgAAAAQwLjc4AEI9LSsv190IBx6ZNi/X3QgqQ0lRLkFSQ0E6QUlTLklRX1NIQVJFU09VVFNUQU5ESU5HLjIwMjUvOC83AQAAAJiXn3ACAAAAAzAuOABCPS0rL9fdCL26mTYv190IL0NJUS5OQVNEQVFHTTpXSVNFLklRX1NIQVJFU09VVFNUQU5ESU5HLjIwMjUvOC83AQAAAOmwQ24CAAAABDAuODYAQj0tKy/X3QgSCZo2L9fdCCtDSVEuWFRSQTpYQUlYLklRX1NIQVJFU09VVFNUQU5ESU5HLjIwMjUvOC83AQAAADXs4iICAAAACTM1LjU2NjI2OQBCPS0rL9fdCGhsmTYv190IKkNJUS5CSVQ6V1RBSS5JUV9TSEFSRVNPVVRTVEFO</t>
  </si>
  <si>
    <t>RElORy4yMDI1LzgvNwEAAABNulsjAgAAAAgxMS45ODk2MwBCPS0rL9fdCL26mTYv190IKkNJUS5MU0U6QUlBRy5JUV9TSEFSRVNPVVRTVEFORElORy4yMDI1LzgvNwEAAADwnYIkAgAAAAk0MS43MjMzNjIAQj0tKy/X3QhobJk2L9fdCCpDSVEuQVNYOlJCVFouSVFfU0hBUkVTT1VUU1RBTkRJTkcuMjAyNS84LzcBAAAAKe12IgIAAAAJMjAuNzcxNTk3AEI9LSsv190IvbqZNi/X3QgpQ0lRLkRCOlhCMFQuSVFfU0hBUkVTT1VUU1RBTkRJTkcuMjAyNS84LzcBAAAA0zPeKQIAAAAENC4wOQBCPS0rL9fdCGhsmTYv190IMUNJUS5OQVNEQVFHTTpBR0lYLklRX1NIQVJFU09VVFNUQU5ESU5HLjIwMjMvMTIvMjkBAAAAI/cAcAMAAAAAAEI9LSsv190IAsaoKy/X3QgwQ0lRLk5BU0RBUUdNOlNNSC5JUV9TSEFSRVNPVVRTVEFORElORy4yMDIzLzEyLzI5AQAAAGDCNgACAAAACTY4LjQ0MTg3NABCPS0rL9fdCDKXrisv190ILENJUS5CQVRTOklHVi5JUV9TSEFSRVNPVVRTVEFORElORy4yMDIzLzEyLzI5AQAAAM06hgACAAAABTkyLjI1AEI9LSsv190IAsaoKy/X3QgxQ0lRLk5BU0RBUUdNOkJPVFouSVFfU0hBUkVTT1VUU1RBTkRJTkcuMjAyMy8xMi8yOQEAAAD3/QgWAgAAAAU4Ny4wNgBCPS0rL9fdCDKXrisv190IMENJUS5OQVNEQVFHTTpBSVEuSVFfU0hBUkVTT1VUU1RBTkRJTkcuMjAyMy8xMi8yOQEAAADp3GIh</t>
  </si>
  <si>
    <t>AgAAAAkyOC44NjAwMDIAQj0tKy/X3QgEDLArL9fdCC1DSVEuQVJDQTpBUlRZLklRX1NIQVJFU09VVFNUQU5ESU5HLjIwMjMvMTIvMjkBAAAAbh9pIQIAAAAEMTcuNABCPS0rL9fdCFq5sisv190IMUNJUS5OQVNEQVFHTTpST0JULklRX1NIQVJFU09VVFNUQU5ESU5HLjIwMjMvMTIvMjkBAAAAXGPZIAIAAAAJMTAuODAwMDAyAEI9LSsv190IBAywKy/X3QgtQ0lRLkFSQ0E6SUdQVC5JUV9TSEFSRVNPVVRTVEFORElORy4yMDIzLzEyLzI5AQAAAMwCXgECAAAABDQuNzYAQj0tKy/X3QhaubIrL9fdCC1DSVEuQkFUUzpXVEFJLklRX1NIQVJFU09VVFNUQU5ESU5HLjIwMjMvMTIvMjkBAAAAYE5vZAIAAAAEOS41NQBCPS0rL9fdCAQMsCsv190ILUNJUS5BUkNBOlRITlEuSVFfU0hBUkVTT1VUU1RBTkRJTkcuMjAyMy8xMi8yOQEAAACuw34kAgAAAAMzLjEAQj0tKy/X3QigkLIrL9fdCDFDSVEuTkFTREFRR006RkRUWC5JUV9TSEFSRVNPVVRTVEFORElORy4yMDIzLzEyLzI5AQAAAL2lnSYCAAAACDMuNzg4NDY5AEI9LSsv190IAsaoKy/X3QgtQ0lRLkFSQ0E6Q0hBVC5JUV9TSEFSRVNPVVRTVEFORElORy4yMDIzLzEyLzI5AQAAAAAwNW0CAAAABTIuMDc1AEI9LSsv190IF1WrKy/X3QgtQ0lRLkFSQ0E6TE9VUC5JUV9TSEFSRVNPVVRTVEFORElORy4yMDIzLzEyLzI5AQAAAFlcDyICAAAACDEuMDUwMDAxAEI9LSsv</t>
  </si>
  <si>
    <t>190IF1WrKy/X3QgtQ0lRLkFSQ0E6TFJOWi5JUV9TSEFSRVNPVVRTVEFORElORy4yMDIzLzEyLzI5AQAAALV2wyYCAAAABDAuOTYAQj0tKy/X3QgXVasrL9fdCCxDSVEuQVJDQTpBSVMuSVFfU0hBUkVTT1VUU1RBTkRJTkcuMjAyMy8xMi8yOQEAAACYl59wAwAAAAAAQj0tKy/X3Qh7C6UrL9fdCDFDSVEuTkFTREFRR006V0lTRS5JUV9TSEFSRVNPVVRTVEFORElORy4yMDIzLzEyLzI5AQAAAOmwQ24CAAAABDAuMDYAQj0tKy/X3QgLyKwrL9fdCC1DSVEuWFRSQTpYQUlYLklRX1NIQVJFU09VVFNUQU5ESU5HLjIwMjMvMTIvMjkBAAAANeziIgIAAAAJMTUuODA1OTY5AEI9LSsv190IWrmyKy/X3QgsQ0lRLkJJVDpXVEFJLklRX1NIQVJFU09VVFNUQU5ESU5HLjIwMjMvMTIvMjkBAAAATbpbIwIAAAAIMTEuNzk4NjMAQj0tKy/X3QgHBq4rL9fdCCxDSVEuTFNFOkFJQUcuSVFfU0hBUkVTT1VUU1RBTkRJTkcuMjAyMy8xMi8yOQEAAADwnYIkAgAAAAkyOS44NjY1MzMAQj0tKy/X3Qgyl64rL9fdCCxDSVEuQVNYOlJCVFouSVFfU0hBUkVTT1VUU1RBTkRJTkcuMjAyMy8xMi8yOQEAAAAp7XYiAgAAAAkxNi43NDE2NjUAQj0tKy/X3Qgyl64rL9fdCCtDSVEuREI6WEIwVC5JUV9TSEFSRVNPVVRTVEFORElORy4yMDIzLzEyLzI5AQAAANMz3ikCAAAABDEuODcAQj0tKy/X3QgEDLArL9fdCCdDSVEuTkFTREFRR006U01I</t>
  </si>
  <si>
    <t>LklRX0NMT1NFUFJJQ0UuMjAyNS84LzcBAAAAYMI2AAIAAAAGMjkxLjEyAEI9LSsv190IBx6ZNi/X3QgpQ0lRLk5BU0RBUUdNOlNNSC5JUV9DTE9TRVBSSUNFLjIwMjMvMTIvMjkBAAAAYMI2AAIAAAAGMTc0Ljg3AEI9LSsv190IAsaoKy/X3QgmQ0lRLk5BU0RBUUdNOlFRUS5JUV9NQVJLRVRDQVAuMjAyNS84LzcBAAAADrp7AAIAAAAKMzYzODI5Ljc0NgEGAAAABQAAAAExAQAAAAstMTk2MzcxNDYzNgMAAAADMTYwAgAAAAYxMDAwNTQEAAAAATAHAAAACDgvNy8yMDI1Qj0tKy/X3QgXVasrL9fdCChDSVEuTkFTREFRR006UVFRLklRX01BUktFVENBUC4yMDI0LzEyLzMxAQAAAA66ewACAAAACzMxNTUwNS41OTQ1AQYAAAAFAAAAATEBAAAACy0xOTYzNzE0NjM2AwAAAAMxNjACAAAABjEwMDA1NAQAAAABMAcAAAAKMTIvMzEvMjAyNEI9LSsv190IC8isKy/X3QgjQ0lRLk5BU0RBUUdNOlFRUS5JUV9WT0xVTUUuMjAyNS84LzcBAAAADrp7AAIAAAAJNDQuNDYyOTcyAEI9LSsv190IFu2gKy/X3QgnQ0lRLk5BU0RBUUdNOlFRUS5JUV9DTE9TRVBSSUNFLjIwMjUvOC82AQAAAA66ewACAAAABjU2Ny4zMgBCPS0rL9fdCFq5sisv190IJ0NJUS5OQVNEQVFHTTpRUVEuSVFfQ0xPU0VQUklDRS4yMDI1LzgvNwEAAAAOunsAAgAAAAY1NjkuMjQAQj0tKy/X3QgSCZo2L9fdCCFDSVEuTkFTREFRR006UVFRLklRX1ZXQVAu</t>
  </si>
  <si>
    <t>MjAyNS84LzcBAAAADrp7AAIAAAAFNTY5LjIAQj0tKy/X3Qgyl64rL9fdCC5DSVEuTkFTREFRR006UVFRLklRX1NIQVJFU09VVFNUQU5ESU5HLjIwMjUvOC82AQAAAA66ewACAAAABjYzOS4xNQBCPS0rL9fdCDKXrisv190ILkNJUS5OQVNEQVFHTTpRUVEuSVFfU0hBUkVTT1VUU1RBTkRJTkcuMjAyNS84LzcBAAAADrp7AAIAAAAGNjM5LjE1AEI9LSsv190IvbqZNi/X3QgwQ0lRLk5BU0RBUUdNOlFRUS5JUV9TSEFSRVNPVVRTVEFORElORy4yMDI0LzEyLzMxAQAAAA66ewACAAAABjYxNy4xNQBCPS0rL9fdCAQMsCsv190IMENJUS5OQVNEQVFHTTpRUVEuSVFfU0hBUkVTT1VUU1RBTkRJTkcuMjAyMy8xMi8yOQEAAAAOunsAAgAAAAY1NjAuMzUAQj0tKy/X3QhaubIrL9fdCClDSVEuTkFTREFRR006UVFRLklRX0NMT1NFUFJJQ0UuMjAyMy8xMi8yOQEAAAAOunsAAgAAAAY0MDkuNTIAQj0tKy/X3QgEDLArL9fdCClDSVEuTkFTREFRR006UVFRLklRX0NMT1NFUFJJQ0UuMjAyNC8xMi8zMQEAAAAOunsAAgAAAAY1MTEuMjMAQj0tKy/X3QigkLIrL9fdCCdDSVEuTkFTREFRR006U01ILklRX0NMT1NFUFJJQ0UuMjAyNS84LzYBAAAAYMI2AAIAAAAGMjg2LjYyAEI9LSsv190IAsaoKy/X3QghQ0lRLk5BU0RBUUdNOlNNSC5JUV9WV0FQLjIwMjUvOC83AQAAAGDCNgACAAAABjI5MS4zNABCPS0rL9fdCBdVqysv190I</t>
  </si>
  <si>
    <t>LkNJUS5OQVNEQVFHTTpTTUguSVFfU0hBUkVTT1VUU1RBTkRJTkcuMjAyNS84LzYBAAAAYMI2AAIAAAAJOTQuNDkxODc0AEI9LSsv190IWrmyKy/X3QgpQ0lRLk5BU0RBUUdNOlNNSC5JUV9DTE9TRVBSSUNFLjIwMjQvMTIvMzEBAAAAYMI2AAIAAAAGMjQyLjE3AEI9LSsv190IBwauKy/X3QgjQ0lRLkJBVFM6SUdWLklRX0NMT1NFUFJJQ0UuMjAyNS84LzYBAAAAzTqGAAIAAAAGMTExLjgxAEI9LSsv190IMpeuKy/X3QgjQ0lRLkJBVFM6SUdWLklRX0NMT1NFUFJJQ0UuMjAyNS84LzcBAAAAzTqGAAIAAAAFMTA5LjYAQj0tKy/X3Qi9upk2L9fdCCpDSVEuQkFUUzpJR1YuSVFfU0hBUkVTT1VUU1RBTkRJTkcuMjAyNS84LzYBAAAAzTqGAAIAAAADMTA4AEI9LSsv190IMpeuKy/X3QglQ0lRLkJBVFM6SUdWLklRX0NMT1NFUFJJQ0UuMjAyMy8xMi8yOQEAAADNOoYAAgAAAAY4MS4xMjgAQj0tKy/X3Qgyl64rL9fdCCVDSVEuQkFUUzpJR1YuSVFfQ0xPU0VQUklDRS4yMDI0LzEyLzMxAQAAAM06hgACAAAABjEwMC4xMgBCPS0rL9fdCAQMsCsv190IKENJUS5OQVNEQVFHTTpCT1RaLklRX0NMT1NFUFJJQ0UuMjAyNS84LzYBAAAA9/0IFgIAAAAEMzMuNgBCPS0rL9fdCAQMsCsv190IKENJUS5OQVNEQVFHTTpCT1RaLklRX0NMT1NFUFJJQ0UuMjAyNS84LzcBAAAA9/0IFgIAAAAFMzMuNDMAQj0tKy/X3Qi9upk2L9fd</t>
  </si>
  <si>
    <t>CCJDSVEuTkFTREFRR006Qk9UWi5JUV9WV0FQLjIwMjUvOC83AQAAAPf9CBYCAAAABTMzLjQ3AEI9LSsv190IoJCyKy/X3QgvQ0lRLk5BU0RBUUdNOkJPVFouSVFfU0hBUkVTT1VUU1RBTkRJTkcuMjAyNS84LzYBAAAA9/0IFgIAAAAFODMuNjYAQj0tKy/X3Qh7C6UrL9fdCCpDSVEuTkFTREFRR006Qk9UWi5JUV9DTE9TRVBSSUNFLjIwMjMvMTIvMjkBAAAA9/0IFgIAAAAEMjguNQBCPS0rL9fdCALGqCsv190IKkNJUS5OQVNEQVFHTTpCT1RaLklRX0NMT1NFUFJJQ0UuMjAyNC8xMi8zMQEAAAD3/QgWAgAAAAUzMS45NQBCPS0rL9fdCBdVqysv190IJ0NJUS5OQVNEQVFHTTpBSVEuSVFfQ0xPU0VQUklDRS4yMDI1LzgvNgEAAADp3GIhAgAAAAU0NC42NABCPS0rL9fdCBdVqysv190IJ0NJUS5OQVNEQVFHTTpBSVEuSVFfQ0xPU0VQUklDRS4yMDI1LzgvNwEAAADp3GIhAgAAAAU0NC43MQBCPS0rL9fdCGhsmTYv190IIUNJUS5OQVNEQVFHTTpBSVEuSVFfVldBUC4yMDI1LzgvNwEAAADp3GIhAgAAAAU0NC42OABCPS0rL9fdCALGqCsv190ILkNJUS5OQVNEQVFHTTpBSVEuSVFfU0hBUkVTT1VUU1RBTkRJTkcuMjAyNS84LzYBAAAA6dxiIQIAAAAJODkuMjUwMDAyAEI9LSsv190IMpeuKy/X3QgpQ0lRLk5BU0RBUUdNOkFJUS5JUV9DTE9TRVBSSUNFLjIwMjMvMTIvMjkBAAAA6dxiIQIAAAAFMzEuMTgAQj0tKy/X</t>
  </si>
  <si>
    <t>3QgCxqgrL9fdCClDSVEuTkFTREFRR006QUlRLklRX0NMT1NFUFJJQ0UuMjAyNC8xMi8zMQEAAADp3GIhAgAAAAUzOC42NABCPS0rL9fdCDKXrisv190IJENJUS5BUkNBOkFSVFkuSVFfQ0xPU0VQUklDRS4yMDI1LzgvNgEAAABuH2khAgAAAAU0Mi41NwBCPS0rL9fdCFq5sisv190IJENJUS5BUkNBOkFSVFkuSVFfQ0xPU0VQUklDRS4yMDI1LzgvNwEAAABuH2khAgAAAAQ0Mi41AEI9LSsv190IEgmaNi/X3QgeQ0lRLkFSQ0E6QVJUWS5JUV9WV0FQLjIwMjUvOC83AQAAAG4faSECAAAABTQyLjUxAEI9LSsv190IBAywKy/X3QgrQ0lRLkFSQ0E6QVJUWS5JUV9TSEFSRVNPVVRTVEFORElORy4yMDI1LzgvNgEAAABuH2khAgAAAAUyOC4xNQBCPS0rL9fdCAQMsCsv190IJkNJUS5BUkNBOkFSVFkuSVFfQ0xPU0VQUklDRS4yMDIzLzEyLzI5AQAAAG4faSECAAAABDM0LjUAQj0tKy/X3QgEDLArL9fdCCZDSVEuQVJDQTpBUlRZLklRX0NMT1NFUFJJQ0UuMjAyNC8xMi8zMQEAAABuH2khAgAAAAUzNy4wNwBCPS0rL9fdCBdVqysv190IKENJUS5OQVNEQVFHTTpST0JULklRX0NMT1NFUFJJQ0UuMjAyNS84LzYBAAAAXGPZIAIAAAAFNDkuODkAQj0tKy/X3Qi1fqErL9fdCChDSVEuTkFTREFRR006Uk9CVC5JUV9DTE9TRVBSSUNFLjIwMjUvOC83AQAAAFxj2SACAAAABzQ5LjczODEAQj0tKy/X3QgzgZg2L9fdCCJDSVEu</t>
  </si>
  <si>
    <t>TkFTREFRR006Uk9CVC5JUV9WV0FQLjIwMjUvOC83AQAAAFxj2SACAAAABTQ5LjY5AEI9LSsv190IewulKy/X3QgvQ0lRLk5BU0RBUUdNOlJPQlQuSVFfU0hBUkVTT1VUU1RBTkRJTkcuMjAyNS84LzYBAAAAXGPZIAIAAAAJMTAuMzAwMDAyAEI9LSsv190IC8isKy/X3QgqQ0lRLk5BU0RBUUdNOlJPQlQuSVFfQ0xPU0VQUklDRS4yMDIzLzEyLzI5AQAAAFxj2SACAAAABTQ1LjUzAEI9LSsv190IWrmyKy/X3QgqQ0lRLk5BU0RBUUdNOlJPQlQuSVFfQ0xPU0VQUklDRS4yMDI0LzEyLzMxAQAAAFxj2SACAAAABTQ1LjA0AEI9LSsv190IBwauKy/X3QgkQ0lRLkFSQ0E6SUdQVC5JUV9DTE9TRVBSSUNFLjIwMjUvOC82AQAAAMwCXgECAAAABTUwLjA3AEI9LSsv190IBAywKy/X3QgkQ0lRLkFSQ0E6SUdQVC5JUV9DTE9TRVBSSUNFLjIwMjUvOC83AQAAAMwCXgECAAAABTUwLjI0AEI9LSsv190IvbqZNi/X3QgeQ0lRLkFSQ0E6SUdQVC5JUV9WV0FQLjIwMjUvOC83AQAAAMwCXgECAAAABTUwLjE5AEI9LSsv190IBAywKy/X3QgrQ0lRLkFSQ0E6SUdQVC5JUV9TSEFSRVNPVVRTVEFORElORy4yMDI1LzgvNgEAAADMAl4BAgAAAAM5LjkAQj0tKy/X3QgCxqgrL9fdCCZDSVEuQVJDQTpJR1BULklRX0NMT1NFUFJJQ0UuMjAyMy8xMi8yOQEAAADMAl4BAgAAAAUzOC42MQBCPS0rL9fdCAQMsCsv190IJkNJUS5BUkNBOklH</t>
  </si>
  <si>
    <t>UFQuSVFfQ0xPU0VQUklDRS4yMDI0LzEyLzMxAQAAAMwCXgECAAAABTQ1LjIzAEI9LSsv190IBAywKy/X3QgkQ0lRLkJBVFM6V1RBSS5JUV9DTE9TRVBSSUNFLjIwMjUvOC82AQAAAGBOb2QCAAAABTI1LjY2AEI9LSsv190IFu2gKy/X3QgkQ0lRLkJBVFM6V1RBSS5JUV9DTE9TRVBSSUNFLjIwMjUvOC83AQAAAGBOb2QCAAAABTI1LjQ3AEI9LSsv190IgguYNi/X3QgeQ0lRLkJBVFM6V1RBSS5JUV9WV0FQLjIwMjUvOC83AQAAAGBOb2QCAAAABTI1LjQ4AEI9LSsv190IFu2gKy/X3QgrQ0lRLkJBVFM6V1RBSS5JUV9TSEFSRVNPVVRTVEFORElORy4yMDI1LzgvNgEAAABgTm9kAgAAAAM4LjYAQj0tKy/X3QgLyKwrL9fdCCZDSVEuQkFUUzpXVEFJLklRX0NMT1NFUFJJQ0UuMjAyMy8xMi8yOQEAAABgTm9kAgAAAAUyMC42OQBCPS0rL9fdCFq5sisv190IJkNJUS5CQVRTOldUQUkuSVFfQ0xPU0VQUklDRS4yMDI0LzEyLzMxAQAAAGBOb2QCAAAAAjIyAEI9LSsv190IBwauKy/X3QgkQ0lRLkFSQ0E6VEhOUS5JUV9DTE9TRVBSSUNFLjIwMjUvOC82AQAAAK7DfiQCAAAABTU2LjExAEI9LSsv190IMpeuKy/X3QgkQ0lRLkFSQ0E6VEhOUS5JUV9DTE9TRVBSSUNFLjIwMjUvOC83AQAAAK7DfiQCAAAABDU2LjIAQj0tKy/X3Qi9upk2L9fdCB5DSVEuQVJDQTpUSE5RLklRX1ZXQVAuMjAyNS84LzcBAAAArsN+JAIAAAAF</t>
  </si>
  <si>
    <t>NTYuMzgAQj0tKy/X3Qgyl64rL9fdCCtDSVEuQVJDQTpUSE5RLklRX1NIQVJFU09VVFNUQU5ESU5HLjIwMjUvOC82AQAAAK7DfiQCAAAABTMuNzI1AEI9LSsv190IMpeuKy/X3QgmQ0lRLkFSQ0E6VEhOUS5JUV9DTE9TRVBSSUNFLjIwMjMvMTIvMjkBAAAArsN+JAIAAAAHNDEuMjQwNQBCPS0rL9fdCAQMsCsv190IJkNJUS5BUkNBOlRITlEuSVFfQ0xPU0VQUklDRS4yMDI0LzEyLzMxAQAAAK7DfiQCAAAAAjQ5AEI9LSsv190IBAywKy/X3QgoQ0lRLk5BU0RBUUdNOkZEVFguSVFfQ0xPU0VQUklDRS4yMDI1LzgvNgEAAAC9pZ0mAgAAAAczOS44MTMxAEI9LSsv190Ip2eyKy/X3QgoQ0lRLk5BU0RBUUdNOkZEVFguSVFfQ0xPU0VQUklDRS4yMDI1LzgvNwEAAAC9pZ0mAgAAAAczOS42MzkxAEI9LSsv190IEgmaNi/X3QgiQ0lRLk5BU0RBUUdNOkZEVFguSVFfVldBUC4yMDI1LzgvNwEAAAC9pZ0mAgAAAAUzOS44NABCPS0rL9fdCALGqCsv190IL0NJUS5OQVNEQVFHTTpGRFRYLklRX1NIQVJFU09VVFNUQU5ESU5HLjIwMjUvOC82AQAAAL2lnSYCAAAACDQuNjg4NDY5AEI9LSsv190IF1WrKy/X3QgpQ0lRLk5BU0RBUUdNOkZEVFguSVFfQ0xPU0VQUklDRS4yMDIzLzYvMTIBAAAAvaWdJgIAAAAHMjUuNTE3MQBCPS0rL9fdCBdVqysv190IKkNJUS5OQVNEQVFHTTpGRFRYLklRX0NMT1NFUFJJQ0UuMjAyNC8xMi8z</t>
  </si>
  <si>
    <t>MQEAAAC9pZ0mAgAAAAUzNS4zNQBCPS0rL9fdCBdVqysv190IJENJUS5BUkNBOkNIQVQuSVFfQ0xPU0VQUklDRS4yMDI1LzgvNgEAAAAAMDVtAgAAAAU1Mi40OABCPS0rL9fdCDKXrisv190IJENJUS5BUkNBOkNIQVQuSVFfQ0xPU0VQUklDRS4yMDI1LzgvNwEAAAAAMDVtAgAAAAU1My4wOABCPS0rL9fdCL26mTYv190IHkNJUS5BUkNBOkNIQVQuSVFfVldBUC4yMDI1LzgvNwEAAAAAMDVtAgAAAAU1My4wNgBCPS0rL9fdCDKXrisv190IK0NJUS5BUkNBOkNIQVQuSVFfU0hBUkVTT1VUU1RBTkRJTkcuMjAyNS84LzYBAAAAADA1bQIAAAAFNy41MjUAQj0tKy/X3Qgyl64rL9fdCCVDSVEuQVJDQTpDSEFULklRX0NMT1NFUFJJQ0UuMjAyMy81LzE4AQAAAAAwNW0CAAAABzI1LjkwNzgAQj0tKy/X3QgEDLArL9fdCCZDSVEuQVJDQTpDSEFULklRX0NMT1NFUFJJQ0UuMjAyNC8xMi8zMQEAAAAAMDVtAgAAAAU0MC40NgBCPS0rL9fdCLV+oSsv190IJENJUS5BUkNBOkxPVVAuSVFfQ0xPU0VQUklDRS4yMDI1LzgvNgEAAABZXA8iAgAAAAU2NS4yNwBCPS0rL9fdCHsLpSsv190IJENJUS5BUkNBOkxPVVAuSVFfQ0xPU0VQUklDRS4yMDI1LzgvNwEAAABZXA8iAgAAAAc2NC45MTM3AEI9LSsv190IM4GYNi/X3QgeQ0lRLkFSQ0E6TE9VUC5JUV9WV0FQLjIwMjUvOC83AQAAAFlcDyICAAAABDY1LjIAQj0tKy/X3Qh7C6Ur</t>
  </si>
  <si>
    <t>L9fdCCtDSVEuQVJDQTpMT1VQLklRX1NIQVJFU09VVFNUQU5ESU5HLjIwMjUvOC82AQAAAFlcDyICAAAACDEuNjAwMDAxAEI9LSsv190IAsaoKy/X3QgmQ0lRLkFSQ0E6TE9VUC5JUV9DTE9TRVBSSUNFLjIwMjMvMTIvMjkBAAAAWVwPIgIAAAAHNDMuNzk2OQBCPS0rL9fdCBdVqysv190IJkNJUS5BUkNBOkxPVVAuSVFfQ0xPU0VQUklDRS4yMDI0LzEyLzMxAQAAAFlcDyICAAAABzUzLjM0MjgAQj0tKy/X3QgXVasrL9fdCCRDSVEuQVJDQTpMUk5aLklRX0NMT1NFUFJJQ0UuMjAyNS84LzYBAAAAtXbDJgIAAAAHNDMuNTgyNwBCPS0rL9fdCAvIrCsv190IJENJUS5BUkNBOkxSTlouSVFfQ0xPU0VQUklDRS4yMDI1LzgvNwEAAAC1dsMmAgAAAAc0Mi4zNDk0AEI9LSsv190IaGyZNi/X3QgeQ0lRLkFSQ0E6TFJOWi5JUV9WV0FQLjIwMjUvOC83AQAAALV2wyYCAAAABTQyLjUyAEI9LSsv190IWrmyKy/X3QgrQ0lRLkFSQ0E6TFJOWi5JUV9TSEFSRVNPVVRTVEFORElORy4yMDI1LzgvNgEAAAC1dsMmAgAAAAQwLjc4AEI9LSsv190IAsaoKy/X3QgmQ0lRLkFSQ0E6TFJOWi5JUV9DTE9TRVBSSUNFLjIwMjMvMTIvMjkBAAAAtXbDJgIAAAAHMzguMjEwNgBCPS0rL9fdCDKXrisv190IJkNJUS5BUkNBOkxSTlouSVFfQ0xPU0VQUklDRS4yMDI0LzEyLzMxAQAAALV2wyYCAAAABzM4Ljk3ODQAQj0tKy/X3QgEDLArL9fd</t>
  </si>
  <si>
    <t>CCNDSVEuQVJDQTpBSVMuSVFfQ0xPU0VQUklDRS4yMDI1LzgvNgEAAACYl59wAgAAAAcyOS40MjQ1AEI9LSsv190It7ygKy/X3QgjQ0lRLkFSQ0E6QUlTLklRX0NMT1NFUFJJQ0UuMjAyNS84LzcBAAAAmJefcAIAAAAHMjkuNTI5OABCPS0rL9fdCIILmDYv190IHUNJUS5BUkNBOkFJUy5JUV9WV0FQLjIwMjUvOC83AQAAAJiXn3ACAAAABTI5LjU2AEI9LSsv190IBAywKy/X3QgqQ0lRLkFSQ0E6QUlTLklRX1NIQVJFU09VVFNUQU5ESU5HLjIwMjUvOC82AQAAAJiXn3ACAAAAAzAuOABCPS0rL9fdCAQMsCsv190IJUNJUS5BUkNBOkFJUy5JUV9DTE9TRVBSSUNFLjIwMjMvMTIvMjkBAAAAmJefcAMAAAAAAEI9LSsv190ItX6hKy/X3QglQ0lRLkFSQ0E6QUlTLklRX0NMT1NFUFJJQ0UuMjAyNC8xMi8zMQEAAACYl59wAgAAAAcyMy44NTI3AEI9LSsv190IF1WrKy/X3QgoQ0lRLk5BU0RBUUdNOldJU0UuSVFfQ0xPU0VQUklDRS4yMDI1LzgvNgEAAADpsENuAgAAAAUzOC4wMQBCPS0rL9fdCBdVqysv190IKENJUS5OQVNEQVFHTTpXSVNFLklRX0NMT1NFUFJJQ0UuMjAyNS84LzcBAAAA6bBDbgIAAAAHMzguMDg3NABCPS0rL9fdCGhsmTYv190IIkNJUS5OQVNEQVFHTTpXSVNFLklRX1ZXQVAuMjAyNS84LzcBAAAA6bBDbgIAAAAFMzguNDQAQj0tKy/X3QgLyKwrL9fdCC9DSVEuTkFTREFRR006V0lTRS5JUV9TSEFS</t>
  </si>
  <si>
    <t>RVNPVVRTVEFORElORy4yMDI1LzgvNgEAAADpsENuAgAAAAQwLjg2AEI9LSsv190IWrmyKy/X3QgpQ0lRLk5BU0RBUUdNOldJU0UuSVFfQ0xPU0VQUklDRS4yMDIzLzEyLzgBAAAA6bBDbgIAAAAHMjUuNDAyOQBCPS0rL9fdCAcGrisv190IKkNJUS5OQVNEQVFHTTpXSVNFLklRX0NMT1NFUFJJQ0UuMjAyNC8xMi8zMQEAAADpsENuAgAAAAUzOC4zNwBCPS0rL9fdCDKXrisv190II0NJUS5MU0U6UkJPVC5JUV9DTE9TRVBSSUNFLjIwMjUvOC82AQAAAI57JBQCAAAABjE0Ljk4NQBCPS0rL9fdCFq5sisv190II0NJUS5MU0U6UkJPVC5JUV9DTE9TRVBSSUNFLjIwMjUvOC83AQAAAI57JBQCAAAABTE1LjE0AEI9LSsv190IEgmaNi/X3QgdQ0lRLkxTRTpSQk9ULklRX1ZXQVAuMjAyNS84LzcBAAAAjnskFAIAAAAJMTUuMTkzOTY1AEI9LSsv190IAsaoKy/X3QglQ0lRLkxTRTpSQk9ULklRX0NMT1NFUFJJQ0UuMjAyMy8xMi8yOQEAAACOeyQUAgAAAAUxMy4xNQBCPS0rL9fdCAQMsCsv190IJUNJUS5MU0U6UkJPVC5JUV9DTE9TRVBSSUNFLjIwMjQvMTIvMzEBAAAAjnskFAIAAAAGMTMuODc1AEI9LSsv190IBAywKy/X3QgkQ0lRLlhUUkE6WEFJWC5JUV9DTE9TRVBSSUNFLjIwMjUvOC82AQAAADXs4iICAAAABTEzOS45AEI9LSsv190It7ygKy/X3QgkQ0lRLlhUUkE6WEFJWC5JUV9DTE9TRVBSSUNFLjIwMjUvOC83</t>
  </si>
  <si>
    <t>AQAAADXs4iICAAAABjE0MC4yNgBCPS0rL9fdCIILmDYv190IK0NJUS5YVFJBOlhBSVguSVFfU0hBUkVTT1VUU1RBTkRJTkcuMjAyNS84LzYBAAAANeziIgIAAAAJMzUuMzYzOTY5AEI9LSsv190IC8isKy/X3QgmQ0lRLlhUUkE6WEFJWC5JUV9DTE9TRVBSSUNFLjIwMjMvMTIvMjkBAAAANeziIgIAAAAGMTAwLjI2AEI9LSsv190IWrmyKy/X3QgmQ0lRLlhUUkE6WEFJWC5JUV9DTE9TRVBSSUNFLjIwMjQvMTIvMzABAAAANeziIgIAAAAGMTM0Ljk4AEI9LSsv190IBwauKy/X3QgjQ0lRLkJJVDpXVEFJLklRX0NMT1NFUFJJQ0UuMjAyNS84LzYBAAAATbpbIwIAAAAFNjUuMDgAQj0tKy/X3Qgyl64rL9fdCCNDSVEuQklUOldUQUkuSVFfQ0xPU0VQUklDRS4yMDI1LzgvNwEAAABNulsjAgAAAAU2NS40NgBCPS0rL9fdCL26mTYv190IHUNJUS5CSVQ6V1RBSS5JUV9WV0FQLjIwMjUvOC83AQAAAE26WyMCAAAABzY1Ljc3NjQAQj0tKy/X3Qgyl64rL9fdCCpDSVEuQklUOldUQUkuSVFfU0hBUkVTT1VUU1RBTkRJTkcuMjAyNS84LzYBAAAATbpbIwIAAAAIMTIuMTQ3NjMAQj0tKy/X3Qgyl64rL9fdCCVDSVEuQklUOldUQUkuSVFfQ0xPU0VQUklDRS4yMDIzLzEyLzI5AQAAAE26WyMCAAAABTU1Ljk0AEI9LSsv190IBAywKy/X3QglQ0lRLkJJVDpXVEFJLklRX0NMT1NFUFJJQ0UuMjAyNC8xMi8zMAEAAABNulsjAgAA</t>
  </si>
  <si>
    <t>AAU2Ny4xMgBCPS0rL9fdCAQMsCsv190II0NJUS5MU0U6QUlBRy5JUV9DTE9TRVBSSUNFLjIwMjUvOC82AQAAAPCdgiQCAAAABTE4LjQxAEI9LSsv190Ip2eyKy/X3QgjQ0lRLkxTRTpBSUFHLklRX0NMT1NFUFJJQ0UuMjAyNS84LzcBAAAA8J2CJAIAAAAGMTguNDk4AEI9LSsv190IEgmaNi/X3QgdQ0lRLkxTRTpBSUFHLklRX1ZXQVAuMjAyNS84LzcBAAAA8J2CJAIAAAAJMTguNjIzODQyAEI9LSsv190IAsaoKy/X3QgqQ0lRLkxTRTpBSUFHLklRX1NIQVJFU09VVFNUQU5ESU5HLjIwMjUvOC82AQAAAPCdgiQCAAAACTQxLjY3MzM2MgBCPS0rL9fdCBdVqysv190IJUNJUS5MU0U6QUlBRy5JUV9DTE9TRVBSSUNFLjIwMjMvMTIvMjkBAAAA8J2CJAIAAAAGMTQuMzczAEI9LSsv190IF1WrKy/X3QglQ0lRLkxTRTpBSUFHLklRX0NMT1NFUFJJQ0UuMjAyNC8xMi8zMQEAAADwnYIkAgAAAAUxNy4zMwBCPS0rL9fdCBdVqysv190II0NJUS5BU1g6UkJUWi5JUV9DTE9TRVBSSUNFLjIwMjUvOC82AQAAACntdiICAAAABTE0Ljg1AEI9LSsv190IMpeuKy/X3QgjQ0lRLkFTWDpSQlRaLklRX0NMT1NFUFJJQ0UuMjAyNS84LzcBAAAAKe12IgIAAAAFMTQuNTYAQj0tKy/X3Qi9upk2L9fdCB1DSVEuQVNYOlJCVFouSVFfVldBUC4yMDI1LzgvNwEAAAAp7XYiAgAAAAgxNC42MjM5MgBCPS0rL9fdCDKXrisv190IKkNJUS5B</t>
  </si>
  <si>
    <t>U1g6UkJUWi5JUV9TSEFSRVNPVVRTVEFORElORy4yMDI1LzgvNgEAAAAp7XYiAgAAAAkyMC43NzE1OTcAQj0tKy/X3Qgyl64rL9fdCCVDSVEuQVNYOlJCVFouSVFfQ0xPU0VQUklDRS4yMDIzLzEyLzI5AQAAACntdiICAAAABTEyLjY1AEI9LSsv190IBAywKy/X3QglQ0lRLkFTWDpSQlRaLklRX0NMT1NFUFJJQ0UuMjAyNC8xMi8zMQEAAAAp7XYiAgAAAAUxNC45NABCPS0rL9fdCLV+oSsv190IIkNJUS5EQjpYQjBULklRX0NMT1NFUFJJQ0UuMjAyNS84LzYBAAAA0zPeKQIAAAAGMTkuMzAyAEI9LSsv190IewulKy/X3QgiQ0lRLkRCOlhCMFQuSVFfQ0xPU0VQUklDRS4yMDI1LzgvNwEAAADTM94pAgAAAAYxOS4wMDIAQj0tKy/X3QgzgZg2L9fdCClDSVEuREI6WEIwVC5JUV9TSEFSRVNPVVRTVEFORElORy4yMDI1LzgvNgEAAADTM94pAgAAAAQ0LjA5AEI9LSsv190IC8isKy/X3QgkQ0lRLkRCOlhCMFQuSVFfQ0xPU0VQUklDRS4yMDIzLzEyLzI5AQAAANMz3ikCAAAABTE3LjAyAEI9LSsv190IAsaoKy/X3QgkQ0lRLkRCOlhCMFQuSVFfQ0xPU0VQUklDRS4yMDI0LzEyLzMwAQAAANMz3ikCAAAABTIwLjQzAEI9LSsv190IhZitKy/X3QgjQ0lRLk1FVEEuSVFfQ0xPU0VQUklDRS4yMDI1LzgvNy5VU0QBAAAAF9s8AQIAAAAGNzYxLjgzAEI9LSsv190IaGyZNi/X3QgjQ0lRLk1FVEEuSVFfQ0xPU0VQUklDRS4y</t>
  </si>
  <si>
    <t>MDI1LzgvNi5VU0QBAAAAF9s8AQIAAAAGNzcxLjk5AEI9LSsv190IF1WrKy/X3QgiQ0lRLk1FVEEuSVFfTUFSS0VUQ0FQLjIwMjUvOC83LlVTRAEAAAAX2zwBAgAAAA4xOTEzODI0LjczOTg5OQEGAAAABQAAAAExAQAAAAstMTkzNDA2NTQzNwMAAAADMTYwAgAAAAYxMDAwNTQEAAAAATAHAAAACDgvNy8yMDI1Qj0tKy/X3QgXVasrL9fdCCNDSVEuTUVUQS5JUV9DTE9TRVBSSUNFLjIwMjUvOC80LlVTRAEAAAAX2zwBAgAAAAY3NzYuMzcAQj0tKy/X3QgXVasrL9fdCCFDSVEuQ1JNLklRX01BUktFVENBUC4yMDI1LzgvNy5VU0QBAAAAJeABAAIAAAAJMjMwMjgxLjI4AQYAAAAFAAAAATEBAAAACy0xOTQwMzYwMzIwAwAAAAMxNjACAAAABjEwMDA1NAQAAAABMAcAAAAIOC83LzIwMjVCPS0rL9fdCLe8oCsv190IIUNJUS5OT1cuSVFfTUFSS0VUQ0FQLjIwMjUvOC83LlVTRAEAAAC/dF4BAgAAAAwxODEzOTYuNTA4MjgBBgAAAAUAAAABMQEAAAALLTE5MzQ5MzI3MzEDAAAAAzE2MAIAAAAGMTAwMDU0BAAAAAEwBwAAAAg4LzcvMjAyNUI9LSsv190IBAywKy/X3QgiQ0lRLkRVT0wuSVFfTUFSS0VUQ0FQLjIwMjUvOC83LlVTRAEAAACw8IcMAgAAAAkxNzkwMC40NzIBBgAAAAUAAAABMQEAAAALLTE5MzI4OTMyOTADAAAAAzE2MAIAAAAGMTAwMDU0BAAAAAEwBwAAAAg4LzcvMjAyNUI9LSsv190IBAywKy/X3QghQ0lR</t>
  </si>
  <si>
    <t>LlNBUC5JUV9NQVJLRVRDQVAuMjAyNS84LzcuVVNEAQAAAAvuAQACAAAAEDM0NTA1OS4xNDE2NTU1MzcBBgAAAAUAAAABMQEAAAALLTE5MzUwNTc1NjUDAAAAAzE2MAIAAAAGMTAwMDU0BAAAAAEwBwAAAAg4LzcvMjAyNUI9LSsv190IBAywKy/X3QghQ0lRLlRFTS5JUV9NQVJLRVRDQVAuMjAyNS84LzcuVVNEAQAAAADTJBkCAAAADDEwMTY4Ljg0ODIzMQEGAAAABQAAAAExAQAAAAstMTk0NTg2Nzg4NwMAAAADMTYwAgAAAAYxMDAwNTQEAAAAATAHAAAACDgvNy8yMDI1Qj0tKy/X3Qi1fqErL9fdCCJDSVEuQURCRS5JUV9NQVJLRVRDQVAuMjAyNS84LzcuVVNEAQAAAAFfAAACAAAACjE0MzQ5NC4xMzQBBgAAAAUAAAABMQEAAAALLTE5MzcyMzgzOTMDAAAAAzE2MAIAAAAGMTAwMDU0BAAAAAEwBwAAAAg4LzcvMjAyNUI9LSsv190Ip2eyKy/X3QghQ0lRLklPVC5JUV9NQVJLRVRDQVAuMjAyNS84LzcuVVNEAQAAALo+/BECAAAADDE5Njg3LjYzNzE1MQEGAAAABQAAAAExAQAAAAstMTkzODczODMwNAMAAAADMTYwAgAAAAYxMDAwNTQEAAAAATAHAAAACDgvNy8yMDI1Qj0tKy/X3Qh7C6UrL9fdCCJDSVEuV0RBWS5JUV9NQVJLRVRDQVAuMjAyNS84LzcuVVNEAQAAAIdjawECAAAADDU4OTY3LjgzNDU5MQEGAAAABQAAAAExAQAAAAstMTk0MTM2NTQxMwMAAAADMTYwAgAAAAYxMDAwNTQEAAAAATAHAAAACDgvNy8y</t>
  </si>
  <si>
    <t>MDI1Qj0tKy/X3QgLyKwrL9fdCCJDSVEuUkJMWC5JUV9NQVJLRVRDQVAuMjAyNS84LzcuVVNEAQAAAGlV9AECAAAACzg5ODY1LjU2MzExAQYAAAAFAAAAATEBAAAACy0xOTM0MTI1NDU1AwAAAAMxNjACAAAABjEwMDA1NAQAAAABMAcAAAAIOC83LzIwMjVCPS0rL9fdCIWYrSsv190IIUNJUS5BUFAuSVFfTUFSS0VUQ0FQLjIwMjUvOC83LlVTRAEAAADauc4NAgAAAA0xNDc5MzAuMjE3Mzg5AQYAAAAFAAAAATEBAAAACy0xOTMyODk4MDUxAwAAAAMxNjACAAAABjEwMDA1NAQAAAABMAcAAAAIOC83LzIwMjVCPS0rL9fdCAcGrisv190IIkNJUS5TSE9QLklRX01BUktFVENBUC4yMDI1LzgvNy5VU0QBAAAABisEBQIAAAANMTk2MzM5Ljc0OTUwMwEGAAAABQAAAAExAQAAAAstMTkzMzEyNDAwMAMAAAADMTYwAgAAAAYxMDAwNTQEAAAAATAHAAAACDgvNy8yMDI1Qj0tKy/X3Qgyl64rL9fdCCJDSVEuVEVBTS5JUV9NQVJLRVRDQVAuMjAyNS84LzcuVVNEAQAAAFITIg8CAAAADDQ0ODg4LjQ5ODEyNwEGAAAABQAAAAIyOQIAAAAGMTAwMDU0AQAAAAstMTkzMjcwOTEwOQMAAAADMTYwBAAAAAEwBwAAAAg4LzcvMjAyNUI9LSsv190IMpeuKy/X3QgiQ0lRLk1TRlQuSVFfTUFSS0VUQ0FQLjIwMjUvOC83LlVTRAEAAABLVQAAAgAAAA4zODcxNDkwLjM3NjgzOAEGAAAABQAAAAExAQAAAAstMTkzNDI0Nzc5MwMAAAADMTYw</t>
  </si>
  <si>
    <t>AgAAAAYxMDAwNTQEAAAAATAHAAAACDgvNy8yMDI1Qj0tKy/X3QgCxqgrL9fdCCJDSVEuQU1aTi5JUV9NQVJLRVRDQVAuMjAyNS84LzcuVVNEAQAAAD1JAAACAAAADjIzNzk2NjEuODM2MjA0AQYAAAAFAAAAATEBAAAACy0xOTMzNzAzMjgwAwAAAAMxNjACAAAABjEwMDA1NAQAAAABMAcAAAAIOC83LzIwMjVCPS0rL9fdCDKXrisv190ILENJUS5OQVNEQVFHUzpHT09HTC5JUV9NQVJLRVRDQVAuMjAyNS84LzcuVVNEAQAAAKhxAAACAAAACjIzODA4MzkuNjgBBgAAAAUAAAABMQEAAAALLTE5MzQ5Mjg1NTEDAAAAAzE2MAIAAAAGMTAwMDU0BAAAAAEwBwAAAAg4LzcvMjAyNUI9LSsv190IBAywKy/X3QgiQ0lRLlRTTEEuSVFfTUFSS0VUQ0FQLjIwMjUvOC83LlVTRAEAAAAQxqIBAgAAAA4xMDM5NDY1LjQxMzQ1OAEGAAAABQAAAAExAQAAAAstMTkzNDg0MTk3OAMAAAADMTYwAgAAAAYxMDAwNTQEAAAAATAHAAAACDgvNy8yMDI1Qj0tKy/X3QinZ7IrL9fdCCJDSVEuUExUUi5JUV9NQVJLRVRDQVAuMjAyNS84LzcuVVNEAQAAAGX6mAICAAAADTQzMjI0MC43ODkxMDYBBgAAAAUAAAABMQEAAAALLTE5MzMzMjg3MDgDAAAAAzE2MAIAAAAGMTAwMDU0BAAAAAEwBwAAAAg4LzcvMjAyNUI9LSsv190It7ygKy/X3QgiQ0lRLk9SQ0wuSVFfTUFSS0VUQ0FQLjIwMjUvOC83LlVTRAEAAADnVgAAAgAAAAw3MDA0OTQuODYx</t>
  </si>
  <si>
    <t>ODcBBgAAAAUAAAABMQEAAAALLTE5Mzc4ODg3NDADAAAAAzE2MAIAAAAGMTAwMDU0BAAAAAEwBwAAAAg4LzcvMjAyNUI9LSsv190IAsaoKy/X3QgiQ0lRLk5CSVMuSVFfTUFSS0VUQ0FQLjIwMjUvOC83LlVTRAEAAAC/+xkDAgAAAAwxNTU5MC4wNTQ4MTMBBgAAAAUAAAACMjkCAAAABjEwMDA1NAEAAAALLTE5MzI4MjkwODcDAAAAAzE2MAQAAAABMAcAAAAIOC83LzIwMjVCPS0rL9fdCBdVqysv190IIkNJUS5FU1RDLklRX01BUktFVENBUC4yMDI1LzgvNy5VU0QBAAAAgIRbDQIAAAAKODA2NC4xNTcxOQEGAAAABQAAAAExAQAAAAstMTkzODgwMDgzNAMAAAADMTYwAgAAAAYxMDAwNTQEAAAAATAHAAAACDgvNy8yMDI1Qj0tKy/X3QgXVasrL9fdCCJDSVEuU05PVy5JUV9NQVJLRVRDQVAuMjAyNS84LzcuVVNEAQAAALA8ZBACAAAADDY4ODY3LjAwOTc1NQEGAAAABQAAAAExAQAAAAstMTkzOTIwNzgxMAMAAAADMTYwAgAAAAYxMDAwNTQEAAAAATAHAAAACDgvNy8yMDI1Qj0tKy/X3Qi1fqErL9fdCCJDSVEuRERPRy5JUV9NQVJLRVRDQVAuMjAyNS84LzcuVVNEAQAAALuhBAgCAAAADDQ3MDk5LjI3MzY0NAEGAAAABQAAAAExAQAAAAstMTkzMjg2NjM1MAMAAAADMTYwAgAAAAYxMDAwNTQEAAAAATAHAAAACDgvNy8yMDI1Qj0tKy/X3QgXVasrL9fdCCFDSVEuTkVULklRX01BUktFVENBUC4yMDI1LzgvNy5VU0QB</t>
  </si>
  <si>
    <t>AAAANPXgBAIAAAAMNzMzMzQuNDY1MTY4AQYAAAAFAAAAATEBAAAACy0xOTM0MDE4NTcwAwAAAAMxNjACAAAABjEwMDA1NAQAAAABMAcAAAAIOC83LzIwMjVCPS0rL9fdCHsLpSsv190IIkNJUS5HVExCLklRX01BUktFVENBUC4yMDI1LzgvNy5VU0QBAAAAzYQXEQIAAAAHNjg3Mi4zMgEGAAAABQAAAAExAQAAAAstMTkzODY3MzgxOAMAAAADMTYwAgAAAAYxMDAwNTQEAAAAATAHAAAACDgvNy8yMDI1Qj0tKy/X3Qgyl64rL9fdCCJDSVEuUEFOVy5JUV9NQVJLRVRDQVAuMjAyNS84LzcuVVNEAQAAAIN9hAECAAAADDExMjI3OS45OTgyMwEGAAAABQAAAAExAQAAAAstMTk0MjEwMjg0MwMAAAADMTYwAgAAAAYxMDAwNTQEAAAAATAHAAAACDgvNy8yMDI1Qj0tKy/X3Qgyl64rL9fdCCFDSVEuTURCLklRX01BUktFVENBUC4yMDI1LzgvNy5VU0QBAAAA4m7MAgIAAAALMTg2MTkuNDIzMzYBBgAAAAUAAAABMQEAAAALLTE5MzkzNzAyMTYDAAAAAzE2MAIAAAAGMTAwMDU0BAAAAAEwBwAAAAg4LzcvMjAyNUI9LSsv190IBAywKy/X3QgiQ0lRLlBTVEcuSVFfTUFSS0VUQ0FQLjIwMjUvOC83LlVTRAEAAAC4yqUGAgAAAAwxODg5NC4xMzkzMDUBBgAAAAUAAAABMQEAAAALLTE5Mzg2MTQ5MDIDAAAAAzE2MAIAAAAGMTAwMDU0BAAAAAEwBwAAAAg4LzcvMjAyNUI9LSsv190IWrmyKy/X3QggQ0lRLlpTLklRX01BUktFVENB</t>
  </si>
  <si>
    <t>UC4yMDI1LzgvNy5VU0QBAAAA1MyBAwIAAAALNDI0MjcuMDcwNjIBBgAAAAUAAAABMQEAAAALLTE5Mzk1MzgzOTIDAAAAAzE2MAIAAAAGMTAwMDU0BAAAAAEwBwAAAAg4LzcvMjAyNUI9LSsv190IBAywKy/X3QgiQ0lRLkNGTFQuSVFfTUFSS0VUQ0FQLjIwMjUvOC83LlVTRAEAAAAmAXoQAgAAAAs1ODM2LjUxNzk4NQEGAAAABQAAAAExAQAAAAstMTkzNDE3MDU1NQMAAAADMTYwAgAAAAYxMDAwNTQEAAAAATAHAAAACDgvNy8yMDI1Qj0tKy/X3QgCxqgrL9fdCCJDSVEuTlZEQS5JUV9NQVJLRVRDQVAuMjAyNS84LzcuVVNEAQAAADN+AAACAAAABzQ0MTA3ODgBBgAAAAUAAAABMQEAAAALLTE5NDA1NzIyNDkDAAAAAzE2MAIAAAAGMTAwMDU0BAAAAAEwBwAAAAg4LzcvMjAyNUI9LSsv190IBAywKy/X3QgiQ0lRLkFBUEwuSVFfTUFSS0VUQ0FQLjIwMjUvOC83LlVTRAEAAABpYQAAAgAAAAwzMjY1MzMxLjAxMTcBBgAAAAUAAAABMQEAAAALLTE5MzM3MDMzMDMDAAAAAzE2MAIAAAAGMTAwMDU0BAAAAAEwBwAAAAg4LzcvMjAyNUI9LSsv190IBAywKy/X3QgiQ0lRLkFWR08uSVFfTUFSS0VUQ0FQLjIwMjUvOC83LlVTRAEAAADwtn0BAgAAAA4xNDI4NzI2LjM0NDU4MQEGAAAABQAAAAExAQAAAAstMTkzODU1NzI2MAMAAAADMTYwAgAAAAYxMDAwNTQEAAAAATAHAAAACDgvNy8yMDI1Qj0tKy/X3QgXVasrL9fdCCdD</t>
  </si>
  <si>
    <t>SVEuVFdTRToyMzMwLklRX01BUktFVENBUC4yMDI1LzgvNy5VU0QBAAAAq8wFAAIAAAAQMTAyNDc5OC41OTcyOTYyMQEGAAAABQAAAAExAQAAAAstMTkzNTQ5NzM0MQMAAAADMTYwAgAAAAYxMDAwNTQEAAAAATAHAAAACDgvNy8yMDI1Qj0tKy/X3Qi3vKArL9fdCCpDSVEuS09TRTpBMDAwNjYwLklRX01BUktFVENBUC4yMDI1LzgvNy5VU0QBAAAAnXoNAAIAAAAQMTMwNDk5Ljg4NzExMjQyNQEGAAAABQAAAAExAQAAAAstMTkzNDc1NTMzMAMAAAADMTYwAgAAAAYxMDAwNTQEAAAAATAHAAAACDgvNy8yMDI1Qj0tKy/X3QgLyKwrL9fdCCtDSVEuTkFTREFRR1M6QVNNTC5JUV9NQVJLRVRDQVAuMjAyNS84LzcuVVNEAQAAACjvBQACAAAADjI3NTA5Ny44NTUzODE5AQYAAAAFAAAAATEBAAAACy0xOTM1MzA3NDQwAwAAAAMxNjACAAAABjEwMDA1NAQAAAABMAcAAAAIOC83LzIwMjVCPS0rL9fdCIWYrSsv190IIkNJUS5NUlZMLklRX01BUktFVENBUC4yMDI1LzgvNy5VU0QBAAAAtnkAAAIAAAAINjUzOTcuODcBBgAAAAUAAAABMQEAAAALLTE5NDAwMDI5MzEDAAAAAzE2MAIAAAAGMTAwMDU0BAAAAAEwBwAAAAg4LzcvMjAyNUI9LSsv190IBwauKy/X3QghQ0lRLlZSVC5JUV9NQVJLRVRDQVAuMjAyNS84LzcuVVNEAQAAAESbhyICAAAADDUzMjI4LjM5NDI5NQEGAAAABQAAAAExAQAAAAstMTkzNDE5NTQzNQMAAAAD</t>
  </si>
  <si>
    <t>MTYwAgAAAAYxMDAwNTQEAAAAATAHAAAACDgvNy8yMDI1Qj0tKy/X3Qi1fqErL9fdCCJDSVEuQU5FVC5JUV9NQVJLRVRDQVAuMjAyNS84LzcuVVNEAQAAAMPb/AECAAAADTE3NTA1Ni4yMTAyNjYBBgAAAAUAAAABMQEAAAALLTE5MzMwNTIxMzEDAAAAAzE2MAIAAAAGMTAwMDU0BAAAAAEwBwAAAAg4LzcvMjAyNUI9LSsv190IMpeuKy/X3QgnQ0lRLlRXU0U6MjQ1NC5JUV9NQVJLRVRDQVAuMjAyNS84LzcuVVNEAQAAAD03XAACAAAAEDcyMzI3LjA0NTk5NjQ0NTEBBgAAAAUAAAABMQEAAAALLTE5MzQzNTU0OTEDAAAAAzE2MAIAAAAGMTAwMDU0BAAAAAEwBwAAAAg4LzcvMjAyNUI9LSsv190IewulKy/X3QggQ0lRLk1VLklRX01BUktFVENBUC4yMDI1LzgvNy5VU0QBAAAABmkEAAIAAAANMTI1MTk2LjUyNTA0OQEGAAAABQAAAAExAQAAAAstMTkzNzE3NjA4MgMAAAADMTYwAgAAAAYxMDAwNTQEAAAAATAHAAAACDgvNy8yMDI1Qj0tKy/X3QgEDLArL9fdCCJDSVEuUUNPTS5JUV9NQVJLRVRDQVAuMjAyNS84LzcuVVNEAQAAANWCAAACAAAADTE1NzQ0Ni4zMDQ1MjQBBgAAAAUAAAABMQEAAAALLTE5MzQyNTQyNTEDAAAAAzE2MAIAAAAGMTAwMDU0BAAAAAEwBwAAAAg4LzcvMjAyNUI9LSsv190Ip2eyKy/X3QgiQ0lRLlNOUFMuSVFfTUFSS0VUQ0FQLjIwMjUvOC83LlVTRAEAAADUiAAAAgAAAA0xMTQ3ODcuMTky</t>
  </si>
  <si>
    <t>ODgxAQYAAAAFAAAAATEBAAAACy0xOTQwNTcyMjQ3AwAAAAMxNjACAAAABjEwMDA1NAQAAAABMAcAAAAIOC83LzIwMjVCPS0rL9fdCALGqCsv190IIUNJUS5BUk0uSVFfTUFSS0VUQ0FQLjIwMjUvOC83LlVTRAEAAAAs58UnAgAAAAkxNDM1NjguNjMBBgAAAAUAAAABMQEAAAALLTE5MzQyNTQ0MDcDAAAAAzE2MAIAAAAGMTAwMDU0BAAAAAEwBwAAAAg4LzcvMjAyNUI9LSsv190IAsaoKy/X3QgiQ0lRLkNSTS5JUV9DTE9TRVBSSUNFLjIwMjUvOC83LlVTRAEAAAAl4AEAAgAAAAYyNDAuODgAQj0tKy/X3QhobJk2L9fdCCJDSVEuQ1JNLklRX0NMT1NFUFJJQ0UuMjAyNS84LzYuVVNEAQAAACXgAQACAAAABjI0OS4xNwBCPS0rL9fdCBdVqysv190IIkNJUS5DUk0uSVFfQ0xPU0VQUklDRS4yMDI1LzgvNC5VU0QBAAAAJeABAAIAAAAGMjUyLjMyAEI9LSsv190IWrmyKy/X3QgiQ0lRLk5PVy5JUV9DTE9TRVBSSUNFLjIwMjUvOC83LlVTRAEAAAC/dF4BAgAAAAY4NzQuMTIAQj0tKy/X3Qi9upk2L9fdCCJDSVEuTk9XLklRX0NMT1NFUFJJQ0UuMjAyNS84LzYuVVNEAQAAAL90XgECAAAABjkxMi4zMQBCPS0rL9fdCAQMsCsv190IIkNJUS5OT1cuSVFfQ0xPU0VQUklDRS4yMDI1LzgvNC5VU0QBAAAAv3ReAQIAAAADOTIzAEI9LSsv190IMpeuKy/X3QgjQ0lRLkRVT0wuSVFfQ0xPU0VQUklDRS4yMDI1LzgvNy5VU0QB</t>
  </si>
  <si>
    <t>AAAAsPCHDAIAAAAGMzkwLjg0AEI9LSsv190IM4GYNi/X3QgjQ0lRLkRVT0wuSVFfQ0xPU0VQUklDRS4yMDI1LzgvNi5VU0QBAAAAsPCHDAIAAAAGMzQzLjYxAEI9LSsv190ItX6hKy/X3QgjQ0lRLkRVT0wuSVFfQ0xPU0VQUklDRS4yMDI1LzgvNC5VU0QBAAAAsPCHDAIAAAAGMzUyLjM2AEI9LSsv190IhZitKy/X3QgiQ0lRLlNBUC5JUV9DTE9TRVBSSUNFLjIwMjUvOC83LlVTRAEAAAAL7gEAAgAAAA8yOTYuMjg5ODM0ODQwNzUAQj0tKy/X3QiCC5g2L9fdCCJDSVEuU0FQLklRX0NMT1NFUFJJQ0UuMjAyNS84LzYuVVNEAQAAAAvuAQACAAAADjI4OS41OTYxODI4ODUxAEI9LSsv190It7ygKy/X3QgiQ0lRLlNBUC5JUV9DTE9TRVBSSUNFLjIwMjUvOC80LlVTRAEAAAAL7gEAAgAAAA8yODMuMTExNjI1MjU1MjUAQj0tKy/X3QgXVasrL9fdCCJDSVEuVEVNLklRX0NMT1NFUFJJQ0UuMjAyNS84LzcuVVNEAQAAAADTJBkCAAAABTU4Ljc0AEI9LSsv190IBx6ZNi/X3QgiQ0lRLlRFTS5JUV9DTE9TRVBSSUNFLjIwMjUvOC82LlVTRAEAAAAA0yQZAgAAAAU1NS41MwBCPS0rL9fdCALGqCsv190IIkNJUS5URU0uSVFfQ0xPU0VQUklDRS4yMDI1LzgvNC5VU0QBAAAAANMkGQIAAAAFNTcuNTIAQj0tKy/X3QinZ7IrL9fdCCNDSVEuQURCRS5JUV9DTE9TRVBSSUNFLjIwMjUvOC83LlVTRAEAAAABXwAAAgAAAAYzMzgu</t>
  </si>
  <si>
    <t>MjcAQj0tKy/X3QhobJk2L9fdCCNDSVEuQURCRS5JUV9DTE9TRVBSSUNFLjIwMjUvOC82LlVTRAEAAAABXwAAAgAAAAYzNDUuNjIAQj0tKy/X3QgXVasrL9fdCCNDSVEuQURCRS5JUV9DTE9TRVBSSUNFLjIwMjUvOC80LlVTRAEAAAABXwAAAgAAAAYzMzguODUAQj0tKy/X3QgEDLArL9fdCCJDSVEuSU9ULklRX0NMT1NFUFJJQ0UuMjAyNS84LzcuVVNEAQAAALo+/BECAAAABTM0LjU4AEI9LSsv190IM4GYNi/X3QgiQ0lRLklPVC5JUV9DTE9TRVBSSUNFLjIwMjUvOC82LlVTRAEAAAC6PvwRAgAAAAUzNi43NwBCPS0rL9fdCLV+oSsv190IIkNJUS5JT1QuSVFfQ0xPU0VQUklDRS4yMDI1LzgvNC5VU0QBAAAAuj78EQIAAAAEMzcuNgBCPS0rL9fdCDKXrisv190II0NJUS5XREFZLklRX0NMT1NFUFJJQ0UuMjAyNS84LzcuVVNEAQAAAIdjawECAAAABjIyMC45OABCPS0rL9fdCIILmDYv190II0NJUS5XREFZLklRX0NMT1NFUFJJQ0UuMjAyNS84LzYuVVNEAQAAAIdjawECAAAABjIyOS4wOABCPS0rL9fdCLe8oCsv190II0NJUS5XREFZLklRX0NMT1NFUFJJQ0UuMjAyNS84LzQuVVNEAQAAAIdjawECAAAABjIyNS4xMgBCPS0rL9fdCDKXrisv190II0NJUS5SQkxYLklRX0NMT1NFUFJJQ0UuMjAyNS84LzcuVVNEAQAAAGlV9AECAAAABjEyOS42MwBCPS0rL9fdCAcemTYv190II0NJUS5SQkxYLklRX0NMT1NFUFJJ</t>
  </si>
  <si>
    <t>Q0UuMjAyNS84LzYuVVNEAQAAAGlV9AECAAAABjEzNC4xNABCPS0rL9fdCALGqCsv190II0NJUS5SQkxYLklRX0NMT1NFUFJJQ0UuMjAyNS84LzQuVVNEAQAAAGlV9AECAAAABTEzMC43AEI9LSsv190IC8isKy/X3QgiQ0lRLkFQUC5JUV9DTE9TRVBSSUNFLjIwMjUvOC83LlVTRAEAAADauc4NAgAAAAY0MzcuMzQAQj0tKy/X3QhobJk2L9fdCCJDSVEuQVBQLklRX0NMT1NFUFJJQ0UuMjAyNS84LzYuVVNEAQAAANq5zg0CAAAABjM5MC41NwBCPS0rL9fdCAcGrisv190IIkNJUS5BUFAuSVFfQ0xPU0VQUklDRS4yMDI1LzgvNC5VU0QBAAAA2rnODQIAAAAGMzk1LjAxAEI9LSsv190I5SmrKy/X3QgjQ0lRLlNIT1AuSVFfQ0xPU0VQUklDRS4yMDI1LzgvNy5VU0QBAAAABisEBQIAAAAGMTUxLjA3AEI9LSsv190IM4GYNi/X3QgjQ0lRLlNIT1AuSVFfQ0xPU0VQUklDRS4yMDI1LzgvNi5VU0QBAAAABisEBQIAAAAFMTU0LjkAQj0tKy/X3Qi1fqErL9fdCCNDSVEuU0hPUC5JUV9DTE9TRVBSSUNFLjIwMjUvOC80LlVTRAEAAAAGKwQFAgAAAAYxMjUuMjEAQj0tKy/X3QgEDLArL9fdCCNDSVEuVEVBTS5JUV9DTE9TRVBSSUNFLjIwMjUvOC83LlVTRAEAAABSEyIPAgAAAAMxNzEAQj0tKy/X3QgRvZc2L9fdCCNDSVEuVEVBTS5JUV9DTE9TRVBSSUNFLjIwMjUvOC82LlVTRAEAAABSEyIPAgAAAAUxODUuNQBCPS0rL9fd</t>
  </si>
  <si>
    <t>CLe8oCsv190II0NJUS5URUFNLklRX0NMT1NFUFJJQ0UuMjAyNS84LzQuVVNEAQAAAFITIg8CAAAABjE4NS42OQBCPS0rL9fdCAQMsCsv190II0NJUS5NU0ZULklRX0NMT1NFUFJJQ0UuMjAyNS84LzcuVVNEAQAAAEtVAAACAAAABjUyMC44NABCPS0rL9fdCAcemTYv190II0NJUS5NU0ZULklRX0NMT1NFUFJJQ0UuMjAyNS84LzYuVVNEAQAAAEtVAAACAAAABjUyNC45NABCPS0rL9fdCALGqCsv190II0NJUS5NU0ZULklRX0NMT1NFUFJJQ0UuMjAyNS84LzQuVVNEAQAAAEtVAAACAAAABjUzNS42NABCPS0rL9fdCAQMsCsv190II0NJUS5BTVpOLklRX0NMT1NFUFJJQ0UuMjAyNS84LzcuVVNEAQAAAD1JAAACAAAABjIyMy4xMwBCPS0rL9fdCKnPmDYv190II0NJUS5BTVpOLklRX0NMT1NFUFJJQ0UuMjAyNS84LzYuVVNEAQAAAD1JAAACAAAABjIyMi4zMQBCPS0rL9fdCPVtpysv190II0NJUS5BTVpOLklRX0NMT1NFUFJJQ0UuMjAyNS84LzQuVVNEAQAAAD1JAAACAAAABjIxMS42NQBCPS0rL9fdCDKXrisv190ILUNJUS5OQVNEQVFHUzpHT09HTC5JUV9DTE9TRVBSSUNFLjIwMjUvOC83LlVTRAEAAACocQAAAgAAAAYxOTYuNTIAQj0tKy/X3QjXMpg2L9fdCC1DSVEuTkFTREFRR1M6R09PR0wuSVFfQ0xPU0VQUklDRS4yMDI1LzgvNi5VU0QBAAAAqHEAAAIAAAAGMTk2LjA5AEI9LSsv190ItX6hKy/X3QgtQ0lR</t>
  </si>
  <si>
    <t>Lk5BU0RBUUdTOkdPT0dMLklRX0NMT1NFUFJJQ0UuMjAyNS84LzQuVVNEAQAAAKhxAAACAAAABjE5NS4wNABCPS0rL9fdCAvIrCsv190II0NJUS5UU0xBLklRX0NMT1NFUFJJQ0UuMjAyNS84LzcuVVNEAQAAABDGogECAAAABjMyMi4yNwBCPS0rL9fdCBG9lzYv190II0NJUS5UU0xBLklRX0NMT1NFUFJJQ0UuMjAyNS84LzYuVVNEAQAAABDGogECAAAABjMxOS45MQBCPS0rL9fdCDl+oCsv190II0NJUS5UU0xBLklRX0NMT1NFUFJJQ0UuMjAyNS84LzQuVVNEAQAAABDGogECAAAABjMwOS4yNgBCPS0rL9fdCBdVqysv190II0NJUS5QTFRSLklRX0NMT1NFUFJJQ0UuMjAyNS84LzcuVVNEAQAAAGX6mAICAAAABTE4Mi4yAEI9LSsv190IBx6ZNi/X3QgjQ0lRLlBMVFIuSVFfQ0xPU0VQUklDRS4yMDI1LzgvNi5VU0QBAAAAZfqYAgIAAAAGMTc5LjU0AEI9LSsv190IAsaoKy/X3QgjQ0lRLlBMVFIuSVFfQ0xPU0VQUklDRS4yMDI1LzgvNC5VU0QBAAAAZfqYAgIAAAAGMTYwLjY2AEI9LSsv190I5SmrKy/X3QgjQ0lRLk9SQ0wuSVFfQ0xPU0VQUklDRS4yMDI1LzgvNy5VU0QBAAAA51YAAAIAAAAGMjQ5LjM5AEI9LSsv190Iqc+YNi/X3QgjQ0lRLk9SQ0wuSVFfQ0xPU0VQUklDRS4yMDI1LzgvNi5VU0QBAAAA51YAAAIAAAAGMjU2LjQzAEI9LSsv190I9W2nKy/X3QgjQ0lRLk9SQ0wuSVFfQ0xPU0VQUklDRS4yMDI1</t>
  </si>
  <si>
    <t>LzgvNC5VU0QBAAAA51YAAAIAAAAGMjUyLjUzAEI9LSsv190IBAywKy/X3QgjQ0lRLk5CSVMuSVFfQ0xPU0VQUklDRS4yMDI1LzgvNy5VU0QBAAAAv/sZAwIAAAAFNjUuMzEAQj0tKy/X3QjXMpg2L9fdCCNDSVEuTkJJUy5JUV9DTE9TRVBSSUNFLjIwMjUvOC82LlVTRAEAAAC/+xkDAgAAAAU1NS4wOQBCPS0rL9fdCLV+oSsv190II0NJUS5OQklTLklRX0NMT1NFUFJJQ0UuMjAyNS84LzQuVVNEAQAAAL/7GQMCAAAABTU0LjE3AEI9LSsv190IWrmyKy/X3QgjQ0lRLkVTVEMuSVFfQ0xPU0VQUklDRS4yMDI1LzgvNy5VU0QBAAAAgIRbDQIAAAAFNzYuMzcAQj0tKy/X3QgRvZc2L9fdCCNDSVEuRVNUQy5JUV9DTE9TRVBSSUNFLjIwMjUvOC82LlVTRAEAAACAhFsNAgAAAAU4MC42NABCPS0rL9fdCDl+oCsv190II0NJUS5FU1RDLklRX0NMT1NFUFJJQ0UuMjAyNS84LzQuVVNEAQAAAICEWw0CAAAABTgwLjUzAEI9LSsv190IMpeuKy/X3QgjQ0lRLlNOT1cuSVFfQ0xPU0VQUklDRS4yMDI1LzgvNy5VU0QBAAAAsDxkEAIAAAAFMjA2LjQAQj0tKy/X3QgHHpk2L9fdCCNDSVEuU05PVy5JUV9DTE9TRVBSSUNFLjIwMjUvOC82LlVTRAEAAACwPGQQAgAAAAYyMTAuNTQAQj0tKy/X3QgCxqgrL9fdCCNDSVEuU05PVy5JUV9DTE9TRVBSSUNFLjIwMjUvOC80LlVTRAEAAACwPGQQAgAAAAYyMDguNDgAQj0tKy/X3Qgyl64r</t>
  </si>
  <si>
    <t>L9fdCCNDSVEuRERPRy5JUV9DTE9TRVBSSUNFLjIwMjUvOC83LlVTRAEAAAC7oQQIAgAAAAYxMzYuMzgAQj0tKy/X3Qipz5g2L9fdCCNDSVEuRERPRy5JUV9DTE9TRVBSSUNFLjIwMjUvOC82LlVTRAEAAAC7oQQIAgAAAAYxMzYuOTYAQj0tKy/X3Qj1bacrL9fdCCNDSVEuRERPRy5JUV9DTE9TRVBSSUNFLjIwMjUvOC80LlVTRAEAAAC7oQQIAgAAAAYxMzkuMTMAQj0tKy/X3QiFmK0rL9fdCCJDSVEuTkVULklRX0NMT1NFUFJJQ0UuMjAyNS84LzcuVVNEAQAAADT14AQCAAAABjIxMC40NABCPS0rL9fdCNcymDYv190IIkNJUS5ORVQuSVFfQ0xPU0VQUklDRS4yMDI1LzgvNi5VU0QBAAAANPXgBAIAAAAGMjE1LjUzAEI9LSsv190ItX6hKy/X3QgiQ0lRLk5FVC5JUV9DTE9TRVBSSUNFLjIwMjUvOC80LlVTRAEAAAA09eAEAgAAAAUyMDguOABCPS0rL9fdCBdVqysv190II0NJUS5HVExCLklRX0NMT1NFUFJJQ0UuMjAyNS84LzcuVVNEAQAAAM2EFxECAAAABDQxLjYAQj0tKy/X3QgRvZc2L9fdCCNDSVEuR1RMQi5JUV9DTE9TRVBSSUNFLjIwMjUvOC82LlVTRAEAAADNhBcRAgAAAAU0My43NgBCPS0rL9fdCDl+oCsv190II0NJUS5HVExCLklRX0NMT1NFUFJJQ0UuMjAyNS84LzQuVVNEAQAAAM2EFxECAAAABTQ0LjE1AEI9LSsv190IAsaoKy/X3QgjQ0lRLlBBTlcuSVFfQ0xPU0VQUklDRS4yMDI1LzgvNy5VU0QB</t>
  </si>
  <si>
    <t>AAAAg32EAQIAAAAFMTY4LjEAQj0tKy/X3QgHHpk2L9fdCCNDSVEuUEFOVy5JUV9DTE9TRVBSSUNFLjIwMjUvOC82LlVTRAEAAACDfYQBAgAAAAYxNzIuODkAQj0tKy/X3QgCxqgrL9fdCCNDSVEuUEFOVy5JUV9DTE9TRVBSSUNFLjIwMjUvOC80LlVTRAEAAACDfYQBAgAAAAMxNzEAQj0tKy/X3Qg4N7IrL9fdCCJDSVEuTURCLklRX0NMT1NFUFJJQ0UuMjAyNS84LzcuVVNEAQAAAOJuzAICAAAABjIyNy44NgBCPS0rL9fdCKnPmDYv190IIkNJUS5NREIuSVFfQ0xPU0VQUklDRS4yMDI1LzgvNi5VU0QBAAAA4m7MAgIAAAAGMjM1LjgyAEI9LSsv190I9W2nKy/X3QgiQ0lRLk1EQi5JUV9DTE9TRVBSSUNFLjIwMjUvOC80LlVTRAEAAADibswCAgAAAAYyMjYuNTYAQj0tKy/X3QgEDLArL9fdCCNDSVEuUFNURy5JUV9DTE9TRVBSSUNFLjIwMjUvOC83LlVTRAEAAAC4yqUGAgAAAAU1Ny44MQBCPS0rL9fdCNcymDYv190II0NJUS5QU1RHLklRX0NMT1NFUFJJQ0UuMjAyNS84LzYuVVNEAQAAALjKpQYCAAAABTU3LjQzAEI9LSsv190ItX6hKy/X3QgjQ0lRLlBTVEcuSVFfQ0xPU0VQUklDRS4yMDI1LzgvNC5VU0QBAAAAuMqlBgIAAAAFNTYuMjUAQj0tKy/X3Qgyl64rL9fdCCFDSVEuWlMuSVFfQ0xPU0VQUklDRS4yMDI1LzgvNy5VU0QBAAAA1MyBAwIAAAAFMjcyLjUAQj0tKy/X3QgRvZc2L9fdCCFDSVEuWlMuSVFf</t>
  </si>
  <si>
    <t>Q0xPU0VQUklDRS4yMDI1LzgvNi5VU0QBAAAA1MyBAwIAAAAGMjg5LjMyAEI9LSsv190IOX6gKy/X3QghQ0lRLlpTLklRX0NMT1NFUFJJQ0UuMjAyNS84LzQuVVNEAQAAANTMgQMCAAAABjI4NS44NgBCPS0rL9fdCKZDrisv190II0NJUS5DRkxULklRX0NMT1NFUFJJQ0UuMjAyNS84LzcuVVNEAQAAACYBehACAAAABTE2LjkzAEI9LSsv190Iqc+YNi/X3QgjQ0lRLkNGTFQuSVFfQ0xPU0VQUklDRS4yMDI1LzgvNi5VU0QBAAAAJgF6EAIAAAAFMTcuMjQAQj0tKy/X3QgCxqgrL9fdCCNDSVEuQ0ZMVC5JUV9DTE9TRVBSSUNFLjIwMjUvOC80LlVTRAEAAAAmAXoQAgAAAAUxNy4xMgBCPS0rL9fdCBDErSsv190II0NJUS5OVkRBLklRX0NMT1NFUFJJQ0UuMjAyNS84LzcuVVNEAQAAADN+AAACAAAABjE4MC43NwBCPS0rL9fdCKnPmDYv190II0NJUS5OVkRBLklRX0NMT1NFUFJJQ0UuMjAyNS84LzYuVVNEAQAAADN+AAACAAAABjE3OS40MgBCPS0rL9fdCGUgpysv190II0NJUS5OVkRBLklRX0NMT1NFUFJJQ0UuMjAyNS84LzQuVVNEAQAAADN+AAACAAAAAzE4MABCPS0rL9fdCBdVqysv190II0NJUS5BQVBMLklRX0NMT1NFUFJJQ0UuMjAyNS84LzcuVVNEAQAAAGlhAAACAAAABjIyMC4wMwBCPS0rL9fdCNcymDYv190II0NJUS5BQVBMLklRX0NMT1NFUFJJQ0UuMjAyNS84LzYuVVNEAQAAAGlhAAACAAAABjIxMy4y</t>
  </si>
  <si>
    <t>NQBCPS0rL9fdCLV+oSsv190II0NJUS5BQVBMLklRX0NMT1NFUFJJQ0UuMjAyNS84LzQuVVNEAQAAAGlhAAACAAAABjIwMy4zNQBCPS0rL9fdCALGqCsv190II0NJUS5BVkdPLklRX0NMT1NFUFJJQ0UuMjAyNS84LzcuVVNEAQAAAPC2fQECAAAABjMwMy43NgBCPS0rL9fdCBG9lzYv190II0NJUS5BVkdPLklRX0NMT1NFUFJJQ0UuMjAyNS84LzYuVVNEAQAAAPC2fQECAAAABjMwMS42NwBCPS0rL9fdCDl+oCsv190II0NJUS5BVkdPLklRX0NMT1NFUFJJQ0UuMjAyNS84LzQuVVNEAQAAAPC2fQECAAAABjI5Ny43MgBCPS0rL9fdCAQMsCsv190IKENJUS5UV1NFOjIzMzAuSVFfQ0xPU0VQUklDRS4yMDI1LzgvNy5VU0QBAAAAq8wFAAIAAAALMzkuNTE3NzQ5MjQAQj0tKy/X3Qipz5g2L9fdCChDSVEuVFdTRToyMzMwLklRX0NMT1NFUFJJQ0UuMjAyNS84LzYuVVNEAQAAAKvMBQACAAAACzM3LjU3Mzg5NTI1AEI9LSsv190IAsaoKy/X3QgoQ0lRLlRXU0U6MjMzMC5JUV9DTE9TRVBSSUNFLjIwMjUvOC80LlVTRAEAAACrzAUAAgAAAAwzNy45Njc0ODU0MTUAQj0tKy/X3QgEDLArL9fdCCtDSVEuS09TRTpBMDAwNjYwLklRX0NMT1NFUFJJQ0UuMjAyNS84LzcuVVNEAQAAAJ16DQACAAAACjE4OS4wMzU4ODIAQj0tKy/X3QgzgZg2L9fdCCtDSVEuS09TRTpBMDAwNjYwLklRX0NMT1NFUFJJQ0UuMjAyNS84LzYuVVNE</t>
  </si>
  <si>
    <t>AQAAAJ16DQACAAAACzE4Ni41ODE5Mzk1AEI9LSsv190IZSCnKy/X3QgrQ0lRLktPU0U6QTAwMDY2MC5JUV9DTE9TRVBSSUNFLjIwMjUvOC80LlVTRAEAAACdeg0AAgAAAAoxODYuMzQzNTk2AEI9LSsv190IBAywKy/X3QgsQ0lRLk5BU0RBUUdTOkFTTUwuSVFfQ0xPU0VQUklDRS4yMDI1LzgvNy5VU0QBAAAAKO8FAAIAAAAGNzEzLjEyAEI9LSsv190I1zKYNi/X3QgsQ0lRLk5BU0RBUUdTOkFTTUwuSVFfQ0xPU0VQUklDRS4yMDI1LzgvNi5VU0QBAAAAKO8FAAIAAAAGNjkwLjk2AEI9LSsv190ItX6hKy/X3QgsQ0lRLk5BU0RBUUdTOkFTTUwuSVFfQ0xPU0VQUklDRS4yMDI1LzgvNC5VU0QBAAAAKO8FAAIAAAAGNjk5LjM2AEI9LSsv190IpkOuKy/X3QgjQ0lRLk1SVkwuSVFfQ0xPU0VQUklDRS4yMDI1LzgvNy5VU0QBAAAAtnkAAAIAAAAFNzUuODUAQj0tKy/X3QgRvZc2L9fdCCNDSVEuTVJWTC5JUV9DTE9TRVBSSUNFLjIwMjUvOC82LlVTRAEAAAC2eQAAAgAAAAU3NS4zMgBCPS0rL9fdCDl+oCsv190II0NJUS5NUlZMLklRX0NMT1NFUFJJQ0UuMjAyNS84LzQuVVNEAQAAALZ5AAACAAAABTc2LjUzAEI9LSsv190I5VutKy/X3QgiQ0lRLlZSVC5JUV9DTE9TRVBSSUNFLjIwMjUvOC83LlVTRAEAAABEm4ciAgAAAAYxMzkuMzkAQj0tKy/X3Qipz5g2L9fdCCJDSVEuVlJULklRX0NMT1NFUFJJQ0UuMjAyNS84</t>
  </si>
  <si>
    <t>LzYuVVNEAQAAAESbhyICAAAABjEzOS43NQBCPS0rL9fdCALGqCsv190IIkNJUS5WUlQuSVFfQ0xPU0VQUklDRS4yMDI1LzgvNC5VU0QBAAAARJuHIgIAAAAFMTQwLjIAQj0tKy/X3QgLyKwrL9fdCCNDSVEuQU5FVC5JUV9DTE9TRVBSSUNFLjIwMjUvOC83LlVTRAEAAADD2/wBAgAAAAYxMzkuMjgAQj0tKy/X3QgzgZg2L9fdCCNDSVEuQU5FVC5JUV9DTE9TRVBSSUNFLjIwMjUvOC82LlVTRAEAAADD2/wBAgAAAAYxMzguNzgAQj0tKy/X3QhlIKcrL9fdCCNDSVEuQU5FVC5JUV9DTE9TRVBSSUNFLjIwMjUvOC80LlVTRAEAAADD2/wBAgAAAAYxMjAuMzUAQj0tKy/X3QjlKasrL9fdCChDSVEuVFdTRToyNDU0LklRX0NMT1NFUFJJQ0UuMjAyNS84LzcuVVNEAQAAAD03XAACAAAACzQ1LjM3ODQzMjM5AEI9LSsv190I1zKYNi/X3QgoQ0lRLlRXU0U6MjQ1NC5JUV9DTE9TRVBSSUNFLjIwMjUvOC82LlVTRAEAAAA9N1wAAgAAAAs0NC4wODY3MDM3NgBCPS0rL9fdCLV+oSsv190IKENJUS5UV1NFOjI0NTQuSVFfQ0xPU0VQUklDRS4yMDI1LzgvNC5VU0QBAAAAPTdcAAIAAAALNDQuNDkwNTMzNTcAQj0tKy/X3Qg4N7IrL9fdCCFDSVEuTVUuSVFfQ0xPU0VQUklDRS4yMDI1LzgvNy5VU0QBAAAABmkEAAIAAAAGMTExLjg3AEI9LSsv190IEb2XNi/X3QghQ0lRLk1VLklRX0NMT1NFUFJJQ0UuMjAyNS84LzYuVVNEAQAA</t>
  </si>
  <si>
    <t>AAZpBAACAAAABjEwOC43OABCPS0rL9fdCDl+oCsv190IIUNJUS5NVS5JUV9DTE9TRVBSSUNFLjIwMjUvOC80LlVTRAEAAAAGaQQAAgAAAAYxMDcuNzcAQj0tKy/X3QgEDLArL9fdCCNDSVEuUUNPTS5JUV9DTE9TRVBSSUNFLjIwMjUvOC83LlVTRAEAAADVggAAAgAAAAUxNDUuOQBCPS0rL9fdCKnPmDYv190II0NJUS5RQ09NLklRX0NMT1NFUFJJQ0UuMjAyNS84LzYuVVNEAQAAANWCAAACAAAABjE0NS44NABCPS0rL9fdCALGqCsv190II0NJUS5RQ09NLklRX0NMT1NFUFJJQ0UuMjAyNS84LzQuVVNEAQAAANWCAAACAAAABjE0Ny41MQBCPS0rL9fdCAQMsCsv190II0NJUS5TTlBTLklRX0NMT1NFUFJJQ0UuMjAyNS84LzcuVVNEAQAAANSIAAACAAAABzYyMC4zMjUAQj0tKy/X3QgzgZg2L9fdCCNDSVEuU05QUy5JUV9DTE9TRVBSSUNFLjIwMjUvOC82LlVTRAEAAADUiAAAAgAAAAY2MjUuODgAQj0tKy/X3QhlIKcrL9fdCCNDSVEuU05QUy5JUV9DTE9TRVBSSUNFLjIwMjUvOC80LlVTRAEAAADUiAAAAgAAAAY2MzYuMDIAQj0tKy/X3Qgyl64rL9fdCCJDSVEuQVJNLklRX0NMT1NFUFJJQ0UuMjAyNS84LzcuVVNEAQAAACznxScCAAAABjEzNS41NwBCPS0rL9fdCNcymDYv190IIkNJUS5BUk0uSVFfQ0xPU0VQUklDRS4yMDI1LzgvNi5VU0QBAAAALOfFJwIAAAAGMTM2LjEyAEI9LSsv190ItX6hKy/X3QgiQ0lR</t>
  </si>
  <si>
    <t>LkFSTS5JUV9DTE9TRVBSSUNFLjIwMjUvOC80LlVTRAEAAAAs58UnAgAAAAYxNDAuMDUAQj0tKy/X3Qgyl64rL9fdCCRDSVEuQUdJWC5JUV9DTE9TRVBSSUNFLjIwMjUvNy8xNi5VU0QBAAAAI/cAcAIAAAAHMzEuNzcxMgBCPS0rL9fdCBNQpisv190II0NJUS5BR0lYLklRX0NMT1NFUFJJQ0UuMjAyNS83LzkuVVNEAQAAACP3AHACAAAABTMxLjY4AEI9LSsv190IZSCnKy/X3QgbQ0lRLkFHSVguSVFfQ0xPU0VQUklDRS4uVVNEAQAAACP3AHACAAAABjMyLjg0NQBCPS0rL9fdCEI9LSsv190IJUNJUS5BR0lYLklRX0NMT1NFUFJJQ0UuMjAyNC8xMS8yOS5VU0QBAAAAI/cAcAIAAAAFMjguMjMAQj0tKy/X3QgCxqgrL9fdCCRDSVEuQUdJWC5JUV9DTE9TRVBSSUNFLjIwMjUvNy8xNS5VU0QBAAAAI/cAcAIAAAAFMzEuNzkAQj0tKy/X3QgQxK0rL9fdCCRDSVEuXk5EWC5JUV9DTE9TRVBSSUNFLjIwMjUvNy8xNi5VU0QBAAAADrMoAAIAAAAKMjI5MDcuOTY2NwBCPS0rL9fdCKZDrisv190II0NJUS5eTkRYLklRX0NMT1NFUFJJQ0UuMjAyNS83LzkuVVNEAQAAAA6zKAACAAAACjIyODY0LjkwNjYAQj0tKy/X3Qi8dZ8rL9fdCBtDSVEuXk5EWC5JUV9DTE9TRVBSSUNFLi5VU0QBAAAADrMoAAIAAAAKMjMzODkuNTI4NABCPS0rL9fdCEI9LSsv190IJUNJUS5eTkRYLklRX0NMT1NFUFJJQ0UuMjAyNC8xMi8zMS5VU0QB</t>
  </si>
  <si>
    <t>AAAADrMoAAIAAAAKMjEwMTIuMTczNwBCPS0rL9fdCDl+oCsv190II0NJUS5eTkRYLklRX0NMT1NFUFJJQ0UuMjAyNS84LzEuVVNEAQAAAA6zKAACAAAACjIyNzYzLjMxMzMAQj0tKy/X3QgXVasrL9fdCCVDSVEuXk5EWC5JUV9DTE9TRVBSSUNFLjIwMjQvMTEvMjkuVVNEAQAAAA6zKAACAAAACjIwOTMwLjM2NjIAQj0tKy/X3QgXVasrL9fdCCVDSVEuXk5EWC5JUV9DTE9TRVBSSUNFLjIwMjMvMTIvMjkuVVNEAQAAAA6zKAACAAAACjE2ODI1LjkzMDcAQj0tKy/X3QgLyKwrL9fdCCRDSVEuXk5EWC5JUV9DTE9TRVBSSUNFLjIwMjUvNy8xNS5VU0QBAAAADrMoAAIAAAAKMjI4ODQuNTg4NABCPS0rL9fdCLV+oSsv190IJENJUS5eU1BYLklRX0NMT1NFUFJJQ0UuMjAyNS83LzE2LlVTRAEAAACbuCgAAgAAAA82MjYzLjY5NTI0MTUwNzcAQj0tKy/X3QjlW60rL9fdCCNDSVEuXlNQWC5JUV9DTE9TRVBSSUNFLjIwMjUvNy85LlVTRAEAAACbuCgAAgAAABA2MjYzLjI2NDM3ODU3NDM0AEI9LSsv190I+0ukKy/X3QglQ0lRLl5TUFguSVFfQ0xPU0VQUklDRS4yMDI0LzExLzI5LlVTRAEAAACbuCgAAgAAABA2MDMyLjM4NDQxMjI3MzkyAEI9LSsv190IzA2fKy/X3QgkQ0lRLl5TUFguSVFfQ0xPU0VQUklDRS4yMDI1LzcvMTUuVVNEAQAAAJu4KAACAAAAEDYyNDMuNzU1NzA5MDYxMTEAQj0tKy/X3QgCxqgrL9fdCCtD</t>
  </si>
  <si>
    <t>SVEuS09TRTpBMDAwNjYwLklRX0NMT1NFUFJJQ0UuMjAyNS84LzEuVVNEAQAAAJ16DQACAAAACjE4NS42NzgyMTQAQj0tKy/X3QgEDLArL9fdCCxDSVEuS09TRTpBMDAwNjYwLklRX0NMT1NFUFJJQ0UuMjAyNS83LzMxLlVTRAEAAACdeg0AAgAAAAsxOTUuOTYxOTI5NQBCPS0rL9fdCAQMsCsv190IJENJUS5BR0lYLklRX0NMT1NFUFJJQ0UuMjAyNS83LzMxLlVTRAEAAAAj9wBwAgAAAAczMi40NTk1AEI9LSsv190ItX6hKy/X3QgoQ0lRLlRXU0U6MjMzMC5JUV9DTE9TRVBSSUNFLjIwMjUvOC8xLlVTRAEAAACrzAUAAgAAAAozOC4zMzYwNzk2AEI9LSsv190IqjyoKy/X3QgpQ0lRLlRXU0U6MjMzMC5JUV9DTE9TRVBSSUNFLjIwMjUvNy8zMS5VU0QBAAAAq8wFAAIAAAALMzguNzUwNjI1OTIAQj0tKy/X3QgTUKYrL9fdCChDSVEuVFdTRToyNDU0LklRX0NMT1NFUFJJQ0UuMjAyNS84LzEuVVNEAQAAAD03XAACAAAACTQ1LjM5Nzk4OQBCPS0rL9fdCAQMsCsv190IKUNJUS5UV1NFOjI0NTQuSVFfQ0xPU0VQUklDRS4yMDI1LzcvMzEuVVNEAQAAAD03XAACAAAACzQ1Ljc2NTgyNTQ0AEI9LSsv190IMpeuKy/X3QgjQ0lRLkFBUEwuSVFfQ0xPU0VQUklDRS4yMDI1LzgvMS5VU0QBAAAAaWEAAAIAAAAGMjAyLjM4AEI9LSsv190IqjyoKy/X3QgkQ0lRLkFBUEwuSVFfQ0xPU0VQUklDRS4yMDI1LzcvMzEuVVNEAQAA</t>
  </si>
  <si>
    <t>AGlhAAACAAAABjIwNy41NwBCPS0rL9fdCBNQpisv190II0NJUS5BREJFLklRX0NMT1NFUFJJQ0UuMjAyNS84LzEuVVNEAQAAAAFfAAACAAAABTM0Ny44AEI9LSsv190IWrmyKy/X3QgkQ0lRLkFEQkUuSVFfQ0xPU0VQUklDRS4yMDI1LzcvMzEuVVNEAQAAAAFfAAACAAAABjM1Ny42OQBCPS0rL9fdCFq5sisv190II0NJUS5BTVpOLklRX0NMT1NFUFJJQ0UuMjAyNS84LzEuVVNEAQAAAD1JAAACAAAABjIxNC43NQBCPS0rL9fdCKo8qCsv190IJENJUS5BTVpOLklRX0NMT1NFUFJJQ0UuMjAyNS83LzMxLlVTRAEAAAA9SQAAAgAAAAYyMzQuMTEAQj0tKy/X3QgTUKYrL9fdCCNDSVEuQU5FVC5JUV9DTE9TRVBSSUNFLjIwMjUvOC8xLlVTRAEAAADD2/wBAgAAAAYxMTcuNTcAQj0tKy/X3QimQ64rL9fdCCRDSVEuQU5FVC5JUV9DTE9TRVBSSUNFLjIwMjUvNy8zMS5VU0QBAAAAw9v8AQIAAAAGMTIzLjIyAEI9LSsv190IzA2fKy/X3QgiQ0lRLkFSTS5JUV9DTE9TRVBSSUNFLjIwMjUvOC8xLlVTRAEAAAAs58UnAgAAAAYxMzcuNTgAQj0tKy/X3Qi1fqErL9fdCCNDSVEuQVJNLklRX0NMT1NFUFJJQ0UuMjAyNS83LzMxLlVTRAEAAAAs58UnAgAAAAcxNDEuMzc1AEI9LSsv190ItX6hKy/X3QgsQ0lRLk5BU0RBUUdTOkFTTUwuSVFfQ0xPU0VQUklDRS4yMDI1LzgvMS5VU0QBAAAAKO8FAAIAAAAGNjg5LjgyAEI9LSsv</t>
  </si>
  <si>
    <t>190IF1WrKy/X3QgtQ0lRLk5BU0RBUUdTOkFTTUwuSVFfQ0xPU0VQUklDRS4yMDI1LzcvMzEuVVNEAQAAACjvBQACAAAABjY5NC43MQBCPS0rL9fdCBdVqysv190II0NJUS5BVkdPLklRX0NMT1NFUFJJQ0UuMjAyNS84LzEuVVNEAQAAAPC2fQECAAAABjI4OC42NABCPS0rL9fdCOVbrSsv190IJENJUS5BVkdPLklRX0NMT1NFUFJJQ0UuMjAyNS83LzMxLlVTRAEAAADwtn0BAgAAAAUyOTMuNwBCPS0rL9fdCAvIrCsv190II0NJUS5DRkxULklRX0NMT1NFUFJJQ0UuMjAyNS84LzEuVVNEAQAAACYBehACAAAABDE3LjIAQj0tKy/X3Qg4N7IrL9fdCCRDSVEuQ0ZMVC5JUV9DTE9TRVBSSUNFLjIwMjUvNy8zMS5VU0QBAAAAJgF6EAIAAAAGMTcuNzI1AEI9LSsv190ItX6hKy/X3QgiQ0lRLkNSTS5JUV9DTE9TRVBSSUNFLjIwMjUvOC8xLlVTRAEAAAAl4AEAAgAAAAYyNTAuNzQAQj0tKy/X3QgCxqgrL9fdCCNDSVEuQ1JNLklRX0NMT1NFUFJJQ0UuMjAyNS83LzMxLlVTRAEAAAAl4AEAAgAAAAYyNTguMzMAQj0tKy/X3QgCxqgrL9fdCCNDSVEuRERPRy5JUV9DTE9TRVBSSUNFLjIwMjUvOC8xLlVTRAEAAAC7oQQIAgAAAAUxMzUuNgBCPS0rL9fdCALGqCsv190IJENJUS5ERE9HLklRX0NMT1NFUFJJQ0UuMjAyNS83LzMxLlVTRAEAAAC7oQQIAgAAAAYxMzkuOTgAQj0tKy/X3QiqPKgrL9fdCCJDSVEuQVBQLklRX0NM</t>
  </si>
  <si>
    <t>T1NFUFJJQ0UuMjAyNS84LzEuVVNEAQAAANq5zg0CAAAABjM3OS4xNwBCPS0rL9fdCKo8qCsv190II0NJUS5BUFAuSVFfQ0xPU0VQUklDRS4yMDI1LzcvMzEuVVNEAQAAANq5zg0CAAAABTM5MC43AEI9LSsv190IE1CmKy/X3QgjQ0lRLkRVT0wuSVFfQ0xPU0VQUklDRS4yMDI1LzgvMS5VU0QBAAAAsPCHDAIAAAAGMzM4Ljk5AEI9LSsv190IBAywKy/X3QgkQ0lRLkRVT0wuSVFfQ0xPU0VQUklDRS4yMDI1LzcvMzEuVVNEAQAAALDwhwwCAAAABjM0Ni41NQBCPS0rL9fdCAQMsCsv190II0NJUS5FU1RDLklRX0NMT1NFUFJJQ0UuMjAyNS84LzEuVVNEAQAAAICEWw0CAAAABTc5LjU4AEI9LSsv190IBAywKy/X3QgkQ0lRLkVTVEMuSVFfQ0xPU0VQUklDRS4yMDI1LzcvMzEuVVNEAQAAAICEWw0CAAAABDgzLjcAQj0tKy/X3QgEDLArL9fdCC1DSVEuTkFTREFRR1M6R09PR0wuSVFfQ0xPU0VQUklDRS4yMDI1LzgvMS5VU0QBAAAAqHEAAAIAAAAGMTg5LjEzAEI9LSsv190IMpeuKy/X3QguQ0lRLk5BU0RBUUdTOkdPT0dMLklRX0NMT1NFUFJJQ0UuMjAyNS83LzMxLlVTRAEAAACocQAAAgAAAAUxOTEuOQBCPS0rL9fdCDKXrisv190II0NJUS5HVExCLklRX0NMT1NFUFJJQ0UuMjAyNS84LzEuVVNEAQAAAM2EFxECAAAABTQxLjgyAEI9LSsv190IWrmyKy/X3QgkQ0lRLkdUTEIuSVFfQ0xPU0VQUklDRS4yMDI1Lzcv</t>
  </si>
  <si>
    <t>MzEuVVNEAQAAAM2EFxECAAAABTQzLjgxAEI9LSsv190IBAywKy/X3QgiQ0lRLklPVC5JUV9DTE9TRVBSSUNFLjIwMjUvOC8xLlVTRAEAAAC6PvwRAgAAAAUzNi4wMQBCPS0rL9fdCOVbrSsv190II0NJUS5JT1QuSVFfQ0xPU0VQUklDRS4yMDI1LzcvMzEuVVNEAQAAALo+/BECAAAABTM4LjAzAEI9LSsv190ItX6hKy/X3QgiQ0lRLk1EQi5JUV9DTE9TRVBSSUNFLjIwMjUvOC8xLlVTRAEAAADibswCAgAAAAYyMjAuOTcAQj0tKy/X3QgQxK0rL9fdCCNDSVEuTURCLklRX0NMT1NFUFJJQ0UuMjAyNS83LzMxLlVTRAEAAADibswCAgAAAAYyMzcuODkAQj0tKy/X3QgQxK0rL9fdCCNDSVEuTUVUQS5JUV9DTE9TRVBSSUNFLjIwMjUvOC8xLlVTRAEAAAAX2zwBAgAAAAY3NTAuMDEAQj0tKy/X3QimQ64rL9fdCCRDSVEuTUVUQS5JUV9DTE9TRVBSSUNFLjIwMjUvNy8zMS5VU0QBAAAAF9s8AQIAAAAGNzczLjQ0AEI9LSsv190Ix9KnKy/X3QgjQ0lRLk1SVkwuSVFfQ0xPU0VQUklDRS4yMDI1LzgvMS5VU0QBAAAAtnkAAAIAAAAFNzQuNDUAQj0tKy/X3QjH0qcrL9fdCCRDSVEuTVJWTC5JUV9DTE9TRVBSSUNFLjIwMjUvNy8zMS5VU0QBAAAAtnkAAAIAAAAFODAuMzcAQj0tKy/X3QgTUKYrL9fdCCNDSVEuTVNGVC5JUV9DTE9TRVBSSUNFLjIwMjUvOC8xLlVTRAEAAABLVQAAAgAAAAY1MjQuMTEAQj0tKy/X3QgXVasr</t>
  </si>
  <si>
    <t>L9fdCCRDSVEuTVNGVC5JUV9DTE9TRVBSSUNFLjIwMjUvNy8zMS5VU0QBAAAAS1UAAAIAAAAFNTMzLjUAQj0tKy/X3QgXVasrL9fdCCFDSVEuTVUuSVFfQ0xPU0VQUklDRS4yMDI1LzgvMS5VU0QBAAAABmkEAAIAAAAGMTA0Ljg4AEI9LSsv190IF1WrKy/X3QgiQ0lRLk1VLklRX0NMT1NFUFJJQ0UuMjAyNS83LzMxLlVTRAEAAAAGaQQAAgAAAAYxMDkuMTQAQj0tKy/X3QgXVasrL9fdCCNDSVEuTkJJUy5JUV9DTE9TRVBSSUNFLjIwMjUvOC8xLlVTRAEAAAC/+xkDAgAAAAI1MgBCPS0rL9fdCDg3sisv190IJENJUS5OQklTLklRX0NMT1NFUFJJQ0UuMjAyNS83LzMxLlVTRAEAAAC/+xkDAgAAAAU1NC40MwBCPS0rL9fdCDg3sisv190IIkNJUS5ORVQuSVFfQ0xPU0VQUklDRS4yMDI1LzgvMS5VU0QBAAAANPXgBAIAAAAGMjAwLjExAEI9LSsv190IAsaoKy/X3QgjQ0lRLk5FVC5JUV9DTE9TRVBSSUNFLjIwMjUvNy8zMS5VU0QBAAAANPXgBAIAAAAGMjA3LjY4AEI9LSsv190IAsaoKy/X3QgiQ0lRLk5PVy5JUV9DTE9TRVBSSUNFLjIwMjUvOC8xLlVTRAEAAAC/dF4BAgAAAAY5MTQuMzcAQj0tKy/X3QgEDLArL9fdCCNDSVEuTk9XLklRX0NMT1NFUFJJQ0UuMjAyNS83LzMxLlVTRAEAAAC/dF4BAgAAAAY5NDMuMTIAQj0tKy/X3Qi1fqErL9fdCCNDSVEuTlZEQS5JUV9DTE9TRVBSSUNFLjIwMjUvOC8xLlVTRAEA</t>
  </si>
  <si>
    <t>AAAzfgAAAgAAAAYxNzMuNzIAQj0tKy/X3QgTUKYrL9fdCCRDSVEuTlZEQS5JUV9DTE9TRVBSSUNFLjIwMjUvNy8zMS5VU0QBAAAAM34AAAIAAAAGMTc3Ljg3AEI9LSsv190I+0ukKy/X3QgjQ0lRLk9SQ0wuSVFfQ0xPU0VQUklDRS4yMDI1LzgvMS5VU0QBAAAA51YAAAIAAAAGMjQ0LjQyAEI9LSsv190IBAywKy/X3QgkQ0lRLk9SQ0wuSVFfQ0xPU0VQUklDRS4yMDI1LzcvMzEuVVNEAQAAAOdWAAACAAAABjI1My43NwBCPS0rL9fdCMfSpysv190II0NJUS5QQU5XLklRX0NMT1NFUFJJQ0UuMjAyNS84LzEuVVNEAQAAAIN9hAECAAAABjE3Mi44OABCPS0rL9fdCMfSpysv190IJENJUS5QQU5XLklRX0NMT1NFUFJJQ0UuMjAyNS83LzMxLlVTRAEAAACDfYQBAgAAAAUxNzMuNgBCPS0rL9fdCBNQpisv190II0NJUS5QTFRSLklRX0NMT1NFUFJJQ0UuMjAyNS84LzEuVVNEAQAAAGX6mAICAAAABjE1NC4yNwBCPS0rL9fdCDKXrisv190IJENJUS5QTFRSLklRX0NMT1NFUFJJQ0UuMjAyNS83LzMxLlVTRAEAAABl+pgCAgAAAAYxNTguMzUAQj0tKy/X3QgEDLArL9fdCCNDSVEuUFNURy5JUV9DTE9TRVBSSUNFLjIwMjUvOC8xLlVTRAEAAAC4yqUGAgAAAAU1NC41MQBCPS0rL9fdCFq5sisv190IJENJUS5QU1RHLklRX0NMT1NFUFJJQ0UuMjAyNS83LzMxLlVTRAEAAAC4yqUGAgAAAAU1OS41MgBCPS0rL9fdCFq5sisv</t>
  </si>
  <si>
    <t>190II0NJUS5RQ09NLklRX0NMT1NFUFJJQ0UuMjAyNS84LzEuVVNEAQAAANWCAAACAAAABjE0OC4xOQBCPS0rL9fdCKZDrisv190IJENJUS5RQ09NLklRX0NMT1NFUFJJQ0UuMjAyNS83LzMxLlVTRAEAAADVggAAAgAAAAYxNDYuNzYAQj0tKy/X3QimQ64rL9fdCCNDSVEuUkJMWC5JUV9DTE9TRVBSSUNFLjIwMjUvOC8xLlVTRAEAAABpVfQBAgAAAAYxMjUuMDMAQj0tKy/X3Qgyl64rL9fdCCRDSVEuUkJMWC5JUV9DTE9TRVBSSUNFLjIwMjUvNy8zMS5VU0QBAAAAaVX0AQIAAAAGMTM3Ljc5AEI9LSsv190IMpeuKy/X3QgiQ0lRLlNBUC5JUV9DTE9TRVBSSUNFLjIwMjUvOC8xLlVTRAEAAAAL7gEAAgAAAA8yODIuNDczMTU1NDQ1MjUAQj0tKy/X3QjlW60rL9fdCCNDSVEuU0FQLklRX0NMT1NFUFJJQ0UuMjAyNS83LzMxLlVTRAEAAAAL7gEAAgAAAA4yODYuODkwODcxNjQ3NgBCPS0rL9fdCLV+oSsv190II0NJUS5TSE9QLklRX0NMT1NFUFJJQ0UuMjAyNS84LzEuVVNEAQAAAAYrBAUCAAAABTExOC42AEI9LSsv190IE1CmKy/X3QgkQ0lRLlNIT1AuSVFfQ0xPU0VQUklDRS4yMDI1LzcvMzEuVVNEAQAAAAYrBAUCAAAABjEyMi4yMQBCPS0rL9fdCPtLpCsv190II0NJUS5TTk9XLklRX0NMT1NFUFJJQ0UuMjAyNS84LzEuVVNEAQAAALA8ZBACAAAABjIwNS4wMgBCPS0rL9fdCBDErSsv190IJENJUS5TTk9XLklR</t>
  </si>
  <si>
    <t>X0NMT1NFUFJJQ0UuMjAyNS83LzMxLlVTRAEAAACwPGQQAgAAAAUyMjMuNQBCPS0rL9fdCMfSpysv190II0NJUS5TTlBTLklRX0NMT1NFUFJJQ0UuMjAyNS84LzEuVVNEAQAAANSIAAACAAAABjYxOC42NQBCPS0rL9fdCMfSpysv190IJENJUS5TTlBTLklRX0NMT1NFUFJJQ0UuMjAyNS83LzMxLlVTRAEAAADUiAAAAgAAAAY2MzMuNDcAQj0tKy/X3QgTUKYrL9fdCCNDSVEuVEVBTS5JUV9DTE9TRVBSSUNFLjIwMjUvOC8xLlVTRAEAAABSEyIPAgAAAAYxODIuOTYAQj0tKy/X3QgXVasrL9fdCCRDSVEuVEVBTS5JUV9DTE9TRVBSSUNFLjIwMjUvNy8zMS5VU0QBAAAAUhMiDwIAAAAGMTkxLjc4AEI9LSsv190IF1WrKy/X3QgiQ0lRLlRFTS5JUV9DTE9TRVBSSUNFLjIwMjUvOC8xLlVTRAEAAAAA0yQZAgAAAAU1NC44OQBCPS0rL9fdCBdVqysv190II0NJUS5URU0uSVFfQ0xPU0VQUklDRS4yMDI1LzcvMzEuVVNEAQAAAADTJBkCAAAABTU2LjU5AEI9LSsv190IF1WrKy/X3QgjQ0lRLlRTTEEuSVFfQ0xPU0VQUklDRS4yMDI1LzgvMS5VU0QBAAAAEMaiAQIAAAAGMzAyLjYzAEI9LSsv190IBAywKy/X3QgkQ0lRLlRTTEEuSVFfQ0xPU0VQUklDRS4yMDI1LzcvMzEuVVNEAQAAABDGogECAAAABjMwOC4yNwBCPS0rL9fdCDg3sisv190IIkNJUS5WUlQuSVFfQ0xPU0VQUklDRS4yMDI1LzgvMS5VU0QBAAAARJuHIgIA</t>
  </si>
  <si>
    <t>AAAGMTQxLjU5AEI9LSsv190IAsaoKy/X3QgjQ0lRLlZSVC5JUV9DTE9TRVBSSUNFLjIwMjUvNy8zMS5VU0QBAAAARJuHIgIAAAAFMTQ1LjYAQj0tKy/X3QgCxqgrL9fdCCNDSVEuV0RBWS5JUV9DTE9TRVBSSUNFLjIwMjUvOC8xLlVTRAEAAACHY2sBAgAAAAYyMjIuMjIAQj0tKy/X3QgTUKYrL9fdCCRDSVEuV0RBWS5JUV9DTE9TRVBSSUNFLjIwMjUvNy8zMS5VU0QBAAAAh2NrAQIAAAAGMjI5LjM4AEI9LSsv190I+0ukKy/X3QghQ0lRLlpTLklRX0NMT1NFUFJJQ0UuMjAyNS84LzEuVVNEAQAAANTMgQMCAAAABjI4MC4yNwBCPS0rL9fdCAQMsCsv190IIkNJUS5aUy5JUV9DTE9TRVBSSUNFLjIwMjUvNy8zMS5VU0QBAAAA1MyBAwIAAAAGMjg1LjU2AEI9LSsv190Ix9KnKy/X3QgjQ0lRLlFRUS5JUV9DTE9TRVBSSUNFLjIwMjUvNy8xNy5VU0QBAAAADrp7AAIAAAAFNTYxLjgAQj0tKy/X3QgTUKYrL9fdCCNDSVEuUVFRLklRX0NMT1NFUFJJQ0UuMjAyNS80LzE3LlVTRAEAAAAOunsAAgAAAAU0NDQuMQBCPS0rL9fdCGUgpysv190IJENJUS5RUVEuSVFfQ0xPU0VQUklDRS4yMDIyLzExLzMwLlVTRAEAAAAOunsAAgAAAAYyOTMuMzYAQj0tKy/X3QjH0qcrL9fdCCNDSVEuUVFRLklRX0NMT1NFUFJJQ0UuMjAyMy8zLzE0LlVTRAEAAAAOunsAAgAAAAYyOTcuMzcAQj0tKy/X3QgCxqgrL9fdCCJDSVEuUVFRLklR</t>
  </si>
  <si>
    <t>X09QRU5QUklDRS4yMDI0LzcvMTguVVNEAQAAAA66ewACAAAABjQ4NS41MwBCPS0rL9fdCDKXrisv190IIUNJUS5RUVEuSVFfWUVBUkhJR0guMjAyNS83LzE3LlVTRAEAAAAOunsAAgAAAAY1NjIuMzEAQj0tKy/X3QgCxqgrL9fdCCBDSVEuUVFRLklRX1lFQVJMT1cuMjAyNS83LzE3LlVTRAEAAAAOunsAAgAAAAY0MDIuMzkAQj0tKy/X3QjE0p4rL9fdCBhDSVEuUVFRLklRX1lFQVJISUdIX0RBVEUBAAAADrp7AAUAAAAIMjAyNS84LzgAQj0tKy/X3Qi8dZ8rL9fdCBdDSVEuUVFRLklRX1lFQVJMT1dfREFURQEAAAAOunsABQAAAAgyMDI1LzQvNwBCPS0rL9fdCDl+oCsv190IJENJUS5eU1BYLklRX0NMT1NFUFJJQ0UuMjAyNS83LzE3LlVTRAEAAACbuCgAAgAAABA2Mjk3LjM2MTkwOTQ0MDQ1AEI9LSsv190IMpeuKy/X3QgkQ0lRLl5TUFguSVFfQ0xPU0VQUklDRS4yMDI1LzQvMTcuVVNEAQAAAJu4KAACAAAAEDUyODIuNzAxMDE3NDEzMzIAQj0tKy/X3Qgyl64rL9fdCCVDSVEuXlNQWC5JUV9DTE9TRVBSSUNFLjIwMjIvMTEvMzAuVVNEAQAAAJu4KAACAAAAEDQwODAuMTA2NTUyMTc5MjQAQj0tKy/X3Qi1fqErL9fdCCRDSVEuXlNQWC5JUV9DTE9TRVBSSUNFLjIwMjMvMy8xNC5VU0QBAAAAm7goAAIAAAAQMzkxOS4yODY5NTg4MzIyNwBCPS0rL9fdCOVbrSsv190IJENJUS5TQVAuSVFfQ0xPU0VQUklDRS4y</t>
  </si>
  <si>
    <t>MDI0LzEyLzMwLlVTRAEAAAAL7gEAAgAAAA0yNDUuMTc1MzQ3NjU4AEgF8isv190Ig9UHLC/X3QgtQ0lRLktPU0U6QTAwMDY2MC5JUV9DTE9TRVBSSUNFLjIwMjQvMTIvMzAuVVNEAQAAAJ16DQACAAAACzExNy45NzQyODE3AEgF8isv190Ig9UHLC/X3QgzQ0lRLk5BU0RBUUdNOlFRUS5JUV9IT0xESU5HU19FUVVJVFlfQVNTRVRTLjIwMjUvOC84AQAAAA66ewACAAAACTM2MTk5MS4wNABUMSA1L9fdCGjzajUv190IMENJUS5BUkNBOlRITlEuSVFfSE9MRElOR1NfRVFVSVRZX0FTU0VUUy4yMDI1LzgvOAEAAACuw34kAgAAAAYyMDUuNDEAVDEgNS/X3QisJ2k1L9fdCDRDSVEuTkFTREFRR006RkRUWC5JUV9IT0xESU5HU19FUVVJVFlfQVNTRVRTLjIwMjUvOC84AQAAAL2lnSYCAAAABjE4Ni4yMQBUMSA1L9fdCFLZaDUv190IMENJUS5BUkNBOkNIQVQuSVFfSE9MRElOR1NfRVFVSVRZX0FTU0VUUy4yMDI1LzgvOAEAAAAAMDVtAgAAAAYzNjIuNjkAVDEgNS/X3QhS2Wg1L9fdCC9DSVEuQVJDQTpBSVMuSVFfSE9MRElOR1NfRVFVSVRZX0FTU0VUUy4yMDI1LzgvOAEAAACYl59wAgAAAAQ1Ljc5AFQxIDUv190IrTxoNS/X3QgvQ0lRLkxTRTpSQk9ULklRX0hPTERJTkdTX0VRVUlUWV9BU1NFVFMuMjAyNS84LzgBAAAAjnskFAIAAAAGMzI4My42AFQxIDUv190IX+5nNS/X3QguQ0lRLkRCOlhCMFQuSVFfSE9MRElO</t>
  </si>
  <si>
    <t>R1NfRVFVSVRZX0FTU0VUUy4yMDI1LzgvOAEAAADTM94pAgAAAAUxMDYuNwBUMSA1L9fdCIgNZzUv190INENJUS5OQVNEQVFHTTpCT1RaLklRX0hPTERJTkdTX0VRVUlUWV9BU1NFVFMuMjAyNS84LzgBAAAA9/0IFgIAAAAHMjgzMC4wNABUMSA1L9fdCIgNZzUv190IMENJUS5BUkNBOkFSVFkuSVFfSE9MRElOR1NfRVFVSVRZX0FTU0VUUy4yMDI1LzgvOAEAAABuH2khAgAAAAcxMjY4Ljk1AFQxIDUv190IOr9mNS/X3Qg0Q0lRLk5BU0RBUUdNOlJPQlQuSVFfSE9MRElOR1NfRVFVSVRZX0FTU0VUUy4yMDI1LzgvOAEAAABcY9kgAgAAAAY1MzcuNDMAVDEgNS/X3QiXImY1L9fdCC9DSVEuQklUOldUQUkuSVFfSE9MRElOR1NfRVFVSVRZX0FTU0VUUy4yMDI1LzgvOAEAAABNulsjAgAAAAY5MTQuNzIAVDEgNS/X3QiXImY1L9fdCC9DSVEuTFNFOkFJQUcuSVFfSE9MRElOR1NfRVFVSVRZX0FTU0VUUy4yMDI1LzgvOAEAAADwnYIkAgAAAAU4MTYuMQBUMSA1L9fdCJciZjUv190IL0NJUS5BU1g6UkJUWi5JUV9IT0xESU5HU19FUVVJVFlfQVNTRVRTLjIwMjUvOC84AQAAACntdiICAAAABjE5NC41NABUMSA1L9fdCJciZjUv190IMENJUS5BUkNBOkxPVVAuSVFfSE9MRElOR1NfRVFVSVRZX0FTU0VUUy4yMDI1LzgvOAEAAABZXA8iAgAAAAYxMDQuMDYAVDEgNS/X3QhC1GU1L9fdCDBDSVEuWFRSQTpYQUlYLklRX0hP</t>
  </si>
  <si>
    <t>TERJTkdTX0VRVUlUWV9BU1NFVFMuMjAyNS84LzgBAAAANeziIgIAAAAHNDkwOC44NgBUMSA1L9fdCOeFZTUv190INENJUS5OQVNEQVFHTTpBR0lYLklRX0hPTERJTkdTX0VRVUlUWV9BU1NFVFMuMjAyNS84LzgBAAAAI/cAcAIAAAAFMjguMDEAVDEgNS/X3QjnhWU1L9fdCDBDSVEuQVJDQTpJR1BULklRX0hPTERJTkdTX0VRVUlUWV9BU1NFVFMuMjAyNS84LzgBAAAAzAJeAQIAAAAGNDk0Ljg3AFQxIDUv190IxVZqNS/X3QgzQ0lRLk5BU0RBUUdNOlNNSC5JUV9IT0xESU5HU19FUVVJVFlfQVNTRVRTLjIwMjUvOC84AQAAAGDCNgACAAAACDI3MDQ4LjU0AFQxIDUv190I54VlNS/X3QgvQ0lRLkJBVFM6SUdWLklRX0hPTERJTkdTX0VRVUlUWV9BU1NFVFMuMjAyNS84LzgBAAAAzTqGAAIAAAAIMTE0ODYuNTcAVDEgNS/X3QjnhWU1L9fdCDNDSVEuTkFTREFRR006QUlRLklRX0hPTERJTkdTX0VRVUlUWV9BU1NFVFMuMjAyNS84LzgBAAAA6dxiIQIAAAAHNDIzMC43MQBUMSA1L9fdCOeFZTUv190INENJUS5OQVNEQVFHTTpXSVNFLklRX0hPTERJTkdTX0VRVUlUWV9BU1NFVFMuMjAyNS84LzgBAAAA6bBDbgIAAAAFMzEuMDkAVDEgNS/X3Qh5CGo1L9fdCDBDSVEuQVJDQTpMUk5aLklRX0hPTERJTkdTX0VRVUlUWV9BU1NFVFMuMjAyNS84LzgBAAAAtXbDJgIAAAAFMzMuOTYAVDEgNS/X3Qh5CGo1L9fdCDBDSVEu</t>
  </si>
  <si>
    <t>QkFUUzpXVEFJLklRX0hPTERJTkdTX0VRVUlUWV9BU1NFVFMuMjAyNS84LzgBAAAAYE5vZAIAAAAGMjI0Ljk0AFQxIDUv190I+XVpNS/X3QgnQ0lRLlRXU0U6MjMzMC5JUV9NQVJLRVRDQVAuMjAyNS84LzguVVNEAQAAAKvMBQACAAAAEDEwMTkyNjEuNTMwMzIxMDMBBgAAAAUAAAABMQEAAAALLTE5MzU0OTczNDEDAAAAAzE2MAIAAAAGMTAwMDU0BAAAAAEwBwAAAAg4LzgvMjAyNVQxIDUv190IaPNqNS/X3QgiQ0lRLlBMVFIuSVFfTUFSS0VUQ0FQLjIwMjUvOC84LlVTRAEAAABl+pgCAgAAAAw0NDM1MzMuMTM5MDMBBgAAAAUAAAABMQEAAAALLTE5MzMzMjg3MDgDAAAAAzE2MAIAAAAGMTAwMDU0BAAAAAEwBwAAAAg4LzgvMjAyNVQxIDUv190IaPNqNS/X3QghQ0lRLkNSTS5JUV9NQVJLRVRDQVAuMjAyNS84LzguVVNEAQAAACXgAQACAAAACTIyOTkyNy41NgEGAAAABQAAAAExAQAAAAstMTk0MDM2MDMyMAMAAAADMTYwAgAAAAYxMDAwNTQEAAAAATAHAAAACDgvOC8yMDI1VDEgNS/X3Qho82o1L9fdCCNDSVEuQVNYOlJCVFouSVFfQ0xPU0VQUklDRS4yMDI1LzgvOAEAAAAp7XYiAgAAAAUxNC41NQBUMSA1L9fdCGjzajUv190II0NJUS5MU0U6QUlBRy5JUV9DTE9TRVBSSUNFLjIwMjUvOC84AQAAAPCdgiQCAAAABTE4LjM1AFQxIDUv190IaPNqNS/X3QgkQ0lRLkFSQ0E6Q0hBVC5JUV9DTE9TRVBSSUNFLjIw</t>
  </si>
  <si>
    <t>MjUvOC84AQAAAAAwNW0CAAAABDUzLjgAVDEgNS/X3Qho82o1L9fdCB5DSVEuQkFUUzpXVEFJLklRX1ZXQVAuMjAyNS84LzgBAAAAYE5vZAIAAAAJMjUuNTQwNjMxAFQxIDUv190IaPNqNS/X3QgkQ0lRLkFSQ0E6QVJUWS5JUV9DTE9TRVBSSUNFLjIwMjUvOC84AQAAAG4faSECAAAABTQyLjUxAFQxIDUv190IaPNqNS/X3QgjQ0lRLkJBVFM6SUdWLklRX0NMT1NFUFJJQ0UuMjAyNS84LzgBAAAAzTqGAAIAAAAGMTA5LjYzAFQxIDUv190IaPNqNS/X3QgjQ0lRLk5BU0RBUUdNOlFRUS5JUV9WT0xVTUUuMjAyNS84LzgBAAAADrp7AAIAAAAJMzQuMzc3MDI2AFQxIDUv190IaPNqNS/X3QghQ0lRLlZSVC5JUV9NQVJLRVRDQVAuMjAyNS84LzguVVNEAQAAAESbhyICAAAADDUzNDM0LjYwMjI5NAEGAAAABQAAAAExAQAAAAstMTkzNDE5NTQzNQMAAAADMTYwAgAAAAYxMDAwNTQEAAAAATAHAAAACDgvOC8yMDI1VDEgNS/X3QgfpWo1L9fdCCJDSVEuU05PVy5JUV9NQVJLRVRDQVAuMjAyNS84LzguVVNEAQAAALA8ZBACAAAADDYzOTcyLjI0Njk5OAEGAAAABQAAAAExAQAAAAstMTkzOTIwNzgxMAMAAAADMTYwAgAAAAYxMDAwNTQEAAAAATAHAAAACDgvOC8yMDI1VDEgNS/X3QgfpWo1L9fdCCFDSVEuVEVNLklRX01BUktFVENBUC4yMDI1LzgvOC5VU0QBAAAAANMkGQIAAAAMMTA1NzQuNzk2NDU1AQYAAAAFAAAAAjI5</t>
  </si>
  <si>
    <t>AgAAAAYxMDAwNTQBAAAACy0xOTMyNjE2NTYxAwAAAAMxNjAEAAAAATAHAAAACDgvOC8yMDI1VDEgNS/X3QgfpWo1L9fdCCRDSVEuWFRSQTpYQUlYLklRX0NMT1NFUFJJQ0UuMjAyNS84LzgBAAAANeziIgIAAAAGMTQwLjI4AFQxIDUv190IH6VqNS/X3QgjQ0lRLkFSQ0E6QUlTLklRX0NMT1NFUFJJQ0UuMjAyNS84LzgBAAAAmJefcAIAAAAHMjkuNzI5MgBUMSA1L9fdCB+lajUv190IJENJUS5CQVRTOldUQUkuSVFfQ0xPU0VQUklDRS4yMDI1LzgvOAEAAABgTm9kAgAAAAUyNS41MwBUMSA1L9fdCB+lajUv190IKENJUS5OQVNEQVFHTTpCT1RaLklRX0NMT1NFUFJJQ0UuMjAyNS84LzgBAAAA9/0IFgIAAAAEMzMuNgBUMSA1L9fdCB+lajUv190IJ0NJUS5UV1NFOjI0NTQuSVFfTUFSS0VUQ0FQLjIwMjUvOC84LlVTRAEAAAA9N1wAAgAAABA3MTk3NS43OTIwMzU2MDU2AQYAAAAFAAAAATEBAAAACy0xOTM0MzU1NDkxAwAAAAMxNjACAAAABjEwMDA1NAQAAAABMAcAAAAIOC84LzIwMjVUMSA1L9fdCB+lajUv190IIUNJUS5ORVQuSVFfTUFSS0VUQ0FQLjIwMjUvOC84LlVTRAEAAAA09eAEAgAAAAo3MTI5OS4zMzI3AQYAAAAFAAAAATEBAAAACy0xOTM0MDE4NTcwAwAAAAMxNjACAAAABjEwMDA1NAQAAAABMAcAAAAIOC84LzIwMjVUMSA1L9fdCB+lajUv190IIUNJUS5JT1QuSVFfTUFSS0VUQ0FQLjIwMjUvOC84</t>
  </si>
  <si>
    <t>LlVTRAEAAAC6PvwRAgAAAAwxOTIwOS4zOTQ5NTMBBgAAAAUAAAABMQEAAAALLTE5Mzg3MzgzMDQDAAAAAzE2MAIAAAAGMTAwMDU0BAAAAAEwBwAAAAg4LzgvMjAyNVQxIDUv190IH6VqNS/X3QgjQ0lRLkJJVDpXVEFJLklRX0NMT1NFUFJJQ0UuMjAyNS84LzgBAAAATbpbIwIAAAAFNjUuNDQAVDEgNS/X3QjFVmo1L9fdCChDSVEuTkFTREFRR006V0lTRS5JUV9DTE9TRVBSSUNFLjIwMjUvOC84AQAAAOmwQ24CAAAABTM4Ljk0AFQxIDUv190IxVZqNS/X3QgeQ0lRLkFSQ0E6TE9VUC5JUV9WV0FQLjIwMjUvOC84AQAAAFlcDyICAAAACTY0Ljg0NTM5MgBUMSA1L9fdCMVWajUv190IJENJUS5BUkNBOlRITlEuSVFfQ0xPU0VQUklDRS4yMDI1LzgvOAEAAACuw34kAgAAAAU1Ni4yMQBUMSA1L9fdCMVWajUv190IIkNJUS5OQVNEQVFHTTpST0JULklRX1ZXQVAuMjAyNS84LzgBAAAAXGPZIAIAAAAJNTAuMDI2MzgyAFQxIDUv190IH6VqNS/X3QgvQ0lRLk5BU0RBUUdNOldJU0UuSVFfU0hBUkVTT1VUU1RBTkRJTkcuMjAyNS84LzgBAAAA6bBDbgIAAAAEMC44NgBUMSA1L9fdCMVWajUv190IIkNJUS5OQVNEQVFHTTpBR0lYLklRX1ZXQVAuMjAyNS84LzgBAAAAI/cAcAIAAAAJMzIuODc3ODQ4AFQxIDUv190IxVZqNS/X3QgjQ0lRLk5BU0RBUUdNOkFJUS5JUV9WT0xVTUUuMjAyNS84LzgBAAAA6dxiIQIAAAAIMC45</t>
  </si>
  <si>
    <t>ODEyMjIAVDEgNS/X3QjFVmo1L9fdCCNDSVEuQkFUUzpXVEFJLklRX01BUktFVENBUC4yMDI1LzgvOAEAAABgTm9kAgAAAAcyMTkuNTU4AFQxIDUv190IxVZqNS/X3QgjQ0lRLkFSQ0E6SUdQVC5JUV9NQVJLRVRDQVAuMjAyNS84LzgBAAAAzAJeAQIAAAAINDk2LjYzMzUBBgAAAAUAAAABMQEAAAALLTE5MzY1MTExOTUDAAAAAzE2MAIAAAAGMTAwMDU0BAAAAAEwBwAAAAg4LzgvMjAyNVQxIDUv190IxVZqNS/X3QgjQ0lRLlNOUFMuSVFfQ0xPU0VQUklDRS4yMDI1LzgvOC5VU0QBAAAA1IgAAAIAAAAGNjE5LjQyAFQxIDUv190IxVZqNS/X3QgjQ0lRLkFORVQuSVFfQ0xPU0VQUklDRS4yMDI1LzgvOC5VU0QBAAAAw9v8AQIAAAAGMTM5LjE4AFQxIDUv190IxVZqNS/X3QgrQ0lRLktPU0U6QTAwMDY2MC5JUV9DTE9TRVBSSUNFLjIwMjUvOC84LlVTRAEAAACdeg0AAgAAAAsxODQuNjMyMDM0NQBUMSA1L9fdCMVWajUv190II0NJUS5OVkRBLklRX0NMT1NFUFJJQ0UuMjAyNS84LzguVVNEAQAAADN+AAACAAAABzE4Mi43MzUAVDEgNS/X3QjFVmo1L9fdCCJDSVEuTURCLklRX0NMT1NFUFJJQ0UuMjAyNS84LzguVVNEAQAAAOJuzAICAAAABjIwOS4xOABUMSA1L9fdCHkIajUv190II0NJUS5ERE9HLklRX0NMT1NFUFJJQ0UuMjAyNS84LzguVVNEAQAAALuhBAgCAAAABjEzMC45MQBUMSA1L9fdCHkIajUv190II0NJ</t>
  </si>
  <si>
    <t>US5PUkNMLklRX0NMT1NFUFJJQ0UuMjAyNS84LzguVVNEAQAAAOdWAAACAAAABjI1MC4wNQBUMSA1L9fdCHkIajUv190IIUNJUS5BUk0uSVFfTUFSS0VUQ0FQLjIwMjUvOC84LlVTRAEAAAAs58UnAgAAAAgxNDY2NzEuNQEGAAAABQAAAAExAQAAAAstMTkzNDI1NDQwNwMAAAADMTYwAgAAAAYxMDAwNTQEAAAAATAHAAAACDgvOC8yMDI1VDEgNS/X3Qh5CGo1L9fdCCJDSVEuQ0ZMVC5JUV9NQVJLRVRDQVAuMjAyNS84LzguVVNEAQAAACYBehACAAAACzU2MjkuNjcxNTEyAQYAAAAFAAAAATEBAAAACy0xOTM0MTcwNTU1AwAAAAMxNjACAAAABjEwMDA1NAQAAAABMAcAAAAIOC84LzIwMjVUMSA1L9fdCHkIajUv190IIkNJUS5NU0ZULklRX01BUktFVENBUC4yMDI1LzgvOC5VU0QBAAAAS1UAAAIAAAAOMzg4MDQxMC4xNzY0OTMBBgAAAAUAAAABMQEAAAALLTE5MzQyNDc3OTMDAAAAAzE2MAIAAAAGMTAwMDU0BAAAAAEwBwAAAAg4LzgvMjAyNVQxIDUv190IeQhqNS/X3QgdQ0lRLkxTRTpBSUFHLklRX1ZXQVAuMjAyNS84LzgBAAAA8J2CJAIAAAAJMTguNTMyMzI2AFQxIDUv190IeQhqNS/X3QgdQ0lRLkxTRTpSQk9ULklRX1ZXQVAuMjAyNS84LzgBAAAAjnskFAIAAAAJMTUuMTY2OTA4AFQxIDUv190IeQhqNS/X3QgkQ0lRLkFSQ0E6TFJOWi5JUV9DTE9TRVBSSUNFLjIwMjUvOC84AQAAALV2wyYCAAAABjQxLjY4</t>
  </si>
  <si>
    <t>MgBUMSA1L9fdCHkIajUv190IIkNJUS5OQVNEQVFHTTpGRFRYLklRX1ZXQVAuMjAyNS84LzgBAAAAvaWdJgIAAAAJMzkuNTU3ODkzAFQxIDUv190IeQhqNS/X3QghQ0lRLk5BU0RBUUdNOkFJUS5JUV9WV0FQLjIwMjUvOC84AQAAAOncYiECAAAACTQ0Ljg0NjkyMgBUMSA1L9fdCHkIajUv190IL0NJUS5OQVNEQVFHTTpCT1RaLklRX1NIQVJFU09VVFNUQU5ESU5HLjIwMjUvOC84AQAAAPf9CBYCAAAABTgzLjY2AFQxIDUv190IeQhqNS/X3QggQ0lRLkFSQ0E6TE9VUC5JUV9WT0xVTUUuMjAyNS84LzgBAAAAWVwPIgIAAAAIMC4wMDk1MzIAVDEgNS/X3Qh5CGo1L9fdCCJDSVEuQVJDQTpBSVMuSVFfTUFSS0VUQ0FQLjIwMjUvOC84AQAAAJiXn3ACAAAACDIzLjc4MzM2AFQxIDUv190IeQhqNS/X3QghQ0lRLk1VLklRX0NMT1NFUFJJQ0UuMjAyNS84LzguVVNEAQAAAAZpBAACAAAABjExOC44OABUMSA1L9fdCC26aTUv190II0NJUS5OQklTLklRX0NMT1NFUFJJQ0UuMjAyNS84LzguVVNEAQAAAL/7GQMCAAAABTY4Ljc4AFQxIDUv190ILbppNS/X3QgjQ0lRLlRFQU0uSVFfQ0xPU0VQUklDRS4yMDI1LzgvOC5VU0QBAAAAUhMiDwIAAAAGMTY4LjA2AFQxIDUv190ILbppNS/X3QgjQ0lRLkFEQkUuSVFfQ0xPU0VQUklDRS4yMDI1LzgvOC5VU0QBAAAAAV8AAAIAAAAGMzQxLjA1AFQxIDUv190ILbppNS/X3QgiQ0lR</t>
  </si>
  <si>
    <t>LlNOUFMuSVFfTUFSS0VUQ0FQLjIwMjUvOC84LlVTRAEAAADUiAAAAgAAAA0xMTQ2MTkuNzI4MzkyAQYAAAAFAAAAATEBAAAACy0xOTQwNTcyMjQ3AwAAAAMxNjACAAAABjEwMDA1NAQAAAABMAcAAAAIOC84LzIwMjVUMSA1L9fdCC26aTUv190IIkNJUS5PUkNMLklRX01BUktFVENBUC4yMDI1LzgvOC5VU0QBAAAA51YAAAIAAAAMNzAyMzQ4LjY5MTY1AQYAAAAFAAAAATEBAAAACy0xOTM3ODg4NzQwAwAAAAMxNjACAAAABjEwMDA1NAQAAAABMAcAAAAIOC84LzIwMjVUMSA1L9fdCC26aTUv190II0NJUS5NRVRBLklRX0NMT1NFUFJJQ0UuMjAyNS84LzguVVNEAQAAABfbPAECAAAABTc2OS4zAFQxIDUv190ILbppNS/X3QgoQ0lRLk5BU0RBUUdNOkZEVFguSVFfQ0xPU0VQUklDRS4yMDI1LzgvOAEAAAC9pZ0mAgAAAAYzOS41MzMAVDEgNS/X3Qgtumk1L9fdCCdDSVEuTkFTREFRR006UVFRLklRX0NMT1NFUFJJQ0UuMjAyNS84LzgBAAAADrp7AAIAAAAGNTc0LjU1AFQxIDUv190ILbppNS/X3QgqQ0lRLkxTRTpBSUFHLklRX1NIQVJFU09VVFNUQU5ESU5HLjIwMjUvOC84AQAAAPCdgiQCAAAACTQxLjc3MzM2MgBUMSA1L9fdCC26aTUv190IIENJUS5YVFJBOlhBSVguSVFfVk9MVU1FLjIwMjUvOC84AQAAADXs4iICAAAACDAuMDM0OTU2AFQxIDUv190I+XVpNS/X3QgkQ0lRLk5BU0RBUUdNOkFHSVguSVFfVk9M</t>
  </si>
  <si>
    <t>VU1FLjIwMjUvOC84AQAAACP3AHACAAAACDAuMDM2MjAxAFQxIDUv190I+XVpNS/X3QgjQ0lRLlBBTlcuSVFfQ0xPU0VQUklDRS4yMDI1LzgvOC5VU0QBAAAAg32EAQIAAAAGMTY3LjA2AFQxIDUv190I+XVpNS/X3QgiQ0lRLkNSTS5JUV9DTE9TRVBSSUNFLjIwMjUvOC84LlVTRAEAAAAl4AEAAgAAAAYyNDAuNTEAVDEgNS/X3Qj5dWk1L9fdCCJDSVEuTkJJUy5JUV9NQVJLRVRDQVAuMjAyNS84LzguVVNEAQAAAL/7GQMCAAAACzE2NDE4LjM3MzQ1AQYAAAAFAAAAAjI5AgAAAAYxMDAwNTQBAAAACy0xOTMyODI5MDg3AwAAAAMxNjAEAAAAATAHAAAACDgvOC8yMDI1VDEgNS/X3Qj5dWk1L9fdCCZDSVEuTkFTREFRR006UVFRLklRX01BUktFVENBUC4yMDI1LzgvOAEAAAAOunsAAgAAAAszNjcyMjMuNjMyNQEGAAAABQAAAAExAQAAAAstMTk2MzcxNDYzNgMAAAADMTYwAgAAAAYxMDAwNTQEAAAAATAHAAAACDgvOC8yMDI1VDEgNS/X3Qj5dWk1L9fdCCpDSVEuQVNYOlJCVFouSVFfU0hBUkVTT1VUU1RBTkRJTkcuMjAyNS84LzgBAAAAKe12IgIAAAAJMjAuNzcxNTk3AFQxIDUv190I+XVpNS/X3QguQ0lRLk5BU0RBUUdNOlNNSC5JUV9TSEFSRVNPVVRTVEFORElORy4yMDI1LzgvOAEAAABgwjYAAgAAAAk5NC40OTE4NzQAVDEgNS/X3Qj5dWk1L9fdCB9DSVEuQklUOldUQUkuSVFfVk9MVU1FLjIwMjUvOC84AQAA</t>
  </si>
  <si>
    <t>AE26WyMCAAAACDAuMDA0NDk3AFQxIDUv190I+XVpNS/X3QgjQ0lRLk5BU0RBUUdNOlNNSC5JUV9WT0xVTUUuMjAyNS84LzgBAAAAYMI2AAIAAAAHNS4xMDM4NABUMSA1L9fdCPl1aTUv190II0NJUS5BUkNBOkxPVVAuSVFfTUFSS0VUQ0FQLjIwMjUvOC84AQAAAFlcDyICAAAACjEwMy4zMTIwNjUAVDEgNS/X3QisJ2k1L9fdCCNDSVEuQVZHTy5JUV9DTE9TRVBSSUNFLjIwMjUvOC84LlVTRAEAAADwtn0BAgAAAAYzMDQuOTcAVDEgNS/X3QisJ2k1L9fdCCJDSVEuRVNUQy5JUV9NQVJLRVRDQVAuMjAyNS84LzguVVNEAQAAAICEWw0CAAAACzc4NjcuNzUzNzI4AQYAAAAFAAAAATEBAAAACy0xOTM4ODAwODM0AwAAAAMxNjACAAAABjEwMDA1NAQAAAABMAcAAAAIOC84LzIwMjVUMSA1L9fdCKwnaTUv190IIkNJUS5NRVRBLklRX01BUktFVENBUC4yMDI1LzgvOC5VU0QBAAAAF9s8AQIAAAAOMTkzMjU5MC40MzY3MTgBBgAAAAUAAAABMQEAAAALLTE5MzQwNjU0MzcDAAAAAzE2MAIAAAAGMTAwMDU0BAAAAAEwBwAAAAg4LzgvMjAyNVQxIDUv190IrCdpNS/X3QgnQ0lRLk5BU0RBUUdNOlNNSC5JUV9DTE9TRVBSSUNFLjIwMjUvOC84AQAAAGDCNgACAAAABjI5My41MwBUMSA1L9fdCKwnaTUv190IKUNJUS5EQjpYQjBULklRX1NIQVJFU09VVFNUQU5ESU5HLjIwMjUvOC84AQAAANMz3ikCAAAABDQuMDkAVDEgNS/X</t>
  </si>
  <si>
    <t>3QisJ2k1L9fdCCpDSVEuQkFUUzpJR1YuSVFfU0hBUkVTT1VUU1RBTkRJTkcuMjAyNS84LzgBAAAAzTqGAAIAAAADMTA4AFQxIDUv190IrCdpNS/X3QgfQ0lRLkxTRTpBSUFHLklRX1ZPTFVNRS4yMDI1LzgvOAEAAADwnYIkAgAAAAgwLjAzNDEwMwBUMSA1L9fdCKwnaTUv190IH0NJUS5CQVRTOklHVi5JUV9WT0xVTUUuMjAyNS84LzgBAAAAzTqGAAIAAAAIMS4wMDgyNTMAVDEgNS/X3QhS2Wg1L9fdCCNDSVEuQVJDQTpMUk5aLklRX01BUktFVENBUC4yMDI1LzgvOAEAAAC1dsMmAgAAAAgzMi41MTE5NgBUMSA1L9fdCKwnaTUv190IKENJUS5UV1NFOjI0NTQuSVFfQ0xPU0VQUklDRS4yMDI1LzgvOC5VU0QBAAAAPTdcAAIAAAAKNDUuMTU4MDUzNQBUMSA1L9fdCFLZaDUv190II0NJUS5QTFRSLklRX0NMT1NFUFJJQ0UuMjAyNS84LzguVVNEAQAAAGX6mAICAAAABjE4Ni45NgBUMSA1L9fdCFLZaDUv190II0NJUS5TSE9QLklRX0NMT1NFUFJJQ0UuMjAyNS84LzguVVNEAQAAAAYrBAUCAAAABzE0OS42MDkAVDEgNS/X3QhS2Wg1L9fdCCJDSVEuQVZHTy5JUV9NQVJLRVRDQVAuMjAyNS84LzguVVNEAQAAAPC2fQECAAAADjE0MzQ0MTcuNTQ0NDY2AQYAAAAFAAAAATEBAAAACy0xOTM4NTU3MjYwAwAAAAMxNjACAAAABjEwMDA1NAQAAAABMAcAAAAIOC84LzIwMjVUMSA1L9fdCFLZaDUv190IIkNJUS5ERE9HLklR</t>
  </si>
  <si>
    <t>X01BUktFVENBUC4yMDI1LzgvOC5VU0QBAAAAu6EECAIAAAALNDUyMTAuMTkxNDcBBgAAAAUAAAABMQEAAAALLTE5MzI4NjYzNTADAAAAAzE2MAIAAAAGMTAwMDU0BAAAAAEwBwAAAAg4LzgvMjAyNVQxIDUv190IUtloNS/X3QgkQ0lRLkFSQ0E6TE9VUC5JUV9DTE9TRVBSSUNFLjIwMjUvOC84AQAAAFlcDyICAAAABTY0LjU3AFQxIDUv190IUtloNS/X3QgoQ0lRLk5BU0RBUUdNOlJPQlQuSVFfQ0xPU0VQUklDRS4yMDI1LzgvOAEAAABcY9kgAgAAAAU0OS45NgBUMSA1L9fdCFLZaDUv190IIUNJUS5OQVNEQVFHTTpTTUguSVFfVldBUC4yMDI1LzgvOAEAAABgwjYAAgAAAAkyOTMuMDQyMDQAVDEgNS/X3QhS2Wg1L9fdCC5DSVEuTkFTREFRR006QUlRLklRX1NIQVJFU09VVFNUQU5ESU5HLjIwMjUvOC84AQAAAOncYiECAAAACTg5LjI1MDAwMgBUMSA1L9fdCFLZaDUv190IH0NJUS5BU1g6UkJUWi5JUV9WT0xVTUUuMjAyNS84LzgBAAAAKe12IgIAAAAIMC4wOTU5NjQAVDEgNS/X3QhS2Wg1L9fdCCRDSVEuTkFTREFRR006Qk9UWi5JUV9WT0xVTUUuMjAyNS84LzgBAAAA9/0IFgIAAAAIMC41MTg4MzYAVDEgNS/X3QhS2Wg1L9fdCCdDSVEuTkFTREFRR006V0lTRS5JUV9NQVJLRVRDQVAuMjAyNS84LzgBAAAA6bBDbgIAAAAHMzMuNDg4NABUMSA1L9fdCFLZaDUv190II0NJUS5HVExCLklRX0NMT1NFUFJJQ0Uu</t>
  </si>
  <si>
    <t>MjAyNS84LzguVVNEAQAAAM2EFxECAAAABTQwLjQyAFQxIDUv190I/4poNS/X3QgiQ0lRLlRFTS5JUV9DTE9TRVBSSUNFLjIwMjUvOC84LlVTRAEAAAAA0yQZAgAAAAU2MC44NwBUMSA1L9fdCP+KaDUv190IKkNJUS5LT1NFOkEwMDA2NjAuSVFfTUFSS0VUQ0FQLjIwMjUvOC84LlVTRAEAAACdeg0AAgAAABAxMjc0NTkuNzE1MDc5ODQ2AQYAAAAFAAAAATEBAAAACy0xOTM0NzU1MzMwAwAAAAMxNjACAAAABjEwMDA1NAQAAAABMAcAAAAIOC84LzIwMjVUMSA1L9fdCP+KaDUv190IIkNJUS5XREFZLklRX01BUktFVENBUC4yMDI1LzgvOC5VU0QBAAAAh2NrAQIAAAAMNTkyNTguNjk3NzQ1AQYAAAAFAAAAATEBAAAACy0xOTQxMzY1NDEzAwAAAAMxNjACAAAABjEwMDA1NAQAAAABMAcAAAAIOC84LzIwMjVUMSA1L9fdCP+KaDUv190IIkNJUS5OQVNEQVFHTTpXSVNFLklRX1ZXQVAuMjAyNS84LzgBAAAA6bBDbgIAAAAJMzguODgxODMyAFQxIDUv190I/4poNS/X3QgnQ0lRLk5BU0RBUUdNOkFJUS5JUV9DTE9TRVBSSUNFLjIwMjUvOC84AQAAAOncYiECAAAABTQ0LjkxAFQxIDUv190I/4poNS/X3QgrQ0lRLkFSQ0E6QVJUWS5JUV9TSEFSRVNPVVRTVEFORElORy4yMDI1LzgvOAEAAABuH2khAgAAAAUyOC4xNQBUMSA1L9fdCP+KaDUv190IHkNJUS5EQjpYQjBULklRX1ZPTFVNRS4yMDI1LzgvOAEAAADTM94pAwAA</t>
  </si>
  <si>
    <t>AAAAVDEgNS/X3Qj/img1L9fdCCBDSVEuQVJDQTpBUlRZLklRX1ZPTFVNRS4yMDI1LzgvOAEAAABuH2khAgAAAAgwLjYxNTU5OQBUMSA1L9fdCP+KaDUv190II0NJUS5BQVBMLklRX0NMT1NFUFJJQ0UuMjAyNS84LzguVVNEAQAAAGlhAAACAAAABjIyOS4zNQBUMSA1L9fdCP+KaDUv190IIkNJUS5BUFAuSVFfQ0xPU0VQUklDRS4yMDI1LzgvOC5VU0QBAAAA2rnODQIAAAAGNDU1Ljk4AFQxIDUv190I/4poNS/X3QgrQ0lRLk5BU0RBUUdTOkFTTUwuSVFfTUFSS0VUQ0FQLjIwMjUvOC84LlVTRAEAAAAo7wUAAgAAABAyNzg3MzMuNjA2MDEwMTQ5AQYAAAAFAAAAATEBAAAACy0xOTM1MzA3NDQwAwAAAAMxNjACAAAABjEwMDA1NAQAAAABMAcAAAAIOC84LzIwMjVUMSA1L9fdCP+KaDUv190IIkNJUS5SQkxYLklRX01BUktFVENBUC4yMDI1LzgvOC5VU0QBAAAAaVX0AQIAAAAMODkyMjcuNzc2MTkzAQYAAAAFAAAAATEBAAAACy0xOTM0MTI1NDU1AwAAAAMxNjACAAAABjEwMDA1NAQAAAABMAcAAAAIOC84LzIwMjVUMSA1L9fdCP+KaDUv190IIkNJUS5WUlQuSVFfQ0xPU0VQUklDRS4yMDI1LzgvOC5VU0QBAAAARJuHIgIAAAAGMTM5LjkzAFQxIDUv190I/4poNS/X3QgjQ0lRLlRTTEEuSVFfQ0xPU0VQUklDRS4yMDI1LzgvOC5VU0QBAAAAEMaiAQIAAAAHMzI5LjY3NQBUMSA1L9fdCK08aDUv190IIkNJUS5NUlZM</t>
  </si>
  <si>
    <t>LklRX01BUktFVENBUC4yMDI1LzgvOC5VU0QBAAAAtnkAAAIAAAAJNjY2ODIuNTQ4AQYAAAAFAAAAATEBAAAACy0xOTQwMDAyOTMxAwAAAAMxNjACAAAABjEwMDA1NAQAAAABMAcAAAAIOC84LzIwMjVUMSA1L9fdCK08aDUv190IIUNJUS5BUFAuSVFfTUFSS0VUQ0FQLjIwMjUvOC84LlVTRAEAAADauc4NAgAAAA0xNTQyMzUuMTk1Nzg2AQYAAAAFAAAAATEBAAAACy0xOTMyODk4MDUxAwAAAAMxNjACAAAABjEwMDA1NAQAAAABMAcAAAAIOC84LzIwMjVUMSA1L9fdCK08aDUv190IIkNJUS5EQjpYQjBULklRX0NMT1NFUFJJQ0UuMjAyNS84LzgBAAAA0zPeKQIAAAAGMTkuMDAyAFQxIDUv190IrTxoNS/X3QgrQ0lRLkFSQ0E6SUdQVC5JUV9TSEFSRVNPVVRTVEFORElORy4yMDI1LzgvOAEAAADMAl4BAgAAAAM5LjkAVDEgNS/X3QitPGg1L9fdCCBDSVEuQVJDQTpJR1BULklRX1ZPTFVNRS4yMDI1LzgvOAEAAADMAl4BAgAAAAgwLjAyNDQ5NQBUMSA1L9fdCK08aDUv190IIkNJUS5MU0U6QUlBRy5JUV9NQVJLRVRDQVAuMjAyNS84LzgBAAAA8J2CJAIAAAAKNzY2LjU0MTE5MwBUMSA1L9fdCK08aDUv190IJkNJUS5OQVNEQVFHTTpTTUguSVFfTUFSS0VUQ0FQLjIwMjUvOC84AQAAAGDCNgACAAAADDI3NzM2LjE5OTc3NQBUMSA1L9fdCK08aDUv190IIkNJUS5ORVQuSVFfQ0xPU0VQUklDRS4yMDI1LzgvOC5VU0QB</t>
  </si>
  <si>
    <t>AAAANPXgBAIAAAAFMjA0LjYAVDEgNS/X3Qhf7mc1L9fdCCJDSVEuU0FQLklRX0NMT1NFUFJJQ0UuMjAyNS84LzguVVNEAQAAAAvuAQACAAAADjI5MS43NjM4ODIzODk0AFQxIDUv190IrTxoNS/X3QgiQ0lRLkFORVQuSVFfTUFSS0VUQ0FQLjIwMjUvOC84LlVTRAEAAADD2/wBAgAAAA0xNzQ5MzAuNTIzNzI4AQYAAAAFAAAAATEBAAAACy0xOTMzMDUyMTMxAwAAAAMxNjACAAAABjEwMDA1NAQAAAABMAcAAAAIOC84LzIwMjVUMSA1L9fdCK08aDUv190IIkNJUS5TSE9QLklRX01BUktFVENBUC4yMDI1LzgvOC5VU0QBAAAABisEBQIAAAANMTk0NDQwLjk0NTE0NwEGAAAABQAAAAExAQAAAAstMTkzMzEyNDAwMAMAAAADMTYwAgAAAAYxMDAwNTQEAAAAATAHAAAACDgvOC8yMDI1VDEgNS/X3QitPGg1L9fdCCFDSVEuTkFTREFRR006UVFRLklRX1ZXQVAuMjAyNS84LzgBAAAADrp7AAIAAAAKNTczLjUwNzY5OQBUMSA1L9fdCF/uZzUv190IK0NJUS5CQVRTOldUQUkuSVFfU0hBUkVTT1VUU1RBTkRJTkcuMjAyNS84LzgBAAAAYE5vZAIAAAADOC42AFQxIDUv190IX+5nNS/X3QggQ0lRLkJBVFM6V1RBSS5JUV9WT0xVTUUuMjAyNS84LzgBAAAAYE5vZAIAAAAIMC4wMDEwMjMAVDEgNS/X3Qhf7mc1L9fdCCJDSVEuQVNYOlJCVFouSVFfTUFSS0VUQ0FQLjIwMjUvOC84AQAAACntdiICAAAACjMwMi4yMjY3MzYAVDEg</t>
  </si>
  <si>
    <t>NS/X3Qhf7mc1L9fdCCJDSVEuQkFUUzpJR1YuSVFfTUFSS0VUQ0FQLjIwMjUvOC84AQAAAM06hgACAAAACDExODQwLjA0AQYAAAAFAAAAATEBAAAACy0xOTM4NzA3MzI2AwAAAAMxNjACAAAABjEwMDA1NAQAAAABMAcAAAAIOC84LzIwMjVUMSA1L9fdCF/uZzUv190II0NJUS5DRkxULklRX0NMT1NFUFJJQ0UuMjAyNS84LzguVVNEAQAAACYBehACAAAABTE2LjMzAFQxIDUv190IX+5nNS/X3QgjQ0lRLlJCTFguSVFfQ0xPU0VQUklDRS4yMDI1LzgvOC5VU0QBAAAAaVX0AQIAAAAGMTI4LjcxAFQxIDUv190IX+5nNS/X3QgiQ0lRLkdUTEIuSVFfTUFSS0VUQ0FQLjIwMjUvOC84LlVTRAEAAADNhBcRAgAAAAg2Njc3LjM4NAEGAAAABQAAAAExAQAAAAstMTkzODY3MzgxOAMAAAADMTYwAgAAAAYxMDAwNTQEAAAAATAHAAAACDgvOC8yMDI1VDEgNS/X3Qhf7mc1L9fdCCJDSVEuVEVBTS5JUV9NQVJLRVRDQVAuMjAyNS84LzguVVNEAQAAAFITIg8CAAAADDQ0MTE2LjczMDk2NgEGAAAABQAAAAIyOQIAAAAGMTAwMDU0AQAAAAstMTkzMjcwOTEwOQMAAAADMTYwBAAAAAEwBwAAAAg4LzgvMjAyNVQxIDUv190IX+5nNS/X3QgdQ0lRLkFTWDpSQlRaLklRX1ZXQVAuMjAyNS84LzgBAAAAKe12IgIAAAAIMTQuNTc3MzUAVDEgNS/X3QgOoGc1L9fdCB1DSVEuQklUOldUQUkuSVFfVldBUC4yMDI1LzgvOAEAAABNulsjAgAA</t>
  </si>
  <si>
    <t>AAk2NS40NDA3NTIAVDEgNS/X3QgOoGc1L9fdCB5DSVEuQVJDQTpDSEFULklRX1ZXQVAuMjAyNS84LzgBAAAAADA1bQIAAAAJNTMuNjEyNjc3AFQxIDUv190IDqBnNS/X3QgeQ0lRLkFSQ0E6VEhOUS5JUV9WV0FQLjIwMjUvOC84AQAAAK7DfiQCAAAACTU2LjMxMjc3NQBUMSA1L9fdCA6gZzUv190IK0NJUS5BUkNBOlRITlEuSVFfU0hBUkVTT1VUU1RBTkRJTkcuMjAyNS84LzgBAAAArsN+JAIAAAAFMy43MjUAVDEgNS/X3Qhf7mc1L9fdCC9DSVEuTkFTREFRR006QUdJWC5JUV9TSEFSRVNPVVRTVEFORElORy4yMDI1LzgvOAEAAAAj9wBwAgAAAAgwLjkwMDAwMgBUMSA1L9fdCA6gZzUv190II0NJUS5NUlZMLklRX0NMT1NFUFJJQ0UuMjAyNS84LzguVVNEAQAAALZ5AAACAAAABTc3LjM0AFQxIDUv190IDqBnNS/X3QgtQ0lRLk5BU0RBUUdTOkdPT0dMLklRX0NMT1NFUFJJQ0UuMjAyNS84LzguVVNEAQAAAKhxAAACAAAABzIwMS40MzkAVDEgNS/X3QgOoGc1L9fdCCJDSVEuUEFOVy5JUV9NQVJLRVRDQVAuMjAyNS84LzguVVNEAQAAAIN9hAECAAAADTExMTU4NS4zNDUwNTkBBgAAAAUAAAABMQEAAAALLTE5NDIxMDI4NDMDAAAAAzE2MAIAAAAGMTAwMDU0BAAAAAEwBwAAAAg4LzgvMjAyNVQxIDUv190IDqBnNS/X3QgiQ0lRLkFNWk4uSVFfTUFSS0VUQ0FQLjIwMjUvOC84LlVTRAEAAAA9SQAAAgAAAA4yMzc0</t>
  </si>
  <si>
    <t>OTY5LjI3NDg4MQEGAAAABQAAAAExAQAAAAstMTkzMzcwMzI4MAMAAAADMTYwAgAAAAYxMDAwNTQEAAAAATAHAAAACDgvOC8yMDI1VDEgNS/X3QgOoGc1L9fdCC5DSVEuTkFTREFRR006UVFRLklRX1NIQVJFU09VVFNUQU5ESU5HLjIwMjUvOC84AQAAAA66ewACAAAABjYzOS4xNQBUMSA1L9fdCA6gZzUv190IL0NJUS5OQVNEQVFHTTpGRFRYLklRX1NIQVJFU09VVFNUQU5ESU5HLjIwMjUvOC84AQAAAL2lnSYCAAAACDQuNjg4NDY5AFQxIDUv190IDqBnNS/X3QgjQ0lRLlNOT1cuSVFfQ0xPU0VQUklDRS4yMDI1LzgvOC5VU0QBAAAAsDxkEAIAAAAGMTkxLjczAFQxIDUv190IulFnNS/X3QgjQ0lRLkRVT0wuSVFfQ0xPU0VQUklDRS4yMDI1LzgvOC5VU0QBAAAAsPCHDAIAAAAGMzcwLjM0AFQxIDUv190IulFnNS/X3QghQ0lRLk1EQi5JUV9NQVJLRVRDQVAuMjAyNS84LzguVVNEAQAAAOJuzAICAAAADDE3MDkyLjk5OTk5MwEGAAAABQAAAAExAQAAAAstMTkzOTM3MDIxNgMAAAADMTYwAgAAAAYxMDAwNTQEAAAAATAHAAAACDgvOC8yMDI1VDEgNS/X3QgOoGc1L9fdCCxDSVEuTkFTREFRR1M6R09PR0wuSVFfTUFSS0VUQ0FQLjIwMjUvOC84LlVTRAEAAACocQAAAgAAAAsyNDQwMDkxLjE0NgEGAAAABQAAAAExAQAAAAstMTkzNDkyODU1MQMAAAADMTYwAgAAAAYxMDAwNTQEAAAAATAHAAAACDgvOC8yMDI1VDEg</t>
  </si>
  <si>
    <t>NS/X3QgOoGc1L9fdCCtDSVEuQVJDQTpDSEFULklRX1NIQVJFU09VVFNUQU5ESU5HLjIwMjUvOC84AQAAAAAwNW0CAAAABTcuNTI1AFQxIDUv190IulFnNS/X3QggQ0lRLkFSQ0E6Q0hBVC5JUV9WT0xVTUUuMjAyNS84LzgBAAAAADA1bQIAAAAIMC4yNzQxNDIAVDEgNS/X3Qi6UWc1L9fdCCxDSVEuTkFTREFRR1M6QVNNTC5JUV9DTE9TRVBSSUNFLjIwMjUvOC84LlVTRAEAAAAo7wUAAgAAAAY3MjIuMzIAVDEgNS/X3Qi6UWc1L9fdCCJDSVEuTk9XLklRX0NMT1NFUFJJQ0UuMjAyNS84LzguVVNEAQAAAL90XgECAAAABjg3Mi41MQBUMSA1L9fdCLpRZzUv190IIENJUS5aUy5JUV9NQVJLRVRDQVAuMjAyNS84LzguVVNEAQAAANTMgQMCAAAACzQxOTkwLjM0NDI2AQYAAAAFAAAAATEBAAAACy0xOTM5NTM4MzkyAwAAAAMxNjACAAAABjEwMDA1NAQAAAABMAcAAAAIOC84LzIwMjVUMSA1L9fdCLpRZzUv190IIUNJUS5OT1cuSVFfTUFSS0VUQ0FQLjIwMjUvOC84LlVTRAEAAAC/dF4BAgAAAAwxODEwNjIuNDAyNjkBBgAAAAUAAAABMQEAAAALLTE5MzQ5MzI3MzEDAAAAAzE2MAIAAAAGMTAwMDU0BAAAAAEwBwAAAAg4LzgvMjAyNVQxIDUv190IulFnNS/X3QgjQ0lRLkxTRTpSQk9ULklRX0NMT1NFUFJJQ0UuMjAyNS84LzgBAAAAjnskFAIAAAAGMTUuMTY1AFQxIDUv190IiA1nNS/X3QgeQ0lRLkFSQ0E6SUdQVC5J</t>
  </si>
  <si>
    <t>UV9WV0FQLjIwMjUvOC84AQAAAMwCXgECAAAACTUwLjE2NDA3NQBUMSA1L9fdCIgNZzUv190IHkNJUS5BUkNBOkFSVFkuSVFfVldBUC4yMDI1LzgvOAEAAABuH2khAgAAAAk0Mi41OTkwMTkAVDEgNS/X3Qi6UWc1L9fdCCtDSVEuQVJDQTpMUk5aLklRX1NIQVJFU09VVFNUQU5ESU5HLjIwMjUvOC84AQAAALV2wyYCAAAABDAuNzgAVDEgNS/X3Qi6UWc1L9fdCB9DSVEuQVJDQTpBSVMuSVFfVk9MVU1FLjIwMjUvOC84AQAAAJiXn3ACAAAACDAuMjA0MjMyAFQxIDUv190IiA1nNS/X3QgjQ0lRLkVTVEMuSVFfQ0xPU0VQUklDRS4yMDI1LzgvOC5VU0QBAAAAgIRbDQIAAAAFNzQuNTEAVDEgNS/X3QiIDWc1L9fdCCNDSVEuTVNGVC5JUV9DTE9TRVBSSUNFLjIwMjUvOC84LlVTRAEAAABLVQAAAgAAAAY1MjIuMDQAVDEgNS/X3QiIDWc1L9fdCCJDSVEuTlZEQS5JUV9NQVJLRVRDQVAuMjAyNS84LzguVVNEAQAAADN+AAACAAAABzQ0NTg3MzQBBgAAAAUAAAABMQEAAAALLTE5NDA1NzIyNDkDAAAAAzE2MAIAAAAGMTAwMDU0BAAAAAEwBwAAAAg4LzgvMjAyNVQxIDUv190IiA1nNS/X3QgiQ0lRLkRVT0wuSVFfTUFSS0VUQ0FQLjIwMjUvOC84LlVTRAEAAACw8IcMAgAAAAkxNjk2MS41NzIBBgAAAAUAAAABMQEAAAALLTE5MzI4OTMyOTADAAAAAzE2MAIAAAAGMTAwMDU0BAAAAAEwBwAAAAg4LzgvMjAyNVQxIDUv190I</t>
  </si>
  <si>
    <t>iA1nNS/X3QgdQ0lRLkFSQ0E6QUlTLklRX1ZXQVAuMjAyNS84LzgBAAAAmJefcAIAAAAJMjkuNzI3NDMyAFQxIDUv190IiA1nNS/X3QgjQ0lRLlFDT00uSVFfQ0xPU0VQUklDRS4yMDI1LzgvOC5VU0QBAAAA1YIAAAIAAAAGMTQ3LjU2AFQxIDUv190IOr9mNS/X3QgjQ0lRLlBTVEcuSVFfQ0xPU0VQUklDRS4yMDI1LzgvOC5VU0QBAAAAuMqlBgIAAAAFNTguNTgAVDEgNS/X3Qg6v2Y1L9fdCCJDSVEuSU9ULklRX0NMT1NFUFJJQ0UuMjAyNS84LzguVVNEAQAAALo+/BECAAAABTMzLjc0AFQxIDUv190IiA1nNS/X3QggQ0lRLk1VLklRX01BUktFVENBUC4yMDI1LzgvOC5VU0QBAAAABmkEAAIAAAANMTMzMDQxLjU5MjAwNwEGAAAABQAAAAExAQAAAAstMTkzNzE3NjA4MgMAAAADMTYwAgAAAAYxMDAwNTQEAAAAATAHAAAACDgvOC8yMDI1VDEgNS/X3QiIDWc1L9fdCCJDSVEuQUFQTC5JUV9NQVJLRVRDQVAuMjAyNS84LzguVVNEAQAAAGlhAAACAAAADDM0MDM2NDMuNDQ2NQEGAAAABQAAAAExAQAAAAstMTkzMzcwMzMwMwMAAAADMTYwAgAAAAYxMDAwNTQEAAAAATAHAAAACDgvOC8yMDI1VDEgNS/X3QiIDWc1L9fdCCFDSVEuU0FQLklRX01BUktFVENBUC4yMDI1LzgvOC5VU0QBAAAAC+4BAAIAAAAQMzM5Nzg4LjIxNzQzMDY5NQEGAAAABQAAAAExAQAAAAstMTkzNTA1NzU2NQMAAAADMTYwAgAAAAYxMDAwNTQE</t>
  </si>
  <si>
    <t>AAAAATAHAAAACDgvOC8yMDI1VDEgNS/X3Qg6v2Y1L9fdCCtDSVEuWFRSQTpYQUlYLklRX1NIQVJFU09VVFNUQU5ESU5HLjIwMjUvOC84AQAAADXs4iICAAAACTM1LjYyNTc2OQBUMSA1L9fdCDq/ZjUv190II0NJUS5BUkNBOlRITlEuSVFfTUFSS0VUQ0FQLjIwMjUvOC84AQAAAK7DfiQCAAAACTIwOS4zODIyNQBUMSA1L9fdCDq/ZjUv190IKENJUS5UV1NFOjIzMzAuSVFfQ0xPU0VQUklDRS4yMDI1LzgvOC5VU0QBAAAAq8wFAAIAAAALMzkuMzA0MjMxNzUAVDEgNS/X3QjtcGY1L9fdCCJDSVEuUUNPTS5JUV9NQVJLRVRDQVAuMjAyNS84LzguVVNEAQAAANWCAAACAAAADTE1OTIzNy42NzQ0MDQBBgAAAAUAAAABMQEAAAALLTE5MzQyNTQyNTEDAAAAAzE2MAIAAAAGMTAwMDU0BAAAAAEwBwAAAAg4LzgvMjAyNVQxIDUv190I7XBmNS/X3QgiQ0lRLlRTTEEuSVFfTUFSS0VUQ0FQLjIwMjUvOC84LlVTRAEAAAAQxqIBAgAAAA4xMDYzMzQ5Ljg2MjQ4MQEGAAAABQAAAAExAQAAAAstMTkzNDg0MTk3OAMAAAADMTYwAgAAAAYxMDAwNTQEAAAAATAHAAAACDgvOC8yMDI1VDEgNS/X3QjtcGY1L9fdCCJDSVEuQURCRS5JUV9NQVJLRVRDQVAuMjAyNS84LzguVVNEAQAAAAFfAAACAAAACTE0NDY3My40MQEGAAAABQAAAAExAQAAAAstMTkzNzIzODM5MwMAAAADMTYwAgAAAAYxMDAwNTQEAAAAATAHAAAACDgvOC8yMDI1</t>
  </si>
  <si>
    <t>VDEgNS/X3QjtcGY1L9fdCCRDSVEuQVJDQTpJR1BULklRX0NMT1NFUFJJQ0UuMjAyNS84LzgBAAAAzAJeAQIAAAAGNTAuMTY1AFQxIDUv190I7XBmNS/X3QgiQ0lRLk5BU0RBUUdNOkJPVFouSVFfVldBUC4yMDI1LzgvOAEAAAD3/QgWAgAAAAkzMy42NjQ3MjkAVDEgNS/X3QjtcGY1L9fdCCpDSVEuQklUOldUQUkuSVFfU0hBUkVTT1VUU1RBTkRJTkcuMjAyNS84LzgBAAAATbpbIwIAAAAIMTEuOTg5NjMAVDEgNS/X3QjtcGY1L9fdCB9DSVEuTFNFOlJCT1QuSVFfVk9MVU1FLjIwMjUvOC84AQAAAI57JBQCAAAABzAuMDQyNTMAVDEgNS/X3QiXImY1L9fdCCdDSVEuTkFTREFRR006RkRUWC5JUV9NQVJLRVRDQVAuMjAyNS84LzgBAAAAvaWdJgIAAAAKMTg1LjM0OTI0NQBUMSA1L9fdCO1wZjUv190II0NJUS5YVFJBOlhBSVguSVFfTUFSS0VUQ0FQLjIwMjUvOC84AQAAADXs4iICAAAACzQ5OTcuNTgyODc1AFQxIDUv190I7XBmNS/X3QgrQ0lRLk5BU0RBUUdNOkFJUS5JUV9DTE9TRVBSSUNFLjIwMjUvOC84LlVTRAEAAADp3GIhAgAAAAU0NC45MQBUMSA1L9fdCJciZjUv190IJ0NJUS5OQVNEQVFHTTpBR0lYLklRX01BUktFVENBUC4yMDI1LzgvOAEAAAAj9wBwAgAAAAkyOS41NjA1NjYAVDEgNS/X3QiXImY1L9fdCCdDSVEuTkFTREFRR006Qk9UWi5JUV9NQVJLRVRDQVAuMjAyNS84LzgBAAAA9/0IFgIAAAAI</t>
  </si>
  <si>
    <t>MjgxMC45NzYAVDEgNS/X3QiXImY1L9fdCCNDSVEuQVJDQTpBUlRZLklRX01BUktFVENBUC4yMDI1LzgvOAEAAABuH2khAgAAAAkxMTk2LjY1NjUAVDEgNS/X3QiXImY1L9fdCCtDSVEuTkFTREFRR006UVFRLklRX0NMT1NFUFJJQ0UuMjAyNS84LzguVVNEAQAAAA66ewACAAAABjU3NC41NQBUMSA1L9fdCJciZjUv190IHkNJUS5BUkNBOkxSTlouSVFfVldBUC4yMDI1LzgvOAEAAAC1dsMmAgAAAAk0MS44MDE2OTMAVDEgNS/X3QiXImY1L9fdCCdDSVEuTkFTREFRR006Uk9CVC5JUV9NQVJLRVRDQVAuMjAyNS84LzgBAAAAXGPZIAIAAAAINTE0LjU4ODEAVDEgNS/X3QiXImY1L9fdCCxDSVEuTkFTREFRR006Qk9UWi5JUV9DTE9TRVBSSUNFLjIwMjUvOC84LlVTRAEAAAD3/QgWAgAAAAQzMy42AFQxIDUv190IlyJmNS/X3QgiQ0lRLkFSTS5JUV9DTE9TRVBSSUNFLjIwMjUvOC84LlVTRAEAAAAs58UnAgAAAAUxMzguNQBUMSA1L9fdCELUZTUv190IKENJUS5OQVNEQVFHTTpBR0lYLklRX0NMT1NFUFJJQ0UuMjAyNS84LzgBAAAAI/cAcAIAAAAGMzIuODQ1AFQxIDUv190IQtRlNS/X3QggQ0lRLkFSQ0E6VEhOUS5JUV9WT0xVTUUuMjAyNS84LzgBAAAArsN+JAIAAAAIMC4wMTczNDgAVDEgNS/X3QhC1GU1L9fdCCNDSVEuXkRKSS5JUV9DTE9TRVBSSUNFLjIwMjUvOC84LlVTRAEAAAD4tCgAAgAAABA0NDE3NS42</t>
  </si>
  <si>
    <t>MDU0NzgyNTIzAFQxIDUv190IQtRlNS/X3QghQ0lRLlpTLklRX0NMT1NFUFJJQ0UuMjAyNS84LzguVVNEAQAAANTMgQMCAAAABzI2OS42OTUAVDEgNS/X3QhC1GU1L9fdCCRDSVEuTkFTREFRR006RkRUWC5JUV9WT0xVTUUuMjAyNS84LzgBAAAAvaWdJgIAAAAIMC4wMTg4ODIAVDEgNS/X3QhC1GU1L9fdCCJDSVEuQklUOldUQUkuSVFfTUFSS0VUQ0FQLjIwMjUvOC84AQAAAE26WyMCAAAACjc4NC42MDEzODcAVDEgNS/X3QhC1GU1L9fdCCNDSVEuQUdJWC5JUV9DTE9TRVBSSUNFLjIwMjUvOC84LlVTRAEAAAAj9wBwAgAAAAYzMi44NDUAVDEgNS/X3QhC1GU1L9fdCCNDSVEuQVJDQTpDSEFULklRX01BUktFVENBUC4yMDI1LzgvOAEAAAAAMDVtAgAAAAc0MDQuODQ1AFQxIDUv190IQtRlNS/X3QgjQ0lRLkFNWk4uSVFfQ0xPU0VQUklDRS4yMDI1LzgvOC5VU0QBAAAAPUkAAAIAAAAGMjIyLjY5AFQxIDUv190IQtRlNS/X3QggQ0lRLkFSQ0E6TFJOWi5JUV9WT0xVTUUuMjAyNS84LzgBAAAAtXbDJgIAAAAIMC4wMDg1MjUAVDEgNS/X3QhC1GU1L9fdCCNDSVEuV0RBWS5JUV9DTE9TRVBSSUNFLjIwMjUvOC84LlVTRAEAAACHY2sBAgAAAAYyMjIuMDcAVDEgNS/X3QjnhWU1L9fdCCRDSVEuTkFTREFRR006V0lTRS5JUV9WT0xVTUUuMjAyNS84LzgBAAAA6bBDbgIAAAAHMC4wMDcyMgBUMSA1L9fdCOeFZTUv190I</t>
  </si>
  <si>
    <t>IkNJUS5QU1RHLklRX01BUktFVENBUC4yMDI1LzgvOC5VU0QBAAAAuMqlBgIAAAAMMTkxNDUuNzk5Njk3AQYAAAAFAAAAATEBAAAACy0xOTM4NjE0OTAyAwAAAAMxNjACAAAABjEwMDA1NAQAAAABMAcAAAAIOC84LzIwMjVUMSA1L9fdCOeFZTUv190IJENJUS5OQVNEQVFHTTpST0JULklRX1ZPTFVNRS4yMDI1LzgvOAEAAABcY9kgAgAAAAgwLjA0NDU3NABUMSA1L9fdCOeFZTUv190II0NJUS5eU1BYLklRX0NMT1NFUFJJQ0UuMjAyNS84LzguVVNEAQAAAJu4KAACAAAAEDYzODkuNDQ1MzEwMDQ3OTQAVDEgNS/X3QjnhWU1L9fdCCFDSVEuREI6WEIwVC5JUV9NQVJLRVRDQVAuMjAyNS84LzgBAAAA0zPeKQIAAAAINzcuNzE4MTgAVDEgNS/X3QjnhWU1L9fdCCtDSVEuQVJDQTpMT1VQLklRX1NIQVJFU09VVFNUQU5ESU5HLjIwMjUvOC84AQAAAFlcDyICAAAACDEuNjAwMDAxAFQxIDUv190I54VlNS/X3QgmQ0lRLk5BU0RBUUdNOkFJUS5JUV9NQVJLRVRDQVAuMjAyNS84LzgBAAAA6dxiIQIAAAAKNDAwOC4yMTc1OQBUMSA1L9fdCOeFZTUv190IL0NJUS5OQVNEQVFHTTpST0JULklRX1NIQVJFU09VVFNUQU5ESU5HLjIwMjUvOC84AQAAAFxj2SACAAAACTEwLjMwMDAwMgBUMSA1L9fdCOeFZTUv190IKkNJUS5BUkNBOkFJUy5JUV9TSEFSRVNPVVRTVEFORElORy4yMDI1LzgvOAEAAACYl59wAgAAAAMwLjgAVDEg</t>
  </si>
  <si>
    <t>NS/X3QjnhWU1L9fdCCtDSVEuTkFTREFRR006U01ILklRX0NMT1NFUFJJQ0UuMjAyNS84LzguVVNEAQAAAGDCNgACAAAABjI5My41MwBUMSA1L9fdCJE3ZTUv190ILENJUUFWRy5OQVNEQVFHTTpCT1RaLklRX1ZPTFVNRS4tMzBELjIwMjUvOC84AQAAAPf9CBYCAAAAETAuNjg2Mjc1OTU2NTIxNzM5AFQxIDUv190IaPNqNS/X3QgzQ0lRQVZHLk5BU0RBUUdNOlFRUS5JUV9WV0FQLjIwMjMvMTIvMjkuMjAyNS84LzguVVNEAQAAAA66ewACAAAAEDQ4Mi42ODEwNDE5NDI5MjgAVDEgNS/X3QgfpWo1L9fdCDNDSVFBVkcuTkFTREFRR006UVFRLklRX1ZXQVAuMjAyNC8xMi8zMS4yMDI1LzgvOC5VU0QBAAAADrp7AAIAAAAQNTEzLjI1MDQ0ODMzNzc0OABUMSA1L9fdCB+lajUv190IKENJUUFWRy5BUkNBOkNIQVQuSVFfVk9MVU1FLi0zMEQuMjAyNS84LzgBAAAAADA1bQIAAAARMC4xNzkyNDIzNDc4MjYwODcAVDEgNS/X3QgfpWo1L9fdCC9DSVFBVkcuTFNFOlJCT1QuSVFfVldBUC4yMDIzLzEyLzI5LjIwMjUvOC84LlVTRAEAAACOeyQUAgAAABAxMy42MDY3NDM2MjE5NTEyAFQxIDUv190IH6VqNS/X3QgvQ0lRQVZHLkFSQ0E6QUlTLklRX1ZXQVAuMjAyMy8xMi8yOS4yMDI1LzgvOC5VU0QBAAAAmJefcAIAAAAQMjQuNzY4ODY3MjQ3MDU4OABUMSA1L9fdCMVWajUv190IL0NJUUFWRy5YVFJBOlhBSVguSVFfVldB</t>
  </si>
  <si>
    <t>UC4yMDIzLzYvMzAuMjAyNS84LzguVVNEAQAAADXs4iICAAAAEDk0LjE2MjMzNjI2NDUwMzkAVDEgNS/X3QjFVmo1L9fdCCdDSVFBVkcuTFNFOkFJQUcuSVFfVk9MVU1FLi0zMEQuMjAyNS84LzgBAAAA8J2CJAIAAAASMC4wNjQxMDA4MjYwODY5NTY1AFQxIDUv190IeQhqNS/X3QgvQ0lRQVZHLkJBVFM6SUdWLklRX1ZXQVAuMjAyMy8xMi8yOS4yMDI1LzgvOC5VU0QBAAAAzTqGAAIAAAAQOTIuNzU5NDQ2NzA0NzE0NgBUMSA1L9fdCHkIajUv190INENJUUFWRy5OQVNEQVFHTTpCT1RaLklRX1ZXQVAuMjAyNC8xMi8zMS4yMDI1LzgvOC5VU0QBAAAA9/0IFgIAAAAQMzEuMzQzNjA3NDc2ODIxMgBUMSA1L9fdCHkIajUv190IJkNJUUFWRy5EQjpYQjBULklRX1ZPTFVNRS4tMzBELjIwMjUvOC84AQAAANMz3ikDAAAAAABUMSA1L9fdCC26aTUv190IKENJUUFWRy5BUkNBOkFSVFkuSVFfVk9MVU1FLi0zMEQuMjAyNS84LzgBAAAAbh9pIQIAAAARMC40ODY0NDAzOTEzMDQzNDgAVDEgNS/X3Qgtumk1L9fdCDBDSVFBVkcuQVJDQTpJR1BULklRX1ZXQVAuMjAyNC8xMi8zMS4yMDI1LzgvOC5VU0QBAAAAzAJeAQIAAAAQNDUuMzU1MDAwNjM1NzYxNgBUMSA1L9fdCC26aTUv190IK0NJUUFWRy5OQVNEQVFHTTpRUVEuSVFfVk9MVU1FLi0zMEQuMjAyNS84LzgBAAAADrp7AAIAAAAQNDMuODE0MjE3NDc4MjYwOQBUMSA1</t>
  </si>
  <si>
    <t>L9fdCPl1aTUv190INENJUUFWRy5OQVNEQVFHTTpXSVNFLklRX1ZXQVAuMjAyMy8xMi8yOS4yMDI1LzgvOC5VU0QBAAAA6bBDbgIAAAAQMzEuNDgxODE1OTYwMjk3OABUMSA1L9fdCPl1aTUv190IMENJUUFWRy5CQVRTOldUQUkuSVFfVldBUC4yMDI0LzEyLzMxLjIwMjUvOC84LlVTRAEAAABgTm9kAgAAABAyMi4xNjA5OTc1NTYyOTE0AFQxIDUv190I+XVpNS/X3QgsQ0lRQVZHLk5BU0RBUUdNOlJPQlQuSVFfVk9MVU1FLi0zMEQuMjAyNS84LzgBAAAAXGPZIAIAAAAIMC4wNjA4NjQAVDEgNS/X3QisJ2k1L9fdCDBDSVFBVkcuWFRSQTpYQUlYLklRX1ZXQVAuMjAyMy8xMi8yOS4yMDI1LzgvOC5VU0QBAAAANeziIgMAAAAAAFQxIDUv190IrCdpNS/X3QgwQ0lRQVZHLkFSQ0E6VEhOUS5JUV9WV0FQLjIwMjQvMTIvMzEuMjAyNS84LzguVVNEAQAAAK7DfiQCAAAAEDUwLjM0MDAxODM3NzQ4MzQAVDEgNS/X3QisJ2k1L9fdCChDSVFBVkcuQVJDQTpJR1BULklRX1ZPTFVNRS4tMzBELjIwMjUvOC84AQAAAMwCXgECAAAAEjAuMDQwMjc3NzM5MTMwNDM0OABUMSA1L9fdCFLZaDUv190IL0NJUUFWRy5CSVQ6V1RBSS5JUV9WV0FQLjIwMjMvMTIvMjkuMjAyNS84LzguVVNEAQAAAE26WyMCAAAAEDY0LjcyMjg4NzYwOTEyNzYAVDEgNS/X3QhS2Wg1L9fdCDRDSVFBVkcuTkFTREFRR006QUdJWC5JUV9WV0FQLjIwMjMv</t>
  </si>
  <si>
    <t>MTIvMjkuMjAyNS84LzguVVNEAQAAACP3AHACAAAAEDI3LjU3NzEzNDc2NjkxNzMAVDEgNS/X3QhS2Wg1L9fdCDRDSVFBVkcuTkFTREFRR006RkRUWC5JUV9WV0FQLjIwMjQvMTIvMzEuMjAyNS84LzguVVNEAQAAAL2lnSYCAAAAEDM1LjU5ODUyOTA5MjcxNTIAVDEgNS/X3QhS2Wg1L9fdCChDSVFBVkcuQkFUUzpXVEFJLklRX1ZPTFVNRS4tMzBELjIwMjUvOC84AQAAAGBOb2QCAAAAEjAuMDg2Njc0OTU2NTIxNzM5MQBUMSA1L9fdCP+KaDUv190IL0NJUUFWRy5MU0U6QUlBRy5JUV9WV0FQLjIwMjMvMTIvMjkuMjAyNS84LzguVVNEAQAAAPCdgiQCAAAAEDIwLjYzOTg2Nzg5ODE5MjgAVDEgNS/X3Qj/img1L9fdCDNDSVFBVkcuTkFTREFRR006U01ILklRX1ZXQVAuMjAyMy8xMi8yOS4yMDI1LzgvOC5VU0QBAAAAYMI2AAIAAAAQMjM2LjgxMTIyMDk0MjkyOABUMSA1L9fdCP+KaDUv190IMENJUUFWRy5BUkNBOkNIQVQuSVFfVldBUC4yMDI0LzEyLzMxLjIwMjUvOC84LlVTRAEAAAAAMDVtAgAAABA0MS44NDIwNzA3MDg2MDkzAFQxIDUv190I/4poNS/X3QgsQ0lRQVZHLk5BU0RBUUdNOkZEVFguSVFfVk9MVU1FLi0zMEQuMjAyNS84LzgBAAAAvaWdJgIAAAASMC4wMTgyOTM4MjYwODY5NTY1AFQxIDUv190IrTxoNS/X3QguQ0lRQVZHLkRCOlhCMFQuSVFfVldBUC4yMDIzLzEyLzI5LjIwMjUvOC84LlVTRAEA</t>
  </si>
  <si>
    <t>AADTM94pAwAAAAAAVDEgNS/X3QitPGg1L9fdCDNDSVFBVkcuTkFTREFRR006QUlRLklRX1ZXQVAuMjAyMy8xMi8yOS4yMDI1LzgvOC5VU0QBAAAA6dxiIQIAAAAQMzYuODYyOTk0ODQzNjcyNQBUMSA1L9fdCK08aDUv190IMENJUUFWRy5BUkNBOkxSTlouSVFfVldBUC4yMDI0LzEyLzMxLjIwMjUvOC84LlVTRAEAAAC1dsMmAgAAABA0MC4yMjMwNTc1Njk1MzY0AFQxIDUv190IrTxoNS/X3QgoQ0lRQVZHLkFSQ0E6TE9VUC5JUV9WT0xVTUUuLTMwRC4yMDI1LzgvOAEAAABZXA8iAgAAABMwLjAwNzQ5NzM5MTMwNDM0NzgzAFQxIDUv190IX+5nNS/X3QgwQ0lRQVZHLkFSQ0E6QVJUWS5JUV9WV0FQLjIwMjMvMTIvMjkuMjAyNS84LzguVVNEAQAAAG4faSECAAAAEDM1LjI0ODgzMTMxMjY1NTEAVDEgNS/X3Qhf7mc1L9fdCC9DSVFBVkcuQVJDQTpBSVMuSVFfVldBUC4yMDI0LzEyLzMxLjIwMjUvOC84LlVTRAEAAACYl59wAgAAABAyNC43NjU4NzcwMzMxMTI2AFQxIDUv190IX+5nNS/X3QgoQ0lRQVZHLkFSQ0E6TFJOWi5JUV9WT0xVTUUuLTMwRC4yMDI1LzgvOAEAAAC1dsMmAgAAABMwLjAwNDYxNTA0MzQ3ODI2MDg3AFQxIDUv190IDqBnNS/X3Qg0Q0lRQVZHLk5BU0RBUUdNOlJPQlQuSVFfVldBUC4yMDIzLzEyLzI5LjIwMjUvOC84LlVTRAEAAABcY9kgAgAAABA0NC4yNjk2OTMyNTU1ODMxAFQxIDUv190I</t>
  </si>
  <si>
    <t>X+5nNS/X3Qg0Q0lRQVZHLk5BU0RBUUdNOldJU0UuSVFfVldBUC4yMDI0LzEyLzMxLjIwMjUvOC84LlVTRAEAAADpsENuAgAAABAzNC41OTA4NzMwNTk2MDI3AFQxIDUv190IX+5nNS/X3QgnQ0lRQVZHLkFSQ0E6QUlTLklRX1ZPTFVNRS4tMzBELjIwMjUvOC84AQAAAJiXn3ACAAAAEjAuMDM2MDU3ODI2MDg2OTU2NQBUMSA1L9fdCA6gZzUv190IMENJUUFWRy5BUkNBOklHUFQuSVFfVldBUC4yMDIzLzEyLzI5LjIwMjUvOC84LlVTRAEAAADMAl4BAgAAABA0NC44OTgxMzg2MTA0MjE4AFQxIDUv190IDqBnNS/X3QgvQ0lRQVZHLkxTRTpSQk9ULklRX1ZXQVAuMjAyNC8xMi8zMS4yMDI1LzgvOC5VU0QBAAAAjnskFAIAAAAQMTQuMTI4MjA3NDEwMjU2NABUMSA1L9fdCA6gZzUv190IMENJUUFWRy5CQVRTOldUQUkuSVFfVldBUC4yMDIzLzEyLzI5LjIwMjUvOC84LlVTRAEAAABgTm9kAgAAAA8yMS4wOTcwMjM4OTgyNjMAVDEgNS/X3Qi6UWc1L9fdCC9DSVFBVkcuQklUOldUQUkuSVFfVldBUC4yMDI0LzEyLzMxLjIwMjUvOC84LlVTRAEAAABNulsjAgAAABA2Ni45NTkxMTkxNDYxNjkyAFQxIDUv190IulFnNS/X3Qg0Q0lRQVZHLk5BU0RBUUdNOkFHSVguSVFfVldBUC4yMDI0LzEyLzMxLjIwMjUvOC84LlVTRAEAAAAj9wBwAgAAABAyOC42ODkyNTcyNzE1MjMyAFQxIDUv190IulFnNS/X3QgnQ0lRQVZHLkxT</t>
  </si>
  <si>
    <t>RTpSQk9ULklRX1ZPTFVNRS4tMzBELjIwMjUvOC84AQAAAI57JBQCAAAAETAuMTQyMTk3ODI2MDg2OTU3AFQxIDUv190IulFnNS/X3QgsQ0lRQVZHLk5BU0RBUUdNOkFHSVguSVFfVk9MVU1FLi0zMEQuMjAyNS84LzgBAAAAI/cAcAIAAAASMC4wMzIyNjE3MzkxMzA0MzQ4AFQxIDUv190IulFnNS/X3Qg0Q0lRQVZHLk5BU0RBUUdNOkZEVFguSVFfVldBUC4yMDIzLzEyLzI5LjIwMjUvOC84LlVTRAEAAAC9pZ0mAgAAABAzMy41ODYxMjM4MDM5NzAyAFQxIDUv190IulFnNS/X3QgvQ0lRQVZHLkFTWDpSQlRaLklRX1ZXQVAuMjAyNC8xMi8zMS4yMDI1LzgvOC5VU0QBAAAAKe12IgIAAAAQOS4wMTk1MTYzNzYxMjY4NgBUMSA1L9fdCIgNZzUv190IL0NJUUFWRy5CQVRTOklHVi5JUV9WV0FQLjIwMjQvMTIvMzEuMjAyNS84LzguVVNEAQAAAM06hgACAAAAEDEwMS4wMDYzODI5MTM5MDcAVDEgNS/X3QiIDWc1L9fdCCdDSVFBVkcuQklUOldUQUkuSVFfVk9MVU1FLi0zMEQuMjAyNS84LzgBAAAATbpbIwIAAAASMC4wMTM1NjY5MTMwNDM0NzgzAFQxIDUv190I7XBmNS/X3QgnQ0lRQVZHLkJBVFM6SUdWLklRX1ZPTFVNRS4tMzBELjIwMjUvOC84AQAAAM06hgACAAAAEDQuMzYyMjc4NjA4Njk1NjUAVDEgNS/X3Qg6v2Y1L9fdCDBDSVFBVkcuQVJDQTpMT1VQLklRX1ZXQVAuMjAyMy8xMi8yOS4yMDI1LzgvOC5VU0QB</t>
  </si>
  <si>
    <t>AAAAWVwPIgIAAAAPNTAuMjQyNDY5OTU1MzM1AFQxIDUv190IOr9mNS/X3QgwQ0lRQVZHLkFSQ0E6QVJUWS5JUV9WV0FQLjIwMjQvMTIvMzEuMjAyNS84LzguVVNEAQAAAG4faSECAAAADzM3LjEyOTcyODYwMjY0OQBUMSA1L9fdCDq/ZjUv190IJ0NJUUFWRy5BU1g6UkJUWi5JUV9WT0xVTUUuLTMwRC4yMDI1LzgvOAEAAAAp7XYiAgAAABIwLjA0ODkzOTIxNzM5MTMwNDQAVDEgNS/X3QjtcGY1L9fdCCtDSVFBVkcuTkFTREFRR006QUlRLklRX1ZPTFVNRS4tMzBELjIwMjUvOC84AQAAAOncYiECAAAAEDEuMDUyNDAyNjk1NjUyMTcAVDEgNS/X3QjtcGY1L9fdCDBDSVFBVkcuQVJDQTpMUk5aLklRX1ZXQVAuMjAyMy8xMi8yOS4yMDI1LzgvOC5VU0QBAAAAtXbDJgIAAAAQMzkuMTUyNjA5NjYwMDQ5NgBUMSA1L9fdCO1wZjUv190INENJUUFWRy5OQVNEQVFHTTpST0JULklRX1ZXQVAuMjAyNC8xMi8zMS4yMDI1LzgvOC5VU0QBAAAAXGPZIAIAAAAQNDUuMTQ0ODc2NzAxOTg2OABUMSA1L9fdCO1wZjUv190IKENJUUFWRy5YVFJBOlhBSVguSVFfVk9MVU1FLi0zMEQuMjAyNS84LzgBAAAANeziIgIAAAASMC4wNjc3MTE0NzgyNjA4Njk2AFQxIDUv190I7XBmNS/X3QgoQ0lRQVZHLkFSQ0E6VEhOUS5JUV9WT0xVTUUuLTMwRC4yMDI1LzgvOAEAAACuw34kAgAAABIwLjAzMDYwMzA0MzQ3ODI2MDkAVDEgNS/X3QiX</t>
  </si>
  <si>
    <t>ImY1L9fdCC9DSVFBVkcuTFNFOkFJQUcuSVFfVldBUC4yMDI0LzEyLzMxLjIwMjUvOC84LlVTRAEAAADwnYIkAgAAABAyMi4yNDgyOTU4NTYyOTM2AFQxIDUv190IlyJmNS/X3QgtQ0lRQVZHLkRCOlhCMFQuSVFfVldBUC4yMDIzLzYvMzAuMjAyNS84LzguVVNEAQAAANMz3ikCAAAADzE4LjYxNTcyMDUyNzk2NABUMSA1L9fdCJciZjUv190IM0NJUUFWRy5OQVNEQVFHTTpTTUguSVFfVldBUC4yMDI0LzEyLzMxLjIwMjUvOC84LlVTRAEAAABgwjYAAgAAABAyNDUuMjY1MzExNTIzMTc5AFQxIDUv190IlyJmNS/X3QgzQ0lRQVZHLk5BU0RBUUdNOkFJUS5JUV9WV0FQLjIwMjQvMTIvMzEuMjAyNS84LzguVVNEAQAAAOncYiECAAAAEDQwLjAyMjA5ODgyMTE5MjEAVDEgNS/X3QiXImY1L9fdCC9DSVFBVkcuQVNYOlJCVFouSVFfVldBUC4yMDIzLzEyLzI5LjIwMjUvOC84LlVTRAEAAAAp7XYiAgAAABA5LjEwOTI3NzIwODYxOTI5AFQxIDUv190IQtRlNS/X3QgwQ0lRQVZHLkFSQ0E6VEhOUS5JUV9WV0FQLjIwMjMvMTIvMjkuMjAyNS84LzguVVNEAQAAAK7DfiQCAAAADzQ2Ljc4NzQwMTQyNjc5OQBUMSA1L9fdCELUZTUv190IMENJUUFWRy5BUkNBOkNIQVQuSVFfVldBUC4yMDIzLzEyLzI5LjIwMjUvOC84LlVTRAEAAAAAMDVtAgAAABAzOC4yMzQwMDE2Nzk5MDA3AFQxIDUv190IQtRlNS/X3QgsQ0lRQVZHLk5B</t>
  </si>
  <si>
    <t>U0RBUUdNOldJU0UuSVFfVk9MVU1FLi0zMEQuMjAyNS84LzgBAAAA6bBDbgIAAAASMC4wMTExMTU2MDg2OTU2NTIyAFQxIDUv190IQtRlNS/X3QgwQ0lRQVZHLkFSQ0E6TE9VUC5JUV9WV0FQLjIwMjQvMTIvMzEuMjAyNS84LzguVVNEAQAAAFlcDyICAAAAEDU0Ljk2MDg5NjYzNTc2MTYAVDEgNS/X3QhC1GU1L9fdCCtDSVFBVkcuTkFTREFRR006U01ILklRX1ZPTFVNRS4tMzBELjIwMjUvOC84AQAAAGDCNgACAAAAEDcuMzc3ODEyNTIxNzM5MTMAVDEgNS/X3QjnhWU1L9fdCDRDSVFBVkcuTkFTREFRR006Qk9UWi5JUV9WV0FQLjIwMjMvMTIvMjkuMjAyNS84LzguVVNEAQAAAPf9CBYCAAAAEDMxLjE0NzcyODg1NjA3OTQAVDEgNS/X3QjnhWU1L9fd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</si>
</sst>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family val="3"/>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0.33955426091433316</c:v>
                </c:pt>
                <c:pt idx="2">
                  <c:v>0.40298398124633716</c:v>
                </c:pt>
                <c:pt idx="3">
                  <c:v>0.17209205967702279</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0.15529370383397811</c:v>
                </c:pt>
                <c:pt idx="1">
                  <c:v>8.6339647835408151E-2</c:v>
                </c:pt>
                <c:pt idx="2">
                  <c:v>0.12385814603994283</c:v>
                </c:pt>
                <c:pt idx="3">
                  <c:v>3.8345563871588606E-2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8.4101726523123791E-4</c:v>
                </c:pt>
                <c:pt idx="1">
                  <c:v>7.7993056316125863E-3</c:v>
                </c:pt>
                <c:pt idx="2">
                  <c:v>9.3282271098305558E-3</c:v>
                </c:pt>
                <c:pt idx="3">
                  <c:v>4.7071160274019435E-3</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09ACA-67E6-422F-ACE3-3053617877E6}">
  <dimension ref="A1:FX1"/>
  <sheetViews>
    <sheetView workbookViewId="0"/>
  </sheetViews>
  <sheetFormatPr defaultRowHeight="14"/>
  <sheetData>
    <row r="1" spans="1:180" ht="409.5">
      <c r="A1" t="s">
        <v>365</v>
      </c>
      <c r="B1" t="s">
        <v>366</v>
      </c>
      <c r="C1" t="s">
        <v>367</v>
      </c>
      <c r="D1" t="s">
        <v>368</v>
      </c>
      <c r="E1" t="s">
        <v>369</v>
      </c>
      <c r="F1" t="s">
        <v>370</v>
      </c>
      <c r="G1" t="s">
        <v>371</v>
      </c>
      <c r="H1" t="s">
        <v>372</v>
      </c>
      <c r="I1" t="s">
        <v>373</v>
      </c>
      <c r="J1" t="s">
        <v>374</v>
      </c>
      <c r="K1" t="s">
        <v>375</v>
      </c>
      <c r="L1" t="s">
        <v>376</v>
      </c>
      <c r="M1" t="s">
        <v>377</v>
      </c>
      <c r="N1" t="s">
        <v>378</v>
      </c>
      <c r="O1" t="s">
        <v>379</v>
      </c>
      <c r="P1" t="s">
        <v>380</v>
      </c>
      <c r="Q1" t="s">
        <v>381</v>
      </c>
      <c r="R1" t="s">
        <v>382</v>
      </c>
      <c r="S1" t="s">
        <v>383</v>
      </c>
      <c r="T1" t="s">
        <v>384</v>
      </c>
      <c r="U1" t="s">
        <v>385</v>
      </c>
      <c r="V1" t="s">
        <v>386</v>
      </c>
      <c r="W1" t="s">
        <v>387</v>
      </c>
      <c r="X1" t="s">
        <v>388</v>
      </c>
      <c r="Y1" t="s">
        <v>389</v>
      </c>
      <c r="Z1" t="s">
        <v>390</v>
      </c>
      <c r="AA1" t="s">
        <v>391</v>
      </c>
      <c r="AB1" t="s">
        <v>392</v>
      </c>
      <c r="AC1" t="s">
        <v>393</v>
      </c>
      <c r="AD1" t="s">
        <v>394</v>
      </c>
      <c r="AE1" t="s">
        <v>395</v>
      </c>
      <c r="AF1" t="s">
        <v>396</v>
      </c>
      <c r="AG1" t="s">
        <v>397</v>
      </c>
      <c r="AH1" t="s">
        <v>398</v>
      </c>
      <c r="AI1" t="s">
        <v>399</v>
      </c>
      <c r="AJ1" t="s">
        <v>400</v>
      </c>
      <c r="AK1" t="s">
        <v>401</v>
      </c>
      <c r="AL1" t="s">
        <v>402</v>
      </c>
      <c r="AM1" t="s">
        <v>403</v>
      </c>
      <c r="AN1" t="s">
        <v>404</v>
      </c>
      <c r="AO1" t="s">
        <v>405</v>
      </c>
      <c r="AP1" t="s">
        <v>406</v>
      </c>
      <c r="AQ1" t="s">
        <v>407</v>
      </c>
      <c r="AR1" t="s">
        <v>408</v>
      </c>
      <c r="AS1" t="s">
        <v>409</v>
      </c>
      <c r="AT1" t="s">
        <v>410</v>
      </c>
      <c r="AU1" t="s">
        <v>411</v>
      </c>
      <c r="AV1" t="s">
        <v>412</v>
      </c>
      <c r="AW1" t="s">
        <v>413</v>
      </c>
      <c r="AX1" t="s">
        <v>414</v>
      </c>
      <c r="AY1" t="s">
        <v>415</v>
      </c>
      <c r="AZ1" t="s">
        <v>416</v>
      </c>
      <c r="BA1" t="s">
        <v>417</v>
      </c>
      <c r="BB1" t="s">
        <v>418</v>
      </c>
      <c r="BC1" t="s">
        <v>419</v>
      </c>
      <c r="BD1" t="s">
        <v>420</v>
      </c>
      <c r="BE1" t="s">
        <v>421</v>
      </c>
      <c r="BF1" t="s">
        <v>422</v>
      </c>
      <c r="BG1" t="s">
        <v>423</v>
      </c>
      <c r="BH1" t="s">
        <v>424</v>
      </c>
      <c r="BI1" t="s">
        <v>425</v>
      </c>
      <c r="BJ1" t="s">
        <v>426</v>
      </c>
      <c r="BK1" t="s">
        <v>427</v>
      </c>
      <c r="BL1" t="s">
        <v>428</v>
      </c>
      <c r="BM1" t="s">
        <v>429</v>
      </c>
      <c r="BN1" t="s">
        <v>430</v>
      </c>
      <c r="BO1" t="s">
        <v>431</v>
      </c>
      <c r="BP1" t="s">
        <v>432</v>
      </c>
      <c r="BQ1" t="s">
        <v>433</v>
      </c>
      <c r="BR1" t="s">
        <v>434</v>
      </c>
      <c r="BS1" t="s">
        <v>435</v>
      </c>
      <c r="BT1" t="s">
        <v>436</v>
      </c>
      <c r="BU1" t="s">
        <v>437</v>
      </c>
      <c r="BV1" t="s">
        <v>438</v>
      </c>
      <c r="BW1" t="s">
        <v>439</v>
      </c>
      <c r="BX1" t="s">
        <v>440</v>
      </c>
      <c r="BY1" t="s">
        <v>441</v>
      </c>
      <c r="BZ1" t="s">
        <v>442</v>
      </c>
      <c r="CA1" t="s">
        <v>443</v>
      </c>
      <c r="CB1" t="s">
        <v>444</v>
      </c>
      <c r="CC1" t="s">
        <v>445</v>
      </c>
      <c r="CD1" t="s">
        <v>446</v>
      </c>
      <c r="CE1" t="s">
        <v>447</v>
      </c>
      <c r="CF1" t="s">
        <v>448</v>
      </c>
      <c r="CG1" t="s">
        <v>449</v>
      </c>
      <c r="CH1" t="s">
        <v>450</v>
      </c>
      <c r="CI1" t="s">
        <v>451</v>
      </c>
      <c r="CJ1" t="s">
        <v>452</v>
      </c>
      <c r="CK1" t="s">
        <v>453</v>
      </c>
      <c r="CL1" t="s">
        <v>454</v>
      </c>
      <c r="CM1" t="s">
        <v>455</v>
      </c>
      <c r="CN1" t="s">
        <v>456</v>
      </c>
      <c r="CO1" t="s">
        <v>457</v>
      </c>
      <c r="CP1" t="s">
        <v>458</v>
      </c>
      <c r="CQ1" t="s">
        <v>459</v>
      </c>
      <c r="CR1" t="s">
        <v>460</v>
      </c>
      <c r="CS1" t="s">
        <v>461</v>
      </c>
      <c r="CT1" t="s">
        <v>462</v>
      </c>
      <c r="CU1" t="s">
        <v>463</v>
      </c>
      <c r="CV1" t="s">
        <v>464</v>
      </c>
      <c r="CW1" t="s">
        <v>465</v>
      </c>
      <c r="CX1" t="s">
        <v>466</v>
      </c>
      <c r="CY1" t="s">
        <v>467</v>
      </c>
      <c r="CZ1" t="s">
        <v>468</v>
      </c>
      <c r="DA1" t="s">
        <v>469</v>
      </c>
      <c r="DB1" t="s">
        <v>470</v>
      </c>
      <c r="DC1" t="s">
        <v>471</v>
      </c>
      <c r="DD1" t="s">
        <v>472</v>
      </c>
      <c r="DE1" t="s">
        <v>473</v>
      </c>
      <c r="DF1" t="s">
        <v>474</v>
      </c>
      <c r="DG1" t="s">
        <v>475</v>
      </c>
      <c r="DH1" t="s">
        <v>476</v>
      </c>
      <c r="DI1" t="s">
        <v>477</v>
      </c>
      <c r="DJ1" t="s">
        <v>478</v>
      </c>
      <c r="DK1" t="s">
        <v>479</v>
      </c>
      <c r="DL1" t="s">
        <v>480</v>
      </c>
      <c r="DM1" t="s">
        <v>481</v>
      </c>
      <c r="DN1" t="s">
        <v>482</v>
      </c>
      <c r="DO1" t="s">
        <v>483</v>
      </c>
      <c r="DP1" t="s">
        <v>484</v>
      </c>
      <c r="DQ1" t="s">
        <v>485</v>
      </c>
      <c r="DR1" t="s">
        <v>486</v>
      </c>
      <c r="DS1" t="s">
        <v>487</v>
      </c>
      <c r="DT1" t="s">
        <v>488</v>
      </c>
      <c r="DU1" t="s">
        <v>489</v>
      </c>
      <c r="DV1" t="s">
        <v>490</v>
      </c>
      <c r="DW1" t="s">
        <v>491</v>
      </c>
      <c r="DX1" t="s">
        <v>492</v>
      </c>
      <c r="DY1" t="s">
        <v>493</v>
      </c>
      <c r="DZ1" t="s">
        <v>494</v>
      </c>
      <c r="EA1" t="s">
        <v>495</v>
      </c>
      <c r="EB1" t="s">
        <v>496</v>
      </c>
      <c r="EC1" t="s">
        <v>497</v>
      </c>
      <c r="ED1" t="s">
        <v>498</v>
      </c>
      <c r="EE1" t="s">
        <v>499</v>
      </c>
      <c r="EF1" t="s">
        <v>500</v>
      </c>
      <c r="EG1" t="s">
        <v>501</v>
      </c>
      <c r="EH1" t="s">
        <v>502</v>
      </c>
      <c r="EI1" t="s">
        <v>503</v>
      </c>
      <c r="EJ1" t="s">
        <v>504</v>
      </c>
      <c r="EK1" t="s">
        <v>505</v>
      </c>
      <c r="EL1" t="s">
        <v>506</v>
      </c>
      <c r="EM1" t="s">
        <v>507</v>
      </c>
      <c r="EN1" t="s">
        <v>508</v>
      </c>
      <c r="EO1" t="s">
        <v>509</v>
      </c>
      <c r="EP1" t="s">
        <v>510</v>
      </c>
      <c r="EQ1" t="s">
        <v>511</v>
      </c>
      <c r="ER1" t="s">
        <v>512</v>
      </c>
      <c r="ES1" t="s">
        <v>513</v>
      </c>
      <c r="ET1" t="s">
        <v>514</v>
      </c>
      <c r="EU1" t="s">
        <v>515</v>
      </c>
      <c r="EV1" t="s">
        <v>516</v>
      </c>
      <c r="EW1" t="s">
        <v>517</v>
      </c>
      <c r="EX1" t="s">
        <v>518</v>
      </c>
      <c r="EY1" t="s">
        <v>519</v>
      </c>
      <c r="EZ1" t="s">
        <v>520</v>
      </c>
      <c r="FA1" t="s">
        <v>521</v>
      </c>
      <c r="FB1" t="s">
        <v>522</v>
      </c>
      <c r="FC1" t="s">
        <v>523</v>
      </c>
      <c r="FD1" t="s">
        <v>524</v>
      </c>
      <c r="FE1" t="s">
        <v>525</v>
      </c>
      <c r="FF1" t="s">
        <v>526</v>
      </c>
      <c r="FG1" t="s">
        <v>527</v>
      </c>
      <c r="FH1" t="s">
        <v>528</v>
      </c>
      <c r="FI1" t="s">
        <v>529</v>
      </c>
      <c r="FJ1" t="s">
        <v>530</v>
      </c>
      <c r="FK1" t="s">
        <v>531</v>
      </c>
      <c r="FL1" t="s">
        <v>532</v>
      </c>
      <c r="FM1" t="s">
        <v>533</v>
      </c>
      <c r="FN1" t="s">
        <v>534</v>
      </c>
      <c r="FO1" t="s">
        <v>535</v>
      </c>
      <c r="FP1" t="s">
        <v>536</v>
      </c>
      <c r="FQ1" t="s">
        <v>537</v>
      </c>
      <c r="FR1" t="s">
        <v>538</v>
      </c>
      <c r="FS1" t="s">
        <v>539</v>
      </c>
      <c r="FT1" t="s">
        <v>540</v>
      </c>
      <c r="FU1" t="s">
        <v>541</v>
      </c>
      <c r="FV1" t="s">
        <v>542</v>
      </c>
      <c r="FW1" t="s">
        <v>543</v>
      </c>
      <c r="FX1" t="s">
        <v>544</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tabSelected="1" zoomScale="85" zoomScaleNormal="79" workbookViewId="0">
      <pane xSplit="3" ySplit="9" topLeftCell="D10" activePane="bottomRight" state="frozen"/>
      <selection pane="topRight"/>
      <selection pane="bottomLeft"/>
      <selection pane="bottomRight" activeCell="C17" sqref="C17"/>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8.4101726523123791E-4</v>
      </c>
      <c r="F2" s="161">
        <f>($M2-K2)/K2</f>
        <v>2.5678659201129151E-2</v>
      </c>
      <c r="G2" s="161">
        <f>($M2-L2)/L2</f>
        <v>4.6349008126766032E-2</v>
      </c>
      <c r="H2" s="10">
        <f>M2/N1-1</f>
        <v>0.15529370383397811</v>
      </c>
      <c r="I2" s="10">
        <f>N2/O2-1</f>
        <v>0.55024971011130908</v>
      </c>
      <c r="J2" s="4">
        <f>_xll.ciqfunctions.udf.CIQ($C2,"IQ_CLOSEPRICE",$A$14,"USD")</f>
        <v>32.817399999999999</v>
      </c>
      <c r="K2" s="4">
        <f>_xll.ciqfunctions.udf.CIQ($C2,"IQ_CLOSEPRICE",$A$15,"USD")</f>
        <v>32.0227</v>
      </c>
      <c r="L2" s="4">
        <f>_xll.ciqfunctions.udf.CIQ($C2,"IQ_CLOSEPRICE",$A$16,"USD")</f>
        <v>31.3901</v>
      </c>
      <c r="M2" s="4">
        <f>_xll.ciqfunctions.udf.CIQ($C2,"IQ_CLOSEPRICE",$A$13,"USD")</f>
        <v>32.844999999999999</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7.7993056316125863E-3</v>
      </c>
      <c r="F3" s="7">
        <f t="shared" ref="F3:G9" si="1">($M3-K3)/K3</f>
        <v>9.4006917443681184E-3</v>
      </c>
      <c r="G3" s="7">
        <f t="shared" si="1"/>
        <v>2.4276784306112156E-2</v>
      </c>
      <c r="H3" s="11">
        <f>M3/P3-1</f>
        <v>8.6339647835408151E-2</v>
      </c>
      <c r="I3" s="11">
        <f t="shared" ref="I3:I9" si="2">M3/O3-1</f>
        <v>0.33955426091433316</v>
      </c>
      <c r="J3" s="4">
        <f>_xll.ciqfunctions.udf.CIQ($C3,"IQ_CLOSEPRICE",$A$14,"USD")</f>
        <v>6339.99773</v>
      </c>
      <c r="K3" s="4">
        <f>_xll.ciqfunctions.udf.CIQ($C3,"IQ_CLOSEPRICE",$A$15,"USD")</f>
        <v>6329.9395000000004</v>
      </c>
      <c r="L3" s="4">
        <f>_xll.ciqfunctions.udf.CIQ($C3,"IQ_CLOSEPRICE",$A$16,"USD")</f>
        <v>6238.0065699999996</v>
      </c>
      <c r="M3" s="4">
        <f>_xll.ciqfunctions.udf.CIQ($C3,"IQ_CLOSEPRICE",$A$13,"USD")</f>
        <v>6389.4453100000001</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9.3282271098305558E-3</v>
      </c>
      <c r="F4" s="7">
        <f t="shared" si="1"/>
        <v>1.8525084204928082E-2</v>
      </c>
      <c r="G4" s="7">
        <f t="shared" si="1"/>
        <v>3.7318552755109334E-2</v>
      </c>
      <c r="H4" s="11">
        <f t="shared" ref="H4:H9" si="3">M4/P4-1</f>
        <v>0.12385814603994283</v>
      </c>
      <c r="I4" s="11">
        <f t="shared" si="2"/>
        <v>0.40298398124633716</v>
      </c>
      <c r="J4" s="4">
        <f>_xll.ciqfunctions.udf.CIQ($C4,"IQ_CLOSEPRICE",$A$14,"USD")</f>
        <v>569.24</v>
      </c>
      <c r="K4" s="4">
        <f>_xll.ciqfunctions.udf.CIQ($C4,"IQ_CLOSEPRICE",$A$15,"USD")</f>
        <v>564.1</v>
      </c>
      <c r="L4" s="4">
        <f>_xll.ciqfunctions.udf.CIQ($C4,"IQ_CLOSEPRICE",$A$16,"USD")</f>
        <v>553.88</v>
      </c>
      <c r="M4" s="4">
        <f>_xll.ciqfunctions.udf.CIQ($C4,"IQ_CLOSEPRICE",$A$13,"USD")</f>
        <v>574.54999999999995</v>
      </c>
      <c r="N4" s="4" t="s">
        <v>260</v>
      </c>
      <c r="O4" s="6">
        <f>_xll.ciqfunctions.udf.CIQ($C4,"IQ_CLOSEPRICE",$A$17,"USD")</f>
        <v>409.52</v>
      </c>
      <c r="P4" s="6">
        <f>_xll.ciqfunctions.udf.CIQ($C4,"IQ_CLOSEPRICE",$A$18,"USD")</f>
        <v>511.23</v>
      </c>
    </row>
    <row r="5" spans="1:17" ht="22.5" customHeight="1">
      <c r="A5" s="9" t="s">
        <v>364</v>
      </c>
      <c r="B5" s="9"/>
      <c r="C5" s="21" t="s">
        <v>22</v>
      </c>
      <c r="D5" s="21" t="s">
        <v>279</v>
      </c>
      <c r="E5" s="7">
        <f t="shared" si="0"/>
        <v>4.7071160274019435E-3</v>
      </c>
      <c r="F5" s="7">
        <f t="shared" si="1"/>
        <v>4.4528820076423894E-5</v>
      </c>
      <c r="G5" s="7">
        <f t="shared" si="1"/>
        <v>1.3467453226417807E-2</v>
      </c>
      <c r="H5" s="11">
        <f t="shared" si="3"/>
        <v>3.8345563871588606E-2</v>
      </c>
      <c r="I5" s="11">
        <f t="shared" si="2"/>
        <v>0.17209205967702279</v>
      </c>
      <c r="J5" s="4">
        <f>_xll.ciqfunctions.udf.CIQ($C5,"IQ_CLOSEPRICE",$A$14,"USD")</f>
        <v>43968.639990000003</v>
      </c>
      <c r="K5" s="4">
        <f>_xll.ciqfunctions.udf.CIQ($C5,"IQ_CLOSEPRICE",$A$15,"USD")</f>
        <v>44173.638480000001</v>
      </c>
      <c r="L5" s="4">
        <f>_xll.ciqfunctions.udf.CIQ($C5,"IQ_CLOSEPRICE",$A$16,"USD")</f>
        <v>43588.57834</v>
      </c>
      <c r="M5" s="4">
        <f>_xll.ciqfunctions.udf.CIQ($C5,"IQ_CLOSEPRICE",$A$13,"USD")</f>
        <v>44175.605479999998</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4.4732721986131905E-3</v>
      </c>
      <c r="F7" s="7">
        <f t="shared" si="1"/>
        <v>1.3083690503045304E-2</v>
      </c>
      <c r="G7" s="7">
        <f t="shared" si="1"/>
        <v>3.312629399585916E-2</v>
      </c>
      <c r="H7" s="11">
        <f t="shared" si="3"/>
        <v>0.16226708074534146</v>
      </c>
      <c r="I7" s="11">
        <f t="shared" si="2"/>
        <v>0.44034637588197545</v>
      </c>
      <c r="J7" s="4">
        <f>_xll.ciqfunctions.udf.CIQ($C7,"IQ_CLOSEPRICE",$A$14,"USD")</f>
        <v>44.71</v>
      </c>
      <c r="K7" s="4">
        <f>_xll.ciqfunctions.udf.CIQ($C7,"IQ_CLOSEPRICE",$A$15,"USD")</f>
        <v>44.33</v>
      </c>
      <c r="L7" s="4">
        <f>_xll.ciqfunctions.udf.CIQ($C7,"IQ_CLOSEPRICE",$A$16,"USD")</f>
        <v>43.47</v>
      </c>
      <c r="M7" s="4">
        <f>_xll.ciqfunctions.udf.CIQ($C7,"IQ_CLOSEPRICE",$A$13,"USD")</f>
        <v>44.91</v>
      </c>
      <c r="N7" s="4"/>
      <c r="O7" s="6">
        <f>_xll.ciqfunctions.udf.CIQ($C7,"IQ_CLOSEPRICE",$A$17,"USD")</f>
        <v>31.18</v>
      </c>
      <c r="P7" s="6">
        <f>_xll.ciqfunctions.udf.CIQ($C7,"IQ_CLOSEPRICE",$A$18,"USD")</f>
        <v>38.64</v>
      </c>
    </row>
    <row r="8" spans="1:17" ht="22.5" customHeight="1">
      <c r="A8" s="9" t="s">
        <v>30</v>
      </c>
      <c r="B8" s="9"/>
      <c r="C8" s="21" t="s">
        <v>31</v>
      </c>
      <c r="D8" s="21" t="s">
        <v>32</v>
      </c>
      <c r="E8" s="7">
        <f t="shared" si="0"/>
        <v>8.2783731794447927E-3</v>
      </c>
      <c r="F8" s="7">
        <f t="shared" si="1"/>
        <v>1.1509700541024759E-2</v>
      </c>
      <c r="G8" s="7">
        <f t="shared" si="1"/>
        <v>3.3738334213769976E-2</v>
      </c>
      <c r="H8" s="11">
        <f t="shared" si="3"/>
        <v>0.21208242143948453</v>
      </c>
      <c r="I8" s="11">
        <f t="shared" si="2"/>
        <v>0.67856121690398563</v>
      </c>
      <c r="J8" s="4">
        <f>_xll.ciqfunctions.udf.CIQ($C8,"IQ_CLOSEPRICE",$A$14,"USD")</f>
        <v>291.12</v>
      </c>
      <c r="K8" s="4">
        <f>_xll.ciqfunctions.udf.CIQ($C8,"IQ_CLOSEPRICE",$A$15,"USD")</f>
        <v>290.19</v>
      </c>
      <c r="L8" s="4">
        <f>_xll.ciqfunctions.udf.CIQ($C8,"IQ_CLOSEPRICE",$A$16,"USD")</f>
        <v>283.95</v>
      </c>
      <c r="M8" s="4">
        <f>_xll.ciqfunctions.udf.CIQ($C8,"IQ_CLOSEPRICE",$A$13,"USD")</f>
        <v>293.52999999999997</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5.0852527669758216E-3</v>
      </c>
      <c r="F9" s="7">
        <f t="shared" si="1"/>
        <v>-1.089196349720334E-2</v>
      </c>
      <c r="G9" s="7">
        <f t="shared" si="1"/>
        <v>1.4492753623188527E-2</v>
      </c>
      <c r="H9" s="11">
        <f t="shared" si="3"/>
        <v>5.164319248826299E-2</v>
      </c>
      <c r="I9" s="11" t="e">
        <f t="shared" si="2"/>
        <v>#VALUE!</v>
      </c>
      <c r="J9" s="4">
        <f>_xll.ciqfunctions.udf.CIQ($C9,"IQ_CLOSEPRICE",$A$14,"USD")</f>
        <v>33.43</v>
      </c>
      <c r="K9" s="4">
        <f>_xll.ciqfunctions.udf.CIQ($C9,"IQ_CLOSEPRICE",$A$15,"USD")</f>
        <v>33.97</v>
      </c>
      <c r="L9" s="4">
        <f>_xll.ciqfunctions.udf.CIQ($C9,"IQ_CLOSEPRICE",$A$16,"USD")</f>
        <v>33.119999999999997</v>
      </c>
      <c r="M9" s="4">
        <f>_xll.ciqfunctions.udf.CIQ($C9,"IQ_CLOSEPRICE",$A$13,"USD")</f>
        <v>33.6</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45877</v>
      </c>
      <c r="B13" s="9"/>
      <c r="C13" s="21"/>
      <c r="D13" s="4"/>
      <c r="E13" s="4"/>
      <c r="F13" s="4"/>
      <c r="G13" s="4"/>
      <c r="H13" s="9"/>
      <c r="I13" s="9"/>
      <c r="J13" s="9"/>
      <c r="K13" s="9"/>
      <c r="L13" s="9"/>
      <c r="M13" s="9"/>
      <c r="N13" s="9"/>
      <c r="O13" s="9"/>
      <c r="P13" s="9"/>
    </row>
    <row r="14" spans="1:17" ht="22.5" customHeight="1">
      <c r="A14" s="5">
        <v>45876</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45873</v>
      </c>
      <c r="B15" s="9"/>
      <c r="C15" s="21" t="s">
        <v>44</v>
      </c>
      <c r="D15" s="14" t="s">
        <v>15</v>
      </c>
      <c r="E15" s="10">
        <f>E2</f>
        <v>8.4101726523123791E-4</v>
      </c>
      <c r="F15" s="10">
        <f>F2</f>
        <v>2.5678659201129151E-2</v>
      </c>
      <c r="G15" s="10">
        <f>G2</f>
        <v>4.6349008126766032E-2</v>
      </c>
      <c r="H15" s="10">
        <f>H2</f>
        <v>0.15529370383397811</v>
      </c>
      <c r="I15" s="15">
        <f>I2</f>
        <v>0.55024971011130908</v>
      </c>
      <c r="J15" s="9"/>
      <c r="K15" s="9"/>
      <c r="L15" s="9"/>
      <c r="M15" s="9"/>
      <c r="N15" s="9"/>
      <c r="O15" s="9"/>
      <c r="P15" s="9"/>
    </row>
    <row r="16" spans="1:17" ht="22.5" customHeight="1">
      <c r="A16" s="199">
        <v>45870</v>
      </c>
      <c r="B16" s="9"/>
      <c r="C16" s="21"/>
      <c r="D16" s="16" t="s">
        <v>18</v>
      </c>
      <c r="E16" s="10">
        <f t="shared" ref="E16:I18" si="4">E3</f>
        <v>7.7993056316125863E-3</v>
      </c>
      <c r="F16" s="10">
        <f t="shared" si="4"/>
        <v>9.4006917443681184E-3</v>
      </c>
      <c r="G16" s="10">
        <f t="shared" si="4"/>
        <v>2.4276784306112156E-2</v>
      </c>
      <c r="H16" s="10">
        <f t="shared" si="4"/>
        <v>8.6339647835408151E-2</v>
      </c>
      <c r="I16" s="15">
        <f t="shared" si="4"/>
        <v>0.33955426091433316</v>
      </c>
      <c r="J16" s="9"/>
      <c r="K16" s="9"/>
      <c r="L16" s="9"/>
      <c r="M16" s="9"/>
      <c r="N16" s="9"/>
      <c r="O16" s="9"/>
      <c r="P16" s="9"/>
    </row>
    <row r="17" spans="1:16" ht="22.5" customHeight="1">
      <c r="A17" s="5">
        <v>45289</v>
      </c>
      <c r="B17" s="9"/>
      <c r="C17" s="21"/>
      <c r="D17" s="17" t="s">
        <v>21</v>
      </c>
      <c r="E17" s="10">
        <f t="shared" si="4"/>
        <v>9.3282271098305558E-3</v>
      </c>
      <c r="F17" s="10">
        <f t="shared" si="4"/>
        <v>1.8525084204928082E-2</v>
      </c>
      <c r="G17" s="10">
        <f t="shared" si="4"/>
        <v>3.7318552755109334E-2</v>
      </c>
      <c r="H17" s="10">
        <f t="shared" si="4"/>
        <v>0.12385814603994283</v>
      </c>
      <c r="I17" s="15">
        <f t="shared" si="4"/>
        <v>0.40298398124633716</v>
      </c>
      <c r="J17" s="9"/>
      <c r="K17" s="9"/>
      <c r="L17" s="9"/>
      <c r="M17" s="9"/>
      <c r="N17" s="9"/>
      <c r="O17" s="9"/>
      <c r="P17" s="9"/>
    </row>
    <row r="18" spans="1:16" ht="22.5" customHeight="1" thickBot="1">
      <c r="A18" s="5">
        <v>45657</v>
      </c>
      <c r="B18" s="9"/>
      <c r="C18" s="21"/>
      <c r="D18" s="18" t="s">
        <v>23</v>
      </c>
      <c r="E18" s="222">
        <f t="shared" si="4"/>
        <v>4.7071160274019435E-3</v>
      </c>
      <c r="F18" s="222">
        <f t="shared" si="4"/>
        <v>4.4528820076423894E-5</v>
      </c>
      <c r="G18" s="222">
        <f t="shared" si="4"/>
        <v>1.3467453226417807E-2</v>
      </c>
      <c r="H18" s="222">
        <f t="shared" si="4"/>
        <v>3.8345563871588606E-2</v>
      </c>
      <c r="I18" s="223">
        <f t="shared" si="4"/>
        <v>0.17209205967702279</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19" activePane="bottomRight" state="frozen"/>
      <selection pane="topRight"/>
      <selection pane="bottomLeft"/>
      <selection pane="bottomRight" activeCell="J4" sqref="J4:J26"/>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450.73925000000003</v>
      </c>
      <c r="E2" s="88">
        <f>MEDIAN(E5:E26)</f>
        <v>428.78</v>
      </c>
      <c r="F2" s="88">
        <f>MEDIAN(F5:F26)</f>
        <v>347.45499999999998</v>
      </c>
      <c r="G2" s="88">
        <f>MEDIAN(G5:G26)</f>
        <v>3.5580000000000001E-2</v>
      </c>
      <c r="H2" s="88"/>
      <c r="I2" s="88"/>
      <c r="J2" s="184">
        <f>MEDIAN(J5:J26)</f>
        <v>5.5736994648423728E-4</v>
      </c>
      <c r="K2" s="185"/>
      <c r="L2" s="88"/>
      <c r="M2" s="88">
        <f t="shared" ref="M2:U2" si="0">MEDIAN(M5:M26)</f>
        <v>0</v>
      </c>
      <c r="N2" s="88">
        <f t="shared" si="0"/>
        <v>38.575915000000002</v>
      </c>
      <c r="O2" s="88">
        <f t="shared" si="0"/>
        <v>9.5249999999999986</v>
      </c>
      <c r="P2" s="88">
        <f t="shared" si="0"/>
        <v>10.100000000000001</v>
      </c>
      <c r="Q2" s="88">
        <f t="shared" si="0"/>
        <v>20.303165400000026</v>
      </c>
      <c r="R2" s="88">
        <f t="shared" si="0"/>
        <v>34.417474999999996</v>
      </c>
      <c r="S2" s="88">
        <f t="shared" si="0"/>
        <v>10.175000000000001</v>
      </c>
      <c r="T2" s="88">
        <f t="shared" si="0"/>
        <v>26.409407250000001</v>
      </c>
      <c r="U2" s="184">
        <f t="shared" si="0"/>
        <v>5.8500000000000002E-3</v>
      </c>
      <c r="V2" s="88"/>
      <c r="W2" s="88"/>
      <c r="X2" s="88"/>
      <c r="Y2" s="184" t="e">
        <f t="shared" ref="Y2:AD2" si="1">MEDIAN(Y5:Y26)</f>
        <v>#DIV/0!</v>
      </c>
      <c r="Z2" s="184" t="e">
        <f t="shared" si="1"/>
        <v>#DIV/0!</v>
      </c>
      <c r="AA2" s="184">
        <f t="shared" si="1"/>
        <v>0.10917261645530707</v>
      </c>
      <c r="AB2" s="88">
        <f t="shared" si="1"/>
        <v>5.4899999999999997E-2</v>
      </c>
      <c r="AC2" s="88">
        <f t="shared" si="1"/>
        <v>54900</v>
      </c>
      <c r="AD2" s="127">
        <f t="shared" si="1"/>
        <v>61.5</v>
      </c>
    </row>
    <row r="3" spans="1:30">
      <c r="A3" s="91" t="s">
        <v>50</v>
      </c>
      <c r="D3" s="88">
        <f>SUM(D5:D26)</f>
        <v>60143.280625000029</v>
      </c>
      <c r="E3" s="88">
        <f>SUM(E5:E26)</f>
        <v>59303.789999999994</v>
      </c>
      <c r="F3" s="88">
        <f>SUM(F5:F26)</f>
        <v>49630.019575439997</v>
      </c>
      <c r="G3" s="88">
        <f>SUM(G5:G26)</f>
        <v>9.0859700000000014</v>
      </c>
      <c r="H3" s="88"/>
      <c r="I3" s="88"/>
      <c r="J3" s="88"/>
      <c r="K3" s="185"/>
      <c r="L3" s="88"/>
      <c r="M3" s="88">
        <f>SUM(M5:M26)</f>
        <v>9.2732764999999322</v>
      </c>
      <c r="N3" s="88">
        <f t="shared" ref="N3:T3" si="2">SUM(N5:N26)</f>
        <v>1103.5718100000001</v>
      </c>
      <c r="O3" s="88">
        <f t="shared" si="2"/>
        <v>777.14018999999985</v>
      </c>
      <c r="P3" s="88">
        <f t="shared" si="2"/>
        <v>808.35702400000014</v>
      </c>
      <c r="Q3" s="88">
        <f t="shared" si="2"/>
        <v>2793.3255306631404</v>
      </c>
      <c r="R3" s="88">
        <f t="shared" si="2"/>
        <v>943.00427000000013</v>
      </c>
      <c r="S3" s="88">
        <f t="shared" si="2"/>
        <v>672.92316600000004</v>
      </c>
      <c r="T3" s="88">
        <f t="shared" si="2"/>
        <v>10619.577399601021</v>
      </c>
      <c r="U3" s="184"/>
      <c r="V3" s="88"/>
      <c r="W3" s="88"/>
      <c r="X3" s="88"/>
      <c r="Y3" s="184"/>
      <c r="Z3" s="184"/>
      <c r="AA3" s="184"/>
      <c r="AB3" s="88"/>
      <c r="AC3" s="88"/>
      <c r="AD3" s="195"/>
    </row>
    <row r="4" spans="1:30">
      <c r="A4" s="91" t="s">
        <v>19</v>
      </c>
      <c r="C4" s="26" t="s">
        <v>20</v>
      </c>
      <c r="D4" s="88">
        <f>_xll.ciqfunctions.udf.CIQ(C4,"IQ_MARKETCAP",$A$28)</f>
        <v>367223.63250000001</v>
      </c>
      <c r="E4" s="172">
        <f>_xll.ciqfunctions.udf.CIQ(C4,"IQ_HOLDINGS_EQUITY_ASSETS",$A$28)</f>
        <v>361991.04</v>
      </c>
      <c r="F4" s="173">
        <f>_xll.ciqfunctions.udf.CIQ(C4,"IQ_MARKETCAP",$A$29)</f>
        <v>315505.59450000001</v>
      </c>
      <c r="G4" s="89">
        <f>_xll.ciqfunctions.udf.CIQ(C4,"IQ_VOLUME",$A$28)</f>
        <v>34.377029999999998</v>
      </c>
      <c r="H4" s="174">
        <f>_xll.ciqfunctions.udf.CIQ(C4,"IQ_CLOSEPRICE",$A$27)</f>
        <v>569.24</v>
      </c>
      <c r="I4" s="89">
        <f>_xll.ciqfunctions.udf.CIQ(C4,"IQ_CLOSEPRICE",$A$28)</f>
        <v>574.54999999999995</v>
      </c>
      <c r="J4" s="153">
        <f>(I4-H4)/H4</f>
        <v>9.3282271098305558E-3</v>
      </c>
      <c r="K4" s="173">
        <f>_xll.ciqfunctions.udf.CIQ($C4,"IQ_VWAP",A$28)</f>
        <v>573.5077</v>
      </c>
      <c r="L4" s="186">
        <f>_xll.ciqfunctions.udf.CIQ($C4,"IQ_SHARESOUTSTANDING",($A$27))</f>
        <v>639.15</v>
      </c>
      <c r="M4" s="187">
        <f t="shared" ref="M4:M9" si="3">K4*(P4-L4)</f>
        <v>0</v>
      </c>
      <c r="N4" s="172">
        <f>_xll.ciqfunctions.udf.CIQAVG($C4,"IQ_VWAP",A$29,A$28,"USD")</f>
        <v>513.25045</v>
      </c>
      <c r="O4" s="172">
        <f>_xll.ciqfunctions.udf.CIQ($C4,"IQ_SHARESOUTSTANDING",$A$29)</f>
        <v>617.15</v>
      </c>
      <c r="P4" s="172">
        <f>_xll.ciqfunctions.udf.CIQ($C4,"IQ_SHARESOUTSTANDING",$A$28)</f>
        <v>639.15</v>
      </c>
      <c r="Q4" s="172">
        <f>(P4-O4)*N4</f>
        <v>11291.509900000001</v>
      </c>
      <c r="R4" s="173">
        <f>_xll.ciqfunctions.udf.CIQAVG($C4,"IQ_VWAP",A$30,A$28,"USD")</f>
        <v>482.68104</v>
      </c>
      <c r="S4" s="173">
        <f>_xll.ciqfunctions.udf.CIQ($C4,"IQ_SHARESOUTSTANDING",$A$30)</f>
        <v>560.35</v>
      </c>
      <c r="T4" s="172">
        <f>(P4-S4)*R4</f>
        <v>38035.26595199998</v>
      </c>
      <c r="U4" s="126">
        <v>2E-3</v>
      </c>
      <c r="V4" s="91">
        <f>_xll.ciqfunctions.udf.CIQ(C4,"IQ_CLOSEPRICE",$A$30)</f>
        <v>409.52</v>
      </c>
      <c r="W4" s="91">
        <f>_xll.ciqfunctions.udf.CIQ($C4,"IQ_CLOSEPRICE",$A$29)</f>
        <v>511.23</v>
      </c>
      <c r="X4" s="91">
        <f>_xll.ciqfunctions.udf.CIQ(C4,"IQ_CLOSEPRICE",$A$28)</f>
        <v>574.54999999999995</v>
      </c>
      <c r="Y4" s="153">
        <f>(X4/V4)^(365/($A$28-$A$30))-1</f>
        <v>0.23390783290386552</v>
      </c>
      <c r="Z4" s="153">
        <f>X4/V4-1</f>
        <v>0.40298398124633716</v>
      </c>
      <c r="AA4" s="153">
        <f>X4/W4-1</f>
        <v>0.12385814603994283</v>
      </c>
      <c r="AB4" s="89">
        <f>_xll.ciqfunctions.udf.CIQAVG(C4,"IQ_VOLUME","-30D",$A$28)</f>
        <v>43.814219999999999</v>
      </c>
      <c r="AC4" s="89">
        <f>AB4*1000000</f>
        <v>43814220</v>
      </c>
      <c r="AD4" s="127">
        <v>101</v>
      </c>
    </row>
    <row r="5" spans="1:30">
      <c r="A5" s="119" t="s">
        <v>71</v>
      </c>
      <c r="C5" s="119" t="s">
        <v>72</v>
      </c>
      <c r="D5" s="88">
        <f>_xll.ciqfunctions.udf.CIQ(C5,"IQ_MARKETCAP",$A$28)</f>
        <v>29.560569999999998</v>
      </c>
      <c r="E5" s="172">
        <f>_xll.ciqfunctions.udf.CIQ(C5,"IQ_HOLDINGS_EQUITY_ASSETS",$A$28)</f>
        <v>28.01</v>
      </c>
      <c r="F5" s="173">
        <f>_xll.ciqfunctions.udf.CIQ(C5,"IQ_MARKETCAP",$A$29)</f>
        <v>11.372059999999999</v>
      </c>
      <c r="G5" s="89">
        <f>_xll.ciqfunctions.udf.CIQ(C5,"IQ_VOLUME",$A$28)</f>
        <v>3.6200000000000003E-2</v>
      </c>
      <c r="H5" s="174">
        <f>_xll.ciqfunctions.udf.CIQ(C5,"IQ_CLOSEPRICE",$A$27)</f>
        <v>32.817399999999999</v>
      </c>
      <c r="I5" s="89">
        <f>_xll.ciqfunctions.udf.CIQ(C5,"IQ_CLOSEPRICE",$A$28)</f>
        <v>32.844999999999999</v>
      </c>
      <c r="J5" s="153">
        <f>(I5-H5)/H5</f>
        <v>8.4101726523123791E-4</v>
      </c>
      <c r="K5" s="173">
        <f>_xll.ciqfunctions.udf.CIQ($C5,"IQ_VWAP",A$28)</f>
        <v>32.877850000000002</v>
      </c>
      <c r="L5" s="186">
        <f>_xll.ciqfunctions.udf.CIQ($C5,"IQ_SHARESOUTSTANDING",($A$27))</f>
        <v>0.9</v>
      </c>
      <c r="M5" s="187">
        <f>K5*(P5-L5)</f>
        <v>0</v>
      </c>
      <c r="N5" s="172">
        <f>_xll.ciqfunctions.udf.CIQAVG($C5,"IQ_VWAP",A$29,A$28,"USD")</f>
        <v>28.689260000000001</v>
      </c>
      <c r="O5" s="172">
        <f>_xll.ciqfunctions.udf.CIQ($C5,"IQ_SHARESOUTSTANDING",$A$29)</f>
        <v>0.4</v>
      </c>
      <c r="P5" s="172">
        <f>_xll.ciqfunctions.udf.CIQ($C5,"IQ_SHARESOUTSTANDING",$A$28)</f>
        <v>0.9</v>
      </c>
      <c r="Q5" s="172">
        <f>(P5-O5)*N5</f>
        <v>14.34463</v>
      </c>
      <c r="R5" s="173">
        <f>_xll.ciqfunctions.udf.CIQAVG($C5,"IQ_VWAP",A$30,A$28,"USD")</f>
        <v>27.57713</v>
      </c>
      <c r="S5" s="173">
        <f>_xll.ciqfunctions.udf.CIQ($C5,"IQ_SHARESOUTSTANDING",$A$30)</f>
        <v>0</v>
      </c>
      <c r="T5" s="172">
        <f>(P5-S5)*R5</f>
        <v>24.819417000000001</v>
      </c>
      <c r="U5" s="126">
        <v>0.01</v>
      </c>
      <c r="V5" s="191">
        <v>3878.75</v>
      </c>
      <c r="W5" s="191">
        <v>5445.64</v>
      </c>
      <c r="X5" s="171">
        <f>'raw1'!N2</f>
        <v>6013.15</v>
      </c>
      <c r="Y5" s="153">
        <f>(X5/V5)^(365/($A$28-$A$30))-1</f>
        <v>0.31279477110952381</v>
      </c>
      <c r="Z5" s="153">
        <f>X5/V5-1</f>
        <v>0.55028037383177564</v>
      </c>
      <c r="AA5" s="153">
        <f>I5/'raw1'!N1-1</f>
        <v>0.15529370383397811</v>
      </c>
      <c r="AB5" s="89">
        <f>_xll.ciqfunctions.udf.CIQAVG(C5,"IQ_VOLUME","-30D",$A$28)</f>
        <v>3.2259999999999997E-2</v>
      </c>
      <c r="AC5" s="89">
        <f>AB5*1000000</f>
        <v>32259.999999999996</v>
      </c>
      <c r="AD5" s="127">
        <v>48</v>
      </c>
    </row>
    <row r="6" spans="1:30">
      <c r="A6" s="91" t="s">
        <v>30</v>
      </c>
      <c r="C6" s="119" t="s">
        <v>31</v>
      </c>
      <c r="D6" s="88">
        <f>_xll.ciqfunctions.udf.CIQ(C6,"IQ_MARKETCAP",$A$28)</f>
        <v>27736.199779999999</v>
      </c>
      <c r="E6" s="172">
        <f>_xll.ciqfunctions.udf.CIQ(C6,"IQ_HOLDINGS_EQUITY_ASSETS",$A$28)</f>
        <v>27048.54</v>
      </c>
      <c r="F6" s="173">
        <f>_xll.ciqfunctions.udf.CIQ(C6,"IQ_MARKETCAP",$A$29)</f>
        <v>23306.894629999999</v>
      </c>
      <c r="G6" s="89">
        <f>_xll.ciqfunctions.udf.CIQ(C6,"IQ_VOLUME",$A$28)</f>
        <v>5.1038399999999999</v>
      </c>
      <c r="H6" s="174">
        <f>_xll.ciqfunctions.udf.CIQ(C6,"IQ_CLOSEPRICE",$A$27)</f>
        <v>291.12</v>
      </c>
      <c r="I6" s="89">
        <f>_xll.ciqfunctions.udf.CIQ(C6,"IQ_CLOSEPRICE",$A$28)</f>
        <v>293.52999999999997</v>
      </c>
      <c r="J6" s="153">
        <f>(I6-H6)/H6</f>
        <v>8.2783731794447927E-3</v>
      </c>
      <c r="K6" s="173">
        <f>_xll.ciqfunctions.udf.CIQ($C6,"IQ_VWAP",A$28)</f>
        <v>293.04203999999999</v>
      </c>
      <c r="L6" s="186">
        <f>_xll.ciqfunctions.udf.CIQ($C6,"IQ_SHARESOUTSTANDING",($A$27))</f>
        <v>94.491870000000006</v>
      </c>
      <c r="M6" s="187">
        <f t="shared" si="3"/>
        <v>0</v>
      </c>
      <c r="N6" s="172">
        <f>_xll.ciqfunctions.udf.CIQAVG($C6,"IQ_VWAP",A$29,A$28,"USD")</f>
        <v>245.26531</v>
      </c>
      <c r="O6" s="172">
        <f>_xll.ciqfunctions.udf.CIQ($C6,"IQ_SHARESOUTSTANDING",$A$29)</f>
        <v>96.241870000000006</v>
      </c>
      <c r="P6" s="172">
        <f>_xll.ciqfunctions.udf.CIQ($C6,"IQ_SHARESOUTSTANDING",$A$28)</f>
        <v>94.491870000000006</v>
      </c>
      <c r="Q6" s="172">
        <f>(P6-O6)*N6</f>
        <v>-429.2142925</v>
      </c>
      <c r="R6" s="173">
        <f>_xll.ciqfunctions.udf.CIQAVG($C6,"IQ_VWAP",A$30,A$28,"USD")</f>
        <v>236.81121999999999</v>
      </c>
      <c r="S6" s="173">
        <f>_xll.ciqfunctions.udf.CIQ($C6,"IQ_SHARESOUTSTANDING",$A$30)</f>
        <v>68.441869999999994</v>
      </c>
      <c r="T6" s="172">
        <f>(P6-S6)*R6</f>
        <v>6168.9322810000021</v>
      </c>
      <c r="U6" s="184">
        <v>3.5000000000000001E-3</v>
      </c>
      <c r="V6" s="91">
        <f>_xll.ciqfunctions.udf.CIQ(C6,"IQ_CLOSEPRICE",$A$30)</f>
        <v>174.87</v>
      </c>
      <c r="W6" s="91">
        <f>_xll.ciqfunctions.udf.CIQ($C6,"IQ_CLOSEPRICE",$A$29)</f>
        <v>242.17</v>
      </c>
      <c r="X6" s="91">
        <f>_xll.ciqfunctions.udf.CIQ(C6,"IQ_CLOSEPRICE",$A$28)</f>
        <v>293.52999999999997</v>
      </c>
      <c r="Y6" s="153">
        <f>(X6/V6)^(365/($A$28-$A$30))-1</f>
        <v>0.37920675247587976</v>
      </c>
      <c r="Z6" s="153">
        <f>X6/V6-1</f>
        <v>0.67856121690398563</v>
      </c>
      <c r="AA6" s="153">
        <f>X6/W6-1</f>
        <v>0.21208242143948453</v>
      </c>
      <c r="AB6" s="89">
        <f>_xll.ciqfunctions.udf.CIQAVG(C6,"IQ_VOLUME","-30D",$A$28)</f>
        <v>7.3778100000000002</v>
      </c>
      <c r="AC6" s="89">
        <f>AB6*1000000</f>
        <v>7377810</v>
      </c>
      <c r="AD6" s="127">
        <v>27</v>
      </c>
    </row>
    <row r="7" spans="1:30">
      <c r="A7" s="91" t="s">
        <v>73</v>
      </c>
      <c r="C7" s="119" t="s">
        <v>74</v>
      </c>
      <c r="D7" s="88">
        <f>_xll.ciqfunctions.udf.CIQ(C7,"IQ_MARKETCAP",$A$28)</f>
        <v>11840.04</v>
      </c>
      <c r="E7" s="172">
        <f>_xll.ciqfunctions.udf.CIQ(C7,"IQ_HOLDINGS_EQUITY_ASSETS",$A$28)</f>
        <v>11486.57</v>
      </c>
      <c r="F7" s="173">
        <f>_xll.ciqfunctions.udf.CIQ(C7,"IQ_MARKETCAP",$A$29)</f>
        <v>9321.1720000000005</v>
      </c>
      <c r="G7" s="89">
        <f>_xll.ciqfunctions.udf.CIQ(C7,"IQ_VOLUME",$A$28)</f>
        <v>1.0082500000000001</v>
      </c>
      <c r="H7" s="174">
        <f>_xll.ciqfunctions.udf.CIQ(C7,"IQ_CLOSEPRICE",$A$27)</f>
        <v>109.6</v>
      </c>
      <c r="I7" s="89">
        <f>_xll.ciqfunctions.udf.CIQ(C7,"IQ_CLOSEPRICE",$A$28)</f>
        <v>109.63</v>
      </c>
      <c r="J7" s="153">
        <f>(I7-H7)/H7</f>
        <v>2.7372262773723666E-4</v>
      </c>
      <c r="K7" s="173"/>
      <c r="L7" s="186">
        <f>_xll.ciqfunctions.udf.CIQ($C7,"IQ_SHARESOUTSTANDING",($A$27))</f>
        <v>108</v>
      </c>
      <c r="M7" s="187">
        <f t="shared" si="3"/>
        <v>0</v>
      </c>
      <c r="N7" s="172">
        <f>_xll.ciqfunctions.udf.CIQAVG($C7,"IQ_VWAP",A$29,A$28,"USD")</f>
        <v>101.00637999999999</v>
      </c>
      <c r="O7" s="172">
        <f>_xll.ciqfunctions.udf.CIQ($C7,"IQ_SHARESOUTSTANDING",$A$29)</f>
        <v>93.1</v>
      </c>
      <c r="P7" s="172">
        <f>_xll.ciqfunctions.udf.CIQ($C7,"IQ_SHARESOUTSTANDING",$A$28)</f>
        <v>108</v>
      </c>
      <c r="Q7" s="172">
        <f>(P7-O7)*N7</f>
        <v>1504.9950620000004</v>
      </c>
      <c r="R7" s="173">
        <f>_xll.ciqfunctions.udf.CIQAVG($C7,"IQ_VWAP",A$30,A$28,"USD")</f>
        <v>92.759450000000001</v>
      </c>
      <c r="S7" s="173">
        <f>_xll.ciqfunctions.udf.CIQ($C7,"IQ_SHARESOUTSTANDING",$A$30)</f>
        <v>92.25</v>
      </c>
      <c r="T7" s="172">
        <f>(P7-S7)*R7</f>
        <v>1460.9613375000001</v>
      </c>
      <c r="U7" s="184">
        <v>0.01</v>
      </c>
      <c r="V7" s="91">
        <f>_xll.ciqfunctions.udf.CIQ(C7,"IQ_CLOSEPRICE",$A$30)</f>
        <v>81.128</v>
      </c>
      <c r="W7" s="91">
        <f>_xll.ciqfunctions.udf.CIQ($C7,"IQ_CLOSEPRICE",$A$29)</f>
        <v>100.12</v>
      </c>
      <c r="X7" s="91">
        <f>_xll.ciqfunctions.udf.CIQ(C7,"IQ_CLOSEPRICE",$A$28)</f>
        <v>109.63</v>
      </c>
      <c r="Y7" s="153">
        <f>(X7/V7)^(365/($A$28-$A$30))-1</f>
        <v>0.20550275195202206</v>
      </c>
      <c r="Z7" s="153">
        <f>X7/V7-1</f>
        <v>0.35132136870131148</v>
      </c>
      <c r="AA7" s="153">
        <f>X7/W7-1</f>
        <v>9.4986016779863958E-2</v>
      </c>
      <c r="AB7" s="89">
        <f>_xll.ciqfunctions.udf.CIQAVG(C7,"IQ_VOLUME","-30D",$A$28)</f>
        <v>4.3622800000000002</v>
      </c>
      <c r="AC7" s="89">
        <f>AB7*1000000</f>
        <v>4362280</v>
      </c>
      <c r="AD7" s="127">
        <v>121</v>
      </c>
    </row>
    <row r="8" spans="1:30">
      <c r="A8" s="25" t="s">
        <v>293</v>
      </c>
      <c r="B8" s="175" t="s">
        <v>75</v>
      </c>
      <c r="C8" s="26" t="s">
        <v>35</v>
      </c>
      <c r="D8" s="88">
        <f>_xll.ciqfunctions.udf.CIQ(C8,"IQ_MARKETCAP",$A$28)</f>
        <v>2810.9760000000001</v>
      </c>
      <c r="E8" s="172">
        <f>_xll.ciqfunctions.udf.CIQ(C8,"IQ_HOLDINGS_EQUITY_ASSETS",$A$28)</f>
        <v>2830.04</v>
      </c>
      <c r="F8" s="173">
        <f>_xll.ciqfunctions.udf.CIQ(C8,"IQ_MARKETCAP",$A$29)</f>
        <v>2582.8380000000002</v>
      </c>
      <c r="G8" s="89">
        <f>_xll.ciqfunctions.udf.CIQ(C8,"IQ_VOLUME",$A$28)</f>
        <v>0.51883999999999997</v>
      </c>
      <c r="H8" s="174">
        <f>_xll.ciqfunctions.udf.CIQ(C8,"IQ_CLOSEPRICE",$A$27)</f>
        <v>33.43</v>
      </c>
      <c r="I8" s="89">
        <f>_xll.ciqfunctions.udf.CIQ(C8,"IQ_CLOSEPRICE",$A$28)</f>
        <v>33.6</v>
      </c>
      <c r="J8" s="153">
        <f t="shared" ref="J8:J20" si="4">(I8-H8)/H8</f>
        <v>5.0852527669758216E-3</v>
      </c>
      <c r="K8" s="173">
        <f>_xll.ciqfunctions.udf.CIQ($C8,"IQ_VWAP",A$28)</f>
        <v>33.664729999999999</v>
      </c>
      <c r="L8" s="186">
        <f>_xll.ciqfunctions.udf.CIQ($C8,"IQ_SHARESOUTSTANDING",($A$27))</f>
        <v>83.66</v>
      </c>
      <c r="M8" s="187">
        <f t="shared" si="3"/>
        <v>0</v>
      </c>
      <c r="N8" s="172">
        <f>_xll.ciqfunctions.udf.CIQAVG($C8,"IQ_VWAP",A$29,A$28,"USD")</f>
        <v>31.343610000000002</v>
      </c>
      <c r="O8" s="172">
        <f>_xll.ciqfunctions.udf.CIQ($C8,"IQ_SHARESOUTSTANDING",$A$29)</f>
        <v>80.84</v>
      </c>
      <c r="P8" s="172">
        <f>_xll.ciqfunctions.udf.CIQ($C8,"IQ_SHARESOUTSTANDING",$A$28)</f>
        <v>83.66</v>
      </c>
      <c r="Q8" s="172">
        <f>(P8-O8)*N8</f>
        <v>88.388980199999793</v>
      </c>
      <c r="R8" s="173">
        <f>_xll.ciqfunctions.udf.CIQAVG($C8,"IQ_VWAP",A$30,A$28,"USD")</f>
        <v>31.147729999999999</v>
      </c>
      <c r="S8" s="173">
        <f>_xll.ciqfunctions.udf.CIQ($C8,"IQ_SHARESOUTSTANDING",$A$30)</f>
        <v>87.06</v>
      </c>
      <c r="T8" s="172">
        <f>(P8-S8)*R8</f>
        <v>-105.90228200000017</v>
      </c>
      <c r="U8" s="126">
        <v>6.8999999999999999E-3</v>
      </c>
      <c r="V8" s="91">
        <f>_xll.ciqfunctions.udf.CIQ(C8,"IQ_CLOSEPRICE",$A$30)</f>
        <v>28.5</v>
      </c>
      <c r="W8" s="91">
        <f>_xll.ciqfunctions.udf.CIQ($C8,"IQ_CLOSEPRICE",$A$29)</f>
        <v>31.95</v>
      </c>
      <c r="X8" s="91">
        <f>_xll.ciqfunctions.udf.CIQ(C8,"IQ_CLOSEPRICE",$A$28)</f>
        <v>33.6</v>
      </c>
      <c r="Y8" s="153">
        <f t="shared" ref="Y8:Y14" si="5">(X8/V8)^(365/($A$28-$A$30))-1</f>
        <v>0.107592580889603</v>
      </c>
      <c r="Z8" s="153">
        <f>X8/V8-1</f>
        <v>0.17894736842105274</v>
      </c>
      <c r="AA8" s="153">
        <f t="shared" ref="AA8:AA26" si="6">X8/W8-1</f>
        <v>5.164319248826299E-2</v>
      </c>
      <c r="AB8" s="89">
        <f>_xll.ciqfunctions.udf.CIQAVG(C8,"IQ_VOLUME","-30D",$A$28)</f>
        <v>0.68628</v>
      </c>
      <c r="AC8" s="89">
        <f>AB8*1000000</f>
        <v>686280</v>
      </c>
      <c r="AD8" s="127">
        <v>43</v>
      </c>
    </row>
    <row r="9" spans="1:30">
      <c r="A9" s="25" t="s">
        <v>291</v>
      </c>
      <c r="B9" s="175" t="s">
        <v>76</v>
      </c>
      <c r="C9" s="26" t="s">
        <v>28</v>
      </c>
      <c r="D9" s="88">
        <f>_xll.ciqfunctions.udf.CIQ(C9,"IQ_MARKETCAP",$A$28)</f>
        <v>4008.2175900000002</v>
      </c>
      <c r="E9" s="172">
        <f>_xll.ciqfunctions.udf.CIQ(C9,"IQ_HOLDINGS_EQUITY_ASSETS",$A$28)</f>
        <v>4230.71</v>
      </c>
      <c r="F9" s="173">
        <f>_xll.ciqfunctions.udf.CIQ(C9,"IQ_MARKETCAP",$A$29)</f>
        <v>2610.90488</v>
      </c>
      <c r="G9" s="89">
        <f>_xll.ciqfunctions.udf.CIQ(C9,"IQ_VOLUME",$A$28)</f>
        <v>0.98121999999999998</v>
      </c>
      <c r="H9" s="174">
        <f>_xll.ciqfunctions.udf.CIQ(C9,"IQ_CLOSEPRICE",$A$27)</f>
        <v>44.71</v>
      </c>
      <c r="I9" s="89">
        <f>_xll.ciqfunctions.udf.CIQ(C9,"IQ_CLOSEPRICE",$A$28)</f>
        <v>44.91</v>
      </c>
      <c r="J9" s="153">
        <f t="shared" si="4"/>
        <v>4.4732721986131905E-3</v>
      </c>
      <c r="K9" s="173">
        <f>_xll.ciqfunctions.udf.CIQ($C9,"IQ_VWAP",A$28)</f>
        <v>44.846919999999997</v>
      </c>
      <c r="L9" s="186">
        <f>_xll.ciqfunctions.udf.CIQ($C9,"IQ_SHARESOUTSTANDING",($A$27))</f>
        <v>89.25</v>
      </c>
      <c r="M9" s="172">
        <f t="shared" si="3"/>
        <v>0</v>
      </c>
      <c r="N9" s="172">
        <f>_xll.ciqfunctions.udf.CIQAVG($C9,"IQ_VWAP",A$29,A$28,"USD")</f>
        <v>40.022100000000002</v>
      </c>
      <c r="O9" s="172">
        <f>_xll.ciqfunctions.udf.CIQ($C9,"IQ_SHARESOUTSTANDING",$A$29)</f>
        <v>67.569999999999993</v>
      </c>
      <c r="P9" s="172">
        <f>_xll.ciqfunctions.udf.CIQ($C9,"IQ_SHARESOUTSTANDING",$A$28)</f>
        <v>89.25</v>
      </c>
      <c r="Q9" s="172">
        <f t="shared" ref="Q9:Q26" si="7">(P9-O9)*N9</f>
        <v>867.67912800000033</v>
      </c>
      <c r="R9" s="173">
        <f>_xll.ciqfunctions.udf.CIQAVG($C9,"IQ_VWAP",A$30,A$28,"USD")</f>
        <v>36.862990000000003</v>
      </c>
      <c r="S9" s="173">
        <f>_xll.ciqfunctions.udf.CIQ($C9,"IQ_SHARESOUTSTANDING",$A$30)</f>
        <v>28.86</v>
      </c>
      <c r="T9" s="172">
        <f t="shared" ref="T9:T26" si="8">(P9-S9)*R9</f>
        <v>2226.1559661000001</v>
      </c>
      <c r="U9" s="126">
        <v>6.7999999999999996E-3</v>
      </c>
      <c r="V9" s="91">
        <f>_xll.ciqfunctions.udf.CIQ(C9,"IQ_CLOSEPRICE",$A$30)</f>
        <v>31.18</v>
      </c>
      <c r="W9" s="91">
        <f>_xll.ciqfunctions.udf.CIQ($C9,"IQ_CLOSEPRICE",$A$29)</f>
        <v>38.64</v>
      </c>
      <c r="X9" s="91">
        <f>_xll.ciqfunctions.udf.CIQ(C9,"IQ_CLOSEPRICE",$A$28)</f>
        <v>44.91</v>
      </c>
      <c r="Y9" s="153">
        <f t="shared" si="5"/>
        <v>0.25420372446762718</v>
      </c>
      <c r="Z9" s="153">
        <f t="shared" ref="Z9:Z26" si="9">X9/V9-1</f>
        <v>0.44034637588197545</v>
      </c>
      <c r="AA9" s="153">
        <f t="shared" si="6"/>
        <v>0.16226708074534146</v>
      </c>
      <c r="AB9" s="89">
        <f>_xll.ciqfunctions.udf.CIQAVG(C9,"IQ_VOLUME","-30D",$A$28)</f>
        <v>1.0524</v>
      </c>
      <c r="AC9" s="89">
        <f t="shared" ref="AC9:AC26" si="10">AB9*1000000</f>
        <v>1052400</v>
      </c>
      <c r="AD9" s="127">
        <v>86</v>
      </c>
    </row>
    <row r="10" spans="1:30">
      <c r="A10" s="25" t="s">
        <v>297</v>
      </c>
      <c r="B10" s="175" t="s">
        <v>77</v>
      </c>
      <c r="C10" s="27" t="s">
        <v>78</v>
      </c>
      <c r="D10" s="88">
        <f>_xll.ciqfunctions.udf.CIQ(C10,"IQ_MARKETCAP",$A$28)</f>
        <v>1196.6565000000001</v>
      </c>
      <c r="E10" s="172">
        <f>_xll.ciqfunctions.udf.CIQ(C10,"IQ_HOLDINGS_EQUITY_ASSETS",$A$28)</f>
        <v>1268.95</v>
      </c>
      <c r="F10" s="173">
        <f>_xll.ciqfunctions.udf.CIQ(C10,"IQ_MARKETCAP",$A$29)</f>
        <v>719.15800000000002</v>
      </c>
      <c r="G10" s="89">
        <f>_xll.ciqfunctions.udf.CIQ(C10,"IQ_VOLUME",$A$28)</f>
        <v>0.61560000000000004</v>
      </c>
      <c r="H10" s="174">
        <f>_xll.ciqfunctions.udf.CIQ(C10,"IQ_CLOSEPRICE",$A$27)</f>
        <v>42.5</v>
      </c>
      <c r="I10" s="89">
        <f>_xll.ciqfunctions.udf.CIQ(C10,"IQ_CLOSEPRICE",$A$28)</f>
        <v>42.51</v>
      </c>
      <c r="J10" s="153">
        <f t="shared" si="4"/>
        <v>2.3529411764701202E-4</v>
      </c>
      <c r="K10" s="173">
        <f>_xll.ciqfunctions.udf.CIQ($C10,"IQ_VWAP",A$28)</f>
        <v>42.599020000000003</v>
      </c>
      <c r="L10" s="186">
        <f>_xll.ciqfunctions.udf.CIQ($C10,"IQ_SHARESOUTSTANDING",($A$27))</f>
        <v>28.15</v>
      </c>
      <c r="M10" s="172">
        <f t="shared" ref="M10:M26" si="11">K10*(P10-L10)</f>
        <v>0</v>
      </c>
      <c r="N10" s="172">
        <f>_xll.ciqfunctions.udf.CIQAVG($C10,"IQ_VWAP",A$29,A$28,"USD")</f>
        <v>37.129730000000002</v>
      </c>
      <c r="O10" s="172">
        <f>_xll.ciqfunctions.udf.CIQ($C10,"IQ_SHARESOUTSTANDING",$A$29)</f>
        <v>19.399999999999999</v>
      </c>
      <c r="P10" s="172">
        <f>_xll.ciqfunctions.udf.CIQ($C10,"IQ_SHARESOUTSTANDING",$A$28)</f>
        <v>28.15</v>
      </c>
      <c r="Q10" s="172">
        <f t="shared" si="7"/>
        <v>324.88513750000004</v>
      </c>
      <c r="R10" s="173">
        <f>_xll.ciqfunctions.udf.CIQAVG($C10,"IQ_VWAP",A$30,A$28,"USD")</f>
        <v>35.248829999999998</v>
      </c>
      <c r="S10" s="173">
        <f>_xll.ciqfunctions.udf.CIQ($C10,"IQ_SHARESOUTSTANDING",$A$30)</f>
        <v>17.399999999999999</v>
      </c>
      <c r="T10" s="172">
        <f t="shared" si="8"/>
        <v>378.92492249999998</v>
      </c>
      <c r="U10" s="126">
        <v>4.7000000000000002E-3</v>
      </c>
      <c r="V10" s="91">
        <f>_xll.ciqfunctions.udf.CIQ(C10,"IQ_CLOSEPRICE",$A$30)</f>
        <v>34.5</v>
      </c>
      <c r="W10" s="91">
        <f>_xll.ciqfunctions.udf.CIQ($C10,"IQ_CLOSEPRICE",$A$29)</f>
        <v>37.07</v>
      </c>
      <c r="X10" s="91">
        <f>_xll.ciqfunctions.udf.CIQ(C10,"IQ_CLOSEPRICE",$A$28)</f>
        <v>42.51</v>
      </c>
      <c r="Y10" s="153">
        <f t="shared" si="5"/>
        <v>0.13837276241974905</v>
      </c>
      <c r="Z10" s="153">
        <f t="shared" si="9"/>
        <v>0.23217391304347812</v>
      </c>
      <c r="AA10" s="153">
        <f t="shared" si="6"/>
        <v>0.14674939304019419</v>
      </c>
      <c r="AB10" s="89">
        <f>_xll.ciqfunctions.udf.CIQAVG(C10,"IQ_VOLUME","-30D",$A$28)</f>
        <v>0.48643999999999998</v>
      </c>
      <c r="AC10" s="89">
        <f t="shared" si="10"/>
        <v>486440</v>
      </c>
      <c r="AD10" s="127">
        <v>112</v>
      </c>
    </row>
    <row r="11" spans="1:30">
      <c r="A11" s="176" t="s">
        <v>79</v>
      </c>
      <c r="B11" s="175" t="s">
        <v>80</v>
      </c>
      <c r="C11" s="27" t="s">
        <v>81</v>
      </c>
      <c r="D11" s="88">
        <f>_xll.ciqfunctions.udf.CIQ(C11,"IQ_MARKETCAP",$A$28)</f>
        <v>514.58810000000005</v>
      </c>
      <c r="E11" s="172">
        <f>_xll.ciqfunctions.udf.CIQ(C11,"IQ_HOLDINGS_EQUITY_ASSETS",$A$28)</f>
        <v>537.42999999999995</v>
      </c>
      <c r="F11" s="173">
        <f>_xll.ciqfunctions.udf.CIQ(C11,"IQ_MARKETCAP",$A$29)</f>
        <v>443.64409000000001</v>
      </c>
      <c r="G11" s="89">
        <f>_xll.ciqfunctions.udf.CIQ(C11,"IQ_VOLUME",$A$28)</f>
        <v>4.4569999999999999E-2</v>
      </c>
      <c r="H11" s="174">
        <f>_xll.ciqfunctions.udf.CIQ(C11,"IQ_CLOSEPRICE",$A$27)</f>
        <v>49.738100000000003</v>
      </c>
      <c r="I11" s="89">
        <f>_xll.ciqfunctions.udf.CIQ(C11,"IQ_CLOSEPRICE",$A$28)</f>
        <v>49.96</v>
      </c>
      <c r="J11" s="153">
        <f t="shared" si="4"/>
        <v>4.4613686489833344E-3</v>
      </c>
      <c r="K11" s="173">
        <f>_xll.ciqfunctions.udf.CIQ($C11,"IQ_VWAP",A$28)</f>
        <v>50.026380000000003</v>
      </c>
      <c r="L11" s="186">
        <f>_xll.ciqfunctions.udf.CIQ($C11,"IQ_SHARESOUTSTANDING",($A$27))</f>
        <v>10.3</v>
      </c>
      <c r="M11" s="172">
        <f t="shared" si="11"/>
        <v>0</v>
      </c>
      <c r="N11" s="172">
        <f>_xll.ciqfunctions.udf.CIQAVG($C11,"IQ_VWAP",A$29,A$28,"USD")</f>
        <v>45.144880000000001</v>
      </c>
      <c r="O11" s="172">
        <f>_xll.ciqfunctions.udf.CIQ($C11,"IQ_SHARESOUTSTANDING",$A$29)</f>
        <v>9.85</v>
      </c>
      <c r="P11" s="172">
        <f>_xll.ciqfunctions.udf.CIQ($C11,"IQ_SHARESOUTSTANDING",$A$28)</f>
        <v>10.3</v>
      </c>
      <c r="Q11" s="172">
        <f t="shared" si="7"/>
        <v>20.31519600000005</v>
      </c>
      <c r="R11" s="173">
        <f>_xll.ciqfunctions.udf.CIQAVG($C11,"IQ_VWAP",A$30,A$28,"USD")</f>
        <v>44.269689999999997</v>
      </c>
      <c r="S11" s="173">
        <f>_xll.ciqfunctions.udf.CIQ($C11,"IQ_SHARESOUTSTANDING",$A$30)</f>
        <v>10.8</v>
      </c>
      <c r="T11" s="172">
        <f t="shared" si="8"/>
        <v>-22.134844999999999</v>
      </c>
      <c r="U11" s="126">
        <v>6.4999999999999997E-3</v>
      </c>
      <c r="V11" s="91">
        <f>_xll.ciqfunctions.udf.CIQ(C11,"IQ_CLOSEPRICE",$A$30)</f>
        <v>45.53</v>
      </c>
      <c r="W11" s="91">
        <f>_xll.ciqfunctions.udf.CIQ($C11,"IQ_CLOSEPRICE",$A$29)</f>
        <v>45.04</v>
      </c>
      <c r="X11" s="91">
        <f>_xll.ciqfunctions.udf.CIQ(C11,"IQ_CLOSEPRICE",$A$28)</f>
        <v>49.96</v>
      </c>
      <c r="Y11" s="153">
        <f t="shared" si="5"/>
        <v>5.9330650400145624E-2</v>
      </c>
      <c r="Z11" s="153">
        <f t="shared" si="9"/>
        <v>9.7298484515703887E-2</v>
      </c>
      <c r="AA11" s="153">
        <f t="shared" si="6"/>
        <v>0.10923623445825936</v>
      </c>
      <c r="AB11" s="89">
        <f>_xll.ciqfunctions.udf.CIQAVG(C11,"IQ_VOLUME","-30D",$A$28)</f>
        <v>6.0859999999999997E-2</v>
      </c>
      <c r="AC11" s="89">
        <f t="shared" si="10"/>
        <v>60860</v>
      </c>
      <c r="AD11" s="127">
        <v>110</v>
      </c>
    </row>
    <row r="12" spans="1:30">
      <c r="A12" s="175" t="s">
        <v>82</v>
      </c>
      <c r="B12" s="25" t="s">
        <v>83</v>
      </c>
      <c r="C12" s="25" t="s">
        <v>84</v>
      </c>
      <c r="D12" s="88">
        <f>_xll.ciqfunctions.udf.CIQ(C12,"IQ_MARKETCAP",$A$28)</f>
        <v>496.63350000000003</v>
      </c>
      <c r="E12" s="172">
        <f>_xll.ciqfunctions.udf.CIQ(C12,"IQ_HOLDINGS_EQUITY_ASSETS",$A$28)</f>
        <v>494.87</v>
      </c>
      <c r="F12" s="173">
        <f>_xll.ciqfunctions.udf.CIQ(C12,"IQ_MARKETCAP",$A$29)</f>
        <v>407.07</v>
      </c>
      <c r="G12" s="89">
        <f>_xll.ciqfunctions.udf.CIQ(C12,"IQ_VOLUME",$A$28)</f>
        <v>2.4500000000000001E-2</v>
      </c>
      <c r="H12" s="174">
        <f>_xll.ciqfunctions.udf.CIQ(C12,"IQ_CLOSEPRICE",$A$27)</f>
        <v>50.24</v>
      </c>
      <c r="I12" s="89">
        <f>_xll.ciqfunctions.udf.CIQ(C12,"IQ_CLOSEPRICE",$A$28)</f>
        <v>50.164999999999999</v>
      </c>
      <c r="J12" s="153">
        <f t="shared" si="4"/>
        <v>-1.4928343949045151E-3</v>
      </c>
      <c r="K12" s="173">
        <f>_xll.ciqfunctions.udf.CIQ($C12,"IQ_VWAP",A$28)</f>
        <v>50.164079999999998</v>
      </c>
      <c r="L12" s="186">
        <f>_xll.ciqfunctions.udf.CIQ($C12,"IQ_SHARESOUTSTANDING",($A$27))</f>
        <v>9.9</v>
      </c>
      <c r="M12" s="172">
        <f t="shared" si="11"/>
        <v>0</v>
      </c>
      <c r="N12" s="172">
        <f>_xll.ciqfunctions.udf.CIQAVG($C12,"IQ_VWAP",A$29,A$28,"USD")</f>
        <v>45.354999999999997</v>
      </c>
      <c r="O12" s="172">
        <f>_xll.ciqfunctions.udf.CIQ($C12,"IQ_SHARESOUTSTANDING",$A$29)</f>
        <v>9</v>
      </c>
      <c r="P12" s="172">
        <f>_xll.ciqfunctions.udf.CIQ($C12,"IQ_SHARESOUTSTANDING",$A$28)</f>
        <v>9.9</v>
      </c>
      <c r="Q12" s="172">
        <f t="shared" si="7"/>
        <v>40.819500000000012</v>
      </c>
      <c r="R12" s="173">
        <f>_xll.ciqfunctions.udf.CIQAVG($C12,"IQ_VWAP",A$30,A$28,"USD")</f>
        <v>44.898139999999998</v>
      </c>
      <c r="S12" s="173">
        <f>_xll.ciqfunctions.udf.CIQ($C12,"IQ_SHARESOUTSTANDING",$A$30)</f>
        <v>4.76</v>
      </c>
      <c r="T12" s="172">
        <f t="shared" si="8"/>
        <v>230.7764396</v>
      </c>
      <c r="U12" s="126">
        <v>6.0000000000000001E-3</v>
      </c>
      <c r="V12" s="91">
        <f>_xll.ciqfunctions.udf.CIQ(C12,"IQ_CLOSEPRICE",$A$30)</f>
        <v>38.61</v>
      </c>
      <c r="W12" s="91">
        <f>_xll.ciqfunctions.udf.CIQ($C12,"IQ_CLOSEPRICE",$A$29)</f>
        <v>45.23</v>
      </c>
      <c r="X12" s="91">
        <f>_xll.ciqfunctions.udf.CIQ(C12,"IQ_CLOSEPRICE",$A$28)</f>
        <v>50.164999999999999</v>
      </c>
      <c r="Y12" s="153">
        <f t="shared" si="5"/>
        <v>0.17646689700925355</v>
      </c>
      <c r="Z12" s="153">
        <f t="shared" si="9"/>
        <v>0.29927479927479927</v>
      </c>
      <c r="AA12" s="153">
        <f t="shared" si="6"/>
        <v>0.10910899845235478</v>
      </c>
      <c r="AB12" s="89">
        <f>_xll.ciqfunctions.udf.CIQAVG(C12,"IQ_VOLUME","-30D",$A$28)</f>
        <v>4.0280000000000003E-2</v>
      </c>
      <c r="AC12" s="89">
        <f t="shared" si="10"/>
        <v>40280</v>
      </c>
      <c r="AD12" s="127">
        <v>102</v>
      </c>
    </row>
    <row r="13" spans="1:30">
      <c r="A13" s="25" t="s">
        <v>295</v>
      </c>
      <c r="B13" s="176" t="s">
        <v>85</v>
      </c>
      <c r="C13" s="26" t="s">
        <v>86</v>
      </c>
      <c r="D13" s="88">
        <f>_xll.ciqfunctions.udf.CIQ(C13,"IQ_MARKETCAP",$A$28)</f>
        <v>219.55799999999999</v>
      </c>
      <c r="E13" s="172">
        <f>_xll.ciqfunctions.udf.CIQ(C13,"IQ_HOLDINGS_EQUITY_ASSETS",$A$28)</f>
        <v>224.94</v>
      </c>
      <c r="F13" s="173">
        <f>_xll.ciqfunctions.udf.CIQ(C13,"IQ_MARKETCAP",$A$29)</f>
        <v>202.4</v>
      </c>
      <c r="G13" s="89">
        <f>_xll.ciqfunctions.udf.CIQ(C13,"IQ_VOLUME",$A$28)</f>
        <v>1.0200000000000001E-3</v>
      </c>
      <c r="H13" s="174">
        <f>_xll.ciqfunctions.udf.CIQ(C13,"IQ_CLOSEPRICE",$A$27)</f>
        <v>25.47</v>
      </c>
      <c r="I13" s="89">
        <f>_xll.ciqfunctions.udf.CIQ(C13,"IQ_CLOSEPRICE",$A$28)</f>
        <v>25.53</v>
      </c>
      <c r="J13" s="153">
        <f t="shared" si="4"/>
        <v>2.3557126030625155E-3</v>
      </c>
      <c r="K13" s="173">
        <f>_xll.ciqfunctions.udf.CIQ($C13,"IQ_VWAP",A$28)</f>
        <v>25.54063</v>
      </c>
      <c r="L13" s="186">
        <f>_xll.ciqfunctions.udf.CIQ($C13,"IQ_SHARESOUTSTANDING",($A$27))</f>
        <v>8.6</v>
      </c>
      <c r="M13" s="172">
        <f t="shared" si="11"/>
        <v>0</v>
      </c>
      <c r="N13" s="172">
        <f>_xll.ciqfunctions.udf.CIQAVG($C13,"IQ_VWAP",A$29,A$28,"USD")</f>
        <v>22.161000000000001</v>
      </c>
      <c r="O13" s="172">
        <f>_xll.ciqfunctions.udf.CIQ($C13,"IQ_SHARESOUTSTANDING",$A$29)</f>
        <v>9.1999999999999993</v>
      </c>
      <c r="P13" s="172">
        <f>_xll.ciqfunctions.udf.CIQ($C13,"IQ_SHARESOUTSTANDING",$A$28)</f>
        <v>8.6</v>
      </c>
      <c r="Q13" s="172">
        <f t="shared" si="7"/>
        <v>-13.296599999999993</v>
      </c>
      <c r="R13" s="173">
        <f>_xll.ciqfunctions.udf.CIQAVG($C13,"IQ_VWAP",A$30,A$28,"USD")</f>
        <v>21.097020000000001</v>
      </c>
      <c r="S13" s="173">
        <f>_xll.ciqfunctions.udf.CIQ($C13,"IQ_SHARESOUTSTANDING",$A$30)</f>
        <v>9.5500000000000007</v>
      </c>
      <c r="T13" s="172">
        <f t="shared" si="8"/>
        <v>-20.042169000000023</v>
      </c>
      <c r="U13" s="126">
        <v>4.4999999999999997E-3</v>
      </c>
      <c r="V13" s="91">
        <f>_xll.ciqfunctions.udf.CIQ(C13,"IQ_CLOSEPRICE",$A$30)</f>
        <v>20.69</v>
      </c>
      <c r="W13" s="91">
        <f>_xll.ciqfunctions.udf.CIQ($C13,"IQ_CLOSEPRICE",$A$29)</f>
        <v>22</v>
      </c>
      <c r="X13" s="91">
        <f>_xll.ciqfunctions.udf.CIQ(C13,"IQ_CLOSEPRICE",$A$28)</f>
        <v>25.53</v>
      </c>
      <c r="Y13" s="153">
        <f t="shared" si="5"/>
        <v>0.13937926964714142</v>
      </c>
      <c r="Z13" s="153">
        <f t="shared" si="9"/>
        <v>0.23392943450942472</v>
      </c>
      <c r="AA13" s="153">
        <f t="shared" si="6"/>
        <v>0.16045454545454541</v>
      </c>
      <c r="AB13" s="89">
        <f>_xll.ciqfunctions.udf.CIQAVG(C13,"IQ_VOLUME","-30D",$A$28)</f>
        <v>8.6669999999999997E-2</v>
      </c>
      <c r="AC13" s="89">
        <f t="shared" si="10"/>
        <v>86670</v>
      </c>
      <c r="AD13" s="127">
        <v>81</v>
      </c>
    </row>
    <row r="14" spans="1:30">
      <c r="A14" s="25" t="s">
        <v>87</v>
      </c>
      <c r="B14" s="176" t="s">
        <v>88</v>
      </c>
      <c r="C14" s="25" t="s">
        <v>89</v>
      </c>
      <c r="D14" s="88">
        <f>_xll.ciqfunctions.udf.CIQ(C14,"IQ_MARKETCAP",$A$28)</f>
        <v>209.38225</v>
      </c>
      <c r="E14" s="172">
        <f>_xll.ciqfunctions.udf.CIQ(C14,"IQ_HOLDINGS_EQUITY_ASSETS",$A$28)</f>
        <v>205.41</v>
      </c>
      <c r="F14" s="173">
        <f>_xll.ciqfunctions.udf.CIQ(C14,"IQ_MARKETCAP",$A$29)</f>
        <v>149.44999999999999</v>
      </c>
      <c r="G14" s="89">
        <f>_xll.ciqfunctions.udf.CIQ(C14,"IQ_VOLUME",$A$28)</f>
        <v>1.7350000000000001E-2</v>
      </c>
      <c r="H14" s="174">
        <f>_xll.ciqfunctions.udf.CIQ(C14,"IQ_CLOSEPRICE",$A$27)</f>
        <v>56.2</v>
      </c>
      <c r="I14" s="89">
        <f>_xll.ciqfunctions.udf.CIQ(C14,"IQ_CLOSEPRICE",$A$28)</f>
        <v>56.21</v>
      </c>
      <c r="J14" s="153">
        <f t="shared" si="4"/>
        <v>1.7793594306046281E-4</v>
      </c>
      <c r="K14" s="173">
        <f>_xll.ciqfunctions.udf.CIQ($C14,"IQ_VWAP",A$28)</f>
        <v>56.312779999999997</v>
      </c>
      <c r="L14" s="186">
        <f>_xll.ciqfunctions.udf.CIQ($C14,"IQ_SHARESOUTSTANDING",($A$27))</f>
        <v>3.7250000000000001</v>
      </c>
      <c r="M14" s="172">
        <f t="shared" si="11"/>
        <v>0</v>
      </c>
      <c r="N14" s="172">
        <f>_xll.ciqfunctions.udf.CIQAVG($C14,"IQ_VWAP",A$29,A$28,"USD")</f>
        <v>50.340020000000003</v>
      </c>
      <c r="O14" s="172">
        <f>_xll.ciqfunctions.udf.CIQ($C14,"IQ_SHARESOUTSTANDING",$A$29)</f>
        <v>3.05</v>
      </c>
      <c r="P14" s="172">
        <f>_xll.ciqfunctions.udf.CIQ($C14,"IQ_SHARESOUTSTANDING",$A$28)</f>
        <v>3.7250000000000001</v>
      </c>
      <c r="Q14" s="172">
        <f t="shared" si="7"/>
        <v>33.979513500000017</v>
      </c>
      <c r="R14" s="173">
        <f>_xll.ciqfunctions.udf.CIQAVG($C14,"IQ_VWAP",A$30,A$28,"USD")</f>
        <v>46.787399999999998</v>
      </c>
      <c r="S14" s="173">
        <f>_xll.ciqfunctions.udf.CIQ($C14,"IQ_SHARESOUTSTANDING",$A$30)</f>
        <v>3.1</v>
      </c>
      <c r="T14" s="172">
        <f t="shared" si="8"/>
        <v>29.242124999999998</v>
      </c>
      <c r="U14" s="126">
        <v>6.7999999999999996E-3</v>
      </c>
      <c r="V14" s="91">
        <f>_xll.ciqfunctions.udf.CIQ(C14,"IQ_CLOSEPRICE",$A$30)</f>
        <v>41.240499999999997</v>
      </c>
      <c r="W14" s="91">
        <f>_xll.ciqfunctions.udf.CIQ($C14,"IQ_CLOSEPRICE",$A$29)</f>
        <v>49</v>
      </c>
      <c r="X14" s="91">
        <f>_xll.ciqfunctions.udf.CIQ(C14,"IQ_CLOSEPRICE",$A$28)</f>
        <v>56.21</v>
      </c>
      <c r="Y14" s="153">
        <f t="shared" si="5"/>
        <v>0.21194867926792837</v>
      </c>
      <c r="Z14" s="153">
        <f t="shared" si="9"/>
        <v>0.36298056522108135</v>
      </c>
      <c r="AA14" s="153">
        <f t="shared" si="6"/>
        <v>0.14714285714285724</v>
      </c>
      <c r="AB14" s="89">
        <f>_xll.ciqfunctions.udf.CIQAVG(C14,"IQ_VOLUME","-30D",$A$28)</f>
        <v>3.0599999999999999E-2</v>
      </c>
      <c r="AC14" s="89">
        <f t="shared" si="10"/>
        <v>30600</v>
      </c>
      <c r="AD14" s="127">
        <v>62</v>
      </c>
    </row>
    <row r="15" spans="1:30">
      <c r="A15" s="177" t="s">
        <v>90</v>
      </c>
      <c r="B15" s="176" t="s">
        <v>91</v>
      </c>
      <c r="C15" s="25" t="s">
        <v>92</v>
      </c>
      <c r="D15" s="88">
        <f>_xll.ciqfunctions.udf.CIQ(C15,"IQ_MARKETCAP",$A$28)</f>
        <v>185.34925000000001</v>
      </c>
      <c r="E15" s="172">
        <f>_xll.ciqfunctions.udf.CIQ(C15,"IQ_HOLDINGS_EQUITY_ASSETS",$A$28)</f>
        <v>186.21</v>
      </c>
      <c r="F15" s="173">
        <f>_xll.ciqfunctions.udf.CIQ(C15,"IQ_MARKETCAP",$A$29)</f>
        <v>162.20238000000001</v>
      </c>
      <c r="G15" s="89">
        <f>_xll.ciqfunctions.udf.CIQ(C15,"IQ_VOLUME",$A$28)</f>
        <v>1.8880000000000001E-2</v>
      </c>
      <c r="H15" s="174">
        <f>_xll.ciqfunctions.udf.CIQ(C15,"IQ_CLOSEPRICE",$A$27)</f>
        <v>39.639099999999999</v>
      </c>
      <c r="I15" s="89">
        <f>_xll.ciqfunctions.udf.CIQ(C15,"IQ_CLOSEPRICE",$A$28)</f>
        <v>39.533000000000001</v>
      </c>
      <c r="J15" s="153">
        <f t="shared" si="4"/>
        <v>-2.6766500753043804E-3</v>
      </c>
      <c r="K15" s="173">
        <f>_xll.ciqfunctions.udf.CIQ($C15,"IQ_VWAP",A$28)</f>
        <v>39.55789</v>
      </c>
      <c r="L15" s="186">
        <f>_xll.ciqfunctions.udf.CIQ($C15,"IQ_SHARESOUTSTANDING",($A$27))</f>
        <v>4.6884699999999997</v>
      </c>
      <c r="M15" s="172">
        <f t="shared" si="11"/>
        <v>0</v>
      </c>
      <c r="N15" s="172">
        <f>_xll.ciqfunctions.udf.CIQAVG($C15,"IQ_VWAP",A$29,A$28,"USD")</f>
        <v>35.598529999999997</v>
      </c>
      <c r="O15" s="172">
        <f>_xll.ciqfunctions.udf.CIQ($C15,"IQ_SHARESOUTSTANDING",$A$29)</f>
        <v>4.58847</v>
      </c>
      <c r="P15" s="172">
        <f>_xll.ciqfunctions.udf.CIQ($C15,"IQ_SHARESOUTSTANDING",$A$28)</f>
        <v>4.6884699999999997</v>
      </c>
      <c r="Q15" s="172">
        <f t="shared" si="7"/>
        <v>3.5598529999999871</v>
      </c>
      <c r="R15" s="173">
        <f>_xll.ciqfunctions.udf.CIQAVG($C15,"IQ_VWAP",A$30,A$28,"USD")</f>
        <v>33.586120000000001</v>
      </c>
      <c r="S15" s="173">
        <f>_xll.ciqfunctions.udf.CIQ($C15,"IQ_SHARESOUTSTANDING",$A$30)</f>
        <v>3.7884699999999998</v>
      </c>
      <c r="T15" s="172">
        <f t="shared" si="8"/>
        <v>30.227507999999997</v>
      </c>
      <c r="U15" s="126">
        <v>5.0000000000000001E-3</v>
      </c>
      <c r="V15" s="192">
        <f>_xll.ciqfunctions.udf.CIQ(C15,"IQ_CLOSEPRICE","2023/6/12")</f>
        <v>25.517099999999999</v>
      </c>
      <c r="W15" s="91">
        <f>_xll.ciqfunctions.udf.CIQ($C15,"IQ_CLOSEPRICE",$A$29)</f>
        <v>35.35</v>
      </c>
      <c r="X15" s="91">
        <f>_xll.ciqfunctions.udf.CIQ(C15,"IQ_CLOSEPRICE",$A$28)</f>
        <v>39.533000000000001</v>
      </c>
      <c r="Y15" s="196">
        <f>(X15/V15)^(365/($A$28-"2023/6/12"))-1</f>
        <v>0.22480546409383328</v>
      </c>
      <c r="Z15" s="197">
        <f t="shared" si="9"/>
        <v>0.54927480003605433</v>
      </c>
      <c r="AA15" s="153">
        <f t="shared" si="6"/>
        <v>0.1183309759547384</v>
      </c>
      <c r="AB15" s="89">
        <f>_xll.ciqfunctions.udf.CIQAVG(C15,"IQ_VOLUME","-30D",$A$28)</f>
        <v>1.8290000000000001E-2</v>
      </c>
      <c r="AC15" s="89">
        <f t="shared" si="10"/>
        <v>18290</v>
      </c>
      <c r="AD15" s="127">
        <v>47</v>
      </c>
    </row>
    <row r="16" spans="1:30">
      <c r="A16" s="178" t="s">
        <v>289</v>
      </c>
      <c r="B16" s="175" t="s">
        <v>94</v>
      </c>
      <c r="C16" s="26" t="s">
        <v>95</v>
      </c>
      <c r="D16" s="88">
        <f>_xll.ciqfunctions.udf.CIQ(C16,"IQ_MARKETCAP",$A$28)</f>
        <v>404.84500000000003</v>
      </c>
      <c r="E16" s="172">
        <f>_xll.ciqfunctions.udf.CIQ(C16,"IQ_HOLDINGS_EQUITY_ASSETS",$A$28)</f>
        <v>362.69</v>
      </c>
      <c r="F16" s="173">
        <f>_xll.ciqfunctions.udf.CIQ(C16,"IQ_MARKETCAP",$A$29)</f>
        <v>225.56450000000001</v>
      </c>
      <c r="G16" s="89">
        <f>_xll.ciqfunctions.udf.CIQ(C16,"IQ_VOLUME",$A$28)</f>
        <v>0.27413999999999999</v>
      </c>
      <c r="H16" s="174">
        <f>_xll.ciqfunctions.udf.CIQ(C16,"IQ_CLOSEPRICE",$A$27)</f>
        <v>53.08</v>
      </c>
      <c r="I16" s="89">
        <f>_xll.ciqfunctions.udf.CIQ(C16,"IQ_CLOSEPRICE",$A$28)</f>
        <v>53.8</v>
      </c>
      <c r="J16" s="153">
        <f t="shared" si="4"/>
        <v>1.3564431047475487E-2</v>
      </c>
      <c r="K16" s="173">
        <f>_xll.ciqfunctions.udf.CIQ($C16,"IQ_VWAP",A$28)</f>
        <v>53.612679999999997</v>
      </c>
      <c r="L16" s="186">
        <f>_xll.ciqfunctions.udf.CIQ($C16,"IQ_SHARESOUTSTANDING",($A$27))</f>
        <v>7.5250000000000004</v>
      </c>
      <c r="M16" s="172">
        <f t="shared" si="11"/>
        <v>0</v>
      </c>
      <c r="N16" s="172">
        <f>_xll.ciqfunctions.udf.CIQAVG($C16,"IQ_VWAP",A$29,A$28,"USD")</f>
        <v>41.84207</v>
      </c>
      <c r="O16" s="172">
        <f>_xll.ciqfunctions.udf.CIQ($C16,"IQ_SHARESOUTSTANDING",$A$29)</f>
        <v>5.5750000000000002</v>
      </c>
      <c r="P16" s="172">
        <f>_xll.ciqfunctions.udf.CIQ($C16,"IQ_SHARESOUTSTANDING",$A$28)</f>
        <v>7.5250000000000004</v>
      </c>
      <c r="Q16" s="172">
        <f t="shared" si="7"/>
        <v>81.592036500000006</v>
      </c>
      <c r="R16" s="173">
        <f>_xll.ciqfunctions.udf.CIQAVG($C16,"IQ_VWAP",A$30,A$28,"USD")</f>
        <v>38.234000000000002</v>
      </c>
      <c r="S16" s="173">
        <f>_xll.ciqfunctions.udf.CIQ($C16,"IQ_SHARESOUTSTANDING",$A$30)</f>
        <v>2.0750000000000002</v>
      </c>
      <c r="T16" s="172">
        <f t="shared" si="8"/>
        <v>208.37530000000001</v>
      </c>
      <c r="U16" s="126">
        <v>7.4999999999999997E-3</v>
      </c>
      <c r="V16" s="192">
        <f>_xll.ciqfunctions.udf.CIQ(C16,"IQ_CLOSEPRICE","2023/5/18")</f>
        <v>25.907800000000002</v>
      </c>
      <c r="W16" s="91">
        <f>_xll.ciqfunctions.udf.CIQ($C16,"IQ_CLOSEPRICE",$A$29)</f>
        <v>40.46</v>
      </c>
      <c r="X16" s="91">
        <f>_xll.ciqfunctions.udf.CIQ(C16,"IQ_CLOSEPRICE",$A$28)</f>
        <v>53.8</v>
      </c>
      <c r="Y16" s="153">
        <f>(X16/V16)^(365/($A$28-"2023/5/18"))-1</f>
        <v>0.38827815000153487</v>
      </c>
      <c r="Z16" s="197">
        <f t="shared" si="9"/>
        <v>1.0765946934899913</v>
      </c>
      <c r="AA16" s="153">
        <f t="shared" si="6"/>
        <v>0.32970835392980713</v>
      </c>
      <c r="AB16" s="89">
        <f>_xll.ciqfunctions.udf.CIQAVG(C16,"IQ_VOLUME","-30D",$A$28)</f>
        <v>0.17924000000000001</v>
      </c>
      <c r="AC16" s="89">
        <f t="shared" si="10"/>
        <v>179240</v>
      </c>
      <c r="AD16" s="127">
        <v>47</v>
      </c>
    </row>
    <row r="17" spans="1:30">
      <c r="A17" s="176" t="s">
        <v>96</v>
      </c>
      <c r="B17" s="175" t="s">
        <v>97</v>
      </c>
      <c r="C17" s="27" t="s">
        <v>98</v>
      </c>
      <c r="D17" s="88">
        <f>_xll.ciqfunctions.udf.CIQ(C17,"IQ_MARKETCAP",$A$28)</f>
        <v>103.31207000000001</v>
      </c>
      <c r="E17" s="172">
        <f>_xll.ciqfunctions.udf.CIQ(C17,"IQ_HOLDINGS_EQUITY_ASSETS",$A$28)</f>
        <v>104.06</v>
      </c>
      <c r="F17" s="173">
        <f>_xll.ciqfunctions.udf.CIQ(C17,"IQ_MARKETCAP",$A$29)</f>
        <v>66.678550000000001</v>
      </c>
      <c r="G17" s="89">
        <f>_xll.ciqfunctions.udf.CIQ(C17,"IQ_VOLUME",$A$28)</f>
        <v>9.5300000000000003E-3</v>
      </c>
      <c r="H17" s="174">
        <f>_xll.ciqfunctions.udf.CIQ(C17,"IQ_CLOSEPRICE",$A$27)</f>
        <v>64.913700000000006</v>
      </c>
      <c r="I17" s="89">
        <f>_xll.ciqfunctions.udf.CIQ(C17,"IQ_CLOSEPRICE",$A$28)</f>
        <v>64.569999999999993</v>
      </c>
      <c r="J17" s="153">
        <f t="shared" si="4"/>
        <v>-5.2947220694554847E-3</v>
      </c>
      <c r="K17" s="173">
        <f>_xll.ciqfunctions.udf.CIQ($C17,"IQ_VWAP",A$28)</f>
        <v>64.845389999999995</v>
      </c>
      <c r="L17" s="173">
        <f>_xll.ciqfunctions.udf.CIQ($C17,"IQ_SHARESOUTSTANDING",($A$27))</f>
        <v>1.6</v>
      </c>
      <c r="M17" s="172">
        <f t="shared" si="11"/>
        <v>0</v>
      </c>
      <c r="N17" s="172">
        <f>_xll.ciqfunctions.udf.CIQAVG($C17,"IQ_VWAP",A$29,A$28,"USD")</f>
        <v>54.960900000000002</v>
      </c>
      <c r="O17" s="172">
        <f>_xll.ciqfunctions.udf.CIQ($C17,"IQ_SHARESOUTSTANDING",$A$29)</f>
        <v>1.25</v>
      </c>
      <c r="P17" s="172">
        <f>_xll.ciqfunctions.udf.CIQ($C17,"IQ_SHARESOUTSTANDING",$A$28)</f>
        <v>1.6</v>
      </c>
      <c r="Q17" s="172">
        <f t="shared" si="7"/>
        <v>19.236315000000005</v>
      </c>
      <c r="R17" s="173">
        <f>_xll.ciqfunctions.udf.CIQAVG($C17,"IQ_VWAP",A$30,A$28,"USD")</f>
        <v>50.242469999999997</v>
      </c>
      <c r="S17" s="173">
        <f>_xll.ciqfunctions.udf.CIQ($C17,"IQ_SHARESOUTSTANDING",$A$30)</f>
        <v>1.05</v>
      </c>
      <c r="T17" s="172">
        <f t="shared" si="8"/>
        <v>27.6333585</v>
      </c>
      <c r="U17" s="126">
        <v>7.0000000000000001E-3</v>
      </c>
      <c r="V17" s="91">
        <f>_xll.ciqfunctions.udf.CIQ(C17,"IQ_CLOSEPRICE",$A$30)</f>
        <v>43.796900000000001</v>
      </c>
      <c r="W17" s="91">
        <f>_xll.ciqfunctions.udf.CIQ($C17,"IQ_CLOSEPRICE",$A$29)</f>
        <v>53.342799999999997</v>
      </c>
      <c r="X17" s="91">
        <f>_xll.ciqfunctions.udf.CIQ(C17,"IQ_CLOSEPRICE",$A$28)</f>
        <v>64.569999999999993</v>
      </c>
      <c r="Y17" s="153">
        <f>(X17/V17)^(365/($A$28-$A$30))-1</f>
        <v>0.27247820060355243</v>
      </c>
      <c r="Z17" s="153">
        <f t="shared" si="9"/>
        <v>0.47430525904801457</v>
      </c>
      <c r="AA17" s="153">
        <f t="shared" si="6"/>
        <v>0.21047264110620367</v>
      </c>
      <c r="AB17" s="89">
        <f>_xll.ciqfunctions.udf.CIQAVG(C17,"IQ_VOLUME","-30D",$A$28)</f>
        <v>7.4999999999999997E-3</v>
      </c>
      <c r="AC17" s="89">
        <f t="shared" si="10"/>
        <v>7500</v>
      </c>
      <c r="AD17" s="127">
        <v>31</v>
      </c>
    </row>
    <row r="18" spans="1:30">
      <c r="A18" s="176" t="s">
        <v>99</v>
      </c>
      <c r="B18" s="176" t="s">
        <v>100</v>
      </c>
      <c r="C18" s="25" t="s">
        <v>101</v>
      </c>
      <c r="D18" s="88">
        <f>_xll.ciqfunctions.udf.CIQ(C18,"IQ_MARKETCAP",$A$28)</f>
        <v>32.511960000000002</v>
      </c>
      <c r="E18" s="172">
        <f>_xll.ciqfunctions.udf.CIQ(C18,"IQ_HOLDINGS_EQUITY_ASSETS",$A$28)</f>
        <v>33.96</v>
      </c>
      <c r="F18" s="173">
        <f>_xll.ciqfunctions.udf.CIQ(C18,"IQ_MARKETCAP",$A$29)</f>
        <v>33.911209999999997</v>
      </c>
      <c r="G18" s="89">
        <f>_xll.ciqfunctions.udf.CIQ(C18,"IQ_VOLUME",$A$28)</f>
        <v>8.5299999999999994E-3</v>
      </c>
      <c r="H18" s="174">
        <f>_xll.ciqfunctions.udf.CIQ(C18,"IQ_CLOSEPRICE",$A$27)</f>
        <v>42.349400000000003</v>
      </c>
      <c r="I18" s="89">
        <f>_xll.ciqfunctions.udf.CIQ(C18,"IQ_CLOSEPRICE",$A$28)</f>
        <v>41.682000000000002</v>
      </c>
      <c r="J18" s="153">
        <f t="shared" si="4"/>
        <v>-1.5759373214260429E-2</v>
      </c>
      <c r="K18" s="173">
        <f>_xll.ciqfunctions.udf.CIQ($C18,"IQ_VWAP",A$28)</f>
        <v>41.801690000000001</v>
      </c>
      <c r="L18" s="173">
        <f>_xll.ciqfunctions.udf.CIQ($C18,"IQ_SHARESOUTSTANDING",($A$27))</f>
        <v>0.78</v>
      </c>
      <c r="M18" s="172">
        <f t="shared" si="11"/>
        <v>0</v>
      </c>
      <c r="N18" s="172">
        <f>_xll.ciqfunctions.udf.CIQAVG($C18,"IQ_VWAP",A$29,A$28,"USD")</f>
        <v>40.223059999999997</v>
      </c>
      <c r="O18" s="172">
        <f>_xll.ciqfunctions.udf.CIQ($C18,"IQ_SHARESOUTSTANDING",$A$29)</f>
        <v>0.87</v>
      </c>
      <c r="P18" s="172">
        <f>_xll.ciqfunctions.udf.CIQ($C18,"IQ_SHARESOUTSTANDING",$A$28)</f>
        <v>0.78</v>
      </c>
      <c r="Q18" s="172">
        <f t="shared" si="7"/>
        <v>-3.6200753999999984</v>
      </c>
      <c r="R18" s="173">
        <f>_xll.ciqfunctions.udf.CIQAVG($C18,"IQ_VWAP",A$30,A$28,"USD")</f>
        <v>39.152610000000003</v>
      </c>
      <c r="S18" s="173">
        <f>_xll.ciqfunctions.udf.CIQ($C18,"IQ_SHARESOUTSTANDING",$A$30)</f>
        <v>0.96</v>
      </c>
      <c r="T18" s="172">
        <f t="shared" si="8"/>
        <v>-7.0474697999999982</v>
      </c>
      <c r="U18" s="184">
        <v>6.7999999999999996E-3</v>
      </c>
      <c r="V18" s="91">
        <f>_xll.ciqfunctions.udf.CIQ(C18,"IQ_CLOSEPRICE",$A$30)</f>
        <v>38.210599999999999</v>
      </c>
      <c r="W18" s="91">
        <f>_xll.ciqfunctions.udf.CIQ($C18,"IQ_CLOSEPRICE",$A$29)</f>
        <v>38.978400000000001</v>
      </c>
      <c r="X18" s="91">
        <f>_xll.ciqfunctions.udf.CIQ(C18,"IQ_CLOSEPRICE",$A$28)</f>
        <v>41.682000000000002</v>
      </c>
      <c r="Y18" s="153">
        <f>(X18/V18)^(365/($A$28-$A$30))-1</f>
        <v>5.5461432316793013E-2</v>
      </c>
      <c r="Z18" s="153">
        <f t="shared" si="9"/>
        <v>9.0849136103594352E-2</v>
      </c>
      <c r="AA18" s="153">
        <f t="shared" si="6"/>
        <v>6.9361492518933643E-2</v>
      </c>
      <c r="AB18" s="89">
        <f>_xll.ciqfunctions.udf.CIQAVG(C18,"IQ_VOLUME","-30D",$A$28)</f>
        <v>4.62E-3</v>
      </c>
      <c r="AC18" s="89">
        <f t="shared" si="10"/>
        <v>4620</v>
      </c>
      <c r="AD18" s="127">
        <v>24</v>
      </c>
    </row>
    <row r="19" spans="1:30">
      <c r="A19" s="176" t="s">
        <v>102</v>
      </c>
      <c r="B19" s="176"/>
      <c r="C19" s="25" t="s">
        <v>103</v>
      </c>
      <c r="D19" s="88">
        <f>_xll.ciqfunctions.udf.CIQ(C19,"IQ_MARKETCAP",$A$28)</f>
        <v>23.783359999999998</v>
      </c>
      <c r="E19" s="172">
        <f>_xll.ciqfunctions.udf.CIQ(C19,"IQ_HOLDINGS_EQUITY_ASSETS",$A$28)</f>
        <v>5.79</v>
      </c>
      <c r="F19" s="173">
        <f>_xll.ciqfunctions.udf.CIQ(C19,"IQ_MARKETCAP",$A$29)</f>
        <v>0.59631999999999996</v>
      </c>
      <c r="G19" s="89">
        <f>_xll.ciqfunctions.udf.CIQ(C19,"IQ_VOLUME",$A$28)</f>
        <v>0.20422999999999999</v>
      </c>
      <c r="H19" s="174">
        <f>_xll.ciqfunctions.udf.CIQ(C19,"IQ_CLOSEPRICE",$A$27)</f>
        <v>29.529800000000002</v>
      </c>
      <c r="I19" s="89">
        <f>_xll.ciqfunctions.udf.CIQ(C19,"IQ_CLOSEPRICE",$A$28)</f>
        <v>29.729199999999999</v>
      </c>
      <c r="J19" s="153">
        <f t="shared" ref="J19" si="12">(I19-H19)/H19</f>
        <v>6.7525008635343662E-3</v>
      </c>
      <c r="K19" s="173">
        <f>_xll.ciqfunctions.udf.CIQ($C19,"IQ_VWAP",A$28)</f>
        <v>29.727429999999998</v>
      </c>
      <c r="L19" s="173">
        <f>_xll.ciqfunctions.udf.CIQ($C19,"IQ_SHARESOUTSTANDING",($A$27))</f>
        <v>0.8</v>
      </c>
      <c r="M19" s="172">
        <f t="shared" ref="M19" si="13">K19*(P19-L19)</f>
        <v>0</v>
      </c>
      <c r="N19" s="172">
        <f>_xll.ciqfunctions.udf.CIQAVG($C19,"IQ_VWAP",A$29,A$28,"USD")</f>
        <v>24.765879999999999</v>
      </c>
      <c r="O19" s="172">
        <f>_xll.ciqfunctions.udf.CIQ($C19,"IQ_SHARESOUTSTANDING",$A$29)</f>
        <v>2.5000000000000001E-2</v>
      </c>
      <c r="P19" s="172">
        <f>_xll.ciqfunctions.udf.CIQ($C19,"IQ_SHARESOUTSTANDING",$A$28)</f>
        <v>0.8</v>
      </c>
      <c r="Q19" s="172">
        <f t="shared" ref="Q19" si="14">(P19-O19)*N19</f>
        <v>19.193556999999998</v>
      </c>
      <c r="R19" s="173">
        <f>_xll.ciqfunctions.udf.CIQAVG($C19,"IQ_VWAP",A$30,A$28,"USD")</f>
        <v>24.76887</v>
      </c>
      <c r="S19" s="173">
        <f>_xll.ciqfunctions.udf.CIQ($C19,"IQ_SHARESOUTSTANDING",$A$30)</f>
        <v>0</v>
      </c>
      <c r="T19" s="172">
        <f t="shared" ref="T19" si="15">(P19-S19)*R19</f>
        <v>19.815096</v>
      </c>
      <c r="U19" s="184">
        <v>7.4999999999999997E-3</v>
      </c>
      <c r="V19" s="91">
        <f>_xll.ciqfunctions.udf.CIQ(C19,"IQ_CLOSEPRICE",$A$30)</f>
        <v>0</v>
      </c>
      <c r="W19" s="91">
        <f>_xll.ciqfunctions.udf.CIQ($C19,"IQ_CLOSEPRICE",$A$29)</f>
        <v>23.852699999999999</v>
      </c>
      <c r="X19" s="91">
        <f>_xll.ciqfunctions.udf.CIQ(C19,"IQ_CLOSEPRICE",$A$28)</f>
        <v>29.729199999999999</v>
      </c>
      <c r="Y19" s="153" t="e">
        <f>(X19/V19)^(365/($A$28-$A$30))-1</f>
        <v>#DIV/0!</v>
      </c>
      <c r="Z19" s="153" t="e">
        <f t="shared" ref="Z19" si="16">X19/V19-1</f>
        <v>#DIV/0!</v>
      </c>
      <c r="AA19" s="153">
        <f t="shared" ref="AA19" si="17">X19/W19-1</f>
        <v>0.24636623946136083</v>
      </c>
      <c r="AB19" s="89">
        <f>_xll.ciqfunctions.udf.CIQAVG(C19,"IQ_VOLUME","-30D",$A$28)</f>
        <v>3.6060000000000002E-2</v>
      </c>
      <c r="AC19" s="89">
        <f t="shared" ref="AC19" si="18">AB19*1000000</f>
        <v>36060</v>
      </c>
      <c r="AD19" s="127">
        <v>83</v>
      </c>
    </row>
    <row r="20" spans="1:30">
      <c r="A20" s="177" t="s">
        <v>104</v>
      </c>
      <c r="B20" s="176" t="s">
        <v>105</v>
      </c>
      <c r="C20" s="25" t="s">
        <v>106</v>
      </c>
      <c r="D20" s="88">
        <f>_xll.ciqfunctions.udf.CIQ(C20,"IQ_MARKETCAP",$A$28)</f>
        <v>33.488399999999999</v>
      </c>
      <c r="E20" s="172">
        <f>_xll.ciqfunctions.udf.CIQ(C20,"IQ_HOLDINGS_EQUITY_ASSETS",$A$28)</f>
        <v>31.09</v>
      </c>
      <c r="F20" s="173">
        <f>_xll.ciqfunctions.udf.CIQ(C20,"IQ_MARKETCAP",$A$29)</f>
        <v>20.719799999999999</v>
      </c>
      <c r="G20" s="89">
        <f>_xll.ciqfunctions.udf.CIQ(C20,"IQ_VOLUME",$A$28)</f>
        <v>7.2199999999999999E-3</v>
      </c>
      <c r="H20" s="174">
        <f>_xll.ciqfunctions.udf.CIQ(C20,"IQ_CLOSEPRICE",$A$27)</f>
        <v>38.087400000000002</v>
      </c>
      <c r="I20" s="89">
        <f>_xll.ciqfunctions.udf.CIQ(C20,"IQ_CLOSEPRICE",$A$28)</f>
        <v>38.94</v>
      </c>
      <c r="J20" s="153">
        <f t="shared" si="4"/>
        <v>2.2385355786953044E-2</v>
      </c>
      <c r="K20" s="173">
        <f>_xll.ciqfunctions.udf.CIQ($C20,"IQ_VWAP",A$28)</f>
        <v>38.881830000000001</v>
      </c>
      <c r="L20" s="173">
        <f>_xll.ciqfunctions.udf.CIQ($C20,"IQ_SHARESOUTSTANDING",($A$27))</f>
        <v>0.86</v>
      </c>
      <c r="M20" s="172">
        <f t="shared" si="11"/>
        <v>0</v>
      </c>
      <c r="N20" s="172">
        <f>_xll.ciqfunctions.udf.CIQAVG($C20,"IQ_VWAP",A$29,A$28,"USD")</f>
        <v>34.590870000000002</v>
      </c>
      <c r="O20" s="172">
        <f>_xll.ciqfunctions.udf.CIQ($C20,"IQ_SHARESOUTSTANDING",$A$29)</f>
        <v>0.54</v>
      </c>
      <c r="P20" s="172">
        <f>_xll.ciqfunctions.udf.CIQ($C20,"IQ_SHARESOUTSTANDING",$A$28)</f>
        <v>0.86</v>
      </c>
      <c r="Q20" s="172">
        <f t="shared" si="7"/>
        <v>11.069078399999999</v>
      </c>
      <c r="R20" s="173">
        <f>_xll.ciqfunctions.udf.CIQAVG($C20,"IQ_VWAP",A$30,A$28,"USD")</f>
        <v>31.481819999999999</v>
      </c>
      <c r="S20" s="173">
        <f>_xll.ciqfunctions.udf.CIQ($C20,"IQ_SHARESOUTSTANDING",$A$30)</f>
        <v>0.06</v>
      </c>
      <c r="T20" s="172">
        <f t="shared" si="8"/>
        <v>25.185456000000002</v>
      </c>
      <c r="U20" s="126">
        <v>3.5000000000000001E-3</v>
      </c>
      <c r="V20" s="192">
        <f>_xll.ciqfunctions.udf.CIQ(C20,"IQ_CLOSEPRICE","2023/12/8")</f>
        <v>25.402899999999999</v>
      </c>
      <c r="W20" s="91">
        <f>_xll.ciqfunctions.udf.CIQ($C20,"IQ_CLOSEPRICE",$A$29)</f>
        <v>38.369999999999997</v>
      </c>
      <c r="X20" s="91">
        <f>_xll.ciqfunctions.udf.CIQ(C20,"IQ_CLOSEPRICE",$A$28)</f>
        <v>38.94</v>
      </c>
      <c r="Y20" s="153">
        <f>(X20/V20)^(365/($A$28-"2023/12/8"))-1</f>
        <v>0.29177162841654902</v>
      </c>
      <c r="Z20" s="197">
        <f t="shared" si="9"/>
        <v>0.53289585047376486</v>
      </c>
      <c r="AA20" s="153">
        <f t="shared" si="6"/>
        <v>1.4855355746677068E-2</v>
      </c>
      <c r="AB20" s="89">
        <f>_xll.ciqfunctions.udf.CIQAVG(C20,"IQ_VOLUME","-30D",$A$28)</f>
        <v>1.112E-2</v>
      </c>
      <c r="AC20" s="198">
        <f t="shared" si="10"/>
        <v>11120</v>
      </c>
      <c r="AD20" s="127">
        <v>41</v>
      </c>
    </row>
    <row r="21" spans="1:30">
      <c r="A21" s="178" t="s">
        <v>299</v>
      </c>
      <c r="B21" s="176" t="s">
        <v>108</v>
      </c>
      <c r="C21" s="25" t="s">
        <v>109</v>
      </c>
      <c r="D21" s="179">
        <v>3369.5079150000001</v>
      </c>
      <c r="E21" s="172">
        <f>_xll.ciqfunctions.udf.CIQ(C21,"IQ_HOLDINGS_EQUITY_ASSETS",$A$28)</f>
        <v>3283.6</v>
      </c>
      <c r="F21" s="180">
        <v>3540.3424654400001</v>
      </c>
      <c r="G21" s="89">
        <f>_xll.ciqfunctions.udf.CIQ(C21,"IQ_VOLUME",$A$28)</f>
        <v>4.2529999999999998E-2</v>
      </c>
      <c r="H21" s="174">
        <f>_xll.ciqfunctions.udf.CIQ(C21,"IQ_CLOSEPRICE",$A$27)</f>
        <v>15.14</v>
      </c>
      <c r="I21" s="89">
        <f>_xll.ciqfunctions.udf.CIQ(C21,"IQ_CLOSEPRICE",$A$28)</f>
        <v>15.164999999999999</v>
      </c>
      <c r="J21" s="153">
        <f t="shared" ref="J21:J26" si="19">(I21-H21)/H21</f>
        <v>1.6512549537647675E-3</v>
      </c>
      <c r="K21" s="173">
        <f>_xll.ciqfunctions.udf.CIQ($C21,"IQ_VWAP",A$28)</f>
        <v>15.16691</v>
      </c>
      <c r="L21" s="174">
        <v>240.87632400000001</v>
      </c>
      <c r="M21" s="172">
        <f t="shared" si="11"/>
        <v>0</v>
      </c>
      <c r="N21" s="172">
        <f>_xll.ciqfunctions.udf.CIQAVG($C21,"IQ_VWAP",A$29,A$28,"USD")</f>
        <v>14.128209999999999</v>
      </c>
      <c r="O21" s="188">
        <v>276.96149000000003</v>
      </c>
      <c r="P21" s="174">
        <v>240.87632400000001</v>
      </c>
      <c r="Q21" s="172">
        <f t="shared" si="7"/>
        <v>-509.81880313286018</v>
      </c>
      <c r="R21" s="173">
        <f>_xll.ciqfunctions.udf.CIQAVG($C21,"IQ_VWAP",A$30,A$28,"USD")</f>
        <v>13.60674</v>
      </c>
      <c r="S21" s="189">
        <v>266.68502599999999</v>
      </c>
      <c r="T21" s="172">
        <f t="shared" si="8"/>
        <v>-351.17229785147975</v>
      </c>
      <c r="U21" s="126">
        <v>4.0000000000000001E-3</v>
      </c>
      <c r="V21" s="91">
        <f>_xll.ciqfunctions.udf.CIQ(C21,"IQ_CLOSEPRICE",$A$30)</f>
        <v>13.15</v>
      </c>
      <c r="W21" s="91">
        <f>_xll.ciqfunctions.udf.CIQ($C21,"IQ_CLOSEPRICE",$A$29)</f>
        <v>13.875</v>
      </c>
      <c r="X21" s="91">
        <f>_xll.ciqfunctions.udf.CIQ(C21,"IQ_CLOSEPRICE",$A$28)</f>
        <v>15.164999999999999</v>
      </c>
      <c r="Y21" s="153">
        <f t="shared" ref="Y21:Y26" si="20">(X21/V21)^(365/($A$28-$A$30))-1</f>
        <v>9.2533248554536485E-2</v>
      </c>
      <c r="Z21" s="153">
        <f t="shared" si="9"/>
        <v>0.15323193916349798</v>
      </c>
      <c r="AA21" s="153">
        <f t="shared" si="6"/>
        <v>9.2972972972972912E-2</v>
      </c>
      <c r="AB21" s="89">
        <f>_xll.ciqfunctions.udf.CIQAVG(C21,"IQ_VOLUME","-30D",$A$28)</f>
        <v>0.14219999999999999</v>
      </c>
      <c r="AC21" s="88">
        <f t="shared" si="10"/>
        <v>142200</v>
      </c>
      <c r="AD21" s="127">
        <v>154</v>
      </c>
    </row>
    <row r="22" spans="1:30">
      <c r="A22" s="177" t="s">
        <v>110</v>
      </c>
      <c r="B22" s="176" t="s">
        <v>111</v>
      </c>
      <c r="C22" s="25" t="s">
        <v>112</v>
      </c>
      <c r="D22" s="88">
        <f>_xll.ciqfunctions.udf.CIQ(C22,"IQ_MARKETCAP",$A$28)</f>
        <v>4997.5828799999999</v>
      </c>
      <c r="E22" s="172">
        <f>_xll.ciqfunctions.udf.CIQ(C22,"IQ_HOLDINGS_EQUITY_ASSETS",$A$28)</f>
        <v>4908.8599999999997</v>
      </c>
      <c r="F22" s="173">
        <f>_xll.ciqfunctions.udf.CIQ(C22,"IQ_MARKETCAP",$A$29)</f>
        <v>4108.5170600000001</v>
      </c>
      <c r="G22" s="89">
        <f>_xll.ciqfunctions.udf.CIQ(C22,"IQ_VOLUME",$A$28)</f>
        <v>3.4959999999999998E-2</v>
      </c>
      <c r="H22" s="174">
        <f>_xll.ciqfunctions.udf.CIQ(C22,"IQ_CLOSEPRICE",$A$27)</f>
        <v>140.26</v>
      </c>
      <c r="I22" s="89">
        <f>_xll.ciqfunctions.udf.CIQ(C22,"IQ_CLOSEPRICE",$A$28)</f>
        <v>140.28</v>
      </c>
      <c r="J22" s="153">
        <f t="shared" si="19"/>
        <v>1.425923285327979E-4</v>
      </c>
      <c r="K22" s="189">
        <f>_xll.ciqfunctions.udf.CIQ(C22,"IQ_CLOSEPRICE",$A$28)</f>
        <v>140.28</v>
      </c>
      <c r="L22" s="173">
        <f>_xll.ciqfunctions.udf.CIQ($C22,"IQ_SHARESOUTSTANDING",($A$27))</f>
        <v>35.566270000000003</v>
      </c>
      <c r="M22" s="172">
        <f t="shared" si="11"/>
        <v>8.346659999999984</v>
      </c>
      <c r="N22" s="188">
        <f>_xll.ciqfunctions.udf.CIQAVG($C22,"IQ_VWAP","2023/6/30",A$28,"USD")</f>
        <v>94.16234</v>
      </c>
      <c r="O22" s="172">
        <f>_xll.ciqfunctions.udf.CIQ($C22,"IQ_SHARESOUTSTANDING",$A$29)</f>
        <v>30.43797</v>
      </c>
      <c r="P22" s="172">
        <f>_xll.ciqfunctions.udf.CIQ($C22,"IQ_SHARESOUTSTANDING",$A$28)</f>
        <v>35.625770000000003</v>
      </c>
      <c r="Q22" s="172">
        <f t="shared" si="7"/>
        <v>488.49538745200027</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140.28</v>
      </c>
      <c r="Y22" s="153">
        <f t="shared" si="20"/>
        <v>0.23182027566427799</v>
      </c>
      <c r="Z22" s="153">
        <f t="shared" si="9"/>
        <v>0.3991621783363255</v>
      </c>
      <c r="AA22" s="153">
        <f t="shared" si="6"/>
        <v>3.9265076307601232E-2</v>
      </c>
      <c r="AB22" s="89">
        <f>_xll.ciqfunctions.udf.CIQAVG(C22,"IQ_VOLUME","-30D",$A$28)</f>
        <v>6.7710000000000006E-2</v>
      </c>
      <c r="AC22" s="198">
        <f t="shared" si="10"/>
        <v>67710</v>
      </c>
      <c r="AD22" s="127">
        <v>98</v>
      </c>
    </row>
    <row r="23" spans="1:30">
      <c r="A23" s="176" t="s">
        <v>113</v>
      </c>
      <c r="B23" s="176" t="s">
        <v>114</v>
      </c>
      <c r="C23" s="25" t="s">
        <v>115</v>
      </c>
      <c r="D23" s="88">
        <f>_xll.ciqfunctions.udf.CIQ(C23,"IQ_MARKETCAP",$A$28)</f>
        <v>784.60139000000004</v>
      </c>
      <c r="E23" s="172">
        <f>_xll.ciqfunctions.udf.CIQ(C23,"IQ_HOLDINGS_EQUITY_ASSETS",$A$28)</f>
        <v>914.72</v>
      </c>
      <c r="F23" s="173">
        <f>_xll.ciqfunctions.udf.CIQ(C23,"IQ_MARKETCAP",$A$29)</f>
        <v>769.37172999999996</v>
      </c>
      <c r="G23" s="89">
        <f>_xll.ciqfunctions.udf.CIQ(C23,"IQ_VOLUME",$A$28)</f>
        <v>4.4999999999999997E-3</v>
      </c>
      <c r="H23" s="174">
        <f>_xll.ciqfunctions.udf.CIQ(C23,"IQ_CLOSEPRICE",$A$27)</f>
        <v>65.459999999999994</v>
      </c>
      <c r="I23" s="89">
        <f>_xll.ciqfunctions.udf.CIQ(C23,"IQ_CLOSEPRICE",$A$28)</f>
        <v>65.44</v>
      </c>
      <c r="J23" s="153">
        <f t="shared" si="19"/>
        <v>-3.0553009471426858E-4</v>
      </c>
      <c r="K23" s="173">
        <f>_xll.ciqfunctions.udf.CIQ($C23,"IQ_VWAP",A$28)</f>
        <v>65.440749999999994</v>
      </c>
      <c r="L23" s="173">
        <f>_xll.ciqfunctions.udf.CIQ($C23,"IQ_SHARESOUTSTANDING",($A$27))</f>
        <v>11.98963</v>
      </c>
      <c r="M23" s="172">
        <f t="shared" si="11"/>
        <v>0</v>
      </c>
      <c r="N23" s="172">
        <f>_xll.ciqfunctions.udf.CIQAVG($C23,"IQ_VWAP",A$29,A$28,"USD")</f>
        <v>66.959119999999999</v>
      </c>
      <c r="O23" s="172">
        <f>_xll.ciqfunctions.udf.CIQ($C23,"IQ_SHARESOUTSTANDING",$A$29)</f>
        <v>11.462630000000001</v>
      </c>
      <c r="P23" s="172">
        <f>_xll.ciqfunctions.udf.CIQ($C23,"IQ_SHARESOUTSTANDING",$A$28)</f>
        <v>11.98963</v>
      </c>
      <c r="Q23" s="172">
        <f t="shared" si="7"/>
        <v>35.287456239999948</v>
      </c>
      <c r="R23" s="173">
        <f>_xll.ciqfunctions.udf.CIQAVG($C23,"IQ_VWAP",A$30,A$28,"USD")</f>
        <v>64.722890000000007</v>
      </c>
      <c r="S23" s="173">
        <f>_xll.ciqfunctions.udf.CIQ($C23,"IQ_SHARESOUTSTANDING",$A$30)</f>
        <v>11.798629999999999</v>
      </c>
      <c r="T23" s="172">
        <f t="shared" si="8"/>
        <v>12.362071990000048</v>
      </c>
      <c r="U23" s="126">
        <v>4.0000000000000001E-3</v>
      </c>
      <c r="V23" s="91">
        <f>_xll.ciqfunctions.udf.CIQ(C23,"IQ_CLOSEPRICE",$A$30)</f>
        <v>55.94</v>
      </c>
      <c r="W23" s="91">
        <f>_xll.ciqfunctions.udf.CIQ($C23,"IQ_CLOSEPRICE","2024/12/30")</f>
        <v>67.12</v>
      </c>
      <c r="X23" s="91">
        <f>_xll.ciqfunctions.udf.CIQ(C23,"IQ_CLOSEPRICE",$A$28)</f>
        <v>65.44</v>
      </c>
      <c r="Y23" s="153">
        <f t="shared" si="20"/>
        <v>0.10226467246902993</v>
      </c>
      <c r="Z23" s="153">
        <f t="shared" si="9"/>
        <v>0.16982481229889168</v>
      </c>
      <c r="AA23" s="153">
        <f t="shared" si="6"/>
        <v>-2.5029797377830842E-2</v>
      </c>
      <c r="AB23" s="89">
        <f>_xll.ciqfunctions.udf.CIQAVG(C23,"IQ_VOLUME","-30D",$A$28)</f>
        <v>1.357E-2</v>
      </c>
      <c r="AC23" s="89">
        <f t="shared" si="10"/>
        <v>13570</v>
      </c>
      <c r="AD23" s="127">
        <v>67</v>
      </c>
    </row>
    <row r="24" spans="1:30">
      <c r="A24" s="176" t="s">
        <v>116</v>
      </c>
      <c r="B24" s="176" t="s">
        <v>117</v>
      </c>
      <c r="C24" s="25" t="s">
        <v>118</v>
      </c>
      <c r="D24" s="88">
        <f>_xll.ciqfunctions.udf.CIQ(C24,"IQ_MARKETCAP",$A$28)</f>
        <v>766.54119000000003</v>
      </c>
      <c r="E24" s="172">
        <f>_xll.ciqfunctions.udf.CIQ(C24,"IQ_HOLDINGS_EQUITY_ASSETS",$A$28)</f>
        <v>816.1</v>
      </c>
      <c r="F24" s="173">
        <f>_xll.ciqfunctions.udf.CIQ(C24,"IQ_MARKETCAP",$A$29)</f>
        <v>598.08190000000002</v>
      </c>
      <c r="G24" s="89">
        <f>_xll.ciqfunctions.udf.CIQ(C24,"IQ_VOLUME",$A$28)</f>
        <v>3.4099999999999998E-2</v>
      </c>
      <c r="H24" s="174">
        <f>_xll.ciqfunctions.udf.CIQ(C24,"IQ_CLOSEPRICE",$A$27)</f>
        <v>18.498000000000001</v>
      </c>
      <c r="I24" s="89">
        <f>_xll.ciqfunctions.udf.CIQ(C24,"IQ_CLOSEPRICE",$A$28)</f>
        <v>18.350000000000001</v>
      </c>
      <c r="J24" s="153">
        <f t="shared" si="19"/>
        <v>-8.0008649583738611E-3</v>
      </c>
      <c r="K24" s="173">
        <f>_xll.ciqfunctions.udf.CIQ($C24,"IQ_VWAP",A$28)</f>
        <v>18.532330000000002</v>
      </c>
      <c r="L24" s="173">
        <f>_xll.ciqfunctions.udf.CIQ($C24,"IQ_SHARESOUTSTANDING",($A$27))</f>
        <v>41.72336</v>
      </c>
      <c r="M24" s="172">
        <f t="shared" si="11"/>
        <v>0.92661649999994744</v>
      </c>
      <c r="N24" s="172">
        <f>_xll.ciqfunctions.udf.CIQAVG($C24,"IQ_VWAP",A$29,A$28,"USD")</f>
        <v>22.2483</v>
      </c>
      <c r="O24" s="172">
        <f>_xll.ciqfunctions.udf.CIQ($C24,"IQ_SHARESOUTSTANDING",$A$29)</f>
        <v>34.511360000000003</v>
      </c>
      <c r="P24" s="172">
        <f>_xll.ciqfunctions.udf.CIQ($C24,"IQ_SHARESOUTSTANDING",$A$28)</f>
        <v>41.773359999999997</v>
      </c>
      <c r="Q24" s="172">
        <f t="shared" si="7"/>
        <v>161.56715459999987</v>
      </c>
      <c r="R24" s="173">
        <f>_xll.ciqfunctions.udf.CIQAVG($C24,"IQ_VWAP",A$30,A$28,"USD")</f>
        <v>20.639869999999998</v>
      </c>
      <c r="S24" s="173">
        <f>_xll.ciqfunctions.udf.CIQ($C24,"IQ_SHARESOUTSTANDING",$A$30)</f>
        <v>29.866530000000001</v>
      </c>
      <c r="T24" s="172">
        <f t="shared" si="8"/>
        <v>245.75542331209991</v>
      </c>
      <c r="U24" s="126">
        <v>4.8999999999999998E-3</v>
      </c>
      <c r="V24" s="91">
        <f>_xll.ciqfunctions.udf.CIQ(C24,"IQ_CLOSEPRICE",$A$30)</f>
        <v>14.372999999999999</v>
      </c>
      <c r="W24" s="91">
        <f>_xll.ciqfunctions.udf.CIQ($C24,"IQ_CLOSEPRICE",$A$29)</f>
        <v>17.329999999999998</v>
      </c>
      <c r="X24" s="168">
        <f>_xll.ciqfunctions.udf.CIQ(C24,"IQ_CLOSEPRICE",$A$28)</f>
        <v>18.350000000000001</v>
      </c>
      <c r="Y24" s="153">
        <f t="shared" si="20"/>
        <v>0.16373566602281198</v>
      </c>
      <c r="Z24" s="153">
        <f t="shared" si="9"/>
        <v>0.2766993668684341</v>
      </c>
      <c r="AA24" s="153">
        <f t="shared" si="6"/>
        <v>5.8857472590883031E-2</v>
      </c>
      <c r="AB24" s="89">
        <f>_xll.ciqfunctions.udf.CIQAVG(C24,"IQ_VOLUME","-30D",$A$28)</f>
        <v>6.4100000000000004E-2</v>
      </c>
      <c r="AC24" s="89">
        <f t="shared" si="10"/>
        <v>64100.000000000007</v>
      </c>
      <c r="AD24" s="127">
        <v>61</v>
      </c>
    </row>
    <row r="25" spans="1:30">
      <c r="A25" s="176" t="s">
        <v>119</v>
      </c>
      <c r="B25" s="176" t="s">
        <v>120</v>
      </c>
      <c r="C25" s="25" t="s">
        <v>121</v>
      </c>
      <c r="D25" s="88">
        <f>_xll.ciqfunctions.udf.CIQ(C25,"IQ_MARKETCAP",$A$28)</f>
        <v>302.22674000000001</v>
      </c>
      <c r="E25" s="172">
        <f>_xll.ciqfunctions.udf.CIQ(C25,"IQ_HOLDINGS_EQUITY_ASSETS",$A$28)</f>
        <v>194.54</v>
      </c>
      <c r="F25" s="173">
        <f>_xll.ciqfunctions.udf.CIQ(C25,"IQ_MARKETCAP",$A$29)</f>
        <v>287.83999999999997</v>
      </c>
      <c r="G25" s="89">
        <f>_xll.ciqfunctions.udf.CIQ(C25,"IQ_VOLUME",$A$28)</f>
        <v>9.5960000000000004E-2</v>
      </c>
      <c r="H25" s="174">
        <f>_xll.ciqfunctions.udf.CIQ(C25,"IQ_CLOSEPRICE",$A$27)</f>
        <v>14.56</v>
      </c>
      <c r="I25" s="89">
        <f>_xll.ciqfunctions.udf.CIQ(C25,"IQ_CLOSEPRICE",$A$28)</f>
        <v>14.55</v>
      </c>
      <c r="J25" s="153">
        <f t="shared" si="19"/>
        <v>-6.8681318681317212E-4</v>
      </c>
      <c r="K25" s="173">
        <f>_xll.ciqfunctions.udf.CIQ($C25,"IQ_VWAP",A$28)</f>
        <v>14.577349999999999</v>
      </c>
      <c r="L25" s="173">
        <f>_xll.ciqfunctions.udf.CIQ($C25,"IQ_SHARESOUTSTANDING",($A$27))</f>
        <v>20.771599999999999</v>
      </c>
      <c r="M25" s="172">
        <f t="shared" si="11"/>
        <v>0</v>
      </c>
      <c r="N25" s="172">
        <f>_xll.ciqfunctions.udf.CIQAVG($C25,"IQ_VWAP",A$29,A$28,"USD")</f>
        <v>9.01952</v>
      </c>
      <c r="O25" s="172">
        <f>_xll.ciqfunctions.udf.CIQ($C25,"IQ_SHARESOUTSTANDING",$A$29)</f>
        <v>19.266400000000001</v>
      </c>
      <c r="P25" s="172">
        <f>_xll.ciqfunctions.udf.CIQ($C25,"IQ_SHARESOUTSTANDING",$A$28)</f>
        <v>20.771599999999999</v>
      </c>
      <c r="Q25" s="172">
        <f t="shared" si="7"/>
        <v>13.576181503999987</v>
      </c>
      <c r="R25" s="173">
        <f>_xll.ciqfunctions.udf.CIQAVG($C25,"IQ_VWAP",A$30,A$28,"USD")</f>
        <v>9.10928</v>
      </c>
      <c r="S25" s="173">
        <f>_xll.ciqfunctions.udf.CIQ($C25,"IQ_SHARESOUTSTANDING",$A$30)</f>
        <v>16.741669999999999</v>
      </c>
      <c r="T25" s="172">
        <f t="shared" si="8"/>
        <v>36.709760750400001</v>
      </c>
      <c r="U25" s="126">
        <v>5.7000000000000002E-3</v>
      </c>
      <c r="V25" s="91">
        <f>_xll.ciqfunctions.udf.CIQ(C25,"IQ_CLOSEPRICE",$A$30)</f>
        <v>12.65</v>
      </c>
      <c r="W25" s="91">
        <f>_xll.ciqfunctions.udf.CIQ($C25,"IQ_CLOSEPRICE",$A$29)</f>
        <v>14.94</v>
      </c>
      <c r="X25" s="91">
        <f>_xll.ciqfunctions.udf.CIQ(C25,"IQ_CLOSEPRICE",$A$28)</f>
        <v>14.55</v>
      </c>
      <c r="Y25" s="153">
        <f t="shared" si="20"/>
        <v>9.0747951535135485E-2</v>
      </c>
      <c r="Z25" s="153">
        <f t="shared" si="9"/>
        <v>0.15019762845849804</v>
      </c>
      <c r="AA25" s="153">
        <f t="shared" si="6"/>
        <v>-2.6104417670682611E-2</v>
      </c>
      <c r="AB25" s="89">
        <f>_xll.ciqfunctions.udf.CIQAVG(C25,"IQ_VOLUME","-30D",$A$28)</f>
        <v>4.8939999999999997E-2</v>
      </c>
      <c r="AC25" s="89">
        <f t="shared" si="10"/>
        <v>48940</v>
      </c>
      <c r="AD25" s="127">
        <v>42</v>
      </c>
    </row>
    <row r="26" spans="1:30">
      <c r="A26" s="177" t="s">
        <v>122</v>
      </c>
      <c r="B26" s="175" t="s">
        <v>123</v>
      </c>
      <c r="C26" s="27" t="s">
        <v>124</v>
      </c>
      <c r="D26" s="88">
        <f>_xll.ciqfunctions.udf.CIQ(C26,"IQ_MARKETCAP",$A$28)</f>
        <v>77.718180000000004</v>
      </c>
      <c r="E26" s="172">
        <f>_xll.ciqfunctions.udf.CIQ(C26,"IQ_HOLDINGS_EQUITY_ASSETS",$A$28)</f>
        <v>106.7</v>
      </c>
      <c r="F26" s="173">
        <f>_xll.ciqfunctions.udf.CIQ(C26,"IQ_MARKETCAP",$A$29)</f>
        <v>61.29</v>
      </c>
      <c r="G26" s="171">
        <f>_xll.ciqfunctions.udf.CIQ(C26,"IQ_VOLUME",$A$28)</f>
        <v>0</v>
      </c>
      <c r="H26" s="174">
        <f>_xll.ciqfunctions.udf.CIQ(C26,"IQ_CLOSEPRICE",$A$27)</f>
        <v>19.001999999999999</v>
      </c>
      <c r="I26" s="89">
        <v>20.43</v>
      </c>
      <c r="J26" s="153">
        <f t="shared" si="19"/>
        <v>7.5149984212188242E-2</v>
      </c>
      <c r="K26" s="189">
        <f>_xll.ciqfunctions.udf.CIQ(C26,"IQ_CLOSEPRICE",$A$28)</f>
        <v>19.001999999999999</v>
      </c>
      <c r="L26" s="173">
        <f>_xll.ciqfunctions.udf.CIQ($C26,"IQ_SHARESOUTSTANDING",($A$27))</f>
        <v>4.09</v>
      </c>
      <c r="M26" s="172">
        <f t="shared" si="11"/>
        <v>0</v>
      </c>
      <c r="N26" s="188">
        <f>_xll.ciqfunctions.udf.CIQAVG($C26,"IQ_VWAP","2023/6/30",A$28,"USD")</f>
        <v>18.61572</v>
      </c>
      <c r="O26" s="172">
        <f>_xll.ciqfunctions.udf.CIQ($C26,"IQ_SHARESOUTSTANDING",$A$29)</f>
        <v>3</v>
      </c>
      <c r="P26" s="172">
        <f>_xll.ciqfunctions.udf.CIQ($C26,"IQ_SHARESOUTSTANDING",$A$28)</f>
        <v>4.09</v>
      </c>
      <c r="Q26" s="172">
        <f t="shared" si="7"/>
        <v>20.291134799999998</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19.001999999999999</v>
      </c>
      <c r="Y26" s="153">
        <f t="shared" si="20"/>
        <v>7.0770624920508896E-2</v>
      </c>
      <c r="Z26" s="153">
        <f t="shared" si="9"/>
        <v>0.11645123384253808</v>
      </c>
      <c r="AA26" s="153">
        <f t="shared" si="6"/>
        <v>-6.9897209985315789E-2</v>
      </c>
      <c r="AB26" s="89">
        <f>_xll.ciqfunctions.udf.CIQAVG(C26,"IQ_VOLUME","-30D",$A$28)</f>
        <v>0</v>
      </c>
      <c r="AC26" s="198">
        <f t="shared" si="10"/>
        <v>0</v>
      </c>
      <c r="AD26" s="127">
        <v>42</v>
      </c>
    </row>
    <row r="27" spans="1:30">
      <c r="A27" s="211">
        <f>'raw1'!$A$14</f>
        <v>45876</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45877</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450.73925000000003</v>
      </c>
      <c r="D2" s="95">
        <f>'raw2'!G2</f>
        <v>3.5580000000000001E-2</v>
      </c>
      <c r="E2" s="96">
        <f>'raw2'!J2</f>
        <v>5.5736994648423728E-4</v>
      </c>
      <c r="F2" s="134">
        <f>'raw2'!M2</f>
        <v>0</v>
      </c>
      <c r="G2" s="134">
        <f>'raw2'!Q2</f>
        <v>20.303165400000026</v>
      </c>
      <c r="H2" s="135">
        <f>'raw2'!T2</f>
        <v>26.409407250000001</v>
      </c>
      <c r="I2" s="148">
        <f>'raw2'!U2</f>
        <v>5.8500000000000002E-3</v>
      </c>
      <c r="J2" s="149" t="e">
        <f>'raw2'!Z2</f>
        <v>#DIV/0!</v>
      </c>
      <c r="K2" s="149">
        <f>'raw2'!AA2</f>
        <v>0.10917261645530707</v>
      </c>
      <c r="L2" s="112">
        <f>'raw2'!AC2</f>
        <v>54900</v>
      </c>
      <c r="M2" s="113">
        <f>'raw2'!AD2</f>
        <v>61.5</v>
      </c>
    </row>
    <row r="3" spans="1:13">
      <c r="A3" s="103" t="s">
        <v>50</v>
      </c>
      <c r="B3" s="104"/>
      <c r="C3" s="94">
        <f>'raw2'!D3</f>
        <v>60143.280625000029</v>
      </c>
      <c r="D3" s="95">
        <f>'raw2'!G3</f>
        <v>9.0859700000000014</v>
      </c>
      <c r="E3" s="96">
        <f>'raw2'!J3</f>
        <v>0</v>
      </c>
      <c r="F3" s="134">
        <f>'raw2'!M3</f>
        <v>9.2732764999999322</v>
      </c>
      <c r="G3" s="134">
        <f>'raw2'!Q3</f>
        <v>2793.3255306631404</v>
      </c>
      <c r="H3" s="135">
        <f>'raw2'!T3</f>
        <v>10619.577399601021</v>
      </c>
      <c r="I3" s="148">
        <f>'raw2'!U3</f>
        <v>0</v>
      </c>
      <c r="J3" s="149">
        <f>'raw2'!Z3</f>
        <v>0</v>
      </c>
      <c r="K3" s="149">
        <f>'raw2'!AA3</f>
        <v>0</v>
      </c>
      <c r="L3" s="112">
        <f>'raw2'!AC3</f>
        <v>0</v>
      </c>
      <c r="M3" s="113">
        <f>'raw2'!AD3</f>
        <v>0</v>
      </c>
    </row>
    <row r="4" spans="1:13">
      <c r="A4" s="103" t="s">
        <v>19</v>
      </c>
      <c r="B4" s="104" t="s">
        <v>20</v>
      </c>
      <c r="C4" s="94">
        <f>'raw2'!D4</f>
        <v>367223.63250000001</v>
      </c>
      <c r="D4" s="95">
        <f>'raw2'!G4</f>
        <v>34.377029999999998</v>
      </c>
      <c r="E4" s="96">
        <f>'raw2'!J4</f>
        <v>9.3282271098305558E-3</v>
      </c>
      <c r="F4" s="134">
        <f>'raw2'!M4</f>
        <v>0</v>
      </c>
      <c r="G4" s="134">
        <f>'raw2'!Q4</f>
        <v>11291.509900000001</v>
      </c>
      <c r="H4" s="135">
        <f>'raw2'!T4</f>
        <v>38035.26595199998</v>
      </c>
      <c r="I4" s="148">
        <f>'raw2'!U4</f>
        <v>2E-3</v>
      </c>
      <c r="J4" s="149">
        <f>'raw2'!Z4</f>
        <v>0.40298398124633716</v>
      </c>
      <c r="K4" s="149">
        <f>'raw2'!AA4</f>
        <v>0.12385814603994283</v>
      </c>
      <c r="L4" s="112">
        <f>'raw2'!AC4</f>
        <v>43814220</v>
      </c>
      <c r="M4" s="113">
        <f>'raw2'!AD4</f>
        <v>101</v>
      </c>
    </row>
    <row r="5" spans="1:13" s="118" customFormat="1">
      <c r="A5" s="136" t="s">
        <v>71</v>
      </c>
      <c r="B5" s="137" t="s">
        <v>72</v>
      </c>
      <c r="C5" s="138">
        <f>'raw2'!D5</f>
        <v>29.560569999999998</v>
      </c>
      <c r="D5" s="90">
        <f>'raw2'!G5</f>
        <v>3.6200000000000003E-2</v>
      </c>
      <c r="E5" s="139">
        <f>'raw2'!J5</f>
        <v>8.4101726523123791E-4</v>
      </c>
      <c r="F5" s="219">
        <f>'raw2'!M5</f>
        <v>0</v>
      </c>
      <c r="G5" s="219">
        <f>'raw2'!Q5</f>
        <v>14.34463</v>
      </c>
      <c r="H5" s="220">
        <f>'raw2'!T5</f>
        <v>24.819417000000001</v>
      </c>
      <c r="I5" s="150">
        <f>'raw2'!U5</f>
        <v>0.01</v>
      </c>
      <c r="J5" s="221">
        <f>'raw2'!Z5</f>
        <v>0.55028037383177564</v>
      </c>
      <c r="K5" s="221">
        <f>'raw2'!AA5</f>
        <v>0.15529370383397811</v>
      </c>
      <c r="L5" s="151">
        <f>'raw2'!AC5</f>
        <v>32259.999999999996</v>
      </c>
      <c r="M5" s="152">
        <f>'raw2'!AD5</f>
        <v>48</v>
      </c>
    </row>
    <row r="6" spans="1:13">
      <c r="A6" s="140" t="s">
        <v>30</v>
      </c>
      <c r="B6" s="141" t="s">
        <v>31</v>
      </c>
      <c r="C6" s="94">
        <f>'raw2'!D6</f>
        <v>27736.199779999999</v>
      </c>
      <c r="D6" s="95">
        <f>'raw2'!G6</f>
        <v>5.1038399999999999</v>
      </c>
      <c r="E6" s="96">
        <f>'raw2'!J6</f>
        <v>8.2783731794447927E-3</v>
      </c>
      <c r="F6" s="134">
        <f>'raw2'!M6</f>
        <v>0</v>
      </c>
      <c r="G6" s="134">
        <f>'raw2'!Q6</f>
        <v>-429.2142925</v>
      </c>
      <c r="H6" s="135">
        <f>'raw2'!T6</f>
        <v>6168.9322810000021</v>
      </c>
      <c r="I6" s="148">
        <f>'raw2'!U6</f>
        <v>3.5000000000000001E-3</v>
      </c>
      <c r="J6" s="149">
        <f>'raw2'!Z6</f>
        <v>0.67856121690398563</v>
      </c>
      <c r="K6" s="149">
        <f>'raw2'!AA6</f>
        <v>0.21208242143948453</v>
      </c>
      <c r="L6" s="112">
        <f>'raw2'!AC6</f>
        <v>7377810</v>
      </c>
      <c r="M6" s="113">
        <f>'raw2'!AD6</f>
        <v>27</v>
      </c>
    </row>
    <row r="7" spans="1:13">
      <c r="A7" s="142" t="s">
        <v>73</v>
      </c>
      <c r="B7" s="141" t="s">
        <v>74</v>
      </c>
      <c r="C7" s="94">
        <f>'raw2'!D7</f>
        <v>11840.04</v>
      </c>
      <c r="D7" s="95">
        <f>'raw2'!G7</f>
        <v>1.0082500000000001</v>
      </c>
      <c r="E7" s="96">
        <f>'raw2'!J7</f>
        <v>2.7372262773723666E-4</v>
      </c>
      <c r="F7" s="134">
        <f>'raw2'!M7</f>
        <v>0</v>
      </c>
      <c r="G7" s="134">
        <f>'raw2'!Q7</f>
        <v>1504.9950620000004</v>
      </c>
      <c r="H7" s="135">
        <f>'raw2'!T7</f>
        <v>1460.9613375000001</v>
      </c>
      <c r="I7" s="148">
        <f>'raw2'!U7</f>
        <v>0.01</v>
      </c>
      <c r="J7" s="149">
        <f>'raw2'!Z7</f>
        <v>0.35132136870131148</v>
      </c>
      <c r="K7" s="149">
        <f>'raw2'!AA7</f>
        <v>9.4986016779863958E-2</v>
      </c>
      <c r="L7" s="112">
        <f>'raw2'!AC7</f>
        <v>4362280</v>
      </c>
      <c r="M7" s="113">
        <f>'raw2'!AD7</f>
        <v>121</v>
      </c>
    </row>
    <row r="8" spans="1:13">
      <c r="A8" s="92" t="s">
        <v>93</v>
      </c>
      <c r="B8" s="99" t="s">
        <v>95</v>
      </c>
      <c r="C8" s="94">
        <f>'raw2'!D8</f>
        <v>2810.9760000000001</v>
      </c>
      <c r="D8" s="95">
        <f>'raw2'!G8</f>
        <v>0.51883999999999997</v>
      </c>
      <c r="E8" s="96">
        <f>'raw2'!J8</f>
        <v>5.0852527669758216E-3</v>
      </c>
      <c r="F8" s="134">
        <f>'raw2'!M8</f>
        <v>0</v>
      </c>
      <c r="G8" s="134">
        <f>'raw2'!Q8</f>
        <v>88.388980199999793</v>
      </c>
      <c r="H8" s="135">
        <f>'raw2'!T8</f>
        <v>-105.90228200000017</v>
      </c>
      <c r="I8" s="148">
        <f>'raw2'!U8</f>
        <v>6.8999999999999999E-3</v>
      </c>
      <c r="J8" s="149">
        <f>'raw2'!Z8</f>
        <v>0.17894736842105274</v>
      </c>
      <c r="K8" s="149">
        <f>'raw2'!AA8</f>
        <v>5.164319248826299E-2</v>
      </c>
      <c r="L8" s="112">
        <f>'raw2'!AC8</f>
        <v>686280</v>
      </c>
      <c r="M8" s="113">
        <f>'raw2'!AD8</f>
        <v>43</v>
      </c>
    </row>
    <row r="9" spans="1:13">
      <c r="A9" s="92" t="s">
        <v>102</v>
      </c>
      <c r="B9" s="93" t="s">
        <v>103</v>
      </c>
      <c r="C9" s="94">
        <f>'raw2'!D9</f>
        <v>4008.2175900000002</v>
      </c>
      <c r="D9" s="95">
        <f>'raw2'!G9</f>
        <v>0.98121999999999998</v>
      </c>
      <c r="E9" s="96">
        <f>'raw2'!J9</f>
        <v>4.4732721986131905E-3</v>
      </c>
      <c r="F9" s="134">
        <f>'raw2'!M9</f>
        <v>0</v>
      </c>
      <c r="G9" s="134">
        <f>'raw2'!Q9</f>
        <v>867.67912800000033</v>
      </c>
      <c r="H9" s="135">
        <f>'raw2'!T9</f>
        <v>2226.1559661000001</v>
      </c>
      <c r="I9" s="148">
        <f>'raw2'!U9</f>
        <v>6.7999999999999996E-3</v>
      </c>
      <c r="J9" s="149">
        <f>'raw2'!Z9</f>
        <v>0.44034637588197545</v>
      </c>
      <c r="K9" s="149">
        <f>'raw2'!AA9</f>
        <v>0.16226708074534146</v>
      </c>
      <c r="L9" s="112">
        <f>'raw2'!AC9</f>
        <v>1052400</v>
      </c>
      <c r="M9" s="113">
        <f>'raw2'!AD9</f>
        <v>86</v>
      </c>
    </row>
    <row r="10" spans="1:13">
      <c r="A10" s="100" t="s">
        <v>178</v>
      </c>
      <c r="B10" s="102" t="s">
        <v>98</v>
      </c>
      <c r="C10" s="94">
        <f>'raw2'!D10</f>
        <v>1196.6565000000001</v>
      </c>
      <c r="D10" s="95">
        <f>'raw2'!G10</f>
        <v>0.61560000000000004</v>
      </c>
      <c r="E10" s="96">
        <f>'raw2'!J10</f>
        <v>2.3529411764701202E-4</v>
      </c>
      <c r="F10" s="134">
        <f>'raw2'!M10</f>
        <v>0</v>
      </c>
      <c r="G10" s="134">
        <f>'raw2'!Q10</f>
        <v>324.88513750000004</v>
      </c>
      <c r="H10" s="135">
        <f>'raw2'!T10</f>
        <v>378.92492249999998</v>
      </c>
      <c r="I10" s="148">
        <f>'raw2'!U10</f>
        <v>4.7000000000000002E-3</v>
      </c>
      <c r="J10" s="149">
        <f>'raw2'!Z10</f>
        <v>0.23217391304347812</v>
      </c>
      <c r="K10" s="149">
        <f>'raw2'!AA10</f>
        <v>0.14674939304019419</v>
      </c>
      <c r="L10" s="112">
        <f>'raw2'!AC10</f>
        <v>486440</v>
      </c>
      <c r="M10" s="113">
        <f>'raw2'!AD10</f>
        <v>112</v>
      </c>
    </row>
    <row r="11" spans="1:13">
      <c r="A11" s="92" t="s">
        <v>177</v>
      </c>
      <c r="B11" s="99" t="s">
        <v>101</v>
      </c>
      <c r="C11" s="94">
        <f>'raw2'!D11</f>
        <v>514.58810000000005</v>
      </c>
      <c r="D11" s="95">
        <f>'raw2'!G11</f>
        <v>4.4569999999999999E-2</v>
      </c>
      <c r="E11" s="96">
        <f>'raw2'!J11</f>
        <v>4.4613686489833344E-3</v>
      </c>
      <c r="F11" s="134">
        <f>'raw2'!M11</f>
        <v>0</v>
      </c>
      <c r="G11" s="134">
        <f>'raw2'!Q11</f>
        <v>20.31519600000005</v>
      </c>
      <c r="H11" s="135">
        <f>'raw2'!T11</f>
        <v>-22.134844999999999</v>
      </c>
      <c r="I11" s="148">
        <f>'raw2'!U11</f>
        <v>6.4999999999999997E-3</v>
      </c>
      <c r="J11" s="149">
        <f>'raw2'!Z11</f>
        <v>9.7298484515703887E-2</v>
      </c>
      <c r="K11" s="149">
        <f>'raw2'!AA11</f>
        <v>0.10923623445825936</v>
      </c>
      <c r="L11" s="112">
        <f>'raw2'!AC11</f>
        <v>60860</v>
      </c>
      <c r="M11" s="113">
        <f>'raw2'!AD11</f>
        <v>110</v>
      </c>
    </row>
    <row r="12" spans="1:13">
      <c r="A12" s="92" t="s">
        <v>26</v>
      </c>
      <c r="B12" s="93" t="s">
        <v>28</v>
      </c>
      <c r="C12" s="94">
        <f>'raw2'!D12</f>
        <v>496.63350000000003</v>
      </c>
      <c r="D12" s="95">
        <f>'raw2'!G12</f>
        <v>2.4500000000000001E-2</v>
      </c>
      <c r="E12" s="96">
        <f>'raw2'!J12</f>
        <v>-1.4928343949045151E-3</v>
      </c>
      <c r="F12" s="134">
        <f>'raw2'!M12</f>
        <v>0</v>
      </c>
      <c r="G12" s="134">
        <f>'raw2'!Q12</f>
        <v>40.819500000000012</v>
      </c>
      <c r="H12" s="135">
        <f>'raw2'!T12</f>
        <v>230.7764396</v>
      </c>
      <c r="I12" s="148">
        <f>'raw2'!U12</f>
        <v>6.0000000000000001E-3</v>
      </c>
      <c r="J12" s="149">
        <f>'raw2'!Z12</f>
        <v>0.29927479927479927</v>
      </c>
      <c r="K12" s="149">
        <f>'raw2'!AA12</f>
        <v>0.10910899845235478</v>
      </c>
      <c r="L12" s="112">
        <f>'raw2'!AC12</f>
        <v>40280</v>
      </c>
      <c r="M12" s="113">
        <f>'raw2'!AD12</f>
        <v>102</v>
      </c>
    </row>
    <row r="13" spans="1:13">
      <c r="A13" s="92" t="s">
        <v>87</v>
      </c>
      <c r="B13" s="99" t="s">
        <v>89</v>
      </c>
      <c r="C13" s="94">
        <f>'raw2'!D13</f>
        <v>219.55799999999999</v>
      </c>
      <c r="D13" s="95">
        <f>'raw2'!G13</f>
        <v>1.0200000000000001E-3</v>
      </c>
      <c r="E13" s="96">
        <f>'raw2'!J13</f>
        <v>2.3557126030625155E-3</v>
      </c>
      <c r="F13" s="134">
        <f>'raw2'!M13</f>
        <v>0</v>
      </c>
      <c r="G13" s="134">
        <f>'raw2'!Q13</f>
        <v>-13.296599999999993</v>
      </c>
      <c r="H13" s="135">
        <f>'raw2'!T13</f>
        <v>-20.042169000000023</v>
      </c>
      <c r="I13" s="148">
        <f>'raw2'!U13</f>
        <v>4.4999999999999997E-3</v>
      </c>
      <c r="J13" s="149">
        <f>'raw2'!Z13</f>
        <v>0.23392943450942472</v>
      </c>
      <c r="K13" s="149">
        <f>'raw2'!AA13</f>
        <v>0.16045454545454541</v>
      </c>
      <c r="L13" s="112">
        <f>'raw2'!AC13</f>
        <v>86670</v>
      </c>
      <c r="M13" s="113">
        <f>'raw2'!AD13</f>
        <v>81</v>
      </c>
    </row>
    <row r="14" spans="1:13">
      <c r="A14" s="92" t="s">
        <v>179</v>
      </c>
      <c r="B14" s="99" t="s">
        <v>86</v>
      </c>
      <c r="C14" s="94">
        <f>'raw2'!D14</f>
        <v>209.38225</v>
      </c>
      <c r="D14" s="95">
        <f>'raw2'!G14</f>
        <v>1.7350000000000001E-2</v>
      </c>
      <c r="E14" s="96">
        <f>'raw2'!J14</f>
        <v>1.7793594306046281E-4</v>
      </c>
      <c r="F14" s="134">
        <f>'raw2'!M14</f>
        <v>0</v>
      </c>
      <c r="G14" s="134">
        <f>'raw2'!Q14</f>
        <v>33.979513500000017</v>
      </c>
      <c r="H14" s="135">
        <f>'raw2'!T14</f>
        <v>29.242124999999998</v>
      </c>
      <c r="I14" s="148">
        <f>'raw2'!U14</f>
        <v>6.7999999999999996E-3</v>
      </c>
      <c r="J14" s="149">
        <f>'raw2'!Z14</f>
        <v>0.36298056522108135</v>
      </c>
      <c r="K14" s="149">
        <f>'raw2'!AA14</f>
        <v>0.14714285714285724</v>
      </c>
      <c r="L14" s="112">
        <f>'raw2'!AC14</f>
        <v>30600</v>
      </c>
      <c r="M14" s="113">
        <f>'raw2'!AD14</f>
        <v>62</v>
      </c>
    </row>
    <row r="15" spans="1:13">
      <c r="A15" s="92" t="s">
        <v>90</v>
      </c>
      <c r="B15" s="102" t="s">
        <v>92</v>
      </c>
      <c r="C15" s="94">
        <f>'raw2'!D15</f>
        <v>185.34925000000001</v>
      </c>
      <c r="D15" s="95">
        <f>'raw2'!G15</f>
        <v>1.8880000000000001E-2</v>
      </c>
      <c r="E15" s="96">
        <f>'raw2'!J15</f>
        <v>-2.6766500753043804E-3</v>
      </c>
      <c r="F15" s="134">
        <f>'raw2'!M15</f>
        <v>0</v>
      </c>
      <c r="G15" s="134">
        <f>'raw2'!Q15</f>
        <v>3.5598529999999871</v>
      </c>
      <c r="H15" s="135">
        <f>'raw2'!T15</f>
        <v>30.227507999999997</v>
      </c>
      <c r="I15" s="148">
        <f>'raw2'!U15</f>
        <v>5.0000000000000001E-3</v>
      </c>
      <c r="J15" s="149">
        <f>'raw2'!Z15</f>
        <v>0.54927480003605433</v>
      </c>
      <c r="K15" s="149">
        <f>'raw2'!AA15</f>
        <v>0.1183309759547384</v>
      </c>
      <c r="L15" s="112">
        <f>'raw2'!AC15</f>
        <v>18290</v>
      </c>
      <c r="M15" s="113">
        <f>'raw2'!AD15</f>
        <v>47</v>
      </c>
    </row>
    <row r="16" spans="1:13">
      <c r="A16" s="92" t="s">
        <v>182</v>
      </c>
      <c r="B16" s="99" t="s">
        <v>78</v>
      </c>
      <c r="C16" s="94">
        <f>'raw2'!D16</f>
        <v>404.84500000000003</v>
      </c>
      <c r="D16" s="95">
        <f>'raw2'!G16</f>
        <v>0.27413999999999999</v>
      </c>
      <c r="E16" s="96">
        <f>'raw2'!J16</f>
        <v>1.3564431047475487E-2</v>
      </c>
      <c r="F16" s="134">
        <f>'raw2'!M16</f>
        <v>0</v>
      </c>
      <c r="G16" s="134">
        <f>'raw2'!Q16</f>
        <v>81.592036500000006</v>
      </c>
      <c r="H16" s="135">
        <f>'raw2'!T16</f>
        <v>208.37530000000001</v>
      </c>
      <c r="I16" s="148">
        <f>'raw2'!U16</f>
        <v>7.4999999999999997E-3</v>
      </c>
      <c r="J16" s="149">
        <f>'raw2'!Z16</f>
        <v>1.0765946934899913</v>
      </c>
      <c r="K16" s="149">
        <f>'raw2'!AA16</f>
        <v>0.32970835392980713</v>
      </c>
      <c r="L16" s="112">
        <f>'raw2'!AC16</f>
        <v>179240</v>
      </c>
      <c r="M16" s="113">
        <f>'raw2'!AD16</f>
        <v>47</v>
      </c>
    </row>
    <row r="17" spans="1:13">
      <c r="A17" s="92" t="s">
        <v>107</v>
      </c>
      <c r="B17" s="99" t="s">
        <v>109</v>
      </c>
      <c r="C17" s="94">
        <f>'raw2'!D17</f>
        <v>103.31207000000001</v>
      </c>
      <c r="D17" s="95">
        <f>'raw2'!G17</f>
        <v>9.5300000000000003E-3</v>
      </c>
      <c r="E17" s="96">
        <f>'raw2'!J17</f>
        <v>-5.2947220694554847E-3</v>
      </c>
      <c r="F17" s="134">
        <f>'raw2'!M17</f>
        <v>0</v>
      </c>
      <c r="G17" s="134">
        <f>'raw2'!Q17</f>
        <v>19.236315000000005</v>
      </c>
      <c r="H17" s="135">
        <f>'raw2'!T17</f>
        <v>27.6333585</v>
      </c>
      <c r="I17" s="148">
        <f>'raw2'!U17</f>
        <v>7.0000000000000001E-3</v>
      </c>
      <c r="J17" s="149">
        <f>'raw2'!Z17</f>
        <v>0.47430525904801457</v>
      </c>
      <c r="K17" s="149">
        <f>'raw2'!AA17</f>
        <v>0.21047264110620367</v>
      </c>
      <c r="L17" s="112">
        <f>'raw2'!AC17</f>
        <v>7500</v>
      </c>
      <c r="M17" s="113">
        <f>'raw2'!AD17</f>
        <v>31</v>
      </c>
    </row>
    <row r="18" spans="1:13">
      <c r="A18" s="100" t="s">
        <v>180</v>
      </c>
      <c r="B18" s="99" t="s">
        <v>84</v>
      </c>
      <c r="C18" s="94">
        <f>'raw2'!D18</f>
        <v>32.511960000000002</v>
      </c>
      <c r="D18" s="95">
        <f>'raw2'!G18</f>
        <v>8.5299999999999994E-3</v>
      </c>
      <c r="E18" s="96">
        <f>'raw2'!J18</f>
        <v>-1.5759373214260429E-2</v>
      </c>
      <c r="F18" s="134">
        <f>'raw2'!M18</f>
        <v>0</v>
      </c>
      <c r="G18" s="134">
        <f>'raw2'!Q18</f>
        <v>-3.6200753999999984</v>
      </c>
      <c r="H18" s="135">
        <f>'raw2'!T18</f>
        <v>-7.0474697999999982</v>
      </c>
      <c r="I18" s="148">
        <f>'raw2'!U18</f>
        <v>6.7999999999999996E-3</v>
      </c>
      <c r="J18" s="149">
        <f>'raw2'!Z18</f>
        <v>9.0849136103594352E-2</v>
      </c>
      <c r="K18" s="149">
        <f>'raw2'!AA18</f>
        <v>6.9361492518933643E-2</v>
      </c>
      <c r="L18" s="112">
        <f>'raw2'!AC18</f>
        <v>4620</v>
      </c>
      <c r="M18" s="113">
        <f>'raw2'!AD18</f>
        <v>24</v>
      </c>
    </row>
    <row r="19" spans="1:13">
      <c r="A19" s="92" t="s">
        <v>181</v>
      </c>
      <c r="B19" s="93" t="s">
        <v>81</v>
      </c>
      <c r="C19" s="94">
        <f>'raw2'!D19</f>
        <v>23.783359999999998</v>
      </c>
      <c r="D19" s="95">
        <f>'raw2'!G19</f>
        <v>0.20422999999999999</v>
      </c>
      <c r="E19" s="96">
        <f>'raw2'!J19</f>
        <v>6.7525008635343662E-3</v>
      </c>
      <c r="F19" s="134">
        <f>'raw2'!M19</f>
        <v>0</v>
      </c>
      <c r="G19" s="134">
        <f>'raw2'!Q19</f>
        <v>19.193556999999998</v>
      </c>
      <c r="H19" s="135">
        <f>'raw2'!T19</f>
        <v>19.815096</v>
      </c>
      <c r="I19" s="148">
        <f>'raw2'!U19</f>
        <v>7.4999999999999997E-3</v>
      </c>
      <c r="J19" s="149" t="e">
        <f>'raw2'!Z19</f>
        <v>#DIV/0!</v>
      </c>
      <c r="K19" s="149">
        <f>'raw2'!AA19</f>
        <v>0.24636623946136083</v>
      </c>
      <c r="L19" s="112">
        <f>'raw2'!AC19</f>
        <v>36060</v>
      </c>
      <c r="M19" s="113">
        <f>'raw2'!AD19</f>
        <v>83</v>
      </c>
    </row>
    <row r="20" spans="1:13">
      <c r="A20" s="92" t="s">
        <v>33</v>
      </c>
      <c r="B20" s="99" t="s">
        <v>35</v>
      </c>
      <c r="C20" s="94">
        <f>'raw2'!D20</f>
        <v>33.488399999999999</v>
      </c>
      <c r="D20" s="95">
        <f>'raw2'!G20</f>
        <v>7.2199999999999999E-3</v>
      </c>
      <c r="E20" s="96">
        <f>'raw2'!J20</f>
        <v>2.2385355786953044E-2</v>
      </c>
      <c r="F20" s="134">
        <f>'raw2'!M20</f>
        <v>0</v>
      </c>
      <c r="G20" s="134">
        <f>'raw2'!Q20</f>
        <v>11.069078399999999</v>
      </c>
      <c r="H20" s="135">
        <f>'raw2'!T20</f>
        <v>25.185456000000002</v>
      </c>
      <c r="I20" s="148">
        <f>'raw2'!U20</f>
        <v>3.5000000000000001E-3</v>
      </c>
      <c r="J20" s="149">
        <f>'raw2'!Z20</f>
        <v>0.53289585047376486</v>
      </c>
      <c r="K20" s="149">
        <f>'raw2'!AA20</f>
        <v>1.4855355746677068E-2</v>
      </c>
      <c r="L20" s="112">
        <f>'raw2'!AC20</f>
        <v>11120</v>
      </c>
      <c r="M20" s="113">
        <f>'raw2'!AD20</f>
        <v>41</v>
      </c>
    </row>
    <row r="21" spans="1:13">
      <c r="A21" s="92" t="s">
        <v>183</v>
      </c>
      <c r="B21" s="99" t="s">
        <v>118</v>
      </c>
      <c r="C21" s="94">
        <f>'raw2'!D21</f>
        <v>3369.5079150000001</v>
      </c>
      <c r="D21" s="95">
        <f>'raw2'!G21</f>
        <v>4.2529999999999998E-2</v>
      </c>
      <c r="E21" s="96">
        <f>'raw2'!J21</f>
        <v>1.6512549537647675E-3</v>
      </c>
      <c r="F21" s="134">
        <f>'raw2'!M21</f>
        <v>0</v>
      </c>
      <c r="G21" s="134">
        <f>'raw2'!Q21</f>
        <v>-509.81880313286018</v>
      </c>
      <c r="H21" s="135">
        <f>'raw2'!T21</f>
        <v>-351.17229785147975</v>
      </c>
      <c r="I21" s="148">
        <f>'raw2'!U21</f>
        <v>4.0000000000000001E-3</v>
      </c>
      <c r="J21" s="149">
        <f>'raw2'!Z21</f>
        <v>0.15323193916349798</v>
      </c>
      <c r="K21" s="149">
        <f>'raw2'!AA21</f>
        <v>9.2972972972972912E-2</v>
      </c>
      <c r="L21" s="112">
        <f>'raw2'!AC21</f>
        <v>142200</v>
      </c>
      <c r="M21" s="113">
        <f>'raw2'!AD21</f>
        <v>154</v>
      </c>
    </row>
    <row r="22" spans="1:13">
      <c r="A22" s="100" t="s">
        <v>110</v>
      </c>
      <c r="B22" s="99" t="s">
        <v>112</v>
      </c>
      <c r="C22" s="94">
        <f>'raw2'!D22</f>
        <v>4997.5828799999999</v>
      </c>
      <c r="D22" s="95">
        <f>'raw2'!G22</f>
        <v>3.4959999999999998E-2</v>
      </c>
      <c r="E22" s="96">
        <f>'raw2'!J22</f>
        <v>1.425923285327979E-4</v>
      </c>
      <c r="F22" s="134">
        <f>'raw2'!M22</f>
        <v>8.346659999999984</v>
      </c>
      <c r="G22" s="134">
        <f>'raw2'!Q22</f>
        <v>488.49538745200027</v>
      </c>
      <c r="H22" s="135">
        <f>'raw2'!T22</f>
        <v>0</v>
      </c>
      <c r="I22" s="148">
        <f>'raw2'!U22</f>
        <v>3.5000000000000001E-3</v>
      </c>
      <c r="J22" s="149">
        <f>'raw2'!Z22</f>
        <v>0.3991621783363255</v>
      </c>
      <c r="K22" s="149">
        <f>'raw2'!AA22</f>
        <v>3.9265076307601232E-2</v>
      </c>
      <c r="L22" s="112">
        <f>'raw2'!AC22</f>
        <v>67710</v>
      </c>
      <c r="M22" s="113">
        <f>'raw2'!AD22</f>
        <v>98</v>
      </c>
    </row>
    <row r="23" spans="1:13">
      <c r="A23" s="100" t="s">
        <v>184</v>
      </c>
      <c r="B23" s="99" t="s">
        <v>121</v>
      </c>
      <c r="C23" s="94">
        <f>'raw2'!D23</f>
        <v>784.60139000000004</v>
      </c>
      <c r="D23" s="95">
        <f>'raw2'!G23</f>
        <v>4.4999999999999997E-3</v>
      </c>
      <c r="E23" s="96">
        <f>'raw2'!J23</f>
        <v>-3.0553009471426858E-4</v>
      </c>
      <c r="F23" s="134">
        <f>'raw2'!M23</f>
        <v>0</v>
      </c>
      <c r="G23" s="134">
        <f>'raw2'!Q23</f>
        <v>35.287456239999948</v>
      </c>
      <c r="H23" s="135">
        <f>'raw2'!T23</f>
        <v>12.362071990000048</v>
      </c>
      <c r="I23" s="148">
        <f>'raw2'!U23</f>
        <v>4.0000000000000001E-3</v>
      </c>
      <c r="J23" s="149">
        <f>'raw2'!Z23</f>
        <v>0.16982481229889168</v>
      </c>
      <c r="K23" s="149">
        <f>'raw2'!AA23</f>
        <v>-2.5029797377830842E-2</v>
      </c>
      <c r="L23" s="112">
        <f>'raw2'!AC23</f>
        <v>13570</v>
      </c>
      <c r="M23" s="113">
        <f>'raw2'!AD23</f>
        <v>67</v>
      </c>
    </row>
    <row r="24" spans="1:13">
      <c r="A24" s="92" t="s">
        <v>104</v>
      </c>
      <c r="B24" s="102" t="s">
        <v>106</v>
      </c>
      <c r="C24" s="94">
        <f>'raw2'!D24</f>
        <v>766.54119000000003</v>
      </c>
      <c r="D24" s="95">
        <f>'raw2'!G24</f>
        <v>3.4099999999999998E-2</v>
      </c>
      <c r="E24" s="96">
        <f>'raw2'!J24</f>
        <v>-8.0008649583738611E-3</v>
      </c>
      <c r="F24" s="134">
        <f>'raw2'!M24</f>
        <v>0.92661649999994744</v>
      </c>
      <c r="G24" s="134">
        <f>'raw2'!Q24</f>
        <v>161.56715459999987</v>
      </c>
      <c r="H24" s="135">
        <f>'raw2'!T24</f>
        <v>245.75542331209991</v>
      </c>
      <c r="I24" s="148">
        <f>'raw2'!U24</f>
        <v>4.8999999999999998E-3</v>
      </c>
      <c r="J24" s="149">
        <f>'raw2'!Z24</f>
        <v>0.2766993668684341</v>
      </c>
      <c r="K24" s="149">
        <f>'raw2'!AA24</f>
        <v>5.8857472590883031E-2</v>
      </c>
      <c r="L24" s="112">
        <f>'raw2'!AC24</f>
        <v>64100.000000000007</v>
      </c>
      <c r="M24" s="113">
        <f>'raw2'!AD24</f>
        <v>61</v>
      </c>
    </row>
    <row r="25" spans="1:13">
      <c r="A25" s="103" t="s">
        <v>185</v>
      </c>
      <c r="B25" s="104" t="s">
        <v>115</v>
      </c>
      <c r="C25" s="94">
        <f>'raw2'!D25</f>
        <v>302.22674000000001</v>
      </c>
      <c r="D25" s="95">
        <f>'raw2'!G25</f>
        <v>9.5960000000000004E-2</v>
      </c>
      <c r="E25" s="96">
        <f>'raw2'!J25</f>
        <v>-6.8681318681317212E-4</v>
      </c>
      <c r="F25" s="134">
        <f>'raw2'!M25</f>
        <v>0</v>
      </c>
      <c r="G25" s="134">
        <f>'raw2'!Q25</f>
        <v>13.576181503999987</v>
      </c>
      <c r="H25" s="135">
        <f>'raw2'!T25</f>
        <v>36.709760750400001</v>
      </c>
      <c r="I25" s="148">
        <f>'raw2'!U25</f>
        <v>5.7000000000000002E-3</v>
      </c>
      <c r="J25" s="149">
        <f>'raw2'!Z25</f>
        <v>0.15019762845849804</v>
      </c>
      <c r="K25" s="149">
        <f>'raw2'!AA25</f>
        <v>-2.6104417670682611E-2</v>
      </c>
      <c r="L25" s="112">
        <f>'raw2'!AC25</f>
        <v>48940</v>
      </c>
      <c r="M25" s="113">
        <f>'raw2'!AD25</f>
        <v>42</v>
      </c>
    </row>
    <row r="26" spans="1:13" ht="14.5" thickBot="1">
      <c r="A26" s="201" t="s">
        <v>122</v>
      </c>
      <c r="B26" s="200" t="s">
        <v>124</v>
      </c>
      <c r="C26" s="94">
        <f>'raw2'!D26</f>
        <v>77.718180000000004</v>
      </c>
      <c r="D26" s="95">
        <f>'raw2'!G26</f>
        <v>0</v>
      </c>
      <c r="E26" s="96">
        <f>'raw2'!J26</f>
        <v>7.5149984212188242E-2</v>
      </c>
      <c r="F26" s="134">
        <f>'raw2'!M26</f>
        <v>0</v>
      </c>
      <c r="G26" s="134">
        <f>'raw2'!Q26</f>
        <v>20.291134799999998</v>
      </c>
      <c r="H26" s="135">
        <f>'raw2'!T26</f>
        <v>0</v>
      </c>
      <c r="I26" s="148">
        <f>'raw2'!U26</f>
        <v>5.0000000000000001E-3</v>
      </c>
      <c r="J26" s="149">
        <f>'raw2'!Z26</f>
        <v>0.11645123384253808</v>
      </c>
      <c r="K26" s="149">
        <f>'raw2'!AA26</f>
        <v>-6.9897209985315789E-2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zoomScale="74" zoomScaleNormal="64" workbookViewId="0">
      <selection activeCell="G8" sqref="G8"/>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45877</v>
      </c>
      <c r="I1" s="32">
        <f>'raw1'!A14</f>
        <v>45876</v>
      </c>
      <c r="J1" s="32">
        <f>'raw1'!A15</f>
        <v>45873</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45876</v>
      </c>
      <c r="I2" s="32">
        <f t="shared" ref="I2:K2" si="0">I1-1</f>
        <v>45875</v>
      </c>
      <c r="J2" s="32">
        <f t="shared" si="0"/>
        <v>45872</v>
      </c>
      <c r="K2" s="32">
        <f t="shared" si="0"/>
        <v>45656</v>
      </c>
      <c r="L2" s="2"/>
      <c r="M2" s="2"/>
      <c r="N2" s="2"/>
      <c r="O2" s="48">
        <f>SUM(O4:O47)</f>
        <v>8.2288688085797021E-2</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1932590.4367200001</v>
      </c>
      <c r="E4" s="43">
        <f t="shared" ref="E4:E47" si="1">G4*H4</f>
        <v>2.4633191495813125</v>
      </c>
      <c r="F4" s="44">
        <f>VLOOKUP(B:B,weight!G:H,2,FALSE)</f>
        <v>7.35</v>
      </c>
      <c r="G4" s="257">
        <f>VLOOKUP(A4,CHOOSE({1,2},shares!$F$2:$F$45,shares!$K$2:$K$45),2,FALSE)</f>
        <v>3.2020267120516218E-3</v>
      </c>
      <c r="H4" s="45">
        <f>IF(_xll.ciqfunctions.udf.CIQ($A4,"IQ_CLOSEPRICE",H$1,"USD")=0,_xll.ciqfunctions.udf.CIQ($A4,"IQ_CLOSEPRICE",H$2,"USD"),_xll.ciqfunctions.udf.CIQ($A4,"IQ_CLOSEPRICE",H$1,"USD"))</f>
        <v>769.3</v>
      </c>
      <c r="I4" s="45">
        <f>IF(_xll.ciqfunctions.udf.CIQ($A4,"IQ_CLOSEPRICE",I$1,"USD")=0,_xll.ciqfunctions.udf.CIQ($A4,"IQ_CLOSEPRICE",I$2,"USD"),_xll.ciqfunctions.udf.CIQ($A4,"IQ_CLOSEPRICE",I$1,"USD"))</f>
        <v>761.83</v>
      </c>
      <c r="J4" s="45">
        <f>IF(_xll.ciqfunctions.udf.CIQ($A4,"IQ_CLOSEPRICE",J$1,"USD")=0,_xll.ciqfunctions.udf.CIQ($A4,"IQ_CLOSEPRICE",J$2,"USD"),_xll.ciqfunctions.udf.CIQ($A4,"IQ_CLOSEPRICE",J$1,"USD"))</f>
        <v>776.37</v>
      </c>
      <c r="K4" s="45">
        <f>IF(_xll.ciqfunctions.udf.CIQ($A4,"IQ_CLOSEPRICE",K$1,"USD")=0,_xll.ciqfunctions.udf.CIQ($A4,"IQ_CLOSEPRICE",K$2,"USD"),_xll.ciqfunctions.udf.CIQ($A4,"IQ_CLOSEPRICE",K$1,"USD"))</f>
        <v>585.51</v>
      </c>
      <c r="L4" s="49">
        <f t="shared" ref="L4:L47" si="2">$H4/I4-1</f>
        <v>9.8053371487076824E-3</v>
      </c>
      <c r="M4" s="49">
        <f t="shared" ref="M4:M47" si="3">$H4/J4-1</f>
        <v>-9.1064827337481447E-3</v>
      </c>
      <c r="N4" s="49">
        <f t="shared" ref="N4:N47" si="4">$H4/K4-1</f>
        <v>0.31389728612662449</v>
      </c>
      <c r="O4" s="50">
        <f t="shared" ref="O4:O47" si="5">G4*(H4-I4)</f>
        <v>2.3919139539025337E-2</v>
      </c>
      <c r="P4" s="51">
        <f>O4/O$2</f>
        <v>0.29067348253366754</v>
      </c>
      <c r="Q4" s="49"/>
      <c r="R4" s="62" t="str">
        <f>A4</f>
        <v>META</v>
      </c>
      <c r="S4" s="63" t="str">
        <f>C4</f>
        <v>Application</v>
      </c>
      <c r="T4" s="64">
        <f>D4/1000</f>
        <v>1932.5904367200001</v>
      </c>
      <c r="U4" s="65">
        <f>D4/$D$48*100</f>
        <v>7.3286067417963103</v>
      </c>
      <c r="V4" s="66">
        <f>L4</f>
        <v>9.8053371487076824E-3</v>
      </c>
      <c r="W4" s="66">
        <f t="shared" ref="W4:X4" si="6">M4</f>
        <v>-9.1064827337481447E-3</v>
      </c>
      <c r="X4" s="66">
        <f t="shared" si="6"/>
        <v>0.31389728612662449</v>
      </c>
      <c r="Y4" s="258">
        <f>O48*SUM(P4:P16)</f>
        <v>1.814265595038999E-5</v>
      </c>
    </row>
    <row r="5" spans="1:25">
      <c r="A5" s="28" t="s">
        <v>144</v>
      </c>
      <c r="B5" s="28" t="s">
        <v>196</v>
      </c>
      <c r="C5" s="28" t="s">
        <v>132</v>
      </c>
      <c r="D5" s="43">
        <f>_xll.ciqfunctions.udf.CIQ($A5,"IQ_MARKETCAP",H$1,"USD")</f>
        <v>229927.56</v>
      </c>
      <c r="E5" s="43">
        <f t="shared" si="1"/>
        <v>0.72593365093044981</v>
      </c>
      <c r="F5" s="44">
        <f>VLOOKUP(B:B,weight!G:H,2,FALSE)</f>
        <v>3.26</v>
      </c>
      <c r="G5" s="257">
        <f>VLOOKUP(A5,CHOOSE({1,2},shares!$F$2:$F$45,shares!$K$2:$K$45),2,FALSE)</f>
        <v>3.0183096375637182E-3</v>
      </c>
      <c r="H5" s="45">
        <f>IF(_xll.ciqfunctions.udf.CIQ($A5,"IQ_CLOSEPRICE",H$1,"USD")=0,_xll.ciqfunctions.udf.CIQ($A5,"IQ_CLOSEPRICE",H$2,"USD"),_xll.ciqfunctions.udf.CIQ($A5,"IQ_CLOSEPRICE",H$1,"USD"))</f>
        <v>240.51</v>
      </c>
      <c r="I5" s="45">
        <f>IF(_xll.ciqfunctions.udf.CIQ($A5,"IQ_CLOSEPRICE",I$1,"USD")=0,_xll.ciqfunctions.udf.CIQ($A5,"IQ_CLOSEPRICE",I$2,"USD"),_xll.ciqfunctions.udf.CIQ($A5,"IQ_CLOSEPRICE",I$1,"USD"))</f>
        <v>240.88</v>
      </c>
      <c r="J5" s="45">
        <f>IF(_xll.ciqfunctions.udf.CIQ($A5,"IQ_CLOSEPRICE",J$1,"USD")=0,_xll.ciqfunctions.udf.CIQ($A5,"IQ_CLOSEPRICE",J$2,"USD"),_xll.ciqfunctions.udf.CIQ($A5,"IQ_CLOSEPRICE",J$1,"USD"))</f>
        <v>252.32</v>
      </c>
      <c r="K5" s="45">
        <f>IF(_xll.ciqfunctions.udf.CIQ($A5,"IQ_CLOSEPRICE",K$1,"USD")=0,_xll.ciqfunctions.udf.CIQ($A5,"IQ_CLOSEPRICE",K$2,"USD"),_xll.ciqfunctions.udf.CIQ($A5,"IQ_CLOSEPRICE",K$1,"USD"))</f>
        <v>334.33</v>
      </c>
      <c r="L5" s="49">
        <f t="shared" si="2"/>
        <v>-1.5360345400199371E-3</v>
      </c>
      <c r="M5" s="49">
        <f t="shared" si="3"/>
        <v>-4.6805643627140125E-2</v>
      </c>
      <c r="N5" s="49">
        <f t="shared" si="4"/>
        <v>-0.28062094337929588</v>
      </c>
      <c r="O5" s="50">
        <f t="shared" si="5"/>
        <v>-1.1167745658985896E-3</v>
      </c>
      <c r="P5" s="51">
        <f t="shared" ref="P5:P47" si="7">O5/O$2</f>
        <v>-1.3571422656953795E-2</v>
      </c>
      <c r="Q5" s="49"/>
      <c r="R5" s="67" t="str">
        <f t="shared" ref="R5:R47" si="8">A5</f>
        <v>CRM</v>
      </c>
      <c r="S5" s="68" t="str">
        <f t="shared" ref="S5:S47" si="9">C5</f>
        <v>Application</v>
      </c>
      <c r="T5" s="69">
        <f t="shared" ref="T5:T47" si="10">D5/1000</f>
        <v>229.92756</v>
      </c>
      <c r="U5" s="70">
        <f t="shared" ref="U5:U47" si="11">D5/$D$48*100</f>
        <v>0.8719119345331372</v>
      </c>
      <c r="V5" s="71">
        <f t="shared" ref="V5:V47" si="12">L5</f>
        <v>-1.5360345400199371E-3</v>
      </c>
      <c r="W5" s="71">
        <f t="shared" ref="W5:W47" si="13">M5</f>
        <v>-4.6805643627140125E-2</v>
      </c>
      <c r="X5" s="71">
        <f t="shared" ref="X5:X47" si="14">N5</f>
        <v>-0.28062094337929588</v>
      </c>
      <c r="Y5" s="259"/>
    </row>
    <row r="6" spans="1:25">
      <c r="A6" s="28" t="s">
        <v>159</v>
      </c>
      <c r="B6" s="28" t="s">
        <v>197</v>
      </c>
      <c r="C6" s="28" t="s">
        <v>132</v>
      </c>
      <c r="D6" s="43">
        <f>_xll.ciqfunctions.udf.CIQ($A6,"IQ_MARKETCAP",H$1,"USD")</f>
        <v>181062.40268999999</v>
      </c>
      <c r="E6" s="43">
        <f t="shared" si="1"/>
        <v>0.70198148455182674</v>
      </c>
      <c r="F6" s="44">
        <f>VLOOKUP(B:B,weight!G:H,2,FALSE)</f>
        <v>3.05</v>
      </c>
      <c r="G6" s="257">
        <f>VLOOKUP(A6,CHOOSE({1,2},shares!$F$2:$F$45,shares!$K$2:$K$45),2,FALSE)</f>
        <v>8.0455408482633635E-4</v>
      </c>
      <c r="H6" s="45">
        <f>IF(_xll.ciqfunctions.udf.CIQ($A6,"IQ_CLOSEPRICE",H$1,"USD")=0,_xll.ciqfunctions.udf.CIQ($A6,"IQ_CLOSEPRICE",H$2,"USD"),_xll.ciqfunctions.udf.CIQ($A6,"IQ_CLOSEPRICE",H$1,"USD"))</f>
        <v>872.51</v>
      </c>
      <c r="I6" s="45">
        <f>IF(_xll.ciqfunctions.udf.CIQ($A6,"IQ_CLOSEPRICE",I$1,"USD")=0,_xll.ciqfunctions.udf.CIQ($A6,"IQ_CLOSEPRICE",I$2,"USD"),_xll.ciqfunctions.udf.CIQ($A6,"IQ_CLOSEPRICE",I$1,"USD"))</f>
        <v>874.12</v>
      </c>
      <c r="J6" s="45">
        <f>IF(_xll.ciqfunctions.udf.CIQ($A6,"IQ_CLOSEPRICE",J$1,"USD")=0,_xll.ciqfunctions.udf.CIQ($A6,"IQ_CLOSEPRICE",J$2,"USD"),_xll.ciqfunctions.udf.CIQ($A6,"IQ_CLOSEPRICE",J$1,"USD"))</f>
        <v>923</v>
      </c>
      <c r="K6" s="45">
        <f>IF(_xll.ciqfunctions.udf.CIQ($A6,"IQ_CLOSEPRICE",K$1,"USD")=0,_xll.ciqfunctions.udf.CIQ($A6,"IQ_CLOSEPRICE",K$2,"USD"),_xll.ciqfunctions.udf.CIQ($A6,"IQ_CLOSEPRICE",K$1,"USD"))</f>
        <v>1060.1199999999999</v>
      </c>
      <c r="L6" s="49">
        <f t="shared" si="2"/>
        <v>-1.8418523772479878E-3</v>
      </c>
      <c r="M6" s="49">
        <f t="shared" si="3"/>
        <v>-5.4702058504875417E-2</v>
      </c>
      <c r="N6" s="49">
        <f t="shared" si="4"/>
        <v>-0.17697053163792775</v>
      </c>
      <c r="O6" s="50">
        <f t="shared" si="5"/>
        <v>-1.2953320765704125E-3</v>
      </c>
      <c r="P6" s="51">
        <f t="shared" si="7"/>
        <v>-1.5741313984977554E-2</v>
      </c>
      <c r="Q6" s="49"/>
      <c r="R6" s="67" t="str">
        <f t="shared" si="8"/>
        <v>NOW</v>
      </c>
      <c r="S6" s="68" t="str">
        <f t="shared" si="9"/>
        <v>Application</v>
      </c>
      <c r="T6" s="69">
        <f t="shared" si="10"/>
        <v>181.06240269</v>
      </c>
      <c r="U6" s="70">
        <f t="shared" si="11"/>
        <v>0.6866095991305079</v>
      </c>
      <c r="V6" s="71">
        <f t="shared" si="12"/>
        <v>-1.8418523772479878E-3</v>
      </c>
      <c r="W6" s="71">
        <f t="shared" si="13"/>
        <v>-5.4702058504875417E-2</v>
      </c>
      <c r="X6" s="71">
        <f t="shared" si="14"/>
        <v>-0.17697053163792775</v>
      </c>
      <c r="Y6" s="259"/>
    </row>
    <row r="7" spans="1:25">
      <c r="A7" s="28" t="s">
        <v>147</v>
      </c>
      <c r="B7" s="28" t="s">
        <v>198</v>
      </c>
      <c r="C7" s="28" t="s">
        <v>132</v>
      </c>
      <c r="D7" s="43">
        <f>_xll.ciqfunctions.udf.CIQ($A7,"IQ_MARKETCAP",H$1,"USD")</f>
        <v>16961.572</v>
      </c>
      <c r="E7" s="43">
        <f t="shared" si="1"/>
        <v>0.51510596160505751</v>
      </c>
      <c r="F7" s="44">
        <f>VLOOKUP(B:B,weight!G:H,2,FALSE)</f>
        <v>2.59</v>
      </c>
      <c r="G7" s="257">
        <f>VLOOKUP(A7,CHOOSE({1,2},shares!$F$2:$F$45,shares!$K$2:$K$45),2,FALSE)</f>
        <v>1.3909001501459673E-3</v>
      </c>
      <c r="H7" s="45">
        <f>IF(_xll.ciqfunctions.udf.CIQ($A7,"IQ_CLOSEPRICE",H$1,"USD")=0,_xll.ciqfunctions.udf.CIQ($A7,"IQ_CLOSEPRICE",H$2,"USD"),_xll.ciqfunctions.udf.CIQ($A7,"IQ_CLOSEPRICE",H$1,"USD"))</f>
        <v>370.34</v>
      </c>
      <c r="I7" s="45">
        <f>IF(_xll.ciqfunctions.udf.CIQ($A7,"IQ_CLOSEPRICE",I$1,"USD")=0,_xll.ciqfunctions.udf.CIQ($A7,"IQ_CLOSEPRICE",I$2,"USD"),_xll.ciqfunctions.udf.CIQ($A7,"IQ_CLOSEPRICE",I$1,"USD"))</f>
        <v>390.84</v>
      </c>
      <c r="J7" s="45">
        <f>IF(_xll.ciqfunctions.udf.CIQ($A7,"IQ_CLOSEPRICE",J$1,"USD")=0,_xll.ciqfunctions.udf.CIQ($A7,"IQ_CLOSEPRICE",J$2,"USD"),_xll.ciqfunctions.udf.CIQ($A7,"IQ_CLOSEPRICE",J$1,"USD"))</f>
        <v>352.36</v>
      </c>
      <c r="K7" s="45">
        <f>IF(_xll.ciqfunctions.udf.CIQ($A7,"IQ_CLOSEPRICE",K$1,"USD")=0,_xll.ciqfunctions.udf.CIQ($A7,"IQ_CLOSEPRICE",K$2,"USD"),_xll.ciqfunctions.udf.CIQ($A7,"IQ_CLOSEPRICE",K$1,"USD"))</f>
        <v>324.23</v>
      </c>
      <c r="L7" s="49">
        <f t="shared" si="2"/>
        <v>-5.2451130897554044E-2</v>
      </c>
      <c r="M7" s="49">
        <f t="shared" si="3"/>
        <v>5.1027358383471277E-2</v>
      </c>
      <c r="N7" s="49">
        <f t="shared" si="4"/>
        <v>0.1422138605311043</v>
      </c>
      <c r="O7" s="50">
        <f t="shared" si="5"/>
        <v>-2.8513453077992329E-2</v>
      </c>
      <c r="P7" s="51">
        <f t="shared" si="7"/>
        <v>-0.3465051362620245</v>
      </c>
      <c r="Q7" s="49"/>
      <c r="R7" s="67" t="str">
        <f t="shared" si="8"/>
        <v>DUOL</v>
      </c>
      <c r="S7" s="68" t="str">
        <f t="shared" si="9"/>
        <v>Application</v>
      </c>
      <c r="T7" s="69">
        <f t="shared" si="10"/>
        <v>16.961572</v>
      </c>
      <c r="U7" s="70">
        <f t="shared" si="11"/>
        <v>6.4320245277439098E-2</v>
      </c>
      <c r="V7" s="71">
        <f t="shared" si="12"/>
        <v>-5.2451130897554044E-2</v>
      </c>
      <c r="W7" s="71">
        <f t="shared" si="13"/>
        <v>5.1027358383471277E-2</v>
      </c>
      <c r="X7" s="71">
        <f t="shared" si="14"/>
        <v>0.1422138605311043</v>
      </c>
      <c r="Y7" s="259"/>
    </row>
    <row r="8" spans="1:25">
      <c r="A8" s="28" t="s">
        <v>167</v>
      </c>
      <c r="B8" s="28" t="s">
        <v>199</v>
      </c>
      <c r="C8" s="28" t="s">
        <v>132</v>
      </c>
      <c r="D8" s="43">
        <f>_xll.ciqfunctions.udf.CIQ($A8,"IQ_MARKETCAP",H$1,"USD")</f>
        <v>339788.21743000002</v>
      </c>
      <c r="E8" s="43">
        <f t="shared" si="1"/>
        <v>0.66314512991286423</v>
      </c>
      <c r="F8" s="44">
        <f>VLOOKUP(B:B,weight!G:H,2,FALSE)</f>
        <v>2.57</v>
      </c>
      <c r="G8" s="257">
        <f>VLOOKUP(A8,CHOOSE({1,2},shares!$F$2:$F$45,shares!$K$2:$K$45),2,FALSE)</f>
        <v>2.272882887055328E-3</v>
      </c>
      <c r="H8" s="45">
        <f>IF(_xll.ciqfunctions.udf.CIQ($A8,"IQ_CLOSEPRICE",H$1,"USD")=0,_xll.ciqfunctions.udf.CIQ($A8,"IQ_CLOSEPRICE",H$2,"USD"),_xll.ciqfunctions.udf.CIQ($A8,"IQ_CLOSEPRICE",H$1,"USD"))</f>
        <v>291.76387999999997</v>
      </c>
      <c r="I8" s="45">
        <f>IF(_xll.ciqfunctions.udf.CIQ($A8,"IQ_CLOSEPRICE",I$1,"USD")=0,_xll.ciqfunctions.udf.CIQ($A8,"IQ_CLOSEPRICE",I$2,"USD"),_xll.ciqfunctions.udf.CIQ($A8,"IQ_CLOSEPRICE",I$1,"USD"))</f>
        <v>296.28982999999999</v>
      </c>
      <c r="J8" s="45">
        <f>IF(_xll.ciqfunctions.udf.CIQ($A8,"IQ_CLOSEPRICE",J$1,"USD")=0,_xll.ciqfunctions.udf.CIQ($A8,"IQ_CLOSEPRICE",J$2,"USD"),_xll.ciqfunctions.udf.CIQ($A8,"IQ_CLOSEPRICE",J$1,"USD"))</f>
        <v>283.11162999999999</v>
      </c>
      <c r="K8" s="45">
        <f>IF(_xll.ciqfunctions.udf.CIQ($A8,"IQ_CLOSEPRICE",K$1,"USD")=0,_xll.ciqfunctions.udf.CIQ($A8,"IQ_CLOSEPRICE",K$2,"USD"),_xll.ciqfunctions.udf.CIQ($A8,"IQ_CLOSEPRICE",K$1,"USD"))</f>
        <v>245.17535000000001</v>
      </c>
      <c r="L8" s="49">
        <f t="shared" si="2"/>
        <v>-1.5275414616829797E-2</v>
      </c>
      <c r="M8" s="49">
        <f t="shared" si="3"/>
        <v>3.0561266592968872E-2</v>
      </c>
      <c r="N8" s="49">
        <f t="shared" si="4"/>
        <v>0.19002126437262135</v>
      </c>
      <c r="O8" s="50">
        <f t="shared" si="5"/>
        <v>-1.0286954302668114E-2</v>
      </c>
      <c r="P8" s="51">
        <f t="shared" si="7"/>
        <v>-0.12501055177769491</v>
      </c>
      <c r="Q8" s="49"/>
      <c r="R8" s="67" t="str">
        <f t="shared" si="8"/>
        <v>SAP</v>
      </c>
      <c r="S8" s="68" t="str">
        <f t="shared" si="9"/>
        <v>Application</v>
      </c>
      <c r="T8" s="69">
        <f t="shared" si="10"/>
        <v>339.78821743000003</v>
      </c>
      <c r="U8" s="70">
        <f t="shared" si="11"/>
        <v>1.2885162700415624</v>
      </c>
      <c r="V8" s="71">
        <f t="shared" si="12"/>
        <v>-1.5275414616829797E-2</v>
      </c>
      <c r="W8" s="71">
        <f t="shared" si="13"/>
        <v>3.0561266592968872E-2</v>
      </c>
      <c r="X8" s="71">
        <f t="shared" si="14"/>
        <v>0.19002126437262135</v>
      </c>
      <c r="Y8" s="259"/>
    </row>
    <row r="9" spans="1:25">
      <c r="A9" s="28" t="s">
        <v>172</v>
      </c>
      <c r="B9" s="28" t="s">
        <v>200</v>
      </c>
      <c r="C9" s="28" t="s">
        <v>132</v>
      </c>
      <c r="D9" s="43">
        <f>_xll.ciqfunctions.udf.CIQ($A9,"IQ_MARKETCAP",H$1,"USD")</f>
        <v>10574.79646</v>
      </c>
      <c r="E9" s="43">
        <f t="shared" si="1"/>
        <v>0.50395700999162285</v>
      </c>
      <c r="F9" s="44">
        <f>VLOOKUP(B:B,weight!G:H,2,FALSE)</f>
        <v>2.39</v>
      </c>
      <c r="G9" s="257">
        <f>VLOOKUP(A9,CHOOSE({1,2},shares!$F$2:$F$45,shares!$K$2:$K$45),2,FALSE)</f>
        <v>8.2792345981866737E-3</v>
      </c>
      <c r="H9" s="45">
        <f>IF(_xll.ciqfunctions.udf.CIQ($A9,"IQ_CLOSEPRICE",H$1,"USD")=0,_xll.ciqfunctions.udf.CIQ($A9,"IQ_CLOSEPRICE",H$2,"USD"),_xll.ciqfunctions.udf.CIQ($A9,"IQ_CLOSEPRICE",H$1,"USD"))</f>
        <v>60.87</v>
      </c>
      <c r="I9" s="45">
        <f>IF(_xll.ciqfunctions.udf.CIQ($A9,"IQ_CLOSEPRICE",I$1,"USD")=0,_xll.ciqfunctions.udf.CIQ($A9,"IQ_CLOSEPRICE",I$2,"USD"),_xll.ciqfunctions.udf.CIQ($A9,"IQ_CLOSEPRICE",I$1,"USD"))</f>
        <v>58.74</v>
      </c>
      <c r="J9" s="45">
        <f>IF(_xll.ciqfunctions.udf.CIQ($A9,"IQ_CLOSEPRICE",J$1,"USD")=0,_xll.ciqfunctions.udf.CIQ($A9,"IQ_CLOSEPRICE",J$2,"USD"),_xll.ciqfunctions.udf.CIQ($A9,"IQ_CLOSEPRICE",J$1,"USD"))</f>
        <v>57.52</v>
      </c>
      <c r="K9" s="45">
        <f>IF(_xll.ciqfunctions.udf.CIQ($A9,"IQ_CLOSEPRICE",K$1,"USD")=0,_xll.ciqfunctions.udf.CIQ($A9,"IQ_CLOSEPRICE",K$2,"USD"),_xll.ciqfunctions.udf.CIQ($A9,"IQ_CLOSEPRICE",K$1,"USD"))</f>
        <v>33.76</v>
      </c>
      <c r="L9" s="49">
        <f t="shared" si="2"/>
        <v>3.6261491317671091E-2</v>
      </c>
      <c r="M9" s="49">
        <f t="shared" si="3"/>
        <v>5.8240611961057009E-2</v>
      </c>
      <c r="N9" s="49">
        <f t="shared" si="4"/>
        <v>0.80302132701421813</v>
      </c>
      <c r="O9" s="50">
        <f t="shared" si="5"/>
        <v>1.7634769694137579E-2</v>
      </c>
      <c r="P9" s="51">
        <f t="shared" si="7"/>
        <v>0.21430369233436994</v>
      </c>
      <c r="Q9" s="49"/>
      <c r="R9" s="67" t="str">
        <f t="shared" si="8"/>
        <v>TEM</v>
      </c>
      <c r="S9" s="68" t="str">
        <f t="shared" si="9"/>
        <v>Application</v>
      </c>
      <c r="T9" s="69">
        <f t="shared" si="10"/>
        <v>10.57479646</v>
      </c>
      <c r="U9" s="70">
        <f t="shared" si="11"/>
        <v>4.0100852802216362E-2</v>
      </c>
      <c r="V9" s="71">
        <f t="shared" si="12"/>
        <v>3.6261491317671091E-2</v>
      </c>
      <c r="W9" s="71">
        <f t="shared" si="13"/>
        <v>5.8240611961057009E-2</v>
      </c>
      <c r="X9" s="71">
        <f t="shared" si="14"/>
        <v>0.80302132701421813</v>
      </c>
      <c r="Y9" s="259"/>
    </row>
    <row r="10" spans="1:25">
      <c r="A10" s="28" t="s">
        <v>137</v>
      </c>
      <c r="B10" s="28" t="s">
        <v>201</v>
      </c>
      <c r="C10" s="28" t="s">
        <v>132</v>
      </c>
      <c r="D10" s="43">
        <f>_xll.ciqfunctions.udf.CIQ($A10,"IQ_MARKETCAP",H$1,"USD")</f>
        <v>144673.41</v>
      </c>
      <c r="E10" s="43">
        <f t="shared" si="1"/>
        <v>0.5211789793856324</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341.05</v>
      </c>
      <c r="I10" s="45">
        <f>IF(_xll.ciqfunctions.udf.CIQ($A10,"IQ_CLOSEPRICE",I$1,"USD")=0,_xll.ciqfunctions.udf.CIQ($A10,"IQ_CLOSEPRICE",I$2,"USD"),_xll.ciqfunctions.udf.CIQ($A10,"IQ_CLOSEPRICE",I$1,"USD"))</f>
        <v>338.27</v>
      </c>
      <c r="J10" s="45">
        <f>IF(_xll.ciqfunctions.udf.CIQ($A10,"IQ_CLOSEPRICE",J$1,"USD")=0,_xll.ciqfunctions.udf.CIQ($A10,"IQ_CLOSEPRICE",J$2,"USD"),_xll.ciqfunctions.udf.CIQ($A10,"IQ_CLOSEPRICE",J$1,"USD"))</f>
        <v>338.85</v>
      </c>
      <c r="K10" s="45">
        <f>IF(_xll.ciqfunctions.udf.CIQ($A10,"IQ_CLOSEPRICE",K$1,"USD")=0,_xll.ciqfunctions.udf.CIQ($A10,"IQ_CLOSEPRICE",K$2,"USD"),_xll.ciqfunctions.udf.CIQ($A10,"IQ_CLOSEPRICE",K$1,"USD"))</f>
        <v>444.68</v>
      </c>
      <c r="L10" s="49">
        <f t="shared" si="2"/>
        <v>8.218287167055971E-3</v>
      </c>
      <c r="M10" s="49">
        <f t="shared" si="3"/>
        <v>6.4925483252176175E-3</v>
      </c>
      <c r="N10" s="49">
        <f t="shared" si="4"/>
        <v>-0.23304398668705584</v>
      </c>
      <c r="O10" s="50">
        <f t="shared" si="5"/>
        <v>4.2482848928077216E-3</v>
      </c>
      <c r="P10" s="51">
        <f t="shared" si="7"/>
        <v>5.1626596457320033E-2</v>
      </c>
      <c r="Q10" s="49"/>
      <c r="R10" s="67" t="str">
        <f t="shared" si="8"/>
        <v>ADBE</v>
      </c>
      <c r="S10" s="68" t="str">
        <f t="shared" si="9"/>
        <v>Application</v>
      </c>
      <c r="T10" s="69">
        <f t="shared" si="10"/>
        <v>144.67340999999999</v>
      </c>
      <c r="U10" s="70">
        <f t="shared" si="11"/>
        <v>0.54861832478283912</v>
      </c>
      <c r="V10" s="71">
        <f t="shared" si="12"/>
        <v>8.218287167055971E-3</v>
      </c>
      <c r="W10" s="71">
        <f t="shared" si="13"/>
        <v>6.4925483252176175E-3</v>
      </c>
      <c r="X10" s="71">
        <f t="shared" si="14"/>
        <v>-0.23304398668705584</v>
      </c>
      <c r="Y10" s="259"/>
    </row>
    <row r="11" spans="1:25">
      <c r="A11" s="28" t="s">
        <v>151</v>
      </c>
      <c r="B11" s="28" t="s">
        <v>202</v>
      </c>
      <c r="C11" s="28" t="s">
        <v>132</v>
      </c>
      <c r="D11" s="43">
        <f>_xll.ciqfunctions.udf.CIQ($A11,"IQ_MARKETCAP",H$1,"USD")</f>
        <v>19209.394950000002</v>
      </c>
      <c r="E11" s="43">
        <f t="shared" si="1"/>
        <v>0.41193471818748378</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33.74</v>
      </c>
      <c r="I11" s="45">
        <f>IF(_xll.ciqfunctions.udf.CIQ($A11,"IQ_CLOSEPRICE",I$1,"USD")=0,_xll.ciqfunctions.udf.CIQ($A11,"IQ_CLOSEPRICE",I$2,"USD"),_xll.ciqfunctions.udf.CIQ($A11,"IQ_CLOSEPRICE",I$1,"USD"))</f>
        <v>34.58</v>
      </c>
      <c r="J11" s="45">
        <f>IF(_xll.ciqfunctions.udf.CIQ($A11,"IQ_CLOSEPRICE",J$1,"USD")=0,_xll.ciqfunctions.udf.CIQ($A11,"IQ_CLOSEPRICE",J$2,"USD"),_xll.ciqfunctions.udf.CIQ($A11,"IQ_CLOSEPRICE",J$1,"USD"))</f>
        <v>37.6</v>
      </c>
      <c r="K11" s="45">
        <f>IF(_xll.ciqfunctions.udf.CIQ($A11,"IQ_CLOSEPRICE",K$1,"USD")=0,_xll.ciqfunctions.udf.CIQ($A11,"IQ_CLOSEPRICE",K$2,"USD"),_xll.ciqfunctions.udf.CIQ($A11,"IQ_CLOSEPRICE",K$1,"USD"))</f>
        <v>43.69</v>
      </c>
      <c r="L11" s="49">
        <f t="shared" si="2"/>
        <v>-2.4291497975708398E-2</v>
      </c>
      <c r="M11" s="49">
        <f t="shared" si="3"/>
        <v>-0.10265957446808505</v>
      </c>
      <c r="N11" s="49">
        <f t="shared" si="4"/>
        <v>-0.22774090180819406</v>
      </c>
      <c r="O11" s="50">
        <f t="shared" si="5"/>
        <v>-1.0255636137447684E-2</v>
      </c>
      <c r="P11" s="51">
        <f t="shared" si="7"/>
        <v>-0.12462996282982181</v>
      </c>
      <c r="Q11" s="49"/>
      <c r="R11" s="67" t="str">
        <f t="shared" si="8"/>
        <v>IOT</v>
      </c>
      <c r="S11" s="68" t="str">
        <f t="shared" si="9"/>
        <v>Application</v>
      </c>
      <c r="T11" s="69">
        <f t="shared" si="10"/>
        <v>19.20939495</v>
      </c>
      <c r="U11" s="70">
        <f t="shared" si="11"/>
        <v>7.2844250215439943E-2</v>
      </c>
      <c r="V11" s="71">
        <f t="shared" si="12"/>
        <v>-2.4291497975708398E-2</v>
      </c>
      <c r="W11" s="71">
        <f t="shared" si="13"/>
        <v>-0.10265957446808505</v>
      </c>
      <c r="X11" s="71">
        <f t="shared" si="14"/>
        <v>-0.22774090180819406</v>
      </c>
      <c r="Y11" s="259"/>
    </row>
    <row r="12" spans="1:25">
      <c r="A12" s="28" t="s">
        <v>175</v>
      </c>
      <c r="B12" s="28" t="s">
        <v>203</v>
      </c>
      <c r="C12" s="28" t="s">
        <v>132</v>
      </c>
      <c r="D12" s="43">
        <f>_xll.ciqfunctions.udf.CIQ($A12,"IQ_MARKETCAP",H$1,"USD")</f>
        <v>59258.697749999999</v>
      </c>
      <c r="E12" s="43">
        <f t="shared" si="1"/>
        <v>0.38609649542864372</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222.07</v>
      </c>
      <c r="I12" s="45">
        <f>IF(_xll.ciqfunctions.udf.CIQ($A12,"IQ_CLOSEPRICE",I$1,"USD")=0,_xll.ciqfunctions.udf.CIQ($A12,"IQ_CLOSEPRICE",I$2,"USD"),_xll.ciqfunctions.udf.CIQ($A12,"IQ_CLOSEPRICE",I$1,"USD"))</f>
        <v>220.98</v>
      </c>
      <c r="J12" s="45">
        <f>IF(_xll.ciqfunctions.udf.CIQ($A12,"IQ_CLOSEPRICE",J$1,"USD")=0,_xll.ciqfunctions.udf.CIQ($A12,"IQ_CLOSEPRICE",J$2,"USD"),_xll.ciqfunctions.udf.CIQ($A12,"IQ_CLOSEPRICE",J$1,"USD"))</f>
        <v>225.12</v>
      </c>
      <c r="K12" s="45">
        <f>IF(_xll.ciqfunctions.udf.CIQ($A12,"IQ_CLOSEPRICE",K$1,"USD")=0,_xll.ciqfunctions.udf.CIQ($A12,"IQ_CLOSEPRICE",K$2,"USD"),_xll.ciqfunctions.udf.CIQ($A12,"IQ_CLOSEPRICE",K$1,"USD"))</f>
        <v>258.02999999999997</v>
      </c>
      <c r="L12" s="49">
        <f t="shared" si="2"/>
        <v>4.9325730835370063E-3</v>
      </c>
      <c r="M12" s="49">
        <f t="shared" si="3"/>
        <v>-1.3548329779673129E-2</v>
      </c>
      <c r="N12" s="49">
        <f t="shared" si="4"/>
        <v>-0.13936363988683476</v>
      </c>
      <c r="O12" s="50">
        <f t="shared" si="5"/>
        <v>1.8951014545738863E-3</v>
      </c>
      <c r="P12" s="51">
        <f t="shared" si="7"/>
        <v>2.3029914544244384E-2</v>
      </c>
      <c r="Q12" s="49"/>
      <c r="R12" s="67" t="str">
        <f t="shared" si="8"/>
        <v>WDAY</v>
      </c>
      <c r="S12" s="68" t="str">
        <f t="shared" si="9"/>
        <v>Application</v>
      </c>
      <c r="T12" s="69">
        <f t="shared" si="10"/>
        <v>59.258697749999996</v>
      </c>
      <c r="U12" s="70">
        <f t="shared" si="11"/>
        <v>0.22471584438645359</v>
      </c>
      <c r="V12" s="71">
        <f t="shared" si="12"/>
        <v>4.9325730835370063E-3</v>
      </c>
      <c r="W12" s="71">
        <f t="shared" si="13"/>
        <v>-1.3548329779673129E-2</v>
      </c>
      <c r="X12" s="71">
        <f t="shared" si="14"/>
        <v>-0.13936363988683476</v>
      </c>
      <c r="Y12" s="259"/>
    </row>
    <row r="13" spans="1:25">
      <c r="A13" s="28" t="s">
        <v>166</v>
      </c>
      <c r="B13" s="28" t="s">
        <v>204</v>
      </c>
      <c r="C13" s="28" t="s">
        <v>132</v>
      </c>
      <c r="D13" s="43">
        <f>_xll.ciqfunctions.udf.CIQ($A13,"IQ_MARKETCAP",H$1,"USD")</f>
        <v>89227.776190000004</v>
      </c>
      <c r="E13" s="43">
        <f t="shared" si="1"/>
        <v>0.80007590018755748</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128.71</v>
      </c>
      <c r="I13" s="45">
        <f>IF(_xll.ciqfunctions.udf.CIQ($A13,"IQ_CLOSEPRICE",I$1,"USD")=0,_xll.ciqfunctions.udf.CIQ($A13,"IQ_CLOSEPRICE",I$2,"USD"),_xll.ciqfunctions.udf.CIQ($A13,"IQ_CLOSEPRICE",I$1,"USD"))</f>
        <v>129.63</v>
      </c>
      <c r="J13" s="45">
        <f>IF(_xll.ciqfunctions.udf.CIQ($A13,"IQ_CLOSEPRICE",J$1,"USD")=0,_xll.ciqfunctions.udf.CIQ($A13,"IQ_CLOSEPRICE",J$2,"USD"),_xll.ciqfunctions.udf.CIQ($A13,"IQ_CLOSEPRICE",J$1,"USD"))</f>
        <v>130.69999999999999</v>
      </c>
      <c r="K13" s="45">
        <f>IF(_xll.ciqfunctions.udf.CIQ($A13,"IQ_CLOSEPRICE",K$1,"USD")=0,_xll.ciqfunctions.udf.CIQ($A13,"IQ_CLOSEPRICE",K$2,"USD"),_xll.ciqfunctions.udf.CIQ($A13,"IQ_CLOSEPRICE",K$1,"USD"))</f>
        <v>57.86</v>
      </c>
      <c r="L13" s="49">
        <f t="shared" si="2"/>
        <v>-7.0971225796496729E-3</v>
      </c>
      <c r="M13" s="49">
        <f t="shared" si="3"/>
        <v>-1.522570772762033E-2</v>
      </c>
      <c r="N13" s="49">
        <f t="shared" si="4"/>
        <v>1.2245074317317663</v>
      </c>
      <c r="O13" s="50">
        <f t="shared" si="5"/>
        <v>-5.7188239311051414E-3</v>
      </c>
      <c r="P13" s="51">
        <f t="shared" si="7"/>
        <v>-6.9497084765071215E-2</v>
      </c>
      <c r="Q13" s="49"/>
      <c r="R13" s="67" t="str">
        <f t="shared" si="8"/>
        <v>RBLX</v>
      </c>
      <c r="S13" s="68" t="str">
        <f t="shared" si="9"/>
        <v>Application</v>
      </c>
      <c r="T13" s="69">
        <f t="shared" si="10"/>
        <v>89.22777619</v>
      </c>
      <c r="U13" s="70">
        <f t="shared" si="11"/>
        <v>0.33836206043291506</v>
      </c>
      <c r="V13" s="71">
        <f t="shared" si="12"/>
        <v>-7.0971225796496729E-3</v>
      </c>
      <c r="W13" s="71">
        <f t="shared" si="13"/>
        <v>-1.522570772762033E-2</v>
      </c>
      <c r="X13" s="71">
        <f t="shared" si="14"/>
        <v>1.2245074317317663</v>
      </c>
      <c r="Y13" s="259"/>
    </row>
    <row r="14" spans="1:25">
      <c r="A14" s="28" t="s">
        <v>146</v>
      </c>
      <c r="B14" s="29" t="s">
        <v>205</v>
      </c>
      <c r="C14" s="28" t="s">
        <v>132</v>
      </c>
      <c r="D14" s="43">
        <f>_xll.ciqfunctions.udf.CIQ($A14,"IQ_MARKETCAP",H$1,"USD")</f>
        <v>154235.19579</v>
      </c>
      <c r="E14" s="43">
        <f t="shared" si="1"/>
        <v>0.57612836922170385</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455.98</v>
      </c>
      <c r="I14" s="45">
        <f>IF(_xll.ciqfunctions.udf.CIQ($A14,"IQ_CLOSEPRICE",I$1,"USD")=0,_xll.ciqfunctions.udf.CIQ($A14,"IQ_CLOSEPRICE",I$2,"USD"),_xll.ciqfunctions.udf.CIQ($A14,"IQ_CLOSEPRICE",I$1,"USD"))</f>
        <v>437.34</v>
      </c>
      <c r="J14" s="45">
        <f>IF(_xll.ciqfunctions.udf.CIQ($A14,"IQ_CLOSEPRICE",J$1,"USD")=0,_xll.ciqfunctions.udf.CIQ($A14,"IQ_CLOSEPRICE",J$2,"USD"),_xll.ciqfunctions.udf.CIQ($A14,"IQ_CLOSEPRICE",J$1,"USD"))</f>
        <v>395.01</v>
      </c>
      <c r="K14" s="45">
        <f>IF(_xll.ciqfunctions.udf.CIQ($A14,"IQ_CLOSEPRICE",K$1,"USD")=0,_xll.ciqfunctions.udf.CIQ($A14,"IQ_CLOSEPRICE",K$2,"USD"),_xll.ciqfunctions.udf.CIQ($A14,"IQ_CLOSEPRICE",K$1,"USD"))</f>
        <v>323.83</v>
      </c>
      <c r="L14" s="49">
        <f t="shared" si="2"/>
        <v>4.2621301504550235E-2</v>
      </c>
      <c r="M14" s="49">
        <f t="shared" si="3"/>
        <v>0.15435052277157557</v>
      </c>
      <c r="N14" s="49">
        <f t="shared" si="4"/>
        <v>0.40808448877497461</v>
      </c>
      <c r="O14" s="50">
        <f t="shared" si="5"/>
        <v>2.3551543493777326E-2</v>
      </c>
      <c r="P14" s="51">
        <f t="shared" si="7"/>
        <v>0.28620633092633191</v>
      </c>
      <c r="Q14" s="49"/>
      <c r="R14" s="67" t="str">
        <f t="shared" si="8"/>
        <v>APP</v>
      </c>
      <c r="S14" s="68" t="str">
        <f t="shared" si="9"/>
        <v>Application</v>
      </c>
      <c r="T14" s="69">
        <f t="shared" si="10"/>
        <v>154.23519579000001</v>
      </c>
      <c r="U14" s="70">
        <f t="shared" si="11"/>
        <v>0.5848777238116043</v>
      </c>
      <c r="V14" s="71">
        <f t="shared" si="12"/>
        <v>4.2621301504550235E-2</v>
      </c>
      <c r="W14" s="71">
        <f t="shared" si="13"/>
        <v>0.15435052277157557</v>
      </c>
      <c r="X14" s="71">
        <f t="shared" si="14"/>
        <v>0.40808448877497461</v>
      </c>
      <c r="Y14" s="259"/>
    </row>
    <row r="15" spans="1:25">
      <c r="A15" s="28" t="s">
        <v>168</v>
      </c>
      <c r="B15" s="28" t="s">
        <v>206</v>
      </c>
      <c r="C15" s="28" t="s">
        <v>132</v>
      </c>
      <c r="D15" s="43">
        <f>_xll.ciqfunctions.udf.CIQ($A15,"IQ_MARKETCAP",H$1,"USD")</f>
        <v>194440.94515000001</v>
      </c>
      <c r="E15" s="43">
        <f t="shared" si="1"/>
        <v>0.64786282531616024</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149.60900000000001</v>
      </c>
      <c r="I15" s="45">
        <f>IF(_xll.ciqfunctions.udf.CIQ($A15,"IQ_CLOSEPRICE",I$1,"USD")=0,_xll.ciqfunctions.udf.CIQ($A15,"IQ_CLOSEPRICE",I$2,"USD"),_xll.ciqfunctions.udf.CIQ($A15,"IQ_CLOSEPRICE",I$1,"USD"))</f>
        <v>151.07</v>
      </c>
      <c r="J15" s="45">
        <f>IF(_xll.ciqfunctions.udf.CIQ($A15,"IQ_CLOSEPRICE",J$1,"USD")=0,_xll.ciqfunctions.udf.CIQ($A15,"IQ_CLOSEPRICE",J$2,"USD"),_xll.ciqfunctions.udf.CIQ($A15,"IQ_CLOSEPRICE",J$1,"USD"))</f>
        <v>125.21</v>
      </c>
      <c r="K15" s="45">
        <f>IF(_xll.ciqfunctions.udf.CIQ($A15,"IQ_CLOSEPRICE",K$1,"USD")=0,_xll.ciqfunctions.udf.CIQ($A15,"IQ_CLOSEPRICE",K$2,"USD"),_xll.ciqfunctions.udf.CIQ($A15,"IQ_CLOSEPRICE",K$1,"USD"))</f>
        <v>106.33</v>
      </c>
      <c r="L15" s="49">
        <f t="shared" si="2"/>
        <v>-9.6710134374792256E-3</v>
      </c>
      <c r="M15" s="49">
        <f t="shared" si="3"/>
        <v>0.19486462742592447</v>
      </c>
      <c r="N15" s="49">
        <f t="shared" si="4"/>
        <v>0.40702529859870218</v>
      </c>
      <c r="O15" s="50">
        <f t="shared" si="5"/>
        <v>-6.326675452592424E-3</v>
      </c>
      <c r="P15" s="51">
        <f t="shared" si="7"/>
        <v>-7.6883902268511245E-2</v>
      </c>
      <c r="Q15" s="49"/>
      <c r="R15" s="67" t="str">
        <f t="shared" si="8"/>
        <v>SHOP</v>
      </c>
      <c r="S15" s="68" t="str">
        <f t="shared" si="9"/>
        <v>Application</v>
      </c>
      <c r="T15" s="69">
        <f t="shared" si="10"/>
        <v>194.44094515</v>
      </c>
      <c r="U15" s="70">
        <f t="shared" si="11"/>
        <v>0.73734258145560339</v>
      </c>
      <c r="V15" s="71">
        <f t="shared" si="12"/>
        <v>-9.6710134374792256E-3</v>
      </c>
      <c r="W15" s="71">
        <f t="shared" si="13"/>
        <v>0.19486462742592447</v>
      </c>
      <c r="X15" s="71">
        <f t="shared" si="14"/>
        <v>0.40702529859870218</v>
      </c>
      <c r="Y15" s="259"/>
    </row>
    <row r="16" spans="1:25" s="33" customFormat="1">
      <c r="A16" s="28" t="s">
        <v>171</v>
      </c>
      <c r="B16" s="28" t="s">
        <v>207</v>
      </c>
      <c r="C16" s="28" t="s">
        <v>132</v>
      </c>
      <c r="D16" s="43">
        <f>_xll.ciqfunctions.udf.CIQ($A16,"IQ_MARKETCAP",H$1,"USD")</f>
        <v>44116.730969999997</v>
      </c>
      <c r="E16" s="43">
        <f t="shared" si="1"/>
        <v>0.34069507904482288</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168.06</v>
      </c>
      <c r="I16" s="45">
        <f>IF(_xll.ciqfunctions.udf.CIQ($A16,"IQ_CLOSEPRICE",I$1,"USD")=0,_xll.ciqfunctions.udf.CIQ($A16,"IQ_CLOSEPRICE",I$2,"USD"),_xll.ciqfunctions.udf.CIQ($A16,"IQ_CLOSEPRICE",I$1,"USD"))</f>
        <v>171</v>
      </c>
      <c r="J16" s="45">
        <f>IF(_xll.ciqfunctions.udf.CIQ($A16,"IQ_CLOSEPRICE",J$1,"USD")=0,_xll.ciqfunctions.udf.CIQ($A16,"IQ_CLOSEPRICE",J$2,"USD"),_xll.ciqfunctions.udf.CIQ($A16,"IQ_CLOSEPRICE",J$1,"USD"))</f>
        <v>185.69</v>
      </c>
      <c r="K16" s="45">
        <f>IF(_xll.ciqfunctions.udf.CIQ($A16,"IQ_CLOSEPRICE",K$1,"USD")=0,_xll.ciqfunctions.udf.CIQ($A16,"IQ_CLOSEPRICE",K$2,"USD"),_xll.ciqfunctions.udf.CIQ($A16,"IQ_CLOSEPRICE",K$1,"USD"))</f>
        <v>243.38</v>
      </c>
      <c r="L16" s="49">
        <f t="shared" si="2"/>
        <v>-1.7192982456140316E-2</v>
      </c>
      <c r="M16" s="49">
        <f t="shared" si="3"/>
        <v>-9.4943184878022446E-2</v>
      </c>
      <c r="N16" s="49">
        <f t="shared" si="4"/>
        <v>-0.30947489522557314</v>
      </c>
      <c r="O16" s="50">
        <f t="shared" si="5"/>
        <v>-5.9600352992489492E-3</v>
      </c>
      <c r="P16" s="51">
        <f t="shared" si="7"/>
        <v>-7.24283669832579E-2</v>
      </c>
      <c r="Q16" s="52"/>
      <c r="R16" s="72" t="str">
        <f t="shared" si="8"/>
        <v>TEAM</v>
      </c>
      <c r="S16" s="73" t="str">
        <f t="shared" si="9"/>
        <v>Application</v>
      </c>
      <c r="T16" s="74">
        <f t="shared" si="10"/>
        <v>44.116730969999999</v>
      </c>
      <c r="U16" s="256">
        <f t="shared" si="11"/>
        <v>0.16729575282463166</v>
      </c>
      <c r="V16" s="75">
        <f t="shared" si="12"/>
        <v>-1.7192982456140316E-2</v>
      </c>
      <c r="W16" s="75">
        <f t="shared" si="13"/>
        <v>-9.4943184878022446E-2</v>
      </c>
      <c r="X16" s="75">
        <f t="shared" si="14"/>
        <v>-0.30947489522557314</v>
      </c>
      <c r="Y16" s="260"/>
    </row>
    <row r="17" spans="1:25">
      <c r="A17" s="31" t="s">
        <v>155</v>
      </c>
      <c r="B17" s="31" t="s">
        <v>208</v>
      </c>
      <c r="C17" s="31" t="s">
        <v>134</v>
      </c>
      <c r="D17" s="46">
        <f>_xll.ciqfunctions.udf.CIQ($A17,"IQ_MARKETCAP",H$1,"USD")</f>
        <v>3880410.17649</v>
      </c>
      <c r="E17" s="46">
        <f t="shared" si="1"/>
        <v>1.6899591400018934</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522.04</v>
      </c>
      <c r="I17" s="47">
        <f>IF(_xll.ciqfunctions.udf.CIQ($A17,"IQ_CLOSEPRICE",I$1,"USD")=0,_xll.ciqfunctions.udf.CIQ($A17,"IQ_CLOSEPRICE",I$2,"USD"),_xll.ciqfunctions.udf.CIQ($A17,"IQ_CLOSEPRICE",I$1,"USD"))</f>
        <v>520.84</v>
      </c>
      <c r="J17" s="47">
        <f>IF(_xll.ciqfunctions.udf.CIQ($A17,"IQ_CLOSEPRICE",J$1,"USD")=0,_xll.ciqfunctions.udf.CIQ($A17,"IQ_CLOSEPRICE",J$2,"USD"),_xll.ciqfunctions.udf.CIQ($A17,"IQ_CLOSEPRICE",J$1,"USD"))</f>
        <v>535.64</v>
      </c>
      <c r="K17" s="47">
        <f>IF(_xll.ciqfunctions.udf.CIQ($A17,"IQ_CLOSEPRICE",K$1,"USD")=0,_xll.ciqfunctions.udf.CIQ($A17,"IQ_CLOSEPRICE",K$2,"USD"),_xll.ciqfunctions.udf.CIQ($A17,"IQ_CLOSEPRICE",K$1,"USD"))</f>
        <v>421.5</v>
      </c>
      <c r="L17" s="52">
        <f t="shared" si="2"/>
        <v>2.303970509177411E-3</v>
      </c>
      <c r="M17" s="52">
        <f t="shared" si="3"/>
        <v>-2.5390187439324974E-2</v>
      </c>
      <c r="N17" s="52">
        <f t="shared" si="4"/>
        <v>0.23852906287069975</v>
      </c>
      <c r="O17" s="53">
        <f t="shared" si="5"/>
        <v>3.8846658646888299E-3</v>
      </c>
      <c r="P17" s="54">
        <f t="shared" si="7"/>
        <v>4.7207774908727962E-2</v>
      </c>
      <c r="Q17" s="49"/>
      <c r="R17" s="76" t="str">
        <f t="shared" si="8"/>
        <v>MSFT</v>
      </c>
      <c r="S17" s="77" t="str">
        <f t="shared" si="9"/>
        <v>Infrastructure</v>
      </c>
      <c r="T17" s="78">
        <f t="shared" si="10"/>
        <v>3880.4101764900001</v>
      </c>
      <c r="U17" s="79">
        <f t="shared" si="11"/>
        <v>14.714964764404357</v>
      </c>
      <c r="V17" s="80">
        <f t="shared" si="12"/>
        <v>2.303970509177411E-3</v>
      </c>
      <c r="W17" s="80">
        <f t="shared" si="13"/>
        <v>-2.5390187439324974E-2</v>
      </c>
      <c r="X17" s="80">
        <f t="shared" si="14"/>
        <v>0.23852906287069975</v>
      </c>
      <c r="Y17" s="261">
        <f>O48*SUM(P17:P33)</f>
        <v>-1.1980819680115463E-4</v>
      </c>
    </row>
    <row r="18" spans="1:25">
      <c r="A18" s="28" t="s">
        <v>138</v>
      </c>
      <c r="B18" s="28" t="s">
        <v>209</v>
      </c>
      <c r="C18" s="28" t="s">
        <v>134</v>
      </c>
      <c r="D18" s="34">
        <f>_xll.ciqfunctions.udf.CIQ($A18,"IQ_MARKETCAP",H$1,"USD")</f>
        <v>2374969.2748799999</v>
      </c>
      <c r="E18" s="34">
        <f t="shared" si="1"/>
        <v>1.545876258020185</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222.69</v>
      </c>
      <c r="I18" s="45">
        <f>IF(_xll.ciqfunctions.udf.CIQ($A18,"IQ_CLOSEPRICE",I$1,"USD")=0,_xll.ciqfunctions.udf.CIQ($A18,"IQ_CLOSEPRICE",I$2,"USD"),_xll.ciqfunctions.udf.CIQ($A18,"IQ_CLOSEPRICE",I$1,"USD"))</f>
        <v>223.13</v>
      </c>
      <c r="J18" s="45">
        <f>IF(_xll.ciqfunctions.udf.CIQ($A18,"IQ_CLOSEPRICE",J$1,"USD")=0,_xll.ciqfunctions.udf.CIQ($A18,"IQ_CLOSEPRICE",J$2,"USD"),_xll.ciqfunctions.udf.CIQ($A18,"IQ_CLOSEPRICE",J$1,"USD"))</f>
        <v>211.65</v>
      </c>
      <c r="K18" s="45">
        <f>IF(_xll.ciqfunctions.udf.CIQ($A18,"IQ_CLOSEPRICE",K$1,"USD")=0,_xll.ciqfunctions.udf.CIQ($A18,"IQ_CLOSEPRICE",K$2,"USD"),_xll.ciqfunctions.udf.CIQ($A18,"IQ_CLOSEPRICE",K$1,"USD"))</f>
        <v>219.39</v>
      </c>
      <c r="L18" s="55">
        <f t="shared" si="2"/>
        <v>-1.9719446062833601E-3</v>
      </c>
      <c r="M18" s="55">
        <f t="shared" si="3"/>
        <v>5.2161587526576847E-2</v>
      </c>
      <c r="N18" s="55">
        <f t="shared" si="4"/>
        <v>1.5041706549979494E-2</v>
      </c>
      <c r="O18" s="20">
        <f t="shared" si="5"/>
        <v>-3.0544054673711345E-3</v>
      </c>
      <c r="P18" s="36">
        <f t="shared" si="7"/>
        <v>-3.7118169440087632E-2</v>
      </c>
      <c r="Q18" s="55"/>
      <c r="R18" s="67" t="str">
        <f t="shared" si="8"/>
        <v>AMZN</v>
      </c>
      <c r="S18" s="68" t="str">
        <f t="shared" si="9"/>
        <v>Infrastructure</v>
      </c>
      <c r="T18" s="69">
        <f t="shared" si="10"/>
        <v>2374.9692748799998</v>
      </c>
      <c r="U18" s="70">
        <f t="shared" si="11"/>
        <v>9.0061585262653292</v>
      </c>
      <c r="V18" s="71">
        <f t="shared" si="12"/>
        <v>-1.9719446062833601E-3</v>
      </c>
      <c r="W18" s="71">
        <f t="shared" si="13"/>
        <v>5.2161587526576847E-2</v>
      </c>
      <c r="X18" s="71">
        <f t="shared" si="14"/>
        <v>1.5041706549979494E-2</v>
      </c>
      <c r="Y18" s="259"/>
    </row>
    <row r="19" spans="1:25">
      <c r="A19" s="28" t="s">
        <v>149</v>
      </c>
      <c r="B19" s="28" t="s">
        <v>210</v>
      </c>
      <c r="C19" s="28" t="s">
        <v>134</v>
      </c>
      <c r="D19" s="34">
        <f>_xll.ciqfunctions.udf.CIQ($A19,"IQ_MARKETCAP",H$1,"USD")</f>
        <v>2440091.1460000002</v>
      </c>
      <c r="E19" s="34">
        <f t="shared" si="1"/>
        <v>1.1523458186998357</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201.43899999999999</v>
      </c>
      <c r="I19" s="45">
        <f>IF(_xll.ciqfunctions.udf.CIQ($A19,"IQ_CLOSEPRICE",I$1,"USD")=0,_xll.ciqfunctions.udf.CIQ($A19,"IQ_CLOSEPRICE",I$2,"USD"),_xll.ciqfunctions.udf.CIQ($A19,"IQ_CLOSEPRICE",I$1,"USD"))</f>
        <v>196.52</v>
      </c>
      <c r="J19" s="45">
        <f>IF(_xll.ciqfunctions.udf.CIQ($A19,"IQ_CLOSEPRICE",J$1,"USD")=0,_xll.ciqfunctions.udf.CIQ($A19,"IQ_CLOSEPRICE",J$2,"USD"),_xll.ciqfunctions.udf.CIQ($A19,"IQ_CLOSEPRICE",J$1,"USD"))</f>
        <v>195.04</v>
      </c>
      <c r="K19" s="45">
        <f>IF(_xll.ciqfunctions.udf.CIQ($A19,"IQ_CLOSEPRICE",K$1,"USD")=0,_xll.ciqfunctions.udf.CIQ($A19,"IQ_CLOSEPRICE",K$2,"USD"),_xll.ciqfunctions.udf.CIQ($A19,"IQ_CLOSEPRICE",K$1,"USD"))</f>
        <v>189.3</v>
      </c>
      <c r="L19" s="55">
        <f t="shared" si="2"/>
        <v>2.5030531243639187E-2</v>
      </c>
      <c r="M19" s="55">
        <f t="shared" si="3"/>
        <v>3.2808654634946643E-2</v>
      </c>
      <c r="N19" s="55">
        <f t="shared" si="4"/>
        <v>6.4125726360274582E-2</v>
      </c>
      <c r="O19" s="20">
        <f t="shared" si="5"/>
        <v>2.8139481839090104E-2</v>
      </c>
      <c r="P19" s="36">
        <f t="shared" si="7"/>
        <v>0.34196051114280629</v>
      </c>
      <c r="Q19" s="55"/>
      <c r="R19" s="67" t="str">
        <f t="shared" si="8"/>
        <v>NasdaqGS:GOOGL</v>
      </c>
      <c r="S19" s="68" t="str">
        <f t="shared" si="9"/>
        <v>Infrastructure</v>
      </c>
      <c r="T19" s="69">
        <f t="shared" si="10"/>
        <v>2440.0911460000002</v>
      </c>
      <c r="U19" s="70">
        <f t="shared" si="11"/>
        <v>9.2531082030620428</v>
      </c>
      <c r="V19" s="71">
        <f t="shared" si="12"/>
        <v>2.5030531243639187E-2</v>
      </c>
      <c r="W19" s="71">
        <f t="shared" si="13"/>
        <v>3.2808654634946643E-2</v>
      </c>
      <c r="X19" s="71">
        <f t="shared" si="14"/>
        <v>6.4125726360274582E-2</v>
      </c>
      <c r="Y19" s="259"/>
    </row>
    <row r="20" spans="1:25">
      <c r="A20" s="28" t="s">
        <v>173</v>
      </c>
      <c r="B20" s="28" t="s">
        <v>211</v>
      </c>
      <c r="C20" s="28" t="s">
        <v>134</v>
      </c>
      <c r="D20" s="34">
        <f>_xll.ciqfunctions.udf.CIQ($A20,"IQ_MARKETCAP",H$1,"USD")</f>
        <v>1063349.8624799999</v>
      </c>
      <c r="E20" s="34">
        <f t="shared" si="1"/>
        <v>0.83586999757679004</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329.67500000000001</v>
      </c>
      <c r="I20" s="45">
        <f>IF(_xll.ciqfunctions.udf.CIQ($A20,"IQ_CLOSEPRICE",I$1,"USD")=0,_xll.ciqfunctions.udf.CIQ($A20,"IQ_CLOSEPRICE",I$2,"USD"),_xll.ciqfunctions.udf.CIQ($A20,"IQ_CLOSEPRICE",I$1,"USD"))</f>
        <v>322.27</v>
      </c>
      <c r="J20" s="45">
        <f>IF(_xll.ciqfunctions.udf.CIQ($A20,"IQ_CLOSEPRICE",J$1,"USD")=0,_xll.ciqfunctions.udf.CIQ($A20,"IQ_CLOSEPRICE",J$2,"USD"),_xll.ciqfunctions.udf.CIQ($A20,"IQ_CLOSEPRICE",J$1,"USD"))</f>
        <v>309.26</v>
      </c>
      <c r="K20" s="45">
        <f>IF(_xll.ciqfunctions.udf.CIQ($A20,"IQ_CLOSEPRICE",K$1,"USD")=0,_xll.ciqfunctions.udf.CIQ($A20,"IQ_CLOSEPRICE",K$2,"USD"),_xll.ciqfunctions.udf.CIQ($A20,"IQ_CLOSEPRICE",K$1,"USD"))</f>
        <v>403.84</v>
      </c>
      <c r="L20" s="55">
        <f t="shared" si="2"/>
        <v>2.2977627455239569E-2</v>
      </c>
      <c r="M20" s="55">
        <f t="shared" si="3"/>
        <v>6.601241673672642E-2</v>
      </c>
      <c r="N20" s="55">
        <f t="shared" si="4"/>
        <v>-0.1836494651347067</v>
      </c>
      <c r="O20" s="20">
        <f t="shared" si="5"/>
        <v>1.8774906596060226E-2</v>
      </c>
      <c r="P20" s="36">
        <f t="shared" si="7"/>
        <v>0.2281590220090137</v>
      </c>
      <c r="Q20" s="55"/>
      <c r="R20" s="67" t="str">
        <f t="shared" si="8"/>
        <v>TSLA</v>
      </c>
      <c r="S20" s="68" t="str">
        <f t="shared" si="9"/>
        <v>Infrastructure</v>
      </c>
      <c r="T20" s="69">
        <f t="shared" si="10"/>
        <v>1063.34986248</v>
      </c>
      <c r="U20" s="70">
        <f t="shared" si="11"/>
        <v>4.0323458209206509</v>
      </c>
      <c r="V20" s="71">
        <f t="shared" si="12"/>
        <v>2.2977627455239569E-2</v>
      </c>
      <c r="W20" s="71">
        <f t="shared" si="13"/>
        <v>6.601241673672642E-2</v>
      </c>
      <c r="X20" s="71">
        <f t="shared" si="14"/>
        <v>-0.1836494651347067</v>
      </c>
      <c r="Y20" s="259"/>
    </row>
    <row r="21" spans="1:25">
      <c r="A21" s="28" t="s">
        <v>163</v>
      </c>
      <c r="B21" s="28" t="s">
        <v>212</v>
      </c>
      <c r="C21" s="28" t="s">
        <v>134</v>
      </c>
      <c r="D21" s="34">
        <f>_xll.ciqfunctions.udf.CIQ($A21,"IQ_MARKETCAP",H$1,"USD")</f>
        <v>443533.13903000002</v>
      </c>
      <c r="E21" s="34">
        <f t="shared" si="1"/>
        <v>1.0564892368159495</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186.96</v>
      </c>
      <c r="I21" s="45">
        <f>IF(_xll.ciqfunctions.udf.CIQ($A21,"IQ_CLOSEPRICE",I$1,"USD")=0,_xll.ciqfunctions.udf.CIQ($A21,"IQ_CLOSEPRICE",I$2,"USD"),_xll.ciqfunctions.udf.CIQ($A21,"IQ_CLOSEPRICE",I$1,"USD"))</f>
        <v>182.2</v>
      </c>
      <c r="J21" s="45">
        <f>IF(_xll.ciqfunctions.udf.CIQ($A21,"IQ_CLOSEPRICE",J$1,"USD")=0,_xll.ciqfunctions.udf.CIQ($A21,"IQ_CLOSEPRICE",J$2,"USD"),_xll.ciqfunctions.udf.CIQ($A21,"IQ_CLOSEPRICE",J$1,"USD"))</f>
        <v>160.66</v>
      </c>
      <c r="K21" s="45">
        <f>IF(_xll.ciqfunctions.udf.CIQ($A21,"IQ_CLOSEPRICE",K$1,"USD")=0,_xll.ciqfunctions.udf.CIQ($A21,"IQ_CLOSEPRICE",K$2,"USD"),_xll.ciqfunctions.udf.CIQ($A21,"IQ_CLOSEPRICE",K$1,"USD"))</f>
        <v>75.63</v>
      </c>
      <c r="L21" s="55">
        <f t="shared" si="2"/>
        <v>2.6125137211855165E-2</v>
      </c>
      <c r="M21" s="55">
        <f t="shared" si="3"/>
        <v>0.16369973857836428</v>
      </c>
      <c r="N21" s="55">
        <f t="shared" si="4"/>
        <v>1.4720349067830227</v>
      </c>
      <c r="O21" s="20">
        <f t="shared" si="5"/>
        <v>2.6898206927920092E-2</v>
      </c>
      <c r="P21" s="36">
        <f t="shared" si="7"/>
        <v>0.32687611813515721</v>
      </c>
      <c r="Q21" s="55"/>
      <c r="R21" s="67" t="str">
        <f t="shared" si="8"/>
        <v>PLTR</v>
      </c>
      <c r="S21" s="68" t="str">
        <f t="shared" si="9"/>
        <v>Infrastructure</v>
      </c>
      <c r="T21" s="69">
        <f t="shared" si="10"/>
        <v>443.53313903000003</v>
      </c>
      <c r="U21" s="70">
        <f t="shared" si="11"/>
        <v>1.681929027043136</v>
      </c>
      <c r="V21" s="71">
        <f t="shared" si="12"/>
        <v>2.6125137211855165E-2</v>
      </c>
      <c r="W21" s="71">
        <f t="shared" si="13"/>
        <v>0.16369973857836428</v>
      </c>
      <c r="X21" s="71">
        <f t="shared" si="14"/>
        <v>1.4720349067830227</v>
      </c>
      <c r="Y21" s="259"/>
    </row>
    <row r="22" spans="1:25">
      <c r="A22" s="28" t="s">
        <v>161</v>
      </c>
      <c r="B22" s="28" t="s">
        <v>213</v>
      </c>
      <c r="C22" s="28" t="s">
        <v>134</v>
      </c>
      <c r="D22" s="34">
        <f>_xll.ciqfunctions.udf.CIQ($A22,"IQ_MARKETCAP",H$1,"USD")</f>
        <v>702348.69165000005</v>
      </c>
      <c r="E22" s="34">
        <f t="shared" si="1"/>
        <v>0.91366481679448353</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250.05</v>
      </c>
      <c r="I22" s="45">
        <f>IF(_xll.ciqfunctions.udf.CIQ($A22,"IQ_CLOSEPRICE",I$1,"USD")=0,_xll.ciqfunctions.udf.CIQ($A22,"IQ_CLOSEPRICE",I$2,"USD"),_xll.ciqfunctions.udf.CIQ($A22,"IQ_CLOSEPRICE",I$1,"USD"))</f>
        <v>249.39</v>
      </c>
      <c r="J22" s="45">
        <f>IF(_xll.ciqfunctions.udf.CIQ($A22,"IQ_CLOSEPRICE",J$1,"USD")=0,_xll.ciqfunctions.udf.CIQ($A22,"IQ_CLOSEPRICE",J$2,"USD"),_xll.ciqfunctions.udf.CIQ($A22,"IQ_CLOSEPRICE",J$1,"USD"))</f>
        <v>252.53</v>
      </c>
      <c r="K22" s="45">
        <f>IF(_xll.ciqfunctions.udf.CIQ($A22,"IQ_CLOSEPRICE",K$1,"USD")=0,_xll.ciqfunctions.udf.CIQ($A22,"IQ_CLOSEPRICE",K$2,"USD"),_xll.ciqfunctions.udf.CIQ($A22,"IQ_CLOSEPRICE",K$1,"USD"))</f>
        <v>166.64</v>
      </c>
      <c r="L22" s="55">
        <f t="shared" si="2"/>
        <v>2.6464573559485949E-3</v>
      </c>
      <c r="M22" s="55">
        <f t="shared" si="3"/>
        <v>-9.820615372430952E-3</v>
      </c>
      <c r="N22" s="55">
        <f t="shared" si="4"/>
        <v>0.5005400864138263</v>
      </c>
      <c r="O22" s="20">
        <f t="shared" si="5"/>
        <v>2.4115927977779719E-3</v>
      </c>
      <c r="P22" s="36">
        <f t="shared" si="7"/>
        <v>2.9306492227261689E-2</v>
      </c>
      <c r="Q22" s="55"/>
      <c r="R22" s="67" t="str">
        <f t="shared" si="8"/>
        <v>ORCL</v>
      </c>
      <c r="S22" s="68" t="str">
        <f t="shared" si="9"/>
        <v>Infrastructure</v>
      </c>
      <c r="T22" s="69">
        <f t="shared" si="10"/>
        <v>702.34869165000009</v>
      </c>
      <c r="U22" s="70">
        <f t="shared" si="11"/>
        <v>2.6633875749969662</v>
      </c>
      <c r="V22" s="71">
        <f t="shared" si="12"/>
        <v>2.6464573559485949E-3</v>
      </c>
      <c r="W22" s="71">
        <f t="shared" si="13"/>
        <v>-9.820615372430952E-3</v>
      </c>
      <c r="X22" s="71">
        <f t="shared" si="14"/>
        <v>0.5005400864138263</v>
      </c>
      <c r="Y22" s="259"/>
    </row>
    <row r="23" spans="1:25">
      <c r="A23" s="28" t="s">
        <v>157</v>
      </c>
      <c r="B23" s="28" t="s">
        <v>214</v>
      </c>
      <c r="C23" s="28" t="s">
        <v>134</v>
      </c>
      <c r="D23" s="43">
        <f>_xll.ciqfunctions.udf.CIQ($A23,"IQ_MARKETCAP",H$1,"USD")</f>
        <v>16418.373449999999</v>
      </c>
      <c r="E23" s="43">
        <f t="shared" si="1"/>
        <v>1.2400284084172397</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68.78</v>
      </c>
      <c r="I23" s="45">
        <f>IF(_xll.ciqfunctions.udf.CIQ($A23,"IQ_CLOSEPRICE",I$1,"USD")=0,_xll.ciqfunctions.udf.CIQ($A23,"IQ_CLOSEPRICE",I$2,"USD"),_xll.ciqfunctions.udf.CIQ($A23,"IQ_CLOSEPRICE",I$1,"USD"))</f>
        <v>65.31</v>
      </c>
      <c r="J23" s="45">
        <f>IF(_xll.ciqfunctions.udf.CIQ($A23,"IQ_CLOSEPRICE",J$1,"USD")=0,_xll.ciqfunctions.udf.CIQ($A23,"IQ_CLOSEPRICE",J$2,"USD"),_xll.ciqfunctions.udf.CIQ($A23,"IQ_CLOSEPRICE",J$1,"USD"))</f>
        <v>54.17</v>
      </c>
      <c r="K23" s="45">
        <f>IF(_xll.ciqfunctions.udf.CIQ($A23,"IQ_CLOSEPRICE",K$1,"USD")=0,_xll.ciqfunctions.udf.CIQ($A23,"IQ_CLOSEPRICE",K$2,"USD"),_xll.ciqfunctions.udf.CIQ($A23,"IQ_CLOSEPRICE",K$1,"USD"))</f>
        <v>27.7</v>
      </c>
      <c r="L23" s="49">
        <f t="shared" si="2"/>
        <v>5.3131220333792584E-2</v>
      </c>
      <c r="M23" s="49">
        <f t="shared" si="3"/>
        <v>0.26970647960125538</v>
      </c>
      <c r="N23" s="49">
        <f t="shared" si="4"/>
        <v>1.4830324909747294</v>
      </c>
      <c r="O23" s="50">
        <f t="shared" si="5"/>
        <v>6.2560316621224493E-2</v>
      </c>
      <c r="P23" s="51">
        <f t="shared" si="7"/>
        <v>0.7602541500722062</v>
      </c>
      <c r="Q23" s="55"/>
      <c r="R23" s="67" t="str">
        <f t="shared" si="8"/>
        <v>NBIS</v>
      </c>
      <c r="S23" s="68" t="str">
        <f t="shared" si="9"/>
        <v>Infrastructure</v>
      </c>
      <c r="T23" s="69">
        <f t="shared" si="10"/>
        <v>16.418373450000001</v>
      </c>
      <c r="U23" s="70">
        <f t="shared" si="11"/>
        <v>6.2260373470135542E-2</v>
      </c>
      <c r="V23" s="71">
        <f t="shared" si="12"/>
        <v>5.3131220333792584E-2</v>
      </c>
      <c r="W23" s="71">
        <f t="shared" si="13"/>
        <v>0.26970647960125538</v>
      </c>
      <c r="X23" s="71">
        <f t="shared" si="14"/>
        <v>1.4830324909747294</v>
      </c>
      <c r="Y23" s="259"/>
    </row>
    <row r="24" spans="1:25">
      <c r="A24" s="28" t="s">
        <v>148</v>
      </c>
      <c r="B24" s="28" t="s">
        <v>215</v>
      </c>
      <c r="C24" s="28" t="s">
        <v>134</v>
      </c>
      <c r="D24" s="34">
        <f>_xll.ciqfunctions.udf.CIQ($A24,"IQ_MARKETCAP",H$1,"USD")</f>
        <v>7867.7537300000004</v>
      </c>
      <c r="E24" s="34">
        <f t="shared" si="1"/>
        <v>0.45676400018312646</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74.510000000000005</v>
      </c>
      <c r="I24" s="45">
        <f>IF(_xll.ciqfunctions.udf.CIQ($A24,"IQ_CLOSEPRICE",I$1,"USD")=0,_xll.ciqfunctions.udf.CIQ($A24,"IQ_CLOSEPRICE",I$2,"USD"),_xll.ciqfunctions.udf.CIQ($A24,"IQ_CLOSEPRICE",I$1,"USD"))</f>
        <v>76.37</v>
      </c>
      <c r="J24" s="45">
        <f>IF(_xll.ciqfunctions.udf.CIQ($A24,"IQ_CLOSEPRICE",J$1,"USD")=0,_xll.ciqfunctions.udf.CIQ($A24,"IQ_CLOSEPRICE",J$2,"USD"),_xll.ciqfunctions.udf.CIQ($A24,"IQ_CLOSEPRICE",J$1,"USD"))</f>
        <v>80.53</v>
      </c>
      <c r="K24" s="45">
        <f>IF(_xll.ciqfunctions.udf.CIQ($A24,"IQ_CLOSEPRICE",K$1,"USD")=0,_xll.ciqfunctions.udf.CIQ($A24,"IQ_CLOSEPRICE",K$2,"USD"),_xll.ciqfunctions.udf.CIQ($A24,"IQ_CLOSEPRICE",K$1,"USD"))</f>
        <v>99.08</v>
      </c>
      <c r="L24" s="55">
        <f t="shared" si="2"/>
        <v>-2.4355113264370787E-2</v>
      </c>
      <c r="M24" s="55">
        <f t="shared" si="3"/>
        <v>-7.4754749782689589E-2</v>
      </c>
      <c r="N24" s="55">
        <f t="shared" si="4"/>
        <v>-0.24798142914816301</v>
      </c>
      <c r="O24" s="20">
        <f t="shared" si="5"/>
        <v>-1.1402241851303381E-2</v>
      </c>
      <c r="P24" s="36">
        <f t="shared" si="7"/>
        <v>-0.13856390369737101</v>
      </c>
      <c r="Q24" s="55"/>
      <c r="R24" s="67" t="str">
        <f t="shared" si="8"/>
        <v>ESTC</v>
      </c>
      <c r="S24" s="68" t="str">
        <f t="shared" si="9"/>
        <v>Infrastructure</v>
      </c>
      <c r="T24" s="69">
        <f t="shared" si="10"/>
        <v>7.8677537300000004</v>
      </c>
      <c r="U24" s="70">
        <f t="shared" si="11"/>
        <v>2.9835433278005499E-2</v>
      </c>
      <c r="V24" s="71">
        <f t="shared" si="12"/>
        <v>-2.4355113264370787E-2</v>
      </c>
      <c r="W24" s="71">
        <f t="shared" si="13"/>
        <v>-7.4754749782689589E-2</v>
      </c>
      <c r="X24" s="71">
        <f t="shared" si="14"/>
        <v>-0.24798142914816301</v>
      </c>
      <c r="Y24" s="259"/>
    </row>
    <row r="25" spans="1:25">
      <c r="A25" s="28" t="s">
        <v>169</v>
      </c>
      <c r="B25" s="28" t="s">
        <v>216</v>
      </c>
      <c r="C25" s="28" t="s">
        <v>134</v>
      </c>
      <c r="D25" s="34">
        <f>_xll.ciqfunctions.udf.CIQ($A25,"IQ_MARKETCAP",H$1,"USD")</f>
        <v>63972.247000000003</v>
      </c>
      <c r="E25" s="34">
        <f t="shared" si="1"/>
        <v>0.53740331579239398</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191.73</v>
      </c>
      <c r="I25" s="45">
        <f>IF(_xll.ciqfunctions.udf.CIQ($A25,"IQ_CLOSEPRICE",I$1,"USD")=0,_xll.ciqfunctions.udf.CIQ($A25,"IQ_CLOSEPRICE",I$2,"USD"),_xll.ciqfunctions.udf.CIQ($A25,"IQ_CLOSEPRICE",I$1,"USD"))</f>
        <v>206.4</v>
      </c>
      <c r="J25" s="45">
        <f>IF(_xll.ciqfunctions.udf.CIQ($A25,"IQ_CLOSEPRICE",J$1,"USD")=0,_xll.ciqfunctions.udf.CIQ($A25,"IQ_CLOSEPRICE",J$2,"USD"),_xll.ciqfunctions.udf.CIQ($A25,"IQ_CLOSEPRICE",J$1,"USD"))</f>
        <v>208.48</v>
      </c>
      <c r="K25" s="45">
        <f>IF(_xll.ciqfunctions.udf.CIQ($A25,"IQ_CLOSEPRICE",K$1,"USD")=0,_xll.ciqfunctions.udf.CIQ($A25,"IQ_CLOSEPRICE",K$2,"USD"),_xll.ciqfunctions.udf.CIQ($A25,"IQ_CLOSEPRICE",K$1,"USD"))</f>
        <v>154.41</v>
      </c>
      <c r="L25" s="55">
        <f t="shared" si="2"/>
        <v>-7.1075581395348864E-2</v>
      </c>
      <c r="M25" s="55">
        <f t="shared" si="3"/>
        <v>-8.0343438219493524E-2</v>
      </c>
      <c r="N25" s="55">
        <f t="shared" si="4"/>
        <v>0.24169419079075194</v>
      </c>
      <c r="O25" s="20">
        <f t="shared" si="5"/>
        <v>-4.1118795403298533E-2</v>
      </c>
      <c r="P25" s="36">
        <f t="shared" si="7"/>
        <v>-0.49968952428098817</v>
      </c>
      <c r="Q25" s="55"/>
      <c r="R25" s="67" t="str">
        <f t="shared" si="8"/>
        <v>SNOW</v>
      </c>
      <c r="S25" s="68" t="str">
        <f t="shared" si="9"/>
        <v>Infrastructure</v>
      </c>
      <c r="T25" s="69">
        <f t="shared" si="10"/>
        <v>63.972247000000003</v>
      </c>
      <c r="U25" s="70">
        <f t="shared" si="11"/>
        <v>0.24259016900019156</v>
      </c>
      <c r="V25" s="71">
        <f t="shared" si="12"/>
        <v>-7.1075581395348864E-2</v>
      </c>
      <c r="W25" s="71">
        <f t="shared" si="13"/>
        <v>-8.0343438219493524E-2</v>
      </c>
      <c r="X25" s="71">
        <f t="shared" si="14"/>
        <v>0.24169419079075194</v>
      </c>
      <c r="Y25" s="259"/>
    </row>
    <row r="26" spans="1:25">
      <c r="A26" s="28" t="s">
        <v>145</v>
      </c>
      <c r="B26" s="28" t="s">
        <v>217</v>
      </c>
      <c r="C26" s="28" t="s">
        <v>134</v>
      </c>
      <c r="D26" s="34">
        <f>_xll.ciqfunctions.udf.CIQ($A26,"IQ_MARKETCAP",H$1,"USD")</f>
        <v>45210.191469999998</v>
      </c>
      <c r="E26" s="34">
        <f t="shared" si="1"/>
        <v>0.54532674461735409</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130.91</v>
      </c>
      <c r="I26" s="45">
        <f>IF(_xll.ciqfunctions.udf.CIQ($A26,"IQ_CLOSEPRICE",I$1,"USD")=0,_xll.ciqfunctions.udf.CIQ($A26,"IQ_CLOSEPRICE",I$2,"USD"),_xll.ciqfunctions.udf.CIQ($A26,"IQ_CLOSEPRICE",I$1,"USD"))</f>
        <v>136.38</v>
      </c>
      <c r="J26" s="45">
        <f>IF(_xll.ciqfunctions.udf.CIQ($A26,"IQ_CLOSEPRICE",J$1,"USD")=0,_xll.ciqfunctions.udf.CIQ($A26,"IQ_CLOSEPRICE",J$2,"USD"),_xll.ciqfunctions.udf.CIQ($A26,"IQ_CLOSEPRICE",J$1,"USD"))</f>
        <v>139.13</v>
      </c>
      <c r="K26" s="45">
        <f>IF(_xll.ciqfunctions.udf.CIQ($A26,"IQ_CLOSEPRICE",K$1,"USD")=0,_xll.ciqfunctions.udf.CIQ($A26,"IQ_CLOSEPRICE",K$2,"USD"),_xll.ciqfunctions.udf.CIQ($A26,"IQ_CLOSEPRICE",K$1,"USD"))</f>
        <v>142.88999999999999</v>
      </c>
      <c r="L26" s="55">
        <f t="shared" si="2"/>
        <v>-4.0108520310896068E-2</v>
      </c>
      <c r="M26" s="55">
        <f t="shared" si="3"/>
        <v>-5.9081434629483232E-2</v>
      </c>
      <c r="N26" s="55">
        <f t="shared" si="4"/>
        <v>-8.3840716635173895E-2</v>
      </c>
      <c r="O26" s="20">
        <f t="shared" si="5"/>
        <v>-2.2786168306904945E-2</v>
      </c>
      <c r="P26" s="36">
        <f t="shared" si="7"/>
        <v>-0.27690523250470711</v>
      </c>
      <c r="Q26" s="55"/>
      <c r="R26" s="67" t="str">
        <f t="shared" si="8"/>
        <v>DDOG</v>
      </c>
      <c r="S26" s="68" t="str">
        <f t="shared" si="9"/>
        <v>Infrastructure</v>
      </c>
      <c r="T26" s="69">
        <f t="shared" si="10"/>
        <v>45.210191469999998</v>
      </c>
      <c r="U26" s="70">
        <f t="shared" si="11"/>
        <v>0.17144228167002354</v>
      </c>
      <c r="V26" s="71">
        <f t="shared" si="12"/>
        <v>-4.0108520310896068E-2</v>
      </c>
      <c r="W26" s="71">
        <f t="shared" si="13"/>
        <v>-5.9081434629483232E-2</v>
      </c>
      <c r="X26" s="71">
        <f t="shared" si="14"/>
        <v>-8.3840716635173895E-2</v>
      </c>
      <c r="Y26" s="259"/>
    </row>
    <row r="27" spans="1:25">
      <c r="A27" s="28" t="s">
        <v>158</v>
      </c>
      <c r="B27" s="28" t="s">
        <v>218</v>
      </c>
      <c r="C27" s="28" t="s">
        <v>134</v>
      </c>
      <c r="D27" s="34">
        <f>_xll.ciqfunctions.udf.CIQ($A27,"IQ_MARKETCAP",H$1,"USD")</f>
        <v>71299.332699999999</v>
      </c>
      <c r="E27" s="34">
        <f t="shared" si="1"/>
        <v>0.73679247034556117</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204.6</v>
      </c>
      <c r="I27" s="45">
        <f>IF(_xll.ciqfunctions.udf.CIQ($A27,"IQ_CLOSEPRICE",I$1,"USD")=0,_xll.ciqfunctions.udf.CIQ($A27,"IQ_CLOSEPRICE",I$2,"USD"),_xll.ciqfunctions.udf.CIQ($A27,"IQ_CLOSEPRICE",I$1,"USD"))</f>
        <v>210.44</v>
      </c>
      <c r="J27" s="45">
        <f>IF(_xll.ciqfunctions.udf.CIQ($A27,"IQ_CLOSEPRICE",J$1,"USD")=0,_xll.ciqfunctions.udf.CIQ($A27,"IQ_CLOSEPRICE",J$2,"USD"),_xll.ciqfunctions.udf.CIQ($A27,"IQ_CLOSEPRICE",J$1,"USD"))</f>
        <v>208.8</v>
      </c>
      <c r="K27" s="45">
        <f>IF(_xll.ciqfunctions.udf.CIQ($A27,"IQ_CLOSEPRICE",K$1,"USD")=0,_xll.ciqfunctions.udf.CIQ($A27,"IQ_CLOSEPRICE",K$2,"USD"),_xll.ciqfunctions.udf.CIQ($A27,"IQ_CLOSEPRICE",K$1,"USD"))</f>
        <v>107.68</v>
      </c>
      <c r="L27" s="55">
        <f t="shared" si="2"/>
        <v>-2.7751378065006715E-2</v>
      </c>
      <c r="M27" s="55">
        <f t="shared" si="3"/>
        <v>-2.0114942528735691E-2</v>
      </c>
      <c r="N27" s="55">
        <f t="shared" si="4"/>
        <v>0.90007429420505192</v>
      </c>
      <c r="O27" s="20">
        <f t="shared" si="5"/>
        <v>-2.1030635517194914E-2</v>
      </c>
      <c r="P27" s="36">
        <f t="shared" si="7"/>
        <v>-0.25557140363287417</v>
      </c>
      <c r="Q27" s="55"/>
      <c r="R27" s="67" t="str">
        <f t="shared" si="8"/>
        <v>NET</v>
      </c>
      <c r="S27" s="68" t="str">
        <f t="shared" si="9"/>
        <v>Infrastructure</v>
      </c>
      <c r="T27" s="69">
        <f t="shared" si="10"/>
        <v>71.299332699999994</v>
      </c>
      <c r="U27" s="70">
        <f t="shared" si="11"/>
        <v>0.27037532649578316</v>
      </c>
      <c r="V27" s="71">
        <f t="shared" si="12"/>
        <v>-2.7751378065006715E-2</v>
      </c>
      <c r="W27" s="71">
        <f t="shared" si="13"/>
        <v>-2.0114942528735691E-2</v>
      </c>
      <c r="X27" s="71">
        <f t="shared" si="14"/>
        <v>0.90007429420505192</v>
      </c>
      <c r="Y27" s="259"/>
    </row>
    <row r="28" spans="1:25">
      <c r="A28" s="28" t="s">
        <v>150</v>
      </c>
      <c r="B28" s="28" t="s">
        <v>219</v>
      </c>
      <c r="C28" s="28" t="s">
        <v>134</v>
      </c>
      <c r="D28" s="43">
        <f>_xll.ciqfunctions.udf.CIQ($A28,"IQ_MARKETCAP",H$1,"USD")</f>
        <v>6677.384</v>
      </c>
      <c r="E28" s="43">
        <f t="shared" si="1"/>
        <v>0.31851465620006852</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40.42</v>
      </c>
      <c r="I28" s="45">
        <f>IF(_xll.ciqfunctions.udf.CIQ($A28,"IQ_CLOSEPRICE",I$1,"USD")=0,_xll.ciqfunctions.udf.CIQ($A28,"IQ_CLOSEPRICE",I$2,"USD"),_xll.ciqfunctions.udf.CIQ($A28,"IQ_CLOSEPRICE",I$1,"USD"))</f>
        <v>41.6</v>
      </c>
      <c r="J28" s="45">
        <f>IF(_xll.ciqfunctions.udf.CIQ($A28,"IQ_CLOSEPRICE",J$1,"USD")=0,_xll.ciqfunctions.udf.CIQ($A28,"IQ_CLOSEPRICE",J$2,"USD"),_xll.ciqfunctions.udf.CIQ($A28,"IQ_CLOSEPRICE",J$1,"USD"))</f>
        <v>44.15</v>
      </c>
      <c r="K28" s="45">
        <f>IF(_xll.ciqfunctions.udf.CIQ($A28,"IQ_CLOSEPRICE",K$1,"USD")=0,_xll.ciqfunctions.udf.CIQ($A28,"IQ_CLOSEPRICE",K$2,"USD"),_xll.ciqfunctions.udf.CIQ($A28,"IQ_CLOSEPRICE",K$1,"USD"))</f>
        <v>56.35</v>
      </c>
      <c r="L28" s="49">
        <f t="shared" si="2"/>
        <v>-2.8365384615384626E-2</v>
      </c>
      <c r="M28" s="49">
        <f t="shared" si="3"/>
        <v>-8.4484711211777919E-2</v>
      </c>
      <c r="N28" s="49">
        <f t="shared" si="4"/>
        <v>-0.28269742679680565</v>
      </c>
      <c r="O28" s="50">
        <f t="shared" si="5"/>
        <v>-9.2985476080178313E-3</v>
      </c>
      <c r="P28" s="51">
        <f t="shared" si="7"/>
        <v>-0.11299909895662506</v>
      </c>
      <c r="Q28" s="55"/>
      <c r="R28" s="67" t="str">
        <f t="shared" si="8"/>
        <v>GTLB</v>
      </c>
      <c r="S28" s="68" t="str">
        <f t="shared" si="9"/>
        <v>Infrastructure</v>
      </c>
      <c r="T28" s="69">
        <f t="shared" si="10"/>
        <v>6.677384</v>
      </c>
      <c r="U28" s="70">
        <f t="shared" si="11"/>
        <v>2.5321413409774011E-2</v>
      </c>
      <c r="V28" s="71">
        <f t="shared" si="12"/>
        <v>-2.8365384615384626E-2</v>
      </c>
      <c r="W28" s="71">
        <f t="shared" si="13"/>
        <v>-8.4484711211777919E-2</v>
      </c>
      <c r="X28" s="71">
        <f t="shared" si="14"/>
        <v>-0.28269742679680565</v>
      </c>
      <c r="Y28" s="259"/>
    </row>
    <row r="29" spans="1:25">
      <c r="A29" s="28" t="s">
        <v>162</v>
      </c>
      <c r="B29" s="28" t="s">
        <v>220</v>
      </c>
      <c r="C29" s="28" t="s">
        <v>134</v>
      </c>
      <c r="D29" s="34">
        <f>_xll.ciqfunctions.udf.CIQ($A29,"IQ_MARKETCAP",H$1,"USD")</f>
        <v>111585.34506000001</v>
      </c>
      <c r="E29" s="34">
        <f t="shared" si="1"/>
        <v>0.33772711210904988</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167.06</v>
      </c>
      <c r="I29" s="45">
        <f>IF(_xll.ciqfunctions.udf.CIQ($A29,"IQ_CLOSEPRICE",I$1,"USD")=0,_xll.ciqfunctions.udf.CIQ($A29,"IQ_CLOSEPRICE",I$2,"USD"),_xll.ciqfunctions.udf.CIQ($A29,"IQ_CLOSEPRICE",I$1,"USD"))</f>
        <v>168.1</v>
      </c>
      <c r="J29" s="45">
        <f>IF(_xll.ciqfunctions.udf.CIQ($A29,"IQ_CLOSEPRICE",J$1,"USD")=0,_xll.ciqfunctions.udf.CIQ($A29,"IQ_CLOSEPRICE",J$2,"USD"),_xll.ciqfunctions.udf.CIQ($A29,"IQ_CLOSEPRICE",J$1,"USD"))</f>
        <v>171</v>
      </c>
      <c r="K29" s="45">
        <f>IF(_xll.ciqfunctions.udf.CIQ($A29,"IQ_CLOSEPRICE",K$1,"USD")=0,_xll.ciqfunctions.udf.CIQ($A29,"IQ_CLOSEPRICE",K$2,"USD"),_xll.ciqfunctions.udf.CIQ($A29,"IQ_CLOSEPRICE",K$1,"USD"))</f>
        <v>181.96</v>
      </c>
      <c r="L29" s="55">
        <f t="shared" si="2"/>
        <v>-6.1867935752527581E-3</v>
      </c>
      <c r="M29" s="55">
        <f t="shared" si="3"/>
        <v>-2.304093567251464E-2</v>
      </c>
      <c r="N29" s="55">
        <f t="shared" si="4"/>
        <v>-8.1886128819520843E-2</v>
      </c>
      <c r="O29" s="20">
        <f t="shared" si="5"/>
        <v>-2.102455384852204E-3</v>
      </c>
      <c r="P29" s="36">
        <f t="shared" si="7"/>
        <v>-2.5549749713595041E-2</v>
      </c>
      <c r="Q29" s="55"/>
      <c r="R29" s="67" t="str">
        <f t="shared" si="8"/>
        <v>PANW</v>
      </c>
      <c r="S29" s="68" t="str">
        <f t="shared" si="9"/>
        <v>Infrastructure</v>
      </c>
      <c r="T29" s="69">
        <f t="shared" si="10"/>
        <v>111.58534506000001</v>
      </c>
      <c r="U29" s="70">
        <f t="shared" si="11"/>
        <v>0.42314455073072688</v>
      </c>
      <c r="V29" s="71">
        <f t="shared" si="12"/>
        <v>-6.1867935752527581E-3</v>
      </c>
      <c r="W29" s="71">
        <f t="shared" si="13"/>
        <v>-2.304093567251464E-2</v>
      </c>
      <c r="X29" s="71">
        <f t="shared" si="14"/>
        <v>-8.1886128819520843E-2</v>
      </c>
      <c r="Y29" s="259"/>
    </row>
    <row r="30" spans="1:25">
      <c r="A30" s="28" t="s">
        <v>152</v>
      </c>
      <c r="B30" s="28" t="s">
        <v>221</v>
      </c>
      <c r="C30" s="28" t="s">
        <v>134</v>
      </c>
      <c r="D30" s="34">
        <f>_xll.ciqfunctions.udf.CIQ($A30,"IQ_MARKETCAP",H$1,"USD")</f>
        <v>17092.99999</v>
      </c>
      <c r="E30" s="34">
        <f t="shared" si="1"/>
        <v>0.4108027816837137</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209.18</v>
      </c>
      <c r="I30" s="45">
        <f>IF(_xll.ciqfunctions.udf.CIQ($A30,"IQ_CLOSEPRICE",I$1,"USD")=0,_xll.ciqfunctions.udf.CIQ($A30,"IQ_CLOSEPRICE",I$2,"USD"),_xll.ciqfunctions.udf.CIQ($A30,"IQ_CLOSEPRICE",I$1,"USD"))</f>
        <v>227.86</v>
      </c>
      <c r="J30" s="45">
        <f>IF(_xll.ciqfunctions.udf.CIQ($A30,"IQ_CLOSEPRICE",J$1,"USD")=0,_xll.ciqfunctions.udf.CIQ($A30,"IQ_CLOSEPRICE",J$2,"USD"),_xll.ciqfunctions.udf.CIQ($A30,"IQ_CLOSEPRICE",J$1,"USD"))</f>
        <v>226.56</v>
      </c>
      <c r="K30" s="45">
        <f>IF(_xll.ciqfunctions.udf.CIQ($A30,"IQ_CLOSEPRICE",K$1,"USD")=0,_xll.ciqfunctions.udf.CIQ($A30,"IQ_CLOSEPRICE",K$2,"USD"),_xll.ciqfunctions.udf.CIQ($A30,"IQ_CLOSEPRICE",K$1,"USD"))</f>
        <v>232.81</v>
      </c>
      <c r="L30" s="55">
        <f t="shared" si="2"/>
        <v>-8.1980163258140948E-2</v>
      </c>
      <c r="M30" s="55">
        <f t="shared" si="3"/>
        <v>-7.6712570621468856E-2</v>
      </c>
      <c r="N30" s="55">
        <f t="shared" si="4"/>
        <v>-0.10149907650015033</v>
      </c>
      <c r="O30" s="20">
        <f t="shared" si="5"/>
        <v>-3.6685132239467323E-2</v>
      </c>
      <c r="P30" s="36">
        <f t="shared" si="7"/>
        <v>-0.4458101483063886</v>
      </c>
      <c r="Q30" s="55"/>
      <c r="R30" s="67" t="str">
        <f t="shared" si="8"/>
        <v>MDB</v>
      </c>
      <c r="S30" s="68" t="str">
        <f t="shared" si="9"/>
        <v>Infrastructure</v>
      </c>
      <c r="T30" s="69">
        <f t="shared" si="10"/>
        <v>17.092999989999999</v>
      </c>
      <c r="U30" s="70">
        <f t="shared" si="11"/>
        <v>6.4818635435681546E-2</v>
      </c>
      <c r="V30" s="71">
        <f t="shared" si="12"/>
        <v>-8.1980163258140948E-2</v>
      </c>
      <c r="W30" s="71">
        <f t="shared" si="13"/>
        <v>-7.6712570621468856E-2</v>
      </c>
      <c r="X30" s="71">
        <f t="shared" si="14"/>
        <v>-0.10149907650015033</v>
      </c>
      <c r="Y30" s="259"/>
    </row>
    <row r="31" spans="1:25">
      <c r="A31" s="28" t="s">
        <v>164</v>
      </c>
      <c r="B31" s="28" t="s">
        <v>222</v>
      </c>
      <c r="C31" s="28" t="s">
        <v>134</v>
      </c>
      <c r="D31" s="34">
        <f>_xll.ciqfunctions.udf.CIQ($A31,"IQ_MARKETCAP",H$1,"USD")</f>
        <v>19145.7997</v>
      </c>
      <c r="E31" s="34">
        <f t="shared" si="1"/>
        <v>0.38516937882653829</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58.58</v>
      </c>
      <c r="I31" s="45">
        <f>IF(_xll.ciqfunctions.udf.CIQ($A31,"IQ_CLOSEPRICE",I$1,"USD")=0,_xll.ciqfunctions.udf.CIQ($A31,"IQ_CLOSEPRICE",I$2,"USD"),_xll.ciqfunctions.udf.CIQ($A31,"IQ_CLOSEPRICE",I$1,"USD"))</f>
        <v>57.81</v>
      </c>
      <c r="J31" s="45">
        <f>IF(_xll.ciqfunctions.udf.CIQ($A31,"IQ_CLOSEPRICE",J$1,"USD")=0,_xll.ciqfunctions.udf.CIQ($A31,"IQ_CLOSEPRICE",J$2,"USD"),_xll.ciqfunctions.udf.CIQ($A31,"IQ_CLOSEPRICE",J$1,"USD"))</f>
        <v>56.25</v>
      </c>
      <c r="K31" s="45">
        <f>IF(_xll.ciqfunctions.udf.CIQ($A31,"IQ_CLOSEPRICE",K$1,"USD")=0,_xll.ciqfunctions.udf.CIQ($A31,"IQ_CLOSEPRICE",K$2,"USD"),_xll.ciqfunctions.udf.CIQ($A31,"IQ_CLOSEPRICE",K$1,"USD"))</f>
        <v>61.43</v>
      </c>
      <c r="L31" s="55">
        <f t="shared" si="2"/>
        <v>1.3319494897076511E-2</v>
      </c>
      <c r="M31" s="55">
        <f t="shared" si="3"/>
        <v>4.1422222222222249E-2</v>
      </c>
      <c r="N31" s="55">
        <f t="shared" si="4"/>
        <v>-4.6394269900700058E-2</v>
      </c>
      <c r="O31" s="20">
        <f t="shared" si="5"/>
        <v>5.0628272737526965E-3</v>
      </c>
      <c r="P31" s="36">
        <f t="shared" si="7"/>
        <v>6.1525191268987277E-2</v>
      </c>
      <c r="Q31" s="55"/>
      <c r="R31" s="67" t="str">
        <f t="shared" si="8"/>
        <v>PSTG</v>
      </c>
      <c r="S31" s="68" t="str">
        <f t="shared" si="9"/>
        <v>Infrastructure</v>
      </c>
      <c r="T31" s="69">
        <f t="shared" si="10"/>
        <v>19.145799700000001</v>
      </c>
      <c r="U31" s="70">
        <f t="shared" si="11"/>
        <v>7.2603089662722289E-2</v>
      </c>
      <c r="V31" s="71">
        <f t="shared" si="12"/>
        <v>1.3319494897076511E-2</v>
      </c>
      <c r="W31" s="71">
        <f t="shared" si="13"/>
        <v>4.1422222222222249E-2</v>
      </c>
      <c r="X31" s="71">
        <f t="shared" si="14"/>
        <v>-4.6394269900700058E-2</v>
      </c>
      <c r="Y31" s="259"/>
    </row>
    <row r="32" spans="1:25">
      <c r="A32" s="28" t="s">
        <v>176</v>
      </c>
      <c r="B32" s="28" t="s">
        <v>223</v>
      </c>
      <c r="C32" s="28" t="s">
        <v>134</v>
      </c>
      <c r="D32" s="34">
        <f>_xll.ciqfunctions.udf.CIQ($A32,"IQ_MARKETCAP",H$1,"USD")</f>
        <v>41990.344259999998</v>
      </c>
      <c r="E32" s="34">
        <f t="shared" si="1"/>
        <v>0.37511881599361663</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269.69499999999999</v>
      </c>
      <c r="I32" s="45">
        <f>IF(_xll.ciqfunctions.udf.CIQ($A32,"IQ_CLOSEPRICE",I$1,"USD")=0,_xll.ciqfunctions.udf.CIQ($A32,"IQ_CLOSEPRICE",I$2,"USD"),_xll.ciqfunctions.udf.CIQ($A32,"IQ_CLOSEPRICE",I$1,"USD"))</f>
        <v>272.5</v>
      </c>
      <c r="J32" s="45">
        <f>IF(_xll.ciqfunctions.udf.CIQ($A32,"IQ_CLOSEPRICE",J$1,"USD")=0,_xll.ciqfunctions.udf.CIQ($A32,"IQ_CLOSEPRICE",J$2,"USD"),_xll.ciqfunctions.udf.CIQ($A32,"IQ_CLOSEPRICE",J$1,"USD"))</f>
        <v>285.86</v>
      </c>
      <c r="K32" s="45">
        <f>IF(_xll.ciqfunctions.udf.CIQ($A32,"IQ_CLOSEPRICE",K$1,"USD")=0,_xll.ciqfunctions.udf.CIQ($A32,"IQ_CLOSEPRICE",K$2,"USD"),_xll.ciqfunctions.udf.CIQ($A32,"IQ_CLOSEPRICE",K$1,"USD"))</f>
        <v>180.41</v>
      </c>
      <c r="L32" s="55">
        <f t="shared" si="2"/>
        <v>-1.0293577981651425E-2</v>
      </c>
      <c r="M32" s="55">
        <f t="shared" si="3"/>
        <v>-5.654866018330662E-2</v>
      </c>
      <c r="N32" s="55">
        <f t="shared" si="4"/>
        <v>0.49490050440662925</v>
      </c>
      <c r="O32" s="20">
        <f t="shared" si="5"/>
        <v>-3.9014749211594476E-3</v>
      </c>
      <c r="P32" s="36">
        <f t="shared" si="7"/>
        <v>-4.7412044254389323E-2</v>
      </c>
      <c r="Q32" s="55"/>
      <c r="R32" s="67" t="str">
        <f t="shared" si="8"/>
        <v>ZS</v>
      </c>
      <c r="S32" s="68" t="str">
        <f t="shared" si="9"/>
        <v>Infrastructure</v>
      </c>
      <c r="T32" s="69">
        <f t="shared" si="10"/>
        <v>41.990344260000001</v>
      </c>
      <c r="U32" s="70">
        <f t="shared" si="11"/>
        <v>0.15923224817176773</v>
      </c>
      <c r="V32" s="71">
        <f t="shared" si="12"/>
        <v>-1.0293577981651425E-2</v>
      </c>
      <c r="W32" s="71">
        <f t="shared" si="13"/>
        <v>-5.654866018330662E-2</v>
      </c>
      <c r="X32" s="71">
        <f t="shared" si="14"/>
        <v>0.49490050440662925</v>
      </c>
      <c r="Y32" s="259"/>
    </row>
    <row r="33" spans="1:25" s="33" customFormat="1">
      <c r="A33" s="28" t="s">
        <v>143</v>
      </c>
      <c r="B33" s="28" t="s">
        <v>224</v>
      </c>
      <c r="C33" s="28" t="s">
        <v>134</v>
      </c>
      <c r="D33" s="34">
        <f>_xll.ciqfunctions.udf.CIQ($A33,"IQ_MARKETCAP",H$1,"USD")</f>
        <v>5629.6715100000001</v>
      </c>
      <c r="E33" s="34">
        <f t="shared" si="1"/>
        <v>0.21976593325939442</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16.329999999999998</v>
      </c>
      <c r="I33" s="45">
        <f>IF(_xll.ciqfunctions.udf.CIQ($A33,"IQ_CLOSEPRICE",I$1,"USD")=0,_xll.ciqfunctions.udf.CIQ($A33,"IQ_CLOSEPRICE",I$2,"USD"),_xll.ciqfunctions.udf.CIQ($A33,"IQ_CLOSEPRICE",I$1,"USD"))</f>
        <v>16.93</v>
      </c>
      <c r="J33" s="45">
        <f>IF(_xll.ciqfunctions.udf.CIQ($A33,"IQ_CLOSEPRICE",J$1,"USD")=0,_xll.ciqfunctions.udf.CIQ($A33,"IQ_CLOSEPRICE",J$2,"USD"),_xll.ciqfunctions.udf.CIQ($A33,"IQ_CLOSEPRICE",J$1,"USD"))</f>
        <v>17.12</v>
      </c>
      <c r="K33" s="45">
        <f>IF(_xll.ciqfunctions.udf.CIQ($A33,"IQ_CLOSEPRICE",K$1,"USD")=0,_xll.ciqfunctions.udf.CIQ($A33,"IQ_CLOSEPRICE",K$2,"USD"),_xll.ciqfunctions.udf.CIQ($A33,"IQ_CLOSEPRICE",K$1,"USD"))</f>
        <v>27.96</v>
      </c>
      <c r="L33" s="55">
        <f t="shared" si="2"/>
        <v>-3.5440047253396445E-2</v>
      </c>
      <c r="M33" s="55">
        <f t="shared" si="3"/>
        <v>-4.6144859813084249E-2</v>
      </c>
      <c r="N33" s="55">
        <f t="shared" si="4"/>
        <v>-0.41595135908440639</v>
      </c>
      <c r="O33" s="20">
        <f t="shared" si="5"/>
        <v>-8.0746821773200837E-3</v>
      </c>
      <c r="P33" s="36">
        <f t="shared" si="7"/>
        <v>-9.8126271850404789E-2</v>
      </c>
      <c r="Q33" s="52"/>
      <c r="R33" s="72" t="str">
        <f t="shared" si="8"/>
        <v>CFLT</v>
      </c>
      <c r="S33" s="73" t="str">
        <f t="shared" si="9"/>
        <v>Infrastructure</v>
      </c>
      <c r="T33" s="74">
        <f t="shared" si="10"/>
        <v>5.6296715100000005</v>
      </c>
      <c r="U33" s="256">
        <f t="shared" si="11"/>
        <v>2.134836631620058E-2</v>
      </c>
      <c r="V33" s="75">
        <f t="shared" si="12"/>
        <v>-3.5440047253396445E-2</v>
      </c>
      <c r="W33" s="75">
        <f t="shared" si="13"/>
        <v>-4.6144859813084249E-2</v>
      </c>
      <c r="X33" s="75">
        <f t="shared" si="14"/>
        <v>-0.41595135908440639</v>
      </c>
      <c r="Y33" s="260"/>
    </row>
    <row r="34" spans="1:25">
      <c r="A34" s="31" t="s">
        <v>160</v>
      </c>
      <c r="B34" s="28" t="s">
        <v>225</v>
      </c>
      <c r="C34" s="31" t="s">
        <v>131</v>
      </c>
      <c r="D34" s="46">
        <f>_xll.ciqfunctions.udf.CIQ($A34,"IQ_MARKETCAP",H$1,"USD")</f>
        <v>4458734</v>
      </c>
      <c r="E34" s="46">
        <f t="shared" si="1"/>
        <v>1.5613981581757654</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182.73500000000001</v>
      </c>
      <c r="I34" s="47">
        <f>IF(_xll.ciqfunctions.udf.CIQ($A34,"IQ_CLOSEPRICE",I$1,"USD")=0,_xll.ciqfunctions.udf.CIQ($A34,"IQ_CLOSEPRICE",I$2,"USD"),_xll.ciqfunctions.udf.CIQ($A34,"IQ_CLOSEPRICE",I$1,"USD"))</f>
        <v>180.77</v>
      </c>
      <c r="J34" s="47">
        <f>IF(_xll.ciqfunctions.udf.CIQ($A34,"IQ_CLOSEPRICE",J$1,"USD")=0,_xll.ciqfunctions.udf.CIQ($A34,"IQ_CLOSEPRICE",J$2,"USD"),_xll.ciqfunctions.udf.CIQ($A34,"IQ_CLOSEPRICE",J$1,"USD"))</f>
        <v>180</v>
      </c>
      <c r="K34" s="47">
        <f>IF(_xll.ciqfunctions.udf.CIQ($A34,"IQ_CLOSEPRICE",K$1,"USD")=0,_xll.ciqfunctions.udf.CIQ($A34,"IQ_CLOSEPRICE",K$2,"USD"),_xll.ciqfunctions.udf.CIQ($A34,"IQ_CLOSEPRICE",K$1,"USD"))</f>
        <v>134.29</v>
      </c>
      <c r="L34" s="52">
        <f t="shared" si="2"/>
        <v>1.087016650992978E-2</v>
      </c>
      <c r="M34" s="52">
        <f t="shared" si="3"/>
        <v>1.519444444444451E-2</v>
      </c>
      <c r="N34" s="52">
        <f t="shared" si="4"/>
        <v>0.36074912502792489</v>
      </c>
      <c r="O34" s="53">
        <f t="shared" si="5"/>
        <v>1.6790146281858341E-2</v>
      </c>
      <c r="P34" s="54">
        <f t="shared" si="7"/>
        <v>0.20403954264469931</v>
      </c>
      <c r="Q34" s="49"/>
      <c r="R34" s="67" t="str">
        <f t="shared" si="8"/>
        <v>NVDA</v>
      </c>
      <c r="S34" s="68" t="str">
        <f t="shared" si="9"/>
        <v>Semi</v>
      </c>
      <c r="T34" s="69">
        <f t="shared" si="10"/>
        <v>4458.7340000000004</v>
      </c>
      <c r="U34" s="79">
        <f t="shared" si="11"/>
        <v>16.908035676578628</v>
      </c>
      <c r="V34" s="71">
        <f t="shared" si="12"/>
        <v>1.087016650992978E-2</v>
      </c>
      <c r="W34" s="71">
        <f t="shared" si="13"/>
        <v>1.519444444444451E-2</v>
      </c>
      <c r="X34" s="71">
        <f t="shared" si="14"/>
        <v>0.36074912502792489</v>
      </c>
      <c r="Y34" s="259">
        <f>O48*SUM(P34:P47)</f>
        <v>9.4268280608200228E-4</v>
      </c>
    </row>
    <row r="35" spans="1:25">
      <c r="A35" s="28" t="s">
        <v>136</v>
      </c>
      <c r="B35" s="28" t="s">
        <v>226</v>
      </c>
      <c r="C35" s="28" t="s">
        <v>131</v>
      </c>
      <c r="D35" s="43">
        <f>_xll.ciqfunctions.udf.CIQ($A35,"IQ_MARKETCAP",H$1,"USD")</f>
        <v>3403643.4465000001</v>
      </c>
      <c r="E35" s="34">
        <f t="shared" si="1"/>
        <v>1.0740519345129345</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229.35</v>
      </c>
      <c r="I35" s="45">
        <f>IF(_xll.ciqfunctions.udf.CIQ($A35,"IQ_CLOSEPRICE",I$1,"USD")=0,_xll.ciqfunctions.udf.CIQ($A35,"IQ_CLOSEPRICE",I$2,"USD"),_xll.ciqfunctions.udf.CIQ($A35,"IQ_CLOSEPRICE",I$1,"USD"))</f>
        <v>220.03</v>
      </c>
      <c r="J35" s="45">
        <f>IF(_xll.ciqfunctions.udf.CIQ($A35,"IQ_CLOSEPRICE",J$1,"USD")=0,_xll.ciqfunctions.udf.CIQ($A35,"IQ_CLOSEPRICE",J$2,"USD"),_xll.ciqfunctions.udf.CIQ($A35,"IQ_CLOSEPRICE",J$1,"USD"))</f>
        <v>203.35</v>
      </c>
      <c r="K35" s="45">
        <f>IF(_xll.ciqfunctions.udf.CIQ($A35,"IQ_CLOSEPRICE",K$1,"USD")=0,_xll.ciqfunctions.udf.CIQ($A35,"IQ_CLOSEPRICE",K$2,"USD"),_xll.ciqfunctions.udf.CIQ($A35,"IQ_CLOSEPRICE",K$1,"USD"))</f>
        <v>250.42</v>
      </c>
      <c r="L35" s="49">
        <f t="shared" si="2"/>
        <v>4.235786029177846E-2</v>
      </c>
      <c r="M35" s="49">
        <f t="shared" si="3"/>
        <v>0.12785837226456853</v>
      </c>
      <c r="N35" s="49">
        <f t="shared" si="4"/>
        <v>-8.4138647072917516E-2</v>
      </c>
      <c r="O35" s="50">
        <f t="shared" si="5"/>
        <v>4.3645799126490269E-2</v>
      </c>
      <c r="P35" s="51">
        <f t="shared" si="7"/>
        <v>0.5303985291512201</v>
      </c>
      <c r="Q35" s="55"/>
      <c r="R35" s="67" t="str">
        <f t="shared" si="8"/>
        <v>AAPL</v>
      </c>
      <c r="S35" s="68" t="str">
        <f t="shared" si="9"/>
        <v>Semi</v>
      </c>
      <c r="T35" s="69">
        <f t="shared" si="10"/>
        <v>3403.6434465000002</v>
      </c>
      <c r="U35" s="70">
        <f t="shared" si="11"/>
        <v>12.907010111788466</v>
      </c>
      <c r="V35" s="71">
        <f t="shared" si="12"/>
        <v>4.235786029177846E-2</v>
      </c>
      <c r="W35" s="71">
        <f t="shared" si="13"/>
        <v>0.12785837226456853</v>
      </c>
      <c r="X35" s="71">
        <f t="shared" si="14"/>
        <v>-8.4138647072917516E-2</v>
      </c>
      <c r="Y35" s="259"/>
    </row>
    <row r="36" spans="1:25">
      <c r="A36" s="28" t="s">
        <v>142</v>
      </c>
      <c r="B36" s="28" t="s">
        <v>227</v>
      </c>
      <c r="C36" s="28" t="s">
        <v>131</v>
      </c>
      <c r="D36" s="43">
        <f>_xll.ciqfunctions.udf.CIQ($A36,"IQ_MARKETCAP",H$1,"USD")</f>
        <v>1434417.5444700001</v>
      </c>
      <c r="E36" s="43">
        <f t="shared" si="1"/>
        <v>0.91340986536007918</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304.97000000000003</v>
      </c>
      <c r="I36" s="45">
        <f>IF(_xll.ciqfunctions.udf.CIQ($A36,"IQ_CLOSEPRICE",I$1,"USD")=0,_xll.ciqfunctions.udf.CIQ($A36,"IQ_CLOSEPRICE",I$2,"USD"),_xll.ciqfunctions.udf.CIQ($A36,"IQ_CLOSEPRICE",I$1,"USD"))</f>
        <v>303.76</v>
      </c>
      <c r="J36" s="45">
        <f>IF(_xll.ciqfunctions.udf.CIQ($A36,"IQ_CLOSEPRICE",J$1,"USD")=0,_xll.ciqfunctions.udf.CIQ($A36,"IQ_CLOSEPRICE",J$2,"USD"),_xll.ciqfunctions.udf.CIQ($A36,"IQ_CLOSEPRICE",J$1,"USD"))</f>
        <v>297.72000000000003</v>
      </c>
      <c r="K36" s="45">
        <f>IF(_xll.ciqfunctions.udf.CIQ($A36,"IQ_CLOSEPRICE",K$1,"USD")=0,_xll.ciqfunctions.udf.CIQ($A36,"IQ_CLOSEPRICE",K$2,"USD"),_xll.ciqfunctions.udf.CIQ($A36,"IQ_CLOSEPRICE",K$1,"USD"))</f>
        <v>231.84</v>
      </c>
      <c r="L36" s="49">
        <f t="shared" si="2"/>
        <v>3.9834079536478217E-3</v>
      </c>
      <c r="M36" s="49">
        <f t="shared" si="3"/>
        <v>2.4351739889829416E-2</v>
      </c>
      <c r="N36" s="49">
        <f t="shared" si="4"/>
        <v>0.31543305728088344</v>
      </c>
      <c r="O36" s="50">
        <f t="shared" si="5"/>
        <v>3.62404806074607E-3</v>
      </c>
      <c r="P36" s="51">
        <f t="shared" si="7"/>
        <v>4.4040659111827286E-2</v>
      </c>
      <c r="Q36" s="55"/>
      <c r="R36" s="67" t="str">
        <f t="shared" si="8"/>
        <v>AVGO</v>
      </c>
      <c r="S36" s="68" t="str">
        <f t="shared" si="9"/>
        <v>Semi</v>
      </c>
      <c r="T36" s="69">
        <f t="shared" si="10"/>
        <v>1434.4175444700002</v>
      </c>
      <c r="U36" s="70">
        <f t="shared" si="11"/>
        <v>5.4394774429264166</v>
      </c>
      <c r="V36" s="71">
        <f t="shared" si="12"/>
        <v>3.9834079536478217E-3</v>
      </c>
      <c r="W36" s="71">
        <f t="shared" si="13"/>
        <v>2.4351739889829416E-2</v>
      </c>
      <c r="X36" s="71">
        <f t="shared" si="14"/>
        <v>0.31543305728088344</v>
      </c>
      <c r="Y36" s="259"/>
    </row>
    <row r="37" spans="1:25">
      <c r="A37" s="28" t="s">
        <v>133</v>
      </c>
      <c r="B37" s="28" t="s">
        <v>228</v>
      </c>
      <c r="C37" s="28" t="s">
        <v>131</v>
      </c>
      <c r="D37" s="34">
        <f>_xll.ciqfunctions.udf.CIQ($A37,"IQ_MARKETCAP",H$1,"USD")</f>
        <v>1019261.53032</v>
      </c>
      <c r="E37" s="34">
        <f t="shared" si="1"/>
        <v>0.74698532592410616</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39.304229999999997</v>
      </c>
      <c r="I37" s="45">
        <f>IF(_xll.ciqfunctions.udf.CIQ($A37,"IQ_CLOSEPRICE",I$1,"USD")=0,_xll.ciqfunctions.udf.CIQ($A37,"IQ_CLOSEPRICE",I$2,"USD"),_xll.ciqfunctions.udf.CIQ($A37,"IQ_CLOSEPRICE",I$1,"USD"))</f>
        <v>39.517749999999999</v>
      </c>
      <c r="J37" s="45">
        <f>IF(_xll.ciqfunctions.udf.CIQ($A37,"IQ_CLOSEPRICE",J$1,"USD")=0,_xll.ciqfunctions.udf.CIQ($A37,"IQ_CLOSEPRICE",J$2,"USD"),_xll.ciqfunctions.udf.CIQ($A37,"IQ_CLOSEPRICE",J$1,"USD"))</f>
        <v>37.967489999999998</v>
      </c>
      <c r="K37" s="45">
        <f>IF(_xll.ciqfunctions.udf.CIQ($A37,"IQ_CLOSEPRICE",K$1,"USD")=0,_xll.ciqfunctions.udf.CIQ($A37,"IQ_CLOSEPRICE",K$2,"USD"),_xll.ciqfunctions.udf.CIQ($A37,"IQ_CLOSEPRICE",K$1,"USD"))</f>
        <v>32.79439</v>
      </c>
      <c r="L37" s="55">
        <f t="shared" si="2"/>
        <v>-5.4031416262313448E-3</v>
      </c>
      <c r="M37" s="55">
        <f t="shared" si="3"/>
        <v>3.5207489354708521E-2</v>
      </c>
      <c r="N37" s="55">
        <f t="shared" si="4"/>
        <v>0.19850468327052262</v>
      </c>
      <c r="O37" s="20">
        <f t="shared" si="5"/>
        <v>-4.0579934218611356E-3</v>
      </c>
      <c r="P37" s="36">
        <f t="shared" si="7"/>
        <v>-4.9314110070999451E-2</v>
      </c>
      <c r="Q37" s="55"/>
      <c r="R37" s="67" t="str">
        <f t="shared" si="8"/>
        <v>TWSE:2330</v>
      </c>
      <c r="S37" s="68" t="str">
        <f t="shared" si="9"/>
        <v>Semi</v>
      </c>
      <c r="T37" s="69">
        <f t="shared" si="10"/>
        <v>1019.26153032</v>
      </c>
      <c r="U37" s="70">
        <f t="shared" si="11"/>
        <v>3.8651577596722948</v>
      </c>
      <c r="V37" s="71">
        <f t="shared" si="12"/>
        <v>-5.4031416262313448E-3</v>
      </c>
      <c r="W37" s="71">
        <f t="shared" si="13"/>
        <v>3.5207489354708521E-2</v>
      </c>
      <c r="X37" s="71">
        <f t="shared" si="14"/>
        <v>0.19850468327052262</v>
      </c>
      <c r="Y37" s="259"/>
    </row>
    <row r="38" spans="1:25">
      <c r="A38" s="28" t="s">
        <v>130</v>
      </c>
      <c r="B38" s="28" t="s">
        <v>229</v>
      </c>
      <c r="C38" s="28" t="s">
        <v>131</v>
      </c>
      <c r="D38" s="34">
        <f>_xll.ciqfunctions.udf.CIQ($A38,"IQ_MARKETCAP",H$1,"USD")</f>
        <v>127459.71507999999</v>
      </c>
      <c r="E38" s="34">
        <f t="shared" si="1"/>
        <v>0.58183943502007829</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184.63202999999999</v>
      </c>
      <c r="I38" s="45">
        <f>IF(_xll.ciqfunctions.udf.CIQ($A38,"IQ_CLOSEPRICE",I$1,"USD")=0,_xll.ciqfunctions.udf.CIQ($A38,"IQ_CLOSEPRICE",I$2,"USD"),_xll.ciqfunctions.udf.CIQ($A38,"IQ_CLOSEPRICE",I$1,"USD"))</f>
        <v>189.03587999999999</v>
      </c>
      <c r="J38" s="45">
        <f>IF(_xll.ciqfunctions.udf.CIQ($A38,"IQ_CLOSEPRICE",J$1,"USD")=0,_xll.ciqfunctions.udf.CIQ($A38,"IQ_CLOSEPRICE",J$2,"USD"),_xll.ciqfunctions.udf.CIQ($A38,"IQ_CLOSEPRICE",J$1,"USD"))</f>
        <v>186.34360000000001</v>
      </c>
      <c r="K38" s="45">
        <f>IF(_xll.ciqfunctions.udf.CIQ($A38,"IQ_CLOSEPRICE",K$1,"USD")=0,_xll.ciqfunctions.udf.CIQ($A38,"IQ_CLOSEPRICE",K$2,"USD"),_xll.ciqfunctions.udf.CIQ($A38,"IQ_CLOSEPRICE",K$1,"USD"))</f>
        <v>117.97427999999999</v>
      </c>
      <c r="L38" s="55">
        <f t="shared" si="2"/>
        <v>-2.329637103813309E-2</v>
      </c>
      <c r="M38" s="55">
        <f t="shared" si="3"/>
        <v>-9.1850216481812463E-3</v>
      </c>
      <c r="N38" s="55">
        <f t="shared" si="4"/>
        <v>0.56501934150392774</v>
      </c>
      <c r="O38" s="20">
        <f t="shared" si="5"/>
        <v>-1.3878055697666192E-2</v>
      </c>
      <c r="P38" s="36">
        <f t="shared" si="7"/>
        <v>-0.16865083185183916</v>
      </c>
      <c r="Q38" s="55"/>
      <c r="R38" s="67" t="str">
        <f t="shared" si="8"/>
        <v>KOSE:A000660</v>
      </c>
      <c r="S38" s="68" t="str">
        <f t="shared" si="9"/>
        <v>Semi</v>
      </c>
      <c r="T38" s="69">
        <f t="shared" si="10"/>
        <v>127.45971508</v>
      </c>
      <c r="U38" s="70">
        <f t="shared" si="11"/>
        <v>0.48334200019538881</v>
      </c>
      <c r="V38" s="71">
        <f t="shared" si="12"/>
        <v>-2.329637103813309E-2</v>
      </c>
      <c r="W38" s="71">
        <f t="shared" si="13"/>
        <v>-9.1850216481812463E-3</v>
      </c>
      <c r="X38" s="71">
        <f t="shared" si="14"/>
        <v>0.56501934150392774</v>
      </c>
      <c r="Y38" s="259"/>
    </row>
    <row r="39" spans="1:25">
      <c r="A39" s="28" t="s">
        <v>141</v>
      </c>
      <c r="B39" s="28" t="s">
        <v>230</v>
      </c>
      <c r="C39" s="28" t="s">
        <v>131</v>
      </c>
      <c r="D39" s="34">
        <f>_xll.ciqfunctions.udf.CIQ($A39,"IQ_MARKETCAP",H$1,"USD")</f>
        <v>278733.60600999999</v>
      </c>
      <c r="E39" s="34">
        <f t="shared" si="1"/>
        <v>0.39454848038859597</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722.32</v>
      </c>
      <c r="I39" s="45">
        <f>IF(_xll.ciqfunctions.udf.CIQ($A39,"IQ_CLOSEPRICE",I$1,"USD")=0,_xll.ciqfunctions.udf.CIQ($A39,"IQ_CLOSEPRICE",I$2,"USD"),_xll.ciqfunctions.udf.CIQ($A39,"IQ_CLOSEPRICE",I$1,"USD"))</f>
        <v>713.12</v>
      </c>
      <c r="J39" s="45">
        <f>IF(_xll.ciqfunctions.udf.CIQ($A39,"IQ_CLOSEPRICE",J$1,"USD")=0,_xll.ciqfunctions.udf.CIQ($A39,"IQ_CLOSEPRICE",J$2,"USD"),_xll.ciqfunctions.udf.CIQ($A39,"IQ_CLOSEPRICE",J$1,"USD"))</f>
        <v>699.36</v>
      </c>
      <c r="K39" s="45">
        <f>IF(_xll.ciqfunctions.udf.CIQ($A39,"IQ_CLOSEPRICE",K$1,"USD")=0,_xll.ciqfunctions.udf.CIQ($A39,"IQ_CLOSEPRICE",K$2,"USD"),_xll.ciqfunctions.udf.CIQ($A39,"IQ_CLOSEPRICE",K$1,"USD"))</f>
        <v>693.08</v>
      </c>
      <c r="L39" s="55">
        <f t="shared" si="2"/>
        <v>1.2901054520978228E-2</v>
      </c>
      <c r="M39" s="55">
        <f t="shared" si="3"/>
        <v>3.2830016014641972E-2</v>
      </c>
      <c r="N39" s="55">
        <f t="shared" si="4"/>
        <v>4.2188491948981444E-2</v>
      </c>
      <c r="O39" s="20">
        <f t="shared" si="5"/>
        <v>5.025260299555738E-3</v>
      </c>
      <c r="P39" s="36">
        <f t="shared" si="7"/>
        <v>6.1068664678627864E-2</v>
      </c>
      <c r="Q39" s="55"/>
      <c r="R39" s="67" t="str">
        <f t="shared" si="8"/>
        <v>NasdaqGS:ASML</v>
      </c>
      <c r="S39" s="68" t="str">
        <f t="shared" si="9"/>
        <v>Semi</v>
      </c>
      <c r="T39" s="69">
        <f t="shared" si="10"/>
        <v>278.73360601000002</v>
      </c>
      <c r="U39" s="70">
        <f t="shared" si="11"/>
        <v>1.0569901130407175</v>
      </c>
      <c r="V39" s="71">
        <f t="shared" si="12"/>
        <v>1.2901054520978228E-2</v>
      </c>
      <c r="W39" s="71">
        <f t="shared" si="13"/>
        <v>3.2830016014641972E-2</v>
      </c>
      <c r="X39" s="71">
        <f t="shared" si="14"/>
        <v>4.2188491948981444E-2</v>
      </c>
      <c r="Y39" s="259"/>
    </row>
    <row r="40" spans="1:25">
      <c r="A40" s="28" t="s">
        <v>154</v>
      </c>
      <c r="B40" s="28" t="s">
        <v>231</v>
      </c>
      <c r="C40" s="28" t="s">
        <v>131</v>
      </c>
      <c r="D40" s="34">
        <f>_xll.ciqfunctions.udf.CIQ($A40,"IQ_MARKETCAP",H$1,"USD")</f>
        <v>66682.547999999995</v>
      </c>
      <c r="E40" s="34">
        <f t="shared" si="1"/>
        <v>0.49447290109940384</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77.34</v>
      </c>
      <c r="I40" s="45">
        <f>IF(_xll.ciqfunctions.udf.CIQ($A40,"IQ_CLOSEPRICE",I$1,"USD")=0,_xll.ciqfunctions.udf.CIQ($A40,"IQ_CLOSEPRICE",I$2,"USD"),_xll.ciqfunctions.udf.CIQ($A40,"IQ_CLOSEPRICE",I$1,"USD"))</f>
        <v>75.849999999999994</v>
      </c>
      <c r="J40" s="45">
        <f>IF(_xll.ciqfunctions.udf.CIQ($A40,"IQ_CLOSEPRICE",J$1,"USD")=0,_xll.ciqfunctions.udf.CIQ($A40,"IQ_CLOSEPRICE",J$2,"USD"),_xll.ciqfunctions.udf.CIQ($A40,"IQ_CLOSEPRICE",J$1,"USD"))</f>
        <v>76.53</v>
      </c>
      <c r="K40" s="45">
        <f>IF(_xll.ciqfunctions.udf.CIQ($A40,"IQ_CLOSEPRICE",K$1,"USD")=0,_xll.ciqfunctions.udf.CIQ($A40,"IQ_CLOSEPRICE",K$2,"USD"),_xll.ciqfunctions.udf.CIQ($A40,"IQ_CLOSEPRICE",K$1,"USD"))</f>
        <v>110.45</v>
      </c>
      <c r="L40" s="55">
        <f t="shared" si="2"/>
        <v>1.9644034278180733E-2</v>
      </c>
      <c r="M40" s="55">
        <f t="shared" si="3"/>
        <v>1.0584084672677463E-2</v>
      </c>
      <c r="N40" s="55">
        <f t="shared" si="4"/>
        <v>-0.29977365323675875</v>
      </c>
      <c r="O40" s="20">
        <f t="shared" si="5"/>
        <v>9.5263075076042949E-3</v>
      </c>
      <c r="P40" s="36">
        <f t="shared" si="7"/>
        <v>0.11576691437432857</v>
      </c>
      <c r="Q40" s="55"/>
      <c r="R40" s="67" t="str">
        <f t="shared" si="8"/>
        <v>MRVL</v>
      </c>
      <c r="S40" s="68" t="str">
        <f t="shared" si="9"/>
        <v>Semi</v>
      </c>
      <c r="T40" s="69">
        <f t="shared" si="10"/>
        <v>66.682547999999997</v>
      </c>
      <c r="U40" s="70">
        <f t="shared" si="11"/>
        <v>0.25286794426156989</v>
      </c>
      <c r="V40" s="71">
        <f t="shared" si="12"/>
        <v>1.9644034278180733E-2</v>
      </c>
      <c r="W40" s="71">
        <f t="shared" si="13"/>
        <v>1.0584084672677463E-2</v>
      </c>
      <c r="X40" s="71">
        <f t="shared" si="14"/>
        <v>-0.29977365323675875</v>
      </c>
      <c r="Y40" s="259"/>
    </row>
    <row r="41" spans="1:25">
      <c r="A41" s="28" t="s">
        <v>174</v>
      </c>
      <c r="B41" s="28" t="s">
        <v>232</v>
      </c>
      <c r="C41" s="28" t="s">
        <v>131</v>
      </c>
      <c r="D41" s="34">
        <f>_xll.ciqfunctions.udf.CIQ($A41,"IQ_MARKETCAP",H$1,"USD")</f>
        <v>53434.602290000003</v>
      </c>
      <c r="E41" s="34">
        <f t="shared" si="1"/>
        <v>0.47396412061931176</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139.93</v>
      </c>
      <c r="I41" s="45">
        <f>IF(_xll.ciqfunctions.udf.CIQ($A41,"IQ_CLOSEPRICE",I$1,"USD")=0,_xll.ciqfunctions.udf.CIQ($A41,"IQ_CLOSEPRICE",I$2,"USD"),_xll.ciqfunctions.udf.CIQ($A41,"IQ_CLOSEPRICE",I$1,"USD"))</f>
        <v>139.38999999999999</v>
      </c>
      <c r="J41" s="45">
        <f>IF(_xll.ciqfunctions.udf.CIQ($A41,"IQ_CLOSEPRICE",J$1,"USD")=0,_xll.ciqfunctions.udf.CIQ($A41,"IQ_CLOSEPRICE",J$2,"USD"),_xll.ciqfunctions.udf.CIQ($A41,"IQ_CLOSEPRICE",J$1,"USD"))</f>
        <v>140.19999999999999</v>
      </c>
      <c r="K41" s="45">
        <f>IF(_xll.ciqfunctions.udf.CIQ($A41,"IQ_CLOSEPRICE",K$1,"USD")=0,_xll.ciqfunctions.udf.CIQ($A41,"IQ_CLOSEPRICE",K$2,"USD"),_xll.ciqfunctions.udf.CIQ($A41,"IQ_CLOSEPRICE",K$1,"USD"))</f>
        <v>113.61</v>
      </c>
      <c r="L41" s="55">
        <f t="shared" si="2"/>
        <v>3.8740225267237527E-3</v>
      </c>
      <c r="M41" s="55">
        <f t="shared" si="3"/>
        <v>-1.9258202567759009E-3</v>
      </c>
      <c r="N41" s="55">
        <f t="shared" si="4"/>
        <v>0.23166974738139245</v>
      </c>
      <c r="O41" s="20">
        <f t="shared" si="5"/>
        <v>1.8290618533155008E-3</v>
      </c>
      <c r="P41" s="36">
        <f t="shared" si="7"/>
        <v>2.2227378949199652E-2</v>
      </c>
      <c r="Q41" s="55"/>
      <c r="R41" s="67" t="str">
        <f t="shared" si="8"/>
        <v>VRT</v>
      </c>
      <c r="S41" s="68" t="str">
        <f t="shared" si="9"/>
        <v>Semi</v>
      </c>
      <c r="T41" s="69">
        <f t="shared" si="10"/>
        <v>53.434602290000001</v>
      </c>
      <c r="U41" s="70">
        <f t="shared" si="11"/>
        <v>0.20263019993637435</v>
      </c>
      <c r="V41" s="71">
        <f t="shared" si="12"/>
        <v>3.8740225267237527E-3</v>
      </c>
      <c r="W41" s="71">
        <f t="shared" si="13"/>
        <v>-1.9258202567759009E-3</v>
      </c>
      <c r="X41" s="71">
        <f t="shared" si="14"/>
        <v>0.23166974738139245</v>
      </c>
      <c r="Y41" s="259"/>
    </row>
    <row r="42" spans="1:25">
      <c r="A42" s="28" t="s">
        <v>139</v>
      </c>
      <c r="B42" s="28" t="s">
        <v>233</v>
      </c>
      <c r="C42" s="28" t="s">
        <v>131</v>
      </c>
      <c r="D42" s="34">
        <f>_xll.ciqfunctions.udf.CIQ($A42,"IQ_MARKETCAP",H$1,"USD")</f>
        <v>174930.52372999999</v>
      </c>
      <c r="E42" s="34">
        <f t="shared" si="1"/>
        <v>0.49807115134106944</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139.18</v>
      </c>
      <c r="I42" s="45">
        <f>IF(_xll.ciqfunctions.udf.CIQ($A42,"IQ_CLOSEPRICE",I$1,"USD")=0,_xll.ciqfunctions.udf.CIQ($A42,"IQ_CLOSEPRICE",I$2,"USD"),_xll.ciqfunctions.udf.CIQ($A42,"IQ_CLOSEPRICE",I$1,"USD"))</f>
        <v>139.28</v>
      </c>
      <c r="J42" s="45">
        <f>IF(_xll.ciqfunctions.udf.CIQ($A42,"IQ_CLOSEPRICE",J$1,"USD")=0,_xll.ciqfunctions.udf.CIQ($A42,"IQ_CLOSEPRICE",J$2,"USD"),_xll.ciqfunctions.udf.CIQ($A42,"IQ_CLOSEPRICE",J$1,"USD"))</f>
        <v>120.35</v>
      </c>
      <c r="K42" s="45">
        <f>IF(_xll.ciqfunctions.udf.CIQ($A42,"IQ_CLOSEPRICE",K$1,"USD")=0,_xll.ciqfunctions.udf.CIQ($A42,"IQ_CLOSEPRICE",K$2,"USD"),_xll.ciqfunctions.udf.CIQ($A42,"IQ_CLOSEPRICE",K$1,"USD"))</f>
        <v>110.53</v>
      </c>
      <c r="L42" s="55">
        <f t="shared" si="2"/>
        <v>-7.1797817346352932E-4</v>
      </c>
      <c r="M42" s="55">
        <f t="shared" si="3"/>
        <v>0.15646032405484012</v>
      </c>
      <c r="N42" s="55">
        <f t="shared" si="4"/>
        <v>0.25920564552610159</v>
      </c>
      <c r="O42" s="20">
        <f t="shared" si="5"/>
        <v>-3.5786115199097651E-4</v>
      </c>
      <c r="P42" s="36">
        <f t="shared" si="7"/>
        <v>-4.3488498883085622E-3</v>
      </c>
      <c r="Q42" s="55"/>
      <c r="R42" s="67" t="str">
        <f t="shared" si="8"/>
        <v>ANET</v>
      </c>
      <c r="S42" s="68" t="str">
        <f t="shared" si="9"/>
        <v>Semi</v>
      </c>
      <c r="T42" s="69">
        <f t="shared" si="10"/>
        <v>174.93052372999998</v>
      </c>
      <c r="U42" s="70">
        <f t="shared" si="11"/>
        <v>0.66335680400522301</v>
      </c>
      <c r="V42" s="71">
        <f t="shared" si="12"/>
        <v>-7.1797817346352932E-4</v>
      </c>
      <c r="W42" s="71">
        <f t="shared" si="13"/>
        <v>0.15646032405484012</v>
      </c>
      <c r="X42" s="71">
        <f t="shared" si="14"/>
        <v>0.25920564552610159</v>
      </c>
      <c r="Y42" s="259"/>
    </row>
    <row r="43" spans="1:25">
      <c r="A43" s="28" t="s">
        <v>135</v>
      </c>
      <c r="B43" s="28" t="s">
        <v>234</v>
      </c>
      <c r="C43" s="28" t="s">
        <v>131</v>
      </c>
      <c r="D43" s="34">
        <f>_xll.ciqfunctions.udf.CIQ($A43,"IQ_MARKETCAP",H$1,"USD")</f>
        <v>71975.79204</v>
      </c>
      <c r="E43" s="34">
        <f t="shared" si="1"/>
        <v>0.19071965139260857</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45.158050000000003</v>
      </c>
      <c r="I43" s="45">
        <f>IF(_xll.ciqfunctions.udf.CIQ($A43,"IQ_CLOSEPRICE",I$1,"USD")=0,_xll.ciqfunctions.udf.CIQ($A43,"IQ_CLOSEPRICE",I$2,"USD"),_xll.ciqfunctions.udf.CIQ($A43,"IQ_CLOSEPRICE",I$1,"USD"))</f>
        <v>45.378430000000002</v>
      </c>
      <c r="J43" s="45">
        <f>IF(_xll.ciqfunctions.udf.CIQ($A43,"IQ_CLOSEPRICE",J$1,"USD")=0,_xll.ciqfunctions.udf.CIQ($A43,"IQ_CLOSEPRICE",J$2,"USD"),_xll.ciqfunctions.udf.CIQ($A43,"IQ_CLOSEPRICE",J$1,"USD"))</f>
        <v>44.49053</v>
      </c>
      <c r="K43" s="45">
        <f>IF(_xll.ciqfunctions.udf.CIQ($A43,"IQ_CLOSEPRICE",K$1,"USD")=0,_xll.ciqfunctions.udf.CIQ($A43,"IQ_CLOSEPRICE",K$2,"USD"),_xll.ciqfunctions.udf.CIQ($A43,"IQ_CLOSEPRICE",K$1,"USD"))</f>
        <v>43.166559999999997</v>
      </c>
      <c r="L43" s="55">
        <f t="shared" si="2"/>
        <v>-4.8564923907680191E-3</v>
      </c>
      <c r="M43" s="55">
        <f t="shared" si="3"/>
        <v>1.5003642348158319E-2</v>
      </c>
      <c r="N43" s="55">
        <f t="shared" si="4"/>
        <v>4.613501747649118E-2</v>
      </c>
      <c r="O43" s="20">
        <f t="shared" si="5"/>
        <v>-9.3074870978491825E-4</v>
      </c>
      <c r="P43" s="36">
        <f t="shared" si="7"/>
        <v>-1.1310773466390514E-2</v>
      </c>
      <c r="Q43" s="55"/>
      <c r="R43" s="67" t="str">
        <f t="shared" si="8"/>
        <v>TWSE:2454</v>
      </c>
      <c r="S43" s="68" t="str">
        <f t="shared" si="9"/>
        <v>Semi</v>
      </c>
      <c r="T43" s="69">
        <f t="shared" si="10"/>
        <v>71.975792040000002</v>
      </c>
      <c r="U43" s="70">
        <f t="shared" si="11"/>
        <v>0.27294053865117857</v>
      </c>
      <c r="V43" s="71">
        <f t="shared" si="12"/>
        <v>-4.8564923907680191E-3</v>
      </c>
      <c r="W43" s="71">
        <f t="shared" si="13"/>
        <v>1.5003642348158319E-2</v>
      </c>
      <c r="X43" s="71">
        <f t="shared" si="14"/>
        <v>4.613501747649118E-2</v>
      </c>
      <c r="Y43" s="259"/>
    </row>
    <row r="44" spans="1:25">
      <c r="A44" s="28" t="s">
        <v>156</v>
      </c>
      <c r="B44" s="28" t="s">
        <v>235</v>
      </c>
      <c r="C44" s="28" t="s">
        <v>131</v>
      </c>
      <c r="D44" s="34">
        <f>_xll.ciqfunctions.udf.CIQ($A44,"IQ_MARKETCAP",H$1,"USD")</f>
        <v>133041.59200999999</v>
      </c>
      <c r="E44" s="34">
        <f t="shared" si="1"/>
        <v>0.38877382336037047</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118.88</v>
      </c>
      <c r="I44" s="45">
        <f>IF(_xll.ciqfunctions.udf.CIQ($A44,"IQ_CLOSEPRICE",I$1,"USD")=0,_xll.ciqfunctions.udf.CIQ($A44,"IQ_CLOSEPRICE",I$2,"USD"),_xll.ciqfunctions.udf.CIQ($A44,"IQ_CLOSEPRICE",I$1,"USD"))</f>
        <v>111.87</v>
      </c>
      <c r="J44" s="45">
        <f>IF(_xll.ciqfunctions.udf.CIQ($A44,"IQ_CLOSEPRICE",J$1,"USD")=0,_xll.ciqfunctions.udf.CIQ($A44,"IQ_CLOSEPRICE",J$2,"USD"),_xll.ciqfunctions.udf.CIQ($A44,"IQ_CLOSEPRICE",J$1,"USD"))</f>
        <v>107.77</v>
      </c>
      <c r="K44" s="45">
        <f>IF(_xll.ciqfunctions.udf.CIQ($A44,"IQ_CLOSEPRICE",K$1,"USD")=0,_xll.ciqfunctions.udf.CIQ($A44,"IQ_CLOSEPRICE",K$2,"USD"),_xll.ciqfunctions.udf.CIQ($A44,"IQ_CLOSEPRICE",K$1,"USD"))</f>
        <v>84.16</v>
      </c>
      <c r="L44" s="55">
        <f t="shared" si="2"/>
        <v>6.2662018414230802E-2</v>
      </c>
      <c r="M44" s="55">
        <f t="shared" si="3"/>
        <v>0.10308991370511267</v>
      </c>
      <c r="N44" s="55">
        <f t="shared" si="4"/>
        <v>0.4125475285171103</v>
      </c>
      <c r="O44" s="20">
        <f t="shared" si="5"/>
        <v>2.2924835983817241E-2</v>
      </c>
      <c r="P44" s="36">
        <f t="shared" si="7"/>
        <v>0.2785903690664629</v>
      </c>
      <c r="R44" s="67" t="str">
        <f t="shared" si="8"/>
        <v>MU</v>
      </c>
      <c r="S44" s="68" t="str">
        <f t="shared" si="9"/>
        <v>Semi</v>
      </c>
      <c r="T44" s="69">
        <f t="shared" si="10"/>
        <v>133.04159200999999</v>
      </c>
      <c r="U44" s="70">
        <f t="shared" si="11"/>
        <v>0.50450912392932568</v>
      </c>
      <c r="V44" s="71">
        <f t="shared" si="12"/>
        <v>6.2662018414230802E-2</v>
      </c>
      <c r="W44" s="71">
        <f t="shared" si="13"/>
        <v>0.10308991370511267</v>
      </c>
      <c r="X44" s="71">
        <f t="shared" si="14"/>
        <v>0.4125475285171103</v>
      </c>
      <c r="Y44" s="259"/>
    </row>
    <row r="45" spans="1:25">
      <c r="A45" s="28" t="s">
        <v>165</v>
      </c>
      <c r="B45" s="28" t="s">
        <v>236</v>
      </c>
      <c r="C45" s="28" t="s">
        <v>131</v>
      </c>
      <c r="D45" s="34">
        <f>_xll.ciqfunctions.udf.CIQ($A45,"IQ_MARKETCAP",H$1,"USD")</f>
        <v>159237.67439999999</v>
      </c>
      <c r="E45" s="34">
        <f t="shared" si="1"/>
        <v>0.2618487505759684</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147.56</v>
      </c>
      <c r="I45" s="45">
        <f>IF(_xll.ciqfunctions.udf.CIQ($A45,"IQ_CLOSEPRICE",I$1,"USD")=0,_xll.ciqfunctions.udf.CIQ($A45,"IQ_CLOSEPRICE",I$2,"USD"),_xll.ciqfunctions.udf.CIQ($A45,"IQ_CLOSEPRICE",I$1,"USD"))</f>
        <v>145.9</v>
      </c>
      <c r="J45" s="45">
        <f>IF(_xll.ciqfunctions.udf.CIQ($A45,"IQ_CLOSEPRICE",J$1,"USD")=0,_xll.ciqfunctions.udf.CIQ($A45,"IQ_CLOSEPRICE",J$2,"USD"),_xll.ciqfunctions.udf.CIQ($A45,"IQ_CLOSEPRICE",J$1,"USD"))</f>
        <v>147.51</v>
      </c>
      <c r="K45" s="45">
        <f>IF(_xll.ciqfunctions.udf.CIQ($A45,"IQ_CLOSEPRICE",K$1,"USD")=0,_xll.ciqfunctions.udf.CIQ($A45,"IQ_CLOSEPRICE",K$2,"USD"),_xll.ciqfunctions.udf.CIQ($A45,"IQ_CLOSEPRICE",K$1,"USD"))</f>
        <v>153.62</v>
      </c>
      <c r="L45" s="55">
        <f t="shared" si="2"/>
        <v>1.13776559287182E-2</v>
      </c>
      <c r="M45" s="55">
        <f t="shared" si="3"/>
        <v>3.3896007050371324E-4</v>
      </c>
      <c r="N45" s="55">
        <f t="shared" si="4"/>
        <v>-3.9447988543158452E-2</v>
      </c>
      <c r="O45" s="20">
        <f t="shared" si="5"/>
        <v>2.9457097177833197E-3</v>
      </c>
      <c r="P45" s="36">
        <f t="shared" si="7"/>
        <v>3.5797261887466493E-2</v>
      </c>
      <c r="R45" s="67" t="str">
        <f t="shared" si="8"/>
        <v>QCOM</v>
      </c>
      <c r="S45" s="68" t="str">
        <f t="shared" si="9"/>
        <v>Semi</v>
      </c>
      <c r="T45" s="69">
        <f t="shared" si="10"/>
        <v>159.2376744</v>
      </c>
      <c r="U45" s="70">
        <f t="shared" si="11"/>
        <v>0.60384770201824356</v>
      </c>
      <c r="V45" s="71">
        <f t="shared" si="12"/>
        <v>1.13776559287182E-2</v>
      </c>
      <c r="W45" s="71">
        <f t="shared" si="13"/>
        <v>3.3896007050371324E-4</v>
      </c>
      <c r="X45" s="71">
        <f t="shared" si="14"/>
        <v>-3.9447988543158452E-2</v>
      </c>
      <c r="Y45" s="259"/>
    </row>
    <row r="46" spans="1:25">
      <c r="A46" s="28" t="s">
        <v>170</v>
      </c>
      <c r="B46" s="28" t="s">
        <v>237</v>
      </c>
      <c r="C46" s="28" t="s">
        <v>131</v>
      </c>
      <c r="D46" s="34">
        <f>_xll.ciqfunctions.udf.CIQ($A46,"IQ_MARKETCAP",H$1,"USD")</f>
        <v>114619.72839</v>
      </c>
      <c r="E46" s="34">
        <f t="shared" si="1"/>
        <v>0.33616199749171705</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619.41999999999996</v>
      </c>
      <c r="I46" s="45">
        <f>IF(_xll.ciqfunctions.udf.CIQ($A46,"IQ_CLOSEPRICE",I$1,"USD")=0,_xll.ciqfunctions.udf.CIQ($A46,"IQ_CLOSEPRICE",I$2,"USD"),_xll.ciqfunctions.udf.CIQ($A46,"IQ_CLOSEPRICE",I$1,"USD"))</f>
        <v>620.32500000000005</v>
      </c>
      <c r="J46" s="45">
        <f>IF(_xll.ciqfunctions.udf.CIQ($A46,"IQ_CLOSEPRICE",J$1,"USD")=0,_xll.ciqfunctions.udf.CIQ($A46,"IQ_CLOSEPRICE",J$2,"USD"),_xll.ciqfunctions.udf.CIQ($A46,"IQ_CLOSEPRICE",J$1,"USD"))</f>
        <v>636.02</v>
      </c>
      <c r="K46" s="45">
        <f>IF(_xll.ciqfunctions.udf.CIQ($A46,"IQ_CLOSEPRICE",K$1,"USD")=0,_xll.ciqfunctions.udf.CIQ($A46,"IQ_CLOSEPRICE",K$2,"USD"),_xll.ciqfunctions.udf.CIQ($A46,"IQ_CLOSEPRICE",K$1,"USD"))</f>
        <v>485.36</v>
      </c>
      <c r="L46" s="55">
        <f t="shared" si="2"/>
        <v>-1.4589126667473584E-3</v>
      </c>
      <c r="M46" s="55">
        <f t="shared" si="3"/>
        <v>-2.6099808182132644E-2</v>
      </c>
      <c r="N46" s="55">
        <f t="shared" si="4"/>
        <v>0.27620735124443696</v>
      </c>
      <c r="O46" s="20">
        <f t="shared" si="5"/>
        <v>-4.9114753758359921E-4</v>
      </c>
      <c r="P46" s="36">
        <f t="shared" si="7"/>
        <v>-5.9685911758796282E-3</v>
      </c>
      <c r="R46" s="67" t="str">
        <f t="shared" si="8"/>
        <v>SNPS</v>
      </c>
      <c r="S46" s="68" t="str">
        <f t="shared" si="9"/>
        <v>Semi</v>
      </c>
      <c r="T46" s="69">
        <f t="shared" si="10"/>
        <v>114.61972839000001</v>
      </c>
      <c r="U46" s="70">
        <f t="shared" si="11"/>
        <v>0.4346512837181748</v>
      </c>
      <c r="V46" s="71">
        <f t="shared" si="12"/>
        <v>-1.4589126667473584E-3</v>
      </c>
      <c r="W46" s="71">
        <f t="shared" si="13"/>
        <v>-2.6099808182132644E-2</v>
      </c>
      <c r="X46" s="71">
        <f t="shared" si="14"/>
        <v>0.27620735124443696</v>
      </c>
      <c r="Y46" s="259"/>
    </row>
    <row r="47" spans="1:25" ht="14.5" thickBot="1">
      <c r="A47" s="28" t="s">
        <v>140</v>
      </c>
      <c r="B47" s="28" t="s">
        <v>238</v>
      </c>
      <c r="C47" s="28" t="s">
        <v>131</v>
      </c>
      <c r="D47" s="34">
        <f>_xll.ciqfunctions.udf.CIQ($A47,"IQ_MARKETCAP",H$1,"USD")</f>
        <v>146671.5</v>
      </c>
      <c r="E47" s="34">
        <f t="shared" si="1"/>
        <v>0.26663436215835878</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138.5</v>
      </c>
      <c r="I47" s="45">
        <f>IF(_xll.ciqfunctions.udf.CIQ($A47,"IQ_CLOSEPRICE",I$1,"USD")=0,_xll.ciqfunctions.udf.CIQ($A47,"IQ_CLOSEPRICE",I$2,"USD"),_xll.ciqfunctions.udf.CIQ($A47,"IQ_CLOSEPRICE",I$1,"USD"))</f>
        <v>135.57</v>
      </c>
      <c r="J47" s="45">
        <f>IF(_xll.ciqfunctions.udf.CIQ($A47,"IQ_CLOSEPRICE",J$1,"USD")=0,_xll.ciqfunctions.udf.CIQ($A47,"IQ_CLOSEPRICE",J$2,"USD"),_xll.ciqfunctions.udf.CIQ($A47,"IQ_CLOSEPRICE",J$1,"USD"))</f>
        <v>140.05000000000001</v>
      </c>
      <c r="K47" s="45">
        <f>IF(_xll.ciqfunctions.udf.CIQ($A47,"IQ_CLOSEPRICE",K$1,"USD")=0,_xll.ciqfunctions.udf.CIQ($A47,"IQ_CLOSEPRICE",K$2,"USD"),_xll.ciqfunctions.udf.CIQ($A47,"IQ_CLOSEPRICE",K$1,"USD"))</f>
        <v>123.36</v>
      </c>
      <c r="L47" s="55">
        <f t="shared" si="2"/>
        <v>2.1612451132256405E-2</v>
      </c>
      <c r="M47" s="55">
        <f t="shared" si="3"/>
        <v>-1.1067475901463841E-2</v>
      </c>
      <c r="N47" s="55">
        <f t="shared" si="4"/>
        <v>0.12273022049286642</v>
      </c>
      <c r="O47" s="20">
        <f t="shared" si="5"/>
        <v>5.6407124990902023E-3</v>
      </c>
      <c r="P47" s="36">
        <f t="shared" si="7"/>
        <v>6.8547848195234337E-2</v>
      </c>
      <c r="R47" s="81" t="str">
        <f t="shared" si="8"/>
        <v>ARM</v>
      </c>
      <c r="S47" s="82" t="str">
        <f t="shared" si="9"/>
        <v>Semi</v>
      </c>
      <c r="T47" s="83">
        <f t="shared" si="10"/>
        <v>146.67150000000001</v>
      </c>
      <c r="U47" s="84">
        <f t="shared" si="11"/>
        <v>0.55619531345384188</v>
      </c>
      <c r="V47" s="85">
        <f t="shared" si="12"/>
        <v>2.1612451132256405E-2</v>
      </c>
      <c r="W47" s="85">
        <f t="shared" si="13"/>
        <v>-1.1067475901463841E-2</v>
      </c>
      <c r="X47" s="85">
        <f t="shared" si="14"/>
        <v>0.12273022049286642</v>
      </c>
      <c r="Y47" s="262"/>
    </row>
    <row r="48" spans="1:25">
      <c r="A48" s="30"/>
      <c r="B48" s="30"/>
      <c r="C48" s="30"/>
      <c r="D48" s="34">
        <f>SUM(D4:D47)</f>
        <v>26370502.672740001</v>
      </c>
      <c r="E48" s="34">
        <f>SUM(E49:E92)</f>
        <v>0</v>
      </c>
      <c r="F48" s="235">
        <f>SUM(F4:F47)</f>
        <v>95.690000000000012</v>
      </c>
      <c r="H48" s="32"/>
      <c r="I48" s="32"/>
      <c r="J48" s="32"/>
      <c r="K48" s="32"/>
      <c r="L48" s="2" t="s">
        <v>3</v>
      </c>
      <c r="M48" s="2" t="s">
        <v>4</v>
      </c>
      <c r="N48" s="2" t="s">
        <v>6</v>
      </c>
      <c r="O48" s="56">
        <f>'raw1'!E2</f>
        <v>8.4101726523123791E-4</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0.15529370383397811</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1.9832437955278576E-2</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7.0351328748447326E-3</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-1.1889116289941547E-3</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2.5678659201129151E-2</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8" sqref="E8"/>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B3" sqref="B3"/>
    </sheetView>
  </sheetViews>
  <sheetFormatPr defaultRowHeight="14"/>
  <cols>
    <col min="1" max="1" width="10.4140625" style="253" customWidth="1"/>
    <col min="2" max="2" width="25.83203125" style="253" customWidth="1"/>
    <col min="3" max="3" width="9.4140625" style="253" customWidth="1"/>
    <col min="4" max="4" width="16.83203125" style="253" customWidth="1"/>
    <col min="5" max="5" width="17.6640625" style="253" customWidth="1"/>
    <col min="6" max="6" width="15.33203125" style="253" bestFit="1" customWidth="1"/>
    <col min="7"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0.15529370383397811</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45876</v>
      </c>
      <c r="Q2" s="225">
        <f>_xll.ciqfunctions.udf.CIQ(A2,"IQ_YEARLOW",$A$6,"USD")</f>
        <v>20.815000000000001</v>
      </c>
      <c r="R2" s="230" cm="1">
        <f t="array" ref="R2">_xll.ciqfunctions.udf.CIQ(B2,"IQ_YEARLOW_DATE")</f>
        <v>45754</v>
      </c>
      <c r="S2" s="230">
        <f>P2-R2</f>
        <v>122</v>
      </c>
    </row>
    <row r="3" spans="1:19">
      <c r="A3" s="208" t="s">
        <v>21</v>
      </c>
      <c r="B3" s="208" t="s">
        <v>286</v>
      </c>
      <c r="C3" s="210">
        <f>'raw1'!H17</f>
        <v>0.12385814603994283</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45877</v>
      </c>
      <c r="Q3" s="225">
        <f>_xll.ciqfunctions.udf.CIQ(A3,"IQ_YEARLOW",$A$6,"USD")</f>
        <v>402.39</v>
      </c>
      <c r="R3" s="230" cm="1">
        <f t="array" ref="R3">_xll.ciqfunctions.udf.CIQ(B3,"IQ_YEARLOW_DATE")</f>
        <v>45754</v>
      </c>
      <c r="S3" s="230">
        <f t="shared" ref="S3:S5" si="3">P3-R3</f>
        <v>123</v>
      </c>
    </row>
    <row r="4" spans="1:19">
      <c r="A4" s="208" t="s">
        <v>18</v>
      </c>
      <c r="B4" s="208" t="s">
        <v>287</v>
      </c>
      <c r="C4" s="210">
        <f>'raw1'!H16</f>
        <v>8.6339647835408151E-2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3.8345563871588606E-2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45876</v>
      </c>
      <c r="Q2" s="225">
        <f>_xll.ciqfunctions.udf.CIQ(B2,"IQ_YEARLOW",$A$9,"USD")</f>
        <v>20.815000000000001</v>
      </c>
      <c r="R2" s="230" cm="1">
        <f t="array" ref="R2">_xll.ciqfunctions.udf.CIQ(B2,"IQ_YEARLOW_DATE")</f>
        <v>45754</v>
      </c>
      <c r="S2" s="225">
        <f>_xll.ciqfunctions.udf.CIQ(B2,"IQ_CLOSEPRICE",$A$14,"USD")</f>
        <v>28.43</v>
      </c>
      <c r="T2" s="231">
        <f>P2-R2</f>
        <v>122</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45877</v>
      </c>
      <c r="Q3" s="225">
        <f>_xll.ciqfunctions.udf.CIQ(B3,"IQ_YEARLOW",$A$9,"USD")</f>
        <v>28.960899999999999</v>
      </c>
      <c r="R3" s="230" cm="1">
        <f t="array" ref="R3">_xll.ciqfunctions.udf.CIQ(B3,"IQ_YEARLOW_DATE")</f>
        <v>45754</v>
      </c>
      <c r="S3" s="225">
        <f>_xll.ciqfunctions.udf.CIQ(B3,"IQ_CLOSEPRICE",$A$14,"USD")</f>
        <v>40.46</v>
      </c>
      <c r="T3" s="231">
        <f t="shared" ref="T3:T8" si="4">P3-R3</f>
        <v>123</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0.15548050033606076</v>
      </c>
      <c r="C2" s="206">
        <f>SUM('Yearly-App'!C23:C35)</f>
        <v>0.26669043729092395</v>
      </c>
      <c r="D2" s="206">
        <f>SUM('Yearly-App'!D23:D35)</f>
        <v>3.3711712236342617</v>
      </c>
      <c r="E2" s="206">
        <f>SUM('Yearly-App'!E23:E35)</f>
        <v>2.9702140195849385</v>
      </c>
      <c r="F2" s="206">
        <f>SUM('Yearly-App'!F23:F35)</f>
        <v>0.65432742340229788</v>
      </c>
      <c r="G2" s="206">
        <f>SUM('Yearly-App'!G23:G35)</f>
        <v>0.21437245338159525</v>
      </c>
      <c r="H2" s="206">
        <f>'Yearly-App'!H15</f>
        <v>4.8063367768949358E-2</v>
      </c>
    </row>
    <row r="3" spans="1:8">
      <c r="A3" s="208" t="s">
        <v>313</v>
      </c>
      <c r="B3" s="206">
        <f>SUM('Yearly-Infra'!B23:B35)</f>
        <v>0.28588677003909457</v>
      </c>
      <c r="C3" s="206">
        <f>SUM('Yearly-Infra'!C23:C35)</f>
        <v>0.38034540071560874</v>
      </c>
      <c r="D3" s="206">
        <f>SUM('Yearly-Infra'!D23:D35)</f>
        <v>2.0242251591832985</v>
      </c>
      <c r="E3" s="206">
        <f>SUM('Yearly-Infra'!E23:E35)</f>
        <v>1.9508125449471556</v>
      </c>
      <c r="F3" s="206">
        <f>SUM('Yearly-Infra'!F23:F35)</f>
        <v>0.51683123428548361</v>
      </c>
      <c r="G3" s="206">
        <f>SUM('Yearly-Infra'!G23:G35)</f>
        <v>0.22326781802381099</v>
      </c>
      <c r="H3" s="206">
        <f>'Yearly-Infra'!H19</f>
        <v>6.4477327688421598E-2</v>
      </c>
    </row>
    <row r="4" spans="1:8" ht="22" customHeight="1">
      <c r="A4" s="208" t="s">
        <v>314</v>
      </c>
      <c r="B4" s="206">
        <f>SUM('Yearly-Semi'!B23:B35)</f>
        <v>0.1409694571430786</v>
      </c>
      <c r="C4" s="206">
        <f>SUM('Yearly-Semi'!C23:C35)</f>
        <v>0.36910425771491645</v>
      </c>
      <c r="D4" s="206">
        <f>SUM('Yearly-Semi'!D23:D35)</f>
        <v>1.6410769816101003</v>
      </c>
      <c r="E4" s="206">
        <f>SUM('Yearly-Semi'!E23:E35)</f>
        <v>1.5829420103438057</v>
      </c>
      <c r="F4" s="206">
        <f>SUM('Yearly-Semi'!F23:F35)</f>
        <v>0.14035906633586126</v>
      </c>
      <c r="G4" s="206">
        <f>SUM('Yearly-Semi'!G23:G35)</f>
        <v>6.1273635515070417E-2</v>
      </c>
      <c r="H4" s="206">
        <f>'Yearly-Semi'!H16</f>
        <v>4.2753008376607157E-2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0.31389728612662449</v>
      </c>
      <c r="E2" s="206">
        <f>'Yearly-App'!C2</f>
        <v>0.39867990747387716</v>
      </c>
      <c r="F2" s="206">
        <f>'Yearly-App'!D2</f>
        <v>4.9391193903471633</v>
      </c>
      <c r="G2" s="206">
        <f>'Yearly-App'!E2</f>
        <v>2.6151427687867228</v>
      </c>
      <c r="H2" s="206">
        <f>'Yearly-App'!F2</f>
        <v>0.47665263157894722</v>
      </c>
      <c r="I2" s="206">
        <f>'Yearly-App'!G2</f>
        <v>0.40814279983955076</v>
      </c>
      <c r="J2" s="206">
        <f>'Yearly-App'!H2</f>
        <v>1.4411317544002314E-2</v>
      </c>
      <c r="K2" s="1"/>
      <c r="L2" s="1"/>
      <c r="M2" s="1"/>
      <c r="N2" s="1"/>
      <c r="O2" s="1"/>
      <c r="P2" s="1"/>
      <c r="Q2" s="1"/>
      <c r="R2" s="1"/>
    </row>
    <row r="3" spans="1:18">
      <c r="A3" s="233" t="str">
        <f>VLOOKUP(B3,weight!$A$4:$B$47,2,FALSE)</f>
        <v>SALESFORCE INC</v>
      </c>
      <c r="B3" s="208" t="s">
        <v>144</v>
      </c>
      <c r="C3" s="208" t="s">
        <v>312</v>
      </c>
      <c r="D3" s="206">
        <f>'Yearly-App'!B3</f>
        <v>-0.28062094337929588</v>
      </c>
      <c r="E3" s="206">
        <f>'Yearly-App'!C3</f>
        <v>5.1039391733397999E-2</v>
      </c>
      <c r="F3" s="206">
        <f>'Yearly-App'!D3</f>
        <v>0.62171606864274565</v>
      </c>
      <c r="G3" s="206">
        <f>'Yearly-App'!E3</f>
        <v>0.42096342063535475</v>
      </c>
      <c r="H3" s="206">
        <f>'Yearly-App'!F3</f>
        <v>3.0697231696676486E-2</v>
      </c>
      <c r="I3" s="206">
        <f>'Yearly-App'!G3</f>
        <v>-0.37669376693766937</v>
      </c>
      <c r="J3" s="206">
        <f>'Yearly-App'!H3</f>
        <v>-8.7261724947567763E-3</v>
      </c>
      <c r="K3" s="1"/>
      <c r="L3" s="1"/>
      <c r="M3" s="1"/>
      <c r="N3" s="1"/>
      <c r="O3" s="1"/>
      <c r="P3" s="1"/>
      <c r="Q3" s="1"/>
      <c r="R3" s="1"/>
    </row>
    <row r="4" spans="1:18">
      <c r="A4" s="233" t="str">
        <f>VLOOKUP(B4,weight!$A$4:$B$47,2,FALSE)</f>
        <v>SERVICENOW INC</v>
      </c>
      <c r="B4" s="208" t="s">
        <v>159</v>
      </c>
      <c r="C4" s="208" t="s">
        <v>312</v>
      </c>
      <c r="D4" s="206">
        <f>'Yearly-App'!B4</f>
        <v>-0.17697053163792775</v>
      </c>
      <c r="E4" s="206">
        <f>'Yearly-App'!C4</f>
        <v>0.24216483630335683</v>
      </c>
      <c r="F4" s="206">
        <f>'Yearly-App'!D4</f>
        <v>1.3039875090079267</v>
      </c>
      <c r="G4" s="206">
        <f>'Yearly-App'!E4</f>
        <v>1.2592688557026426</v>
      </c>
      <c r="H4" s="206">
        <f>'Yearly-App'!F4</f>
        <v>0.29906276241298047</v>
      </c>
      <c r="I4" s="206">
        <f>'Yearly-App'!G4</f>
        <v>-0.43354939946080839</v>
      </c>
      <c r="J4" s="206">
        <f>'Yearly-App'!H4</f>
        <v>-3.1545898493722645E-3</v>
      </c>
      <c r="K4" s="1"/>
      <c r="L4" s="1"/>
      <c r="M4" s="1"/>
      <c r="N4" s="1"/>
      <c r="O4" s="1"/>
      <c r="P4" s="1"/>
      <c r="Q4" s="1"/>
      <c r="R4" s="1"/>
    </row>
    <row r="5" spans="1:18">
      <c r="A5" s="233" t="str">
        <f>VLOOKUP(B5,weight!$A$4:$B$47,2,FALSE)</f>
        <v>DUOLINGO</v>
      </c>
      <c r="B5" s="208" t="s">
        <v>147</v>
      </c>
      <c r="C5" s="208" t="s">
        <v>312</v>
      </c>
      <c r="D5" s="206">
        <f>'Yearly-App'!B5</f>
        <v>0.1422138605311043</v>
      </c>
      <c r="E5" s="206">
        <f>'Yearly-App'!C5</f>
        <v>0.10857580398162314</v>
      </c>
      <c r="F5" s="206">
        <f>'Yearly-App'!D5</f>
        <v>4.195205971006172</v>
      </c>
      <c r="G5" s="206">
        <f>'Yearly-App'!E5</f>
        <v>1.9255577109602329</v>
      </c>
      <c r="H5" s="206">
        <f>'Yearly-App'!F5</f>
        <v>0.98753500631486446</v>
      </c>
      <c r="I5" s="206">
        <f>'Yearly-App'!G5</f>
        <v>0.73381902262675935</v>
      </c>
      <c r="J5" s="206">
        <f>'Yearly-App'!H5</f>
        <v>2.0373373130832492E-3</v>
      </c>
      <c r="K5" s="1"/>
      <c r="L5" s="1"/>
      <c r="M5" s="1"/>
      <c r="N5" s="1"/>
      <c r="O5" s="1"/>
      <c r="P5" s="1"/>
      <c r="Q5" s="1"/>
      <c r="R5" s="1"/>
    </row>
    <row r="6" spans="1:18">
      <c r="A6" s="233" t="str">
        <f>VLOOKUP(B6,weight!$A$4:$B$47,2,FALSE)</f>
        <v>SAP SE</v>
      </c>
      <c r="B6" s="208" t="s">
        <v>167</v>
      </c>
      <c r="C6" s="208" t="s">
        <v>312</v>
      </c>
      <c r="D6" s="206">
        <f>'Yearly-App'!B6</f>
        <v>0.19002126437262135</v>
      </c>
      <c r="E6" s="206">
        <f>'Yearly-App'!C6</f>
        <v>0.19859521684214454</v>
      </c>
      <c r="F6" s="206">
        <f>'Yearly-App'!D6</f>
        <v>1.8594458581390003</v>
      </c>
      <c r="G6" s="206">
        <f>'Yearly-App'!E6</f>
        <v>1.6112390979044715</v>
      </c>
      <c r="H6" s="206">
        <f>'Yearly-App'!F6</f>
        <v>0.53898021165938759</v>
      </c>
      <c r="I6" s="206">
        <f>'Yearly-App'!G6</f>
        <v>0.37664903692445018</v>
      </c>
      <c r="J6" s="206">
        <f>'Yearly-App'!H6</f>
        <v>2.7187349503650711E-2</v>
      </c>
      <c r="K6" s="1"/>
      <c r="L6" s="1"/>
      <c r="M6" s="1"/>
      <c r="N6" s="1"/>
      <c r="O6" s="1"/>
      <c r="P6" s="1"/>
      <c r="Q6" s="1"/>
      <c r="R6" s="1"/>
    </row>
    <row r="7" spans="1:18">
      <c r="A7" s="233" t="str">
        <f>VLOOKUP(B7,weight!$A$4:$B$47,2,FALSE)</f>
        <v>TEMPUS AI INC</v>
      </c>
      <c r="B7" s="208" t="s">
        <v>172</v>
      </c>
      <c r="C7" s="208" t="s">
        <v>312</v>
      </c>
      <c r="D7" s="206">
        <f>'Yearly-App'!B7</f>
        <v>0.80302132701421813</v>
      </c>
      <c r="E7" s="206">
        <f>'Yearly-App'!C7</f>
        <v>0.49938195302843003</v>
      </c>
      <c r="F7" s="206" t="e">
        <f>'Yearly-App'!D7</f>
        <v>#DIV/0!</v>
      </c>
      <c r="G7" s="206" t="e">
        <f>'Yearly-App'!E7</f>
        <v>#DIV/0!</v>
      </c>
      <c r="H7" s="206">
        <f>'Yearly-App'!F7</f>
        <v>0.45933589990375356</v>
      </c>
      <c r="I7" s="206">
        <f>'Yearly-App'!G7</f>
        <v>0.65708037178786227</v>
      </c>
      <c r="J7" s="206">
        <f>'Yearly-App'!H7</f>
        <v>8.6452248308263174E-3</v>
      </c>
      <c r="K7" s="1"/>
      <c r="L7" s="1"/>
      <c r="M7" s="1"/>
      <c r="N7" s="1"/>
      <c r="O7" s="1"/>
      <c r="P7" s="1"/>
      <c r="Q7" s="1"/>
      <c r="R7" s="1"/>
    </row>
    <row r="8" spans="1:18">
      <c r="A8" s="233" t="str">
        <f>VLOOKUP(B8,weight!$A$4:$B$47,2,FALSE)</f>
        <v>ADOBE INC</v>
      </c>
      <c r="B8" s="208" t="s">
        <v>137</v>
      </c>
      <c r="C8" s="208" t="s">
        <v>312</v>
      </c>
      <c r="D8" s="206">
        <f>'Yearly-App'!B8</f>
        <v>-0.23304398668705584</v>
      </c>
      <c r="E8" s="206">
        <f>'Yearly-App'!C8</f>
        <v>5.0602064220183429E-2</v>
      </c>
      <c r="F8" s="206">
        <f>'Yearly-App'!D8</f>
        <v>6.2389470327312679E-2</v>
      </c>
      <c r="G8" s="206">
        <f>'Yearly-App'!E8</f>
        <v>9.9360993609936221E-2</v>
      </c>
      <c r="H8" s="206">
        <f>'Yearly-App'!F8</f>
        <v>-0.35047325321705836</v>
      </c>
      <c r="I8" s="206">
        <f>'Yearly-App'!G8</f>
        <v>-0.43511697150148876</v>
      </c>
      <c r="J8" s="206">
        <f>'Yearly-App'!H8</f>
        <v>-4.6423456016663565E-3</v>
      </c>
      <c r="K8" s="1"/>
      <c r="L8" s="1"/>
      <c r="M8" s="1"/>
      <c r="N8" s="1"/>
      <c r="O8" s="1"/>
      <c r="P8" s="1"/>
      <c r="Q8" s="1"/>
      <c r="R8" s="1"/>
    </row>
    <row r="9" spans="1:18">
      <c r="A9" s="233" t="str">
        <f>VLOOKUP(B9,weight!$A$4:$B$47,2,FALSE)</f>
        <v>SAMSARA INC-CL A</v>
      </c>
      <c r="B9" s="208" t="s">
        <v>151</v>
      </c>
      <c r="C9" s="208" t="s">
        <v>312</v>
      </c>
      <c r="D9" s="206">
        <f>'Yearly-App'!B9</f>
        <v>-0.22774090180819406</v>
      </c>
      <c r="E9" s="206">
        <f>'Yearly-App'!C9</f>
        <v>1.6791044776119257E-2</v>
      </c>
      <c r="F9" s="206">
        <f>'Yearly-App'!D9</f>
        <v>3.0031479538300108</v>
      </c>
      <c r="G9" s="206">
        <f>'Yearly-App'!E9</f>
        <v>0.93753174200101563</v>
      </c>
      <c r="H9" s="206">
        <f>'Yearly-App'!F9</f>
        <v>2.4711254364759627E-2</v>
      </c>
      <c r="I9" s="206">
        <f>'Yearly-App'!G9</f>
        <v>-0.49272939051597825</v>
      </c>
      <c r="J9" s="206">
        <f>'Yearly-App'!H9</f>
        <v>-2.6265663968775424E-3</v>
      </c>
      <c r="K9" s="1"/>
      <c r="L9" s="1"/>
      <c r="M9" s="1"/>
      <c r="N9" s="1"/>
      <c r="O9" s="1"/>
      <c r="P9" s="1"/>
      <c r="Q9" s="1"/>
      <c r="R9" s="1"/>
    </row>
    <row r="10" spans="1:18">
      <c r="A10" s="233" t="str">
        <f>VLOOKUP(B10,weight!$A$4:$B$47,2,FALSE)</f>
        <v>WORKDAY INC-CLASS A</v>
      </c>
      <c r="B10" s="208" t="s">
        <v>175</v>
      </c>
      <c r="C10" s="208" t="s">
        <v>312</v>
      </c>
      <c r="D10" s="206">
        <f>'Yearly-App'!B10</f>
        <v>-0.13936363988683476</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-1.8323613029254838E-3</v>
      </c>
      <c r="K10" s="1"/>
      <c r="L10" s="1"/>
      <c r="M10" s="1"/>
      <c r="N10" s="1"/>
      <c r="O10" s="1"/>
      <c r="P10" s="1"/>
      <c r="Q10" s="1"/>
      <c r="R10" s="1"/>
    </row>
    <row r="11" spans="1:18">
      <c r="A11" s="233" t="str">
        <f>VLOOKUP(B11,weight!$A$4:$B$47,2,FALSE)</f>
        <v>ROBLOX CORP -CLASS A</v>
      </c>
      <c r="B11" s="208" t="s">
        <v>166</v>
      </c>
      <c r="C11" s="208" t="s">
        <v>312</v>
      </c>
      <c r="D11" s="206">
        <f>'Yearly-App'!B11</f>
        <v>1.2245074317317663</v>
      </c>
      <c r="E11" s="206">
        <f>'Yearly-App'!C11</f>
        <v>1.0460559370289735</v>
      </c>
      <c r="F11" s="206">
        <f>'Yearly-App'!D11</f>
        <v>2.8454516839785962</v>
      </c>
      <c r="G11" s="206">
        <f>'Yearly-App'!E11</f>
        <v>1.8286640426024543</v>
      </c>
      <c r="H11" s="206">
        <f>'Yearly-App'!F11</f>
        <v>2.0489143998003496</v>
      </c>
      <c r="I11" s="206">
        <f>'Yearly-App'!G11</f>
        <v>0.71377604800129735</v>
      </c>
      <c r="J11" s="206">
        <f>'Yearly-App'!H11</f>
        <v>1.5523609493123659E-2</v>
      </c>
      <c r="K11" s="1"/>
      <c r="L11" s="1"/>
      <c r="M11" s="1"/>
      <c r="N11" s="1"/>
      <c r="O11" s="1"/>
      <c r="P11" s="1"/>
      <c r="Q11" s="1"/>
      <c r="R11" s="1"/>
    </row>
    <row r="12" spans="1:18">
      <c r="A12" s="233" t="str">
        <f>VLOOKUP(B12,weight!$A$4:$B$47,2,FALSE)</f>
        <v>APPLOVIN CORP-CLASS A</v>
      </c>
      <c r="B12" s="208" t="s">
        <v>146</v>
      </c>
      <c r="C12" s="208" t="s">
        <v>312</v>
      </c>
      <c r="D12" s="206">
        <f>'Yearly-App'!B12</f>
        <v>0.40808448877497461</v>
      </c>
      <c r="E12" s="206">
        <f>'Yearly-App'!C12</f>
        <v>0.52707581227436817</v>
      </c>
      <c r="F12" s="206">
        <f>'Yearly-App'!D12</f>
        <v>24.244968771686327</v>
      </c>
      <c r="G12" s="206">
        <f>'Yearly-App'!E12</f>
        <v>27.487079091620984</v>
      </c>
      <c r="H12" s="206">
        <f>'Yearly-App'!F12</f>
        <v>3.436882546652031</v>
      </c>
      <c r="I12" s="206">
        <f>'Yearly-App'!G12</f>
        <v>0.88447110349423974</v>
      </c>
      <c r="J12" s="206">
        <f>'Yearly-App'!H12</f>
        <v>1.9601330501480131E-3</v>
      </c>
      <c r="K12" s="1"/>
      <c r="L12" s="1"/>
      <c r="M12" s="1"/>
      <c r="N12" s="1"/>
      <c r="O12" s="1"/>
      <c r="P12" s="1"/>
      <c r="Q12" s="1"/>
      <c r="R12" s="1"/>
    </row>
    <row r="13" spans="1:18">
      <c r="A13" s="233" t="str">
        <f>VLOOKUP(B13,weight!$A$4:$B$47,2,FALSE)</f>
        <v>SHOPIFY INC - CLASS A</v>
      </c>
      <c r="B13" s="208" t="s">
        <v>168</v>
      </c>
      <c r="C13" s="208" t="s">
        <v>312</v>
      </c>
      <c r="D13" s="206">
        <f>'Yearly-App'!B13</f>
        <v>0.40702529859870218</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3.4338109359611222E-3</v>
      </c>
      <c r="K13" s="1"/>
      <c r="L13" s="1"/>
      <c r="M13" s="1"/>
      <c r="N13" s="1"/>
      <c r="O13" s="1"/>
      <c r="P13" s="1"/>
      <c r="Q13" s="1"/>
      <c r="R13" s="1"/>
    </row>
    <row r="14" spans="1:18">
      <c r="A14" s="233" t="str">
        <f>VLOOKUP(B14,weight!$A$4:$B$47,2,FALSE)</f>
        <v>ATLASSIAN CORP-CL A</v>
      </c>
      <c r="B14" s="208" t="s">
        <v>171</v>
      </c>
      <c r="C14" s="208" t="s">
        <v>312</v>
      </c>
      <c r="D14" s="206">
        <f>'Yearly-App'!B14</f>
        <v>-0.30947489522557314</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-4.1533792562476147E-3</v>
      </c>
      <c r="K14" s="1"/>
      <c r="L14" s="1"/>
      <c r="M14" s="1"/>
      <c r="N14" s="1"/>
      <c r="O14" s="1"/>
      <c r="P14" s="1"/>
      <c r="Q14" s="1"/>
      <c r="R14" s="1"/>
    </row>
    <row r="15" spans="1:18">
      <c r="A15" s="233" t="str">
        <f>VLOOKUP(B15,weight!$A$4:$B$47,2,FALSE)</f>
        <v>MICROSOFT CORP</v>
      </c>
      <c r="B15" s="208" t="s">
        <v>155</v>
      </c>
      <c r="C15" s="208" t="s">
        <v>313</v>
      </c>
      <c r="D15" s="206">
        <f>'Yearly-Infra'!B2</f>
        <v>0.23852906287069975</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1.1338987120617912E-2</v>
      </c>
      <c r="K15" s="1"/>
      <c r="L15" s="1"/>
      <c r="M15" s="1"/>
      <c r="N15" s="1"/>
      <c r="O15" s="1"/>
      <c r="P15" s="1"/>
      <c r="Q15" s="1"/>
      <c r="R15" s="1"/>
    </row>
    <row r="16" spans="1:18">
      <c r="A16" s="233" t="str">
        <f>VLOOKUP(B16,weight!$A$4:$B$47,2,FALSE)</f>
        <v>AMAZON.COM INC</v>
      </c>
      <c r="B16" s="208" t="s">
        <v>138</v>
      </c>
      <c r="C16" s="208" t="s">
        <v>313</v>
      </c>
      <c r="D16" s="206">
        <f>'Yearly-Infra'!B3</f>
        <v>1.5041706549979494E-2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1.2103630417006396E-3</v>
      </c>
      <c r="K16" s="1"/>
      <c r="L16" s="1"/>
      <c r="M16" s="1"/>
      <c r="N16" s="1"/>
      <c r="O16" s="1"/>
      <c r="P16" s="1"/>
      <c r="Q16" s="1"/>
      <c r="R16" s="1"/>
    </row>
    <row r="17" spans="1:18" ht="28">
      <c r="A17" s="233" t="str">
        <f>VLOOKUP(B17,weight!$A$4:$B$47,2,FALSE)</f>
        <v>ALPHABET INC-CL A</v>
      </c>
      <c r="B17" s="208" t="s">
        <v>149</v>
      </c>
      <c r="C17" s="208" t="s">
        <v>313</v>
      </c>
      <c r="D17" s="206">
        <f>'Yearly-Infra'!B4</f>
        <v>6.4125726360274582E-2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-1.27066364191622E-3</v>
      </c>
      <c r="K17" s="1"/>
      <c r="L17" s="1"/>
      <c r="M17" s="1"/>
      <c r="N17" s="1"/>
      <c r="O17" s="1"/>
      <c r="P17" s="1"/>
      <c r="Q17" s="1"/>
      <c r="R17" s="1"/>
    </row>
    <row r="18" spans="1:18">
      <c r="A18" s="233" t="str">
        <f>VLOOKUP(B18,weight!$A$4:$B$47,2,FALSE)</f>
        <v>TESLA INC</v>
      </c>
      <c r="B18" s="208" t="s">
        <v>173</v>
      </c>
      <c r="C18" s="208" t="s">
        <v>313</v>
      </c>
      <c r="D18" s="206">
        <f>'Yearly-Infra'!B5</f>
        <v>-0.1836494651347067</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-8.3127517808574969E-3</v>
      </c>
      <c r="K18" s="1"/>
      <c r="L18" s="1"/>
      <c r="M18" s="1"/>
      <c r="N18" s="1"/>
      <c r="O18" s="1"/>
      <c r="P18" s="1"/>
      <c r="Q18" s="1"/>
      <c r="R18" s="1"/>
    </row>
    <row r="19" spans="1:18">
      <c r="A19" s="233" t="str">
        <f>VLOOKUP(B19,weight!$A$4:$B$47,2,FALSE)</f>
        <v>PALANTIR TECHN-A</v>
      </c>
      <c r="B19" s="208" t="s">
        <v>163</v>
      </c>
      <c r="C19" s="208" t="s">
        <v>313</v>
      </c>
      <c r="D19" s="206">
        <f>'Yearly-Infra'!B6</f>
        <v>1.4720349067830227</v>
      </c>
      <c r="E19" s="206">
        <f>'Yearly-Infra'!C6</f>
        <v>0.64203454894433798</v>
      </c>
      <c r="F19" s="206">
        <f>'Yearly-Infra'!D6</f>
        <v>19.532</v>
      </c>
      <c r="G19" s="206">
        <f>'Yearly-Infra'!E6</f>
        <v>18.517110266159698</v>
      </c>
      <c r="H19" s="206">
        <f>'Yearly-Infra'!F6</f>
        <v>4.4183673469387754</v>
      </c>
      <c r="I19" s="206">
        <f>'Yearly-Infra'!G6</f>
        <v>0.86363052415210695</v>
      </c>
      <c r="J19" s="206">
        <f>'Yearly-Infra'!H6</f>
        <v>1.7195155437325291E-2</v>
      </c>
      <c r="K19" s="1"/>
      <c r="L19" s="1"/>
      <c r="M19" s="1"/>
      <c r="N19" s="1"/>
      <c r="O19" s="1"/>
      <c r="P19" s="1"/>
      <c r="Q19" s="1"/>
      <c r="R19" s="1"/>
    </row>
    <row r="20" spans="1:18">
      <c r="A20" s="233" t="str">
        <f>VLOOKUP(B20,weight!$A$4:$B$47,2,FALSE)</f>
        <v>ORACLE CORP</v>
      </c>
      <c r="B20" s="208" t="s">
        <v>161</v>
      </c>
      <c r="C20" s="208" t="s">
        <v>313</v>
      </c>
      <c r="D20" s="206">
        <f>'Yearly-Infra'!B7</f>
        <v>0.5005400864138263</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1.1650683270035583E-2</v>
      </c>
      <c r="K20" s="1"/>
      <c r="L20" s="1"/>
      <c r="M20" s="1"/>
      <c r="N20" s="1"/>
      <c r="O20" s="1"/>
      <c r="P20" s="1"/>
      <c r="Q20" s="1"/>
      <c r="R20" s="1"/>
    </row>
    <row r="21" spans="1:18">
      <c r="A21" s="233" t="str">
        <f>VLOOKUP(B21,weight!$A$4:$B$47,2,FALSE)</f>
        <v>NEBIUS GROUP NV</v>
      </c>
      <c r="B21" s="208" t="s">
        <v>157</v>
      </c>
      <c r="C21" s="208" t="s">
        <v>313</v>
      </c>
      <c r="D21" s="206">
        <f>'Yearly-Infra'!B8</f>
        <v>1.4830324909747294</v>
      </c>
      <c r="E21" s="206">
        <f>'Yearly-Infra'!C8</f>
        <v>1.493729679516953</v>
      </c>
      <c r="F21" s="206" t="e">
        <f>'Yearly-Infra'!D8</f>
        <v>#DIV/0!</v>
      </c>
      <c r="G21" s="206" t="e">
        <f>'Yearly-Infra'!E8</f>
        <v>#DIV/0!</v>
      </c>
      <c r="H21" s="206" t="e">
        <f>'Yearly-Infra'!F8</f>
        <v>#DIV/0!</v>
      </c>
      <c r="I21" s="206">
        <f>'Yearly-Infra'!G8</f>
        <v>0.74910968660968658</v>
      </c>
      <c r="J21" s="206">
        <f>'Yearly-Infra'!H8</f>
        <v>1.8195795360793379E-2</v>
      </c>
      <c r="K21" s="1"/>
      <c r="L21" s="1"/>
      <c r="M21" s="1"/>
      <c r="N21" s="1"/>
      <c r="O21" s="1"/>
      <c r="P21" s="1"/>
      <c r="Q21" s="1"/>
      <c r="R21" s="1"/>
    </row>
    <row r="22" spans="1:18">
      <c r="A22" s="233" t="str">
        <f>VLOOKUP(B22,weight!$A$4:$B$47,2,FALSE)</f>
        <v>ELASTIC NV</v>
      </c>
      <c r="B22" s="208" t="s">
        <v>148</v>
      </c>
      <c r="C22" s="208" t="s">
        <v>313</v>
      </c>
      <c r="D22" s="206">
        <f>'Yearly-Infra'!B9</f>
        <v>-0.24798142914816301</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-3.0423099601128867E-3</v>
      </c>
      <c r="K22" s="1"/>
      <c r="L22" s="1"/>
      <c r="M22" s="1"/>
      <c r="N22" s="1"/>
      <c r="O22" s="1"/>
      <c r="P22" s="1"/>
      <c r="Q22" s="1"/>
      <c r="R22" s="1"/>
    </row>
    <row r="23" spans="1:18">
      <c r="A23" s="233" t="str">
        <f>VLOOKUP(B23,weight!$A$4:$B$47,2,FALSE)</f>
        <v>SNOWFLAKE INC-CLASS A</v>
      </c>
      <c r="B23" s="208" t="s">
        <v>169</v>
      </c>
      <c r="C23" s="208" t="s">
        <v>313</v>
      </c>
      <c r="D23" s="206">
        <f>'Yearly-Infra'!B10</f>
        <v>0.24169419079075194</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6.2226269102570782E-3</v>
      </c>
      <c r="K23" s="1"/>
      <c r="L23" s="1"/>
      <c r="M23" s="1"/>
      <c r="N23" s="1"/>
      <c r="O23" s="1"/>
      <c r="P23" s="1"/>
      <c r="Q23" s="1"/>
      <c r="R23" s="1"/>
    </row>
    <row r="24" spans="1:18">
      <c r="A24" s="233" t="str">
        <f>VLOOKUP(B24,weight!$A$4:$B$47,2,FALSE)</f>
        <v>DATADOG INC - CLASS A</v>
      </c>
      <c r="B24" s="208" t="s">
        <v>145</v>
      </c>
      <c r="C24" s="208" t="s">
        <v>313</v>
      </c>
      <c r="D24" s="206">
        <f>'Yearly-Infra'!B11</f>
        <v>-8.3840716635173895E-2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4.2058388049155745E-5</v>
      </c>
      <c r="K24" s="1"/>
      <c r="L24" s="1"/>
      <c r="M24" s="1"/>
      <c r="N24" s="1"/>
      <c r="O24" s="1"/>
      <c r="P24" s="1"/>
      <c r="Q24" s="1"/>
      <c r="R24" s="1"/>
    </row>
    <row r="25" spans="1:18" ht="28">
      <c r="A25" s="233" t="str">
        <f>VLOOKUP(B25,weight!$A$4:$B$47,2,FALSE)</f>
        <v>CLOUDFLARE INC - CLASS A</v>
      </c>
      <c r="B25" s="208" t="s">
        <v>158</v>
      </c>
      <c r="C25" s="208" t="s">
        <v>313</v>
      </c>
      <c r="D25" s="206">
        <f>'Yearly-Infra'!B12</f>
        <v>0.90007429420505192</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1.1686521243594164E-2</v>
      </c>
      <c r="K25" s="1"/>
      <c r="L25" s="1"/>
      <c r="M25" s="1"/>
      <c r="N25" s="1"/>
      <c r="O25" s="1"/>
      <c r="P25" s="1"/>
      <c r="Q25" s="1"/>
      <c r="R25" s="1"/>
    </row>
    <row r="26" spans="1:18">
      <c r="A26" s="233" t="str">
        <f>VLOOKUP(B26,weight!$A$4:$B$47,2,FALSE)</f>
        <v>GITLAB INC-CL A</v>
      </c>
      <c r="B26" s="208" t="s">
        <v>150</v>
      </c>
      <c r="C26" s="208" t="s">
        <v>313</v>
      </c>
      <c r="D26" s="206">
        <f>'Yearly-Infra'!B13</f>
        <v>-0.28269742679680565</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-3.8036411871432488E-3</v>
      </c>
      <c r="K26" s="1"/>
      <c r="L26" s="1"/>
      <c r="M26" s="1"/>
      <c r="N26" s="1"/>
      <c r="O26" s="1"/>
      <c r="P26" s="1"/>
      <c r="Q26" s="1"/>
      <c r="R26" s="1"/>
    </row>
    <row r="27" spans="1:18" ht="28">
      <c r="A27" s="233" t="str">
        <f>VLOOKUP(B27,weight!$A$4:$B$47,2,FALSE)</f>
        <v>PALO ALTO NETWORKS INC</v>
      </c>
      <c r="B27" s="208" t="s">
        <v>162</v>
      </c>
      <c r="C27" s="208" t="s">
        <v>313</v>
      </c>
      <c r="D27" s="206">
        <f>'Yearly-Infra'!B14</f>
        <v>-8.1886128819520843E-2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1.124169422903411E-3</v>
      </c>
      <c r="K27" s="1"/>
      <c r="L27" s="1"/>
      <c r="M27" s="1"/>
      <c r="N27" s="1"/>
      <c r="O27" s="1"/>
      <c r="P27" s="1"/>
      <c r="Q27" s="1"/>
      <c r="R27" s="1"/>
    </row>
    <row r="28" spans="1:18">
      <c r="A28" s="233" t="str">
        <f>VLOOKUP(B28,weight!$A$4:$B$47,2,FALSE)</f>
        <v>MONGODB INC</v>
      </c>
      <c r="B28" s="208" t="s">
        <v>152</v>
      </c>
      <c r="C28" s="208" t="s">
        <v>313</v>
      </c>
      <c r="D28" s="206">
        <f>'Yearly-Infra'!B15</f>
        <v>-0.10149907650015033</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-1.089022181313788E-3</v>
      </c>
      <c r="K28" s="1"/>
      <c r="L28" s="1"/>
      <c r="M28" s="1"/>
      <c r="N28" s="1"/>
      <c r="O28" s="1"/>
      <c r="P28" s="1"/>
      <c r="Q28" s="1"/>
      <c r="R28" s="1"/>
    </row>
    <row r="29" spans="1:18">
      <c r="A29" s="233" t="str">
        <f>VLOOKUP(B29,weight!$A$4:$B$47,2,FALSE)</f>
        <v>PURE STORAGE-A</v>
      </c>
      <c r="B29" s="208" t="s">
        <v>164</v>
      </c>
      <c r="C29" s="208" t="s">
        <v>313</v>
      </c>
      <c r="D29" s="206">
        <f>'Yearly-Infra'!B16</f>
        <v>-4.6394269900700058E-2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-1.067269181094589E-3</v>
      </c>
      <c r="K29" s="1"/>
      <c r="L29" s="1"/>
      <c r="M29" s="1"/>
      <c r="N29" s="1"/>
      <c r="O29" s="1"/>
      <c r="P29" s="1"/>
      <c r="Q29" s="1"/>
      <c r="R29" s="1"/>
    </row>
    <row r="30" spans="1:18">
      <c r="A30" s="233" t="str">
        <f>VLOOKUP(B30,weight!$A$4:$B$47,2,FALSE)</f>
        <v>ZSCALER INC</v>
      </c>
      <c r="B30" s="208" t="s">
        <v>176</v>
      </c>
      <c r="C30" s="208" t="s">
        <v>313</v>
      </c>
      <c r="D30" s="206">
        <f>'Yearly-Infra'!B17</f>
        <v>0.49490050440662925</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5.7188036773397309E-3</v>
      </c>
      <c r="K30" s="1"/>
      <c r="L30" s="1"/>
      <c r="M30" s="1"/>
      <c r="N30" s="1"/>
      <c r="O30" s="1"/>
      <c r="P30" s="1"/>
      <c r="Q30" s="1"/>
      <c r="R30" s="1"/>
    </row>
    <row r="31" spans="1:18">
      <c r="A31" s="233" t="str">
        <f>VLOOKUP(B31,weight!$A$4:$B$47,2,FALSE)</f>
        <v>CONFLUENT INC-CLASS A</v>
      </c>
      <c r="B31" s="208" t="s">
        <v>143</v>
      </c>
      <c r="C31" s="208" t="s">
        <v>313</v>
      </c>
      <c r="D31" s="206">
        <f>'Yearly-Infra'!B18</f>
        <v>-0.41595135908440639</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-1.3221782517565223E-3</v>
      </c>
      <c r="K31" s="1"/>
      <c r="L31" s="1"/>
      <c r="M31" s="1"/>
      <c r="N31" s="1"/>
      <c r="O31" s="1"/>
      <c r="P31" s="1"/>
      <c r="Q31" s="1"/>
      <c r="R31" s="1"/>
    </row>
    <row r="32" spans="1:18" ht="17" customHeight="1">
      <c r="A32" s="233" t="str">
        <f>VLOOKUP(B32,weight!$A$4:$B$47,2,FALSE)</f>
        <v>NVIDIA CORP</v>
      </c>
      <c r="B32" s="208" t="s">
        <v>160</v>
      </c>
      <c r="C32" s="208" t="s">
        <v>314</v>
      </c>
      <c r="D32" s="206">
        <f>'Yearly-Semi'!B2</f>
        <v>0.36074912502792489</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1.28442987265608E-2</v>
      </c>
      <c r="K32" s="1"/>
      <c r="L32" s="1"/>
      <c r="M32" s="1"/>
      <c r="N32" s="1"/>
      <c r="O32" s="1"/>
      <c r="P32" s="1"/>
      <c r="Q32" s="1"/>
      <c r="R32" s="1"/>
    </row>
    <row r="33" spans="1:18">
      <c r="A33" s="233" t="str">
        <f>VLOOKUP(B33,weight!$A$4:$B$47,2,FALSE)</f>
        <v>APPLE INC</v>
      </c>
      <c r="B33" s="208" t="s">
        <v>136</v>
      </c>
      <c r="C33" s="208" t="s">
        <v>314</v>
      </c>
      <c r="D33" s="206">
        <f>'Yearly-Semi'!B3</f>
        <v>-8.4138647072917516E-2</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-7.3468843488684399E-3</v>
      </c>
      <c r="K33" s="1"/>
      <c r="L33" s="1"/>
      <c r="M33" s="1"/>
      <c r="N33" s="1"/>
      <c r="O33" s="1"/>
      <c r="P33" s="1"/>
      <c r="Q33" s="1"/>
      <c r="R33" s="1"/>
    </row>
    <row r="34" spans="1:18">
      <c r="A34" s="233" t="str">
        <f>VLOOKUP(B34,weight!$A$4:$B$47,2,FALSE)</f>
        <v>BROADCOM INC</v>
      </c>
      <c r="B34" s="208" t="s">
        <v>142</v>
      </c>
      <c r="C34" s="208" t="s">
        <v>314</v>
      </c>
      <c r="D34" s="206">
        <f>'Yearly-Semi'!B4</f>
        <v>0.31543305728088344</v>
      </c>
      <c r="E34" s="206">
        <f>'Yearly-Semi'!C4</f>
        <v>0.67524416632551598</v>
      </c>
      <c r="F34" s="206">
        <f>'Yearly-Semi'!D4</f>
        <v>4.1984465455601327</v>
      </c>
      <c r="G34" s="206">
        <f>'Yearly-Semi'!E4</f>
        <v>3.5291401827783568</v>
      </c>
      <c r="H34" s="206">
        <f>'Yearly-Semi'!F4</f>
        <v>0.8028195607023727</v>
      </c>
      <c r="I34" s="206">
        <f>'Yearly-Semi'!G4</f>
        <v>0.55425280976828084</v>
      </c>
      <c r="J34" s="206">
        <f>'Yearly-Semi'!H4</f>
        <v>6.3514963937626855E-3</v>
      </c>
      <c r="K34" s="1"/>
      <c r="L34" s="1"/>
      <c r="M34" s="1"/>
      <c r="N34" s="1"/>
      <c r="O34" s="1"/>
      <c r="P34" s="1"/>
      <c r="Q34" s="1"/>
      <c r="R34" s="1"/>
    </row>
    <row r="35" spans="1:18" ht="28">
      <c r="A35" s="233" t="str">
        <f>VLOOKUP(B35,weight!$A$4:$B$47,2,FALSE)</f>
        <v>TSMC</v>
      </c>
      <c r="B35" s="208" t="s">
        <v>133</v>
      </c>
      <c r="C35" s="208" t="s">
        <v>314</v>
      </c>
      <c r="D35" s="206">
        <f>'Yearly-Semi'!B5</f>
        <v>0.19850468327052262</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4.1323210881079996E-3</v>
      </c>
      <c r="K35" s="1"/>
      <c r="L35" s="1"/>
      <c r="M35" s="1"/>
      <c r="N35" s="1"/>
      <c r="O35" s="1"/>
      <c r="P35" s="1"/>
      <c r="Q35" s="1"/>
      <c r="R35" s="1"/>
    </row>
    <row r="36" spans="1:18" ht="28">
      <c r="A36" s="233" t="str">
        <f>VLOOKUP(B36,weight!$A$4:$B$47,2,FALSE)</f>
        <v>SK HYNIX INC</v>
      </c>
      <c r="B36" s="208" t="s">
        <v>130</v>
      </c>
      <c r="C36" s="208" t="s">
        <v>314</v>
      </c>
      <c r="D36" s="206">
        <f>'Yearly-Semi'!B6</f>
        <v>0.56501934150392774</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2.3706823012685566E-2</v>
      </c>
      <c r="K36" s="1"/>
      <c r="L36" s="1"/>
      <c r="M36" s="1"/>
      <c r="N36" s="1"/>
      <c r="O36" s="1"/>
      <c r="P36" s="1"/>
      <c r="Q36" s="1"/>
      <c r="R36" s="1"/>
    </row>
    <row r="37" spans="1:18" ht="28">
      <c r="A37" s="233" t="str">
        <f>VLOOKUP(B37,weight!$A$4:$B$47,2,FALSE)</f>
        <v>ASML HOLDING NV</v>
      </c>
      <c r="B37" s="208" t="s">
        <v>141</v>
      </c>
      <c r="C37" s="208" t="s">
        <v>314</v>
      </c>
      <c r="D37" s="206">
        <f>'Yearly-Semi'!B7</f>
        <v>4.2188491948981444E-2</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1.0993785140561776E-3</v>
      </c>
      <c r="K37" s="1"/>
      <c r="L37" s="1"/>
      <c r="M37" s="1"/>
      <c r="N37" s="1"/>
      <c r="O37" s="1"/>
      <c r="P37" s="1"/>
      <c r="Q37" s="1"/>
      <c r="R37" s="1"/>
    </row>
    <row r="38" spans="1:18" ht="28">
      <c r="A38" s="233" t="str">
        <f>VLOOKUP(B38,weight!$A$4:$B$47,2,FALSE)</f>
        <v>MARVELL TECHNOLOGY INC</v>
      </c>
      <c r="B38" s="208" t="s">
        <v>154</v>
      </c>
      <c r="C38" s="208" t="s">
        <v>314</v>
      </c>
      <c r="D38" s="206">
        <f>'Yearly-Semi'!B8</f>
        <v>-0.29977365323675875</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-9.543705031405763E-3</v>
      </c>
      <c r="K38" s="1"/>
      <c r="L38" s="1"/>
      <c r="M38" s="1"/>
      <c r="N38" s="1"/>
      <c r="O38" s="1"/>
      <c r="P38" s="1"/>
      <c r="Q38" s="1"/>
      <c r="R38" s="1"/>
    </row>
    <row r="39" spans="1:18">
      <c r="A39" s="233" t="str">
        <f>VLOOKUP(B39,weight!$A$4:$B$47,2,FALSE)</f>
        <v>VERTIV HOLDINGS CO-A</v>
      </c>
      <c r="B39" s="208" t="s">
        <v>174</v>
      </c>
      <c r="C39" s="208" t="s">
        <v>314</v>
      </c>
      <c r="D39" s="206">
        <f>'Yearly-Semi'!B9</f>
        <v>0.23166974738139245</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2.3031174170406242E-3</v>
      </c>
      <c r="K39" s="1"/>
      <c r="L39" s="1"/>
      <c r="M39" s="1"/>
      <c r="N39" s="1"/>
      <c r="O39" s="1"/>
      <c r="P39" s="1"/>
      <c r="Q39" s="1"/>
      <c r="R39" s="1"/>
    </row>
    <row r="40" spans="1:18">
      <c r="A40" s="233" t="str">
        <f>VLOOKUP(B40,weight!$A$4:$B$47,2,FALSE)</f>
        <v>ARISTA NETWORKS INC</v>
      </c>
      <c r="B40" s="208" t="s">
        <v>139</v>
      </c>
      <c r="C40" s="208" t="s">
        <v>314</v>
      </c>
      <c r="D40" s="206">
        <f>'Yearly-Semi'!B10</f>
        <v>0.25920564552610159</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2.0150130307844638E-4</v>
      </c>
      <c r="K40" s="1"/>
      <c r="L40" s="1"/>
      <c r="M40" s="1"/>
      <c r="N40" s="1"/>
      <c r="O40" s="1"/>
      <c r="P40" s="1"/>
      <c r="Q40" s="1"/>
      <c r="R40" s="1"/>
    </row>
    <row r="41" spans="1:18" ht="28">
      <c r="A41" s="233" t="str">
        <f>VLOOKUP(B41,weight!$A$4:$B$47,2,FALSE)</f>
        <v>MEDIATEK INC</v>
      </c>
      <c r="B41" s="208" t="s">
        <v>135</v>
      </c>
      <c r="C41" s="208" t="s">
        <v>314</v>
      </c>
      <c r="D41" s="206">
        <f>'Yearly-Semi'!B11</f>
        <v>4.613501747649118E-2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6.6601376874284393E-4</v>
      </c>
      <c r="K41" s="1"/>
      <c r="L41" s="1"/>
      <c r="M41" s="1"/>
      <c r="N41" s="1"/>
      <c r="O41" s="1"/>
      <c r="P41" s="1"/>
      <c r="Q41" s="1"/>
      <c r="R41" s="1"/>
    </row>
    <row r="42" spans="1:18" ht="28">
      <c r="A42" s="233" t="str">
        <f>VLOOKUP(B42,weight!$A$4:$B$47,2,FALSE)</f>
        <v>MICRON TECHNOLOGY INC</v>
      </c>
      <c r="B42" s="208" t="s">
        <v>156</v>
      </c>
      <c r="C42" s="208" t="s">
        <v>314</v>
      </c>
      <c r="D42" s="206">
        <f>'Yearly-Semi'!B12</f>
        <v>0.4125475285171103</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3.6955281036356912E-3</v>
      </c>
      <c r="K42" s="1"/>
      <c r="L42" s="1"/>
      <c r="M42" s="1"/>
      <c r="N42" s="1"/>
      <c r="O42" s="1"/>
      <c r="P42" s="1"/>
      <c r="Q42" s="1"/>
      <c r="R42" s="1"/>
    </row>
    <row r="43" spans="1:18">
      <c r="A43" s="233" t="str">
        <f>VLOOKUP(B43,weight!$A$4:$B$47,2,FALSE)</f>
        <v>QUALCOMM INC</v>
      </c>
      <c r="B43" s="208" t="s">
        <v>165</v>
      </c>
      <c r="C43" s="208" t="s">
        <v>314</v>
      </c>
      <c r="D43" s="206">
        <f>'Yearly-Semi'!B13</f>
        <v>-3.9447988543158452E-2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-6.9598284396126488E-5</v>
      </c>
      <c r="K43" s="1"/>
      <c r="L43" s="1"/>
      <c r="M43" s="1"/>
      <c r="N43" s="1"/>
      <c r="O43" s="1"/>
      <c r="P43" s="1"/>
      <c r="Q43" s="1"/>
      <c r="R43" s="1"/>
    </row>
    <row r="44" spans="1:18">
      <c r="A44" s="233" t="str">
        <f>VLOOKUP(B44,weight!$A$4:$B$47,2,FALSE)</f>
        <v>SYNOPSYS INC</v>
      </c>
      <c r="B44" s="208" t="s">
        <v>170</v>
      </c>
      <c r="C44" s="208" t="s">
        <v>314</v>
      </c>
      <c r="D44" s="206">
        <f>'Yearly-Semi'!B14</f>
        <v>0.27620735124443696</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2.1843790335340607E-3</v>
      </c>
      <c r="K44" s="1"/>
      <c r="L44" s="1"/>
      <c r="M44" s="1"/>
      <c r="N44" s="1"/>
      <c r="O44" s="1"/>
      <c r="P44" s="1"/>
      <c r="Q44" s="1"/>
      <c r="R44" s="1"/>
    </row>
    <row r="45" spans="1:18">
      <c r="A45" s="233" t="str">
        <f>VLOOKUP(B45,weight!$A$4:$B$47,2,FALSE)</f>
        <v>ARM HOLDINGS PLC-ADR</v>
      </c>
      <c r="B45" s="208" t="s">
        <v>140</v>
      </c>
      <c r="C45" s="208" t="s">
        <v>314</v>
      </c>
      <c r="D45" s="206">
        <f>'Yearly-Semi'!B15</f>
        <v>0.12273022049286642</v>
      </c>
      <c r="E45" s="206">
        <f>'Yearly-Semi'!C15</f>
        <v>0.56040901419636646</v>
      </c>
      <c r="F45" s="206" t="e">
        <f>'Yearly-Semi'!D15</f>
        <v>#DIV/0!</v>
      </c>
      <c r="G45" s="206" t="e">
        <f>'Yearly-Semi'!E15</f>
        <v>#DIV/0!</v>
      </c>
      <c r="H45" s="206">
        <f>'Yearly-Semi'!F15</f>
        <v>-5.2276153150437099E-2</v>
      </c>
      <c r="I45" s="206">
        <f>'Yearly-Semi'!G15</f>
        <v>-0.56255468066491687</v>
      </c>
      <c r="J45" s="206">
        <f>'Yearly-Semi'!H15</f>
        <v>2.528338680072597E-3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0.31389728612662449</v>
      </c>
      <c r="C2" s="206">
        <f>J2/K2-1</f>
        <v>0.39867990747387716</v>
      </c>
      <c r="D2" s="206">
        <f>J2/L2-1</f>
        <v>4.9391193903471633</v>
      </c>
      <c r="E2" s="206">
        <f>J2/M2-1</f>
        <v>2.6151427687867228</v>
      </c>
      <c r="F2" s="206">
        <f>J2/N2-1</f>
        <v>0.47665263157894722</v>
      </c>
      <c r="G2" s="206">
        <f>((O2-Q2)/O2)*((P2-R2)/ABS(P2-R2))</f>
        <v>0.40814279983955076</v>
      </c>
      <c r="H2" s="206">
        <f>'Yearly-Sector-Raw-Contribute'!G2</f>
        <v>1.4411317544002314E-2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45768</v>
      </c>
      <c r="S2" s="225">
        <f>_xll.ciqfunctions.udf.CIQ(A2,"IQ_CLOSEPRICE",$A$20,"USD")</f>
        <v>585.51</v>
      </c>
      <c r="T2" s="231">
        <f>P2-R2</f>
        <v>101</v>
      </c>
    </row>
    <row r="3" spans="1:20">
      <c r="A3" s="208" t="s">
        <v>144</v>
      </c>
      <c r="B3" s="206">
        <f>holdings!X5</f>
        <v>-0.28062094337929588</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-8.7261724947567763E-3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-0.17697053163792775</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-3.1545898493722645E-3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0.1422138605311043</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2.0373373130832492E-3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45513</v>
      </c>
      <c r="S5" s="225">
        <f>_xll.ciqfunctions.udf.CIQ(A5,"IQ_CLOSEPRICE",$A$20,"USD")</f>
        <v>324.23</v>
      </c>
      <c r="T5" s="231">
        <f t="shared" si="5"/>
        <v>278</v>
      </c>
    </row>
    <row r="6" spans="1:20">
      <c r="A6" s="208" t="s">
        <v>167</v>
      </c>
      <c r="B6" s="206">
        <f>holdings!X8</f>
        <v>0.19002126437262135</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2.7187349503650711E-2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45513</v>
      </c>
      <c r="S6" s="225">
        <f>_xll.ciqfunctions.udf.CIQ(A6,"IQ_CLOSEPRICE",$A$20,"USD")</f>
        <v>0</v>
      </c>
      <c r="T6" s="231">
        <f t="shared" si="5"/>
        <v>194</v>
      </c>
    </row>
    <row r="7" spans="1:20">
      <c r="A7" s="208" t="s">
        <v>172</v>
      </c>
      <c r="B7" s="206">
        <f>holdings!X9</f>
        <v>0.80302132701421813</v>
      </c>
      <c r="C7" s="206">
        <f t="shared" si="0"/>
        <v>0.49938195302843003</v>
      </c>
      <c r="D7" s="206" t="e">
        <f t="shared" si="1"/>
        <v>#DIV/0!</v>
      </c>
      <c r="E7" s="206" t="e">
        <f t="shared" si="2"/>
        <v>#DIV/0!</v>
      </c>
      <c r="F7" s="206">
        <f t="shared" si="3"/>
        <v>0.45933589990375356</v>
      </c>
      <c r="G7" s="206">
        <f t="shared" si="4"/>
        <v>0.65708037178786227</v>
      </c>
      <c r="H7" s="206">
        <f>'Yearly-Sector-Raw-Contribute'!G7</f>
        <v>8.6452248308263174E-3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-0.23304398668705584</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-4.6423456016663565E-3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-0.22774090180819406</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-2.6265663968775424E-3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-0.13936363988683476</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-1.8323613029254838E-3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45754</v>
      </c>
      <c r="S10" s="225">
        <f>_xll.ciqfunctions.udf.CIQ(A10,"IQ_CLOSEPRICE",$A$20,"USD")</f>
        <v>258.02999999999997</v>
      </c>
      <c r="T10" s="231">
        <f t="shared" si="5"/>
        <v>-119</v>
      </c>
    </row>
    <row r="11" spans="1:20">
      <c r="A11" s="208" t="s">
        <v>166</v>
      </c>
      <c r="B11" s="206">
        <f>holdings!X13</f>
        <v>1.2245074317317663</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1.5523609493123659E-2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45513</v>
      </c>
      <c r="S11" s="225">
        <f>_xll.ciqfunctions.udf.CIQ(A11,"IQ_CLOSEPRICE",$A$20,"USD")</f>
        <v>57.86</v>
      </c>
      <c r="T11" s="231">
        <f t="shared" si="5"/>
        <v>356</v>
      </c>
    </row>
    <row r="12" spans="1:20">
      <c r="A12" s="208" t="s">
        <v>146</v>
      </c>
      <c r="B12" s="206">
        <f>holdings!X14</f>
        <v>0.40808448877497461</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1.9601330501480131E-3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45513</v>
      </c>
      <c r="S12" s="225">
        <f>_xll.ciqfunctions.udf.CIQ(A12,"IQ_CLOSEPRICE",$A$20,"USD")</f>
        <v>323.83</v>
      </c>
      <c r="T12" s="231">
        <f t="shared" si="5"/>
        <v>188</v>
      </c>
    </row>
    <row r="13" spans="1:20">
      <c r="A13" s="208" t="s">
        <v>168</v>
      </c>
      <c r="B13" s="206">
        <f>holdings!X15</f>
        <v>0.40702529859870218</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3.4338109359611222E-3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45876</v>
      </c>
      <c r="Q13" s="225">
        <f>_xll.ciqfunctions.udf.CIQ(A13,"IQ_YEARLOW",$A$15,"USD")</f>
        <v>48.56</v>
      </c>
      <c r="R13" s="230" cm="1">
        <f t="array" ref="R13">_xll.ciqfunctions.udf.CIQ(A13,"IQ_YEARLOW_DATE")</f>
        <v>45541</v>
      </c>
      <c r="S13" s="225">
        <f>_xll.ciqfunctions.udf.CIQ(A13,"IQ_CLOSEPRICE",$A$20,"USD")</f>
        <v>106.33</v>
      </c>
      <c r="T13" s="231">
        <f t="shared" si="5"/>
        <v>335</v>
      </c>
    </row>
    <row r="14" spans="1:20">
      <c r="A14" s="208" t="s">
        <v>171</v>
      </c>
      <c r="B14" s="206">
        <f>holdings!X16</f>
        <v>-0.30947489522557314</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-4.1533792562476147E-3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45513</v>
      </c>
      <c r="S14" s="225">
        <f>_xll.ciqfunctions.udf.CIQ(A14,"IQ_CLOSEPRICE",$A$20,"USD")</f>
        <v>243.38</v>
      </c>
      <c r="T14" s="231">
        <f t="shared" si="5"/>
        <v>185</v>
      </c>
    </row>
    <row r="15" spans="1:20">
      <c r="A15" s="19" t="s">
        <v>268</v>
      </c>
      <c r="C15" s="1"/>
      <c r="D15" s="1"/>
      <c r="E15" s="1"/>
      <c r="F15" s="1"/>
      <c r="G15" s="1"/>
      <c r="H15" s="225">
        <f>SUM(H2:H14)</f>
        <v>4.8063367768949358E-2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2.3004297673391457E-2</v>
      </c>
      <c r="C23" s="1">
        <f>C2*holdings!$U$4*0.01</f>
        <v>2.9217682577317855E-2</v>
      </c>
      <c r="D23" s="1">
        <f>D2*holdings!$U$4*0.01</f>
        <v>0.36196863662635104</v>
      </c>
      <c r="E23" s="1">
        <f>E2*holdings!$U$4*0.01</f>
        <v>0.19165352926090248</v>
      </c>
      <c r="F23" s="1">
        <f>F2*holdings!$U$4*0.01</f>
        <v>3.4931996892844257E-2</v>
      </c>
      <c r="G23" s="1">
        <f>G2*holdings!$U$4*0.01</f>
        <v>2.9911180745197538E-2</v>
      </c>
      <c r="H23" s="263">
        <f>SUM(H2:H14)</f>
        <v>4.8063367768949358E-2</v>
      </c>
    </row>
    <row r="24" spans="1:8">
      <c r="A24" s="208" t="s">
        <v>144</v>
      </c>
      <c r="B24" s="1">
        <f>B3*holdings!$U$4*0.01</f>
        <v>-2.0565605375387482E-2</v>
      </c>
      <c r="C24" s="1">
        <f>C3*holdings!$U$4*0.01</f>
        <v>3.7404763035456348E-3</v>
      </c>
      <c r="D24" s="1">
        <f>D3*holdings!$U$4*0.01</f>
        <v>4.5563125721383234E-2</v>
      </c>
      <c r="E24" s="1">
        <f>E3*holdings!$U$4*0.01</f>
        <v>3.0850753625178969E-2</v>
      </c>
      <c r="F24" s="1">
        <f>F3*holdings!$U$4*0.01</f>
        <v>2.2496793916674668E-3</v>
      </c>
      <c r="G24" s="1">
        <f>G3*holdings!$U$4*0.01</f>
        <v>-2.760640479972052E-2</v>
      </c>
      <c r="H24" s="264"/>
    </row>
    <row r="25" spans="1:8">
      <c r="A25" s="208" t="s">
        <v>159</v>
      </c>
      <c r="B25" s="1">
        <f>B4*holdings!$U$4*0.01</f>
        <v>-1.2969474312609947E-2</v>
      </c>
      <c r="C25" s="1">
        <f>C4*holdings!$U$4*0.01</f>
        <v>1.7747308519587807E-2</v>
      </c>
      <c r="D25" s="1">
        <f>D4*holdings!$U$4*0.01</f>
        <v>9.556411649733669E-2</v>
      </c>
      <c r="E25" s="1">
        <f>E4*holdings!$U$4*0.01</f>
        <v>9.2286862256365121E-2</v>
      </c>
      <c r="F25" s="1">
        <f>F4*holdings!$U$4*0.01</f>
        <v>2.191713376839997E-2</v>
      </c>
      <c r="G25" s="1">
        <f>G4*holdings!$U$4*0.01</f>
        <v>-3.1773130517902225E-2</v>
      </c>
      <c r="H25" s="264"/>
    </row>
    <row r="26" spans="1:8">
      <c r="A26" s="208" t="s">
        <v>147</v>
      </c>
      <c r="B26" s="1">
        <f>B5*holdings!$U$4*0.01</f>
        <v>1.0422294570651311E-2</v>
      </c>
      <c r="C26" s="1">
        <f>C5*holdings!$U$4*0.01</f>
        <v>7.9570936905567803E-3</v>
      </c>
      <c r="D26" s="1">
        <f>D5*holdings!$U$4*0.01</f>
        <v>0.30745014762339973</v>
      </c>
      <c r="E26" s="1">
        <f>E5*holdings!$U$4*0.01</f>
        <v>0.14111655222261033</v>
      </c>
      <c r="F26" s="1">
        <f>F5*holdings!$U$4*0.01</f>
        <v>7.237255705038978E-2</v>
      </c>
      <c r="G26" s="1">
        <f>G5*holdings!$U$4*0.01</f>
        <v>5.3778710364808475E-2</v>
      </c>
      <c r="H26" s="264"/>
    </row>
    <row r="27" spans="1:8">
      <c r="A27" s="208" t="s">
        <v>167</v>
      </c>
      <c r="B27" s="1">
        <f>B6*holdings!$U$4*0.01</f>
        <v>1.3925911191658518E-2</v>
      </c>
      <c r="C27" s="1">
        <f>C6*holdings!$U$4*0.01</f>
        <v>1.4554262450378407E-2</v>
      </c>
      <c r="D27" s="1">
        <f>D6*holdings!$U$4*0.01</f>
        <v>0.13627147451962704</v>
      </c>
      <c r="E27" s="1">
        <f>E6*holdings!$U$4*0.01</f>
        <v>0.11808137715548515</v>
      </c>
      <c r="F27" s="1">
        <f>F6*holdings!$U$4*0.01</f>
        <v>3.9499740128617906E-2</v>
      </c>
      <c r="G27" s="1">
        <f>G6*holdings!$U$4*0.01</f>
        <v>2.7603126712956134E-2</v>
      </c>
      <c r="H27" s="264"/>
    </row>
    <row r="28" spans="1:8">
      <c r="A28" s="208" t="s">
        <v>172</v>
      </c>
      <c r="B28" s="1">
        <f>B7*holdings!$U$4*0.01</f>
        <v>5.8850275109626191E-2</v>
      </c>
      <c r="C28" s="1">
        <f>C7*holdings!$U$4*0.01</f>
        <v>3.6597739476955604E-2</v>
      </c>
      <c r="D28" s="1"/>
      <c r="E28" s="1"/>
      <c r="F28" s="1">
        <f>F7*holdings!$U$4*0.01</f>
        <v>3.3662921727837233E-2</v>
      </c>
      <c r="G28" s="1">
        <f>G7*holdings!$U$4*0.01</f>
        <v>4.8154836425865537E-2</v>
      </c>
      <c r="H28" s="264"/>
    </row>
    <row r="29" spans="1:8">
      <c r="A29" s="208" t="s">
        <v>137</v>
      </c>
      <c r="B29" s="1">
        <f>B8*holdings!$U$4*0.01</f>
        <v>-1.7078877319698472E-2</v>
      </c>
      <c r="C29" s="1">
        <f>C8*holdings!$U$4*0.01</f>
        <v>3.7084262899284614E-3</v>
      </c>
      <c r="D29" s="1">
        <f>D8*holdings!$U$4*0.01</f>
        <v>4.5722789285784458E-3</v>
      </c>
      <c r="E29" s="1">
        <f>E8*holdings!$U$4*0.01</f>
        <v>7.2817764764135876E-3</v>
      </c>
      <c r="F29" s="1">
        <f>F8*holdings!$U$4*0.01</f>
        <v>-2.5684806463458193E-2</v>
      </c>
      <c r="G29" s="1">
        <f>G8*holdings!$U$4*0.01</f>
        <v>-3.1888011708158033E-2</v>
      </c>
      <c r="H29" s="264"/>
    </row>
    <row r="30" spans="1:8">
      <c r="A30" s="208" t="s">
        <v>151</v>
      </c>
      <c r="B30" s="1">
        <f>B9*holdings!$U$4*0.01</f>
        <v>-1.6690235083743028E-2</v>
      </c>
      <c r="C30" s="1">
        <f>C9*holdings!$U$4*0.01</f>
        <v>1.230549639480713E-3</v>
      </c>
      <c r="D30" s="1">
        <f>D9*holdings!$U$4*0.01</f>
        <v>0.22008890341050411</v>
      </c>
      <c r="E30" s="1">
        <f>E9*holdings!$U$4*0.01</f>
        <v>6.8708014450766824E-2</v>
      </c>
      <c r="F30" s="1">
        <f>F9*holdings!$U$4*0.01</f>
        <v>1.8109906533582091E-3</v>
      </c>
      <c r="G30" s="1">
        <f>G9*holdings!$U$4*0.01</f>
        <v>-3.6110199332165853E-2</v>
      </c>
      <c r="H30" s="264"/>
    </row>
    <row r="31" spans="1:8">
      <c r="A31" s="208" t="s">
        <v>175</v>
      </c>
      <c r="B31" s="1">
        <f>B10*holdings!$U$4*0.01</f>
        <v>-1.0213413108359303E-2</v>
      </c>
      <c r="C31" s="1">
        <f>C10*holdings!$U$4*0.01</f>
        <v>3.272706023958444E-3</v>
      </c>
      <c r="D31" s="1">
        <f>D10*holdings!$U$4*0.01</f>
        <v>2.7494278657876677E-2</v>
      </c>
      <c r="E31" s="1">
        <f>E10*holdings!$U$4*0.01</f>
        <v>1.8971825314894979E-2</v>
      </c>
      <c r="F31" s="1">
        <f>F10*holdings!$U$4*0.01</f>
        <v>-5.8878220515376934E-4</v>
      </c>
      <c r="G31" s="1">
        <f>G10*holdings!$U$4*0.01</f>
        <v>-2.3478961530945388E-2</v>
      </c>
      <c r="H31" s="264"/>
    </row>
    <row r="32" spans="1:8">
      <c r="A32" s="208" t="s">
        <v>166</v>
      </c>
      <c r="B32" s="1">
        <f>B11*holdings!$U$4*0.01</f>
        <v>8.9739334195691092E-2</v>
      </c>
      <c r="C32" s="1">
        <f>C11*holdings!$U$4*0.01</f>
        <v>7.6661325924065923E-2</v>
      </c>
      <c r="D32" s="1">
        <f>D11*holdings!$U$4*0.01</f>
        <v>0.20853196394661205</v>
      </c>
      <c r="E32" s="1">
        <f>E11*holdings!$U$4*0.01</f>
        <v>0.1340155963109684</v>
      </c>
      <c r="F32" s="1">
        <f>F11*holdings!$U$4*0.01</f>
        <v>0.15015687883740383</v>
      </c>
      <c r="G32" s="1">
        <f>G11*holdings!$U$4*0.01</f>
        <v>5.2309839575150348E-2</v>
      </c>
      <c r="H32" s="264"/>
    </row>
    <row r="33" spans="1:8">
      <c r="A33" s="208" t="s">
        <v>146</v>
      </c>
      <c r="B33" s="1">
        <f>B12*holdings!$U$4*0.01</f>
        <v>2.9906907356587797E-2</v>
      </c>
      <c r="C33" s="1">
        <f>C12*holdings!$U$4*0.01</f>
        <v>3.8627313512717011E-2</v>
      </c>
      <c r="D33" s="1">
        <f>D12*holdings!$U$4*0.01</f>
        <v>1.7768184159482143</v>
      </c>
      <c r="E33" s="1">
        <f>E12*holdings!$U$4*0.01</f>
        <v>2.0144199314314197</v>
      </c>
      <c r="F33" s="1">
        <f>F12*holdings!$U$4*0.01</f>
        <v>0.25187560602156145</v>
      </c>
      <c r="G33" s="1">
        <f>G12*holdings!$U$4*0.01</f>
        <v>6.481940891991908E-2</v>
      </c>
      <c r="H33" s="264"/>
    </row>
    <row r="34" spans="1:8">
      <c r="A34" s="208" t="s">
        <v>168</v>
      </c>
      <c r="B34" s="1">
        <f>B13*holdings!$U$4*0.01</f>
        <v>2.9829283473921053E-2</v>
      </c>
      <c r="C34" s="1">
        <f>C13*holdings!$U$4*0.01</f>
        <v>3.7760065818460364E-2</v>
      </c>
      <c r="D34" s="1">
        <f>D13*holdings!$U$4*0.01</f>
        <v>0.15394018124218423</v>
      </c>
      <c r="E34" s="1">
        <f>E13*holdings!$U$4*0.01</f>
        <v>0.13879176466484111</v>
      </c>
      <c r="F34" s="1">
        <f>F13*holdings!$U$4*0.01</f>
        <v>6.7670063769090336E-2</v>
      </c>
      <c r="G34" s="1">
        <f>G13*holdings!$U$4*0.01</f>
        <v>4.5779718416445958E-2</v>
      </c>
      <c r="H34" s="264"/>
    </row>
    <row r="35" spans="1:8">
      <c r="A35" s="208" t="s">
        <v>171</v>
      </c>
      <c r="B35" s="1">
        <f>B14*holdings!$U$4*0.01</f>
        <v>-2.2680198035668422E-2</v>
      </c>
      <c r="C35" s="1">
        <f>C14*holdings!$U$4*0.01</f>
        <v>-4.3845129360290599E-3</v>
      </c>
      <c r="D35" s="1">
        <f>D14*holdings!$U$4*0.01</f>
        <v>3.2907700512193695E-2</v>
      </c>
      <c r="E35" s="1">
        <f>E14*holdings!$U$4*0.01</f>
        <v>1.4036036415091832E-2</v>
      </c>
      <c r="F35" s="1">
        <f>F14*holdings!$U$4*0.01</f>
        <v>4.453443829739329E-3</v>
      </c>
      <c r="G35" s="1">
        <f>G14*holdings!$U$4*0.01</f>
        <v>4.2872340110144215E-2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0.23852906287069975</v>
      </c>
      <c r="C2" s="206">
        <f>J2/K2-1</f>
        <v>0.39132089836315198</v>
      </c>
      <c r="D2" s="206">
        <f>J2/L2-1</f>
        <v>1.0055655718429097</v>
      </c>
      <c r="E2" s="206">
        <f>J2/M2-1</f>
        <v>0.96211511177575804</v>
      </c>
      <c r="F2" s="206">
        <f>J2/N2-1</f>
        <v>0.1515956249718684</v>
      </c>
      <c r="G2" s="206">
        <f>((O2-Q2)/O2)*((P2-R2)/ABS(P2-R2))</f>
        <v>0.32837914174961524</v>
      </c>
      <c r="H2" s="206">
        <f>'Yearly-Sector-Raw-Contribute'!G15</f>
        <v>1.1338987120617912E-2</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1.5041706549979494E-2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1.2103630417006396E-3</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45754</v>
      </c>
      <c r="S3" s="225">
        <f>_xll.ciqfunctions.udf.CIQ(A3,"IQ_CLOSEPRICE",$A$24,"USD")</f>
        <v>219.39</v>
      </c>
      <c r="T3" s="231">
        <f t="shared" ref="T3:T18" si="5">P3-R3</f>
        <v>-62</v>
      </c>
    </row>
    <row r="4" spans="1:20" ht="28">
      <c r="A4" s="208" t="s">
        <v>149</v>
      </c>
      <c r="B4" s="229">
        <f>holdings!X19</f>
        <v>6.4125726360274582E-2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-1.27066364191622E-3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-0.1836494651347067</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-8.3127517808574969E-3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45516</v>
      </c>
      <c r="S5" s="225">
        <f>_xll.ciqfunctions.udf.CIQ(A5,"IQ_CLOSEPRICE",$A$24,"USD")</f>
        <v>403.84</v>
      </c>
      <c r="T5" s="231">
        <f t="shared" si="5"/>
        <v>128</v>
      </c>
    </row>
    <row r="6" spans="1:20">
      <c r="A6" s="208" t="s">
        <v>163</v>
      </c>
      <c r="B6" s="229">
        <f>holdings!X21</f>
        <v>1.4720349067830227</v>
      </c>
      <c r="C6" s="206">
        <f t="shared" si="0"/>
        <v>0.64203454894433798</v>
      </c>
      <c r="D6" s="206">
        <f t="shared" si="1"/>
        <v>19.532</v>
      </c>
      <c r="E6" s="206">
        <f t="shared" si="2"/>
        <v>18.517110266159698</v>
      </c>
      <c r="F6" s="206">
        <f t="shared" si="3"/>
        <v>4.4183673469387754</v>
      </c>
      <c r="G6" s="206">
        <f t="shared" si="4"/>
        <v>0.86363052415210695</v>
      </c>
      <c r="H6" s="206">
        <f>'Yearly-Sector-Raw-Contribute'!G19</f>
        <v>1.7195155437325291E-2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45877</v>
      </c>
      <c r="Q6" s="225">
        <f>_xll.ciqfunctions.udf.CIQ(A6,"IQ_YEARLOW",$A$19,"USD")</f>
        <v>21.23</v>
      </c>
      <c r="R6" s="230" cm="1">
        <f t="array" ref="R6">_xll.ciqfunctions.udf.CIQ(A6,"IQ_YEARLOW_DATE")</f>
        <v>45513</v>
      </c>
      <c r="S6" s="225">
        <f>_xll.ciqfunctions.udf.CIQ(A6,"IQ_CLOSEPRICE",$A$24,"USD")</f>
        <v>75.63</v>
      </c>
      <c r="T6" s="231">
        <f t="shared" si="5"/>
        <v>364</v>
      </c>
    </row>
    <row r="7" spans="1:20">
      <c r="A7" s="208" t="s">
        <v>161</v>
      </c>
      <c r="B7" s="229">
        <f>holdings!X22</f>
        <v>0.5005400864138263</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1.1650683270035583E-2</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1.4830324909747294</v>
      </c>
      <c r="C8" s="206">
        <f t="shared" si="0"/>
        <v>1.493729679516953</v>
      </c>
      <c r="D8" s="206" t="e">
        <f t="shared" si="1"/>
        <v>#DIV/0!</v>
      </c>
      <c r="E8" s="206" t="e">
        <f t="shared" si="2"/>
        <v>#DIV/0!</v>
      </c>
      <c r="F8" s="206" t="e">
        <f t="shared" si="3"/>
        <v>#DIV/0!</v>
      </c>
      <c r="G8" s="206">
        <f t="shared" si="4"/>
        <v>0.74910968660968658</v>
      </c>
      <c r="H8" s="206">
        <f>'Yearly-Sector-Raw-Contribute'!G21</f>
        <v>1.8195795360793379E-2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45877</v>
      </c>
      <c r="Q8" s="225">
        <f>_xll.ciqfunctions.udf.CIQ(A8,"IQ_YEARLOW",$A$19,"USD")</f>
        <v>14.09</v>
      </c>
      <c r="R8" s="230" cm="1">
        <f t="array" ref="R8">_xll.ciqfunctions.udf.CIQ(A8,"IQ_YEARLOW_DATE")</f>
        <v>45586</v>
      </c>
      <c r="S8" s="225">
        <f>_xll.ciqfunctions.udf.CIQ(A8,"IQ_CLOSEPRICE",$A$24,"USD")</f>
        <v>27.7</v>
      </c>
      <c r="T8" s="231">
        <f t="shared" si="5"/>
        <v>291</v>
      </c>
    </row>
    <row r="9" spans="1:20">
      <c r="A9" s="208" t="s">
        <v>148</v>
      </c>
      <c r="B9" s="229">
        <f>holdings!X24</f>
        <v>-0.24798142914816301</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-3.0423099601128867E-3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0.24169419079075194</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6.2226269102570782E-3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-8.3840716635173895E-2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4.2058388049155745E-5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0.90007429420505192</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1.1686521243594164E-2</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45876</v>
      </c>
      <c r="Q12" s="225">
        <f>_xll.ciqfunctions.udf.CIQ(A12,"IQ_YEARLOW",$A$19,"USD")</f>
        <v>69.260000000000005</v>
      </c>
      <c r="R12" s="230" cm="1">
        <f t="array" ref="R12">_xll.ciqfunctions.udf.CIQ(A12,"IQ_YEARLOW_DATE")</f>
        <v>45545</v>
      </c>
      <c r="S12" s="225">
        <f>_xll.ciqfunctions.udf.CIQ(A12,"IQ_CLOSEPRICE",$A$24,"USD")</f>
        <v>107.68</v>
      </c>
      <c r="T12" s="231">
        <f t="shared" si="5"/>
        <v>331</v>
      </c>
    </row>
    <row r="13" spans="1:20">
      <c r="A13" s="208" t="s">
        <v>150</v>
      </c>
      <c r="B13" s="229">
        <f>holdings!X28</f>
        <v>-0.28269742679680565</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-3.8036411871432488E-3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-8.1886128819520843E-2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1.124169422903411E-3</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45754</v>
      </c>
      <c r="S14" s="225">
        <f>_xll.ciqfunctions.udf.CIQ(A14,"IQ_CLOSEPRICE",$A$24,"USD")</f>
        <v>181.96</v>
      </c>
      <c r="T14" s="231">
        <f t="shared" si="5"/>
        <v>113</v>
      </c>
    </row>
    <row r="15" spans="1:20">
      <c r="A15" s="208" t="s">
        <v>152</v>
      </c>
      <c r="B15" s="229">
        <f>holdings!X30</f>
        <v>-0.10149907650015033</v>
      </c>
      <c r="C15" s="206">
        <f>J15/K15-1</f>
        <v>0.37215873414542266</v>
      </c>
      <c r="D15" s="206">
        <f>J15/L15-1</f>
        <v>0.4312004715436506</v>
      </c>
      <c r="E15" s="206">
        <f>J15/M15-1</f>
        <v>6.7666601524330572E-2</v>
      </c>
      <c r="F15" s="206">
        <f>J15/N15-1</f>
        <v>-0.16908745247148294</v>
      </c>
      <c r="G15" s="206">
        <f t="shared" si="4"/>
        <v>-0.61951351351351347</v>
      </c>
      <c r="H15" s="206">
        <f>'Yearly-Sector-Raw-Contribute'!G28</f>
        <v>-1.089022181313788E-3</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-4.6394269900700058E-2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-1.067269181094589E-3</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0.49490050440662925</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5.7188036773397309E-3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-0.41595135908440639</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-1.3221782517565223E-3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45877</v>
      </c>
      <c r="S18" s="225">
        <f>_xll.ciqfunctions.udf.CIQ(A18,"IQ_CLOSEPRICE",$A$24,"USD")</f>
        <v>27.96</v>
      </c>
      <c r="T18" s="231">
        <f t="shared" si="5"/>
        <v>-177</v>
      </c>
    </row>
    <row r="19" spans="1:20">
      <c r="A19" s="19" t="s">
        <v>268</v>
      </c>
      <c r="C19" s="206"/>
      <c r="D19" s="206"/>
      <c r="E19" s="206"/>
      <c r="F19" s="206"/>
      <c r="G19" s="206"/>
      <c r="H19" s="55">
        <f>SUM(H2:H18)</f>
        <v>6.4477327688421598E-2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0.10787964942009565</v>
      </c>
      <c r="C27" s="1">
        <f>C6*holdings!$U$4*0.01</f>
        <v>4.7052187238596284E-2</v>
      </c>
      <c r="D27" s="1">
        <f>D6*holdings!$U$4*0.01</f>
        <v>1.4314234688076553</v>
      </c>
      <c r="E27" s="1">
        <f>E6*holdings!$U$4*0.01</f>
        <v>1.3570461913516363</v>
      </c>
      <c r="F27" s="1">
        <f>F6*holdings!$U$4*0.01</f>
        <v>0.32380476726508184</v>
      </c>
      <c r="G27" s="1">
        <f>G6*holdings!$U$4*0.01</f>
        <v>6.3292084817222122E-2</v>
      </c>
      <c r="H27" s="263"/>
    </row>
    <row r="28" spans="1:20">
      <c r="A28" s="208" t="s">
        <v>144</v>
      </c>
      <c r="B28" s="1">
        <f>B7*holdings!$U$4*0.01</f>
        <v>3.6682614518316753E-2</v>
      </c>
      <c r="C28" s="1">
        <f>C7*holdings!$U$4*0.01</f>
        <v>6.8448571597884519E-2</v>
      </c>
      <c r="D28" s="1">
        <f>D7*holdings!$U$4*0.01</f>
        <v>0.1462720353186179</v>
      </c>
      <c r="E28" s="1">
        <f>E7*holdings!$U$4*0.01</f>
        <v>0.14229942537080606</v>
      </c>
      <c r="F28" s="1">
        <f>F7*holdings!$U$4*0.01</f>
        <v>5.7525566266152288E-2</v>
      </c>
      <c r="G28" s="1">
        <f>G7*holdings!$U$4*0.01</f>
        <v>3.8664503684038343E-2</v>
      </c>
      <c r="H28" s="264"/>
    </row>
    <row r="29" spans="1:20">
      <c r="A29" s="208" t="s">
        <v>159</v>
      </c>
      <c r="B29" s="1">
        <f>B8*holdings!$U$4*0.01</f>
        <v>0.10868561911660378</v>
      </c>
      <c r="C29" s="1">
        <f>C8*holdings!$U$4*0.01</f>
        <v>0.10946957399729185</v>
      </c>
      <c r="D29" s="1"/>
      <c r="E29" s="1"/>
      <c r="F29" s="1"/>
      <c r="G29" s="1">
        <f>G8*holdings!$U$4*0.01</f>
        <v>5.4899302996326699E-2</v>
      </c>
      <c r="H29" s="264"/>
    </row>
    <row r="30" spans="1:20">
      <c r="A30" s="208" t="s">
        <v>147</v>
      </c>
      <c r="B30" s="1">
        <f>B9*holdings!$U$4*0.01</f>
        <v>-1.8173583734955114E-2</v>
      </c>
      <c r="C30" s="1">
        <f>C9*holdings!$U$4*0.01</f>
        <v>7.9337555969362858E-3</v>
      </c>
      <c r="D30" s="1">
        <f>D9*holdings!$U$4*0.01</f>
        <v>3.0073756379556362E-2</v>
      </c>
      <c r="E30" s="1">
        <f>E9*holdings!$U$4*0.01</f>
        <v>4.1456088209217874E-2</v>
      </c>
      <c r="F30" s="1">
        <f>F9*holdings!$U$4*0.01</f>
        <v>-1.8551427710734925E-2</v>
      </c>
      <c r="G30" s="1">
        <f>G9*holdings!$U$4*0.01</f>
        <v>3.073525412412724E-2</v>
      </c>
      <c r="H30" s="264"/>
    </row>
    <row r="31" spans="1:20">
      <c r="A31" s="208" t="s">
        <v>167</v>
      </c>
      <c r="B31" s="1">
        <f>B10*holdings!$U$4*0.01</f>
        <v>1.7712816760821086E-2</v>
      </c>
      <c r="C31" s="1">
        <f>C10*holdings!$U$4*0.01</f>
        <v>3.482148430965757E-2</v>
      </c>
      <c r="D31" s="1">
        <f>D10*holdings!$U$4*0.01</f>
        <v>3.522244303894826E-2</v>
      </c>
      <c r="E31" s="1">
        <f>E10*holdings!$U$4*0.01</f>
        <v>3.7612703460971501E-2</v>
      </c>
      <c r="F31" s="1">
        <f>F10*holdings!$U$4*0.01</f>
        <v>4.1546681928794175E-2</v>
      </c>
      <c r="G31" s="1">
        <f>G10*holdings!$U$4*0.01</f>
        <v>3.8638510478482137E-2</v>
      </c>
      <c r="H31" s="264"/>
    </row>
    <row r="32" spans="1:20">
      <c r="A32" s="208" t="s">
        <v>172</v>
      </c>
      <c r="B32" s="1">
        <f>B11*holdings!$U$4*0.01</f>
        <v>-6.144356411695695E-3</v>
      </c>
      <c r="C32" s="1">
        <f>C11*holdings!$U$4*0.01</f>
        <v>4.1770968674177907E-2</v>
      </c>
      <c r="D32" s="1">
        <f>D11*holdings!$U$4*0.01</f>
        <v>6.5152841936502698E-2</v>
      </c>
      <c r="E32" s="1">
        <f>E11*holdings!$U$4*0.01</f>
        <v>8.5763364827055391E-2</v>
      </c>
      <c r="F32" s="1">
        <f>F11*holdings!$U$4*0.01</f>
        <v>1.2916895202262191E-2</v>
      </c>
      <c r="G32" s="1">
        <f>G11*holdings!$U$4*0.01</f>
        <v>-3.811237454797059E-2</v>
      </c>
      <c r="H32" s="264"/>
    </row>
    <row r="33" spans="1:8">
      <c r="A33" s="208" t="s">
        <v>137</v>
      </c>
      <c r="B33" s="1">
        <f>B12*holdings!$U$4*0.01</f>
        <v>6.5962905406286992E-2</v>
      </c>
      <c r="C33" s="1">
        <f>C12*holdings!$U$4*0.01</f>
        <v>5.6611619270502546E-2</v>
      </c>
      <c r="D33" s="1">
        <f>D12*holdings!$U$4*0.01</f>
        <v>0.21193901181861491</v>
      </c>
      <c r="E33" s="1">
        <f>E12*holdings!$U$4*0.01</f>
        <v>0.18247963319673477</v>
      </c>
      <c r="F33" s="1">
        <f>F12*holdings!$U$4*0.01</f>
        <v>9.9729120752453423E-2</v>
      </c>
      <c r="G33" s="1">
        <f>G12*holdings!$U$4*0.01</f>
        <v>4.7652043735481792E-2</v>
      </c>
      <c r="H33" s="264"/>
    </row>
    <row r="34" spans="1:8">
      <c r="A34" s="208" t="s">
        <v>151</v>
      </c>
      <c r="B34" s="1">
        <f>B13*holdings!$U$4*0.01</f>
        <v>-2.0717782679115389E-2</v>
      </c>
      <c r="C34" s="1">
        <f>C13*holdings!$U$4*0.01</f>
        <v>1.7424659386089142E-3</v>
      </c>
      <c r="D34" s="1">
        <f>D13*holdings!$U$4*0.01</f>
        <v>8.0976008752591516E-3</v>
      </c>
      <c r="E34" s="1">
        <f>E13*holdings!$U$4*0.01</f>
        <v>2.1493793624349607E-2</v>
      </c>
      <c r="F34" s="1">
        <f>F13*holdings!$U$4*0.01</f>
        <v>-1.4226909968477971E-2</v>
      </c>
      <c r="G34" s="1">
        <f>G13*holdings!$U$4*0.01</f>
        <v>-3.5845857545601205E-2</v>
      </c>
      <c r="H34" s="264"/>
    </row>
    <row r="35" spans="1:8">
      <c r="A35" s="208" t="s">
        <v>175</v>
      </c>
      <c r="B35" s="1">
        <f>B14*holdings!$U$4*0.01</f>
        <v>-6.0011123572634162E-3</v>
      </c>
      <c r="C35" s="1">
        <f>C14*holdings!$U$4*0.01</f>
        <v>1.2494774091952801E-2</v>
      </c>
      <c r="D35" s="1">
        <f>D14*holdings!$U$4*0.01</f>
        <v>9.6044001008144003E-2</v>
      </c>
      <c r="E35" s="1">
        <f>E14*holdings!$U$4*0.01</f>
        <v>8.2661344906384257E-2</v>
      </c>
      <c r="F35" s="1">
        <f>F14*holdings!$U$4*0.01</f>
        <v>1.4086540549952585E-2</v>
      </c>
      <c r="G35" s="1">
        <f>G14*holdings!$U$4*0.01</f>
        <v>2.3344350281704451E-2</v>
      </c>
      <c r="H35" s="264"/>
    </row>
    <row r="36" spans="1:8">
      <c r="A36" s="208" t="s">
        <v>166</v>
      </c>
      <c r="B36" s="1">
        <f>B15*holdings!$U$4*0.01</f>
        <v>-7.4384681632510118E-3</v>
      </c>
      <c r="C36" s="1">
        <f>C15*holdings!$U$4*0.01</f>
        <v>2.7274050080765253E-2</v>
      </c>
      <c r="D36" s="1">
        <f>D15*holdings!$U$4*0.01</f>
        <v>3.160098682820546E-2</v>
      </c>
      <c r="E36" s="1">
        <f>E15*holdings!$U$4*0.01</f>
        <v>4.9590191212565355E-3</v>
      </c>
      <c r="F36" s="1">
        <f>F15*holdings!$U$4*0.01</f>
        <v>-1.239175444135673E-2</v>
      </c>
      <c r="G36" s="1">
        <f>G15*holdings!$U$4*0.01</f>
        <v>-4.540170911769055E-2</v>
      </c>
      <c r="H36" s="264"/>
    </row>
    <row r="37" spans="1:8">
      <c r="A37" s="208" t="s">
        <v>146</v>
      </c>
      <c r="B37" s="1">
        <f>B16*holdings!$U$4*0.01</f>
        <v>-3.400053591749881E-3</v>
      </c>
      <c r="C37" s="1">
        <f>C16*holdings!$U$4*0.01</f>
        <v>2.7208001077327626E-2</v>
      </c>
      <c r="D37" s="1">
        <f>D16*holdings!$U$4*0.01</f>
        <v>7.0449025411032706E-2</v>
      </c>
      <c r="E37" s="1">
        <f>E16*holdings!$U$4*0.01</f>
        <v>0.10555567851888205</v>
      </c>
      <c r="F37" s="1">
        <f>F16*holdings!$U$4*0.01</f>
        <v>-5.0533895893993134E-3</v>
      </c>
      <c r="G37" s="1">
        <f>G16*holdings!$U$4*0.01</f>
        <v>-3.8955916928022742E-2</v>
      </c>
      <c r="H37" s="264"/>
    </row>
    <row r="38" spans="1:8">
      <c r="A38" s="208" t="s">
        <v>168</v>
      </c>
      <c r="B38" s="1">
        <f>B17*holdings!$U$4*0.01</f>
        <v>3.6269311731128177E-2</v>
      </c>
      <c r="C38" s="1">
        <f>C17*holdings!$U$4*0.01</f>
        <v>3.1050638738925138E-2</v>
      </c>
      <c r="D38" s="1">
        <f>D17*holdings!$U$4*0.01</f>
        <v>8.3934376501772087E-2</v>
      </c>
      <c r="E38" s="1">
        <f>E17*holdings!$U$4*0.01</f>
        <v>0.12103706160943951</v>
      </c>
      <c r="F38" s="1">
        <f>F17*holdings!$U$4*0.01</f>
        <v>3.4331229674202775E-2</v>
      </c>
      <c r="G38" s="1">
        <f>G17*holdings!$U$4*0.01</f>
        <v>3.7973153467772087E-2</v>
      </c>
      <c r="H38" s="264"/>
    </row>
    <row r="39" spans="1:8">
      <c r="A39" s="208" t="s">
        <v>171</v>
      </c>
      <c r="B39" s="1">
        <f>B18*holdings!$U$4*0.01</f>
        <v>-3.0483439344453186E-2</v>
      </c>
      <c r="C39" s="1">
        <f>C18*holdings!$U$4*0.01</f>
        <v>1.4830466598055897E-2</v>
      </c>
      <c r="D39" s="1">
        <f>D18*holdings!$U$4*0.01</f>
        <v>7.6372801477686148E-3</v>
      </c>
      <c r="E39" s="1">
        <f>E18*holdings!$U$4*0.01</f>
        <v>9.176972158975014E-3</v>
      </c>
      <c r="F39" s="1">
        <f>F18*holdings!$U$4*0.01</f>
        <v>-1.7716892737266545E-3</v>
      </c>
      <c r="G39" s="1">
        <f>G18*holdings!$U$4*0.01</f>
        <v>-3.8886090125995726E-2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0.36074912502792489</v>
      </c>
      <c r="C2" s="206">
        <f>J2/K2-1</f>
        <v>0.70460143856537605</v>
      </c>
      <c r="D2" s="206">
        <f>J2/L2-1</f>
        <v>9.2227737398806369</v>
      </c>
      <c r="E2" s="206">
        <f>J2/M2-1</f>
        <v>6.1894609982130246</v>
      </c>
      <c r="F2" s="206">
        <f>J2/N2-1</f>
        <v>0.41977841608535083</v>
      </c>
      <c r="G2" s="206">
        <f>((O2-Q2)/O2)*((P2-R2)/ABS(P2-R2))</f>
        <v>0.50264124942581534</v>
      </c>
      <c r="H2" s="206">
        <f>'Yearly-Sector-Raw-Contribute'!G32</f>
        <v>1.28442987265608E-2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45876</v>
      </c>
      <c r="Q2" s="225">
        <f>_xll.ciqfunctions.udf.CIQ(A2,"IQ_YEARLOW",$A$16,"USD")</f>
        <v>86.62</v>
      </c>
      <c r="R2" s="230" cm="1">
        <f t="array" ref="R2">_xll.ciqfunctions.udf.CIQ(A2,"IQ_YEARLOW_DATE")</f>
        <v>45754</v>
      </c>
      <c r="S2" s="225">
        <f>_xll.ciqfunctions.udf.CIQ(A2,"IQ_CLOSEPRICE",$A$21,"USD")</f>
        <v>134.29</v>
      </c>
      <c r="T2" s="230">
        <f>P2-R2</f>
        <v>122</v>
      </c>
    </row>
    <row r="3" spans="1:20">
      <c r="A3" s="208" t="s">
        <v>136</v>
      </c>
      <c r="B3" s="206">
        <f>holdings!X35</f>
        <v>-8.4138647072917516E-2</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-7.3468843488684399E-3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0.31543305728088344</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6.3514963937626855E-3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45876</v>
      </c>
      <c r="Q4" s="225">
        <f>_xll.ciqfunctions.udf.CIQ(A4,"IQ_YEARLOW",$A$16,"USD")</f>
        <v>128.5</v>
      </c>
      <c r="R4" s="230" cm="1">
        <f t="array" ref="R4">_xll.ciqfunctions.udf.CIQ(A4,"IQ_YEARLOW_DATE")</f>
        <v>45544</v>
      </c>
      <c r="S4" s="225">
        <f>_xll.ciqfunctions.udf.CIQ(A4,"IQ_CLOSEPRICE",$A$21,"USD")</f>
        <v>231.84</v>
      </c>
      <c r="T4" s="230">
        <f t="shared" si="5"/>
        <v>332</v>
      </c>
    </row>
    <row r="5" spans="1:20" ht="28">
      <c r="A5" s="208" t="s">
        <v>133</v>
      </c>
      <c r="B5" s="206">
        <f>holdings!X37</f>
        <v>0.19850468327052262</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4.1323210881079996E-3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45877</v>
      </c>
      <c r="Q5" s="225">
        <f>_xll.ciqfunctions.udf.CIQ(A5,"IQ_YEARLOW",$A$16,"USD")</f>
        <v>26.50177</v>
      </c>
      <c r="R5" s="230" cm="1">
        <f t="array" ref="R5">_xll.ciqfunctions.udf.CIQ(A5,"IQ_YEARLOW_DATE")</f>
        <v>45756</v>
      </c>
      <c r="S5" s="225">
        <f>_xll.ciqfunctions.udf.CIQ(A5,"IQ_CLOSEPRICE",$A$21,"USD")</f>
        <v>32.79439</v>
      </c>
      <c r="T5" s="230">
        <f t="shared" si="5"/>
        <v>121</v>
      </c>
    </row>
    <row r="6" spans="1:20" ht="28">
      <c r="A6" s="208" t="s">
        <v>130</v>
      </c>
      <c r="B6" s="206">
        <f>holdings!X38</f>
        <v>0.56501934150392774</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2.3706823012685566E-2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4.2188491948981444E-2</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1.0993785140561776E-3</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-0.29977365323675875</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-9.543705031405763E-3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0.23166974738139245</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2.3031174170406242E-3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0.25920564552610159</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2.0150130307844638E-4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45876</v>
      </c>
      <c r="Q10" s="225">
        <f>_xll.ciqfunctions.udf.CIQ(A10,"IQ_YEARLOW",$A$16,"USD")</f>
        <v>59.43</v>
      </c>
      <c r="R10" s="230" cm="1">
        <f t="array" ref="R10">_xll.ciqfunctions.udf.CIQ(A10,"IQ_YEARLOW_DATE")</f>
        <v>45754</v>
      </c>
      <c r="S10" s="225">
        <f>_xll.ciqfunctions.udf.CIQ(A10,"IQ_CLOSEPRICE",$A$21,"USD")</f>
        <v>110.53</v>
      </c>
      <c r="T10" s="230">
        <f t="shared" si="5"/>
        <v>122</v>
      </c>
    </row>
    <row r="11" spans="1:20" ht="28">
      <c r="A11" s="208" t="s">
        <v>135</v>
      </c>
      <c r="B11" s="206">
        <f>holdings!X43</f>
        <v>4.613501747649118E-2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6.6601376874284393E-4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45554</v>
      </c>
      <c r="S11" s="225">
        <f>_xll.ciqfunctions.udf.CIQ(A11,"IQ_CLOSEPRICE",$A$21,"USD")</f>
        <v>43.166559999999997</v>
      </c>
      <c r="T11" s="230">
        <f t="shared" si="5"/>
        <v>160</v>
      </c>
    </row>
    <row r="12" spans="1:20">
      <c r="A12" s="208" t="s">
        <v>156</v>
      </c>
      <c r="B12" s="206">
        <f>holdings!X44</f>
        <v>0.4125475285171103</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3.6955281036356912E-3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-3.9447988543158452E-2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-6.9598284396126488E-5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0.27620735124443696</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2.1843790335340607E-3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0.12273022049286642</v>
      </c>
      <c r="C15" s="206">
        <f>J15/K15-1</f>
        <v>0.56040901419636646</v>
      </c>
      <c r="D15" s="206" t="e">
        <f>J15/L15-1</f>
        <v>#DIV/0!</v>
      </c>
      <c r="E15" s="206" t="e">
        <f>J15/M15-1</f>
        <v>#DIV/0!</v>
      </c>
      <c r="F15" s="206">
        <f>J15/N15-1</f>
        <v>-5.2276153150437099E-2</v>
      </c>
      <c r="G15" s="206">
        <f t="shared" si="4"/>
        <v>-0.56255468066491687</v>
      </c>
      <c r="H15" s="206">
        <f>'Yearly-Sector-Raw-Contribute'!G45</f>
        <v>2.528338680072597E-3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4.2753008376607157E-2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-6.1661905618420366E-3</v>
      </c>
      <c r="C24" s="1">
        <f>C3*holdings!$U$4*0.01</f>
        <v>4.8515093874009606E-3</v>
      </c>
      <c r="D24" s="1">
        <f>D3*holdings!$U$4*0.01</f>
        <v>3.0689747478480949E-2</v>
      </c>
      <c r="E24" s="1">
        <f>E3*holdings!$U$4*0.01</f>
        <v>2.7582533926296757E-2</v>
      </c>
      <c r="F24" s="1">
        <f>F3*holdings!$U$4*0.01</f>
        <v>-6.4476972637134457E-3</v>
      </c>
      <c r="G24" s="1">
        <f>G3*holdings!$U$4*0.01</f>
        <v>-2.5609240057715976E-2</v>
      </c>
      <c r="H24" s="263"/>
    </row>
    <row r="25" spans="1:19">
      <c r="A25" s="208" t="s">
        <v>144</v>
      </c>
      <c r="B25" s="1">
        <f>B4*holdings!$U$4*0.01</f>
        <v>2.3116848301741041E-2</v>
      </c>
      <c r="C25" s="1">
        <f>C4*holdings!$U$4*0.01</f>
        <v>4.9485989496918056E-2</v>
      </c>
      <c r="D25" s="1">
        <f>D4*holdings!$U$4*0.01</f>
        <v>0.30768763658863424</v>
      </c>
      <c r="E25" s="1">
        <f>E4*holdings!$U$4*0.01</f>
        <v>0.2586368053625373</v>
      </c>
      <c r="F25" s="1">
        <f>F4*holdings!$U$4*0.01</f>
        <v>5.8835488450093607E-2</v>
      </c>
      <c r="G25" s="1">
        <f>G4*holdings!$U$4*0.01</f>
        <v>4.0619008783273708E-2</v>
      </c>
      <c r="H25" s="264"/>
    </row>
    <row r="26" spans="1:19">
      <c r="A26" s="208" t="s">
        <v>159</v>
      </c>
      <c r="B26" s="1">
        <f>B5*holdings!$U$4*0.01</f>
        <v>1.4547627600944933E-2</v>
      </c>
      <c r="C26" s="1">
        <f>C5*holdings!$U$4*0.01</f>
        <v>3.4741335510038392E-2</v>
      </c>
      <c r="D26" s="1">
        <f>D5*holdings!$U$4*0.01</f>
        <v>0.10419620622240867</v>
      </c>
      <c r="E26" s="1">
        <f>E5*holdings!$U$4*0.01</f>
        <v>9.5343764933452604E-2</v>
      </c>
      <c r="F26" s="1">
        <f>F5*holdings!$U$4*0.01</f>
        <v>1.9828552102399571E-2</v>
      </c>
      <c r="G26" s="1">
        <f>G5*holdings!$U$4*0.01</f>
        <v>2.4007493943622938E-2</v>
      </c>
      <c r="H26" s="264"/>
    </row>
    <row r="27" spans="1:19">
      <c r="A27" s="208" t="s">
        <v>147</v>
      </c>
      <c r="B27" s="1">
        <f>B6*holdings!$U$4*0.01</f>
        <v>4.1408045553909964E-2</v>
      </c>
      <c r="C27" s="1">
        <f>C6*holdings!$U$4*0.01</f>
        <v>4.1526446325220512E-2</v>
      </c>
      <c r="D27" s="1">
        <f>D6*holdings!$U$4*0.01</f>
        <v>0.14664402071803401</v>
      </c>
      <c r="E27" s="1">
        <f>E6*holdings!$U$4*0.01</f>
        <v>0.15516327152097797</v>
      </c>
      <c r="F27" s="1">
        <f>F6*holdings!$U$4*0.01</f>
        <v>1.90666568158731E-2</v>
      </c>
      <c r="G27" s="1">
        <f>G6*holdings!$U$4*0.01</f>
        <v>3.868739097231419E-2</v>
      </c>
      <c r="H27" s="264"/>
    </row>
    <row r="28" spans="1:19">
      <c r="A28" s="208" t="s">
        <v>167</v>
      </c>
      <c r="B28" s="1">
        <f>B7*holdings!$U$4*0.01</f>
        <v>3.091828665235248E-3</v>
      </c>
      <c r="C28" s="1">
        <f>C7*holdings!$U$4*0.01</f>
        <v>1.1991870098149894E-2</v>
      </c>
      <c r="D28" s="1">
        <f>D7*holdings!$U$4*0.01</f>
        <v>1.6484906206181624E-2</v>
      </c>
      <c r="E28" s="1">
        <f>E7*holdings!$U$4*0.01</f>
        <v>1.4722193875467322E-2</v>
      </c>
      <c r="F28" s="1">
        <f>F7*holdings!$U$4*0.01</f>
        <v>-1.6032239960894524E-2</v>
      </c>
      <c r="G28" s="1">
        <f>G7*holdings!$U$4*0.01</f>
        <v>-2.8994090879935052E-2</v>
      </c>
      <c r="H28" s="264"/>
    </row>
    <row r="29" spans="1:19">
      <c r="A29" s="208" t="s">
        <v>172</v>
      </c>
      <c r="B29" s="1">
        <f>B8*holdings!$U$4*0.01</f>
        <v>-2.1969232161238198E-2</v>
      </c>
      <c r="C29" s="1">
        <f>C8*holdings!$U$4*0.01</f>
        <v>2.8789942538855536E-2</v>
      </c>
      <c r="D29" s="1">
        <f>D8*holdings!$U$4*0.01</f>
        <v>4.0156101859068781E-2</v>
      </c>
      <c r="E29" s="1">
        <f>E8*holdings!$U$4*0.01</f>
        <v>6.3396908877492053E-2</v>
      </c>
      <c r="F29" s="1">
        <f>F8*holdings!$U$4*0.01</f>
        <v>2.3854226131169564E-3</v>
      </c>
      <c r="G29" s="1">
        <f>G8*holdings!$U$4*0.01</f>
        <v>-4.6217707797828238E-2</v>
      </c>
      <c r="H29" s="264"/>
    </row>
    <row r="30" spans="1:19">
      <c r="A30" s="208" t="s">
        <v>137</v>
      </c>
      <c r="B30" s="1">
        <f>B9*holdings!$U$4*0.01</f>
        <v>1.697816472529521E-2</v>
      </c>
      <c r="C30" s="1">
        <f>C9*holdings!$U$4*0.01</f>
        <v>5.7970170252345916E-2</v>
      </c>
      <c r="D30" s="1">
        <f>D9*holdings!$U$4*0.01</f>
        <v>0.62052398022415411</v>
      </c>
      <c r="E30" s="1">
        <f>E9*holdings!$U$4*0.01</f>
        <v>0.61555043149553668</v>
      </c>
      <c r="F30" s="1">
        <f>F9*holdings!$U$4*0.01</f>
        <v>4.1616110745893442E-2</v>
      </c>
      <c r="G30" s="1">
        <f>G9*holdings!$U$4*0.01</f>
        <v>-4.8079873798848489E-2</v>
      </c>
      <c r="H30" s="264"/>
    </row>
    <row r="31" spans="1:19">
      <c r="A31" s="208" t="s">
        <v>151</v>
      </c>
      <c r="B31" s="1">
        <f>B10*holdings!$U$4*0.01</f>
        <v>1.8996162413142528E-2</v>
      </c>
      <c r="C31" s="1">
        <f>C10*holdings!$U$4*0.01</f>
        <v>4.1974800973378308E-2</v>
      </c>
      <c r="D31" s="1">
        <f>D10*holdings!$U$4*0.01</f>
        <v>0.16236572955155615</v>
      </c>
      <c r="E31" s="1">
        <f>E10*holdings!$U$4*0.01</f>
        <v>0.14105474432120788</v>
      </c>
      <c r="F31" s="1">
        <f>F10*holdings!$U$4*0.01</f>
        <v>2.364387800769694E-2</v>
      </c>
      <c r="G31" s="1">
        <f>G10*holdings!$U$4*0.01</f>
        <v>4.0679733997416236E-2</v>
      </c>
      <c r="H31" s="264"/>
    </row>
    <row r="32" spans="1:19">
      <c r="A32" s="208" t="s">
        <v>175</v>
      </c>
      <c r="B32" s="1">
        <f>B11*holdings!$U$4*0.01</f>
        <v>3.3810540011110384E-3</v>
      </c>
      <c r="C32" s="1">
        <f>C11*holdings!$U$4*0.01</f>
        <v>1.0708044261078426E-2</v>
      </c>
      <c r="D32" s="1">
        <f>D11*holdings!$U$4*0.01</f>
        <v>7.2656992779802865E-2</v>
      </c>
      <c r="E32" s="1">
        <f>E11*holdings!$U$4*0.01</f>
        <v>6.5727180434153973E-2</v>
      </c>
      <c r="F32" s="1">
        <f>F11*holdings!$U$4*0.01</f>
        <v>1.5820023431160471E-2</v>
      </c>
      <c r="G32" s="1">
        <f>G11*holdings!$U$4*0.01</f>
        <v>2.7639311924590303E-2</v>
      </c>
      <c r="H32" s="264"/>
    </row>
    <row r="33" spans="1:8">
      <c r="A33" s="208" t="s">
        <v>166</v>
      </c>
      <c r="B33" s="1">
        <f>B12*holdings!$U$4*0.01</f>
        <v>3.0233985988019005E-2</v>
      </c>
      <c r="C33" s="1">
        <f>C12*holdings!$U$4*0.01</f>
        <v>4.73589906599221E-2</v>
      </c>
      <c r="D33" s="1">
        <f>D12*holdings!$U$4*0.01</f>
        <v>7.0692770322860865E-2</v>
      </c>
      <c r="E33" s="1">
        <f>E12*holdings!$U$4*0.01</f>
        <v>7.965994319118562E-2</v>
      </c>
      <c r="F33" s="1">
        <f>F12*holdings!$U$4*0.01</f>
        <v>-4.4032458763987731E-3</v>
      </c>
      <c r="G33" s="1">
        <f>G12*holdings!$U$4*0.01</f>
        <v>3.8553494534625025E-2</v>
      </c>
      <c r="H33" s="264"/>
    </row>
    <row r="34" spans="1:8">
      <c r="A34" s="208" t="s">
        <v>146</v>
      </c>
      <c r="B34" s="1">
        <f>B13*holdings!$U$4*0.01</f>
        <v>-2.8909879478769464E-3</v>
      </c>
      <c r="C34" s="1">
        <f>C13*holdings!$U$4*0.01</f>
        <v>8.5534375480500052E-3</v>
      </c>
      <c r="D34" s="1">
        <f>D13*holdings!$U$4*0.01</f>
        <v>1.5133465736083462E-2</v>
      </c>
      <c r="E34" s="1">
        <f>E13*holdings!$U$4*0.01</f>
        <v>2.2674350845918064E-2</v>
      </c>
      <c r="F34" s="1">
        <f>F13*holdings!$U$4*0.01</f>
        <v>-1.5570169241395085E-2</v>
      </c>
      <c r="G34" s="1">
        <f>G13*holdings!$U$4*0.01</f>
        <v>-2.8172450481466788E-2</v>
      </c>
      <c r="H34" s="264"/>
    </row>
    <row r="35" spans="1:8">
      <c r="A35" s="208" t="s">
        <v>168</v>
      </c>
      <c r="B35" s="1">
        <f>B14*holdings!$U$4*0.01</f>
        <v>2.024215056463682E-2</v>
      </c>
      <c r="C35" s="1">
        <f>C14*holdings!$U$4*0.01</f>
        <v>3.1151720663558358E-2</v>
      </c>
      <c r="D35" s="1">
        <f>D14*holdings!$U$4*0.01</f>
        <v>5.3845423922834569E-2</v>
      </c>
      <c r="E35" s="1">
        <f>E14*holdings!$U$4*0.01</f>
        <v>4.3429881559579754E-2</v>
      </c>
      <c r="F35" s="1">
        <f>F14*holdings!$U$4*0.01</f>
        <v>1.6162865120290099E-3</v>
      </c>
      <c r="G35" s="1">
        <f>G14*holdings!$U$4*0.01</f>
        <v>2.8160564375022561E-2</v>
      </c>
      <c r="H35" s="264"/>
    </row>
    <row r="36" spans="1:8">
      <c r="A36" s="208" t="s">
        <v>171</v>
      </c>
      <c r="B36" s="1">
        <f>B15*holdings!$U$4*0.01</f>
        <v>8.9944152132616847E-3</v>
      </c>
      <c r="C36" s="1">
        <f>C15*holdings!$U$4*0.01</f>
        <v>4.1070172796029161E-2</v>
      </c>
      <c r="D36" s="1" t="e">
        <f>D15*holdings!$U$4*0.01</f>
        <v>#DIV/0!</v>
      </c>
      <c r="E36" s="1" t="e">
        <f>E15*holdings!$U$4*0.01</f>
        <v>#DIV/0!</v>
      </c>
      <c r="F36" s="1">
        <f>F15*holdings!$U$4*0.01</f>
        <v>-3.8311136841346978E-3</v>
      </c>
      <c r="G36" s="1">
        <f>G15*holdings!$U$4*0.01</f>
        <v>-4.1227420253499805E-2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1.4411317544002314E-2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-8.7261724947567763E-3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-3.1545898493722645E-3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2.0373373130832492E-3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2.7187349503650711E-2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8.6452248308263174E-3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-4.6423456016663565E-3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-2.6265663968775424E-3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-1.8323613029254838E-3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1.5523609493123659E-2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1.9601330501480131E-3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3.4338109359611222E-3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-4.1533792562476147E-3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1.1338987120617912E-2</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1.2103630417006396E-3</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-1.27066364191622E-3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-8.3127517808574969E-3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1.7195155437325291E-2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1.1650683270035583E-2</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1.8195795360793379E-2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-3.0423099601128867E-3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6.2226269102570782E-3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4.2058388049155745E-5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1.1686521243594164E-2</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-3.8036411871432488E-3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1.124169422903411E-3</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-1.089022181313788E-3</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-1.067269181094589E-3</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5.7188036773397309E-3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-1.3221782517565223E-3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1.28442987265608E-2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-7.3468843488684399E-3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6.3514963937626855E-3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4.1323210881079996E-3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2.3706823012685566E-2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1.0993785140561776E-3</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-9.543705031405763E-3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2.3031174170406242E-3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2.0150130307844638E-4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6.6601376874284393E-4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3.6955281036356912E-3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-6.9598284396126488E-5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2.1843790335340607E-3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2.528338680072597E-3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2025-08-09T02:26:46Z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