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985E24E6-AE69-4CB8-8DC7-2B942A15A52D}"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26"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localSheetId="12" hidden="1">"244e8b9b-9555-43d4-a766-55f71f6305a6"</definedName>
    <definedName name="CIQWBGuid" hidden="1">"dbd062ea-7b1b-454e-84e8-e7731de21d0c"</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79" l="1"/>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10" i="19" s="1"/>
  <c r="L9" i="19"/>
  <c r="D10" i="19"/>
  <c r="J10" i="19"/>
  <c r="M10" i="19"/>
  <c r="D11" i="19"/>
  <c r="J11" i="19"/>
  <c r="M11" i="19"/>
  <c r="L11" i="19"/>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s="1"/>
  <c r="A11" i="17"/>
  <c r="A10" i="17"/>
  <c r="P5" i="17"/>
  <c r="O6" i="17"/>
  <c r="H1" i="20"/>
  <c r="H2" i="20" s="1"/>
  <c r="I1" i="20"/>
  <c r="J1" i="20"/>
  <c r="K1" i="20"/>
  <c r="I2" i="20"/>
  <c r="J2"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F48" i="20" s="1"/>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J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s="1"/>
  <c r="AD2" i="2"/>
  <c r="M2" i="4" s="1"/>
  <c r="I2" i="12"/>
  <c r="I15" i="12" s="1"/>
  <c r="E6" i="12"/>
  <c r="F6" i="12"/>
  <c r="G6"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J43" i="20"/>
  <c r="J39" i="20"/>
  <c r="J35" i="20"/>
  <c r="J31" i="20"/>
  <c r="J27" i="20"/>
  <c r="J23" i="20"/>
  <c r="J19" i="20"/>
  <c r="J15" i="20"/>
  <c r="J11" i="20"/>
  <c r="J7" i="20"/>
  <c r="H5" i="20"/>
  <c r="D34" i="20"/>
  <c r="D18" i="20"/>
  <c r="W26" i="2"/>
  <c r="L24" i="2"/>
  <c r="V21" i="2"/>
  <c r="V18" i="2"/>
  <c r="K18" i="2"/>
  <c r="L15" i="2"/>
  <c r="V12" i="2"/>
  <c r="W9" i="2"/>
  <c r="L6" i="2"/>
  <c r="I6" i="2"/>
  <c r="AB25" i="2"/>
  <c r="AB5" i="2"/>
  <c r="S8" i="2"/>
  <c r="S6" i="2"/>
  <c r="R8" i="2"/>
  <c r="P9" i="2"/>
  <c r="O9" i="2"/>
  <c r="N11" i="2"/>
  <c r="N9" i="2"/>
  <c r="G18" i="2"/>
  <c r="F19" i="2"/>
  <c r="E21" i="2"/>
  <c r="D23" i="2"/>
  <c r="D20" i="2"/>
  <c r="K7" i="12"/>
  <c r="M7" i="12"/>
  <c r="M3" i="12"/>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L8" i="110" a="1"/>
  <c r="G2" i="110" a="1"/>
  <c r="J4" i="17"/>
  <c r="J47" i="20"/>
  <c r="H44" i="20"/>
  <c r="H40" i="20"/>
  <c r="H36" i="20"/>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I8" i="20"/>
  <c r="D37" i="20"/>
  <c r="D21" i="20"/>
  <c r="D5" i="20"/>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P2" i="30" a="1"/>
  <c r="L42" i="110" a="1"/>
  <c r="G36" i="110" a="1"/>
  <c r="L34" i="110" a="1"/>
  <c r="G28" i="110" a="1"/>
  <c r="L26" i="110" a="1"/>
  <c r="G20" i="110" a="1"/>
  <c r="L18" i="110" a="1"/>
  <c r="G12" i="110" a="1"/>
  <c r="L10" i="110" a="1"/>
  <c r="G9" i="110" a="1"/>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E43" i="49"/>
  <c r="D44" i="49"/>
  <c r="D32" i="49"/>
  <c r="D25" i="49"/>
  <c r="D18" i="49"/>
  <c r="D11" i="49"/>
  <c r="D4" i="49"/>
  <c r="J15" i="45"/>
  <c r="K12" i="45"/>
  <c r="L9" i="45"/>
  <c r="N6" i="45"/>
  <c r="R4" i="45" a="1"/>
  <c r="N3" i="45"/>
  <c r="L3" i="45"/>
  <c r="O18" i="44"/>
  <c r="Q15" i="44"/>
  <c r="E39" i="49"/>
  <c r="E32" i="49"/>
  <c r="E25" i="49"/>
  <c r="E18" i="49"/>
  <c r="E11" i="49"/>
  <c r="M15" i="45"/>
  <c r="K15" i="45"/>
  <c r="R13" i="45" a="1"/>
  <c r="L12" i="45"/>
  <c r="R10" i="45" a="1"/>
  <c r="M9" i="45"/>
  <c r="R7" i="45" a="1"/>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K29" i="20"/>
  <c r="K25" i="20"/>
  <c r="K21" i="20"/>
  <c r="K17" i="20"/>
  <c r="K13" i="20"/>
  <c r="K9" i="20"/>
  <c r="K5" i="20"/>
  <c r="D43" i="20"/>
  <c r="D27" i="20"/>
  <c r="D11" i="20"/>
  <c r="H26" i="2"/>
  <c r="I23" i="2"/>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E41" i="49"/>
  <c r="E29" i="49"/>
  <c r="E22" i="49"/>
  <c r="E15" i="49"/>
  <c r="E8" i="49"/>
  <c r="P15" i="45" a="1"/>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E37" i="49"/>
  <c r="D38" i="49"/>
  <c r="D31" i="49"/>
  <c r="D24" i="49"/>
  <c r="D12" i="49"/>
  <c r="D5" i="49"/>
  <c r="N14" i="45"/>
  <c r="O11" i="45"/>
  <c r="Q8" i="45"/>
  <c r="J7" i="45"/>
  <c r="Q5" i="45"/>
  <c r="K4" i="45"/>
  <c r="J4" i="45"/>
  <c r="Q2" i="45"/>
  <c r="L16" i="44"/>
  <c r="N13" i="44"/>
  <c r="R11" i="44" a="1"/>
  <c r="N10" i="44"/>
  <c r="L10" i="44"/>
  <c r="N7" i="44"/>
  <c r="O4" i="44"/>
  <c r="E36" i="49"/>
  <c r="J12" i="45"/>
  <c r="K6" i="45"/>
  <c r="R16" i="44" a="1"/>
  <c r="S12" i="44"/>
  <c r="R8" i="44" a="1"/>
  <c r="P3" i="44" a="1"/>
  <c r="P13" i="43" a="1"/>
  <c r="S9" i="43"/>
  <c r="O5" i="43"/>
  <c r="R2" i="43" a="1"/>
  <c r="K7" i="36"/>
  <c r="L4" i="36"/>
  <c r="K5" i="30"/>
  <c r="L3" i="30"/>
  <c r="L43" i="110" a="1"/>
  <c r="G35" i="110" a="1"/>
  <c r="L13" i="110" a="1"/>
  <c r="L4" i="17"/>
  <c r="H46" i="20"/>
  <c r="K38" i="20"/>
  <c r="K32" i="20"/>
  <c r="K26" i="20"/>
  <c r="I22" i="20"/>
  <c r="I17" i="20"/>
  <c r="K10" i="20"/>
  <c r="J5" i="20"/>
  <c r="D30" i="20"/>
  <c r="D17" i="20"/>
  <c r="I25" i="2"/>
  <c r="V22" i="2"/>
  <c r="X19" i="2"/>
  <c r="I17" i="2"/>
  <c r="H17" i="2"/>
  <c r="K14" i="2"/>
  <c r="V11" i="2"/>
  <c r="X8" i="2"/>
  <c r="X4" i="2"/>
  <c r="E30" i="49"/>
  <c r="L11" i="45"/>
  <c r="S16" i="44"/>
  <c r="K13" i="44"/>
  <c r="S7" i="44"/>
  <c r="M10" i="43"/>
  <c r="Q5" i="43"/>
  <c r="S2" i="43"/>
  <c r="L7" i="36"/>
  <c r="M4" i="36"/>
  <c r="L5" i="30"/>
  <c r="M3" i="30"/>
  <c r="G39" i="110" a="1"/>
  <c r="L22" i="110" a="1"/>
  <c r="G14" i="110" a="1"/>
  <c r="L4" i="110" a="1"/>
  <c r="L3" i="17"/>
  <c r="J44" i="20"/>
  <c r="H39" i="20"/>
  <c r="H33" i="20"/>
  <c r="H27" i="20"/>
  <c r="J20" i="20"/>
  <c r="H16" i="20"/>
  <c r="H11" i="20"/>
  <c r="H6" i="20"/>
  <c r="D31" i="20"/>
  <c r="D19" i="20"/>
  <c r="K25" i="2"/>
  <c r="E24" i="49"/>
  <c r="N11" i="45"/>
  <c r="L5" i="45"/>
  <c r="M17" i="44"/>
  <c r="N12" i="44"/>
  <c r="J8" i="44"/>
  <c r="R3" i="44" a="1"/>
  <c r="R12" i="43" a="1"/>
  <c r="K9" i="43"/>
  <c r="P5" i="43" a="1"/>
  <c r="K3" i="43"/>
  <c r="O6" i="36"/>
  <c r="N3" i="30"/>
  <c r="L39" i="110" a="1"/>
  <c r="L35" i="110" a="1"/>
  <c r="G27" i="110" a="1"/>
  <c r="G5" i="110" a="1"/>
  <c r="N3" i="17"/>
  <c r="K44" i="20"/>
  <c r="I39" i="20"/>
  <c r="I33" i="20"/>
  <c r="I27" i="20"/>
  <c r="K20" i="20"/>
  <c r="J14" i="20"/>
  <c r="I11" i="20"/>
  <c r="I6" i="20"/>
  <c r="D32" i="20"/>
  <c r="K4" i="20"/>
  <c r="L25" i="2"/>
  <c r="X22" i="2"/>
  <c r="I20" i="2"/>
  <c r="L17" i="2"/>
  <c r="W14" i="2"/>
  <c r="H12" i="2"/>
  <c r="X11" i="2"/>
  <c r="I9" i="2"/>
  <c r="H6" i="2"/>
  <c r="AB26" i="2"/>
  <c r="AB7" i="2"/>
  <c r="S11" i="2"/>
  <c r="R14" i="2"/>
  <c r="P16" i="2"/>
  <c r="O17" i="2"/>
  <c r="N20" i="2"/>
  <c r="N19" i="2"/>
  <c r="E23" i="49"/>
  <c r="P10" i="45" a="1"/>
  <c r="N5" i="45"/>
  <c r="K16" i="44"/>
  <c r="K11" i="44"/>
  <c r="K8" i="44"/>
  <c r="P2" i="44" a="1"/>
  <c r="L9" i="43"/>
  <c r="S5" i="43"/>
  <c r="L3" i="43"/>
  <c r="Q6" i="36"/>
  <c r="R3" i="36" a="1"/>
  <c r="M4" i="30"/>
  <c r="J2" i="30"/>
  <c r="G31" i="110" a="1"/>
  <c r="L14" i="110" a="1"/>
  <c r="L5" i="110" a="1"/>
  <c r="P3" i="17"/>
  <c r="H45" i="20"/>
  <c r="J37" i="20"/>
  <c r="H32" i="20"/>
  <c r="J25" i="20"/>
  <c r="H21" i="20"/>
  <c r="E17" i="49"/>
  <c r="P9" i="45" a="1"/>
  <c r="O15" i="44"/>
  <c r="L11" i="44"/>
  <c r="K7" i="44"/>
  <c r="R2" i="44" a="1"/>
  <c r="S12" i="43"/>
  <c r="O8" i="43"/>
  <c r="K6" i="43"/>
  <c r="O2" i="43"/>
  <c r="P6" i="36" a="1"/>
  <c r="N4" i="30"/>
  <c r="G40" i="110" a="1"/>
  <c r="L31" i="110" a="1"/>
  <c r="L27" i="110" a="1"/>
  <c r="G19" i="110" a="1"/>
  <c r="J3" i="17"/>
  <c r="I45" i="20"/>
  <c r="H38" i="20"/>
  <c r="J30" i="20"/>
  <c r="H26" i="20"/>
  <c r="I21" i="20"/>
  <c r="H15" i="20"/>
  <c r="H10" i="20"/>
  <c r="D45" i="20"/>
  <c r="D35" i="20"/>
  <c r="D7" i="20"/>
  <c r="W25" i="2"/>
  <c r="K23" i="2"/>
  <c r="L20" i="2"/>
  <c r="W17" i="2"/>
  <c r="H15" i="2"/>
  <c r="K12" i="2"/>
  <c r="V9" i="2"/>
  <c r="W6" i="2"/>
  <c r="F4" i="2"/>
  <c r="E4" i="2"/>
  <c r="AB9" i="2"/>
  <c r="S13" i="2"/>
  <c r="R16" i="2"/>
  <c r="P18" i="2"/>
  <c r="O19" i="2"/>
  <c r="N22" i="2"/>
  <c r="P5" i="2"/>
  <c r="G13" i="2"/>
  <c r="F15" i="2"/>
  <c r="F14" i="2"/>
  <c r="E16" i="49"/>
  <c r="R9" i="45" a="1"/>
  <c r="O3" i="45"/>
  <c r="P15" i="44" a="1"/>
  <c r="Q11" i="44"/>
  <c r="M7" i="44"/>
  <c r="Q8" i="43"/>
  <c r="R4" i="43" a="1"/>
  <c r="Q2" i="43"/>
  <c r="N5" i="36"/>
  <c r="M3" i="36"/>
  <c r="O4" i="30"/>
  <c r="R2" i="30" a="1"/>
  <c r="G23" i="110" a="1"/>
  <c r="G6" i="110" a="1"/>
  <c r="M4" i="17"/>
  <c r="J42" i="20"/>
  <c r="J36" i="20"/>
  <c r="K30" i="20"/>
  <c r="J24" i="20"/>
  <c r="H20" i="20"/>
  <c r="I15" i="20"/>
  <c r="I10" i="20"/>
  <c r="D46" i="20"/>
  <c r="D20" i="20"/>
  <c r="D8" i="20"/>
  <c r="X25" i="2"/>
  <c r="L23" i="2"/>
  <c r="V20" i="2"/>
  <c r="X17" i="2"/>
  <c r="I15" i="2"/>
  <c r="L12" i="2"/>
  <c r="X9" i="2"/>
  <c r="H7" i="2"/>
  <c r="G4" i="2"/>
  <c r="AB11" i="2"/>
  <c r="AB10" i="2"/>
  <c r="S14" i="2"/>
  <c r="R17" i="2"/>
  <c r="P19" i="2"/>
  <c r="O20" i="2"/>
  <c r="N23" i="2"/>
  <c r="L5" i="2"/>
  <c r="G14" i="2"/>
  <c r="F16" i="2"/>
  <c r="E19" i="2"/>
  <c r="E18" i="2"/>
  <c r="D22" i="2"/>
  <c r="P7" i="12"/>
  <c r="O3" i="12"/>
  <c r="E10" i="49"/>
  <c r="K9" i="45"/>
  <c r="R3" i="45" a="1"/>
  <c r="S15" i="44"/>
  <c r="P6" i="44" a="1"/>
  <c r="K2" i="44"/>
  <c r="J12" i="43"/>
  <c r="P8" i="43" a="1"/>
  <c r="N5" i="43"/>
  <c r="L8" i="36"/>
  <c r="Q5" i="36"/>
  <c r="R2" i="36" a="1"/>
  <c r="P4" i="30" a="1"/>
  <c r="G32" i="110" a="1"/>
  <c r="L23" i="110" a="1"/>
  <c r="L19" i="110" a="1"/>
  <c r="G11" i="110" a="1"/>
  <c r="M2" i="17"/>
  <c r="K42" i="20"/>
  <c r="K36" i="20"/>
  <c r="H31" i="20"/>
  <c r="K24" i="20"/>
  <c r="J18" i="20"/>
  <c r="J13" i="20"/>
  <c r="J8" i="20"/>
  <c r="D47" i="20"/>
  <c r="D22" i="20"/>
  <c r="D9" i="20"/>
  <c r="K26" i="2"/>
  <c r="V23" i="2"/>
  <c r="W20" i="2"/>
  <c r="H18" i="2"/>
  <c r="K15" i="2"/>
  <c r="W12" i="2"/>
  <c r="H10" i="2"/>
  <c r="I7" i="2"/>
  <c r="H4" i="2"/>
  <c r="AB12" i="2"/>
  <c r="S16" i="2"/>
  <c r="S15" i="2"/>
  <c r="R18" i="2"/>
  <c r="P20" i="2"/>
  <c r="O22" i="2"/>
  <c r="N24" i="2"/>
  <c r="N5" i="2"/>
  <c r="G15" i="2"/>
  <c r="F17" i="2"/>
  <c r="E20" i="2"/>
  <c r="D24" i="2"/>
  <c r="D5" i="2"/>
  <c r="O7" i="12"/>
  <c r="M4" i="12"/>
  <c r="E4" i="49"/>
  <c r="M8" i="45"/>
  <c r="S3" i="45"/>
  <c r="P14" i="44" a="1"/>
  <c r="S10" i="44"/>
  <c r="L2" i="44"/>
  <c r="K12" i="43"/>
  <c r="S8" i="43"/>
  <c r="K4" i="43"/>
  <c r="N8" i="36"/>
  <c r="P5" i="36" a="1"/>
  <c r="R4" i="30" a="1"/>
  <c r="E3" i="49"/>
  <c r="O8" i="45"/>
  <c r="K3" i="45"/>
  <c r="S13" i="44"/>
  <c r="J11" i="44"/>
  <c r="R6" i="44" a="1"/>
  <c r="M2" i="44"/>
  <c r="N11" i="43"/>
  <c r="P7" i="43" a="1"/>
  <c r="L4" i="43"/>
  <c r="Q8" i="36"/>
  <c r="L2" i="36"/>
  <c r="L44" i="110" a="1"/>
  <c r="G24" i="110" a="1"/>
  <c r="L15" i="110" a="1"/>
  <c r="R15" i="45" a="1"/>
  <c r="P7" i="45" a="1"/>
  <c r="M3" i="45"/>
  <c r="J14" i="44"/>
  <c r="P9" i="44" a="1"/>
  <c r="P5" i="44" a="1"/>
  <c r="Q14" i="43"/>
  <c r="O11" i="43"/>
  <c r="N4" i="43"/>
  <c r="R5" i="36" a="1"/>
  <c r="M2" i="36"/>
  <c r="J5" i="30"/>
  <c r="G45" i="110" a="1"/>
  <c r="G37" i="110" a="1"/>
  <c r="L28" i="110" a="1"/>
  <c r="G7" i="110" a="1"/>
  <c r="L2" i="110" a="1"/>
  <c r="J2" i="17"/>
  <c r="J41" i="20"/>
  <c r="J34" i="20"/>
  <c r="H30" i="20"/>
  <c r="H24" i="20"/>
  <c r="I19" i="20"/>
  <c r="J12" i="20"/>
  <c r="S14" i="45"/>
  <c r="K8" i="45"/>
  <c r="M2" i="45"/>
  <c r="K14" i="44"/>
  <c r="S9" i="44"/>
  <c r="R5" i="44" a="1"/>
  <c r="Q11" i="43"/>
  <c r="S6" i="43"/>
  <c r="Q4" i="43"/>
  <c r="R8" i="36" a="1"/>
  <c r="K2" i="36"/>
  <c r="O3" i="30"/>
  <c r="L37" i="110" a="1"/>
  <c r="G16" i="110" a="1"/>
  <c r="L7" i="110" a="1"/>
  <c r="N5" i="17"/>
  <c r="H42" i="20"/>
  <c r="K34" i="20"/>
  <c r="K14" i="45"/>
  <c r="S6" i="45"/>
  <c r="O2" i="45"/>
  <c r="O14" i="44"/>
  <c r="K10" i="44"/>
  <c r="J5" i="44"/>
  <c r="R14" i="43" a="1"/>
  <c r="O10" i="43"/>
  <c r="J7" i="43"/>
  <c r="J5" i="36"/>
  <c r="N2" i="36"/>
  <c r="J4" i="30"/>
  <c r="L45" i="110" a="1"/>
  <c r="G38" i="110" a="1"/>
  <c r="G29" i="110" a="1"/>
  <c r="L20" i="110" a="1"/>
  <c r="P2" i="110" a="1"/>
  <c r="J46" i="20"/>
  <c r="J40" i="20"/>
  <c r="H35" i="20"/>
  <c r="K28" i="20"/>
  <c r="K22" i="20"/>
  <c r="H18" i="20"/>
  <c r="H13" i="20"/>
  <c r="H8" i="20"/>
  <c r="D40" i="20"/>
  <c r="D12" i="20"/>
  <c r="J4" i="20"/>
  <c r="K24" i="2"/>
  <c r="X21" i="2"/>
  <c r="H19" i="2"/>
  <c r="K16" i="2"/>
  <c r="V13" i="2"/>
  <c r="X10" i="2"/>
  <c r="M14" i="45"/>
  <c r="M6" i="45"/>
  <c r="N18" i="44"/>
  <c r="M13" i="44"/>
  <c r="O9" i="44"/>
  <c r="K5" i="44"/>
  <c r="M14" i="43"/>
  <c r="P10" i="43" a="1"/>
  <c r="K7" i="43"/>
  <c r="N3" i="43"/>
  <c r="J8" i="36"/>
  <c r="S5" i="36"/>
  <c r="O2" i="36"/>
  <c r="K4" i="30"/>
  <c r="L29" i="110" a="1"/>
  <c r="R7" i="110" a="1"/>
  <c r="G3" i="110" a="1"/>
  <c r="K46" i="20"/>
  <c r="P13" i="45" a="1"/>
  <c r="O6" i="45"/>
  <c r="Q18" i="44"/>
  <c r="O12" i="44"/>
  <c r="Q9" i="44"/>
  <c r="L5" i="44"/>
  <c r="N14" i="43"/>
  <c r="R12" i="45" a="1"/>
  <c r="O5" i="45"/>
  <c r="P17" i="44" a="1"/>
  <c r="P12" i="44" a="1"/>
  <c r="P8" i="44" a="1"/>
  <c r="N4" i="44"/>
  <c r="O13" i="43"/>
  <c r="N6" i="43"/>
  <c r="P2" i="43" a="1"/>
  <c r="P12" i="45" a="1"/>
  <c r="L5" i="36"/>
  <c r="I41" i="20"/>
  <c r="I25" i="20"/>
  <c r="K12" i="20"/>
  <c r="D36" i="20"/>
  <c r="D6" i="20"/>
  <c r="X24" i="2"/>
  <c r="W18" i="2"/>
  <c r="V14" i="2"/>
  <c r="H11" i="2"/>
  <c r="K9" i="2"/>
  <c r="N4" i="2"/>
  <c r="X6" i="2"/>
  <c r="R20" i="2"/>
  <c r="R5" i="2"/>
  <c r="P12" i="2"/>
  <c r="N25" i="2"/>
  <c r="R6" i="45" a="1"/>
  <c r="S4" i="36"/>
  <c r="G4" i="110" a="1"/>
  <c r="J38" i="20"/>
  <c r="J22" i="20"/>
  <c r="I13" i="20"/>
  <c r="D38" i="20"/>
  <c r="D10" i="20"/>
  <c r="L22" i="2"/>
  <c r="X18" i="2"/>
  <c r="X14" i="2"/>
  <c r="I11" i="2"/>
  <c r="L7" i="2"/>
  <c r="O4" i="2"/>
  <c r="V6" i="2"/>
  <c r="R21" i="2"/>
  <c r="R6" i="2"/>
  <c r="P13" i="2"/>
  <c r="N26" i="2"/>
  <c r="G22" i="2"/>
  <c r="G7" i="2"/>
  <c r="F12" i="2"/>
  <c r="D25" i="2"/>
  <c r="D8" i="2"/>
  <c r="P8" i="12"/>
  <c r="M2" i="12"/>
  <c r="O17" i="44"/>
  <c r="K4" i="36"/>
  <c r="G30" i="110" a="1"/>
  <c r="P7" i="110" a="1"/>
  <c r="H37" i="20"/>
  <c r="H23" i="20"/>
  <c r="K11" i="20"/>
  <c r="D39" i="20"/>
  <c r="H4" i="20"/>
  <c r="W22" i="2"/>
  <c r="I19" i="2"/>
  <c r="V15" i="2"/>
  <c r="K11" i="2"/>
  <c r="V7" i="2"/>
  <c r="AB20" i="2"/>
  <c r="AB6" i="2"/>
  <c r="R22" i="2"/>
  <c r="R7" i="2"/>
  <c r="Q12" i="44"/>
  <c r="P2" i="36" a="1"/>
  <c r="I37" i="20"/>
  <c r="I23" i="20"/>
  <c r="H12" i="20"/>
  <c r="D41" i="20"/>
  <c r="I4" i="20"/>
  <c r="H23" i="2"/>
  <c r="K19" i="2"/>
  <c r="W15" i="2"/>
  <c r="L11" i="2"/>
  <c r="W7" i="2"/>
  <c r="AB21" i="2"/>
  <c r="AB8" i="2"/>
  <c r="R23" i="2"/>
  <c r="R9" i="2"/>
  <c r="O18" i="2"/>
  <c r="O6" i="2"/>
  <c r="M8" i="44"/>
  <c r="R5" i="30" a="1"/>
  <c r="L30" i="110" a="1"/>
  <c r="L3" i="110" a="1"/>
  <c r="I35" i="20"/>
  <c r="J21" i="20"/>
  <c r="J10" i="20"/>
  <c r="D42" i="20"/>
  <c r="D4" i="20"/>
  <c r="H21" i="2"/>
  <c r="L19" i="2"/>
  <c r="K13" i="2"/>
  <c r="W11" i="2"/>
  <c r="X7" i="2"/>
  <c r="AB22" i="2"/>
  <c r="L4" i="44"/>
  <c r="O14" i="43"/>
  <c r="L4" i="30"/>
  <c r="G21" i="110" a="1"/>
  <c r="Q4" i="17"/>
  <c r="H34" i="20"/>
  <c r="L2" i="30"/>
  <c r="L21" i="110" a="1"/>
  <c r="L2" i="17"/>
  <c r="J32" i="20"/>
  <c r="H19" i="20"/>
  <c r="H9" i="20"/>
  <c r="R9" i="43" a="1"/>
  <c r="J3" i="30"/>
  <c r="G22" i="110" a="1"/>
  <c r="N2" i="17"/>
  <c r="I31" i="20"/>
  <c r="J17" i="20"/>
  <c r="I9" i="20"/>
  <c r="D23" i="20"/>
  <c r="O7" i="43"/>
  <c r="M6" i="43"/>
  <c r="L12" i="110" a="1"/>
  <c r="I47" i="20"/>
  <c r="S3" i="43"/>
  <c r="G43" i="110" a="1"/>
  <c r="J45" i="20"/>
  <c r="J4" i="43"/>
  <c r="S8" i="36"/>
  <c r="L36" i="110" a="1"/>
  <c r="I43" i="20"/>
  <c r="H28" i="20"/>
  <c r="K14" i="20"/>
  <c r="R6" i="36" a="1"/>
  <c r="J29" i="20"/>
  <c r="K7" i="20"/>
  <c r="D16" i="20"/>
  <c r="I22" i="2"/>
  <c r="W16" i="2"/>
  <c r="L10" i="2"/>
  <c r="K4" i="2"/>
  <c r="S19" i="2"/>
  <c r="R13" i="2"/>
  <c r="P10" i="2"/>
  <c r="N12" i="2"/>
  <c r="G26" i="2"/>
  <c r="F18" i="2"/>
  <c r="E26" i="2"/>
  <c r="D13" i="2"/>
  <c r="J7" i="36"/>
  <c r="J28" i="20"/>
  <c r="J6" i="20"/>
  <c r="L26" i="2"/>
  <c r="K22" i="2"/>
  <c r="X16" i="2"/>
  <c r="V10" i="2"/>
  <c r="L4" i="2"/>
  <c r="S20" i="2"/>
  <c r="R15" i="2"/>
  <c r="P11" i="2"/>
  <c r="N13" i="2"/>
  <c r="I5" i="2"/>
  <c r="F20" i="2"/>
  <c r="F5" i="2"/>
  <c r="D14" i="2"/>
  <c r="L9" i="12"/>
  <c r="J4" i="12"/>
  <c r="G44" i="110" a="1"/>
  <c r="H29" i="20"/>
  <c r="K6" i="20"/>
  <c r="V26" i="2"/>
  <c r="W19" i="2"/>
  <c r="L13" i="2"/>
  <c r="I8" i="2"/>
  <c r="P4" i="2"/>
  <c r="S22" i="2"/>
  <c r="R19" i="2"/>
  <c r="O16" i="2"/>
  <c r="N14" i="2"/>
  <c r="H5" i="2"/>
  <c r="F22" i="2"/>
  <c r="E10" i="2"/>
  <c r="D15" i="2"/>
  <c r="P9" i="12"/>
  <c r="K4" i="12"/>
  <c r="L38" i="110" a="1"/>
  <c r="I29" i="20"/>
  <c r="H7" i="20"/>
  <c r="X26" i="2"/>
  <c r="H20" i="2"/>
  <c r="W13" i="2"/>
  <c r="K8" i="2"/>
  <c r="AB23" i="2"/>
  <c r="S23" i="2"/>
  <c r="P24" i="2"/>
  <c r="O23" i="2"/>
  <c r="N15" i="2"/>
  <c r="G12" i="2"/>
  <c r="F23" i="2"/>
  <c r="E11" i="2"/>
  <c r="D16" i="2"/>
  <c r="L7" i="12"/>
  <c r="L4" i="12"/>
  <c r="J26" i="20"/>
  <c r="I7" i="20"/>
  <c r="H25" i="2"/>
  <c r="K20" i="2"/>
  <c r="X13" i="2"/>
  <c r="L8" i="2"/>
  <c r="AB24" i="2"/>
  <c r="S24" i="2"/>
  <c r="P25" i="2"/>
  <c r="O24" i="2"/>
  <c r="N16" i="2"/>
  <c r="G16" i="2"/>
  <c r="F24" i="2"/>
  <c r="E12" i="2"/>
  <c r="D17" i="2"/>
  <c r="M8" i="12"/>
  <c r="P4" i="12"/>
  <c r="H25" i="20"/>
  <c r="D44" i="20"/>
  <c r="V25" i="2"/>
  <c r="X20" i="2"/>
  <c r="H14" i="2"/>
  <c r="V8" i="2"/>
  <c r="D4" i="2"/>
  <c r="S25" i="2"/>
  <c r="P26" i="2"/>
  <c r="O25" i="2"/>
  <c r="N17" i="2"/>
  <c r="G17" i="2"/>
  <c r="F6" i="2"/>
  <c r="E13" i="2"/>
  <c r="D18" i="2"/>
  <c r="J8" i="12"/>
  <c r="O4" i="12"/>
  <c r="G15" i="110" a="1"/>
  <c r="H22" i="20"/>
  <c r="I5" i="20"/>
  <c r="W23" i="2"/>
  <c r="L18" i="2"/>
  <c r="I14" i="2"/>
  <c r="W8" i="2"/>
  <c r="AB13" i="2"/>
  <c r="S7" i="2"/>
  <c r="R10" i="2"/>
  <c r="O7" i="2"/>
  <c r="N18" i="2"/>
  <c r="G19" i="2"/>
  <c r="F7" i="2"/>
  <c r="E14" i="2"/>
  <c r="D19" i="2"/>
  <c r="K8" i="12"/>
  <c r="M5" i="12"/>
  <c r="G13" i="110" a="1"/>
  <c r="K18" i="20"/>
  <c r="D28" i="20"/>
  <c r="X23" i="2"/>
  <c r="V19" i="2"/>
  <c r="L14" i="2"/>
  <c r="H9" i="2"/>
  <c r="AB14" i="2"/>
  <c r="S9" i="2"/>
  <c r="P14" i="2"/>
  <c r="O8" i="2"/>
  <c r="K5" i="2"/>
  <c r="G20" i="2"/>
  <c r="F8" i="2"/>
  <c r="E15" i="2"/>
  <c r="D6" i="2"/>
  <c r="L8" i="12"/>
  <c r="J2" i="12"/>
  <c r="L11" i="110" a="1"/>
  <c r="I18" i="20"/>
  <c r="D29" i="20"/>
  <c r="H24" i="2"/>
  <c r="K17" i="2"/>
  <c r="I12" i="2"/>
  <c r="H8" i="2"/>
  <c r="AB15" i="2"/>
  <c r="S10" i="2"/>
  <c r="P15" i="2"/>
  <c r="O10" i="2"/>
  <c r="N6" i="2"/>
  <c r="F25" i="2"/>
  <c r="F9" i="2"/>
  <c r="E16" i="2"/>
  <c r="D7" i="2"/>
  <c r="J5" i="12"/>
  <c r="K2" i="12"/>
  <c r="J16" i="20"/>
  <c r="D33" i="20"/>
  <c r="I24" i="2"/>
  <c r="V17" i="2"/>
  <c r="X12" i="2"/>
  <c r="R4" i="2"/>
  <c r="AB16" i="2"/>
  <c r="S12" i="2"/>
  <c r="P17" i="2"/>
  <c r="O11" i="2"/>
  <c r="N7" i="2"/>
  <c r="F26" i="2"/>
  <c r="F10" i="2"/>
  <c r="E17" i="2"/>
  <c r="D9" i="2"/>
  <c r="K5" i="12"/>
  <c r="L2" i="12"/>
  <c r="K16" i="20"/>
  <c r="D24" i="20"/>
  <c r="V24" i="2"/>
  <c r="I18" i="2"/>
  <c r="H13" i="2"/>
  <c r="S4" i="2"/>
  <c r="AB17" i="2"/>
  <c r="R24" i="2"/>
  <c r="P22" i="2"/>
  <c r="O12" i="2"/>
  <c r="N8" i="2"/>
  <c r="G5" i="2"/>
  <c r="F11" i="2"/>
  <c r="D26" i="2"/>
  <c r="D10" i="2"/>
  <c r="L5" i="12"/>
  <c r="Q2" i="12"/>
  <c r="H47" i="20"/>
  <c r="H17" i="20"/>
  <c r="D25" i="20"/>
  <c r="W24" i="2"/>
  <c r="X15" i="2"/>
  <c r="I13" i="2"/>
  <c r="V4" i="2"/>
  <c r="AB18" i="2"/>
  <c r="R25" i="2"/>
  <c r="P23" i="2"/>
  <c r="O13" i="2"/>
  <c r="N10" i="2"/>
  <c r="G6" i="2"/>
  <c r="F13" i="2"/>
  <c r="E5" i="2"/>
  <c r="D11" i="2"/>
  <c r="P5" i="12"/>
  <c r="J3" i="12"/>
  <c r="H43" i="20"/>
  <c r="J33" i="20"/>
  <c r="K40" i="20"/>
  <c r="L16" i="2"/>
  <c r="R11" i="2"/>
  <c r="G10" i="2"/>
  <c r="P6" i="12"/>
  <c r="H41" i="20"/>
  <c r="V16" i="2"/>
  <c r="R12" i="2"/>
  <c r="G11" i="2"/>
  <c r="O6" i="12"/>
  <c r="H14" i="20"/>
  <c r="W10" i="2"/>
  <c r="O26" i="2"/>
  <c r="E22" i="2"/>
  <c r="J7" i="12"/>
  <c r="I14" i="20"/>
  <c r="L9" i="2"/>
  <c r="P6" i="2"/>
  <c r="E23" i="2"/>
  <c r="P3" i="12"/>
  <c r="J9" i="20"/>
  <c r="I10" i="2"/>
  <c r="P7" i="2"/>
  <c r="E24" i="2"/>
  <c r="K3" i="12"/>
  <c r="K8" i="20"/>
  <c r="K10" i="2"/>
  <c r="P8" i="2"/>
  <c r="E25" i="2"/>
  <c r="L3" i="12"/>
  <c r="D26" i="20"/>
  <c r="W4" i="2"/>
  <c r="O14" i="2"/>
  <c r="E6" i="2"/>
  <c r="D13" i="20"/>
  <c r="AB4" i="2"/>
  <c r="O15" i="2"/>
  <c r="E7" i="2"/>
  <c r="D14" i="20"/>
  <c r="K6" i="2"/>
  <c r="N21" i="2"/>
  <c r="E8" i="2"/>
  <c r="D15" i="20"/>
  <c r="I4" i="2"/>
  <c r="O5" i="2"/>
  <c r="E9" i="2"/>
  <c r="I21" i="2"/>
  <c r="AB19" i="2"/>
  <c r="G21" i="2"/>
  <c r="D12" i="2"/>
  <c r="K21" i="2"/>
  <c r="S26" i="2"/>
  <c r="G23" i="2"/>
  <c r="O8" i="12"/>
  <c r="W21" i="2"/>
  <c r="S17" i="2"/>
  <c r="G24" i="2"/>
  <c r="M9" i="12"/>
  <c r="I16" i="2"/>
  <c r="S5" i="2"/>
  <c r="G9" i="2"/>
  <c r="O5" i="12"/>
  <c r="H22" i="2"/>
  <c r="H16" i="2"/>
  <c r="S18" i="2"/>
  <c r="R26" i="2"/>
  <c r="G25" i="2"/>
  <c r="G8" i="2"/>
  <c r="J9" i="12"/>
  <c r="K9" i="12"/>
  <c r="D8" i="4" l="1"/>
  <c r="D25" i="4"/>
  <c r="D9" i="4"/>
  <c r="S3" i="2"/>
  <c r="S2" i="2"/>
  <c r="J16" i="2"/>
  <c r="E16" i="4" s="1"/>
  <c r="G9" i="12"/>
  <c r="E9" i="12"/>
  <c r="H9" i="12"/>
  <c r="F9" i="12"/>
  <c r="I9" i="12"/>
  <c r="D24" i="4"/>
  <c r="D23" i="4"/>
  <c r="M21" i="2"/>
  <c r="F21" i="4" s="1"/>
  <c r="C12" i="4"/>
  <c r="D21" i="4"/>
  <c r="AC19" i="2"/>
  <c r="L19" i="4" s="1"/>
  <c r="J21" i="2"/>
  <c r="E21" i="4" s="1"/>
  <c r="O3" i="2"/>
  <c r="O2" i="2"/>
  <c r="J4" i="2"/>
  <c r="E4" i="4" s="1"/>
  <c r="T15" i="20"/>
  <c r="U15" i="20"/>
  <c r="Q21" i="2"/>
  <c r="G21" i="4" s="1"/>
  <c r="M6" i="2"/>
  <c r="F6" i="4" s="1"/>
  <c r="T14" i="20"/>
  <c r="U14" i="20"/>
  <c r="AC4" i="2"/>
  <c r="L4" i="4" s="1"/>
  <c r="T13" i="20"/>
  <c r="U13" i="20"/>
  <c r="T26" i="20"/>
  <c r="Q8" i="2"/>
  <c r="G8" i="4" s="1"/>
  <c r="T8" i="2"/>
  <c r="H8" i="4" s="1"/>
  <c r="M10" i="2"/>
  <c r="F10" i="4" s="1"/>
  <c r="M7" i="2"/>
  <c r="F7" i="4" s="1"/>
  <c r="Q7" i="2"/>
  <c r="G7" i="4" s="1"/>
  <c r="T7" i="2"/>
  <c r="H7" i="4" s="1"/>
  <c r="J10" i="2"/>
  <c r="E10" i="4" s="1"/>
  <c r="Q6" i="2"/>
  <c r="G6" i="4" s="1"/>
  <c r="T6" i="2"/>
  <c r="H6" i="4" s="1"/>
  <c r="N14" i="20"/>
  <c r="X14" i="20" s="1"/>
  <c r="B12" i="43" s="1"/>
  <c r="M14" i="20"/>
  <c r="W14" i="20" s="1"/>
  <c r="L14" i="20"/>
  <c r="V14" i="20" s="1"/>
  <c r="I6" i="12"/>
  <c r="D11" i="4"/>
  <c r="N41" i="20"/>
  <c r="X41" i="20" s="1"/>
  <c r="B9" i="45" s="1"/>
  <c r="L41" i="20"/>
  <c r="V41" i="20" s="1"/>
  <c r="M41" i="20"/>
  <c r="W41" i="20" s="1"/>
  <c r="H6" i="12"/>
  <c r="D10" i="4"/>
  <c r="L43" i="20"/>
  <c r="V43" i="20" s="1"/>
  <c r="M43" i="20"/>
  <c r="W43" i="20" s="1"/>
  <c r="N43" i="20"/>
  <c r="X43" i="20" s="1"/>
  <c r="B11" i="45" s="1"/>
  <c r="C11" i="4"/>
  <c r="E2" i="2"/>
  <c r="E3" i="2"/>
  <c r="D6" i="4"/>
  <c r="Q23" i="2"/>
  <c r="G23" i="4" s="1"/>
  <c r="T23" i="2"/>
  <c r="H23" i="4" s="1"/>
  <c r="AC18" i="2"/>
  <c r="L18" i="4" s="1"/>
  <c r="J13" i="2"/>
  <c r="E13" i="4" s="1"/>
  <c r="Z15" i="2"/>
  <c r="J15" i="4" s="1"/>
  <c r="AA15" i="2"/>
  <c r="K15" i="4" s="1"/>
  <c r="Y15" i="2"/>
  <c r="T25" i="20"/>
  <c r="N17" i="20"/>
  <c r="X17" i="20" s="1"/>
  <c r="B2" i="44" s="1"/>
  <c r="D15" i="79" s="1"/>
  <c r="L17" i="20"/>
  <c r="V17" i="20" s="1"/>
  <c r="M17" i="20"/>
  <c r="W17" i="20" s="1"/>
  <c r="N47" i="20"/>
  <c r="X47" i="20" s="1"/>
  <c r="B15" i="45" s="1"/>
  <c r="L47" i="20"/>
  <c r="V47" i="20" s="1"/>
  <c r="M47" i="20"/>
  <c r="W47" i="20" s="1"/>
  <c r="C10" i="4"/>
  <c r="C26" i="4"/>
  <c r="D5" i="4"/>
  <c r="G3" i="2"/>
  <c r="D3" i="4" s="1"/>
  <c r="G2" i="2"/>
  <c r="D2" i="4" s="1"/>
  <c r="Q22" i="2"/>
  <c r="G22" i="4" s="1"/>
  <c r="T22" i="2"/>
  <c r="H22" i="4" s="1"/>
  <c r="AC17" i="2"/>
  <c r="L17" i="4" s="1"/>
  <c r="J18" i="2"/>
  <c r="E18" i="4" s="1"/>
  <c r="U24" i="20"/>
  <c r="T24" i="20"/>
  <c r="C9" i="4"/>
  <c r="Q17" i="2"/>
  <c r="G17" i="4" s="1"/>
  <c r="T17" i="2"/>
  <c r="H17" i="4" s="1"/>
  <c r="AC16" i="2"/>
  <c r="L16" i="4" s="1"/>
  <c r="Y12" i="2"/>
  <c r="AA12" i="2"/>
  <c r="K12" i="4" s="1"/>
  <c r="Z12" i="2"/>
  <c r="J12" i="4" s="1"/>
  <c r="J24" i="2"/>
  <c r="E24" i="4" s="1"/>
  <c r="T33" i="20"/>
  <c r="U33" i="20"/>
  <c r="C7" i="4"/>
  <c r="Q15" i="2"/>
  <c r="G15" i="4" s="1"/>
  <c r="T15" i="2"/>
  <c r="H15" i="4" s="1"/>
  <c r="AC15" i="2"/>
  <c r="L15" i="4" s="1"/>
  <c r="J12" i="2"/>
  <c r="E12" i="4" s="1"/>
  <c r="M17" i="2"/>
  <c r="F17" i="4" s="1"/>
  <c r="T29" i="20"/>
  <c r="U29" i="20"/>
  <c r="L11" i="110"/>
  <c r="M11" i="110" s="1"/>
  <c r="C6" i="4"/>
  <c r="D20" i="4"/>
  <c r="M5" i="2"/>
  <c r="T14" i="2"/>
  <c r="H14" i="4" s="1"/>
  <c r="Q14" i="2"/>
  <c r="G14" i="4" s="1"/>
  <c r="AC14" i="2"/>
  <c r="L14" i="4" s="1"/>
  <c r="Y23" i="2"/>
  <c r="Z23" i="2"/>
  <c r="J23" i="4" s="1"/>
  <c r="AA23" i="2"/>
  <c r="K23" i="4" s="1"/>
  <c r="T28" i="20"/>
  <c r="G13" i="110"/>
  <c r="I13" i="110" s="1"/>
  <c r="H5" i="12"/>
  <c r="H18" i="12" s="1"/>
  <c r="C5" i="30" s="1"/>
  <c r="I5" i="12"/>
  <c r="I18" i="12" s="1"/>
  <c r="E5" i="12"/>
  <c r="E18" i="12" s="1"/>
  <c r="F5" i="12"/>
  <c r="F18" i="12" s="1"/>
  <c r="G5" i="12"/>
  <c r="G18" i="12" s="1"/>
  <c r="C19" i="4"/>
  <c r="D19" i="4"/>
  <c r="AC13" i="2"/>
  <c r="L13" i="4" s="1"/>
  <c r="J14" i="2"/>
  <c r="E14" i="4" s="1"/>
  <c r="L22" i="20"/>
  <c r="V22" i="20" s="1"/>
  <c r="M22" i="20"/>
  <c r="W22" i="20" s="1"/>
  <c r="N22" i="20"/>
  <c r="X22" i="20" s="1"/>
  <c r="B7" i="44" s="1"/>
  <c r="G15" i="110"/>
  <c r="I15" i="110" s="1"/>
  <c r="C18" i="4"/>
  <c r="D17" i="4"/>
  <c r="Q26" i="2"/>
  <c r="G26" i="4" s="1"/>
  <c r="T26" i="2"/>
  <c r="H26" i="4" s="1"/>
  <c r="C4" i="4"/>
  <c r="Y20" i="2"/>
  <c r="Z20" i="2"/>
  <c r="J20" i="4" s="1"/>
  <c r="AA20" i="2"/>
  <c r="K20" i="4" s="1"/>
  <c r="U44" i="20"/>
  <c r="T44" i="20"/>
  <c r="L25" i="20"/>
  <c r="V25" i="20" s="1"/>
  <c r="M25" i="20"/>
  <c r="W25" i="20" s="1"/>
  <c r="N25" i="20"/>
  <c r="X25" i="20" s="1"/>
  <c r="B10" i="44" s="1"/>
  <c r="E8" i="12"/>
  <c r="F8" i="12"/>
  <c r="G8" i="12"/>
  <c r="H8" i="12"/>
  <c r="I8" i="12"/>
  <c r="C17" i="4"/>
  <c r="D16" i="4"/>
  <c r="Q25" i="2"/>
  <c r="G25" i="4" s="1"/>
  <c r="T25" i="2"/>
  <c r="H25" i="4" s="1"/>
  <c r="AC24" i="2"/>
  <c r="L24" i="4" s="1"/>
  <c r="Y13" i="2"/>
  <c r="Z13" i="2"/>
  <c r="J13" i="4" s="1"/>
  <c r="AA13" i="2"/>
  <c r="K13" i="4" s="1"/>
  <c r="M20" i="2"/>
  <c r="F20" i="4" s="1"/>
  <c r="C16" i="4"/>
  <c r="D12" i="4"/>
  <c r="Q24" i="2"/>
  <c r="G24" i="4" s="1"/>
  <c r="T24" i="2"/>
  <c r="H24" i="4" s="1"/>
  <c r="AC23" i="2"/>
  <c r="L23" i="4" s="1"/>
  <c r="M8" i="2"/>
  <c r="F8" i="4" s="1"/>
  <c r="Y26" i="2"/>
  <c r="Z26" i="2"/>
  <c r="J26" i="4" s="1"/>
  <c r="AA26" i="2"/>
  <c r="K26" i="4" s="1"/>
  <c r="L7" i="20"/>
  <c r="V7" i="20" s="1"/>
  <c r="M7" i="20"/>
  <c r="W7" i="20" s="1"/>
  <c r="N7" i="20"/>
  <c r="X7" i="20" s="1"/>
  <c r="B5" i="43" s="1"/>
  <c r="L38" i="110"/>
  <c r="M38" i="110" s="1"/>
  <c r="C15" i="4"/>
  <c r="T4" i="2"/>
  <c r="H4" i="4" s="1"/>
  <c r="Q4" i="2"/>
  <c r="G4" i="4" s="1"/>
  <c r="J8" i="2"/>
  <c r="E8" i="4" s="1"/>
  <c r="N29" i="20"/>
  <c r="X29" i="20" s="1"/>
  <c r="B14" i="44" s="1"/>
  <c r="L29" i="20"/>
  <c r="V29" i="20" s="1"/>
  <c r="M29" i="20"/>
  <c r="W29" i="20" s="1"/>
  <c r="G44" i="110"/>
  <c r="I44" i="110" s="1"/>
  <c r="C14" i="4"/>
  <c r="F2" i="2"/>
  <c r="F3" i="2"/>
  <c r="J5" i="2"/>
  <c r="AA5" i="2"/>
  <c r="T11" i="2"/>
  <c r="H11" i="4" s="1"/>
  <c r="Q11" i="2"/>
  <c r="G11" i="4" s="1"/>
  <c r="Y16" i="2"/>
  <c r="Z16" i="2"/>
  <c r="J16" i="4" s="1"/>
  <c r="AA16" i="2"/>
  <c r="K16" i="4" s="1"/>
  <c r="M22" i="2"/>
  <c r="F22" i="4" s="1"/>
  <c r="C7" i="36"/>
  <c r="D7" i="36"/>
  <c r="E7" i="36"/>
  <c r="F7" i="36"/>
  <c r="G7" i="36"/>
  <c r="C13" i="4"/>
  <c r="D26" i="4"/>
  <c r="Q10" i="2"/>
  <c r="G10" i="4" s="1"/>
  <c r="T10" i="2"/>
  <c r="H10" i="4" s="1"/>
  <c r="M4" i="2"/>
  <c r="F4" i="4" s="1"/>
  <c r="J22" i="2"/>
  <c r="E22" i="4" s="1"/>
  <c r="T16" i="20"/>
  <c r="U16" i="20"/>
  <c r="R6" i="36"/>
  <c r="M28" i="20"/>
  <c r="W28" i="20" s="1"/>
  <c r="N28" i="20"/>
  <c r="X28" i="20" s="1"/>
  <c r="B13" i="44" s="1"/>
  <c r="L28" i="20"/>
  <c r="V28" i="20" s="1"/>
  <c r="L36" i="110"/>
  <c r="M36" i="110" s="1"/>
  <c r="F4" i="43"/>
  <c r="D4" i="43"/>
  <c r="E4" i="43"/>
  <c r="C4" i="43"/>
  <c r="G43" i="110"/>
  <c r="I43" i="110" s="1"/>
  <c r="L12" i="110"/>
  <c r="M12" i="110" s="1"/>
  <c r="T23" i="20"/>
  <c r="U23" i="20"/>
  <c r="G22" i="110"/>
  <c r="I22" i="110" s="1"/>
  <c r="D3" i="30"/>
  <c r="E3" i="30"/>
  <c r="F3" i="30"/>
  <c r="G3" i="30"/>
  <c r="R9" i="43"/>
  <c r="G9" i="43" s="1"/>
  <c r="L9" i="20"/>
  <c r="V9" i="20" s="1"/>
  <c r="M9" i="20"/>
  <c r="W9" i="20" s="1"/>
  <c r="N9" i="20"/>
  <c r="X9" i="20" s="1"/>
  <c r="B7" i="43" s="1"/>
  <c r="L19" i="20"/>
  <c r="V19" i="20" s="1"/>
  <c r="M19" i="20"/>
  <c r="W19" i="20" s="1"/>
  <c r="N19" i="20"/>
  <c r="X19" i="20" s="1"/>
  <c r="B4" i="44" s="1"/>
  <c r="D17" i="79" s="1"/>
  <c r="G2" i="17"/>
  <c r="L21" i="110"/>
  <c r="M21" i="110" s="1"/>
  <c r="L34" i="20"/>
  <c r="V34" i="20" s="1"/>
  <c r="M34" i="20"/>
  <c r="W34" i="20" s="1"/>
  <c r="N34" i="20"/>
  <c r="X34" i="20" s="1"/>
  <c r="B2" i="45" s="1"/>
  <c r="D32" i="79" s="1"/>
  <c r="R4" i="17"/>
  <c r="P6" i="17"/>
  <c r="G21" i="110"/>
  <c r="I21" i="110" s="1"/>
  <c r="AC22" i="2"/>
  <c r="L22" i="4" s="1"/>
  <c r="Y7" i="2"/>
  <c r="Z7" i="2"/>
  <c r="J7" i="4" s="1"/>
  <c r="AA7" i="2"/>
  <c r="K7" i="4" s="1"/>
  <c r="M13" i="2"/>
  <c r="F13" i="4" s="1"/>
  <c r="T4" i="20"/>
  <c r="D48" i="20"/>
  <c r="U25" i="20" s="1"/>
  <c r="U4" i="20"/>
  <c r="T42" i="20"/>
  <c r="U42" i="20"/>
  <c r="L3" i="110"/>
  <c r="M3" i="110" s="1"/>
  <c r="L30" i="110"/>
  <c r="M30" i="110" s="1"/>
  <c r="R5" i="30"/>
  <c r="AC8" i="2"/>
  <c r="L8" i="4" s="1"/>
  <c r="AC21" i="2"/>
  <c r="L21" i="4" s="1"/>
  <c r="M19" i="2"/>
  <c r="F19" i="4" s="1"/>
  <c r="T41" i="20"/>
  <c r="U41" i="20"/>
  <c r="N12" i="20"/>
  <c r="X12" i="20" s="1"/>
  <c r="B10" i="43" s="1"/>
  <c r="L12" i="20"/>
  <c r="V12" i="20" s="1"/>
  <c r="M12" i="20"/>
  <c r="W12" i="20" s="1"/>
  <c r="P2" i="36"/>
  <c r="AC6" i="2"/>
  <c r="L6" i="4" s="1"/>
  <c r="AC20" i="2"/>
  <c r="L20" i="4" s="1"/>
  <c r="M11" i="2"/>
  <c r="F11" i="4" s="1"/>
  <c r="J19" i="2"/>
  <c r="E19" i="4" s="1"/>
  <c r="L4" i="20"/>
  <c r="V4" i="20" s="1"/>
  <c r="M4" i="20"/>
  <c r="W4" i="20" s="1"/>
  <c r="N4" i="20"/>
  <c r="X4" i="20" s="1"/>
  <c r="B2" i="43" s="1"/>
  <c r="T39" i="20"/>
  <c r="U39" i="20"/>
  <c r="M23" i="20"/>
  <c r="W23" i="20" s="1"/>
  <c r="N23" i="20"/>
  <c r="X23" i="20" s="1"/>
  <c r="B8" i="44" s="1"/>
  <c r="L23" i="20"/>
  <c r="V23" i="20" s="1"/>
  <c r="L37" i="20"/>
  <c r="V37" i="20" s="1"/>
  <c r="M37" i="20"/>
  <c r="W37" i="20" s="1"/>
  <c r="N37" i="20"/>
  <c r="X37" i="20" s="1"/>
  <c r="B5" i="45" s="1"/>
  <c r="P7" i="110"/>
  <c r="G30" i="110"/>
  <c r="I30" i="110" s="1"/>
  <c r="F2" i="12"/>
  <c r="E2" i="12"/>
  <c r="G2" i="12"/>
  <c r="G15" i="12" s="1"/>
  <c r="H2" i="12"/>
  <c r="C8" i="4"/>
  <c r="C25" i="4"/>
  <c r="D7" i="4"/>
  <c r="D22" i="4"/>
  <c r="Q13" i="2"/>
  <c r="G13" i="4" s="1"/>
  <c r="T13" i="2"/>
  <c r="H13" i="4" s="1"/>
  <c r="T21" i="2"/>
  <c r="H21" i="4" s="1"/>
  <c r="J11" i="2"/>
  <c r="E11" i="4" s="1"/>
  <c r="Y14" i="2"/>
  <c r="AA14" i="2"/>
  <c r="K14" i="4" s="1"/>
  <c r="Z14" i="2"/>
  <c r="J14" i="4" s="1"/>
  <c r="Y18" i="2"/>
  <c r="Z18" i="2"/>
  <c r="J18" i="4" s="1"/>
  <c r="AA18" i="2"/>
  <c r="K18" i="4" s="1"/>
  <c r="U10" i="20"/>
  <c r="T10" i="20"/>
  <c r="T38" i="20"/>
  <c r="U38" i="20"/>
  <c r="G4" i="110"/>
  <c r="I4" i="110" s="1"/>
  <c r="R6" i="45"/>
  <c r="Q12" i="2"/>
  <c r="G12" i="4" s="1"/>
  <c r="T12" i="2"/>
  <c r="H12" i="4" s="1"/>
  <c r="R3" i="2"/>
  <c r="R2" i="2"/>
  <c r="Z6" i="2"/>
  <c r="J6" i="4" s="1"/>
  <c r="AA6" i="2"/>
  <c r="K6" i="4" s="1"/>
  <c r="Y6" i="2"/>
  <c r="M9" i="2"/>
  <c r="F9" i="4" s="1"/>
  <c r="Y24" i="2"/>
  <c r="Z24" i="2"/>
  <c r="J24" i="4" s="1"/>
  <c r="AA24" i="2"/>
  <c r="K24" i="4" s="1"/>
  <c r="T6" i="20"/>
  <c r="U6" i="20"/>
  <c r="U36" i="20"/>
  <c r="T36" i="20"/>
  <c r="P12" i="45"/>
  <c r="T12" i="45" s="1"/>
  <c r="P2" i="43"/>
  <c r="T2" i="43" s="1"/>
  <c r="G13" i="43"/>
  <c r="P8" i="44"/>
  <c r="T8" i="44" s="1"/>
  <c r="P12" i="44"/>
  <c r="T12" i="44" s="1"/>
  <c r="P17" i="44"/>
  <c r="R12" i="45"/>
  <c r="P13" i="45"/>
  <c r="G3" i="110"/>
  <c r="I3" i="110" s="1"/>
  <c r="R7" i="110"/>
  <c r="L29" i="110"/>
  <c r="M29" i="110" s="1"/>
  <c r="H2" i="36"/>
  <c r="C8" i="36"/>
  <c r="D8" i="36"/>
  <c r="E8" i="36"/>
  <c r="F8" i="36"/>
  <c r="G8" i="36"/>
  <c r="P10" i="43"/>
  <c r="T10" i="43" s="1"/>
  <c r="Y10" i="2"/>
  <c r="Z10" i="2"/>
  <c r="J10" i="4" s="1"/>
  <c r="AA10" i="2"/>
  <c r="K10" i="4" s="1"/>
  <c r="M16" i="2"/>
  <c r="F16" i="4" s="1"/>
  <c r="Y21" i="2"/>
  <c r="AA21" i="2"/>
  <c r="K21" i="4" s="1"/>
  <c r="Z21" i="2"/>
  <c r="J21" i="4" s="1"/>
  <c r="M24" i="2"/>
  <c r="F24" i="4" s="1"/>
  <c r="T12" i="20"/>
  <c r="U12" i="20"/>
  <c r="U40" i="20"/>
  <c r="T40" i="20"/>
  <c r="L8" i="20"/>
  <c r="V8" i="20" s="1"/>
  <c r="M8" i="20"/>
  <c r="W8" i="20" s="1"/>
  <c r="N8" i="20"/>
  <c r="X8" i="20" s="1"/>
  <c r="B6" i="43" s="1"/>
  <c r="L13" i="20"/>
  <c r="V13" i="20" s="1"/>
  <c r="M13" i="20"/>
  <c r="W13" i="20" s="1"/>
  <c r="N13" i="20"/>
  <c r="X13" i="20" s="1"/>
  <c r="B11" i="43" s="1"/>
  <c r="N18" i="20"/>
  <c r="X18" i="20" s="1"/>
  <c r="B3" i="44" s="1"/>
  <c r="D16" i="79" s="1"/>
  <c r="M18" i="20"/>
  <c r="W18" i="20" s="1"/>
  <c r="L18" i="20"/>
  <c r="V18" i="20" s="1"/>
  <c r="N35" i="20"/>
  <c r="X35" i="20" s="1"/>
  <c r="B3" i="45" s="1"/>
  <c r="M35" i="20"/>
  <c r="W35" i="20" s="1"/>
  <c r="L35" i="20"/>
  <c r="V35" i="20" s="1"/>
  <c r="P2" i="110"/>
  <c r="L20" i="110"/>
  <c r="M20" i="110" s="1"/>
  <c r="G29" i="110"/>
  <c r="I29" i="110" s="1"/>
  <c r="G38" i="110"/>
  <c r="I38" i="110" s="1"/>
  <c r="L45" i="110"/>
  <c r="M45" i="110" s="1"/>
  <c r="E4" i="30"/>
  <c r="F4" i="30"/>
  <c r="D4" i="30"/>
  <c r="G4" i="30"/>
  <c r="C5" i="36"/>
  <c r="D5" i="36"/>
  <c r="E5" i="36"/>
  <c r="F5" i="36"/>
  <c r="G5" i="36"/>
  <c r="F7" i="43"/>
  <c r="E7" i="43"/>
  <c r="G7" i="79" s="1"/>
  <c r="C7" i="43"/>
  <c r="D7" i="43"/>
  <c r="F7" i="79" s="1"/>
  <c r="R14" i="43"/>
  <c r="G14" i="43" s="1"/>
  <c r="C5" i="44"/>
  <c r="E18" i="79" s="1"/>
  <c r="D5" i="44"/>
  <c r="F18" i="79" s="1"/>
  <c r="E5" i="44"/>
  <c r="G18" i="79" s="1"/>
  <c r="F5" i="44"/>
  <c r="H18" i="79" s="1"/>
  <c r="L42" i="20"/>
  <c r="V42" i="20" s="1"/>
  <c r="M42" i="20"/>
  <c r="W42" i="20" s="1"/>
  <c r="N42" i="20"/>
  <c r="X42" i="20" s="1"/>
  <c r="B10" i="45" s="1"/>
  <c r="R2" i="17"/>
  <c r="L7" i="110"/>
  <c r="M7" i="110" s="1"/>
  <c r="G16" i="110"/>
  <c r="I16" i="110" s="1"/>
  <c r="L37" i="110"/>
  <c r="M37" i="110" s="1"/>
  <c r="H3" i="30"/>
  <c r="R8" i="36"/>
  <c r="H8" i="36" s="1"/>
  <c r="R5" i="44"/>
  <c r="L24" i="20"/>
  <c r="V24" i="20" s="1"/>
  <c r="N24" i="20"/>
  <c r="X24" i="20" s="1"/>
  <c r="B9" i="44" s="1"/>
  <c r="M24" i="20"/>
  <c r="W24" i="20" s="1"/>
  <c r="L30" i="20"/>
  <c r="V30" i="20" s="1"/>
  <c r="M30" i="20"/>
  <c r="W30" i="20" s="1"/>
  <c r="N30" i="20"/>
  <c r="X30" i="20" s="1"/>
  <c r="B15" i="44" s="1"/>
  <c r="L2" i="110"/>
  <c r="M2" i="110" s="1"/>
  <c r="G7" i="110"/>
  <c r="I7" i="110" s="1"/>
  <c r="L28" i="110"/>
  <c r="M28" i="110" s="1"/>
  <c r="G37" i="110"/>
  <c r="I37" i="110" s="1"/>
  <c r="G45" i="110"/>
  <c r="I45" i="110" s="1"/>
  <c r="F5" i="30"/>
  <c r="G5" i="30"/>
  <c r="E5" i="30"/>
  <c r="D5" i="30"/>
  <c r="R5" i="36"/>
  <c r="H5" i="36" s="1"/>
  <c r="G11" i="43"/>
  <c r="P5" i="44"/>
  <c r="T5" i="44" s="1"/>
  <c r="P9" i="44"/>
  <c r="T9" i="44" s="1"/>
  <c r="C14" i="44"/>
  <c r="D14" i="44"/>
  <c r="E14" i="44"/>
  <c r="F14" i="44"/>
  <c r="P7" i="45"/>
  <c r="R15" i="45"/>
  <c r="L15" i="110"/>
  <c r="M15" i="110" s="1"/>
  <c r="G24" i="110"/>
  <c r="I24" i="110" s="1"/>
  <c r="L44" i="110"/>
  <c r="M44" i="110" s="1"/>
  <c r="P7" i="43"/>
  <c r="T7" i="43" s="1"/>
  <c r="R6" i="44"/>
  <c r="E11" i="44"/>
  <c r="C11" i="44"/>
  <c r="D11" i="44"/>
  <c r="F11" i="44"/>
  <c r="G8" i="45"/>
  <c r="R4" i="30"/>
  <c r="P5" i="36"/>
  <c r="P14" i="44"/>
  <c r="G4" i="12"/>
  <c r="G17" i="12" s="1"/>
  <c r="F4" i="12"/>
  <c r="F17" i="12" s="1"/>
  <c r="H4" i="12"/>
  <c r="H17" i="12" s="1"/>
  <c r="C3" i="30" s="1"/>
  <c r="I4" i="12"/>
  <c r="I17" i="12" s="1"/>
  <c r="E4" i="12"/>
  <c r="E17" i="12" s="1"/>
  <c r="D3" i="2"/>
  <c r="C3" i="4" s="1"/>
  <c r="C5" i="4"/>
  <c r="D2" i="2"/>
  <c r="C2" i="4" s="1"/>
  <c r="C24" i="4"/>
  <c r="D15" i="4"/>
  <c r="N2" i="2"/>
  <c r="N3" i="2"/>
  <c r="Q20" i="2"/>
  <c r="G20" i="4" s="1"/>
  <c r="T20" i="2"/>
  <c r="H20" i="4" s="1"/>
  <c r="AC12" i="2"/>
  <c r="L12" i="4" s="1"/>
  <c r="J7" i="2"/>
  <c r="E7" i="4" s="1"/>
  <c r="M15" i="2"/>
  <c r="F15" i="4" s="1"/>
  <c r="M26" i="2"/>
  <c r="F26" i="4" s="1"/>
  <c r="T9" i="20"/>
  <c r="U9" i="20"/>
  <c r="T22" i="20"/>
  <c r="U22" i="20"/>
  <c r="U47" i="20"/>
  <c r="T47" i="20"/>
  <c r="L31" i="20"/>
  <c r="V31" i="20" s="1"/>
  <c r="M31" i="20"/>
  <c r="W31" i="20" s="1"/>
  <c r="N31" i="20"/>
  <c r="X31" i="20" s="1"/>
  <c r="B16" i="44" s="1"/>
  <c r="I2" i="17"/>
  <c r="E5" i="17"/>
  <c r="E2" i="17"/>
  <c r="G11" i="110"/>
  <c r="I11" i="110" s="1"/>
  <c r="L19" i="110"/>
  <c r="M19" i="110" s="1"/>
  <c r="L23" i="110"/>
  <c r="M23" i="110" s="1"/>
  <c r="G32" i="110"/>
  <c r="I32" i="110" s="1"/>
  <c r="P4" i="30"/>
  <c r="S4" i="30" s="1"/>
  <c r="R2" i="36"/>
  <c r="P8" i="43"/>
  <c r="G8" i="43" s="1"/>
  <c r="E12" i="43"/>
  <c r="C12" i="43"/>
  <c r="D12" i="43"/>
  <c r="F12" i="43"/>
  <c r="P6" i="44"/>
  <c r="T6" i="44" s="1"/>
  <c r="R3" i="45"/>
  <c r="C22" i="4"/>
  <c r="D14" i="4"/>
  <c r="Q19" i="2"/>
  <c r="G19" i="4" s="1"/>
  <c r="T19" i="2"/>
  <c r="H19" i="4" s="1"/>
  <c r="AC10" i="2"/>
  <c r="L10" i="4" s="1"/>
  <c r="AC11" i="2"/>
  <c r="L11" i="4" s="1"/>
  <c r="D4" i="4"/>
  <c r="Y9" i="2"/>
  <c r="Z9" i="2"/>
  <c r="J9" i="4" s="1"/>
  <c r="AA9" i="2"/>
  <c r="K9" i="4" s="1"/>
  <c r="J15" i="2"/>
  <c r="E15" i="4" s="1"/>
  <c r="AA17" i="2"/>
  <c r="K17" i="4" s="1"/>
  <c r="Y17" i="2"/>
  <c r="Z17" i="2"/>
  <c r="J17" i="4" s="1"/>
  <c r="Y25" i="2"/>
  <c r="Z25" i="2"/>
  <c r="J25" i="4" s="1"/>
  <c r="AA25" i="2"/>
  <c r="K25" i="4" s="1"/>
  <c r="U8" i="20"/>
  <c r="T8" i="20"/>
  <c r="T20" i="20"/>
  <c r="U20" i="20"/>
  <c r="T46" i="20"/>
  <c r="U46" i="20"/>
  <c r="M20" i="20"/>
  <c r="W20" i="20" s="1"/>
  <c r="L20" i="20"/>
  <c r="V20" i="20" s="1"/>
  <c r="N20" i="20"/>
  <c r="X20" i="20" s="1"/>
  <c r="B5" i="44" s="1"/>
  <c r="D18" i="79" s="1"/>
  <c r="I4" i="17"/>
  <c r="E4" i="17"/>
  <c r="H4" i="17"/>
  <c r="F4" i="17"/>
  <c r="G6" i="110"/>
  <c r="I6" i="110" s="1"/>
  <c r="G23" i="110"/>
  <c r="I23" i="110" s="1"/>
  <c r="R2" i="30"/>
  <c r="H2" i="30" s="1"/>
  <c r="H4" i="30"/>
  <c r="R4" i="43"/>
  <c r="P15" i="44"/>
  <c r="R9" i="45"/>
  <c r="D13" i="4"/>
  <c r="Q5" i="2"/>
  <c r="P2" i="2"/>
  <c r="T5" i="2"/>
  <c r="P3" i="2"/>
  <c r="Q18" i="2"/>
  <c r="G18" i="4" s="1"/>
  <c r="T18" i="2"/>
  <c r="H18" i="4" s="1"/>
  <c r="AC9" i="2"/>
  <c r="L9" i="4" s="1"/>
  <c r="M12" i="2"/>
  <c r="F12" i="4" s="1"/>
  <c r="M23" i="2"/>
  <c r="F23" i="4" s="1"/>
  <c r="U7" i="20"/>
  <c r="T7" i="20"/>
  <c r="T35" i="20"/>
  <c r="U35" i="20"/>
  <c r="T45" i="20"/>
  <c r="U45" i="20"/>
  <c r="L10" i="20"/>
  <c r="V10" i="20" s="1"/>
  <c r="M10" i="20"/>
  <c r="W10" i="20" s="1"/>
  <c r="N10" i="20"/>
  <c r="X10" i="20" s="1"/>
  <c r="B8" i="43" s="1"/>
  <c r="L15" i="20"/>
  <c r="V15" i="20" s="1"/>
  <c r="M15" i="20"/>
  <c r="W15" i="20" s="1"/>
  <c r="N15" i="20"/>
  <c r="X15" i="20" s="1"/>
  <c r="B13" i="43" s="1"/>
  <c r="L26" i="20"/>
  <c r="V26" i="20" s="1"/>
  <c r="M26" i="20"/>
  <c r="W26" i="20" s="1"/>
  <c r="N26" i="20"/>
  <c r="X26" i="20" s="1"/>
  <c r="B11" i="44" s="1"/>
  <c r="L38" i="20"/>
  <c r="V38" i="20" s="1"/>
  <c r="M38" i="20"/>
  <c r="W38" i="20" s="1"/>
  <c r="N38" i="20"/>
  <c r="X38" i="20" s="1"/>
  <c r="B6" i="45" s="1"/>
  <c r="G19" i="110"/>
  <c r="I19" i="110" s="1"/>
  <c r="L27" i="110"/>
  <c r="M27" i="110" s="1"/>
  <c r="L31" i="110"/>
  <c r="M31" i="110" s="1"/>
  <c r="G40" i="110"/>
  <c r="I40" i="110" s="1"/>
  <c r="P6" i="36"/>
  <c r="R2" i="44"/>
  <c r="P9" i="45"/>
  <c r="T9" i="45" s="1"/>
  <c r="L21" i="20"/>
  <c r="V21" i="20" s="1"/>
  <c r="N21" i="20"/>
  <c r="X21" i="20" s="1"/>
  <c r="B6" i="44" s="1"/>
  <c r="M21" i="20"/>
  <c r="W21" i="20" s="1"/>
  <c r="M32" i="20"/>
  <c r="W32" i="20" s="1"/>
  <c r="N32" i="20"/>
  <c r="X32" i="20" s="1"/>
  <c r="B17" i="44" s="1"/>
  <c r="L32" i="20"/>
  <c r="V32" i="20" s="1"/>
  <c r="M45" i="20"/>
  <c r="W45" i="20" s="1"/>
  <c r="N45" i="20"/>
  <c r="X45" i="20" s="1"/>
  <c r="B13" i="45" s="1"/>
  <c r="L45" i="20"/>
  <c r="V45" i="20" s="1"/>
  <c r="L5" i="110"/>
  <c r="M5" i="110" s="1"/>
  <c r="L14" i="110"/>
  <c r="M14" i="110" s="1"/>
  <c r="G31" i="110"/>
  <c r="I31" i="110" s="1"/>
  <c r="D2" i="30"/>
  <c r="G2" i="30"/>
  <c r="R3" i="36"/>
  <c r="H3" i="36" s="1"/>
  <c r="P2" i="44"/>
  <c r="T2" i="44" s="1"/>
  <c r="P10" i="45"/>
  <c r="T10" i="45" s="1"/>
  <c r="T16" i="2"/>
  <c r="H16" i="4" s="1"/>
  <c r="Q16" i="2"/>
  <c r="G16" i="4" s="1"/>
  <c r="AC7" i="2"/>
  <c r="L7" i="4" s="1"/>
  <c r="AC26" i="2"/>
  <c r="L26" i="4" s="1"/>
  <c r="J9" i="2"/>
  <c r="E9" i="4" s="1"/>
  <c r="Z11" i="2"/>
  <c r="J11" i="4" s="1"/>
  <c r="Y11" i="2"/>
  <c r="AA11" i="2"/>
  <c r="K11" i="4" s="1"/>
  <c r="J20" i="2"/>
  <c r="E20" i="4" s="1"/>
  <c r="Y22" i="2"/>
  <c r="Z22" i="2"/>
  <c r="J22" i="4" s="1"/>
  <c r="AA22" i="2"/>
  <c r="K22" i="4" s="1"/>
  <c r="T32" i="20"/>
  <c r="U32" i="20"/>
  <c r="G5" i="110"/>
  <c r="I5" i="110" s="1"/>
  <c r="G27" i="110"/>
  <c r="I27" i="110" s="1"/>
  <c r="L35" i="110"/>
  <c r="M35" i="110" s="1"/>
  <c r="L39" i="110"/>
  <c r="M39" i="110" s="1"/>
  <c r="H6" i="36"/>
  <c r="P5" i="43"/>
  <c r="T5" i="43" s="1"/>
  <c r="R12" i="43"/>
  <c r="G12" i="43" s="1"/>
  <c r="R3" i="44"/>
  <c r="C8" i="44"/>
  <c r="D8" i="44"/>
  <c r="F21" i="79" s="1"/>
  <c r="E8" i="44"/>
  <c r="G21" i="79" s="1"/>
  <c r="F8" i="44"/>
  <c r="H21" i="79" s="1"/>
  <c r="M25" i="2"/>
  <c r="F25" i="4" s="1"/>
  <c r="U19" i="20"/>
  <c r="T19" i="20"/>
  <c r="T31" i="20"/>
  <c r="U31" i="20"/>
  <c r="L6" i="20"/>
  <c r="V6" i="20" s="1"/>
  <c r="M6" i="20"/>
  <c r="W6" i="20" s="1"/>
  <c r="N6" i="20"/>
  <c r="X6" i="20" s="1"/>
  <c r="B4" i="43" s="1"/>
  <c r="M11" i="20"/>
  <c r="W11" i="20" s="1"/>
  <c r="N11" i="20"/>
  <c r="X11" i="20" s="1"/>
  <c r="B9" i="43" s="1"/>
  <c r="L11" i="20"/>
  <c r="V11" i="20" s="1"/>
  <c r="M16" i="20"/>
  <c r="W16" i="20" s="1"/>
  <c r="N16" i="20"/>
  <c r="X16" i="20" s="1"/>
  <c r="B14" i="43" s="1"/>
  <c r="L16" i="20"/>
  <c r="V16" i="20" s="1"/>
  <c r="L27" i="20"/>
  <c r="V27" i="20" s="1"/>
  <c r="M27" i="20"/>
  <c r="W27" i="20" s="1"/>
  <c r="N27" i="20"/>
  <c r="X27" i="20" s="1"/>
  <c r="B12" i="44" s="1"/>
  <c r="L33" i="20"/>
  <c r="V33" i="20" s="1"/>
  <c r="M33" i="20"/>
  <c r="W33" i="20" s="1"/>
  <c r="N33" i="20"/>
  <c r="X33" i="20" s="1"/>
  <c r="B18" i="44" s="1"/>
  <c r="L39" i="20"/>
  <c r="V39" i="20" s="1"/>
  <c r="M39" i="20"/>
  <c r="W39" i="20" s="1"/>
  <c r="N39" i="20"/>
  <c r="X39" i="20" s="1"/>
  <c r="B7" i="45" s="1"/>
  <c r="G3" i="17"/>
  <c r="L4" i="110"/>
  <c r="M4" i="110" s="1"/>
  <c r="G14" i="110"/>
  <c r="I14" i="110" s="1"/>
  <c r="L22" i="110"/>
  <c r="M22" i="110" s="1"/>
  <c r="G39" i="110"/>
  <c r="I39" i="110" s="1"/>
  <c r="Z4" i="2"/>
  <c r="J4" i="4" s="1"/>
  <c r="Y4" i="2"/>
  <c r="AA4" i="2"/>
  <c r="K4" i="4" s="1"/>
  <c r="Y8" i="2"/>
  <c r="Z8" i="2"/>
  <c r="J8" i="4" s="1"/>
  <c r="AA8" i="2"/>
  <c r="K8" i="4" s="1"/>
  <c r="M14" i="2"/>
  <c r="F14" i="4" s="1"/>
  <c r="J17" i="2"/>
  <c r="E17" i="4" s="1"/>
  <c r="Y19" i="2"/>
  <c r="AA19" i="2"/>
  <c r="K19" i="4" s="1"/>
  <c r="Z19" i="2"/>
  <c r="J19" i="4" s="1"/>
  <c r="J25" i="2"/>
  <c r="E25" i="4" s="1"/>
  <c r="T17" i="20"/>
  <c r="U17" i="20"/>
  <c r="U30" i="20"/>
  <c r="T30" i="20"/>
  <c r="N46" i="20"/>
  <c r="X46" i="20" s="1"/>
  <c r="B14" i="45" s="1"/>
  <c r="L46" i="20"/>
  <c r="V46" i="20" s="1"/>
  <c r="M46" i="20"/>
  <c r="W46" i="20" s="1"/>
  <c r="G4" i="17"/>
  <c r="L13" i="110"/>
  <c r="M13" i="110" s="1"/>
  <c r="G35" i="110"/>
  <c r="I35" i="110" s="1"/>
  <c r="L43" i="110"/>
  <c r="M43" i="110" s="1"/>
  <c r="R2" i="43"/>
  <c r="P13" i="43"/>
  <c r="T13" i="43" s="1"/>
  <c r="P3" i="44"/>
  <c r="T3" i="44" s="1"/>
  <c r="R8" i="44"/>
  <c r="R16" i="44"/>
  <c r="G16" i="44" s="1"/>
  <c r="C12" i="45"/>
  <c r="D12" i="45"/>
  <c r="E12" i="45"/>
  <c r="F12" i="45"/>
  <c r="R11" i="44"/>
  <c r="C4" i="45"/>
  <c r="D4" i="45"/>
  <c r="E4" i="45"/>
  <c r="F4" i="45"/>
  <c r="E7" i="45"/>
  <c r="C7" i="45"/>
  <c r="D7" i="45"/>
  <c r="F7" i="45"/>
  <c r="B5" i="49"/>
  <c r="B12" i="49"/>
  <c r="B24" i="49"/>
  <c r="B31" i="49"/>
  <c r="B38" i="49"/>
  <c r="P8" i="36"/>
  <c r="D3" i="43"/>
  <c r="E3" i="43"/>
  <c r="F3" i="43"/>
  <c r="C3" i="43"/>
  <c r="P4" i="43"/>
  <c r="T4" i="43" s="1"/>
  <c r="C6" i="43"/>
  <c r="D6" i="43"/>
  <c r="E6" i="43"/>
  <c r="F6" i="43"/>
  <c r="C9" i="43"/>
  <c r="D9" i="43"/>
  <c r="E9" i="43"/>
  <c r="F9" i="43"/>
  <c r="P14" i="43"/>
  <c r="C10" i="44"/>
  <c r="D10" i="44"/>
  <c r="E10" i="44"/>
  <c r="F10" i="44"/>
  <c r="P11" i="44"/>
  <c r="T11" i="44" s="1"/>
  <c r="C13" i="44"/>
  <c r="D13" i="44"/>
  <c r="E13" i="44"/>
  <c r="F13" i="44"/>
  <c r="C16" i="44"/>
  <c r="D16" i="44"/>
  <c r="E16" i="44"/>
  <c r="F16" i="44"/>
  <c r="B9" i="49"/>
  <c r="B16" i="49"/>
  <c r="B23" i="49"/>
  <c r="B30" i="49"/>
  <c r="B37" i="49"/>
  <c r="P15" i="45"/>
  <c r="F4" i="36"/>
  <c r="C4" i="36"/>
  <c r="D4" i="36"/>
  <c r="E4" i="36"/>
  <c r="G4" i="36"/>
  <c r="G4" i="43"/>
  <c r="R11" i="43"/>
  <c r="C4" i="44"/>
  <c r="E17" i="79" s="1"/>
  <c r="D4" i="44"/>
  <c r="F17" i="79" s="1"/>
  <c r="E4" i="44"/>
  <c r="G17" i="79" s="1"/>
  <c r="F4" i="44"/>
  <c r="H17" i="79" s="1"/>
  <c r="E7" i="44"/>
  <c r="F7" i="44"/>
  <c r="C7" i="44"/>
  <c r="D7" i="44"/>
  <c r="C8" i="45"/>
  <c r="D8" i="45"/>
  <c r="E8" i="45"/>
  <c r="F8" i="45"/>
  <c r="E11" i="45"/>
  <c r="C11" i="45"/>
  <c r="D11" i="45"/>
  <c r="F11" i="45"/>
  <c r="C14" i="45"/>
  <c r="E14" i="45"/>
  <c r="F14" i="45"/>
  <c r="D14" i="45"/>
  <c r="B8" i="49"/>
  <c r="B15" i="49"/>
  <c r="B22" i="49"/>
  <c r="B34" i="49"/>
  <c r="B41" i="49"/>
  <c r="R5" i="43"/>
  <c r="R8" i="43"/>
  <c r="G2" i="44"/>
  <c r="I15" i="79" s="1"/>
  <c r="R9" i="44"/>
  <c r="R12" i="44"/>
  <c r="R15" i="44"/>
  <c r="G15" i="44" s="1"/>
  <c r="P3" i="45"/>
  <c r="T3" i="45" s="1"/>
  <c r="E5" i="45"/>
  <c r="F5" i="45"/>
  <c r="D5" i="45"/>
  <c r="C5" i="45"/>
  <c r="P6" i="45"/>
  <c r="G15" i="45"/>
  <c r="J23" i="2"/>
  <c r="E23" i="4" s="1"/>
  <c r="J26" i="2"/>
  <c r="E26" i="4" s="1"/>
  <c r="T11" i="20"/>
  <c r="U11" i="20"/>
  <c r="U27" i="20"/>
  <c r="T27" i="20"/>
  <c r="T43" i="20"/>
  <c r="U43" i="20"/>
  <c r="D10" i="43"/>
  <c r="E10" i="43"/>
  <c r="F10" i="43"/>
  <c r="C10" i="43"/>
  <c r="P11" i="43"/>
  <c r="C13" i="43"/>
  <c r="D13" i="43"/>
  <c r="E13" i="43"/>
  <c r="F13" i="43"/>
  <c r="D17" i="44"/>
  <c r="E17" i="44"/>
  <c r="C17" i="44"/>
  <c r="F17" i="44"/>
  <c r="P18" i="44"/>
  <c r="C2" i="45"/>
  <c r="E32" i="79" s="1"/>
  <c r="D2" i="45"/>
  <c r="F32" i="79" s="1"/>
  <c r="E2" i="45"/>
  <c r="G32" i="79" s="1"/>
  <c r="F2" i="45"/>
  <c r="H32" i="79" s="1"/>
  <c r="B7" i="49"/>
  <c r="B19" i="49"/>
  <c r="B26" i="49"/>
  <c r="B33" i="49"/>
  <c r="B40" i="49"/>
  <c r="R7" i="45"/>
  <c r="R10" i="45"/>
  <c r="R13" i="45"/>
  <c r="R4" i="45"/>
  <c r="D15" i="45"/>
  <c r="C15" i="45"/>
  <c r="E15" i="45"/>
  <c r="F15" i="45"/>
  <c r="B4" i="49"/>
  <c r="B11" i="49"/>
  <c r="B18" i="49"/>
  <c r="B25" i="49"/>
  <c r="B32" i="49"/>
  <c r="B44" i="49"/>
  <c r="P3" i="36"/>
  <c r="R4" i="36"/>
  <c r="R7" i="36"/>
  <c r="C2" i="44"/>
  <c r="E15" i="79" s="1"/>
  <c r="D2" i="44"/>
  <c r="F15" i="79" s="1"/>
  <c r="E2" i="44"/>
  <c r="G15" i="79" s="1"/>
  <c r="F2" i="44"/>
  <c r="H15" i="79" s="1"/>
  <c r="E3" i="45"/>
  <c r="D3" i="45"/>
  <c r="F3" i="45"/>
  <c r="C3" i="45"/>
  <c r="P4" i="45"/>
  <c r="F6" i="45"/>
  <c r="C6" i="45"/>
  <c r="D6" i="45"/>
  <c r="E6" i="45"/>
  <c r="E9" i="45"/>
  <c r="C9" i="45"/>
  <c r="D9" i="45"/>
  <c r="F9" i="45"/>
  <c r="B3" i="49"/>
  <c r="B10" i="49"/>
  <c r="B17" i="49"/>
  <c r="B29" i="49"/>
  <c r="B36" i="49"/>
  <c r="B43" i="49"/>
  <c r="G9" i="110"/>
  <c r="I9" i="110" s="1"/>
  <c r="L10" i="110"/>
  <c r="M10" i="110" s="1"/>
  <c r="G12" i="110"/>
  <c r="I12" i="110" s="1"/>
  <c r="L18" i="110"/>
  <c r="M18" i="110" s="1"/>
  <c r="G20" i="110"/>
  <c r="I20" i="110" s="1"/>
  <c r="L26" i="110"/>
  <c r="M26" i="110" s="1"/>
  <c r="G28" i="110"/>
  <c r="I28" i="110" s="1"/>
  <c r="L34" i="110"/>
  <c r="M34" i="110" s="1"/>
  <c r="G36" i="110"/>
  <c r="I36" i="110" s="1"/>
  <c r="L42" i="110"/>
  <c r="M42" i="110" s="1"/>
  <c r="P2" i="30"/>
  <c r="P5" i="30"/>
  <c r="S5" i="30" s="1"/>
  <c r="C2" i="36"/>
  <c r="D2" i="36"/>
  <c r="G2" i="36"/>
  <c r="R3" i="43"/>
  <c r="R6" i="43"/>
  <c r="P9" i="43"/>
  <c r="P12" i="43"/>
  <c r="R7" i="44"/>
  <c r="R10" i="44"/>
  <c r="R13" i="44"/>
  <c r="P16" i="44"/>
  <c r="G7" i="45"/>
  <c r="G10" i="45"/>
  <c r="G13" i="45"/>
  <c r="R14" i="45"/>
  <c r="T5" i="20"/>
  <c r="U5" i="20"/>
  <c r="T21" i="20"/>
  <c r="U21" i="20"/>
  <c r="U37" i="20"/>
  <c r="T37" i="20"/>
  <c r="I7" i="17"/>
  <c r="R3" i="17"/>
  <c r="R3" i="30"/>
  <c r="P4" i="36"/>
  <c r="T4" i="36" s="1"/>
  <c r="P7" i="36"/>
  <c r="T7" i="36" s="1"/>
  <c r="C8" i="43"/>
  <c r="D8" i="43"/>
  <c r="E8" i="43"/>
  <c r="F8" i="43"/>
  <c r="C11" i="43"/>
  <c r="F11" i="43"/>
  <c r="D11" i="43"/>
  <c r="E11" i="43"/>
  <c r="F14" i="43"/>
  <c r="E14" i="43"/>
  <c r="C14" i="43"/>
  <c r="D14" i="43"/>
  <c r="R4" i="44"/>
  <c r="D15" i="44"/>
  <c r="E15" i="44"/>
  <c r="F15" i="44"/>
  <c r="C15" i="44"/>
  <c r="C18" i="44"/>
  <c r="D18" i="44"/>
  <c r="E18" i="44"/>
  <c r="F18" i="44"/>
  <c r="G4" i="45"/>
  <c r="R11" i="45"/>
  <c r="B2" i="49"/>
  <c r="B14" i="49"/>
  <c r="B21" i="49"/>
  <c r="B28" i="49"/>
  <c r="B35" i="49"/>
  <c r="B42" i="49"/>
  <c r="N36" i="20"/>
  <c r="X36" i="20" s="1"/>
  <c r="B4" i="45" s="1"/>
  <c r="L36" i="20"/>
  <c r="V36" i="20" s="1"/>
  <c r="M36" i="20"/>
  <c r="W36" i="20" s="1"/>
  <c r="M40" i="20"/>
  <c r="W40" i="20" s="1"/>
  <c r="N40" i="20"/>
  <c r="X40" i="20" s="1"/>
  <c r="B8" i="45" s="1"/>
  <c r="L40" i="20"/>
  <c r="V40" i="20" s="1"/>
  <c r="L44" i="20"/>
  <c r="V44" i="20" s="1"/>
  <c r="M44" i="20"/>
  <c r="W44" i="20" s="1"/>
  <c r="N44" i="20"/>
  <c r="X44" i="20" s="1"/>
  <c r="B12" i="45" s="1"/>
  <c r="G2" i="110"/>
  <c r="I2" i="110" s="1"/>
  <c r="L8" i="110"/>
  <c r="M8" i="110" s="1"/>
  <c r="G10" i="110"/>
  <c r="I10" i="110" s="1"/>
  <c r="G17" i="110"/>
  <c r="I17" i="110" s="1"/>
  <c r="G18" i="110"/>
  <c r="I18" i="110" s="1"/>
  <c r="G25" i="110"/>
  <c r="I25" i="110" s="1"/>
  <c r="G26" i="110"/>
  <c r="I26" i="110" s="1"/>
  <c r="G33" i="110"/>
  <c r="I33" i="110" s="1"/>
  <c r="G34" i="110"/>
  <c r="I34" i="110" s="1"/>
  <c r="G41" i="110"/>
  <c r="I41" i="110" s="1"/>
  <c r="G42" i="110"/>
  <c r="I42" i="110" s="1"/>
  <c r="H5" i="30"/>
  <c r="P3" i="43"/>
  <c r="D5" i="43"/>
  <c r="E5" i="43"/>
  <c r="C5" i="43"/>
  <c r="F5" i="43"/>
  <c r="P6" i="43"/>
  <c r="T6" i="43" s="1"/>
  <c r="P7" i="44"/>
  <c r="P10" i="44"/>
  <c r="C12" i="44"/>
  <c r="D12" i="44"/>
  <c r="F12" i="44"/>
  <c r="E12" i="44"/>
  <c r="P13" i="44"/>
  <c r="T13" i="44" s="1"/>
  <c r="R2" i="45"/>
  <c r="R5" i="45"/>
  <c r="R8" i="45"/>
  <c r="P14" i="45"/>
  <c r="T14" i="45" s="1"/>
  <c r="P3" i="30"/>
  <c r="E6" i="36"/>
  <c r="F6" i="36"/>
  <c r="C6" i="36"/>
  <c r="D6" i="36"/>
  <c r="G6" i="36"/>
  <c r="C2" i="43"/>
  <c r="D2" i="43"/>
  <c r="E2" i="43"/>
  <c r="F2" i="43"/>
  <c r="C3" i="44"/>
  <c r="E16" i="79" s="1"/>
  <c r="D3" i="44"/>
  <c r="F16" i="79" s="1"/>
  <c r="E3" i="44"/>
  <c r="G16" i="79" s="1"/>
  <c r="F3" i="44"/>
  <c r="H16" i="79" s="1"/>
  <c r="P4" i="44"/>
  <c r="C6" i="44"/>
  <c r="D6" i="44"/>
  <c r="E6" i="44"/>
  <c r="F6" i="44"/>
  <c r="C9" i="44"/>
  <c r="D9" i="44"/>
  <c r="E9" i="44"/>
  <c r="F9" i="44"/>
  <c r="F10" i="45"/>
  <c r="C10" i="45"/>
  <c r="D10" i="45"/>
  <c r="E10" i="45"/>
  <c r="P11" i="45"/>
  <c r="E13" i="45"/>
  <c r="D13" i="45"/>
  <c r="C13" i="45"/>
  <c r="F13" i="45"/>
  <c r="B6" i="49"/>
  <c r="B13" i="49"/>
  <c r="B20" i="49"/>
  <c r="B27" i="49"/>
  <c r="B39" i="49"/>
  <c r="B45" i="49"/>
  <c r="F3" i="12"/>
  <c r="F16" i="12" s="1"/>
  <c r="G3" i="12"/>
  <c r="G16" i="12" s="1"/>
  <c r="E3" i="12"/>
  <c r="E16" i="12" s="1"/>
  <c r="H3" i="12"/>
  <c r="H16" i="12" s="1"/>
  <c r="C4" i="30" s="1"/>
  <c r="I3" i="12"/>
  <c r="I16" i="12" s="1"/>
  <c r="H7" i="12"/>
  <c r="I7" i="12"/>
  <c r="E7" i="12"/>
  <c r="F7" i="12"/>
  <c r="G7" i="12"/>
  <c r="C20" i="4"/>
  <c r="C23" i="4"/>
  <c r="D18" i="4"/>
  <c r="Q9" i="2"/>
  <c r="G9" i="4" s="1"/>
  <c r="T9" i="2"/>
  <c r="H9" i="4" s="1"/>
  <c r="AB2" i="2"/>
  <c r="AC5" i="2"/>
  <c r="AC25" i="2"/>
  <c r="L25" i="4" s="1"/>
  <c r="J6" i="2"/>
  <c r="E6" i="4" s="1"/>
  <c r="M18" i="2"/>
  <c r="F18" i="4" s="1"/>
  <c r="T18" i="20"/>
  <c r="U18" i="20"/>
  <c r="T34" i="20"/>
  <c r="U34" i="20"/>
  <c r="L5" i="20"/>
  <c r="V5" i="20" s="1"/>
  <c r="M5" i="20"/>
  <c r="W5" i="20" s="1"/>
  <c r="N5" i="20"/>
  <c r="X5" i="20" s="1"/>
  <c r="B3" i="43" s="1"/>
  <c r="E3" i="17"/>
  <c r="F3" i="17"/>
  <c r="I3" i="17"/>
  <c r="H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C3" i="36"/>
  <c r="D3" i="36"/>
  <c r="G3" i="36"/>
  <c r="G6" i="43"/>
  <c r="R7" i="43"/>
  <c r="R10" i="43"/>
  <c r="R13" i="43"/>
  <c r="G7" i="44"/>
  <c r="G10" i="44"/>
  <c r="G13" i="44"/>
  <c r="R14" i="44"/>
  <c r="R17" i="44"/>
  <c r="G17" i="44" s="1"/>
  <c r="R18" i="44"/>
  <c r="P2" i="45"/>
  <c r="P5" i="45"/>
  <c r="P8" i="45"/>
  <c r="Y5" i="2"/>
  <c r="G37" i="44" l="1"/>
  <c r="I29" i="79"/>
  <c r="G33" i="43"/>
  <c r="I12" i="79"/>
  <c r="G29" i="43"/>
  <c r="I8" i="79"/>
  <c r="I30" i="79"/>
  <c r="G38" i="44"/>
  <c r="G30" i="43"/>
  <c r="I9" i="79"/>
  <c r="G36" i="44"/>
  <c r="I28" i="79"/>
  <c r="I14" i="79"/>
  <c r="G35" i="43"/>
  <c r="H33" i="79"/>
  <c r="F24" i="45"/>
  <c r="H45" i="79"/>
  <c r="F36" i="45"/>
  <c r="B27" i="45"/>
  <c r="D36" i="79"/>
  <c r="I38" i="79"/>
  <c r="G29" i="45"/>
  <c r="B28" i="43"/>
  <c r="D7" i="79"/>
  <c r="B33" i="45"/>
  <c r="D42" i="79"/>
  <c r="F32" i="43"/>
  <c r="H11" i="79"/>
  <c r="F33" i="79"/>
  <c r="D24" i="45"/>
  <c r="G45" i="79"/>
  <c r="E36" i="45"/>
  <c r="C35" i="45"/>
  <c r="E44" i="79"/>
  <c r="E30" i="43"/>
  <c r="G9" i="79"/>
  <c r="E42" i="79"/>
  <c r="C33" i="45"/>
  <c r="B38" i="44"/>
  <c r="D30" i="79"/>
  <c r="D22" i="79"/>
  <c r="B30" i="44"/>
  <c r="F25" i="43"/>
  <c r="H4" i="79"/>
  <c r="T11" i="45"/>
  <c r="F5" i="79"/>
  <c r="D26" i="43"/>
  <c r="F39" i="44"/>
  <c r="H31" i="79"/>
  <c r="G33" i="79"/>
  <c r="E24" i="45"/>
  <c r="T18" i="44"/>
  <c r="F37" i="44"/>
  <c r="H29" i="79"/>
  <c r="F9" i="79"/>
  <c r="D30" i="43"/>
  <c r="B37" i="44"/>
  <c r="D29" i="79"/>
  <c r="G32" i="43"/>
  <c r="I11" i="79"/>
  <c r="B35" i="44"/>
  <c r="D27" i="79"/>
  <c r="E31" i="45"/>
  <c r="G40" i="79"/>
  <c r="T3" i="43"/>
  <c r="F29" i="43"/>
  <c r="H8" i="79"/>
  <c r="H30" i="79"/>
  <c r="F38" i="44"/>
  <c r="F41" i="79"/>
  <c r="D32" i="45"/>
  <c r="E9" i="79"/>
  <c r="C30" i="43"/>
  <c r="B25" i="43"/>
  <c r="D4" i="79"/>
  <c r="B29" i="44"/>
  <c r="D21" i="79"/>
  <c r="D31" i="45"/>
  <c r="F40" i="79"/>
  <c r="F31" i="79"/>
  <c r="D39" i="44"/>
  <c r="E30" i="79"/>
  <c r="C38" i="44"/>
  <c r="C32" i="45"/>
  <c r="E41" i="79"/>
  <c r="D37" i="44"/>
  <c r="F29" i="79"/>
  <c r="F28" i="45"/>
  <c r="H37" i="79"/>
  <c r="B28" i="45"/>
  <c r="D37" i="79"/>
  <c r="B27" i="44"/>
  <c r="D19" i="79"/>
  <c r="E32" i="44"/>
  <c r="G24" i="79"/>
  <c r="E40" i="79"/>
  <c r="C31" i="45"/>
  <c r="C39" i="44"/>
  <c r="E31" i="79"/>
  <c r="S2" i="30"/>
  <c r="E38" i="44"/>
  <c r="G30" i="79"/>
  <c r="G5" i="44"/>
  <c r="I18" i="79" s="1"/>
  <c r="E27" i="43"/>
  <c r="G6" i="79"/>
  <c r="D33" i="43"/>
  <c r="F12" i="79"/>
  <c r="F31" i="45"/>
  <c r="H40" i="79"/>
  <c r="C29" i="43"/>
  <c r="E8" i="79"/>
  <c r="G28" i="45"/>
  <c r="I37" i="79"/>
  <c r="F30" i="45"/>
  <c r="H39" i="79"/>
  <c r="H26" i="79"/>
  <c r="F34" i="44"/>
  <c r="C28" i="45"/>
  <c r="E37" i="79"/>
  <c r="D13" i="79"/>
  <c r="B34" i="43"/>
  <c r="E12" i="79"/>
  <c r="C33" i="43"/>
  <c r="C28" i="43"/>
  <c r="E7" i="79"/>
  <c r="H22" i="79"/>
  <c r="F30" i="44"/>
  <c r="H25" i="79"/>
  <c r="F33" i="44"/>
  <c r="D30" i="45"/>
  <c r="F39" i="79"/>
  <c r="H13" i="79"/>
  <c r="F34" i="43"/>
  <c r="E6" i="79"/>
  <c r="C27" i="43"/>
  <c r="B39" i="44"/>
  <c r="D31" i="79"/>
  <c r="E33" i="43"/>
  <c r="G12" i="79"/>
  <c r="B23" i="43"/>
  <c r="D2" i="79"/>
  <c r="G22" i="79"/>
  <c r="E30" i="44"/>
  <c r="D33" i="44"/>
  <c r="F25" i="79"/>
  <c r="G28" i="79"/>
  <c r="E36" i="44"/>
  <c r="E39" i="79"/>
  <c r="C30" i="45"/>
  <c r="I45" i="79"/>
  <c r="G36" i="45"/>
  <c r="D34" i="44"/>
  <c r="F26" i="79"/>
  <c r="F25" i="45"/>
  <c r="H34" i="79"/>
  <c r="F2" i="17"/>
  <c r="H15" i="12"/>
  <c r="C2" i="30" s="1"/>
  <c r="D5" i="79"/>
  <c r="B26" i="43"/>
  <c r="F28" i="79"/>
  <c r="D36" i="44"/>
  <c r="E30" i="45"/>
  <c r="G39" i="79"/>
  <c r="C24" i="43"/>
  <c r="E3" i="79"/>
  <c r="B32" i="45"/>
  <c r="D41" i="79"/>
  <c r="E27" i="45"/>
  <c r="G36" i="79"/>
  <c r="E13" i="79"/>
  <c r="C34" i="43"/>
  <c r="D25" i="45"/>
  <c r="F34" i="79"/>
  <c r="G5" i="4"/>
  <c r="Q2" i="2"/>
  <c r="G2" i="4" s="1"/>
  <c r="Q3" i="2"/>
  <c r="G3" i="4" s="1"/>
  <c r="T13" i="45"/>
  <c r="K5" i="4"/>
  <c r="AA2" i="2"/>
  <c r="K2" i="4" s="1"/>
  <c r="T11" i="43"/>
  <c r="D28" i="44"/>
  <c r="F20" i="79"/>
  <c r="E34" i="79"/>
  <c r="C25" i="45"/>
  <c r="T7" i="45"/>
  <c r="K13" i="19"/>
  <c r="F15" i="12"/>
  <c r="G14" i="45"/>
  <c r="E27" i="44"/>
  <c r="E3" i="78" s="1"/>
  <c r="G19" i="79"/>
  <c r="E14" i="79"/>
  <c r="C35" i="43"/>
  <c r="E20" i="79"/>
  <c r="C28" i="44"/>
  <c r="F3" i="79"/>
  <c r="D24" i="43"/>
  <c r="F35" i="44"/>
  <c r="H27" i="79"/>
  <c r="G12" i="44"/>
  <c r="T2" i="45"/>
  <c r="E43" i="79"/>
  <c r="C34" i="45"/>
  <c r="T4" i="44"/>
  <c r="S3" i="30"/>
  <c r="H5" i="79"/>
  <c r="F26" i="43"/>
  <c r="G11" i="79"/>
  <c r="E32" i="43"/>
  <c r="E33" i="79"/>
  <c r="C24" i="45"/>
  <c r="D31" i="43"/>
  <c r="F10" i="79"/>
  <c r="E26" i="45"/>
  <c r="G35" i="79"/>
  <c r="F35" i="45"/>
  <c r="H44" i="79"/>
  <c r="T14" i="43"/>
  <c r="E33" i="45"/>
  <c r="G42" i="79"/>
  <c r="E27" i="79"/>
  <c r="C35" i="44"/>
  <c r="G9" i="44"/>
  <c r="T17" i="44"/>
  <c r="B26" i="45"/>
  <c r="D35" i="79"/>
  <c r="E25" i="43"/>
  <c r="G4" i="79"/>
  <c r="U26" i="20"/>
  <c r="E35" i="45"/>
  <c r="G44" i="79"/>
  <c r="D33" i="45"/>
  <c r="F42" i="79"/>
  <c r="D39" i="79"/>
  <c r="B30" i="45"/>
  <c r="G5" i="79"/>
  <c r="E26" i="43"/>
  <c r="F45" i="79"/>
  <c r="D36" i="45"/>
  <c r="G31" i="44"/>
  <c r="I23" i="79"/>
  <c r="G34" i="45"/>
  <c r="I43" i="79"/>
  <c r="G8" i="44"/>
  <c r="G31" i="45"/>
  <c r="I40" i="79"/>
  <c r="C37" i="44"/>
  <c r="E29" i="79"/>
  <c r="B33" i="43"/>
  <c r="D12" i="79"/>
  <c r="E33" i="44"/>
  <c r="G25" i="79"/>
  <c r="H38" i="79"/>
  <c r="F29" i="45"/>
  <c r="T16" i="44"/>
  <c r="E28" i="45"/>
  <c r="G37" i="79"/>
  <c r="C33" i="44"/>
  <c r="E25" i="79"/>
  <c r="G12" i="45"/>
  <c r="E25" i="45"/>
  <c r="G34" i="79"/>
  <c r="Z2" i="2"/>
  <c r="J2" i="4" s="1"/>
  <c r="T10" i="44"/>
  <c r="F27" i="44"/>
  <c r="F3" i="78" s="1"/>
  <c r="H19" i="79"/>
  <c r="G6" i="44"/>
  <c r="T6" i="45"/>
  <c r="T6" i="36"/>
  <c r="G6" i="45"/>
  <c r="T8" i="45"/>
  <c r="B24" i="43"/>
  <c r="D3" i="79"/>
  <c r="D27" i="44"/>
  <c r="F19" i="79"/>
  <c r="G14" i="79"/>
  <c r="E35" i="43"/>
  <c r="T12" i="43"/>
  <c r="F27" i="45"/>
  <c r="H36" i="79"/>
  <c r="H10" i="79"/>
  <c r="F31" i="43"/>
  <c r="D26" i="45"/>
  <c r="F35" i="79"/>
  <c r="F28" i="44"/>
  <c r="H20" i="79"/>
  <c r="D31" i="44"/>
  <c r="F23" i="79"/>
  <c r="T8" i="36"/>
  <c r="G4" i="44"/>
  <c r="I17" i="79" s="1"/>
  <c r="G3" i="45"/>
  <c r="T14" i="44"/>
  <c r="E35" i="44"/>
  <c r="G27" i="79"/>
  <c r="D28" i="79"/>
  <c r="B36" i="44"/>
  <c r="G2" i="45"/>
  <c r="I32" i="79" s="1"/>
  <c r="B32" i="43"/>
  <c r="D11" i="79"/>
  <c r="U28" i="20"/>
  <c r="D34" i="45"/>
  <c r="F43" i="79"/>
  <c r="C26" i="43"/>
  <c r="E5" i="79"/>
  <c r="F11" i="79"/>
  <c r="D32" i="43"/>
  <c r="F30" i="43"/>
  <c r="H9" i="79"/>
  <c r="D6" i="79"/>
  <c r="B27" i="43"/>
  <c r="D25" i="43"/>
  <c r="F4" i="79"/>
  <c r="B28" i="44"/>
  <c r="D20" i="79"/>
  <c r="E34" i="45"/>
  <c r="G43" i="79"/>
  <c r="G25" i="45"/>
  <c r="I34" i="79"/>
  <c r="B30" i="43"/>
  <c r="D9" i="79"/>
  <c r="F32" i="44"/>
  <c r="H24" i="79"/>
  <c r="B31" i="43"/>
  <c r="D10" i="79"/>
  <c r="C32" i="43"/>
  <c r="E11" i="79"/>
  <c r="E45" i="79"/>
  <c r="C36" i="45"/>
  <c r="F32" i="45"/>
  <c r="H41" i="79"/>
  <c r="F24" i="79"/>
  <c r="D32" i="44"/>
  <c r="I13" i="79"/>
  <c r="G34" i="43"/>
  <c r="D23" i="79"/>
  <c r="B31" i="44"/>
  <c r="G34" i="44"/>
  <c r="I26" i="79"/>
  <c r="E39" i="44"/>
  <c r="G31" i="79"/>
  <c r="E37" i="44"/>
  <c r="G29" i="79"/>
  <c r="G11" i="45"/>
  <c r="D24" i="79"/>
  <c r="B32" i="44"/>
  <c r="E24" i="79"/>
  <c r="C32" i="44"/>
  <c r="F23" i="43"/>
  <c r="H2" i="79"/>
  <c r="E29" i="43"/>
  <c r="G8" i="79"/>
  <c r="G25" i="43"/>
  <c r="I4" i="79"/>
  <c r="F27" i="43"/>
  <c r="H6" i="79"/>
  <c r="F33" i="43"/>
  <c r="H12" i="79"/>
  <c r="G10" i="43"/>
  <c r="D26" i="79"/>
  <c r="B34" i="44"/>
  <c r="G28" i="44"/>
  <c r="I20" i="79"/>
  <c r="E23" i="43"/>
  <c r="G2" i="79"/>
  <c r="B29" i="45"/>
  <c r="D38" i="79"/>
  <c r="D29" i="43"/>
  <c r="F8" i="79"/>
  <c r="G18" i="44"/>
  <c r="E32" i="45"/>
  <c r="G41" i="79"/>
  <c r="D28" i="45"/>
  <c r="F37" i="79"/>
  <c r="M2" i="2"/>
  <c r="F2" i="4" s="1"/>
  <c r="M3" i="2"/>
  <c r="F3" i="4" s="1"/>
  <c r="F5" i="4"/>
  <c r="F2" i="79"/>
  <c r="D23" i="43"/>
  <c r="D2" i="78" s="1"/>
  <c r="C36" i="44"/>
  <c r="E28" i="79"/>
  <c r="D38" i="44"/>
  <c r="F30" i="79"/>
  <c r="D27" i="43"/>
  <c r="F6" i="79"/>
  <c r="G5" i="43"/>
  <c r="L5" i="4"/>
  <c r="AC2" i="2"/>
  <c r="L2" i="4" s="1"/>
  <c r="E2" i="79"/>
  <c r="C23" i="43"/>
  <c r="H28" i="79"/>
  <c r="F36" i="44"/>
  <c r="E29" i="45"/>
  <c r="G38" i="79"/>
  <c r="G26" i="79"/>
  <c r="E34" i="44"/>
  <c r="H7" i="36"/>
  <c r="G13" i="79"/>
  <c r="E34" i="43"/>
  <c r="D29" i="45"/>
  <c r="F38" i="79"/>
  <c r="T2" i="2"/>
  <c r="H2" i="4" s="1"/>
  <c r="H5" i="4"/>
  <c r="T3" i="2"/>
  <c r="H3" i="4" s="1"/>
  <c r="T8" i="43"/>
  <c r="H7" i="79"/>
  <c r="F28" i="43"/>
  <c r="D45" i="79"/>
  <c r="B36" i="45"/>
  <c r="G27" i="43"/>
  <c r="I6" i="79"/>
  <c r="D30" i="44"/>
  <c r="F22" i="79"/>
  <c r="B25" i="45"/>
  <c r="D34" i="79"/>
  <c r="T3" i="36"/>
  <c r="D34" i="43"/>
  <c r="F13" i="79"/>
  <c r="C29" i="45"/>
  <c r="E38" i="79"/>
  <c r="C34" i="44"/>
  <c r="E26" i="79"/>
  <c r="B29" i="43"/>
  <c r="D8" i="79"/>
  <c r="B24" i="45"/>
  <c r="D33" i="79"/>
  <c r="G3" i="43"/>
  <c r="C30" i="44"/>
  <c r="E22" i="79"/>
  <c r="G9" i="45"/>
  <c r="G11" i="44"/>
  <c r="F24" i="43"/>
  <c r="H3" i="79"/>
  <c r="B33" i="44"/>
  <c r="D25" i="79"/>
  <c r="G2" i="43"/>
  <c r="D40" i="79"/>
  <c r="B31" i="45"/>
  <c r="O48" i="20"/>
  <c r="E15" i="12"/>
  <c r="Y2" i="2"/>
  <c r="T7" i="44"/>
  <c r="F14" i="79"/>
  <c r="D35" i="43"/>
  <c r="D27" i="45"/>
  <c r="F36" i="79"/>
  <c r="F31" i="44"/>
  <c r="H23" i="79"/>
  <c r="G3" i="79"/>
  <c r="E24" i="43"/>
  <c r="G7" i="43"/>
  <c r="J2" i="2"/>
  <c r="E2" i="4" s="1"/>
  <c r="E5" i="4"/>
  <c r="G3" i="44"/>
  <c r="I16" i="79" s="1"/>
  <c r="E36" i="79"/>
  <c r="C27" i="45"/>
  <c r="E10" i="79"/>
  <c r="C31" i="43"/>
  <c r="C26" i="45"/>
  <c r="E35" i="79"/>
  <c r="T15" i="45"/>
  <c r="E31" i="44"/>
  <c r="G23" i="79"/>
  <c r="P4" i="110"/>
  <c r="T5" i="45"/>
  <c r="F34" i="45"/>
  <c r="H43" i="79"/>
  <c r="C27" i="44"/>
  <c r="E19" i="79"/>
  <c r="H4" i="36"/>
  <c r="H14" i="79"/>
  <c r="F35" i="43"/>
  <c r="T9" i="43"/>
  <c r="T4" i="45"/>
  <c r="E31" i="43"/>
  <c r="G10" i="79"/>
  <c r="F26" i="45"/>
  <c r="H35" i="79"/>
  <c r="D35" i="45"/>
  <c r="F44" i="79"/>
  <c r="E28" i="44"/>
  <c r="G20" i="79"/>
  <c r="E23" i="79"/>
  <c r="C31" i="44"/>
  <c r="H42" i="79"/>
  <c r="F33" i="45"/>
  <c r="B35" i="45"/>
  <c r="D44" i="79"/>
  <c r="B35" i="43"/>
  <c r="D14" i="79"/>
  <c r="E21" i="79"/>
  <c r="C29" i="44"/>
  <c r="D43" i="79"/>
  <c r="B34" i="45"/>
  <c r="T15" i="44"/>
  <c r="T5" i="36"/>
  <c r="D35" i="44"/>
  <c r="F27" i="79"/>
  <c r="G14" i="44"/>
  <c r="G5" i="45"/>
  <c r="Q7" i="110"/>
  <c r="T2" i="36"/>
  <c r="E4" i="79"/>
  <c r="C25" i="43"/>
  <c r="I39" i="79" l="1"/>
  <c r="G30" i="45"/>
  <c r="G27" i="44"/>
  <c r="I19" i="79"/>
  <c r="B2" i="78"/>
  <c r="B3" i="78"/>
  <c r="F4" i="78"/>
  <c r="F2" i="78"/>
  <c r="E2" i="78"/>
  <c r="G35" i="45"/>
  <c r="I44" i="79"/>
  <c r="I25" i="79"/>
  <c r="G33" i="44"/>
  <c r="B4" i="78"/>
  <c r="G28" i="43"/>
  <c r="I7" i="79"/>
  <c r="I21" i="79"/>
  <c r="G29" i="44"/>
  <c r="K9" i="19"/>
  <c r="K10" i="19"/>
  <c r="K11" i="19"/>
  <c r="G23" i="43"/>
  <c r="I2" i="79"/>
  <c r="E4" i="78"/>
  <c r="G24" i="45"/>
  <c r="I33" i="79"/>
  <c r="G26" i="45"/>
  <c r="I35" i="79"/>
  <c r="C3" i="78"/>
  <c r="G31" i="43"/>
  <c r="I10" i="79"/>
  <c r="K5" i="110"/>
  <c r="K13" i="110"/>
  <c r="K21" i="110"/>
  <c r="K29" i="110"/>
  <c r="K4" i="110"/>
  <c r="K27" i="110"/>
  <c r="K30" i="110"/>
  <c r="K38" i="110"/>
  <c r="K7" i="110"/>
  <c r="K10" i="110"/>
  <c r="K16" i="110"/>
  <c r="K19" i="110"/>
  <c r="K33" i="110"/>
  <c r="K41" i="110"/>
  <c r="K22" i="110"/>
  <c r="K25" i="110"/>
  <c r="K36" i="110"/>
  <c r="K44" i="110"/>
  <c r="K8" i="110"/>
  <c r="K11" i="110"/>
  <c r="K28" i="110"/>
  <c r="K2" i="110"/>
  <c r="K14" i="110"/>
  <c r="K31" i="110"/>
  <c r="K39" i="110"/>
  <c r="K17" i="110"/>
  <c r="K3" i="110"/>
  <c r="K20" i="110"/>
  <c r="K34" i="110"/>
  <c r="K42" i="110"/>
  <c r="K23" i="110"/>
  <c r="K26" i="110"/>
  <c r="K37" i="110"/>
  <c r="K45" i="110"/>
  <c r="K6" i="110"/>
  <c r="K9" i="110"/>
  <c r="K12" i="110"/>
  <c r="K24" i="110"/>
  <c r="K35" i="110"/>
  <c r="K43" i="110"/>
  <c r="K18" i="110"/>
  <c r="K40" i="110"/>
  <c r="K32" i="110"/>
  <c r="K15" i="110"/>
  <c r="G24" i="43"/>
  <c r="I3" i="79"/>
  <c r="D3" i="78"/>
  <c r="I41" i="79"/>
  <c r="G32" i="45"/>
  <c r="C2" i="78"/>
  <c r="I5" i="79"/>
  <c r="G26" i="43"/>
  <c r="G39" i="44"/>
  <c r="I31" i="79"/>
  <c r="G27" i="45"/>
  <c r="I36" i="79"/>
  <c r="C4" i="78"/>
  <c r="D4" i="78"/>
  <c r="G35" i="44"/>
  <c r="I27" i="79"/>
  <c r="I42" i="79"/>
  <c r="G33" i="45"/>
  <c r="G30" i="44"/>
  <c r="I22" i="79"/>
  <c r="I24" i="79"/>
  <c r="G32" i="44"/>
  <c r="C37" i="110" l="1"/>
  <c r="N37" i="110"/>
  <c r="C36" i="110"/>
  <c r="N36" i="110"/>
  <c r="C5" i="110"/>
  <c r="N5" i="110"/>
  <c r="N23" i="110"/>
  <c r="C23" i="110"/>
  <c r="C42" i="110"/>
  <c r="N42" i="110"/>
  <c r="C41" i="110"/>
  <c r="N41" i="110"/>
  <c r="C34" i="110"/>
  <c r="N34" i="110"/>
  <c r="N15" i="110"/>
  <c r="C15" i="110"/>
  <c r="C16" i="110"/>
  <c r="N16" i="110"/>
  <c r="G4" i="78"/>
  <c r="N18" i="110"/>
  <c r="C18" i="110"/>
  <c r="N7" i="110"/>
  <c r="C7" i="110"/>
  <c r="G2" i="78"/>
  <c r="C28" i="110"/>
  <c r="N28" i="110"/>
  <c r="G3" i="78"/>
  <c r="C25" i="110"/>
  <c r="N25" i="110"/>
  <c r="C19" i="110"/>
  <c r="N19" i="110"/>
  <c r="N40" i="110"/>
  <c r="C40" i="110"/>
  <c r="C10" i="110"/>
  <c r="N10" i="110"/>
  <c r="C31" i="110"/>
  <c r="N31" i="110"/>
  <c r="C38" i="110"/>
  <c r="N38" i="110"/>
  <c r="C35" i="110"/>
  <c r="N35" i="110"/>
  <c r="C30" i="110"/>
  <c r="N30" i="110"/>
  <c r="N2" i="110"/>
  <c r="C2" i="110"/>
  <c r="G7" i="20"/>
  <c r="G24" i="20"/>
  <c r="G41" i="20"/>
  <c r="G6" i="20"/>
  <c r="G23" i="20"/>
  <c r="G40" i="20"/>
  <c r="G5" i="20"/>
  <c r="G22" i="20"/>
  <c r="G39" i="20"/>
  <c r="G21" i="20"/>
  <c r="G38" i="20"/>
  <c r="G20" i="20"/>
  <c r="G19" i="20"/>
  <c r="G36" i="20"/>
  <c r="G17" i="20"/>
  <c r="G18" i="20"/>
  <c r="G34" i="20"/>
  <c r="G35" i="20"/>
  <c r="G15" i="20"/>
  <c r="G12" i="20"/>
  <c r="G29" i="20"/>
  <c r="G4" i="20"/>
  <c r="G8" i="20"/>
  <c r="G46" i="20"/>
  <c r="G31" i="20"/>
  <c r="G26" i="20"/>
  <c r="G33" i="20"/>
  <c r="G9" i="20"/>
  <c r="G11" i="20"/>
  <c r="G47" i="20"/>
  <c r="G13" i="20"/>
  <c r="G43" i="20"/>
  <c r="G28" i="20"/>
  <c r="G30" i="20"/>
  <c r="G42" i="20"/>
  <c r="G25" i="20"/>
  <c r="G10" i="20"/>
  <c r="G14" i="20"/>
  <c r="G27" i="20"/>
  <c r="G45" i="20"/>
  <c r="G16" i="20"/>
  <c r="G32" i="20"/>
  <c r="G44" i="20"/>
  <c r="G37" i="20"/>
  <c r="C27" i="110"/>
  <c r="N27" i="110"/>
  <c r="C4" i="110"/>
  <c r="N4" i="110"/>
  <c r="C26" i="110"/>
  <c r="N26" i="110"/>
  <c r="C22" i="110"/>
  <c r="N22" i="110"/>
  <c r="C33" i="110"/>
  <c r="N33" i="110"/>
  <c r="C20" i="110"/>
  <c r="N20" i="110"/>
  <c r="N32" i="110"/>
  <c r="C32" i="110"/>
  <c r="C3" i="110"/>
  <c r="N3" i="110"/>
  <c r="C17" i="110"/>
  <c r="N17" i="110"/>
  <c r="C39" i="110"/>
  <c r="N39" i="110"/>
  <c r="C43" i="110"/>
  <c r="N43" i="110"/>
  <c r="C14" i="110"/>
  <c r="N14" i="110"/>
  <c r="C24" i="110"/>
  <c r="N24" i="110"/>
  <c r="N12" i="110"/>
  <c r="C12" i="110"/>
  <c r="N9" i="110"/>
  <c r="C9" i="110"/>
  <c r="C11" i="110"/>
  <c r="N11" i="110"/>
  <c r="C29" i="110"/>
  <c r="N29" i="110"/>
  <c r="N6" i="110"/>
  <c r="C6" i="110"/>
  <c r="C8" i="110"/>
  <c r="N8" i="110"/>
  <c r="N21" i="110"/>
  <c r="C21" i="110"/>
  <c r="C45" i="110"/>
  <c r="N45" i="110"/>
  <c r="C44" i="110"/>
  <c r="N44" i="110"/>
  <c r="C13" i="110"/>
  <c r="N13" i="110"/>
  <c r="E42" i="20" l="1"/>
  <c r="O42" i="20"/>
  <c r="C40" i="49"/>
  <c r="O28" i="20"/>
  <c r="E28" i="20"/>
  <c r="C26" i="49"/>
  <c r="O34" i="20"/>
  <c r="E34" i="20"/>
  <c r="C32" i="49"/>
  <c r="E7" i="20"/>
  <c r="O7" i="20"/>
  <c r="C5" i="49"/>
  <c r="O30" i="20"/>
  <c r="E30" i="20"/>
  <c r="C28" i="49"/>
  <c r="O18" i="20"/>
  <c r="E18" i="20"/>
  <c r="C16" i="49"/>
  <c r="O13" i="20"/>
  <c r="E13" i="20"/>
  <c r="C11" i="49"/>
  <c r="E17" i="20"/>
  <c r="O17" i="20"/>
  <c r="C15" i="49"/>
  <c r="P3" i="110"/>
  <c r="O47" i="20"/>
  <c r="E47" i="20"/>
  <c r="C45" i="49"/>
  <c r="E36" i="20"/>
  <c r="O36" i="20"/>
  <c r="C34" i="49"/>
  <c r="O43" i="20"/>
  <c r="E43" i="20"/>
  <c r="C41" i="49"/>
  <c r="O11" i="20"/>
  <c r="E11" i="20"/>
  <c r="C9" i="49"/>
  <c r="E19" i="20"/>
  <c r="O19" i="20"/>
  <c r="C17" i="49"/>
  <c r="E20" i="20"/>
  <c r="O20" i="20"/>
  <c r="C18" i="49"/>
  <c r="O35" i="20"/>
  <c r="E35" i="20"/>
  <c r="C33" i="49"/>
  <c r="E37" i="20"/>
  <c r="O37" i="20"/>
  <c r="C35" i="49"/>
  <c r="E38" i="20"/>
  <c r="O38" i="20"/>
  <c r="C36" i="49"/>
  <c r="E44" i="20"/>
  <c r="O44" i="20"/>
  <c r="C42" i="49"/>
  <c r="E26" i="20"/>
  <c r="O26" i="20"/>
  <c r="C24" i="49"/>
  <c r="E21" i="20"/>
  <c r="O21" i="20"/>
  <c r="C19" i="49"/>
  <c r="E16" i="20"/>
  <c r="O16" i="20"/>
  <c r="C14" i="49"/>
  <c r="E39" i="20"/>
  <c r="O39" i="20"/>
  <c r="C37" i="49"/>
  <c r="E33" i="20"/>
  <c r="O33" i="20"/>
  <c r="C31" i="49"/>
  <c r="E31" i="20"/>
  <c r="O31" i="20"/>
  <c r="C29" i="49"/>
  <c r="O46" i="20"/>
  <c r="E46" i="20"/>
  <c r="C44" i="49"/>
  <c r="E22" i="20"/>
  <c r="O22" i="20"/>
  <c r="C20" i="49"/>
  <c r="E41" i="20"/>
  <c r="O41" i="20"/>
  <c r="C39" i="49"/>
  <c r="O45" i="20"/>
  <c r="E45" i="20"/>
  <c r="C43" i="49"/>
  <c r="E8" i="20"/>
  <c r="O8" i="20"/>
  <c r="C6" i="49"/>
  <c r="E5" i="20"/>
  <c r="O5" i="20"/>
  <c r="C3" i="49"/>
  <c r="E15" i="20"/>
  <c r="O15" i="20"/>
  <c r="C13" i="49"/>
  <c r="O9" i="20"/>
  <c r="E9" i="20"/>
  <c r="C7" i="49"/>
  <c r="O32" i="20"/>
  <c r="E32" i="20"/>
  <c r="C30" i="49"/>
  <c r="O27" i="20"/>
  <c r="E27" i="20"/>
  <c r="C25" i="49"/>
  <c r="O14" i="20"/>
  <c r="E14" i="20"/>
  <c r="C12" i="49"/>
  <c r="O4" i="20"/>
  <c r="E4" i="20"/>
  <c r="C2" i="49"/>
  <c r="E40" i="20"/>
  <c r="O40" i="20"/>
  <c r="C38" i="49"/>
  <c r="E24" i="20"/>
  <c r="O24" i="20"/>
  <c r="C22" i="49"/>
  <c r="O10" i="20"/>
  <c r="E10" i="20"/>
  <c r="C8" i="49"/>
  <c r="O29" i="20"/>
  <c r="E29" i="20"/>
  <c r="C27" i="49"/>
  <c r="E23" i="20"/>
  <c r="O23" i="20"/>
  <c r="C21" i="49"/>
  <c r="E25" i="20"/>
  <c r="O25" i="20"/>
  <c r="C23" i="49"/>
  <c r="O12" i="20"/>
  <c r="E12" i="20"/>
  <c r="C10" i="49"/>
  <c r="E6" i="20"/>
  <c r="O6" i="20"/>
  <c r="C4" i="49"/>
  <c r="F18" i="49" l="1"/>
  <c r="G18" i="49" s="1"/>
  <c r="H5" i="44" s="1"/>
  <c r="J18" i="79" s="1"/>
  <c r="F13" i="49"/>
  <c r="G13" i="49" s="1"/>
  <c r="H13" i="43" s="1"/>
  <c r="J13" i="79" s="1"/>
  <c r="P15" i="20"/>
  <c r="P30" i="20"/>
  <c r="P35" i="20"/>
  <c r="P23" i="20"/>
  <c r="F12" i="49"/>
  <c r="G12" i="49" s="1"/>
  <c r="H12" i="43" s="1"/>
  <c r="J12" i="79" s="1"/>
  <c r="P47" i="20"/>
  <c r="P26" i="20"/>
  <c r="F17" i="49"/>
  <c r="G17" i="49" s="1"/>
  <c r="H4" i="44" s="1"/>
  <c r="J17" i="79" s="1"/>
  <c r="F44" i="49"/>
  <c r="G44" i="49" s="1"/>
  <c r="H14" i="45" s="1"/>
  <c r="J44" i="79" s="1"/>
  <c r="P7" i="20"/>
  <c r="P46" i="20"/>
  <c r="F15" i="49"/>
  <c r="G15" i="49" s="1"/>
  <c r="H2" i="44" s="1"/>
  <c r="P8" i="20"/>
  <c r="P17" i="20"/>
  <c r="P44" i="20"/>
  <c r="F4" i="49"/>
  <c r="G4" i="49" s="1"/>
  <c r="H4" i="43" s="1"/>
  <c r="J4" i="79" s="1"/>
  <c r="P33" i="20"/>
  <c r="F14" i="49"/>
  <c r="G14" i="49" s="1"/>
  <c r="H14" i="43" s="1"/>
  <c r="J14" i="79" s="1"/>
  <c r="F19" i="49"/>
  <c r="G19" i="49" s="1"/>
  <c r="H6" i="44" s="1"/>
  <c r="J19" i="79" s="1"/>
  <c r="F21" i="49"/>
  <c r="G21" i="49" s="1"/>
  <c r="H8" i="44" s="1"/>
  <c r="J21" i="79" s="1"/>
  <c r="P21" i="20"/>
  <c r="F45" i="49"/>
  <c r="G45" i="49" s="1"/>
  <c r="H15" i="45" s="1"/>
  <c r="J45" i="79" s="1"/>
  <c r="F3" i="49"/>
  <c r="G3" i="49" s="1"/>
  <c r="H3" i="43" s="1"/>
  <c r="J3" i="79" s="1"/>
  <c r="P20" i="20"/>
  <c r="F27" i="49"/>
  <c r="G27" i="49" s="1"/>
  <c r="H14" i="44" s="1"/>
  <c r="J27" i="79" s="1"/>
  <c r="F29" i="49"/>
  <c r="G29" i="49" s="1"/>
  <c r="H16" i="44" s="1"/>
  <c r="J29" i="79" s="1"/>
  <c r="P14" i="20"/>
  <c r="F43" i="49"/>
  <c r="G43" i="49" s="1"/>
  <c r="H13" i="45" s="1"/>
  <c r="J43" i="79" s="1"/>
  <c r="F36" i="49"/>
  <c r="G36" i="49" s="1"/>
  <c r="H6" i="45" s="1"/>
  <c r="J36" i="79" s="1"/>
  <c r="P28" i="20"/>
  <c r="P38" i="20"/>
  <c r="F10" i="49"/>
  <c r="G10" i="49" s="1"/>
  <c r="H10" i="43" s="1"/>
  <c r="J10" i="79" s="1"/>
  <c r="P32" i="20"/>
  <c r="F39" i="49"/>
  <c r="G39" i="49" s="1"/>
  <c r="H9" i="45" s="1"/>
  <c r="J39" i="79" s="1"/>
  <c r="P39" i="20"/>
  <c r="F41" i="49"/>
  <c r="G41" i="49" s="1"/>
  <c r="H11" i="45" s="1"/>
  <c r="J41" i="79" s="1"/>
  <c r="F16" i="49"/>
  <c r="G16" i="49" s="1"/>
  <c r="H3" i="44" s="1"/>
  <c r="J16" i="79" s="1"/>
  <c r="P42" i="20"/>
  <c r="C46" i="49"/>
  <c r="F38" i="49" s="1"/>
  <c r="G38" i="49" s="1"/>
  <c r="H8" i="45" s="1"/>
  <c r="J38" i="79" s="1"/>
  <c r="F2" i="49"/>
  <c r="G2" i="49" s="1"/>
  <c r="H2" i="43" s="1"/>
  <c r="F5" i="49"/>
  <c r="G5" i="49" s="1"/>
  <c r="H5" i="43" s="1"/>
  <c r="J5" i="79" s="1"/>
  <c r="O2" i="20"/>
  <c r="P6" i="20" s="1"/>
  <c r="P4" i="20"/>
  <c r="P5" i="20"/>
  <c r="F24" i="49"/>
  <c r="G24" i="49" s="1"/>
  <c r="H11" i="44" s="1"/>
  <c r="J24" i="79" s="1"/>
  <c r="F32" i="49"/>
  <c r="G32" i="49" s="1"/>
  <c r="H2" i="45" s="1"/>
  <c r="F6" i="49"/>
  <c r="G6" i="49" s="1"/>
  <c r="H6" i="43" s="1"/>
  <c r="J6" i="79" s="1"/>
  <c r="P29" i="20"/>
  <c r="P19" i="20"/>
  <c r="F8" i="49"/>
  <c r="G8" i="49" s="1"/>
  <c r="H8" i="43" s="1"/>
  <c r="J8" i="79" s="1"/>
  <c r="F31" i="49"/>
  <c r="G31" i="49" s="1"/>
  <c r="H18" i="44" s="1"/>
  <c r="J31" i="79" s="1"/>
  <c r="F37" i="49"/>
  <c r="G37" i="49" s="1"/>
  <c r="H7" i="45" s="1"/>
  <c r="J37" i="79" s="1"/>
  <c r="P24" i="20"/>
  <c r="F7" i="49"/>
  <c r="G7" i="49" s="1"/>
  <c r="H7" i="43" s="1"/>
  <c r="J7" i="79" s="1"/>
  <c r="P41" i="20"/>
  <c r="F35" i="49"/>
  <c r="G35" i="49" s="1"/>
  <c r="H5" i="45" s="1"/>
  <c r="J35" i="79" s="1"/>
  <c r="J32" i="79" l="1"/>
  <c r="P43" i="20"/>
  <c r="F33" i="49"/>
  <c r="G33" i="49" s="1"/>
  <c r="H3" i="45" s="1"/>
  <c r="J33" i="79" s="1"/>
  <c r="P16" i="20"/>
  <c r="P10" i="20"/>
  <c r="Y4" i="20" s="1"/>
  <c r="P40" i="20"/>
  <c r="F22" i="49"/>
  <c r="G22" i="49" s="1"/>
  <c r="H9" i="44" s="1"/>
  <c r="J22" i="79" s="1"/>
  <c r="F26" i="49"/>
  <c r="G26" i="49" s="1"/>
  <c r="H13" i="44" s="1"/>
  <c r="J26" i="79" s="1"/>
  <c r="F40" i="49"/>
  <c r="G40" i="49" s="1"/>
  <c r="H10" i="45" s="1"/>
  <c r="J40" i="79" s="1"/>
  <c r="P12" i="20"/>
  <c r="F34" i="49"/>
  <c r="G34" i="49" s="1"/>
  <c r="H4" i="45" s="1"/>
  <c r="J34" i="79" s="1"/>
  <c r="J15" i="79"/>
  <c r="H19" i="44"/>
  <c r="H3" i="78" s="1"/>
  <c r="Y17" i="20"/>
  <c r="P18" i="20"/>
  <c r="P36" i="20"/>
  <c r="P25" i="20"/>
  <c r="P11" i="20"/>
  <c r="P9" i="20"/>
  <c r="J2" i="79"/>
  <c r="F30" i="49"/>
  <c r="G30" i="49" s="1"/>
  <c r="H17" i="44" s="1"/>
  <c r="J30" i="79" s="1"/>
  <c r="P22" i="20"/>
  <c r="P34" i="20"/>
  <c r="Y34" i="20" s="1"/>
  <c r="P13" i="20"/>
  <c r="F28" i="49"/>
  <c r="G28" i="49" s="1"/>
  <c r="H15" i="44" s="1"/>
  <c r="J28" i="79" s="1"/>
  <c r="F20" i="49"/>
  <c r="G20" i="49" s="1"/>
  <c r="H7" i="44" s="1"/>
  <c r="J20" i="79" s="1"/>
  <c r="F9" i="49"/>
  <c r="G9" i="49" s="1"/>
  <c r="H9" i="43" s="1"/>
  <c r="J9" i="79" s="1"/>
  <c r="F23" i="49"/>
  <c r="G23" i="49" s="1"/>
  <c r="H10" i="44" s="1"/>
  <c r="J23" i="79" s="1"/>
  <c r="F42" i="49"/>
  <c r="G42" i="49" s="1"/>
  <c r="H12" i="45" s="1"/>
  <c r="J42" i="79" s="1"/>
  <c r="P45" i="20"/>
  <c r="F11" i="49"/>
  <c r="G11" i="49" s="1"/>
  <c r="H11" i="43" s="1"/>
  <c r="J11" i="79" s="1"/>
  <c r="P27" i="20"/>
  <c r="P37" i="20"/>
  <c r="P31" i="20"/>
  <c r="F25" i="49"/>
  <c r="G25" i="49" s="1"/>
  <c r="H12" i="44" s="1"/>
  <c r="J25" i="79" s="1"/>
  <c r="H23" i="43" l="1"/>
  <c r="H15" i="43"/>
  <c r="H2" i="78" s="1"/>
  <c r="H16" i="45"/>
  <c r="H4"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<sst xmlns="http://schemas.openxmlformats.org/spreadsheetml/2006/main" count="1665" uniqueCount="584">
  <si>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</si>
  <si>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</si>
  <si>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</si>
  <si>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</si>
  <si>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</si>
  <si>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</si>
  <si>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</si>
  <si>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</si>
  <si>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</si>
  <si>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</si>
  <si>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</si>
  <si>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</si>
  <si>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</si>
  <si>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</si>
  <si>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</si>
  <si>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</si>
  <si>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</si>
  <si>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</si>
  <si>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</si>
  <si>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</si>
  <si>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</si>
  <si>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</si>
  <si>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</si>
  <si>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</si>
  <si>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</si>
  <si>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</si>
  <si>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</si>
  <si>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</si>
  <si>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</si>
  <si>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</si>
  <si>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</si>
  <si>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</si>
  <si>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</si>
  <si>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</si>
  <si>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</si>
  <si>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</si>
  <si>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</si>
  <si>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</si>
  <si>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</si>
  <si>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</si>
  <si>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</si>
  <si>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</si>
  <si>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</si>
  <si>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</si>
  <si>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</si>
  <si>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</si>
  <si>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</si>
  <si>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</si>
  <si>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</si>
  <si>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</si>
  <si>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</si>
  <si>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</si>
  <si>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</si>
  <si>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</si>
  <si>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</si>
  <si>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</si>
  <si>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</si>
  <si>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</si>
  <si>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</si>
  <si>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</si>
  <si>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</si>
  <si>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</si>
  <si>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</si>
  <si>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</si>
  <si>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</si>
  <si>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</si>
  <si>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</si>
  <si>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</si>
  <si>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</si>
  <si>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</si>
  <si>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</si>
  <si>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</si>
  <si>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</si>
  <si>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</si>
  <si>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</si>
  <si>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</si>
  <si>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</si>
  <si>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</si>
  <si>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</si>
  <si>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</si>
  <si>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</si>
  <si>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</si>
  <si>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</si>
  <si>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</si>
  <si>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</si>
  <si>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</si>
  <si>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</si>
  <si>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</si>
  <si>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</si>
  <si>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</si>
  <si>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</si>
  <si>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</si>
  <si>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</si>
  <si>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</si>
  <si>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</si>
  <si>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</si>
  <si>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</si>
  <si>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</si>
  <si>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</si>
  <si>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</si>
  <si>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</si>
  <si>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</si>
  <si>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</si>
  <si>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</si>
  <si>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</si>
  <si>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</si>
  <si>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</si>
  <si>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</si>
  <si>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</si>
  <si>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</si>
  <si>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</si>
  <si>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</si>
  <si>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</si>
  <si>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</si>
  <si>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</si>
  <si>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</si>
  <si>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</si>
  <si>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</si>
  <si>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</si>
  <si>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</si>
  <si>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</si>
  <si>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</si>
  <si>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</si>
  <si>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</si>
  <si>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</si>
  <si>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</si>
  <si>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</si>
  <si>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</si>
  <si>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</si>
  <si>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</si>
  <si>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</si>
  <si>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</si>
  <si>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</si>
  <si>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</si>
  <si>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</si>
  <si>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</si>
  <si>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</si>
  <si>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</si>
  <si>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</si>
  <si>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</si>
  <si>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</si>
  <si>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</si>
  <si>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</si>
  <si>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</si>
  <si>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</si>
  <si>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</si>
  <si>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</si>
  <si>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</si>
  <si>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</si>
  <si>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</si>
  <si>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</si>
  <si>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</si>
  <si>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</si>
  <si>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</si>
  <si>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</si>
  <si>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</si>
  <si>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</si>
  <si>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</si>
  <si>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</si>
  <si>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</si>
  <si>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</si>
  <si>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</si>
  <si>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</si>
  <si>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</si>
  <si>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</si>
  <si>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</si>
  <si>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</si>
  <si>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</si>
  <si>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</si>
  <si>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</si>
  <si>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</si>
  <si>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</si>
  <si>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</si>
  <si>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</si>
  <si>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</si>
  <si>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</si>
  <si>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</si>
  <si>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</si>
  <si>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</si>
  <si>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</si>
  <si>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</si>
  <si>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</si>
  <si>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</si>
  <si>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</si>
  <si>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</si>
  <si>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</si>
  <si>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</si>
  <si>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</si>
  <si>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</si>
  <si>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</si>
  <si>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</si>
  <si>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</si>
  <si>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</si>
  <si>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</si>
  <si>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</si>
  <si>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</si>
  <si>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</si>
  <si>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</si>
  <si>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</si>
  <si>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</si>
  <si>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</si>
  <si>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</si>
  <si>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</si>
  <si>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</si>
  <si>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</si>
  <si>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</si>
  <si>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</si>
  <si>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</si>
  <si>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</si>
  <si>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</si>
  <si>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</si>
  <si>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</si>
  <si>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</si>
  <si>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</si>
  <si>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</si>
  <si>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</si>
  <si>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</si>
  <si>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</si>
  <si>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</si>
  <si>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</si>
  <si>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</si>
  <si>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</si>
  <si>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</si>
  <si>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</si>
  <si>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</si>
  <si>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</si>
  <si>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</si>
  <si>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</si>
  <si>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</si>
  <si>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</si>
  <si>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</si>
  <si>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</si>
  <si>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</si>
  <si>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</si>
  <si>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</si>
  <si>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</si>
  <si>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</si>
  <si>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</si>
  <si>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</si>
  <si>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</si>
  <si>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</si>
  <si>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</si>
  <si>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</si>
  <si>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</si>
  <si>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</si>
  <si>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</si>
  <si>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</si>
  <si>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</si>
  <si>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</si>
  <si>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</si>
  <si>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</si>
  <si>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</si>
  <si>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</si>
  <si>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</si>
  <si>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</si>
  <si>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</si>
  <si>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</si>
  <si>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</si>
  <si>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</si>
  <si>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</si>
  <si>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</si>
  <si>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</si>
  <si>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</si>
  <si>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</si>
  <si>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</si>
  <si>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</si>
  <si>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</si>
  <si>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</si>
  <si>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</si>
  <si>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</si>
  <si>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</si>
  <si>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</si>
  <si>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</si>
  <si>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</si>
  <si>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</si>
  <si>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</si>
  <si>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</si>
  <si>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</si>
  <si>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</si>
  <si>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</si>
  <si>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</si>
  <si>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</si>
  <si>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</si>
  <si>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</si>
  <si>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</si>
  <si>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</si>
  <si>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</si>
  <si>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</si>
  <si>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</si>
  <si>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</si>
  <si>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</si>
  <si>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</si>
  <si>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</si>
  <si>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</si>
  <si>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</si>
  <si>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</si>
  <si>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</si>
  <si>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</si>
  <si>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</si>
  <si>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</si>
  <si>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</si>
  <si>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</si>
  <si>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</si>
  <si>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</si>
  <si>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</si>
  <si>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</si>
  <si>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</si>
  <si>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</si>
  <si>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</si>
  <si>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</si>
  <si>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</si>
  <si>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</si>
  <si>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</si>
  <si>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</si>
  <si>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</si>
  <si>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</si>
  <si>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</si>
  <si>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</si>
  <si>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</si>
  <si>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</si>
  <si>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</si>
  <si>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</si>
  <si>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</si>
  <si>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</si>
  <si>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</si>
  <si>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</si>
  <si>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</si>
  <si>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</si>
  <si>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</si>
  <si>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</si>
  <si>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</si>
  <si>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</si>
  <si>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</si>
  <si>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</si>
  <si>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</si>
  <si>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</si>
  <si>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</si>
  <si>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</si>
  <si>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</si>
  <si>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</si>
  <si>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</si>
  <si>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</si>
  <si>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</si>
  <si>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</si>
  <si>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</si>
  <si>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</si>
  <si>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</si>
  <si>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</si>
  <si>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</si>
  <si>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</si>
  <si>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</si>
  <si>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</si>
  <si>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</si>
  <si>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</si>
  <si>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</si>
  <si>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</si>
  <si>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</si>
  <si>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</si>
  <si>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</si>
  <si>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</si>
  <si>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</si>
  <si>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</si>
  <si>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</si>
  <si>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</si>
  <si>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220</t>
  </si>
  <si>
    <t>BAABTAVMT0NBTAFI/////wFQbAcAACNDSVEuXlNQWC5JUV9PUEVOUFJJQ0UuMjAyNC83LzE4LlVTRAEAAACbuCgAAgAAAAc1NjA4LjU2ADwcdW4X1N0IEtsdbxfU3QgiQ0lRLl5TUFguSVFfWUVBUkhJR0guMjAyNS83LzE3LlVTRAEAAACbuCgAAgAAABA2Mjk3LjM2MTkwOTQ0MDQ1ADwcdW4X1N0IEZ8ebxfU3QghQ0lRLl5TUFguSVFfWUVBUkxPVy4yMDI1LzcvMTcuVVNEAQAAAJu4KAACAAAAEDQ5ODIuNzcwMzEzMjY5NDIAPBx1bhfU3QgHVxhvF9TdCBlDSVEuXlNQWC5JUV9ZRUFSSElHSF9EQVRFAQAAAJu4KAAFAAAACTIwMjUvNy8yOAA8HHVuF9TdCGuxH28X1N0IGENJUS5eU1BYLklRX1lFQVJMT1dfREFURQEAAACbuCgABQAAAAgyMDI1LzQvOAA8HHVuF9TdCIF1IG8X1N0IJENJUS5eREpJLklRX0NMT1NFUFJJQ0UuMjAyNS83LzE3LlVTRAEAAAD4tCgAAgAAABA0NDQ4NC40ODYyNDk5MTQ2ADwcdW4X1N0IResgbxfU3QgkQ0lRLl5ESkkuSVFfQ0xPU0VQUklDRS4yMDI1LzQvMTcuVVNEAQAAAPi0KAACAAAAEDM5MTQyLjIzMTk0ODM4ODQAPBx1bhfU3Qg0GRtvF9TdCCVDSVEuXkRKSS5JUV9DTE9TRVBSSUNFLjIwMjIvMTEvMzAuVVNEAQAAAPi0KAACAAAAEDM0NTg5Ljc2ODUxNDM2MDgAPBx1bhfU3Qgy3RtvF9TdCCRDSVEuXkRKSS5JUV9DTE9TRVBSSUNFLjIwMjMvMy8xNC5VU0QBAAAA+LQoAAIA</t>
  </si>
  <si>
    <t>AAAQMzIxNTUuNDA0NjkyMjUyNwA8HHVuF9TdCFGsEW8X1N0II0NJUS5eREpJLklRX09QRU5QUklDRS4yMDI0LzcvMTguVVNEAQAAAPi0KAACAAAACDQxMTU2LjU2ADwcdW4X1N0Io74TbxfU3QgiQ0lRLl5ESkkuSVFfWUVBUkhJR0guMjAyNS83LzE3LlVTRAEAAAD4tCgAAgAAABA0NTAxNC4wNDAwNTA0ODU4ADwcdW4X1N0IyqkUbxfU3QghQ0lRLl5ESkkuSVFfWUVBUkxPVy4yMDI1LzcvMTcuVVNEAQAAAPi0KAACAAAAEDM3NjQ1LjU4OTM1NTY2NTQAPBx1bhfU3QjabRVvF9TdCBlDSVEuXkRKSS5JUV9ZRUFSSElHSF9EQVRFAQAAAPi0KAAFAAAACTIwMjQvMTIvNAA8HHVuF9TdCDmAFm8X1N0IGENJUS5eREpJLklRX1lFQVJMT1dfREFURQEAAAD4tCgABQAAAAgyMDI1LzQvOAA8HHVuF9TdCJOsJG8X1N0IJENJUS5BR0lYLklRX0NMT1NFUFJJQ0UuMjAyNS83LzE3LlVTRAEAAAAj9wBwAgAAAAYzMS45NTUAu8J2bhfU3QhrZR1vF9TdCCVDSVEuQUdJWC5JUV9DTE9TRVBSSUNFLjIwMjQvMTIvMzEuVVNEAQAAACP3AHACAAAABTI4LjQzALvCdm4X1N0I8K8hbxfU3QgkQ0lRLkFHSVguSVFfQ0xPU0VQUklDRS4yMDI1LzQvMTcuVVNEAQAAACP3AHACAAAABzIzLjIxMjMAu8J2bhfU3QiHiCFvF9TdCCNDSVEuQUdJWC5JUV9PUEVOUFJJQ0UuMjAyNC83LzE4LlVTRAEAAAAj9wBwAgAAAAUyNS4zNgC7wnZuF9Td</t>
  </si>
  <si>
    <t>CPCvIW8X1N0IIkNJUS5BR0lYLklRX1lFQVJISUdILjIwMjUvNy8xNy5VU0QBAAAAI/cAcAIAAAAFMzEuOTkAu8J2bhfU3QjXriJvF9TdCCFDSVEuQUdJWC5JUV9ZRUFSTE9XLjIwMjUvNy8xNy5VU0QBAAAAI/cAcAIAAAAGMjAuODE1ALvCdm4X1N0IB1cYbxfU3QgZQ0lRLkFHSVguSVFfWUVBUkhJR0hfREFURQEAAAAj9wBwBQAAAAkyMDI1LzcvMzEAu8J2bhfU3QjgNiRvF9TdCBhDSVEuQUdJWC5JUV9ZRUFSTE9XX0RBVEUBAAAAI/cAcAUAAAAIMjAyNS80LzcAu8J2bhfU3QhrsR9vF9TdCCVDSVEuQUdJWC5JUV9DTE9TRVBSSUNFLjIwMjIvMTEvMzAuVVNEAQAAACP3AHADAAAAAAC7wnZuF9TdCAH7JG8X1N0IJENJUS5BR0lYLklRX0NMT1NFUFJJQ0UuMjAyMy8zLzE0LlVTRAEAAAAj9wBwAwAAAAAAu8J2bhfU3QhF6yBvF9TdCClDSVEuQVJDQTpDSEFULklRX0NMT1NFUFJJQ0UuMjAyNS83LzE3LlVTRAEAAAAAMDVtAgAAAAU0OS44NQA8HHVuF9TdCFGsEW8X1N0IKkNJUS5BUkNBOkNIQVQuSVFfQ0xPU0VQUklDRS4yMDI0LzEyLzMxLlVTRAEAAAAAMDVtAgAAAAU0MC40NgA8HHVuF9TdCKO+E28X1N0IKUNJUS5BUkNBOkNIQVQuSVFfQ0xPU0VQUklDRS4yMDI1LzQvMTcuVVNEAQAAAAAwNW0CAAAABTMyLjYzADwcdW4X1N0IiYIUbxfU3QgoQ0lRLkFSQ0E6Q0hBVC5JUV9PUEVOUFJJQ0UuMjAyNC83LzE4</t>
  </si>
  <si>
    <t>LlVTRAEAAAAAMDVtAgAAAAUzNi45OAA8HHVuF9TdCNptFW8X1N0IJ0NJUS5BUkNBOkNIQVQuSVFfWUVBUkhJR0guMjAyNS83LzE3LlVTRAEAAAAAMDVtAgAAAAc0OS45Mzk1ADwcdW4X1N0I2m0VbxfU3QgmQ0lRLkFSQ0E6Q0hBVC5JUV9ZRUFSTE9XLjIwMjUvNy8xNy5VU0QBAAAAADA1bQIAAAAHMjguOTYwOQA8HHVuF9TdCDmAFm8X1N0IHkNJUS5BUkNBOkNIQVQuSVFfWUVBUkhJR0hfREFURQEAAAAAMDVtBQAAAAkyMDI1LzcvMzEAPBx1bhfU3Qj5khdvF9TdCB1DSVEuQVJDQTpDSEFULklRX1lFQVJMT1dfREFURQEAAAAAMDVtBQAAAAgyMDI1LzQvNwA8HHVuF9TdCGtlHW8X1N0IKkNJUS5BUkNBOkNIQVQuSVFfQ0xPU0VQUklDRS4yMDIyLzExLzMwLlVTRAEAAAAAMDVtAwAAAAAAPBx1bhfU3QgHVxhvF9TdCClDSVEuQVJDQTpDSEFULklRX0NMT1NFUFJJQ0UuMjAyMy8zLzE0LlVTRAEAAAAAMDVtAwAAAAAAPBx1bhfU3QgRnx5vF9TdCCxDSVEuTkFTREFRR006QUlRLklRX0NMT1NFUFJJQ0UuMjAyNS83LzE3LlVTRAEAAADp3GIhAgAAAAU0NC40MwA8HHVuF9TdCALfGW8X1N0ILUNJUS5OQVNEQVFHTTpBSVEuSVFfQ0xPU0VQUklDRS4yMDI0LzEyLzMxLlVTRAEAAADp3GIhAgAAAAUzOC42NAA8HHVuF9TdCGkkI28X1N0ILENJUS5OQVNEQVFHTTpBSVEuSVFfQ0xPU0VQUklDRS4yMDI1LzQvMTcuVVNE</t>
  </si>
  <si>
    <t>AQAAAOncYiECAAAABDMzLjkAPBx1bhfU3QgcwSNvF9TdCC1DSVEuTkFTREFRR006QUlRLklRX0NMT1NFUFJJQ0UuMjAyMi8xMS8zMC5VU0QBAAAA6dxiIQIAAAAFMjEuNzQAPBx1bhfU3Qg0GRtvF9TdCCxDSVEuTkFTREFRR006QUlRLklRX0NMT1NFUFJJQ0UuMjAyMy8zLzE0LlVTRAEAAADp3GIhAgAAAAUyMi4zOAA8HHVuF9TdCDLdG28X1N0IK0NJUS5OQVNEQVFHTTpBSVEuSVFfT1BFTlBSSUNFLjIwMjQvNy8xOC5VU0QBAAAA6dxiIQIAAAAFMzUuOTMAPBx1bhfU3QhRrBFvF9TdCCpDSVEuTkFTREFRR006QUlRLklRX1lFQVJISUdILjIwMjUvNy8xNy5VU0QBAAAA6dxiIQIAAAAENDQuNQA8HHVuF9TdCKO+E28X1N0IKUNJUS5OQVNEQVFHTTpBSVEuSVFfWUVBUkxPVy4yMDI1LzcvMTcuVVNEAQAAAOncYiECAAAABDMwLjYAPBx1bhfU3QiJghRvF9TdCCFDSVEuTkFTREFRR006QUlRLklRX1lFQVJISUdIX0RBVEUBAAAA6dxiIQUAAAAJMjAyNS83LzI5ADwcdW4X1N0I2m0VbxfU3QggQ0lRLk5BU0RBUUdNOkFJUS5JUV9ZRUFSTE9XX0RBVEUBAAAA6dxiIQUAAAAIMjAyNS80LzcAPBx1bhfU3QiTRBdvF9TdCC1DSVEuTkFTREFRR006Qk9UWi5JUV9DTE9TRVBSSUNFLjIwMjUvNy8xNy5VU0QBAAAA9/0IFgIAAAAFMzMuMjIAPBx1bhfU3QjwryFvF9TdCC5DSVEuTkFTREFRR006Qk9UWi5JUV9DTE9TRVBS</t>
  </si>
  <si>
    <t>SUNFLjIwMjQvMTIvMzEuVVNEAQAAAPf9CBYCAAAABTMxLjk1ADwcdW4X1N0IGIMmbxfU3QgtQ0lRLk5BU0RBUUdNOkJPVFouSVFfQ0xPU0VQUklDRS4yMDI1LzQvMTcuVVNEAQAAAPf9CBYCAAAABTI2LjYyADwcdW4X1N0IB1cYbxfU3QguQ0lRLk5BU0RBUUdNOkJPVFouSVFfQ0xPU0VQUklDRS4yMDIyLzExLzMwLlVTRAEAAAD3/QgWAgAAAAUyMS40MwA8HHVuF9TdCCb9Im8X1N0ILUNJUS5OQVNEQVFHTTpCT1RaLklRX0NMT1NFUFJJQ0UuMjAyMy8zLzE0LlVTRAEAAAD3/QgWAgAAAAUyMy43MQA8HHVuF9TdCALfGW8X1N0ILENJUS5OQVNEQVFHTTpCT1RaLklRX09QRU5QUklDRS4yMDI0LzcvMTguVVNEAQAAAPf9CBYCAAAABDMxLjQAPBx1bhfU3QgRnx5vF9TdCCtDSVEuTkFTREFRR006Qk9UWi5JUV9ZRUFSSElHSC4yMDI1LzcvMTcuVVNEAQAAAPf9CBYCAAAACTM0Ljg1NTkwMgA8HHVuF9TdCALfGW8X1N0IKkNJUS5OQVNEQVFHTTpCT1RaLklRX1lFQVJMT1cuMjAyNS83LzE3LlVTRAEAAAD3/QgWAgAAAAYyMy44MTUAPBx1bhfU3QhrsR9vF9TdCCJDSVEuTkFTREFRR006Qk9UWi5JUV9ZRUFSSElHSF9EQVRFAQAAAPf9CBYFAAAACTIwMjUvMS8yNAA8HHVuF9TdCIF1IG8X1N0IIUNJUS5OQVNEQVFHTTpCT1RaLklRX1lFQVJMT1dfREFURQEAAAD3/QgWBQAAAAgyMDI1LzQvNwA8HHVuF9TdCEXrIG8X</t>
  </si>
  <si>
    <t>1N0IKUNJUS5CQVRTOldUQUkuSVFfQ0xPU0VQUklDRS4yMDI1LzcvMTcuVVNEAQAAAGBOb2QCAAAABTI0Ljk5ADwcdW4X1N0Io74TbxfU3QgqQ0lRLkJBVFM6V1RBSS5JUV9DTE9TRVBSSUNFLjIwMjQvMTIvMzEuVVNEAQAAAGBOb2QCAAAAAjIyADwcdW4X1N0IiYIUbxfU3QgpQ0lRLkJBVFM6V1RBSS5JUV9DTE9TRVBSSUNFLjIwMjUvNC8xNy5VU0QBAAAAYE5vZAIAAAAFMTcuOTQAPBx1bhfU3QiJghRvF9TdCCpDSVEuQkFUUzpXVEFJLklRX0NMT1NFUFJJQ0UuMjAyMi8xMS8zMC5VU0QBAAAAYE5vZAIAAAAFMTUuNjQAPBx1bhfU3QjabRVvF9TdCClDSVEuQkFUUzpXVEFJLklRX0NMT1NFUFJJQ0UuMjAyMy8zLzE0LlVTRAEAAABgTm9kAgAAAAcxNi4zNjE3ADwcdW4X1N0IOYAWbxfU3QgoQ0lRLkJBVFM6V1RBSS5JUV9PUEVOUFJJQ0UuMjAyNC83LzE4LlVTRAEAAABgTm9kAgAAAAQyMS4xADwcdW4X1N0Ik0QXbxfU3QgnQ0lRLkJBVFM6V1RBSS5JUV9ZRUFSSElHSC4yMDI1LzcvMTcuVVNEAQAAAGBOb2QCAAAABjI1LjAyNQA8HHVuF9TdCOdSHG8X1N0IJkNJUS5CQVRTOldUQUkuSVFfWUVBUkxPVy4yMDI1LzcvMTcuVVNEAQAAAGBOb2QCAAAABzE1Ljc2MDcAPBx1bhfU3QhrZR1vF9TdCB5DSVEuQkFUUzpXVEFJLklRX1lFQVJISUdIX0RBVEUBAAAAYE5vZAUAAAAJMjAyNS83LzMxADwcdW4X1N0IEtsd</t>
  </si>
  <si>
    <t>bxfU3QgdQ0lRLkJBVFM6V1RBSS5JUV9ZRUFSTE9XX0RBVEUBAAAAYE5vZAUAAAAIMjAyNS80LzcAPBx1bhfU3QgSvyVvF9TdCClDSVEuQVJDQTpBUlRZLklRX0NMT1NFUFJJQ0UuMjAyNS83LzE3LlVTRAEAAABuH2khAgAAAAQ0Mi4zADwcdW4X1N0IEr8lbxfU3QgqQ0lRLkFSQ0E6QVJUWS5JUV9DTE9TRVBSSUNFLjIwMjQvMTIvMzEuVVNEAQAAAG4faSECAAAABTM3LjA3ADwcdW4X1N0IKqMabxfU3QgpQ0lRLkFSQ0E6QVJUWS5JUV9DTE9TRVBSSUNFLjIwMjUvNC8xNy5VU0QBAAAAbh9pIQIAAAAEMjkuOAA8HHVuF9TdCDQZG28X1N0IKkNJUS5BUkNBOkFSVFkuSVFfQ0xPU0VQUklDRS4yMDIyLzExLzMwLlVTRAEAAABuH2khAgAAAAUyNi43NgA8HHVuF9TdCDLdG28X1N0IKUNJUS5BUkNBOkFSVFkuSVFfQ0xPU0VQUklDRS4yMDIzLzMvMTQuVVNEAQAAAG4faSECAAAABTI5LjEzADwcdW4X1N0IUawRbxfU3QgoQ0lRLkFSQ0E6QVJUWS5JUV9PUEVOUFJJQ0UuMjAyNC83LzE4LlVTRAEAAABuH2khAgAAAAUzNC4yOQA8HHVuF9TdCKO+E28X1N0IJ0NJUS5BUkNBOkFSVFkuSVFfWUVBUkhJR0guMjAyNS83LzE3LlVTRAEAAABuH2khAgAAAAc0Mi4zNDk5ADwcdW4X1N0Io74TbxfU3QgmQ0lRLkFSQ0E6QVJUWS5JUV9ZRUFSTE9XLjIwMjUvNy8xNy5VU0QBAAAAbh9pIQIAAAAHMjYuMzEyOAA8HHVuF9TdCImC</t>
  </si>
  <si>
    <t>FG8X1N0IHkNJUS5BUkNBOkFSVFkuSVFfWUVBUkhJR0hfREFURQEAAABuH2khBQAAAAkyMDI1LzcvMzEAPBx1bhfU3QjabRVvF9TdCB1DSVEuQVJDQTpBUlRZLklRX1lFQVJMT1dfREFURQEAAABuH2khBQAAAAgyMDI1LzQvNwA8HHVuF9TdCJNEF28X1N0IKENJUS5MU0U6UkJPVC5JUV9DTE9TRVBSSUNFLjIwMjUvNy8xNy5VU0QBAAAAjnskFAIAAAAFMTUuNDIAPBx1bhfU3QiAYCJvF9TdCClDSVEuTFNFOlJCT1QuSVFfQ0xPU0VQUklDRS4yMDI0LzEyLzMxLlVTRAEAAACOeyQUAgAAAAYxMy44NzUAPBx1bhfU3Qi6cCVvF9TdCChDSVEuTFNFOlJCT1QuSVFfQ0xPU0VQUklDRS4yMDI1LzQvMTcuVVNEAQAAAI57JBQCAAAABDEyLjIAPBx1bhfU3QgHVxhvF9TdCClDSVEuTFNFOlJCT1QuSVFfQ0xPU0VQUklDRS4yMDIyLzExLzMwLlVTRAEAAACOeyQUAgAAAAU5LjU3NQA8HHVuF9TdCGuxH28X1N0IKENJUS5MU0U6UkJPVC5JUV9DTE9TRVBSSUNFLjIwMjMvMy8xNC5VU0QBAAAAjnskFAIAAAAGMTAuNTQ1ADwcdW4X1N0IB1cYbxfU3QgnQ0lRLkxTRTpSQk9ULklRX09QRU5QUklDRS4yMDI0LzcvMTguVVNEAQAAAI57JBQCAAAABTEzLjQyADwcdW4X1N0IgXUgbxfU3QgmQ0lRLkxTRTpSQk9ULklRX1lFQVJISUdILjIwMjUvNy8xNy5VU0QBAAAAjnskFAIAAAAHMTUuNDQyNgA8HHVuF9TdCALfGW8X1N0IJUNJ</t>
  </si>
  <si>
    <t>US5MU0U6UkJPVC5JUV9ZRUFSTE9XLjIwMjUvNy8xNy5VU0QBAAAAjnskFAIAAAAFMTAuNzMAPBx1bhfU3QjiwyBvF9TdCB1DSVEuTFNFOlJCT1QuSVFfWUVBUkhJR0hfREFURQEAAACOeyQUBQAAAAkyMDI1LzcvMjQAPBx1bhfU3QgqoxpvF9TdCBxDSVEuTFNFOlJCT1QuSVFfWUVBUkxPV19EQVRFAQAAAI57JBQFAAAACDIwMjUvNC83ADwcdW4X1N0Ih4ghbxfU3QgkQ0lRLk1FVEEuSVFfQ0xPU0VQUklDRS4yMDI1LzcvMTcuVVNEAQAAABfbPAECAAAABjcwMS40MQDyEXZuF9TdCDz4FG8X1N0IJENJUS5NRVRBLklRX0NMT1NFUFJJQ0UuMjAyNS80LzE3LlVTRAEAAAAX2zwBAgAAAAY1MDEuNDgAPBx1bhfU3QiJghRvF9TdCCVDSVEuTUVUQS5JUV9DTE9TRVBSSUNFLjIwMjIvMTEvMzAuVVNEAQAAABfbPAECAAAABTExOC4xADwcdW4X1N0I2m0VbxfU3QgkQ0lRLk1FVEEuSVFfQ0xPU0VQUklDRS4yMDIzLzMvMTQuVVNEAQAAABfbPAECAAAABjE5NC4wMgA8HHVuF9TdCDmAFm8X1N0II0NJUS5NRVRBLklRX09QRU5QUklDRS4yMDI0LzcvMTguVVNEAQAAABfbPAECAAAAAzQ3NQA8HHVuF9TdCJNEF28X1N0IIkNJUS5NRVRBLklRX1lFQVJISUdILjIwMjUvNy8xNy5VU0QBAAAAF9s8AQIAAAAFNzQ3LjkAPBx1bhfU3QgS2x1vF9TdCCFDSVEuTUVUQS5JUV9ZRUFSTE9XLjIwMjUvNy8xNy5VU0QBAAAAF9s8AQIA</t>
  </si>
  <si>
    <t>AAAGNDQyLjY1ADwcdW4X1N0IEZ8ebxfU3QgZQ0lRLk1FVEEuSVFfWUVBUkhJR0hfREFURQEAAAAX2zwBBQAAAAkyMDI1LzcvMzEAPBx1bhfU3Qgm/SJvF9TdCBhDSVEuTUVUQS5JUV9ZRUFSTE9XX0RBVEUBAAAAF9s8AQUAAAAIMjAyNC84LzUAPBx1bhfU3Qg0GRtvF9TdCCVDSVEuTUVUQS5JUV9DTE9TRVBSSUNFLjIwMjQvMTIvMzEuVVNEAQAAABfbPAECAAAABjU4NS41MQDyEXZuF9TdCBIXHW8X1N0II0NJUS5DUk0uSVFfQ0xPU0VQUklDRS4yMDI1LzcvMTcuVVNEAQAAACXgAQACAAAABjI1OS44OADyEXZuF9TdCCqjGm8X1N0II0NJUS5DUk0uSVFfQ0xPU0VQUklDRS4yMDI1LzQvMTcuVVNEAQAAACXgAQACAAAABjI0Ny4yNgA8HHVuF9TdCOdSHG8X1N0IJENJUS5DUk0uSVFfQ0xPU0VQUklDRS4yMDIyLzExLzMwLlVTRAEAAAAl4AEAAgAAAAYxNjAuMjUAPBx1bhfU3QhrZR1vF9TdCCNDSVEuQ1JNLklRX0NMT1NFUFJJQ0UuMjAyMy8zLzE0LlVTRAEAAAAl4AEAAgAAAAYxODIuODkAPBx1bhfU3QhRrBFvF9TdCCJDSVEuQ1JNLklRX09QRU5QUklDRS4yMDI0LzcvMTguVVNEAQAAACXgAQACAAAABjI1Mi4xNAA8HHVuF9TdCIBgIm8X1N0IIUNJUS5DUk0uSVFfWUVBUkhJR0guMjAyNS83LzE3LlVTRAEAAAAl4AEAAgAAAAMzNjkAPBx1bhfU3QhRrBFvF9TdCCBDSVEuQ1JNLklRX1lFQVJMT1cuMjAyNS83</t>
  </si>
  <si>
    <t>LzE3LlVTRAEAAAAl4AEAAgAAAAMyMzAAPBx1bhfU3QijvhNvF9TdCBhDSVEuQ1JNLklRX1lFQVJISUdIX0RBVEUBAAAAJeABAAUAAAAJMjAyNC8xMi80ADwcdW4X1N0IiYIUbxfU3QgXQ0lRLkNSTS5JUV9ZRUFSTE9XX0RBVEUBAAAAJeABAAUAAAAIMjAyNS80LzcAPBx1bhfU3Qg5gBZvF9TdCCRDSVEuQ1JNLklRX0NMT1NFUFJJQ0UuMjAyNC8xMi8zMS5VU0QBAAAAJeABAAIAAAAGMzM0LjMzAPIRdm4X1N0IunAlbxfU3QgjQ0lRLk5PVy5JUV9DTE9TRVBSSUNFLjIwMjUvNy8xNy5VU0QBAAAAv3ReAQIAAAAGOTU5LjE1APIRdm4X1N0IunAlbxfU3QgjQ0lRLk5PVy5JUV9DTE9TRVBSSUNFLjIwMjUvNC8xNy5VU0QBAAAAv3ReAQIAAAAGNzcyLjE2ADwcdW4X1N0IgXUgbxfU3QgkQ0lRLk5PVy5JUV9DTE9TRVBSSUNFLjIwMjIvMTEvMzAuVVNEAQAAAL90XgECAAAABTQxNi4zADwcdW4X1N0IgXUgbxfU3QgjQ0lRLk5PVy5JUV9DTE9TRVBSSUNFLjIwMjMvMy8xNC5VU0QBAAAAv3ReAQIAAAAGNDI0LjU0ADwcdW4X1N0IB1cYbxfU3QgiQ0lRLk5PVy5JUV9PUEVOUFJJQ0UuMjAyNC83LzE4LlVTRAEAAAC/dF4BAgAAAAY3MzguMzQAPBx1bhfU3QhF6yBvF9TdCCFDSVEuTk9XLklRX1lFQVJISUdILjIwMjUvNy8xNy5VU0QBAAAAv3ReAQIAAAAHMTE5OC4wOQA8HHVuF9TdCKaQGW8X1N0IIENJUS5OT1cuSVFf</t>
  </si>
  <si>
    <t>WUVBUkxPVy4yMDI1LzcvMTcuVVNEAQAAAL90XgECAAAACDY3OC42NTg4ADwcdW4X1N0Ih4ghbxfU3QgYQ0lRLk5PVy5JUV9ZRUFSSElHSF9EQVRFAQAAAL90XgEFAAAACTIwMjUvMS8yOAA8HHVuF9TdCMdUGm8X1N0IF0NJUS5OT1cuSVFfWUVBUkxPV19EQVRFAQAAAL90XgEFAAAACDIwMjUvNC83ADwcdW4X1N0IEZ8ebxfU3QgkQ0lRLk5PVy5JUV9DTE9TRVBSSUNFLjIwMjQvMTIvMzEuVVNEAQAAAL90XgECAAAABzEwNjAuMTIA8hF2bhfU3Qi7NCZvF9TdCCRDSVEuRFVPTC5JUV9DTE9TRVBSSUNFLjIwMjUvNy8xNy5VU0QBAAAAsPCHDAIAAAAGMzYxLjk1APIRdm4X1N0IKqMabxfU3QgkQ0lRLkRVT0wuSVFfQ0xPU0VQUklDRS4yMDI1LzQvMTcuVVNEAQAAALDwhwwCAAAABTMyNi41ADwcdW4X1N0I2m0VbxfU3QglQ0lRLkRVT0wuSVFfQ0xPU0VQUklDRS4yMDIyLzExLzMwLlVTRAEAAACw8IcMAgAAAAU2OS42NwA8HHVuF9TdCDmAFm8X1N0IJENJUS5EVU9MLklRX0NMT1NFUFJJQ0UuMjAyMy8zLzE0LlVTRAEAAACw8IcMAgAAAAYxMjMuNzIAPBx1bhfU3QiTRBdvF9TdCCNDSVEuRFVPTC5JUV9PUEVOUFJJQ0UuMjAyNC83LzE4LlVTRAEAAACw8IcMAgAAAAYxODIuMTEAPBx1bhfU3QhrsR9vF9TdCCJDSVEuRFVPTC5JUV9ZRUFSSElHSC4yMDI1LzcvMTcuVVNEAQAAALDwhwwCAAAABjU0NC45MwA8HHVu</t>
  </si>
  <si>
    <t>F9TdCDQZG28X1N0IIUNJUS5EVU9MLklRX1lFQVJMT1cuMjAyNS83LzE3LlVTRAEAAACw8IcMAgAAAAYxNDUuMDUAPBx1bhfU3QjbjhtvF9TdCBlDSVEuRFVPTC5JUV9ZRUFSSElHSF9EQVRFAQAAALDwhwwFAAAACTIwMjUvNS8xNAA8HHVuF9TdCOdSHG8X1N0IGENJUS5EVU9MLklRX1lFQVJMT1dfREFURQEAAACw8IcMBQAAAAgyMDI0LzgvNQA8HHVuF9TdCERCGW8X1N0IJUNJUS5EVU9MLklRX0NMT1NFUFJJQ0UuMjAyNC8xMi8zMS5VU0QBAAAAsPCHDAIAAAAGMzI0LjIzABpqdm4X1N0IEr8lbxfU3QgjQ0lRLlNBUC5JUV9DTE9TRVBSSUNFLjIwMjUvNy8xNy5VU0QBAAAAC+4BAAIAAAAOMzA4LjAzMTA1ODA3NDYA8hF2bhfU3QjHVBpvF9TdCCNDSVEuU0FQLklRX0NMT1NFUFJJQ0UuMjAyNS80LzE3LlVTRAEAAAAL7gEAAgAAAA0yNTYuOTkzNDA0NTA4ADwcdW4X1N0IEtsdbxfU3QgkQ0lRLlNBUC5JUV9DTE9TRVBSSUNFLjIwMjIvMTEvMzAuVVNEAQAAAAvuAQACAAAADzEwNy43MjQwMzgzMjU0MgA8HHVuF9TdCMdUGm8X1N0II0NJUS5TQVAuSVFfQ0xPU0VQUklDRS4yMDIzLzMvMTQuVVNEAQAAAAvuAQACAAAADzExNy45NjM1NTgzOTE2NgA8HHVuF9TdCLpwJW8X1N0IIkNJUS5TQVAuSVFfT1BFTlBSSUNFLjIwMjQvNy8xOC5VU0QBAAAAC+4BAAIAAAANMjAwLjE1MjcwNTAwNgA8HHVuF9TdCCb9Im8X</t>
  </si>
  <si>
    <t>1N0IIUNJUS5TQVAuSVFfWUVBUkhJR0guMjAyNS83LzE3LlVTRAEAAAAL7gEAAgAAAA4zMjguNTQzMjg0Mjg5NQA8HHVuF9TdCFGsEW8X1N0IIENJUS5TQVAuSVFfWUVBUkxPVy4yMDI1LzcvMTcuVVNEAQAAAAvuAQACAAAADzIwNC43OTc3NzQ5NTQ2NAA8HHVuF9TdCFZwE28X1N0IGENJUS5TQVAuSVFfWUVBUkhJR0hfREFURQEAAAAL7gEABQAAAAkyMDI1LzIvMTkAPBx1bhfU3QiJghRvF9TdCBdDSVEuU0FQLklRX1lFQVJMT1dfREFURQEAAAAL7gEABQAAAAgyMDI0LzgvNQA8HHVuF9TdCDmAFm8X1N0IJENJUS5TQVAuSVFfQ0xPU0VQUklDRS4yMDI0LzEyLzMxLlVTRAEAAAAL7gEAAwAAAAAAGmp2bhfU3QhBCSpvF9TdCCNDSVEuVEVNLklRX0NMT1NFUFJJQ0UuMjAyNS83LzE3LlVTRAEAAAAA0yQZAgAAAAU2MC42NQDyEXZuF9TdCPCvIW8X1N0II0NJUS5URU0uSVFfQ0xPU0VQUklDRS4yMDI1LzQvMTcuVVNEAQAAAADTJBkCAAAABTQwLjQ1ADwcdW4X1N0IgGAibxfU3QgkQ0lRLlRFTS5JUV9DTE9TRVBSSUNFLjIwMjIvMTEvMzAuVVNEAQAAAADTJBkDAAAAAAA8HHVuF9TdCAdXGG8X1N0II0NJUS5URU0uSVFfQ0xPU0VQUklDRS4yMDIzLzMvMTQuVVNEAQAAAADTJBkDAAAAAAA8HHVuF9TdCERCGW8X1N0IIkNJUS5URU0uSVFfT1BFTlBSSUNFLjIwMjQvNy8xOC5VU0QBAAAAANMkGQIAAAAFNDEuNTYA</t>
  </si>
  <si>
    <t>PBx1bhfU3QimkBlvF9TdCCFDSVEuVEVNLklRX1lFQVJISUdILjIwMjUvNy8xNy5VU0QBAAAAANMkGQIAAAAFOTEuNDUAPBx1bhfU3Qi6cCVvF9TdCCBDSVEuVEVNLklRX1lFQVJMT1cuMjAyNS83LzE3LlVTRAEAAAAA0yQZAgAAAAUzMS4zNgA8HHVuF9TdCMdUGm8X1N0IGENJUS5URU0uSVFfWUVBUkhJR0hfREFURQEAAAAA0yQZBQAAAAkyMDI1LzIvMTQAPBx1bhfU3QiBdSBvF9TdCBdDSVEuVEVNLklRX1lFQVJMT1dfREFURQEAAAAA0yQZBQAAAAkyMDI1LzEvMTMAPBx1bhfU3QhRrBFvF9TdCCRDSVEuVEVNLklRX0NMT1NFUFJJQ0UuMjAyNC8xMi8zMS5VU0QBAAAAANMkGQIAAAAFMzMuNzYAGmp2bhfU3QitzBhvF9TdCCRDSVEuQURCRS5JUV9DTE9TRVBSSUNFLjIwMjUvNy8xNy5VU0QBAAAAAV8AAAIAAAAGMzY2LjQ1APIRdm4X1N0IREIZbxfU3QgkQ0lRLkFEQkUuSVFfQ0xPU0VQUklDRS4yMDI1LzQvMTcuVVNEAQAAAAFfAAACAAAABTM0OC44ADwcdW4X1N0IOYAWbxfU3QglQ0lRLkFEQkUuSVFfQ0xPU0VQUklDRS4yMDIyLzExLzMwLlVTRAEAAAABXwAAAgAAAAYzNDQuOTMAPBx1bhfU3QiTRBdvF9TdCCRDSVEuQURCRS5JUV9DTE9TRVBSSUNFLjIwMjMvMy8xNC5VU0QBAAAAAV8AAAIAAAAGMzMzLjMzADwcdW4X1N0IOYAWbxfU3QgjQ0lRLkFEQkUuSVFfT1BFTlBSSUNFLjIwMjQvNy8xOC5VU0QB</t>
  </si>
  <si>
    <t>AAAAAV8AAAIAAAAGNTY0LjE4ADwcdW4X1N0Ik0QXbxfU3QgiQ0lRLkFEQkUuSVFfWUVBUkhJR0guMjAyNS83LzE3LlVTRAEAAAABXwAAAgAAAAY1ODcuNzUAPBx1bhfU3QgS2x1vF9TdCCFDSVEuQURCRS5JUV9ZRUFSTE9XLjIwMjUvNy8xNy5VU0QBAAAAAV8AAAIAAAAGMzMyLjAxADwcdW4X1N0IEZ8ebxfU3QgZQ0lRLkFEQkUuSVFfWUVBUkhJR0hfREFURQEAAAABXwAABQAAAAkyMDI0LzkvMTIAPBx1bhfU3QgZYx9vF9TdCBhDSVEuQURCRS5JUV9ZRUFSTE9XX0RBVEUBAAAAAV8AAAUAAAAIMjAyNS80LzcAPBx1bhfU3QhEQhlvF9TdCCVDSVEuQURCRS5JUV9DTE9TRVBSSUNFLjIwMjQvMTIvMzEuVVNEAQAAAAFfAAACAAAABjQ0NC42OAAaanZuF9TdCIF1IG8X1N0II0NJUS5JT1QuSVFfQ0xPU0VQUklDRS4yMDI1LzcvMTcuVVNEAQAAALo+/BECAAAABTM4LjE1APIRdm4X1N0Ix1QabxfU3QgjQ0lRLklPVC5JUV9DTE9TRVBSSUNFLjIwMjUvNC8xNy5VU0QBAAAAuj78EQIAAAAFMzcuNTIAPBx1bhfU3QjnUhxvF9TdCCRDSVEuSU9ULklRX0NMT1NFUFJJQ0UuMjAyMi8xMS8zMC5VU0QBAAAAuj78EQIAAAAEOS41MwA8HHVuF9TdCGtlHW8X1N0II0NJUS5JT1QuSVFfQ0xPU0VQUklDRS4yMDIzLzMvMTQuVVNEAQAAALo+/BECAAAABTE5LjY5ADwcdW4X1N0IUawRbxfU3QgiQ0lRLklPVC5JUV9PUEVOUFJJ</t>
  </si>
  <si>
    <t>Q0UuMjAyNC83LzE4LlVTRAEAAAC6PvwRAgAAAAUzNy4yMwA8HHVuF9TdCFZwE28X1N0IIUNJUS5JT1QuSVFfWUVBUkhJR0guMjAyNS83LzE3LlVTRAEAAAC6PvwRAgAAAAc2MS44OTk5ADwcdW4X1N0IiYIUbxfU3QggQ0lRLklPVC5JUV9ZRUFSTE9XLjIwMjUvNy8xNy5VU0QBAAAAuj78EQIAAAAEMzEuNAA8HHVuF9TdCNptFW8X1N0IGENJUS5JT1QuSVFfWUVBUkhJR0hfREFURQEAAAC6PvwRBQAAAAkyMDI1LzIvMTkAPBx1bhfU3Qg5gBZvF9TdCBdDSVEuSU9ULklRX1lFQVJMT1dfREFURQEAAAC6PvwRBQAAAAgyMDI1LzQvNwA8HHVuF9TdCAH7JG8X1N0IJENJUS5JT1QuSVFfQ0xPU0VQUklDRS4yMDI0LzEyLzMxLlVTRAEAAAC6PvwRAgAAAAU0My42OQAaanZuF9TdCHPoI28X1N0IJENJUS5XREFZLklRX0NMT1NFUFJJQ0UuMjAyNS83LzE3LlVTRAEAAACHY2sBAgAAAAYyMzAuODkA8hF2bhfU3QipCBhvF9TdCCRDSVEuV0RBWS5JUV9DTE9TRVBSSUNFLjIwMjUvNC8xNy5VU0QBAAAAh2NrAQIAAAAGMjIxLjAyADwcdW4X1N0IREIZbxfU3QglQ0lRLldEQVkuSVFfQ0xPU0VQUklDRS4yMDIyLzExLzMwLlVTRAEAAACHY2sBAgAAAAUxNjcuOQA8HHVuF9TdCKaQGW8X1N0IJENJUS5XREFZLklRX0NMT1NFUFJJQ0UuMjAyMy8zLzE0LlVTRAEAAACHY2sBAgAAAAYxODMuNDEAPBx1bhfU3QjbjhtvF9TdCCND</t>
  </si>
  <si>
    <t>SVEuV0RBWS5JUV9PUEVOUFJJQ0UuMjAyNC83LzE4LlVTRAEAAACHY2sBAgAAAAYyMzIuNzYAPBx1bhfU3QimkBlvF9TdCCJDSVEuV0RBWS5JUV9ZRUFSSElHSC4yMDI1LzcvMTcuVVNEAQAAAIdjawECAAAAAzI5NAA8HHVuF9TdCPCvIW8X1N0IIUNJUS5XREFZLklRX1lFQVJMT1cuMjAyNS83LzE3LlVTRAEAAACHY2sBAgAAAAYxOTkuODEAPBx1bhfU3QjHVBpvF9TdCBlDSVEuV0RBWS5JUV9ZRUFSSElHSF9EQVRFAQAAAIdjawEFAAAACTIwMjQvMTIvOQA8HHVuF9TdCIBgIm8X1N0IGENJUS5XREFZLklRX1lFQVJMT1dfREFURQEAAACHY2sBBQAAAAgyMDI0LzgvNQA8HHVuF9TdCFGsEW8X1N0IJUNJUS5XREFZLklRX0NMT1NFUFJJQ0UuMjAyNC8xMi8zMS5VU0QBAAAAh2NrAQIAAAAGMjU4LjAzABpqdm4X1N0IJv0ibxfU3QgkQ0lRLlJCTFguSVFfQ0xPU0VQUklDRS4yMDI1LzcvMTcuVVNEAQAAAGlV9AECAAAABjEyMi4xNwDyEXZuF9TdCPmSF28X1N0IJENJUS5SQkxYLklRX0NMT1NFUFJJQ0UuMjAyNS80LzE3LlVTRAEAAABpVfQBAgAAAAU1OS43MQA8HHVuF9TdCNptFW8X1N0IJUNJUS5SQkxYLklRX0NMT1NFUFJJQ0UuMjAyMi8xMS8zMC5VU0QBAAAAaVX0AQIAAAAFMzEuNzcAPBx1bhfU3Qg5gBZvF9TdCCRDSVEuUkJMWC5JUV9DTE9TRVBSSUNFLjIwMjMvMy8xNC5VU0QBAAAAaVX0AQIAAAAFNDMu</t>
  </si>
  <si>
    <t>MTkAPBx1bhfU3QiTRBdvF9TdCCNDSVEuUkJMWC5JUV9PUEVOUFJJQ0UuMjAyNC83LzE4LlVTRAEAAABpVfQBAgAAAAU0MC4wNwA8HHVuF9TdCIF1IG8X1N0IIkNJUS5SQkxYLklRX1lFQVJISUdILjIwMjUvNy8xNy5VU0QBAAAAaVX0AQIAAAAGMTIzLjMzADwcdW4X1N0IResgbxfU3QghQ0lRLlJCTFguSVFfWUVBUkxPVy4yMDI1LzcvMTcuVVNEAQAAAGlV9AECAAAABDM1LjMAPBx1bhfU3QiHiCFvF9TdCBlDSVEuUkJMWC5JUV9ZRUFSSElHSF9EQVRFAQAAAGlV9AEFAAAACTIwMjUvNy8zMQA8HHVuF9TdCKkIGG8X1N0IGENJUS5SQkxYLklRX1lFQVJMT1dfREFURQEAAABpVfQBBQAAAAgyMDI0LzgvNQA8HHVuF9TdCKaQGW8X1N0IJUNJUS5SQkxYLklRX0NMT1NFUFJJQ0UuMjAyNC8xMi8zMS5VU0QBAAAAaVX0AQIAAAAFNTcuODYAGmp2bhfU3QjHVBpvF9TdCCNDSVEuQVBQLklRX0NMT1NFUFJJQ0UuMjAyNS83LzE3LlVTRAEAAADauc4NAgAAAAYzNjMuNzgA8hF2bhfU3QgZYx9vF9TdCCNDSVEuQVBQLklRX0NMT1NFUFJJQ0UuMjAyNS80LzE3LlVTRAEAAADauc4NAgAAAAYyMzguMjIAPBx1bhfU3QiBdSBvF9TdCCRDSVEuQVBQLklRX0NMT1NFUFJJQ0UuMjAyMi8xMS8zMC5VU0QBAAAA2rnODQIAAAAFMTQuNDEAPBx1bhfU3QhRrBFvF9TdCCNDSVEuQVBQLklRX0NMT1NFUFJJQ0UuMjAyMy8zLzE0LlVT</t>
  </si>
  <si>
    <t>RAEAAADauc4NAgAAAAUxMi43NwA8HHVuF9TdCFZwE28X1N0IIkNJUS5BUFAuSVFfT1BFTlBSSUNFLjIwMjQvNy8xOC5VU0QBAAAA2rnODQIAAAAFODEuOTkAPBx1bhfU3Qg1NBRvF9TdCCFDSVEuQVBQLklRX1lFQVJISUdILjIwMjUvNy8xNy5VU0QBAAAA2rnODQIAAAAGNTI1LjE1ADwcdW4X1N0INTQUbxfU3QggQ0lRLkFQUC5JUV9ZRUFSTE9XLjIwMjUvNy8xNy5VU0QBAAAA2rnODQIAAAAFNjAuNjcAPBx1bhfU3QjabRVvF9TdCBhDSVEuQVBQLklRX1lFQVJISUdIX0RBVEUBAAAA2rnODQUAAAAJMjAyNS8yLzEzADwcdW4X1N0IOYAWbxfU3QgXQ0lRLkFQUC5JUV9ZRUFSTE9XX0RBVEUBAAAA2rnODQUAAAAIMjAyNC84LzUAPBx1bhfU3QjnUhxvF9TdCCRDSVEuQVBQLklRX0NMT1NFUFJJQ0UuMjAyNC8xMi8zMS5VU0QBAAAA2rnODQIAAAAGMzIzLjgzABpqdm4X1N0IEr8lbxfU3QgkQ0lRLlNIT1AuSVFfQ0xPU0VQUklDRS4yMDI1LzcvMTcuVVNEAQAAAAYrBAUCAAAABjEyNi43NQDyEXZuF9TdCKkIGG8X1N0IJENJUS5TSE9QLklRX0NMT1NFUFJJQ0UuMjAyNS80LzE3LlVTRAEAAAAGKwQFAgAAAAU4My42NQA8HHVuF9TdCERCGW8X1N0IJUNJUS5TSE9QLklRX0NMT1NFUFJJQ0UuMjAyMi8xMS8zMC5VU0QBAAAABisEBQIAAAAFNDAuODgAPBx1bhfU3QipCBhvF9TdCCRDSVEuU0hPUC5JUV9DTE9TRVBS</t>
  </si>
  <si>
    <t>SUNFLjIwMjMvMy8xNC5VU0QBAAAABisEBQIAAAAENDMuOAA8HHVuF9TdCERCGW8X1N0II0NJUS5TSE9QLklRX09QRU5QUklDRS4yMDI0LzcvMTguVVNEAQAAAAYrBAUCAAAABDY1LjkAPBx1bhfU3QimkBlvF9TdCCJDSVEuU0hPUC5JUV9ZRUFSSElHSC4yMDI1LzcvMTcuVVNEAQAAAAYrBAUCAAAABjEyOS4zOAA8HHVuF9TdCCb9Im8X1N0IIUNJUS5TSE9QLklRX1lFQVJMT1cuMjAyNS83LzE3LlVTRAEAAAAGKwQFAgAAAAU0OC41NgA8HHVuF9TdCMdUGm8X1N0IGUNJUS5TSE9QLklRX1lFQVJISUdIX0RBVEUBAAAABisEBQUAAAAJMjAyNS8yLzE4ADwcdW4X1N0INBkbbxfU3QgYQ0lRLlNIT1AuSVFfWUVBUkxPV19EQVRFAQAAAAYrBAUFAAAACDIwMjQvOC81ADwcdW4X1N0IUawRbxfU3QglQ0lRLlNIT1AuSVFfQ0xPU0VQUklDRS4yMDI0LzEyLzMxLlVTRAEAAAAGKwQFAgAAAAYxMDYuMzMAGmp2bhfU3Qg1NBRvF9TdCCRDSVEuVEVBTS5JUV9DTE9TRVBSSUNFLjIwMjUvNy8xNy5VU0QBAAAAUhMiDwIAAAAGMTkwLjYyAPIRdm4X1N0I2m0VbxfU3QgkQ0lRLlRFQU0uSVFfQ0xPU0VQUklDRS4yMDI1LzQvMTcuVVNEAQAAAFITIg8CAAAABjIwMi43NQA8HHVuF9TdCDmAFm8X1N0IJUNJUS5URUFNLklRX0NMT1NFUFJJQ0UuMjAyMi8xMS8zMC5VU0QBAAAAUhMiDwIAAAAGMTMxLjU1ADwcdW4X1N0Ik0QXbxfU</t>
  </si>
  <si>
    <t>3QgkQ0lRLlRFQU0uSVFfQ0xPU0VQUklDRS4yMDIzLzMvMTQuVVNEAQAAAFITIg8CAAAABjE1OS45OAA8HHVuF9TdCIBgIm8X1N0II0NJUS5URUFNLklRX09QRU5QUklDRS4yMDI0LzcvMTguVVNEAQAAAFITIg8CAAAABTE3OS43ADwcdW4X1N0I164ibxfU3QgiQ0lRLlRFQU0uSVFfWUVBUkhJR0guMjAyNS83LzE3LlVTRAEAAABSEyIPAgAAAAgzMjUuOTk5OQA8HHVuF9TdCAH7JG8X1N0IIUNJUS5URUFNLklRX1lFQVJMT1cuMjAyNS83LzE3LlVTRAEAAABSEyIPAgAAAAYxMzUuMjkAPBx1bhfU3QhF6yBvF9TdCBlDSVEuVEVBTS5JUV9ZRUFSSElHSF9EQVRFAQAAAFITIg8FAAAACTIwMjUvMi8xMAA8HHVuF9TdCMdUGm8X1N0IGENJUS5URUFNLklRX1lFQVJMT1dfREFURQEAAABSEyIPBQAAAAgyMDI0LzgvNQA8HHVuF9TdCPCvIW8X1N0IJUNJUS5URUFNLklRX0NMT1NFUFJJQ0UuMjAyNC8xMi8zMS5VU0QBAAAAUhMiDwIAAAAGMjQzLjM4ABpqdm4X1N0InM8obxfU3QgkQ0lRLk1TRlQuSVFfQ0xPU0VQUklDRS4yMDI1LzcvMTcuVVNEAQAAAEtVAAACAAAABTUxMS43APIRdm4X1N0IREIZbxfU3QgkQ0lRLk1TRlQuSVFfQ0xPU0VQUklDRS4yMDI1LzQvMTcuVVNEAQAAAEtVAAACAAAABjM2Ny43OAA8HHVuF9TdCBljH28X1N0IJUNJUS5NU0ZULklRX0NMT1NFUFJJQ0UuMjAyMi8xMS8zMC5VU0QBAAAAS1UA</t>
  </si>
  <si>
    <t>AAIAAAAGMjU1LjE0ADwcdW4X1N0IgXUgbxfU3QgkQ0lRLk1TRlQuSVFfQ0xPU0VQUklDRS4yMDIzLzMvMTQuVVNEAQAAAEtVAAACAAAABjI2MC43OQA8HHVuF9TdCIF1IG8X1N0II0NJUS5NU0ZULklRX09QRU5QUklDRS4yMDI0LzcvMTguVVNEAQAAAEtVAAACAAAABjQ0NC4zNAA8HHVuF9TdCKkIGG8X1N0IIkNJUS5NU0ZULklRX1lFQVJISUdILjIwMjUvNy8xNy5VU0QBAAAAS1UAAAIAAAAGNTEzLjM3ADwcdW4X1N0IREIZbxfU3QghQ0lRLk1TRlQuSVFfWUVBUkxPVy4yMDI1LzcvMTcuVVNEAQAAAEtVAAACAAAABjM0NC43OQA8HHVuF9TdCKaQGW8X1N0IGUNJUS5NU0ZULklRX1lFQVJISUdIX0RBVEUBAAAAS1UAAAUAAAAJMjAyNS83LzMxADwcdW4X1N0Ia2UdbxfU3QgYQ0lRLk1TRlQuSVFfWUVBUkxPV19EQVRFAQAAAEtVAAAFAAAACDIwMjUvNC83ADwcdW4X1N0IEtsdbxfU3QglQ0lRLk1TRlQuSVFfQ0xPU0VQUklDRS4yMDI0LzEyLzMxLlVTRAEAAABLVQAAAgAAAAU0MjEuNQAaanZuF9TdCFEGGm8X1N0IJENJUS5BTVpOLklRX0NMT1NFUFJJQ0UuMjAyNS83LzE3LlVTRAEAAAA9SQAAAgAAAAYyMjMuODgA8hF2bhfU3QhRBhpvF9TdCCRDSVEuQU1aTi5JUV9DTE9TRVBSSUNFLjIwMjUvNC8xNy5VU0QBAAAAPUkAAAIAAAAGMTcyLjYxADwcdW4X1N0INTQUbxfU3QglQ0lRLkFNWk4uSVFfQ0xPU0VQ</t>
  </si>
  <si>
    <t>UklDRS4yMDIyLzExLzMwLlVTRAEAAAA9SQAAAgAAAAU5Ni41NAA8HHVuF9TdCNptFW8X1N0IJENJUS5BTVpOLklRX0NMT1NFUFJJQ0UuMjAyMy8zLzE0LlVTRAEAAAA9SQAAAgAAAAU5NC44OAA8HHVuF9TdCDmAFm8X1N0II0NJUS5BTVpOLklRX09QRU5QUklDRS4yMDI0LzcvMTguVVNEAQAAAD1JAAACAAAABjE4OS41OQA8HHVuF9TdCNptFW8X1N0IIkNJUS5BTVpOLklRX1lFQVJISUdILjIwMjUvNy8xNy5VU0QBAAAAPUkAAAIAAAAGMjQyLjUyADwcdW4X1N0IOYAWbxfU3QghQ0lRLkFNWk4uSVFfWUVBUkxPVy4yMDI1LzcvMTcuVVNEAQAAAD1JAAACAAAABjE1MS42MQA8HHVuF9TdCJNEF28X1N0IGUNJUS5BTVpOLklRX1lFQVJISUdIX0RBVEUBAAAAPUkAAAUAAAAIMjAyNS8yLzQAPBx1bhfU3Qg0GRtvF9TdCBhDSVEuQU1aTi5JUV9ZRUFSTE9XX0RBVEUBAAAAPUkAAAUAAAAIMjAyNC84LzUAPBx1bhfU3QjnUhxvF9TdCCVDSVEuQU1aTi5JUV9DTE9TRVBSSUNFLjIwMjQvMTIvMzEuVVNEAQAAAD1JAAACAAAABjIxOS4zOQAaanZuF9TdCAu9J28X1N0ILkNJUS5OQVNEQVFHUzpHT09HTC5JUV9DTE9TRVBSSUNFLjIwMjUvNy8xNy5VU0QBAAAAqHEAAAIAAAAGMTgzLjU4APIRdm4X1N0IppAZbxfU3QguQ0lRLk5BU0RBUUdTOkdPT0dMLklRX0NMT1NFUFJJQ0UuMjAyNS80LzE3LlVTRAEAAACocQAAAgAA</t>
  </si>
  <si>
    <t>AAYxNTEuMTYAPBx1bhfU3QimkBlvF9TdCC9DSVEuTkFTREFRR1M6R09PR0wuSVFfQ0xPU0VQUklDRS4yMDIyLzExLzMwLlVTRAEAAACocQAAAgAAAAYxMDAuOTkAPBx1bhfU3QiTrCRvF9TdCC5DSVEuTkFTREFRR1M6R09PR0wuSVFfQ0xPU0VQUklDRS4yMDIzLzMvMTQuVVNEAQAAAKhxAAACAAAABTkzLjk3ADwcdW4X1N0Ix1QabxfU3QgtQ0lRLk5BU0RBUUdTOkdPT0dMLklRX09QRU5QUklDRS4yMDI0LzcvMTguVVNEAQAAAKhxAAACAAAABjE4MS45MwA8HHVuF9TdCNeuIm8X1N0ILENJUS5OQVNEQVFHUzpHT09HTC5JUV9ZRUFSSElHSC4yMDI1LzcvMTcuVVNEAQAAAKhxAAACAAAABjIwNy4wNQA8HHVuF9TdCM3KGm8X1N0IK0NJUS5OQVNEQVFHUzpHT09HTC5JUV9ZRUFSTE9XLjIwMjUvNy8xNy5VU0QBAAAAqHEAAAIAAAAGMTQwLjUzADwcdW4X1N0IUawRbxfU3QgjQ0lRLk5BU0RBUUdTOkdPT0dMLklRX1lFQVJISUdIX0RBVEUBAAAAqHEAAAUAAAAIMjAyNS8yLzQAPBx1bhfU3QhWcBNvF9TdCCJDSVEuTkFTREFRR1M6R09PR0wuSVFfWUVBUkxPV19EQVRFAQAAAKhxAAAFAAAACDIwMjUvNC83ADwcdW4X1N0I2m0VbxfU3QgvQ0lRLk5BU0RBUUdTOkdPT0dMLklRX0NMT1NFUFJJQ0UuMjAyNC8xMi8zMS5VU0QBAAAAqHEAAAIAAAAFMTg5LjMAGmp2bhfU3QjEsx1vF9TdCCRDSVEuVFNMQS5JUV9DTE9T</t>
  </si>
  <si>
    <t>RVBSSUNFLjIwMjUvNy8xNy5VU0QBAAAAEMaiAQIAAAAGMzE5LjQxAPIRdm4X1N0I8K8hbxfU3QgkQ0lRLlRTTEEuSVFfQ0xPU0VQUklDRS4yMDI1LzQvMTcuVVNEAQAAABDGogECAAAABjI0MS4zNwA8HHVuF9TdCIBgIm8X1N0IJUNJUS5UU0xBLklRX0NMT1NFUFJJQ0UuMjAyMi8xMS8zMC5VU0QBAAAAEMaiAQIAAAAFMTk0LjcAPBx1bhfU3QjXriJvF9TdCCRDSVEuVFNMQS5JUV9DTE9TRVBSSUNFLjIwMjMvMy8xNC5VU0QBAAAAEMaiAQIAAAAGMTgzLjI2ADwcdW4X1N0IqQgYbxfU3QgjQ0lRLlRTTEEuSVFfT1BFTlBSSUNFLjIwMjQvNy8xOC5VU0QBAAAAEMaiAQIAAAAGMjUxLjA5ADwcdW4X1N0IAhsZbxfU3QgiQ0lRLlRTTEEuSVFfWUVBUkhJR0guMjAyNS83LzE3LlVTRAEAAAAQxqIBAgAAAAg0ODguNTM5OQA8HHVuF9TdCAIbGW8X1N0IIUNJUS5UU0xBLklRX1lFQVJMT1cuMjAyNS83LzE3LlVTRAEAAAAQxqIBAgAAAAMxODIAPBx1bhfU3QimkBlvF9TdCBlDSVEuVFNMQS5JUV9ZRUFSSElHSF9EQVRFAQAAABDGogEFAAAACjIwMjQvMTIvMTgAPBx1bhfU3QhF6yBvF9TdCBhDSVEuVFNMQS5JUV9ZRUFSTE9XX0RBVEUBAAAAEMaiAQUAAAAIMjAyNC84LzUAPBx1bhfU3QiHiCFvF9TdCCVDSVEuVFNMQS5JUV9DTE9TRVBSSUNFLjIwMjQvMTIvMzEuVVNEAQAAABDGogECAAAABjQwMy44NAAaanZuF9Td</t>
  </si>
  <si>
    <t>CFChHG8X1N0IJENJUS5QTFRSLklRX0NMT1NFUFJJQ0UuMjAyNS83LzE3LlVTRAEAAABl+pgCAgAAAAYxNTMuOTkA8hF2bhfU3QipCBhvF9TdCCRDSVEuUExUUi5JUV9DTE9TRVBSSUNFLjIwMjUvNC8xNy5VU0QBAAAAZfqYAgIAAAAFOTMuNzgAPBx1bhfU3Qg1NBRvF9TdCCVDSVEuUExUUi5JUV9DTE9TRVBSSUNFLjIwMjIvMTEvMzAuVVNEAQAAAGX6mAICAAAAAzcuNQA8HHVuF9TdCFZwE28X1N0IJENJUS5QTFRSLklRX0NMT1NFUFJJQ0UuMjAyMy8zLzE0LlVTRAEAAABl+pgCAgAAAAQ3Ljg5ADwcdW4X1N0INTQUbxfU3QgjQ0lRLlBMVFIuSVFfT1BFTlBSSUNFLjIwMjQvNy8xOC5VU0QBAAAAZfqYAgIAAAAFMjguNDIAPBx1bhfU3QjabRVvF9TdCCJDSVEuUExUUi5JUV9ZRUFSSElHSC4yMDI1LzcvMTcuVVNEAQAAAGX6mAICAAAABjE1NS42OAA8HHVuF9TdCN0xFm8X1N0IIUNJUS5QTFRSLklRX1lFQVJMT1cuMjAyNS83LzE3LlVTRAEAAABl+pgCAgAAAAUyMS4yMwA8HHVuF9TdCJNEF28X1N0IGUNJUS5QTFRSLklRX1lFQVJISUdIX0RBVEUBAAAAZfqYAgUAAAAIMjAyNS84LzQAPBx1bhfU3QgZYx9vF9TdCBhDSVEuUExUUi5JUV9ZRUFSTE9XX0RBVEUBAAAAZfqYAgUAAAAIMjAyNC84LzUAPBx1bhfU3QiBdSBvF9TdCCVDSVEuUExUUi5JUV9DTE9TRVBSSUNFLjIwMjQvMTIvMzEuVVNEAQAAAGX6mAIC</t>
  </si>
  <si>
    <t>AAAABTc1LjYzABpqdm4X1N0IAhsZbxfU3QgkQ0lRLk9SQ0wuSVFfQ0xPU0VQUklDRS4yMDI1LzcvMTcuVVNEAQAAAOdWAAACAAAABjI0OC43NQDyEXZuF9TdCKaQGW8X1N0IJENJUS5PUkNMLklRX0NMT1NFUFJJQ0UuMjAyNS80LzE3LlVTRAEAAADnVgAAAgAAAAYxMjguNjIAPBx1bhfU3QjEsx1vF9TdCCVDSVEuT1JDTC5JUV9DTE9TRVBSSUNFLjIwMjIvMTEvMzAuVVNEAQAAAOdWAAACAAAABTgzLjAzADwcdW4X1N0Ix1QabxfU3QgkQ0lRLk9SQ0wuSVFfQ0xPU0VQUklDRS4yMDIzLzMvMTQuVVNEAQAAAOdWAAACAAAABTg0LjU2ADwcdW4X1N0IEZ8ebxfU3QgjQ0lRLk9SQ0wuSVFfT1BFTlBSSUNFLjIwMjQvNy8xOC5VU0QBAAAA51YAAAIAAAAGMTM5LjM2ADwcdW4X1N0IzcoabxfU3QgiQ0lRLk9SQ0wuSVFfWUVBUkhJR0guMjAyNS83LzE3LlVTRAEAAADnVgAAAgAAAAgyNTEuNTk5OQA8HHVuF9TdCFGsEW8X1N0IIUNJUS5PUkNMLklRX1lFQVJMT1cuMjAyNS83LzE3LlVTRAEAAADnVgAAAgAAAAYxMTguODYAPBx1bhfU3QhWcBNvF9TdCBlDSVEuT1JDTC5JUV9ZRUFSSElHSF9EQVRFAQAAAOdWAAAFAAAACTIwMjUvNy8zMQA8HHVuF9TdCDU0FG8X1N0IGENJUS5PUkNMLklRX1lFQVJMT1dfREFURQEAAADnVgAABQAAAAgyMDI1LzQvNwA8HHVuF9TdCN0xFm8X1N0IJUNJUS5PUkNMLklRX0NMT1NFUFJJ</t>
  </si>
  <si>
    <t>Q0UuMjAyNC8xMi8zMS5VU0QBAAAA51YAAAIAAAAGMTY2LjY0ABpqdm4X1N0IvkwibxfU3QgkQ0lRLk5CSVMuSVFfQ0xPU0VQUklDRS4yMDI1LzcvMTcuVVNEAQAAAL/7GQMCAAAABTUzLjY5APIRdm4X1N0I51IcbxfU3QgkQ0lRLk5CSVMuSVFfQ0xPU0VQUklDRS4yMDI1LzQvMTcuVVNEAQAAAL/7GQMCAAAABTIxLjUzADwcdW4X1N0Ia2UdbxfU3QglQ0lRLk5CSVMuSVFfQ0xPU0VQUklDRS4yMDIyLzExLzMwLlVTRAEAAAC/+xkDAwAAAAAAPBx1bhfU3QipCBhvF9TdCCRDSVEuTkJJUy5JUV9DTE9TRVBSSUNFLjIwMjMvMy8xNC5VU0QBAAAAv/sZAwMAAAAAADwcdW4X1N0Ik6wkbxfU3QgjQ0lRLk5CSVMuSVFfT1BFTlBSSUNFLjIwMjQvNy8xOC5VU0QBAAAAv/sZAwMAAAAAADwcdW4X1N0IqQgYbxfU3QgiQ0lRLk5CSVMuSVFfWUVBUkhJR0guMjAyNS83LzE3LlVTRAEAAAC/+xkDAgAAAAU1Ni4xNgA8HHVuF9TdCAIbGW8X1N0IIUNJUS5OQklTLklRX1lFQVJMT1cuMjAyNS83LzE3LlVTRAEAAAC/+xkDAgAAAAUxNC4wOQA8HHVuF9TdCKaQGW8X1N0IGUNJUS5OQklTLklRX1lFQVJISUdIX0RBVEUBAAAAv/sZAwUAAAAJMjAyNS83LzIxADwcdW4X1N0I164ibxfU3QgYQ0lRLk5CSVMuSVFfWUVBUkxPV19EQVRFAQAAAL/7GQMFAAAACjIwMjQvMTAvMjEAPBx1bhfU3Qg0GRtvF9TdCCVDSVEuTkJJUy5JUV9D</t>
  </si>
  <si>
    <t>TE9TRVBSSUNFLjIwMjQvMTIvMzEuVVNEAQAAAL/7GQMCAAAABDI3LjcAGmp2bhfU3QiTChZvF9TdCCRDSVEuRVNUQy5JUV9DTE9TRVBSSUNFLjIwMjUvNy8xNy5VU0QBAAAAgIRbDQIAAAAEODYuMwDyEXZuF9TdCERCGW8X1N0IJENJUS5FU1RDLklRX0NMT1NFUFJJQ0UuMjAyNS80LzE3LlVTRAEAAACAhFsNAgAAAAU3Ny44NwA8HHVuF9TdCDU0FG8X1N0IJUNJUS5FU1RDLklRX0NMT1NFUFJJQ0UuMjAyMi8xMS8zMC5VU0QBAAAAgIRbDQIAAAAFNjEuMTkAPBx1bhfU3QjabRVvF9TdCCRDSVEuRVNUQy5JUV9DTE9TRVBSSUNFLjIwMjMvMy8xNC5VU0QBAAAAgIRbDQIAAAAFNTUuMTIAPBx1bhfU3QjdMRZvF9TdCCNDSVEuRVNUQy5JUV9PUEVOUFJJQ0UuMjAyNC83LzE4LlVTRAEAAACAhFsNAgAAAAYxMTUuNTUAPBx1bhfU3QiTRBdvF9TdCCJDSVEuRVNUQy5JUV9ZRUFSSElHSC4yMDI1LzcvMTcuVVNEAQAAAICEWw0CAAAABjExOC44NAA8HHVuF9TdCIBgIm8X1N0IIUNJUS5FU1RDLklRX1lFQVJMT1cuMjAyNS83LzE3LlVTRAEAAACAhFsNAgAAAAI2OQA8HHVuF9TdCNeuIm8X1N0IGUNJUS5FU1RDLklRX1lFQVJISUdIX0RBVEUBAAAAgIRbDQUAAAAJMjAyNS8yLzEwADwcdW4X1N0IResgbxfU3QgYQ0lRLkVTVEMuSVFfWUVBUkxPV19EQVRFAQAAAICEWw0FAAAACDIwMjQvOS85ADwcdW4X1N0IAhsZbxfU</t>
  </si>
  <si>
    <t>3QglQ0lRLkVTVEMuSVFfQ0xPU0VQUklDRS4yMDI0LzEyLzMxLlVTRAEAAACAhFsNAgAAAAU5OS4wOAAaanZuF9TdCIeIIW8X1N0IJENJUS5TTk9XLklRX0NMT1NFUFJJQ0UuMjAyNS83LzE3LlVTRAEAAACwPGQQAgAAAAYyMTEuNTgA8hF2bhfU3QjHVBpvF9TdCCRDSVEuU05PVy5JUV9DTE9TRVBSSUNFLjIwMjUvNC8xNy5VU0QBAAAAsDxkEAIAAAAGMTQzLjQzADwcdW4X1N0I8K8hbxfU3QglQ0lRLlNOT1cuSVFfQ0xPU0VQUklDRS4yMDIyLzExLzMwLlVTRAEAAACwPGQQAgAAAAUxNDIuOQA8HHVuF9TdCM3KGm8X1N0IJENJUS5TTk9XLklRX0NMT1NFUFJJQ0UuMjAyMy8zLzE0LlVTRAEAAACwPGQQAgAAAAYxMzkuODIAPBx1bhfU3QhRrBFvF9TdCCNDSVEuU05PVy5JUV9PUEVOUFJJQ0UuMjAyNC83LzE4LlVTRAEAAACwPGQQAgAAAAYxMzUuMDMAPBx1bhfU3QjNyhpvF9TdCCJDSVEuU05PVy5JUV9ZRUFSSElHSC4yMDI1LzcvMTcuVVNEAQAAALA8ZBACAAAABTIyNi42ADwcdW4X1N0IUawRbxfU3QghQ0lRLlNOT1cuSVFfWUVBUkxPVy4yMDI1LzcvMTcuVVNEAQAAALA8ZBACAAAABjEwNy4xMwA8HHVuF9TdCFZwE28X1N0IGUNJUS5TTk9XLklRX1lFQVJISUdIX0RBVEUBAAAAsDxkEAUAAAAJMjAyNS83LzMxADwcdW4X1N0INTQUbxfU3QgYQ0lRLlNOT1cuSVFfWUVBUkxPV19EQVRFAQAAALA8ZBAFAAAA</t>
  </si>
  <si>
    <t>CDIwMjQvOS82ADwcdW4X1N0I3TEWbxfU3QglQ0lRLlNOT1cuSVFfQ0xPU0VQUklDRS4yMDI0LzEyLzMxLlVTRAEAAACwPGQQAgAAAAYxNTQuNDEAGmp2bhfU3QiBdSBvF9TdCCRDSVEuRERPRy5JUV9DTE9TRVBSSUNFLjIwMjUvNy8xNy5VU0QBAAAAu6EECAIAAAAGMTQzLjE1APIRdm4X1N0IgXUgbxfU3QgkQ0lRLkRET0cuSVFfQ0xPU0VQUklDRS4yMDI1LzQvMTcuVVNEAQAAALuhBAgCAAAABTkxLjE4ADwcdW4X1N0Ia2UdbxfU3QglQ0lRLkRET0cuSVFfQ0xPU0VQUklDRS4yMDIyLzExLzMwLlVTRAEAAAC7oQQIAgAAAAU3NS43OAA8HHVuF9TdCMSzHW8X1N0IJENJUS5ERE9HLklRX0NMT1NFUFJJQ0UuMjAyMy8zLzE0LlVTRAEAAAC7oQQIAgAAAAU2NS45NgA8HHVuF9TdCKkIGG8X1N0II0NJUS5ERE9HLklRX09QRU5QUklDRS4yMDI0LzcvMTguVVNEAQAAALuhBAgCAAAABTEyMS43ADwcdW4X1N0IAhsZbxfU3QgiQ0lRLkRET0cuSVFfWUVBUkhJR0guMjAyNS83LzE3LlVTRAEAAAC7oQQIAgAAAAYxNzAuMDgAPBx1bhfU3QimkBlvF9TdCCFDSVEuRERPRy5JUV9ZRUFSTE9XLjIwMjUvNy8xNy5VU0QBAAAAu6EECAIAAAAFODEuNjMAPBx1bhfU3QgRnx5vF9TdCBlDSVEuRERPRy5JUV9ZRUFSSElHSF9EQVRFAQAAALuhBAgFAAAACTIwMjQvMTIvNgA8HHVuF9TdCMdUGm8X1N0IGENJUS5ERE9HLklRX1lF</t>
  </si>
  <si>
    <t>QVJMT1dfREFURQEAAAC7oQQIBQAAAAgyMDI1LzQvNwA8HHVuF9TdCM3KGm8X1N0IJUNJUS5ERE9HLklRX0NMT1NFUFJJQ0UuMjAyNC8xMi8zMS5VU0QBAAAAu6EECAIAAAAGMTQyLjg5ABpqdm4X1N0I51IcbxfU3QgjQ0lRLk5FVC5JUV9DTE9TRVBSSUNFLjIwMjUvNy8xNy5VU0QBAAAANPXgBAIAAAAGMTkxLjI1APIRdm4X1N0I+ZIXbxfU3QgjQ0lRLk5FVC5JUV9DTE9TRVBSSUNFLjIwMjUvNC8xNy5VU0QBAAAANPXgBAIAAAAFMTA3LjkAPBx1bhfU3QjabRVvF9TdCCRDSVEuTkVULklRX0NMT1NFUFJJQ0UuMjAyMi8xMS8zMC5VU0QBAAAANPXgBAIAAAAFNDkuMTQAPBx1bhfU3QjdMRZvF9TdCCNDSVEuTkVULklRX0NMT1NFUFJJQ0UuMjAyMy8zLzE0LlVTRAEAAAA09eAEAgAAAAQ1NC44ADwcdW4X1N0Ik0QXbxfU3QgiQ0lRLk5FVC5JUV9PUEVOUFJJQ0UuMjAyNC83LzE4LlVTRAEAAAA09eAEAgAAAAU4MS4wMQA8HHVuF9TdCOdSHG8X1N0IIUNJUS5ORVQuSVFfWUVBUkhJR0guMjAyNS83LzE3LlVTRAEAAAA09eAEAgAAAAYxOTguMDEAPBx1bhfU3QjXriJvF9TdCCBDSVEuTkVULklRX1lFQVJMT1cuMjAyNS83LzE3LlVTRAEAAAA09eAEAgAAAAU2OS4yNgA8HHVuF9TdCOA2JG8X1N0IGENJUS5ORVQuSVFfWUVBUkhJR0hfREFURQEAAAA09eAEBQAAAAgyMDI1LzgvNAA8HHVuF9TdCNeuIm8X1N0IF0NJ</t>
  </si>
  <si>
    <t>US5ORVQuSVFfWUVBUkxPV19EQVRFAQAAADT14AQFAAAACDIwMjQvOC81ADwcdW4X1N0IAhsZbxfU3QgkQ0lRLk5FVC5JUV9DTE9TRVBSSUNFLjIwMjQvMTIvMzEuVVNEAQAAADT14AQCAAAABjEwNy42OAAaanZuF9TdCDQZG28X1N0IJENJUS5HVExCLklRX0NMT1NFUFJJQ0UuMjAyNS83LzE3LlVTRAEAAADNhBcRAgAAAAU0My45MgDyEXZuF9TdCMdUGm8X1N0IJENJUS5HVExCLklRX0NMT1NFUFJJQ0UuMjAyNS80LzE3LlVTRAEAAADNhBcRAgAAAAQ0Mi45ADwcdW4X1N0I244bbxfU3QglQ0lRLkdUTEIuSVFfQ0xPU0VQUklDRS4yMDIyLzExLzMwLlVTRAEAAADNhBcRAgAAAAUzOS41NQA8HHVuF9TdCMdUGm8X1N0IJENJUS5HVExCLklRX0NMT1NFUFJJQ0UuMjAyMy8zLzE0LlVTRAEAAADNhBcRAgAAAAUzMy45NgA8HHVuF9TdCIBgIm8X1N0II0NJUS5HVExCLklRX09QRU5QUklDRS4yMDI0LzcvMTguVVNEAQAAAM2EFxECAAAABDU0LjUAPBx1bhfU3QjNyhpvF9TdCCJDSVEuR1RMQi5JUV9ZRUFSSElHSC4yMDI1LzcvMTcuVVNEAQAAAM2EFxECAAAABTc0LjE4ADwcdW4X1N0IUawRbxfU3QghQ0lRLkdUTEIuSVFfWUVBUkxPVy4yMDI1LzcvMTcuVVNEAQAAAM2EFxECAAAABzM3Ljg5NjkAPBx1bhfU3QhWcBNvF9TdCBlDSVEuR1RMQi5JUV9ZRUFSSElHSF9EQVRFAQAAAM2EFxEFAAAACTIwMjUvMS8zMQA8</t>
  </si>
  <si>
    <t>HHVuF9TdCDU0FG8X1N0IGENJUS5HVExCLklRX1lFQVJMT1dfREFURQEAAADNhBcRBQAAAAgyMDI1LzQvNAA8HHVuF9TdCN0xFm8X1N0IJUNJUS5HVExCLklRX0NMT1NFUFJJQ0UuMjAyNC8xMi8zMS5VU0QBAAAAzYQXEQIAAAAFNTYuMzUAGmp2bhfU3Qhb/iFvF9TdCCRDSVEuUEFOVy5JUV9DTE9TRVBSSUNFLjIwMjUvNy8xNy5VU0QBAAAAg32EAQIAAAAGMTk2LjI4APIRdm4X1N0I4sMgbxfU3QgkQ0lRLlBBTlcuSVFfQ0xPU0VQUklDRS4yMDI1LzQvMTcuVVNEAQAAAIN9hAECAAAABjE2Ny42OQA8HHVuF9TdCIeIIW8X1N0IJUNJUS5QQU5XLklRX0NMT1NFUFJJQ0UuMjAyMi8xMS8zMC5VU0QBAAAAg32EAQIAAAAFODQuOTUAPBx1bhfU3QipCBhvF9TdCCRDSVEuUEFOVy5JUV9DTE9TRVBSSUNFLjIwMjMvMy8xNC5VU0QBAAAAg32EAQIAAAAFOTIuMjQAPBx1bhfU3QgCGxlvF9TdCCNDSVEuUEFOVy5JUV9PUEVOUFJJQ0UuMjAyNC83LzE4LlVTRAEAAACDfYQBAgAAAAcxNjQuNjM1ADwcdW4X1N0IppAZbxfU3QgiQ0lRLlBBTlcuSVFfWUVBUkhJR0guMjAyNS83LzE3LlVTRAEAAACDfYQBAgAAAAYyMDguMzkAPBx1bhfU3QjwryFvF9TdCCFDSVEuUEFOVy5JUV9ZRUFSTE9XLjIwMjUvNy8xNy5VU0QBAAAAg32EAQIAAAAGMTQyLjAxADwcdW4X1N0Ix1QabxfU3QgZQ0lRLlBBTlcuSVFfWUVBUkhJR0hfREFU</t>
  </si>
  <si>
    <t>RQEAAACDfYQBBQAAAAkyMDI1LzcvMjkAPBx1bhfU3QiBdSBvF9TdCBhDSVEuUEFOVy5JUV9ZRUFSTE9XX0RBVEUBAAAAg32EAQUAAAAIMjAyNC84LzUAPBx1bhfU3QhRrBFvF9TdCCVDSVEuUEFOVy5JUV9DTE9TRVBSSUNFLjIwMjQvMTIvMzEuVVNEAQAAAIN9hAECAAAABjE4MS45NgAaanZuF9TdCFR+GG8X1N0II0NJUS5NREIuSVFfQ0xPU0VQUklDRS4yMDI1LzcvMTcuVVNEAQAAAOJuzAICAAAABjIxOC41MwDyEXZuF9TdCNptFW8X1N0II0NJUS5NREIuSVFfQ0xPU0VQUklDRS4yMDI1LzQvMTcuVVNEAQAAAOJuzAICAAAABjE1OS4yNgA8HHVuF9TdCN0xFm8X1N0IJENJUS5NREIuSVFfQ0xPU0VQUklDRS4yMDIyLzExLzMwLlVTRAEAAADibswCAgAAAAYxNTIuNjkAPBx1bhfU3QiTRBdvF9TdCCNDSVEuTURCLklRX0NMT1NFUFJJQ0UuMjAyMy8zLzE0LlVTRAEAAADibswCAgAAAAYyMDQuNjgAPBx1bhfU3QjdMRZvF9TdCCJDSVEuTURCLklRX09QRU5QUklDRS4yMDI0LzcvMTguVVNEAQAAAOJuzAICAAAAAzI2MwA8HHVuF9TdCJNEF28X1N0IIUNJUS5NREIuSVFfWUVBUkhJR0guMjAyNS83LzE3LlVTRAEAAADibswCAgAAAAMzNzAAPBx1bhfU3QjEsx1vF9TdCCBDSVEuTURCLklRX1lFQVJMT1cuMjAyNS83LzE3LlVTRAEAAADibswCAgAAAAYxNDAuNzgAPBx1bhfU3QhMuhdvF9TdCBhDSVEuTURCLklR</t>
  </si>
  <si>
    <t>X1lFQVJISUdIX0RBVEUBAAAA4m7MAgUAAAAJMjAyNC8xMi85ADwcdW4X1N0IEZ8ebxfU3QgXQ0lRLk1EQi5JUV9ZRUFSTE9XX0RBVEUBAAAA4m7MAgUAAAAIMjAyNS80LzcAPBx1bhfU3QgCGxlvF9TdCCRDSVEuTURCLklRX0NMT1NFUFJJQ0UuMjAyNC8xMi8zMS5VU0QBAAAA4m7MAgIAAAAGMjMyLjgxABpqdm4X1N0IGWMfbxfU3QgkQ0lRLlBTVEcuSVFfQ0xPU0VQUklDRS4yMDI1LzcvMTcuVVNEAQAAALjKpQYCAAAABTU3LjI1APIRdm4X1N0Ix1QabxfU3QgkQ0lRLlBTVEcuSVFfQ0xPU0VQUklDRS4yMDI1LzQvMTcuVVNEAQAAALjKpQYCAAAABTQxLjc1ADwcdW4X1N0Ia2UdbxfU3QglQ0lRLlBTVEcuSVFfQ0xPU0VQUklDRS4yMDIyLzExLzMwLlVTRAEAAAC4yqUGAgAAAAUyOS4xOQA8HHVuF9TdCM3KGm8X1N0IJENJUS5QU1RHLklRX0NMT1NFUFJJQ0UuMjAyMy8zLzE0LlVTRAEAAAC4yqUGAgAAAAUyMy40NgA8HHVuF9TdCFGsEW8X1N0II0NJUS5QU1RHLklRX09QRU5QUklDRS4yMDI0LzcvMTguVVNEAQAAALjKpQYCAAAABTYxLjQ5ADwcdW4X1N0IVnATbxfU3QgiQ0lRLlBTVEcuSVFfWUVBUkhJR0guMjAyNS83LzE3LlVTRAEAAAC4yqUGAgAAAAU3My42NwA8HHVuF9TdCDU0FG8X1N0IIUNJUS5QU1RHLklRX1lFQVJMT1cuMjAyNS83LzE3LlVTRAEAAAC4yqUGAgAAAAUzNC41MQA8HHVuF9TdCNpt</t>
  </si>
  <si>
    <t>FW8X1N0IGUNJUS5QU1RHLklRX1lFQVJISUdIX0RBVEUBAAAAuMqlBgUAAAAJMjAyNS8xLzIyADwcdW4X1N0I3TEWbxfU3QgYQ0lRLlBTVEcuSVFfWUVBUkxPV19EQVRFAQAAALjKpQYFAAAACDIwMjUvNC83ADwcdW4X1N0INBkbbxfU3QglQ0lRLlBTVEcuSVFfQ0xPU0VQUklDRS4yMDI0LzEyLzMxLlVTRAEAAAC4yqUGAgAAAAU2MS40MwAaanZuF9TdCNuOG28X1N0IIkNJUS5aUy5JUV9DTE9TRVBSSUNFLjIwMjUvNy8xNy5VU0QBAAAA1MyBAwIAAAAGMjg2LjI5APIRdm4X1N0IUQYabxfU3QgiQ0lRLlpTLklRX0NMT1NFUFJJQ0UuMjAyNS80LzE3LlVTRAEAAADUzIEDAgAAAAYyMDEuMDkAPBx1bhfU3QgCGxlvF9TdCCNDSVEuWlMuSVFfQ0xPU0VQUklDRS4yMDIyLzExLzMwLlVTRAEAAADUzIEDAgAAAAYxMzMuNDUAPBx1bhfU3QimkBlvF9TdCCJDSVEuWlMuSVFfQ0xPU0VQUklDRS4yMDIzLzMvMTQuVVNEAQAAANTMgQMCAAAABjEwNy45NwA8HHVuF9TdCOdSHG8X1N0IIUNJUS5aUy5JUV9PUEVOUFJJQ0UuMjAyNC83LzE4LlVTRAEAAADUzIEDAgAAAAYxOTQuOTYAPBx1bhfU3QimkBlvF9TdCCBDSVEuWlMuSVFfWUVBUkhJR0guMjAyNS83LzE3LlVTRAEAAADUzIEDAgAAAAgzMTguNDU5OQA8HHVuF9TdCBzBI28X1N0IH0NJUS5aUy5JUV9ZRUFSTE9XLjIwMjUvNy8xNy5VU0QBAAAA1MyBAwIAAAAGMTUz</t>
  </si>
  <si>
    <t>LjQ1ADwcdW4X1N0Ix1QabxfU3QgXQ0lRLlpTLklRX1lFQVJISUdIX0RBVEUBAAAA1MyBAwUAAAAIMjAyNS83LzgAPBx1bhfU3QjXriJvF9TdCBZDSVEuWlMuSVFfWUVBUkxPV19EQVRFAQAAANTMgQMFAAAACTIwMjQvOS8xMAA8HHVuF9TdCFGsEW8X1N0II0NJUS5aUy5JUV9DTE9TRVBSSUNFLjIwMjQvMTIvMzEuVVNEAQAAANTMgQMCAAAABjE4MC40MQAaanZuF9TdCNuOG28X1N0IJENJUS5DRkxULklRX0NMT1NFUFJJQ0UuMjAyNS83LzE3LlVTRAEAAAAmAXoQAgAAAAUyNS40MwDyEXZuF9TdCCqjGm8X1N0IJENJUS5DRkxULklRX0NMT1NFUFJJQ0UuMjAyNS80LzE3LlVTRAEAAAAmAXoQAgAAAAUyMS4xNQA8HHVuF9TdCJRGFW8X1N0IJUNJUS5DRkxULklRX0NMT1NFUFJJQ0UuMjAyMi8xMS8zMC5VU0QBAAAAJgF6EAIAAAAFMjMuMDMAPBx1bhfU3QjdMRZvF9TdCCRDSVEuQ0ZMVC5JUV9DTE9TRVBSSUNFLjIwMjMvMy8xNC5VU0QBAAAAJgF6EAIAAAAEMjIuNgA8HHVuF9TdCD32Fm8X1N0II0NJUS5DRkxULklRX09QRU5QUklDRS4yMDI0LzcvMTguVVNEAQAAACYBehACAAAABTI2LjA2ADwcdW4X1N0IgGAibxfU3QgiQ0lRLkNGTFQuSVFfWUVBUkhJR0guMjAyNS83LzE3LlVTRAEAAAAmAXoQAgAAAAQzNy45ADwcdW4X1N0ITLoXbxfU3QghQ0lRLkNGTFQuSVFfWUVBUkxPVy4yMDI1LzcvMTcuVVNEAQAA</t>
  </si>
  <si>
    <t>ACYBehACAAAABTE3Ljc5ADwcdW4X1N0I164ibxfU3QgZQ0lRLkNGTFQuSVFfWUVBUkhJR0hfREFURQEAAAAmAXoQBQAAAAkyMDI1LzIvMTIAPBx1bhfU3QipCBhvF9TdCBhDSVEuQ0ZMVC5JUV9ZRUFSTE9XX0RBVEUBAAAAJgF6EAUAAAAIMjAyNS84LzEAPBx1bhfU3QhRrBFvF9TdCCVDSVEuQ0ZMVC5JUV9DTE9TRVBSSUNFLjIwMjQvMTIvMzEuVVNEAQAAACYBehACAAAABTI3Ljk2ABpqdm4X1N0IVH4YbxfU3QgkQ0lRLk5WREEuSVFfQ0xPU0VQUklDRS4yMDI1LzcvMTcuVVNEAQAAADN+AAACAAAAAzE3MwDyEXZuF9TdCKkIGG8X1N0IJENJUS5OVkRBLklRX0NMT1NFUFJJQ0UuMjAyNS80LzE3LlVTRAEAAAAzfgAAAgAAAAYxMDEuNDkAPBx1bhfU3QitzBhvF9TdCCVDSVEuTlZEQS5JUV9DTE9TRVBSSUNFLjIwMjIvMTEvMzAuVVNEAQAAADN+AAACAAAABjE2LjkyMwA8HHVuF9TdCKaQGW8X1N0IJENJUS5OVkRBLklRX0NMT1NFUFJJQ0UuMjAyMy8zLzE0LlVTRAEAAAAzfgAAAgAAAAYyNC4wNjMAPBx1bhfU3QiHiCFvF9TdCCNDSVEuTlZEQS5JUV9PUEVOUFJJQ0UuMjAyNC83LzE4LlVTRAEAAAAzfgAAAgAAAAYxMjEuODUAPBx1bhfU3QjHVBpvF9TdCCJDSVEuTlZEQS5JUV9ZRUFSSElHSC4yMDI1LzcvMTcuVVNEAQAAADN+AAACAAAABjE3NC4xNgA8HHVuF9TdCPCvIW8X1N0IIUNJUS5OVkRBLklRX1lF</t>
  </si>
  <si>
    <t>QVJMT1cuMjAyNS83LzE3LlVTRAEAAAAzfgAAAgAAAAU4Ni42MgA8HHVuF9TdCM3KGm8X1N0IGUNJUS5OVkRBLklRX1lFQVJISUdIX0RBVEUBAAAAM34AAAUAAAAJMjAyNS83LzMxADwcdW4X1N0IUawRbxfU3QgYQ0lRLk5WREEuSVFfWUVBUkxPV19EQVRFAQAAADN+AAAFAAAACDIwMjUvNC83ADwcdW4X1N0INTQUbxfU3QglQ0lRLk5WREEuSVFfQ0xPU0VQUklDRS4yMDI0LzEyLzMxLlVTRAEAAAAzfgAAAgAAAAYxMzQuMjkAxq52bhfU3QjwryFvF9TdCCRDSVEuQUFQTC5JUV9DTE9TRVBSSUNFLjIwMjUvNy8xNy5VU0QBAAAAaWEAAAIAAAAGMjEwLjAyAPIRdm4X1N0ITLoXbxfU3QgkQ0lRLkFBUEwuSVFfQ0xPU0VQUklDRS4yMDI1LzQvMTcuVVNEAQAAAGlhAAACAAAABjE5Ni45OAA8HHVuF9TdCIF1IG8X1N0IJUNJUS5BQVBMLklRX0NMT1NFUFJJQ0UuMjAyMi8xMS8zMC5VU0QBAAAAaWEAAAIAAAAGMTQ4LjAzADwcdW4X1N0ITLoXbxfU3QgkQ0lRLkFBUEwuSVFfQ0xPU0VQUklDRS4yMDIzLzMvMTQuVVNEAQAAAGlhAAACAAAABjE1Mi41OQA8HHVuF9TdCOLDIG8X1N0II0NJUS5BQVBMLklRX09QRU5QUklDRS4yMDI0LzcvMTguVVNEAQAAAGlhAAACAAAABjIzMC4yOAA8HHVuF9TdCEy6F28X1N0IIkNJUS5BQVBMLklRX1lFQVJISUdILjIwMjUvNy8xNy5VU0QBAAAAaWEAAAIAAAAFMjYwLjEAPBx1bhfU</t>
  </si>
  <si>
    <t>3QgRnx5vF9TdCCFDSVEuQUFQTC5JUV9ZRUFSTE9XLjIwMjUvNy8xNy5VU0QBAAAAaWEAAAIAAAAIMTY5LjIxMDEAPBx1bhfU3QipCBhvF9TdCBlDSVEuQUFQTC5JUV9ZRUFSSElHSF9EQVRFAQAAAGlhAAAFAAAACjIwMjQvMTIvMjYAPBx1bhfU3QitzBhvF9TdCBhDSVEuQUFQTC5JUV9ZRUFSTE9XX0RBVEUBAAAAaWEAAAUAAAAIMjAyNS80LzgAPBx1bhfU3QgZYx9vF9TdCCVDSVEuQUFQTC5JUV9DTE9TRVBSSUNFLjIwMjQvMTIvMzEuVVNEAQAAAGlhAAACAAAABjI1MC40MgDGrnZuF9TdCIF1IG8X1N0IJENJUS5BVkdPLklRX0NMT1NFUFJJQ0UuMjAyNS83LzE3LlVTRAEAAADwtn0BAgAAAAYyODYuNDUA8hF2bhfU3QjNyhpvF9TdCCRDSVEuQVZHTy5JUV9DTE9TRVBSSUNFLjIwMjUvNC8xNy5VU0QBAAAA8LZ9AQIAAAAGMTcwLjk5ADwcdW4X1N0IzcoabxfU3QglQ0lRLkFWR08uSVFfQ0xPU0VQUklDRS4yMDIyLzExLzMwLlVTRAEAAADwtn0BAgAAAAY1NS4xMDMAPBx1bhfU3QhRrBFvF9TdCCRDSVEuQVZHTy5JUV9DTE9TRVBSSUNFLjIwMjMvMy8xNC5VU0QBAAAA8LZ9AQIAAAAGNjMuMjQ2ADwcdW4X1N0IVnATbxfU3QgjQ0lRLkFWR08uSVFfT1BFTlBSSUNFLjIwMjQvNy8xOC5VU0QBAAAA8LZ9AQIAAAAGMTU4Ljg5ADwcdW4X1N0INTQUbxfU3QgiQ0lRLkFWR08uSVFfWUVBUkhJR0guMjAyNS83LzE3</t>
  </si>
  <si>
    <t>LlVTRAEAAADwtn0BAgAAAAYyODguMjgAPBx1bhfU3QiURhVvF9TdCCFDSVEuQVZHTy5JUV9ZRUFSTE9XLjIwMjUvNy8xNy5VU0QBAAAA8LZ9AQIAAAAFMTI4LjUAPBx1bhfU3QjdMRZvF9TdCBlDSVEuQVZHTy5JUV9ZRUFSSElHSF9EQVRFAQAAAPC2fQEFAAAACTIwMjUvNy8zMQA8HHVuF9TdCD32Fm8X1N0IGENJUS5BVkdPLklRX1lFQVJMT1dfREFURQEAAADwtn0BBQAAAAgyMDI0LzgvNQA8HHVuF9TdCEy6F28X1N0IJUNJUS5BVkdPLklRX0NMT1NFUFJJQ0UuMjAyNC8xMi8zMS5VU0QBAAAA8LZ9AQIAAAAGMjMxLjg0AMaudm4X1N0Ia7EfbxfU3QgpQ0lRLlRXU0U6MjMzMC5JUV9DTE9TRVBSSUNFLjIwMjUvNy8xNy5VU0QBAAAAq8wFAAIAAAALMzguMzkzNTg1MTIA8hF2bhfU3QitzBhvF9TdCClDSVEuVFdTRToyMzMwLklRX0NMT1NFUFJJQ0UuMjAyNS80LzE3LlVTRAEAAACrzAUAAgAAAAwyNi4wNDYzMTEyOTEAPBx1bhfU3QimkBlvF9TdCCpDSVEuVFdTRToyMzMwLklRX0NMT1NFUFJJQ0UuMjAyMi8xMS8zMC5VU0QBAAAAq8wFAAIAAAALMTUuODUzNTAwNjcAPBx1bhfU3QjnUhxvF9TdCClDSVEuVFdTRToyMzMwLklRX0NMT1NFUFJJQ0UuMjAyMy8zLzE0LlVTRAEAAACrzAUAAgAAAAoxNi42ODU3NTE2ADwcdW4X1N0Ix1QabxfU3QgoQ0lRLlRXU0U6MjMzMC5JUV9PUEVOUFJJQ0UuMjAyNC83LzE4</t>
  </si>
  <si>
    <t>LlVTRAEAAACrzAUAAgAAAAwzMC4yMTc3NjM2MjgAPBx1bhfU3QhrZR1vF9TdCCdDSVEuVFdTRToyMzMwLklRX1lFQVJISUdILjIwMjUvNy8xNy5VU0QBAAAAq8wFAAIAAAALMzkuNDEyODgzODQAPBx1bhfU3QjXriJvF9TdCCZDSVEuVFdTRToyMzMwLklRX1lFQVJMT1cuMjAyNS83LzE3LlVTRAEAAACrzAUAAgAAAAsyNi41MDE3NjY3MgA8HHVuF9TdCM3KGm8X1N0IHkNJUS5UV1NFOjIzMzAuSVFfWUVBUkhJR0hfREFURQEAAACrzAUABQAAAAkyMDI1LzcvMzEAPBx1bhfU3QhRrBFvF9TdCB1DSVEuVFdTRToyMzMwLklRX1lFQVJMT1dfREFURQEAAACrzAUABQAAAAgyMDI1LzQvOQA8HHVuF9TdCDU0FG8X1N0IKkNJUS5UV1NFOjIzMzAuSVFfQ0xPU0VQUklDRS4yMDI0LzEyLzMxLlVTRAEAAACrzAUAAgAAAAszMi43OTQzODY0NQDGrnZuF9TdCFR+GG8X1N0ILENJUS5LT1NFOkEwMDA2NjAuSVFfQ0xPU0VQUklDRS4yMDI1LzcvMTcuVVNEAQAAAJ16DQACAAAACzE5My43MjMzMzc1APIRdm4X1N0IPfYWbxfU3QgsQ0lRLktPU0U6QTAwMDY2MC5JUV9DTE9TRVBSSUNFLjIwMjUvNC8xNy5VU0QBAAAAnXoNAAIAAAAIMTIzLjY1NTcAPBx1bhfU3QjNyhpvF9TdCC1DSVEuS09TRTpBMDAwNjYwLklRX0NMT1NFUFJJQ0UuMjAyMi8xMS8zMC5VU0QBAAAAnXoNAAIAAAAJNjQuNTUzMzM1ADDidW4X1N0IPfYWbxfU</t>
  </si>
  <si>
    <t>3QgsQ0lRLktPU0U6QTAwMDY2MC5JUV9DTE9TRVBSSUNFLjIwMjMvMy8xNC5VU0QBAAAAnXoNAAIAAAAKNjIuMTQ2MDM3OQAw4nVuF9TdCIBgIm8X1N0IK0NJUS5LT1NFOkEwMDA2NjAuSVFfT1BFTlBSSUNFLjIwMjQvNy8xOC5VU0QBAAAAnXoNAAIAAAALMTUzLjcyODIzNzUAMOJ1bhfU3QhMuhdvF9TdCCpDSVEuS09TRTpBMDAwNjYwLklRX1lFQVJISUdILjIwMjUvNy8xNy5VU0QBAAAAnXoNAAIAAAALMjIwLjMxOTg2MjUAMOJ1bhfU3QjXriJvF9TdCClDSVEuS09TRTpBMDAwNjYwLklRX1lFQVJMT1cuMjAyNS83LzE3LlVTRAEAAACdeg0AAgAAAAsxMDQuMDEzOTc3NQAw4nVuF9TdCKkIGG8X1N0IIUNJUS5LT1NFOkEwMDA2NjAuSVFfWUVBUkhJR0hfREFURQEAAACdeg0ABQAAAAkyMDI1LzcvMTEAMOJ1bhfU3QitzBhvF9TdCCBDSVEuS09TRTpBMDAwNjYwLklRX1lFQVJMT1dfREFURQEAAACdeg0ABQAAAAkyMDI0LzkvMTkAMOJ1bhfU3QhpJCNvF9TdCC1DSVEuS09TRTpBMDAwNjYwLklRX0NMT1NFUFJJQ0UuMjAyNC8xMi8zMS5VU0QBAAAAnXoNAAMAAAAAAMaudm4X1N0I8K8hbxfU3QgtQ0lRLk5BU0RBUUdTOkFTTUwuSVFfQ0xPU0VQUklDRS4yMDI1LzcvMTcuVVNEAQAAACjvBQACAAAABjc0NC45MQDyEXZuF9TdCM3KGm8X1N0ILUNJUS5OQVNEQVFHUzpBU01MLklRX0NMT1NFUFJJQ0UuMjAyNS80</t>
  </si>
  <si>
    <t>LzE3LlVTRAEAAAAo7wUAAgAAAAY2NDAuMTYAMOJ1bhfU3QiRmBFvF9TdCC5DSVEuTkFTREFRR1M6QVNNTC5JUV9DTE9TRVBSSUNFLjIwMjIvMTEvMzAuVVNEAQAAACjvBQACAAAABjYwOC4xMgAw4nVuF9TdCFZwE28X1N0ILUNJUS5OQVNEQVFHUzpBU01MLklRX0NMT1NFUFJJQ0UuMjAyMy8zLzE0LlVTRAEAAAAo7wUAAgAAAAU2MjAuMwAw4nVuF9TdCDU0FG8X1N0ILENJUS5OQVNEQVFHUzpBU01MLklRX09QRU5QUklDRS4yMDI0LzcvMTguVVNEAQAAACjvBQACAAAABTk1My41ADDidW4X1N0IlEYVbxfU3QgrQ0lRLk5BU0RBUUdTOkFTTUwuSVFfWUVBUkhJR0guMjAyNS83LzE3LlVTRAEAAAAo7wUAAgAAAAY5NTcuMjEAMOJ1bhfU3QjdMRZvF9TdCCpDSVEuTkFTREFRR1M6QVNNTC5JUV9ZRUFSTE9XLjIwMjUvNy8xNy5VU0QBAAAAKO8FAAIAAAAGNTc4LjUxADDidW4X1N0IPfYWbxfU3QgiQ0lRLk5BU0RBUUdTOkFTTUwuSVFfWUVBUkhJR0hfREFURQEAAAAo7wUABQAAAAkyMDI0LzgvMjEAMOJ1bhfU3QjiwyBvF9TdCCFDSVEuTkFTREFRR1M6QVNNTC5JUV9ZRUFSTE9XX0RBVEUBAAAAKO8FAAUAAAAIMjAyNS80LzcAMOJ1bhfU3QhMuhdvF9TdCC5DSVEuTkFTREFRR1M6QVNNTC5JUV9DTE9TRVBSSUNFLjIwMjQvMTIvMzEuVVNEAQAAACjvBQACAAAABjY5My4wOADGrnZuF9TdCCqjGm8X1N0IJENJUS5N</t>
  </si>
  <si>
    <t>UlZMLklRX0NMT1NFUFJJQ0UuMjAyNS83LzE3LlVTRAEAAAC2eQAAAgAAAAU3Mi4wMQDyEXZuF9TdCCqjGm8X1N0IJENJUS5NUlZMLklRX0NMT1NFUFJJQ0UuMjAyNS80LzE3LlVTRAEAAAC2eQAAAgAAAAQ1MS43ADDidW4X1N0IyTkhbxfU3QglQ0lRLk1SVkwuSVFfQ0xPU0VQUklDRS4yMDIyLzExLzMwLlVTRAEAAAC2eQAAAgAAAAU0Ni41MgAw4nVuF9TdCMdUGm8X1N0IJENJUS5NUlZMLklRX0NMT1NFUFJJQ0UuMjAyMy8zLzE0LlVTRAEAAAC2eQAAAgAAAAUzOC42MQAw4nVuF9TdCIF1IG8X1N0II0NJUS5NUlZMLklRX09QRU5QUklDRS4yMDI0LzcvMTguVVNEAQAAALZ5AAACAAAABTY5Ljc0ADDidW4X1N0IUQYabxfU3QgiQ0lRLk1SVkwuSVFfWUVBUkhJR0guMjAyNS83LzE3LlVTRAEAAAC2eQAAAgAAAAYxMjcuNDgAMOJ1bhfU3QiBdSBvF9TdCCFDSVEuTVJWTC5JUV9ZRUFSTE9XLjIwMjUvNy8xNy5VU0QBAAAAtnkAAAIAAAAGNDcuMDg1ADDidW4X1N0IzcoabxfU3QgZQ0lRLk1SVkwuSVFfWUVBUkhJR0hfREFURQEAAAC2eQAABQAAAAkyMDI1LzEvMjMAMOJ1bhfU3QiRmBFvF9TdCBhDSVEuTVJWTC5JUV9ZRUFSTE9XX0RBVEUBAAAAtnkAAAUAAAAIMjAyNS80LzcAMOJ1bhfU3Qg1NBRvF9TdCCVDSVEuTVJWTC5JUV9DTE9TRVBSSUNFLjIwMjQvMTIvMzEuVVNEAQAAALZ5AAACAAAABjExMC40NQDG</t>
  </si>
  <si>
    <t>rnZuF9TdCDhFKW8X1N0II0NJUS5WUlQuSVFfQ0xPU0VQUklDRS4yMDI1LzcvMTcuVVNEAQAAAESbhyICAAAABjEzMS4xMgDyEXZuF9TdCD32Fm8X1N0II0NJUS5WUlQuSVFfQ0xPU0VQUklDRS4yMDI1LzQvMTcuVVNEAQAAAESbhyICAAAABTczLjIxADDidW4X1N0IGWMfbxfU3QgkQ0lRLlZSVC5JUV9DTE9TRVBSSUNFLjIwMjIvMTEvMzAuVVNEAQAAAESbhyICAAAABTEzLjg1ADDidW4X1N0I+ZIXbxfU3QgjQ0lRLlZSVC5JUV9DTE9TRVBSSUNFLjIwMjMvMy8xNC5VU0QBAAAARJuHIgIAAAAFMTMuOTUAMOJ1bhfU3QhMuhdvF9TdCCJDSVEuVlJULklRX09QRU5QUklDRS4yMDI0LzcvMTguVVNEAQAAAESbhyICAAAABTgzLjYzADDidW4X1N0IqQgYbxfU3QghQ0lRLlZSVC5JUV9ZRUFSSElHSC4yMDI1LzcvMTcuVVNEAQAAAESbhyICAAAABjE1NS44NAAw4nVuF9TdCK3MGG8X1N0IIENJUS5WUlQuSVFfWUVBUkxPVy4yMDI1LzcvMTcuVVNEAQAAAESbhyICAAAABDUzLjYAMOJ1bhfU3QimkBlvF9TdCBhDSVEuVlJULklRX1lFQVJISUdIX0RBVEUBAAAARJuHIgUAAAAJMjAyNS8xLzI0ADDidW4X1N0IxLMdbxfU3QgXQ0lRLlZSVC5JUV9ZRUFSTE9XX0RBVEUBAAAARJuHIgUAAAAIMjAyNS80LzcAMOJ1bhfU3QjHdx5vF9TdCCRDSVEuVlJULklRX0NMT1NFUFJJQ0UuMjAyNC8xMi8zMS5VU0QBAAAARJuHIgIA</t>
  </si>
  <si>
    <t>AAAGMTEzLjYxAMaudm4X1N0IVH4YbxfU3QgkQ0lRLkFORVQuSVFfQ0xPU0VQUklDRS4yMDI1LzcvMTcuVVNEAQAAAMPb/AECAAAABjExMS45OADyEXZuF9TdCEy6F28X1N0IJENJUS5BTkVULklRX0NMT1NFUFJJQ0UuMjAyNS80LzE3LlVTRAEAAADD2/wBAgAAAAQ3MS4yADDidW4X1N0INTQUbxfU3QglQ0lRLkFORVQuSVFfQ0xPU0VQUklDRS4yMDIyLzExLzMwLlVTRAEAAADD2/wBAgAAAAYzNC44MjUAMOJ1bhfU3QiURhVvF9TdCCRDSVEuQU5FVC5JUV9DTE9TRVBSSUNFLjIwMjMvMy8xNC5VU0QBAAAAw9v8AQIAAAAHMzguMjg3NQAw4nVuF9TdCN0xFm8X1N0II0NJUS5BTkVULklRX09QRU5QUklDRS4yMDI0LzcvMTguVVNEAQAAAMPb/AECAAAABjg0LjY2NQAw4nVuF9TdCJRGFW8X1N0IIkNJUS5BTkVULklRX1lFQVJISUdILjIwMjUvNy8xNy5VU0QBAAAAw9v8AQIAAAAHMTMzLjU3NQAw4nVuF9TdCN0xFm8X1N0IIUNJUS5BTkVULklRX1lFQVJMT1cuMjAyNS83LzE3LlVTRAEAAADD2/wBAgAAAAU1OS40MwAw4nVuF9TdCD32Fm8X1N0IGUNJUS5BTkVULklRX1lFQVJISUdIX0RBVEUBAAAAw9v8AQUAAAAJMjAyNS8xLzI0ADDidW4X1N0IEhcdbxfU3QgYQ0lRLkFORVQuSVFfWUVBUkxPV19EQVRFAQAAAMPb/AEFAAAACDIwMjUvNC83ADDidW4X1N0ITLoXbxfU3QglQ0lRLkFORVQuSVFfQ0xPU0VQUklD</t>
  </si>
  <si>
    <t>RS4yMDI0LzEyLzMxLlVTRAEAAADD2/wBAgAAAAYxMTAuNTMAu8J2bhfU3QhrsR9vF9TdCClDSVEuVFdTRToyNDU0LklRX0NMT1NFUFJJQ0UuMjAyNS83LzE3LlVTRAEAAAA9N1wAAgAAAAs0Ny4yMjc1MDczNgDyEXZuF9TdCERCGW8X1N0IKUNJUS5UV1NFOjI0NTQuSVFfQ0xPU0VQUklDRS4yMDI1LzQvMTcuVVNEAQAAAD03XAACAAAACzQxLjIwNjY3OTAyADDidW4X1N0IREIZbxfU3QgqQ0lRLlRXU0U6MjQ1NC5JUV9DTE9TRVBSSUNFLjIwMjIvMTEvMzAuVVNEAQAAAD03XAACAAAADDIzLjcxNTU0MjgzOQAw4nVuF9TdCNuOG28X1N0IKUNJUS5UV1NFOjI0NTQuSVFfQ0xPU0VQUklDRS4yMDIzLzMvMTQuVVNEAQAAAD03XAACAAAACzI0Ljg5Nzc1ODc2ADDidW4X1N0IUQYabxfU3QgoQ0lRLlRXU0U6MjQ1NC5JUV9PUEVOUFJJQ0UuMjAyNC83LzE4LlVTRAEAAAA9N1wAAgAAAAszOC44NDI2NzE4NwAw4nVuF9TdCOdSHG8X1N0IJ0NJUS5UV1NFOjI0NTQuSVFfWUVBUkhJR0guMjAyNS83LzE3LlVTRAEAAAA9N1wAAgAAAAo1My41MTMxODI4ADDidW4X1N0IKqMabxfU3QgmQ0lRLlRXU0U6MjQ1NC5JUV9ZRUFSTE9XLjIwMjUvNy8xNy5VU0QBAAAAPTdcAAIAAAAMMzMuMzMxMDY4MTQ0ADDidW4X1N0IkZgRbxfU3QgeQ0lRLlRXU0U6MjQ1NC5JUV9ZRUFSSElHSF9EQVRFAQAAAD03XAAFAAAACTIwMjUvMi8y</t>
  </si>
  <si>
    <t>NgAw4nVuF9TdCFZwE28X1N0IHUNJUS5UV1NFOjI0NTQuSVFfWUVBUkxPV19EQVRFAQAAAD03XAAFAAAACDIwMjQvOC81ADDidW4X1N0IlEYVbxfU3QgqQ0lRLlRXU0U6MjQ1NC5JUV9DTE9TRVBSSUNFLjIwMjQvMTIvMzEuVVNEAQAAAD03XAACAAAACzQzLjE2NjU2NDQ5ALvCdm4X1N0IUQYabxfU3QgiQ0lRLk1VLklRX0NMT1NFUFJJQ0UuMjAyNS83LzE3LlVTRAEAAAAGaQQAAgAAAAYxMTMuMjYA8hF2bhfU3QjNyhpvF9TdCCJDSVEuTVUuSVFfQ0xPU0VQUklDRS4yMDI1LzQvMTcuVVNEAQAAAAZpBAACAAAABDY4LjgAMOJ1bhfU3Qj5khdvF9TdCCNDSVEuTVUuSVFfQ0xPU0VQUklDRS4yMDIyLzExLzMwLlVTRAEAAAAGaQQAAgAAAAU1Ny42NQDyEXZuF9TdCEy6F28X1N0IIkNJUS5NVS5JUV9DTE9TRVBSSUNFLjIwMjMvMy8xNC5VU0QBAAAABmkEAAIAAAAFNTQuMjcA8hF2bhfU3QipCBhvF9TdCCFDSVEuTVUuSVFfT1BFTlBSSUNFLjIwMjQvNy8xOC5VU0QBAAAABmkEAAIAAAAFMTIwLjUA8hF2bhfU3QitzBhvF9TdCCBDSVEuTVUuSVFfWUVBUkhJR0guMjAyNS83LzE3LlVTRAEAAAAGaQQAAgAAAAYxMjkuODUA8hF2bhfU3QitzBhvF9TdCB9DSVEuTVUuSVFfWUVBUkxPVy4yMDI1LzcvMTcuVVNEAQAAAAZpBAACAAAABTYxLjU0APIRdm4X1N0IREIZbxfU3QgXQ0lRLk1VLklRX1lFQVJISUdIX0RBVEUB</t>
  </si>
  <si>
    <t>AAAABmkEAAUAAAAJMjAyNS82LzI2APIRdm4X1N0IJv0ibxfU3QgWQ0lRLk1VLklRX1lFQVJMT1dfREFURQEAAAAGaQQABQAAAAgyMDI1LzQvNwDyEXZuF9TdCNeuIm8X1N0II0NJUS5NVS5JUV9DTE9TRVBSSUNFLjIwMjQvMTIvMzEuVVNEAQAAAAZpBAACAAAABTg0LjE2ALvCdm4X1N0IUKEcbxfU3QgkQ0lRLlFDT00uSVFfQ0xPU0VQUklDRS4yMDI1LzcvMTcuVVNEAQAAANWCAAACAAAABjE1Mi42MQDyEXZuF9TdCD32Fm8X1N0IJENJUS5RQ09NLklRX0NMT1NFUFJJQ0UuMjAyNS80LzE3LlVTRAEAAADVggAAAgAAAAYxMzYuNjYA8hF2bhfU3Qg1NBRvF9TdCCVDSVEuUUNPTS5JUV9DTE9TRVBSSUNFLjIwMjIvMTEvMzAuVVNEAQAAANWCAAACAAAABjEyNi40OQDyEXZuF9TdCFZwE28X1N0IJENJUS5RQ09NLklRX0NMT1NFUFJJQ0UuMjAyMy8zLzE0LlVTRAEAAADVggAAAgAAAAYxMTYuNTUA8hF2bhfU3Qg1NBRvF9TdCCNDSVEuUUNPTS5JUV9PUEVOUFJJQ0UuMjAyNC83LzE4LlVTRAEAAADVggAAAgAAAAYxOTMuNzgA8hF2bhfU3QiURhVvF9TdCCJDSVEuUUNPTS5JUV9ZRUFSSElHSC4yMDI1LzcvMTcuVVNEAQAAANWCAAACAAAABjE5Ni4yNADyEXZuF9TdCN0xFm8X1N0IIUNJUS5RQ09NLklRX1lFQVJMT1cuMjAyNS83LzE3LlVTRAEAAADVggAAAgAAAAgxMjAuODAxOQDyEXZuF9TdCD32Fm8X1N0IGUNJ</t>
  </si>
  <si>
    <t>US5RQ09NLklRX1lFQVJISUdIX0RBVEUBAAAA1YIAAAUAAAAJMjAyNC8xMS83APIRdm4X1N0I164ibxfU3QgYQ0lRLlFDT00uSVFfWUVBUkxPV19EQVRFAQAAANWCAAAFAAAACDIwMjUvNC83APIRdm4X1N0ITLoXbxfU3QglQ0lRLlFDT00uSVFfQ0xPU0VQUklDRS4yMDI0LzEyLzMxLlVTRAEAAADVggAAAgAAAAYxNTMuNjIAu8J2bhfU3QitzBhvF9TdCCRDSVEuU05QUy5JUV9DTE9TRVBSSUNFLjIwMjUvNy8xNy5VU0QBAAAA1IgAAAIAAAAGNTg5LjAxAPIRdm4X1N0IREIZbxfU3QgkQ0lRLlNOUFMuSVFfQ0xPU0VQUklDRS4yMDI1LzQvMTcuVVNEAQAAANSIAAACAAAABjQxMy4zMgDyEXZuF9TdCPCvIW8X1N0IJUNJUS5TTlBTLklRX0NMT1NFUFJJQ0UuMjAyMi8xMS8zMC5VU0QBAAAA1IgAAAIAAAAGMzM5LjU0APIRdm4X1N0IUQYabxfU3QgkQ0lRLlNOUFMuSVFfQ0xPU0VQUklDRS4yMDIzLzMvMTQuVVNEAQAAANSIAAACAAAABjM2OS44NADyEXZuF9TdCIBgIm8X1N0II0NJUS5TTlBTLklRX09QRU5QUklDRS4yMDI0LzcvMTguVVNEAQAAANSIAAACAAAABTU3Ni4zAPIRdm4X1N0IKqMabxfU3QgiQ0lRLlNOUFMuSVFfWUVBUkhJR0guMjAyNS83LzE3LlVTRAEAAADUiAAAAgAAAAY1OTMuOTgA8hF2bhfU3Qiw0hBvF9TdCCFDSVEuU05QUy5JUV9ZRUFSTE9XLjIwMjUvNy8xNy5VU0QBAAAA1IgAAAIAAAAG</t>
  </si>
  <si>
    <t>MzY1Ljc0APIRdm4X1N0IByITbxfU3QgZQ0lRLlNOUFMuSVFfWUVBUkhJR0hfREFURQEAAADUiAAABQAAAAkyMDI1LzcvMzAA8hF2bhfU3Qjp5RNvF9TdCBhDSVEuU05QUy5JUV9ZRUFSTE9XX0RBVEUBAAAA1IgAAAUAAAAIMjAyNS80LzcA8hF2bhfU3QjdMRZvF9TdCCVDSVEuU05QUy5JUV9DTE9TRVBSSUNFLjIwMjQvMTIvMzEuVVNEAQAAANSIAAACAAAABjQ4NS4zNgC7wnZuF9TdCNeuIm8X1N0II0NJUS5BUk0uSVFfQ0xPU0VQUklDRS4yMDI1LzcvMTcuVVNEAQAAACznxScCAAAABjE1Ny4xOADyEXZuF9TdCPmSF28X1N0II0NJUS5BUk0uSVFfQ0xPU0VQUklDRS4yMDI1LzQvMTcuVVNEAQAAACznxScCAAAABjEwMC43MwDyEXZuF9TdCEy6F28X1N0IJENJUS5BUk0uSVFfQ0xPU0VQUklDRS4yMDIyLzExLzMwLlVTRAEAAAAs58UnAwAAAAAA8hF2bhfU3QipCBhvF9TdCCNDSVEuQVJNLklRX0NMT1NFUFJJQ0UuMjAyMy8zLzE0LlVTRAEAAAAs58UnAwAAAAAA8hF2bhfU3QhMuhdvF9TdCCJDSVEuQVJNLklRX09QRU5QUklDRS4yMDI0LzcvMTguVVNEAQAAACznxScCAAAABjE2NS44NQDyEXZuF9TdCKkIGG8X1N0IIUNJUS5BUk0uSVFfWUVBUkhJR0guMjAyNS83LzE3LlVTRAEAAAAs58UnAgAAAAYxODIuODgA8hF2bhfU3QitzBhvF9TdCCBDSVEuQVJNLklRX1lFQVJMT1cuMjAyNS83LzE3LlVTRAEAAAAs</t>
  </si>
  <si>
    <t>58UnAgAAAAI4MADyEXZuF9TdCERCGW8X1N0IGENJUS5BUk0uSVFfWUVBUkhJR0hfREFURQEAAAAs58UnBQAAAAkyMDI1LzEvMjIA8hF2bhfU3QhRBhpvF9TdCBdDSVEuQVJNLklRX1lFQVJMT1dfREFURQEAAAAs58UnBQAAAAgyMDI1LzQvNwDyEXZuF9TdCOLDIG8X1N0IJENJUS5BUk0uSVFfQ0xPU0VQUklDRS4yMDI0LzEyLzMxLlVTRAEAAAAs58UnAgAAAAYxMjMuMzYAu8J2bhfU3Qg2vBVvF9TdCDNDSVEuTkFTREFRR006UVFRLklRX0hPTERJTkdTX0VRVUlUWV9BU1NFVFMuMjAyNS84LzEBAAAADrp7AAIAAAAJMzUzMTYwLjE4ADwcdW4X1N0IaykebxfU3Qg0Q0lRLk5BU0RBUUdNOkFHSVguSVFfSE9MRElOR1NfRVFVSVRZX0FTU0VUUy4yMDI1LzgvMQEAAAAj9wBwAgAAAAUyNi45OQA8HHVuF9TdCDhFKW8X1N0IM0NJUS5OQVNEQVFHTTpTTUguSVFfSE9MRElOR1NfRVFVSVRZX0FTU0VUUy4yMDI1LzgvMQEAAABgwjYAAgAAAAgyNjgwMi43MwA8HHVuF9TdCEEJKm8X1N0IL0NJUS5CQVRTOklHVi5JUV9IT0xESU5HU19FUVVJVFlfQVNTRVRTLjIwMjUvOC8xAQAAAM06hgACAAAACDExOTcwLjAxADwcdW4X1N0IQQkqbxfU3Qg0Q0lRLk5BU0RBUUdNOkJPVFouSVFfSE9MRElOR1NfRVFVSVRZX0FTU0VUUy4yMDI1LzgvMQEAAAD3/QgWAgAAAAcyNzU2LjA1ADwcdW4X1N0IQQkqbxfU3QgzQ0lRLk5BU0RB</t>
  </si>
  <si>
    <t>UUdNOkFJUS5JUV9IT0xESU5HU19FUVVJVFlfQVNTRVRTLjIwMjUvOC8xAQAAAOncYiECAAAABzM3MDcuNjcAPBx1bhfU3QgNWCpvF9TdCDBDSVEuQVJDQTpBUlRZLklRX0hPTERJTkdTX0VRVUlUWV9BU1NFVFMuMjAyNS84LzEBAAAAbh9pIQIAAAAHMTA5MC41MQA8HHVuF9TdCBiDJm8X1N0INENJUS5OQVNEQVFHTTpST0JULklRX0hPTERJTkdTX0VRVUlUWV9BU1NFVFMuMjAyNS84LzEBAAAAXGPZIAIAAAAGNTAwLjQ2ADwcdW4X1N0Id9EmbxfU3QgwQ0lRLkFSQ0E6SUdQVC5JUV9IT0xESU5HU19FUVVJVFlfQVNTRVRTLjIwMjUvOC8xAQAAAMwCXgECAAAABjQ4MS42NQA8HHVuF9TdCMT4Jm8X1N0IMENJUS5CQVRTOldUQUkuSVFfSE9MRElOR1NfRVFVSVRZX0FTU0VUUy4yMDI1LzgvMQEAAABgTm9kAgAAAAYyMTcuMDQAPBx1bhfU3QgxRydvF9TdCDBDSVEuQVJDQTpUSE5RLklRX0hPTERJTkdTX0VRVUlUWV9BU1NFVFMuMjAyNS84LzEBAAAArsN+JAIAAAAGMTk5LjQxADwcdW4X1N0IC70nbxfU3Qg0Q0lRLk5BU0RBUUdNOkZEVFguSVFfSE9MRElOR1NfRVFVSVRZX0FTU0VUUy4yMDI1LzgvMQEAAAC9pZ0mAgAAAAYxNzguODQAPBx1bhfU3QhyCyhvF9TdCDBDSVEuQVJDQTpDSEFULklRX0hPTERJTkdTX0VRVUlUWV9BU1NFVFMuMjAyNS84LzEBAAAAADA1bQIAAAAGMzQ3LjAxADwcdW4X1N0IRoEobxfU</t>
  </si>
  <si>
    <t>3QgwQ0lRLkFSQ0E6TE9VUC5JUV9IT0xESU5HU19FUVVJVFlfQVNTRVRTLjIwMjUvOC8xAQAAAFlcDyICAAAABTk5LjE3ADwcdW4X1N0InM8obxfU3QgwQ0lRLkFSQ0E6TFJOWi5JUV9IT0xESU5HU19FUVVJVFlfQVNTRVRTLjIwMjUvOC8xAQAAALV2wyYCAAAABTMzLjMxADwcdW4X1N0IGWMfbxfU3QgvQ0lRLkFSQ0E6QUlTLklRX0hPTERJTkdTX0VRVUlUWV9BU1NFVFMuMjAyNS84LzEBAAAAmJefcAIAAAAENS42OAA8HHVuF9TdCBljH28X1N0INENJUS5OQVNEQVFHTTpXSVNFLklRX0hPTERJTkdTX0VRVUlUWV9BU1NFVFMuMjAyNS84LzEBAAAA6bBDbgIAAAAFMzAuMTcAPBx1bhfU3QgSJyBvF9TdCC9DSVEuTFNFOlJCT1QuSVFfSE9MRElOR1NfRVFVSVRZX0FTU0VUUy4yMDI1LzgvMQEAAACOeyQUAgAAAAczMjU4LjY2ADwcdW4X1N0IByITbxfU3QgwQ0lRLlhUUkE6WEFJWC5JUV9IT0xESU5HU19FUVVJVFlfQVNTRVRTLjIwMjUvOC8xAQAAADXs4iICAAAABzQ3OTQuNjYAPBx1bhfU3QiTkylvF9TdCC9DSVEuQklUOldUQUkuSVFfSE9MRElOR1NfRVFVSVRZX0FTU0VUUy4yMDI1LzgvMQEAAABNulsjAgAAAAY4NzcuMTUAPBx1bhfU3Qjz4SlvF9TdCC9DSVEuTFNFOkFJQUcuSVFfSE9MRElOR1NfRVFVSVRZX0FTU0VUUy4yMDI1LzgvMQEAAADwnYIkAgAAAAY3OTcuMzQAPBx1bhfU3Qjz4SlvF9TdCC9D</t>
  </si>
  <si>
    <t>SVEuQVNYOlJCVFouSVFfSE9MRElOR1NfRVFVSVRZX0FTU0VUUy4yMDI1LzgvMQEAAAAp7XYiAgAAAAYxOTIuODMAPBx1bhfU3QhBCSpvF9TdCC5DSVEuREI6WEIwVC5JUV9IT0xESU5HU19FUVVJVFlfQVNTRVRTLjIwMjUvOC8xAQAAANMz3ikCAAAABTk0Ljk2ADwcdW4X1N0IEr8lbxfU3Qg0Q0lRQVZHLk5BU0RBUUdNOkFHSVguSVFfVldBUC4yMDI0LzEyLzMxLjIwMjUvOC8xLlVTRAEAAAAj9wBwAgAAAA8yOC41NTg5MDQxMDk1ODkAPBx1bhfU3QgSJyBvF9TdCDNDSVFBVkcuTkFTREFRR006U01ILklRX1ZXQVAuMjAyNC8xMi8zMS4yMDI1LzgvMS5VU0QBAAAAYMI2AAIAAAAQMjQzLjc2MDU0Nzk0NTIwNQA8HHVuF9TdCEaBKG8X1N0IL0NJUUFWRy5CQVRTOklHVi5JUV9WV0FQLjIwMjQvMTIvMzEuMjAyNS84LzEuVVNEAQAAAM06hgACAAAAEDEwMC42ODEzMDEzNjk4NjMAPBx1bhfU3QhGgShvF9TdCDRDSVFBVkcuTkFTREFRR006Qk9UWi5JUV9WV0FQLjIwMjQvMTIvMzEuMjAyNS84LzEuVVNEAQAAAPf9CBYCAAAAEDMxLjI2MjUzNDI0NjU3NTMAPBx1bhfU3QiczyhvF9TdCDNDSVFBVkcuTkFTREFRR006QUlRLklRX1ZXQVAuMjAyNC8xMi8zMS4yMDI1LzgvMS5VU0QBAAAA6dxiIQIAAAAQMzkuODY5MjQ2NTc1MzQyNQA8HHVuF9TdCAciE28X1N0IMENJUUFWRy5BUkNBOkFSVFkuSVFfVldBUC4yMDI0</t>
  </si>
  <si>
    <t>LzEyLzMxLjIwMjUvOC8xLlVTRAEAAABuH2khAgAAABAzNi45NDA2ODQ5MzE1MDY5ADwcdW4X1N0IOEUpbxfU3Qg0Q0lRQVZHLk5BU0RBUUdNOlJPQlQuSVFfVldBUC4yMDI0LzEyLzMxLjIwMjUvOC8xLlVTRAEAAABcY9kgAgAAABA0NC45ODMwMTM2OTg2MzAxADwcdW4X1N0IByITbxfU3QgwQ0lRQVZHLkFSQ0E6SUdQVC5JUV9WV0FQLjIwMjQvMTIvMzEuMjAyNS84LzEuVVNEAQAAAMwCXgECAAAAEDQ1LjE4ODU2ODYzNjk4NjMAPBx1bhfU3QgSvyVvF9TdCDBDSVFBVkcuQkFUUzpXVEFJLklRX1ZXQVAuMjAyNC8xMi8zMS4yMDI1LzgvMS5VU0QBAAAAYE5vZAIAAAAQMjIuMDQ5OTMxNTA2ODQ5MwA8HHVuF9TdCLs0Jm8X1N0IMENJUUFWRy5BUkNBOlRITlEuSVFfVldBUC4yMDI0LzEyLzMxLjIwMjUvOC8xLlVTRAEAAACuw34kAgAAABA1MC4xNTEwMjczOTcyNjAzADwcdW4X1N0IGIMmbxfU3Qg0Q0lRQVZHLk5BU0RBUUdNOkZEVFguSVFfVldBUC4yMDI0LzEyLzMxLjIwMjUvOC8xLlVTRAEAAAC9pZ0mAgAAABAzNS40NjYzNjk4NjMwMTM3ADwcdW4X1N0Id9EmbxfU3QgwQ0lRQVZHLkFSQ0E6Q0hBVC5JUV9WV0FQLjIwMjQvMTIvMzEuMjAyNS84LzEuVVNEAQAAAAAwNW0CAAAAEDQxLjQ4NTc1MzQyNDY1NzUAPBx1bhfU3QjE+CZvF9TdCDBDSVFBVkcuQVJDQTpMT1VQLklRX1ZXQVAuMjAyNC8xMi8zMS4y</t>
  </si>
  <si>
    <t>MDI1LzgvMS5VU0QBAAAAWVwPIgIAAAAQNTQuNjQxOTE3ODA4MjE5MgA8HHVuF9TdCDFHJ28X1N0IMENJUUFWRy5BUkNBOkxSTlouSVFfVldBUC4yMDI0LzEyLzMxLjIwMjUvOC8xLlVTRAEAAAC1dsMmAgAAAA80MC4xMzM2OTg2MzAxMzcAPBx1bhfU3QgLvSdvF9TdCC9DSVFBVkcuQVJDQTpBSVMuSVFfVldBUC4yMDI0LzEyLzMxLjIwMjUvOC8xLlVTRAEAAACYl59wAgAAABAyNC42MDU5NTg5MDQxMDk2ADwcdW4X1N0IEhcdbxfU3Qg0Q0lRQVZHLk5BU0RBUUdNOldJU0UuSVFfVldBUC4yMDI0LzEyLzMxLjIwMjUvOC8xLlVTRAEAAADpsENuAgAAABAzNC40NjU1NDc5NDUyMDU1ADwcdW4X1N0IEhcdbxfU3QgvQ0lRQVZHLkxTRTpSQk9ULklRX1ZXQVAuMjAyNC8xMi8zMS4yMDI1LzgvMS5VU0QBAAAAjnskFAIAAAAQMTQuMDk1MTMyMTE5MjA1MwA8HHVuF9TdCEEJKm8X1N0IL0NJUUFWRy5YVFJBOlhBSVguSVFfVldBUC4yMDIzLzYvMzAuMjAyNS84LzEuVVNEAQAAADXs4iICAAAAEDk0LjE2MjMzNjI2NDUwMzkAPBx1bhfU3QjHdx5vF9TdCC9DSVFBVkcuQklUOldUQUkuSVFfVldBUC4yMDI0LzEyLzMxLjIwMjUvOC8xLlVTRAEAAABNulsjAgAAABA2Ni42NTkzMTgyNzM5MTU5ADwcdW4X1N0IGWMfbxfU3QgvQ0lRQVZHLkxTRTpBSUFHLklRX1ZXQVAuMjAyNC8xMi8zMS4yMDI1LzgvMS5VU0QBAAAA8J2C</t>
  </si>
  <si>
    <t>JAIAAAAQMjIuMTY3MDUyNjYwNTMzOQA8HHVuF9TdCBInIG8X1N0IL0NJUUFWRy5BU1g6UkJUWi5JUV9WV0FQLjIwMjQvMTIvMzEuMjAyNS84LzEuVVNEAQAAACntdiICAAAAEDkuMDAxOTY5Mzc3MjE0MDUAPBx1bhfU3QhpJCNvF9TdCC1DSVFBVkcuREI6WEIwVC5JUV9WV0FQLjIwMjMvNi8zMC4yMDI1LzgvMS5VU0QBAAAA0zPeKQIAAAAPMTguNjE1NzIwNTI3OTY0ADwcdW4X1N0Iu3IjbxfU3Qg0Q0lRQVZHLk5BU0RBUUdNOkFHSVguSVFfVldBUC4yMDIzLzEyLzI5LjIwMjUvOC8xLlVTRAEAAAAj9wBwAgAAABAyNy40ODI5MTE4NzczOTQ2ADwcdW4X1N0IaSQjbxfU3QgzQ0lRQVZHLk5BU0RBUUdNOlNNSC5JUV9WV0FQLjIwMjMvMTIvMjkuMjAyNS84LzEuVVNEAQAAAGDCNgACAAAAEDIzNi4xNTMwMTUwNzUzNzcAPBx1bhfU3Qi7ciNvF9TdCC9DSVFBVkcuQkFUUzpJR1YuSVFfVldBUC4yMDIzLzEyLzI5LjIwMjUvOC8xLlVTRAEAAADNOoYAAgAAAA85Mi41MzY1OTA5NTk3OTkAPBx1bhfU3QjgNiRvF9TdCDRDSVFBVkcuTkFTREFRR006Qk9UWi5JUV9WV0FQLjIwMjMvMTIvMjkuMjAyNS84LzEuVVNEAQAAAPf9CBYCAAAADzMxLjExNTUyNzYzODE5MQA8HHVuF9TdCAciE28X1N0IM0NJUUFWRy5OQVNEQVFHTTpBSVEuSVFfVldBUC4yMDIzLzEyLzI5LjIwMjUvOC8xLlVTRAEAAADp3GIhAgAAABAzNi43</t>
  </si>
  <si>
    <t>NjcyMzYxODA5MDQ1ADwcdW4X1N0IR4UkbxfU3QgwQ0lRQVZHLkFSQ0E6QVJUWS5JUV9WV0FQLjIwMjMvMTIvMjkuMjAyNS84LzEuVVNEAQAAAG4faSECAAAAEDM1LjE1NTg1NDI3MTM1NjgAPBx1bhfU3QjGlSdvF9TdCDRDSVFBVkcuTkFTREFRR006Uk9CVC5JUV9WV0FQLjIwMjMvMTIvMjkuMjAyNS84LzEuVVNEAQAAAFxj2SACAAAAEDQ0LjE5OTMyMTYwODA0MDIAPBx1bhfU3Qg4RSlvF9TdCDBDSVFBVkcuQVJDQTpJR1BULklRX1ZXQVAuMjAyMy8xMi8yOS4yMDI1LzgvMS5VU0QBAAAAzAJeAQIAAAAQNDQuODMxMzQ2MTkzNDY3MwA8HHVuF9TdCJOTKW8X1N0IMENJUUFWRy5CQVRTOldUQUkuSVFfVldBUC4yMDIzLzEyLzI5LjIwMjUvOC8xLlVTRAEAAABgTm9kAgAAABAyMS4wNDI5MTQ1NzI4NjQzADwcdW4X1N0IEr8lbxfU3QgwQ0lRQVZHLkFSQ0E6VEhOUS5JUV9WV0FQLjIwMjMvMTIvMjkuMjAyNS84LzEuVVNEAQAAAK7DfiQCAAAAEDQ2LjY3MzQ0MjIxMTA1NTMAPBx1bhfU3QgSFx1vF9TdCDRDSVFBVkcuTkFTREFRR006RkRUWC5JUV9WV0FQLjIwMjMvMTIvMjkuMjAyNS84LzEuVVNEAQAAAL2lnSYCAAAAEDMzLjUxMjM2MTgwOTA0NTIAPBx1bhfU3Qi7NCZvF9TdCDBDSVFBVkcuQVJDQTpDSEFULklRX1ZXQVAuMjAyMy8xMi8yOS4yMDI1LzgvMS5VU0QBAAAAADA1bQIAAAAQMzguMDU3OTY0ODI0</t>
  </si>
  <si>
    <t>MTIwNgA8HHVuF9TdCMd3Hm8X1N0IMENJUUFWRy5BUkNBOkxPVVAuSVFfVldBUC4yMDIzLzEyLzI5LjIwMjUvOC8xLlVTRAEAAABZXA8iAgAAABA1MC4wNjYxODA5MDQ1MjI2ADwcdW4X1N0IGWMfbxfU3QgwQ0lRQVZHLkFSQ0E6TFJOWi5JUV9WV0FQLjIwMjMvMTIvMjkuMjAyNS84LzEuVVNEAQAAALV2wyYCAAAAEDM5LjEwNjM4MTkwOTU0NzcAPBx1bhfU3QgSJyBvF9TdCC9DSVFBVkcuQVJDQTpBSVMuSVFfVldBUC4yMDIzLzEyLzI5LjIwMjUvOC8xLlVTRAEAAACYl59wAgAAABAyNC42Mjc0NTQ1NDU0NTQ1ADwcdW4X1N0IGIMmbxfU3Qg0Q0lRQVZHLk5BU0RBUUdNOldJU0UuSVFfVldBUC4yMDIzLzEyLzI5LjIwMjUvOC8xLlVTRAEAAADpsENuAgAAAA8zMS4zOTY3ODM5MTk1OTgAPBx1bhfU3QhpJCNvF9TdCC9DSVFBVkcuTFNFOlJCT1QuSVFfVldBUC4yMDIzLzEyLzI5LjIwMjUvOC8xLlVTRAEAAACOeyQUAgAAABAxMy41ODc5NzQwMjIyMjIyADwcdW4X1N0Iu3IjbxfU3QgwQ0lRQVZHLlhUUkE6WEFJWC5JUV9WV0FQLjIwMjMvMTIvMjkuMjAyNS84LzEuVVNEAQAAADXs4iIDAAAAAAA8HHVuF9TdCOA2JG8X1N0IL0NJUUFWRy5CSVQ6V1RBSS5JUV9WV0FQLjIwMjMvMTIvMjkuMjAyNS84LzEuVVNEAQAAAE26WyMCAAAAEDY0LjU4Mzk1MzU2MDI0NDcAPBx1bhfU3QhHhSRvF9TdCC9DSVFBVkcuTFNF</t>
  </si>
  <si>
    <t>OkFJQUcuSVFfVldBUC4yMDIzLzEyLzI5LjIwMjUvOC8xLlVTRAEAAADwnYIkAgAAABAyMC41ODk3NTAwNDc1NDkyADwcdW4X1N0InM8obxfU3QgvQ0lRQVZHLkFTWDpSQlRaLklRX1ZXQVAuMjAyMy8xMi8yOS4yMDI1LzgvMS5VU0QBAAAAKe12IgIAAAAQOS4xMDM5MzM1NDc3MzIxNAA8HHVuF9TdCDhFKW8X1N0ILkNJUUFWRy5EQjpYQjBULklRX1ZXQVAuMjAyMy8xMi8yOS4yMDI1LzgvMS5VU0QBAAAA0zPeKQMAAAAAADwcdW4X1N0IiqYqbxfU3QgsQ0lRQVZHLk5BU0RBUUdNOkFHSVguSVFfVk9MVU1FLi0zMEQuMjAyNS84LzEBAAAAI/cAcAIAAAASMC4wMjE3MjYzMTgxODE4MTgyADwcdW4X1N0Iu/oSbxfU3QgrQ0lRQVZHLk5BU0RBUUdNOlNNSC5JUV9WT0xVTUUuLTMwRC4yMDI1LzgvMQEAAABgwjYAAgAAABA3LjY0MTM3OTQ1NDU0NTQ1ADwcdW4X1N0I4DYkbxfU3QgnQ0lRQVZHLkJBVFM6SUdWLklRX1ZPTFVNRS4tMzBELjIwMjUvOC8xAQAAAM06hgACAAAAEDQuMjY4MDUyODE4MTgxODIAPBx1bhfU3QgSFx1vF9TdCCxDSVFBVkcuTkFTREFRR006Qk9UWi5JUV9WT0xVTUUuLTMwRC4yMDI1LzgvMQEAAAD3/QgWAgAAABEwLjY1MTk1NTA0NTQ1NDU0NQA8HHVuF9TdCEeFJG8X1N0IK0NJUUFWRy5OQVNEQVFHTTpBSVEuSVFfVk9MVU1FLi0zMEQuMjAyNS84LzEBAAAA6dxiIQIAAAAQMS4wMzIzNDM2</t>
  </si>
  <si>
    <t>ODE4MTgxOAA8HHVuF9TdCGspHm8X1N0IKENJUUFWRy5BUkNBOkFSVFkuSVFfVk9MVU1FLi0zMEQuMjAyNS84LzEBAAAAbh9pIQIAAAARMC40MzkwMjk0MDkwOTA5MDkAPBx1bhfU3QjJOx9vF9TdCCxDSVFBVkcuTkFTREFRR006Uk9CVC5JUV9WT0xVTUUuLTMwRC4yMDI1LzgvMQEAAABcY9kgAgAAABIwLjA2NTA4MTEzNjM2MzYzNjQAPBx1bhfU3QjJOx9vF9TdCChDSVFBVkcuQVJDQTpJR1BULklRX1ZPTFVNRS4tMzBELjIwMjUvOC8xAQAAAMwCXgECAAAAEjAuMDM5MTcwODYzNjM2MzYzNgA8HHVuF9TdCBInIG8X1N0IKENJUUFWRy5CQVRTOldUQUkuSVFfVk9MVU1FLi0zMEQuMjAyNS84LzEBAAAAYE5vZAIAAAASMC4wODI4OTg1NDU0NTQ1NDU1ADwcdW4X1N0IxpUnbxfU3QgoQ0lRQVZHLkFSQ0E6VEhOUS5JUV9WT0xVTUUuLTMwRC4yMDI1LzgvMQEAAACuw34kAgAAABIwLjAyNjYxNTE4MTgxODE4MTgAPBx1bhfU3QgLvSdvF9TdCCxDSVFBVkcuTkFTREFRR006RkRUWC5JUV9WT0xVTUUuLTMwRC4yMDI1LzgvMQEAAAC9pZ0mAgAAABIwLjAxODE2MjcyNzI3MjcyNzMAPBx1bhfU3QjrWShvF9TdCChDSVFBVkcuQVJDQTpDSEFULklRX1ZPTFVNRS4tMzBELjIwMjUvOC8xAQAAAAAwNW0CAAAAETAuMTU4ODg2ODYzNjM2MzY0ADwcdW4X1N0IRoEobxfU3QgoQ0lRQVZHLkFSQ0E6TE9VUC5JUV9WT0xVTUUu</t>
  </si>
  <si>
    <t>LTMwRC4yMDI1LzgvMQEAAABZXA8iAgAAABMwLjAwNjk1NDcyNzI3MjcyNzI3ADwcdW4X1N0InM8obxfU3QgoQ0lRQVZHLkFSQ0E6TFJOWi5JUV9WT0xVTUUuLTMwRC4yMDI1LzgvMQEAAAC1dsMmAgAAABMwLjAwNDQ2NzMxODE4MTgxODE4ADwcdW4X1N0I8h0pbxfU3QgnQ0lRQVZHLkFSQ0E6QUlTLklRX1ZPTFVNRS4tMzBELjIwMjUvOC8xAQAAAJiXn3ACAAAACTAuMDI4MTQ5NQA8HHVuF9TdCA1YKm8X1N0ILENJUUFWRy5OQVNEQVFHTTpXSVNFLklRX1ZPTFVNRS4tMzBELjIwMjUvOC8xAQAAAOmwQ24CAAAAEjAuMDExMzY2MDkwOTA5MDkwOQA8HHVuF9TdCOA2JG8X1N0IJ0NJUUFWRy5MU0U6UkJPVC5JUV9WT0xVTUUuLTMwRC4yMDI1LzgvMQEAAACOeyQUAgAAABEwLjE0NzA1ODYwODY5NTY1MgA8HHVuF9TdCEeFJG8X1N0IKENJUUFWRy5YVFJBOlhBSVguSVFfVk9MVU1FLi0zMEQuMjAyNS84LzEBAAAANeziIgIAAAARMC4wNjE2NjkzNDc4MjYwODcAPBx1bhfU3QiTrCRvF9TdCCdDSVFBVkcuQklUOldUQUkuSVFfVk9MVU1FLi0zMEQuMjAyNS84LzEBAAAATbpbIwIAAAASMC4wMTM2NzU3MzkxMzA0MzQ4ADwcdW4X1N0IGIMmbxfU3QgnQ0lRQVZHLkxTRTpBSUFHLklRX1ZPTFVNRS4tMzBELjIwMjUvOC8xAQAAAPCdgiQCAAAAEjAuMDU5OTc1MTczOTEzMDQzNQA8HHVuF9TdCMT4Jm8X1N0IJ0NJUUFW</t>
  </si>
  <si>
    <t>Ry5BU1g6UkJUWi5JUV9WT0xVTUUuLTMwRC4yMDI1LzgvMQEAAAAp7XYiAgAAABIwLjA0NTIyNDU2NTIxNzM5MTMAPBx1bhfU3Qi7+hJvF9TdCCZDSVFBVkcuREI6WEIwVC5JUV9WT0xVTUUuLTMwRC4yMDI1LzgvMQEAAADTM94pAwAAAAAAPBx1bhfU3QgSFx1vF9TdCDNDSVFBVkcuTkFTREFRR006UVFRLklRX1ZXQVAuMjAyNC8xMi8zMS4yMDI1LzgvMS5VU0QBAAAADrp7AAIAAAAQNTExLjQzMTM2OTg2MzAxNAA8HHVuF9TdCGkkI28X1N0IM0NJUUFWRy5OQVNEQVFHTTpRUVEuSVFfVldBUC4yMDIzLzEyLzI5LjIwMjUvOC8xLlVTRAEAAAAOunsAAgAAABA0ODEuNjI5NzA0MDMwMTUxADwcdW4X1N0IRoEobxfU3QgrQ0lRQVZHLk5BU0RBUUdNOlFRUS5JUV9WT0xVTUUuLTMwRC4yMDI1LzgvMQEAAAAOunsAAgAAABA0Mi41MDk2MDU1NDU0NTQ1ADwcdW4X1N0IQQkqbxfU3QgjQ0lRLkFHSVguSVFfQ0xPU0VQUklDRS4yMDI1LzgvMS5VU0QBAAAAI/cAcAIAAAAHMzEuMzkwMQC7wnZuF9TdCHPoI28X1N0IJENJUS5BR0lYLklRX0NMT1NFUFJJQ0UuMjAyNS83LzMxLlVTRAEAAAAj9wBwAgAAAAczMi40NTk1ALvCdm4X1N0IcgsobxfU3QgkQ0lRLkFHSVguSVFfQ0xPU0VQUklDRS4yMDI1LzcvMjUuVVNEAQAAACP3AHACAAAABzMyLjQ2ODIA9TaBugjU3QhVLra7CNTdCCNDSVEuQUdJWC5JUV9DTE9TRVBSSUNF</t>
  </si>
  <si>
    <t>LjIwMjUvNy8xLlVTRAEAAAAj9wBwAgAAAAUzMS4wMgC7wnZuF9TdCJzPKG8X1N0II0NJUS5BR0lYLklRX0NMT1NFUFJJQ0UuMjAyNS81LzEuVVNEAQAAACP3AHACAAAABTI1Ljk3ADwcdW4X1N0I8h0pbxfU3QgjQ0lRLl5TUFguSVFfQ0xPU0VQUklDRS4yMDI1LzgvMS5VU0QBAAAAm7goAAIAAAAQNjIzOC4wMDY1NzAwNDYwMgA8HHVuF9TdCAciE28X1N0IJENJUS5eU1BYLklRX0NMT1NFUFJJQ0UuMjAyNS83LzMxLlVTRAEAAACbuCgAAgAAAA82MzM5LjM5NDU2NzE2NTgAPBx1bhfU3Qg4RSlvF9TdCCRDSVEuXlNQWC5JUV9DTE9TRVBSSUNFLjIwMjUvNy8yNS5VU0QBAAAAm7goAAIAAAAQNjM4OC42NDQ1MDAwNDA1NQD1NoG6CNTdCFc4kbsI1N0II0NJUS5eU1BYLklRX0NMT1NFUFJJQ0UuMjAyNS83LzEuVVNEAQAAAJu4KAACAAAAEDYxOTguMDA2OTQ1OTczMjEAu8J2bhfU3QhBCSpvF9TdCCVDSVEuXlNQWC5JUV9DTE9TRVBSSUNFLjIwMjQvMTIvMzEuVVNEAQAAAJu4KAACAAAAEDU4ODEuNjI3NjQ4MjE0MDkAu8J2bhfU3Qjz4SlvF9TdCCVDSVEuXlNQWC5JUV9DTE9TRVBSSUNFLjIwMjMvMTIvMjkuVVNEAQAAAJu4KAACAAAAEDQ3NjkuODI5NDEwNzkwNjcAu8J2bhfU3QgZYx9vF9TdCCtDSVEuTkFTREFRR006UVFRLklRX0NMT1NFUFJJQ0UuMjAyNS84LzEuVVNEAQAAAA66ewACAAAABjU1My44OAA8</t>
  </si>
  <si>
    <t>HHVuF9TdCBInIG8X1N0ILENJUS5OQVNEQVFHTTpRUVEuSVFfQ0xPU0VQUklDRS4yMDI1LzcvMzEuVVNEAQAAAA66ewACAAAABjU2NS4wMQA8HHVuF9TdCLs0Jm8X1N0ILENJUS5OQVNEQVFHTTpRUVEuSVFfQ0xPU0VQUklDRS4yMDI1LzcvMjUuVVNEAQAAAA66ewACAAAABjU2Ni4zNwD1NoG6CNTdCHs3xrsI1N0IK0NJUS5OQVNEQVFHTTpRUVEuSVFfQ0xPU0VQUklDRS4yMDI1LzcvMS5VU0QBAAAADrp7AAIAAAAGNTQ2Ljk5ADwcdW4X1N0Id9EmbxfU3QgtQ0lRLk5BU0RBUUdNOlFRUS5JUV9DTE9TRVBSSUNFLjIwMjQvMTIvMzEuVVNEAQAAAA66ewACAAAABjUxMS4yMwA8HHVuF9TdCMT4Jm8X1N0ILUNJUS5OQVNEQVFHTTpRUVEuSVFfQ0xPU0VQUklDRS4yMDIzLzEyLzI5LlVTRAEAAAAOunsAAgAAAAY0MDkuNTIAPBx1bhfU3QgxRydvF9TdCCNDSVEuXkRKSS5JUV9DTE9TRVBSSUNFLjIwMjUvOC8xLlVTRAEAAAD4tCgAAgAAABA0MzU4OC41NzgzNDAwNjgzADwcdW4X1N0IC70nbxfU3QgkQ0lRLl5ESkkuSVFfQ0xPU0VQUklDRS4yMDI1LzcvMzEuVVNEAQAAAPi0KAACAAAAEDQ0MTMwLjk3OTEyMTk4ODMAPBx1bhfU3QhGgShvF9TdCCRDSVEuXkRKSS5JUV9DTE9TRVBSSUNFLjIwMjUvNy8yNS5VU0QBAAAA+LQoAAIAAAAQNDQ5MDEuOTIwOTQwNTMzMgD1NoG6CNTdCGYQxrsI1N0II0NJUS5eREpJLklR</t>
  </si>
  <si>
    <t>X0NMT1NFUFJJQ0UuMjAyNS83LzEuVVNEAQAAAPi0KAACAAAAEDQ0NDk0LjkzNTk0NzY2MjQAPBx1bhfU3QjyHSlvF9TdCCVDSVEuXkRKSS5JUV9DTE9TRVBSSUNFLjIwMjQvMTIvMzEuVVNEAQAAAPi0KAACAAAAEDQyNTQ0LjIyMzI1MzM5MzIAPBx1bhfU3Qg4RSlvF9TdCCVDSVEuXkRKSS5JUV9DTE9TRVBSSUNFLjIwMjMvMTIvMjkuVVNEAQAAAPi0KAACAAAAEDM3Njg5LjUzNTY1OTczMDkAPBx1bhfU3QgNWCpvF9TdCCdDSVEuSFNURUNILklRX0NMT1NFUFJJQ0UuMjAyNC8xMi8zMS5VU0QFAAAAAAAAAAgAAAAUKEludmFsaWQgSWRlbnRpZmllcik8HHVuF9TdCDhFKW8X1N0IJ0NJUS5IU1RFQ0guSVFfQ0xPU0VQUklDRS4yMDIzLzEyLzI5LlVTRAUAAAAAAAAACAAAABQoSW52YWxpZCBJZGVudGlmaWVyKTwcdW4X1N0Ik5MpbxfU3QgrQ0lRLk5BU0RBUUdNOkFJUS5JUV9DTE9TRVBSSUNFLjIwMjUvOC8xLlVTRAEAAADp3GIhAgAAAAU0My40NwA8HHVuF9TdCAciE28X1N0ILENJUS5OQVNEQVFHTTpBSVEuSVFfQ0xPU0VQUklDRS4yMDI1LzcvMzEuVVNEAQAAAOncYiECAAAABTQ0LjU3ADwcdW4X1N0Ik5MpbxfU3QgsQ0lRLk5BU0RBUUdNOkFJUS5JUV9DTE9TRVBSSUNFLjIwMjUvNy8yNS5VU0QBAAAA6dxiIQIAAAAFNDQuNzQA9TaBugjU3QjnCIm7CNTdCCtDSVEuTkFTREFRR006QUlRLklRX0NMT1NF</t>
  </si>
  <si>
    <t>UFJJQ0UuMjAyNS83LzEuVVNEAQAAAOncYiECAAAABDQzLjIAPBx1bhfU3Qh30SZvF9TdCC1DSVEuTkFTREFRR006QUlRLklRX0NMT1NFUFJJQ0UuMjAyMy8xMi8yOS5VU0QBAAAA6dxiIQIAAAAFMzEuMTgAPBx1bhfU3QgSJyBvF9TdCCtDSVEuTkFTREFRR006U01ILklRX0NMT1NFUFJJQ0UuMjAyNS84LzEuVVNEAQAAAGDCNgACAAAABjI4My45NQA8HHVuF9TdCMT4Jm8X1N0ILENJUS5OQVNEQVFHTTpTTUguSVFfQ0xPU0VQUklDRS4yMDI1LzcvMzEuVVNEAQAAAGDCNgACAAAABjI4OC43OAA8HHVuF9TdCDFHJ28X1N0ILENJUS5OQVNEQVFHTTpTTUguSVFfQ0xPU0VQUklDRS4yMDI1LzcvMjUuVVNEAQAAAGDCNgACAAAABjI4Ny40OQD1NoG6CNTdCPa6w7sI1N0IK0NJUS5OQVNEQVFHTTpTTUguSVFfQ0xPU0VQUklDRS4yMDI1LzcvMS5VU0QBAAAAYMI2AAIAAAAGMjc1Ljg0ADwcdW4X1N0IcgsobxfU3QgtQ0lRLk5BU0RBUUdNOlNNSC5JUV9DTE9TRVBSSUNFLjIwMjQvMTIvMzEuVVNEAQAAAGDCNgACAAAABjI0Mi4xNwA8HHVuF9TdCBzBI28X1N0ILUNJUS5OQVNEQVFHTTpTTUguSVFfQ0xPU0VQUklDRS4yMDIzLzEyLzI5LlVTRAEAAABgwjYAAgAAAAYxNzQuODcAPBx1bhfU3QgNWCpvF9TdCCxDSVEuTkFTREFRR006Qk9UWi5JUV9DTE9TRVBSSUNFLjIwMjUvOC8xLlVTRAEAAAD3/QgWAgAAAAUzMy4x</t>
  </si>
  <si>
    <t>MgA8HHVuF9TdCA1YKm8X1N0ILUNJUS5OQVNEQVFHTTpCT1RaLklRX0NMT1NFUFJJQ0UuMjAyNS83LzMxLlVTRAEAAAD3/QgWAgAAAAUzMy40NwA8HHVuF9TdCIqmKm8X1N0ILUNJUS5OQVNEQVFHTTpCT1RaLklRX0NMT1NFUFJJQ0UuMjAyNS83LzI1LlVTRAEAAAD3/QgWAgAAAAUzNC4zMwD1NoG6CNTdCEsHtrsI1N0ILENJUS5OQVNEQVFHTTpCT1RaLklRX0NMT1NFUFJJQ0UuMjAyNS83LzEuVVNEAQAAAPf9CBYCAAAABTMyLjE0ADwcdW4X1N0IuzQmbxfU3QgfQ0lRLk5BU0RBUUdNOkFHSVguSVFfTUFSS0VUQ0FQLgEAAAAj9wBwAgAAAAkyOC44MjA0OTQAPBx1bhfU3Qg8HHVuF9TdCCdDSVEuTkFTREFRR006QUdJWC5JUV9NQVJLRVRDQVAuMjAyNS84LzEBAAAAI/cAcAIAAAAJMjguMjUxMTUzADwcdW4X1N0IEicgbxfU3QgmQ0lRLk5BU0RBUUdNOlNNSC5JUV9NQVJLRVRDQVAuMjAyNS84LzEBAAAAYMI2AAIAAAAMMjY4MzAuOTY3NjIyADwcdW4X1N0IcgsobxfU3QgiQ0lRLkJBVFM6SUdWLklRX01BUktFVENBUC4yMDI1LzgvMQEAAADNOoYAAgAAAAgxMTczMi4wNAEGAAAABQAAAAExAQAAAAstMTkzODcwNzMyNgMAAAADMTYwAgAAAAYxMDAwNTQEAAAAATAHAAAACDgvMS8yMDI1PBx1bhfU3QhGgShvF9TdCCdDSVEuTkFTREFRR006Qk9UWi5JUV9NQVJLRVRDQVAuMjAyNS84LzEBAAAA9/0IFgIAAAAJ</t>
  </si>
  <si>
    <t>Mjc3MC44MTkyADwcdW4X1N0IHMEjbxfU3QgmQ0lRLk5BU0RBUUdNOkFJUS5JUV9NQVJLRVRDQVAuMjAyNS84LzEBAAAA6dxiIQIAAAALMzg3OS42OTc1ODcAPBx1bhfU3QiczyhvF9TdCCNDSVEuQVJDQTpBUlRZLklRX01BUktFVENBUC4yMDI1LzgvMQEAAABuH2khAgAAAAgxMTg5LjYxOQA8HHVuF9TdCJzPKG8X1N0IJ0NJUS5OQVNEQVFHTTpST0JULklRX01BUktFVENBUC4yMDI1LzgvMQEAAABcY9kgAgAAAAo1MDQuOTM5MDU4ADwcdW4X1N0IOEUpbxfU3QgjQ0lRLkFSQ0E6SUdQVC5JUV9NQVJLRVRDQVAuMjAyNS84LzEBAAAAzAJeAQIAAAAINDkwLjgyMjIBBgAAAAUAAAABMQEAAAALLTE5MzY1MTExOTUDAAAAAzE2MAIAAAAGMTAwMDU0BAAAAAEwBwAAAAg4LzEvMjAyNTwcdW4X1N0IDVgqbxfU3QgjQ0lRLkJBVFM6V1RBSS5JUV9NQVJLRVRDQVAuMjAyNS84LzEBAAAAYE5vZAIAAAAHMjEyLjA3NgA8HHVuF9TdCBK/JW8X1N0II0NJUS5BUkNBOlRITlEuSVFfTUFSS0VUQ0FQLjIwMjUvOC8xAQAAAK7DfiQCAAAACTIwMi43NTE3NQA8HHVuF9TdCLs0Jm8X1N0IJ0NJUS5OQVNEQVFHTTpGRFRYLklRX01BUktFVENBUC4yMDI1LzgvMQEAAAC9pZ0mAgAAAAkxODAuMzE3NTgAPBx1bhfU3QgYgyZvF9TdCCNDSVEuQVJDQTpDSEFULklRX01BUktFVENBUC4yMDI1LzgvMQEAAAAAMDVtAgAAAAkzNzUuNTcy</t>
  </si>
  <si>
    <t>NzUAPBx1bhfU3Qh30SZvF9TdCCNDSVEuQVJDQTpMT1VQLklRX01BUktFVENBUC4yMDI1LzgvMQEAAABZXA8iAgAAAAk5OS4zMTIwNjIAPBx1bhfU3QjE+CZvF9TdCCNDSVEuQVJDQTpMUk5aLklRX01BUktFVENBUC4yMDI1LzgvMQEAAAC1dsMmAgAAAAkzNC4wNTQyNTQAPBx1bhfU3QgxRydvF9TdCCJDSVEuQVJDQTpBSVMuSVFfTUFSS0VUQ0FQLjIwMjUvOC8xAQAAAJiXn3ACAAAACDIzLjE4NjY0ADwcdW4X1N0IC70nbxfU3QgnQ0lRLk5BU0RBUUdNOldJU0UuSVFfTUFSS0VUQ0FQLjIwMjUvOC8xAQAAAOmwQ24CAAAACTMxLjcyNjE3NAA8HHVuF9TdCAciE28X1N0II0NJUS5YVFJBOlhBSVguSVFfTUFSS0VUQ0FQLjIwMjUvOC8xAQAAADXs4iICAAAACzQ4MDcuMTA3OTU2ADwcdW4X1N0IGWMfbxfU3QgiQ0lRLkJJVDpXVEFJLklRX01BUktFVENBUC4yMDI1LzgvMQEAAABNulsjAgAAAAo3NjkuMzY4MzI5ADwcdW4X1N0IByITbxfU3QgiQ0lRLkxTRTpBSUFHLklRX01BUktFVENBUC4yMDI1LzgvMQEAAADwnYIkAgAAAAo3NDguMTczNzk4ADwcdW4X1N0IEicgbxfU3QgiQ0lRLkFTWDpSQlRaLklRX01BUktFVENBUC4yMDI1LzgvMQEAAAAp7XYiAgAAAAozMDQuMjg1OTA4ADwcdW4X1N0IHMEjbxfU3QghQ0lRLkRCOlhCMFQuSVFfTUFSS0VUQ0FQLjIwMjUvOC8xAQAAANMz3ikCAAAACDc3LjQ2NDY2ADwc</t>
  </si>
  <si>
    <t>dW4X1N0InM8obxfU3QgpQ0lRLk5BU0RBUUdNOkFHSVguSVFfTUFSS0VUQ0FQLjIwMjQvMTIvMzEBAAAAI/cAcAIAAAAJMTEuMzcyMDU3ADwcdW4X1N0IuzQmbxfU3QgoQ0lRLk5BU0RBUUdNOlNNSC5JUV9NQVJLRVRDQVAuMjAyNC8xMi8zMQEAAABgwjYAAgAAAAwyMzMwNi44OTQ2MjcAPBx1bhfU3QgxRydvF9TdCCRDSVEuQkFUUzpJR1YuSVFfTUFSS0VUQ0FQLjIwMjQvMTIvMzEBAAAAzTqGAAIAAAAIOTMyMS4xNzIBBgAAAAUAAAABMQEAAAALLTE5NjQ4OTEzMTIDAAAAAzE2MAIAAAAGMTAwMDU0BAAAAAEwBwAAAAoxMi8zMS8yMDI0PBx1bhfU3QgLvSdvF9TdCClDSVEuTkFTREFRR006Qk9UWi5JUV9NQVJLRVRDQVAuMjAyNC8xMi8zMQEAAAD3/QgWAgAAAAgyNTgyLjgzOAA8HHVuF9TdCHILKG8X1N0IKENJUS5OQVNEQVFHTTpBSVEuSVFfTUFSS0VUQ0FQLjIwMjQvMTIvMzEBAAAA6dxiIQIAAAALMjYxMC45MDQ4NzcAPBx1bhfU3QhGgShvF9TdCCVDSVEuQVJDQTpBUlRZLklRX01BUktFVENBUC4yMDI0LzEyLzMxAQAAAG4faSECAAAABzcxOS4xNTgAPBx1bhfU3QiczyhvF9TdCClDSVEuTkFTREFRR006Uk9CVC5JUV9NQVJLRVRDQVAuMjAyNC8xMi8zMQEAAABcY9kgAgAAAAk0NDMuNjQ0MDkAPBx1bhfU3QiczyhvF9TdCCVDSVEuQVJDQTpJR1BULklRX01BUktFVENBUC4yMDI0LzEyLzMxAQAAAMwC</t>
  </si>
  <si>
    <t>XgECAAAABjQwNy4wNwEGAAAABQAAAAExAQAAAAstMTk4Nzg1Nzk1MwMAAAADMTYwAgAAAAYxMDAwNTQEAAAAATAHAAAACjEyLzMxLzIwMjQ8HHVuF9TdCBzBI28X1N0IJUNJUS5CQVRTOldUQUkuSVFfTUFSS0VUQ0FQLjIwMjQvMTIvMzEBAAAAYE5vZAIAAAAFMjAyLjQAPBx1bhfU3Qg4RSlvF9TdCCVDSVEuQVJDQTpUSE5RLklRX01BUktFVENBUC4yMDI0LzEyLzMxAQAAAK7DfiQCAAAABjE0OS40NQA8HHVuF9TdCMd3Hm8X1N0IKUNJUS5OQVNEQVFHTTpGRFRYLklRX01BUktFVENBUC4yMDI0LzEyLzMxAQAAAL2lnSYCAAAACjE2Mi4yMDIzNzkAPBx1bhfU3QjHdx5vF9TdCCVDSVEuQVJDQTpDSEFULklRX01BUktFVENBUC4yMDI0LzEyLzMxAQAAAAAwNW0CAAAACDIyNS41NjQ1ADwcdW4X1N0IGWMfbxfU3QglQ0lRLkFSQ0E6TE9VUC5JUV9NQVJLRVRDQVAuMjAyNC8xMi8zMQEAAABZXA8iAgAAAAk2Ni42Nzg1NTMAPBx1bhfU3QgSJyBvF9TdCCVDSVEuQVJDQTpMUk5aLklRX01BUktFVENBUC4yMDI0LzEyLzMxAQAAALV2wyYCAAAACTMzLjkxMTIwOAA8HHVuF9TdCBK/JW8X1N0IJENJUS5BUkNBOkFJUy5JUV9NQVJLRVRDQVAuMjAyNC8xMi8zMQEAAACYl59wAgAAAAgwLjU5NjMxOAA8HHVuF9TdCAciE28X1N0IKUNJUS5OQVNEQVFHTTpXSVNFLklRX01BUktFVENBUC4yMDI0LzEyLzMxAQAAAOmwQ24C</t>
  </si>
  <si>
    <t>AAAABzIwLjcxOTgAPBx1bhfU3Qi7NCZvF9TdCCVDSVEuWFRSQTpYQUlYLklRX01BUktFVENBUC4yMDI0LzEyLzMxAQAAADXs4iICAAAACzQxMDguNTE3MDU2ADwcdW4X1N0IGIMmbxfU3QgkQ0lRLkJJVDpXVEFJLklRX01BUktFVENBUC4yMDI0LzEyLzMxAQAAAE26WyMCAAAACjc2OS4zNzE3MjYAPBx1bhfU3Qh30SZvF9TdCCRDSVEuTFNFOkFJQUcuSVFfTUFSS0VUQ0FQLjIwMjQvMTIvMzEBAAAA8J2CJAIAAAAKNTk4LjA4MTkwMwA8HHVuF9TdCMT4Jm8X1N0IJENJUS5BU1g6UkJUWi5JUV9NQVJLRVRDQVAuMjAyNC8xMi8zMQEAAAAp7XYiAgAAAAoyODcuODQwMDAxADwcdW4X1N0IRoEobxfU3QgjQ0lRLkRCOlhCMFQuSVFfTUFSS0VUQ0FQLjIwMjQvMTIvMzEBAAAA0zPeKQIAAAAFNjEuMjkAPBx1bhfU3QhGgShvF9TdCCRDSVEuTkFTREFRR006QUdJWC5JUV9WT0xVTUUuMjAyNS84LzEBAAAAI/cAcAIAAAAIMC4wMzI1NTkAPBx1bhfU3QiczyhvF9TdCCNDSVEuTkFTREFRR006U01ILklRX1ZPTFVNRS4yMDI1LzgvMQEAAABgwjYAAgAAAAkxNC4wMzIxOTYAPBx1bhfU3Qg4RSlvF9TdCB9DSVEuQkFUUzpJR1YuSVFfVk9MVU1FLjIwMjUvOC8xAQAAAM06hgACAAAABzYuODgyNzUAPBx1bhfU3Qi7ciNvF9TdCCRDSVEuTkFTREFRR006Qk9UWi5JUV9WT0xVTUUuMjAyNS84LzEBAAAA9/0IFgIAAAAIMC44</t>
  </si>
  <si>
    <t>NDY3MzEAPBx1bhfU3QiKpipvF9TdCCNDSVEuTkFTREFRR006QUlRLklRX1ZPTFVNRS4yMDI1LzgvMQEAAADp3GIhAgAAAAgxLjI4OTU0NAA8HHVuF9TdCA1YKm8X1N0IIENJUS5BUkNBOkFSVFkuSVFfVk9MVU1FLjIwMjUvOC8xAQAAAG4faSECAAAACDAuNjU5OTk2ADwcdW4X1N0IOEUpbxfU3QgkQ0lRLk5BU0RBUUdNOlJPQlQuSVFfVk9MVU1FLjIwMjUvOC8xAQAAAFxj2SACAAAABzAuMDYzNjIAPBx1bhfU3QiTkylvF9TdCCBDSVEuQVJDQTpJR1BULklRX1ZPTFVNRS4yMDI1LzgvMQEAAADMAl4BAgAAAAgwLjA4MTgzNAA8HHVuF9TdCHfRJm8X1N0IIENJUS5CQVRTOldUQUkuSVFfVk9MVU1FLjIwMjUvOC8xAQAAAGBOb2QCAAAACDAuMjIyMzE1ADwcdW4X1N0Ix3cebxfU3QggQ0lRLkFSQ0E6VEhOUS5JUV9WT0xVTUUuMjAyNS84LzEBAAAArsN+JAIAAAAIMC4wMzU5NTMAPBx1bhfU3QgZYx9vF9TdCCRDSVEuTkFTREFRR006RkRUWC5JUV9WT0xVTUUuMjAyNS84LzEBAAAAvaWdJgIAAAAIMC4wNTE3NDEAPBx1bhfU3QgSJyBvF9TdCCBDSVEuQVJDQTpDSEFULklRX1ZPTFVNRS4yMDI1LzgvMQEAAAAAMDVtAgAAAAgwLjI0MDkzMgA8HHVuF9TdCMT4Jm8X1N0IIENJUS5BUkNBOkxPVVAuSVFfVk9MVU1FLjIwMjUvOC8xAQAAAFlcDyICAAAACDAuMDE0OTY5ADwcdW4X1N0IMUcnbxfU3QggQ0lRLkFSQ0E6</t>
  </si>
  <si>
    <t>TFJOWi5JUV9WT0xVTUUuMjAyNS84LzEBAAAAtXbDJgIAAAAIMC4wMDQwNTcAPBx1bhfU3QgHIhNvF9TdCB9DSVEuQVJDQTpBSVMuSVFfVk9MVU1FLjIwMjUvOC8xAQAAAJiXn3ACAAAACDAuMDMyMDEzADwcdW4X1N0IC70nbxfU3QgkQ0lRLk5BU0RBUUdNOldJU0UuSVFfVk9MVU1FLjIwMjUvOC8xAQAAAOmwQ24CAAAACDAuMDE3MDY2ADwcdW4X1N0IcgsobxfU3QgfQ0lRLkxTRTpSQk9ULklRX1ZPTFVNRS4yMDI1LzgvMQEAAACOeyQUAgAAAAgwLjIxMjYzNQA8HHVuF9TdCA1YKm8X1N0IIENJUS5YVFJBOlhBSVguSVFfVk9MVU1FLjIwMjUvOC8xAQAAADXs4iICAAAABzAuMTg1NjMAPBx1bhfU3Qi7ciNvF9TdCB9DSVEuQklUOldUQUkuSVFfVk9MVU1FLjIwMjUvOC8xAQAAAE26WyMCAAAACDAuMDM1NDA3ADwcdW4X1N0IDVgqbxfU3QgfQ0lRLkxTRTpBSUFHLklRX1ZPTFVNRS4yMDI1LzgvMQEAAADwnYIkAgAAAAgwLjEzODAzOAAw4nVuF9TdCA1YKm8X1N0IH0NJUS5BU1g6UkJUWi5JUV9WT0xVTUUuMjAyNS84LzEBAAAAKe12IgIAAAAIMC4wMzI2NjkAMOJ1bhfU3QiKpipvF9TdCB5DSVEuREI6WEIwVC5JUV9WT0xVTUUuMjAyNS84LzEBAAAA0zPeKQMAAAAAADDidW4X1N0IEr8lbxfU3QgoQ0lRLk5BU0RBUUdNOkFHSVguSVFfQ0xPU0VQUklDRS4yMDI1LzgvMQEAAAAj9wBwAgAAAAczMS4zOTAxADDi</t>
  </si>
  <si>
    <t>dW4X1N0IuzQmbxfU3QggQ0lRLk5BU0RBUUdNOkFHSVguSVFfQ0xPU0VQUklDRS4BAAAAI/cAcAIAAAAHMzIuMDIyNwAw4nVuF9TdCDDidW4X1N0IKUNJUS5OQVNEQVFHTTpBR0lYLklRX0NMT1NFUFJJQ0UuMjAyNS83LzMxAQAAACP3AHACAAAABzMyLjQ1OTUAMOJ1bhfU3QgYgyZvF9TdCCJDSVEuTkFTREFRR006QUdJWC5JUV9WV0FQLjIwMjUvOC8xAQAAACP3AHACAAAABTMxLjQ5ADDidW4X1N0IcgsobxfU3QgvQ0lRLk5BU0RBUUdNOkFHSVguSVFfU0hBUkVTT1VUU1RBTkRJTkcuMjAyNS84LzEBAAAAI/cAcAIAAAAIMC45MDAwMDIAMOJ1bhfU3QjHdx5vF9TdCDBDSVEuTkFTREFRR006QUdJWC5JUV9TSEFSRVNPVVRTVEFORElORy4yMDI1LzcvMzEBAAAAI/cAcAIAAAAIMC45MDAwMDIAMOJ1bhfU3QgZYx9vF9TdCDFDSVEuTkFTREFRR006QUdJWC5JUV9TSEFSRVNPVVRTVEFORElORy4yMDI0LzEyLzMxAQAAACP3AHACAAAACDAuNDAwMDAyADDidW4X1N0IDVgqbxfU3QgwQ0lRLk5BU0RBUUdNOlNNSC5JUV9TSEFSRVNPVVRTVEFORElORy4yMDI0LzEyLzMxAQAAAGDCNgACAAAACTk2LjI0MTg3NAAw4nVuF9TdCEeFJG8X1N0ILENJUS5CQVRTOklHVi5JUV9TSEFSRVNPVVRTVEFORElORy4yMDI0LzEyLzMxAQAAAM06hgACAAAABDkzLjEAMOJ1bhfU3QgLvSdvF9TdCDFDSVEuTkFTREFRR006Qk9UWi5J</t>
  </si>
  <si>
    <t>UV9TSEFSRVNPVVRTVEFORElORy4yMDI0LzEyLzMxAQAAAPf9CBYCAAAABTgwLjg0ADDidW4X1N0IcgsobxfU3QgwQ0lRLk5BU0RBUUdNOkFJUS5JUV9TSEFSRVNPVVRTVEFORElORy4yMDI0LzEyLzMxAQAAAOncYiECAAAACTY3LjU3MDAwMgAw4nVuF9TdCAciE28X1N0ILUNJUS5BUkNBOkFSVFkuSVFfU0hBUkVTT1VUU1RBTkRJTkcuMjAyNC8xMi8zMQEAAABuH2khAgAAAAQxOS40ADDidW4X1N0I61kobxfU3QgxQ0lRLk5BU0RBUUdNOlJPQlQuSVFfU0hBUkVTT1VUU1RBTkRJTkcuMjAyNC8xMi8zMQEAAABcY9kgAgAAAAg5Ljg1MDAwMgAw4nVuF9TdCEaBKG8X1N0ILUNJUS5BUkNBOklHUFQuSVFfU0hBUkVTT1VUU1RBTkRJTkcuMjAyNC8xMi8zMQEAAADMAl4BAgAAAAE5ADDidW4X1N0InM8obxfU3QgtQ0lRLkJBVFM6V1RBSS5JUV9TSEFSRVNPVVRTVEFORElORy4yMDI0LzEyLzMxAQAAAGBOb2QCAAAAAzkuMgAw4nVuF9TdCDhFKW8X1N0ILUNJUS5BUkNBOlRITlEuSVFfU0hBUkVTT1VUU1RBTkRJTkcuMjAyNC8xMi8zMQEAAACuw34kAgAAAAQzLjA1ADDidW4X1N0IQQkqbxfU3QgxQ0lRLk5BU0RBUUdNOkZEVFguSVFfU0hBUkVTT1VUU1RBTkRJTkcuMjAyNC8xMi8zMQEAAAC9pZ0mAgAAAAg0LjU4ODQ2OQAw4nVuF9TdCEEJKm8X1N0ILUNJUS5BUkNBOkNIQVQuSVFfU0hBUkVTT1VUU1RBTkRJTkcu</t>
  </si>
  <si>
    <t>MjAyNC8xMi8zMQEAAAAAMDVtAgAAAAU1LjU3NQAw4nVuF9TdCBiDJm8X1N0ILUNJUS5BUkNBOkxPVVAuSVFfU0hBUkVTT1VUU1RBTkRJTkcuMjAyNC8xMi8zMQEAAABZXA8iAgAAAAgxLjI1MDAwMQAw4nVuF9TdCBIXHW8X1N0ILUNJUS5BUkNBOkxSTlouSVFfU0hBUkVTT1VUU1RBTkRJTkcuMjAyNC8xMi8zMQEAAAC1dsMmAgAAAAQwLjg3ADDidW4X1N0IR4UkbxfU3QgsQ0lRLkFSQ0E6QUlTLklRX1NIQVJFU09VVFNUQU5ESU5HLjIwMjQvMTIvMzEBAAAAmJefcAIAAAAFMC4wMjUAMOJ1bhfU3QjHdx5vF9TdCDFDSVEuTkFTREFRR006V0lTRS5JUV9TSEFSRVNPVVRTVEFORElORy4yMDI0LzEyLzMxAQAAAOmwQ24CAAAABDAuNTQAMOJ1bhfU3QgZYx9vF9TdCC1DSVEuWFRSQTpYQUlYLklRX1NIQVJFU09VVFNUQU5ESU5HLjIwMjQvMTIvMzEBAAAANeziIgIAAAAJMzAuNDM3OTY5ADDidW4X1N0IEicgbxfU3QgsQ0lRLkJJVDpXVEFJLklRX1NIQVJFU09VVFNUQU5ESU5HLjIwMjQvMTIvMzEBAAAATbpbIwIAAAAIMTEuNDYyNjMAMOJ1bhfU3Qh30SZvF9TdCCxDSVEuTFNFOkFJQUcuSVFfU0hBUkVTT1VUU1RBTkRJTkcuMjAyNC8xMi8zMQEAAADwnYIkAgAAAAkzNC41MTEzNjIAMOJ1bhfU3QjE+CZvF9TdCCxDSVEuQVNYOlJCVFouSVFfU0hBUkVTT1VUU1RBTkRJTkcuMjAyNC8xMi8zMQEAAAAp7XYiAgAA</t>
  </si>
  <si>
    <t>AAkxOS4yNjYzOTkAMOJ1bhfU3QgxRydvF9TdCCtDSVEuREI6WEIwVC5JUV9TSEFSRVNPVVRTVEFORElORy4yMDI0LzEyLzMxAQAAANMz3ikCAAAAATMAMOJ1bhfU3QiTkylvF9TdCC5DSVEuTkFTREFRR006U01ILklRX1NIQVJFU09VVFNUQU5ESU5HLjIwMjUvOC8xAQAAAGDCNgACAAAACTk0LjQ5MTg3NAAw4nVuF9TdCPPhKW8X1N0IKkNJUS5CQVRTOklHVi5JUV9TSEFSRVNPVVRTVEFORElORy4yMDI1LzgvMQEAAADNOoYAAgAAAAMxMDgAMOJ1bhfU3Qjz4SlvF9TdCC9DSVEuTkFTREFRR006Qk9UWi5JUV9TSEFSRVNPVVRTVEFORElORy4yMDI1LzgvMQEAAAD3/QgWAgAAAAU4My42NgAw4nVuF9TdCEEJKm8X1N0ILkNJUS5OQVNEQVFHTTpBSVEuSVFfU0hBUkVTT1VUU1RBTkRJTkcuMjAyNS84LzEBAAAA6dxiIQIAAAAJODkuMjUwMDAyADDidW4X1N0IByITbxfU3QgrQ0lRLkFSQ0E6QVJUWS5JUV9TSEFSRVNPVVRTVEFORElORy4yMDI1LzgvMQEAAABuH2khAgAAAAUyOC4xNQAw4nVuF9TdCBK/JW8X1N0IL0NJUS5OQVNEQVFHTTpST0JULklRX1NIQVJFU09VVFNUQU5ESU5HLjIwMjUvOC8xAQAAAFxj2SACAAAACTEwLjMwMDAwMgAw4nVuF9TdCLs0Jm8X1N0IK0NJUS5BUkNBOklHUFQuSVFfU0hBUkVTT1VUU1RBTkRJTkcuMjAyNS84LzEBAAAAzAJeAQIAAAADOS45ADDidW4X1N0IaSQjbxfU3QgrQ0lR</t>
  </si>
  <si>
    <t>LkJBVFM6V1RBSS5JUV9TSEFSRVNPVVRTVEFORElORy4yMDI1LzgvMQEAAABgTm9kAgAAAAM4LjYAMOJ1bhfU3Qi7ciNvF9TdCCtDSVEuQVJDQTpUSE5RLklRX1NIQVJFU09VVFNUQU5ESU5HLjIwMjUvOC8xAQAAAK7DfiQCAAAABTMuNzI1ADDidW4X1N0IcgsobxfU3QgvQ0lRLk5BU0RBUUdNOkZEVFguSVFfU0hBUkVTT1VUU1RBTkRJTkcuMjAyNS84LzEBAAAAvaWdJgIAAAAINC42ODg0NjkAMOJ1bhfU3QjrWShvF9TdCCtDSVEuQVJDQTpDSEFULklRX1NIQVJFU09VVFNUQU5ESU5HLjIwMjUvOC8xAQAAAAAwNW0CAAAABTcuNTI1ADDidW4X1N0IEhcdbxfU3QgrQ0lRLkFSQ0E6TE9VUC5JUV9TSEFSRVNPVVRTVEFORElORy4yMDI1LzgvMQEAAABZXA8iAgAAAAgxLjYwMDAwMQAw4nVuF9TdCEaBKG8X1N0IK0NJUS5BUkNBOkxSTlouSVFfU0hBUkVTT1VUU1RBTkRJTkcuMjAyNS84LzEBAAAAtXbDJgIAAAAEMC43OAAw4nVuF9TdCMd3Hm8X1N0IKkNJUS5BUkNBOkFJUy5JUV9TSEFSRVNPVVRTVEFORElORy4yMDI1LzgvMQEAAACYl59wAgAAAAMwLjgAMOJ1bhfU3QgZYx9vF9TdCC9DSVEuTkFTREFRR006V0lTRS5JUV9TSEFSRVNPVVRTVEFORElORy4yMDI1LzgvMQEAAADpsENuAgAAAAQwLjg2ADDidW4X1N0IEicgbxfU3QgrQ0lRLlhUUkE6WEFJWC5JUV9TSEFSRVNPVVRTVEFORElORy4yMDI1LzgvMQEA</t>
  </si>
  <si>
    <t>AAA17OIiAgAAAAkzNC44OTk4NjkAMOJ1bhfU3QiczyhvF9TdCCpDSVEuQklUOldUQUkuSVFfU0hBUkVTT1VUU1RBTkRJTkcuMjAyNS84LzEBAAAATbpbIwIAAAAIMTIuMDY2NjMAMOJ1bhfU3Qg4RSlvF9TdCCpDSVEuTFNFOkFJQUcuSVFfU0hBUkVTT1VUU1RBTkRJTkcuMjAyNS84LzEBAAAA8J2CJAIAAAAJNDEuNDEzMzYyADDidW4X1N0Id9EmbxfU3QgqQ0lRLkFTWDpSQlRaLklRX1NIQVJFU09VVFNUQU5ESU5HLjIwMjUvOC8xAQAAACntdiICAAAACTIwLjY3MTU5NwAw4nVuF9TdCMT4Jm8X1N0IKUNJUS5EQjpYQjBULklRX1NIQVJFU09VVFNUQU5ESU5HLjIwMjUvOC8xAQAAANMz3ikCAAAABDQuMDMAMOJ1bhfU3QgxRydvF9TdCDFDSVEuTkFTREFRR006QUdJWC5JUV9TSEFSRVNPVVRTVEFORElORy4yMDIzLzEyLzI5AQAAACP3AHADAAAAAAAw4nVuF9TdCA1YKm8X1N0IMENJUS5OQVNEQVFHTTpTTUguSVFfU0hBUkVTT1VUU1RBTkRJTkcuMjAyMy8xMi8yOQEAAABgwjYAAgAAAAk2OC40NDE4NzQAMOJ1bhfU3QgHIhNvF9TdCCxDSVEuQkFUUzpJR1YuSVFfU0hBUkVTT1VUU1RBTkRJTkcuMjAyMy8xMi8yOQEAAADNOoYAAgAAAAU5Mi4yNQAw4nVuF9TdCMaVJ28X1N0IMUNJUS5OQVNEQVFHTTpCT1RaLklRX1NIQVJFU09VVFNUQU5ESU5HLjIwMjMvMTIvMjkBAAAA9/0IFgIAAAAFODcuMDYAMOJ1bhfU</t>
  </si>
  <si>
    <t>3Qi7+hJvF9TdCDBDSVEuTkFTREFRR006QUlRLklRX1NIQVJFU09VVFNUQU5ESU5HLjIwMjMvMTIvMjkBAAAA6dxiIQIAAAAJMjguODYwMDAyADDidW4X1N0IC70nbxfU3QgtQ0lRLkFSQ0E6QVJUWS5JUV9TSEFSRVNPVVRTVEFORElORy4yMDIzLzEyLzI5AQAAAG4faSECAAAABDE3LjQAMOJ1bhfU3QjrWShvF9TdCDFDSVEuTkFTREFRR006Uk9CVC5JUV9TSEFSRVNPVVRTVEFORElORy4yMDIzLzEyLzI5AQAAAFxj2SACAAAACTEwLjgwMDAwMgAw4nVuF9TdCBIXHW8X1N0ILUNJUS5BUkNBOklHUFQuSVFfU0hBUkVTT1VUU1RBTkRJTkcuMjAyMy8xMi8yOQEAAADMAl4BAgAAAAQ0Ljc2ADDidW4X1N0IRoEobxfU3QgtQ0lRLkJBVFM6V1RBSS5JUV9TSEFSRVNPVVRTVEFORElORy4yMDIzLzEyLzI5AQAAAGBOb2QCAAAABDkuNTUAMOJ1bhfU3QjHdx5vF9TdCC1DSVEuQVJDQTpUSE5RLklRX1NIQVJFU09VVFNUQU5ESU5HLjIwMjMvMTIvMjkBAAAArsN+JAIAAAADMy4xADDidW4X1N0IGWMfbxfU3QgxQ0lRLk5BU0RBUUdNOkZEVFguSVFfU0hBUkVTT1VUU1RBTkRJTkcuMjAyMy8xMi8yOQEAAAC9pZ0mAgAAAAgzLjc4ODQ2OQAw4nVuF9TdCBInIG8X1N0ILUNJUS5BUkNBOkNIQVQuSVFfU0hBUkVTT1VUU1RBTkRJTkcuMjAyMy8xMi8yOQEAAAAAMDVtAgAAAAUyLjA3NQAw4nVuF9TdCBInIG8X1N0ILUNJUS5B</t>
  </si>
  <si>
    <t>UkNBOkxPVVAuSVFfU0hBUkVTT1VUU1RBTkRJTkcuMjAyMy8xMi8yOQEAAABZXA8iAgAAAAgxLjA1MDAwMQAw4nVuF9TdCA1YKm8X1N0ILUNJUS5BUkNBOkxSTlouSVFfU0hBUkVTT1VUU1RBTkRJTkcuMjAyMy8xMi8yOQEAAAC1dsMmAgAAAAQwLjk2ADDidW4X1N0IiqYqbxfU3QgsQ0lRLkFSQ0E6QUlTLklRX1NIQVJFU09VVFNUQU5ESU5HLjIwMjMvMTIvMjkBAAAAmJefcAMAAAAAADDidW4X1N0IEr8lbxfU3QgxQ0lRLk5BU0RBUUdNOldJU0UuSVFfU0hBUkVTT1VUU1RBTkRJTkcuMjAyMy8xMi8yOQEAAADpsENuAgAAAAQwLjA2ADDidW4X1N0IuzQmbxfU3QgtQ0lRLlhUUkE6WEFJWC5JUV9TSEFSRVNPVVRTVEFORElORy4yMDIzLzEyLzI5AQAAADXs4iICAAAACTE1LjgwNTk2OQAw4nVuF9TdCBiDJm8X1N0ILENJUS5CSVQ6V1RBSS5JUV9TSEFSRVNPVVRTVEFORElORy4yMDIzLzEyLzI5AQAAAE26WyMCAAAACDExLjc5ODYzADDidW4X1N0IGIMmbxfU3QgsQ0lRLkxTRTpBSUFHLklRX1NIQVJFU09VVFNUQU5ESU5HLjIwMjMvMTIvMjkBAAAA8J2CJAIAAAAJMjkuODY2NTMzADDidW4X1N0IxPgmbxfU3QgsQ0lRLkFTWDpSQlRaLklRX1NIQVJFU09VVFNUQU5ESU5HLjIwMjMvMTIvMjkBAAAAKe12IgIAAAAJMTYuNzQxNjY1ADDidW4X1N0IMUcnbxfU3QgrQ0lRLkRCOlhCMFQuSVFfU0hBUkVTT1VUU1RB</t>
  </si>
  <si>
    <t>TkRJTkcuMjAyMy8xMi8yOQEAAADTM94pAgAAAAQxLjg3ADDidW4X1N0IDVgqbxfU3QgnQ0lRLk5BU0RBUUdNOlNNSC5JUV9DTE9TRVBSSUNFLjIwMjUvOC8xAQAAAGDCNgACAAAABjI4My45NQAw4nVuF9TdCGkkI28X1N0IKUNJUS5OQVNEQVFHTTpTTUguSVFfQ0xPU0VQUklDRS4yMDIzLzEyLzI5AQAAAGDCNgACAAAABjE3NC44NwAw4nVuF9TdCLtyI28X1N0IJkNJUS5OQVNEQVFHTTpRUVEuSVFfTUFSS0VUQ0FQLjIwMjUvOC8xAQAAAA66ewACAAAACjM1NDAxMi40MDIBBgAAAAUAAAABMQEAAAALLTE5NjM3MTQ2MzYDAAAAAzE2MAIAAAAGMTAwMDU0BAAAAAEwBwAAAAg4LzEvMjAyNTDidW4X1N0IMUcnbxfU3QgoQ0lRLk5BU0RBUUdNOlFRUS5JUV9NQVJLRVRDQVAuMjAyNC8xMi8zMQEAAAAOunsAAgAAAAszMTU1MDUuNTk0NQEGAAAABQAAAAExAQAAAAstMTk2MzcxNDYzNgMAAAADMTYwAgAAAAYxMDAwNTQEAAAAATAHAAAACjEyLzMxLzIwMjQw4nVuF9TdCGspHm8X1N0II0NJUS5OQVNEQVFHTTpRUVEuSVFfVk9MVU1FLjIwMjUvOC8xAQAAAA66ewACAAAACTY5LjQwMDc4OQAw4nVuF9TdCMk7H28X1N0IKENJUS5OQVNEQVFHTTpRUVEuSVFfQ0xPU0VQUklDRS4yMDI1LzcvMzEBAAAADrp7AAIAAAAGNTY1LjAxADDidW4X1N0IEicgbxfU3QgnQ0lRLk5BU0RBUUdNOlFRUS5JUV9DTE9TRVBSSUNFLjIw</t>
  </si>
  <si>
    <t>MjUvOC8xAQAAAA66ewACAAAABjU1My44OAAw4nVuF9TdCA1YKm8X1N0IIUNJUS5OQVNEQVFHTTpRUVEuSVFfVldBUC4yMDI1LzgvMQEAAAAOunsAAgAAAAY1NTUuMjcAMOJ1bhfU3QgSvyVvF9TdCC9DSVEuTkFTREFRR006UVFRLklRX1NIQVJFU09VVFNUQU5ESU5HLjIwMjUvNy8zMQEAAAAOunsAAgAAAAY2MzkuMTUAMOJ1bhfU3QhuDSZvF9TdCC5DSVEuTkFTREFRR006UVFRLklRX1NIQVJFU09VVFNUQU5ESU5HLjIwMjUvOC8xAQAAAA66ewACAAAABjYzOS4xNQAw4nVuF9TdCLs0Jm8X1N0IMENJUS5OQVNEQVFHTTpRUVEuSVFfU0hBUkVTT1VUU1RBTkRJTkcuMjAyNC8xMi8zMQEAAAAOunsAAgAAAAY2MTcuMTUAMOJ1bhfU3Qi7ciNvF9TdCDBDSVEuTkFTREFRR006UVFRLklRX1NIQVJFU09VVFNUQU5ESU5HLjIwMjMvMTIvMjkBAAAADrp7AAIAAAAGNTYwLjM1ADDidW4X1N0InM8obxfU3QgpQ0lRLk5BU0RBUUdNOlFRUS5JUV9DTE9TRVBSSUNFLjIwMjMvMTIvMjkBAAAADrp7AAIAAAAGNDA5LjUyADDidW4X1N0I8h0pbxfU3QgpQ0lRLk5BU0RBUUdNOlFRUS5JUV9DTE9TRVBSSUNFLjIwMjQvMTIvMzEBAAAADrp7AAIAAAAGNTExLjIzADDidW4X1N0IQQkqbxfU3QgoQ0lRLk5BU0RBUUdNOlNNSC5JUV9DTE9TRVBSSUNFLjIwMjUvNy8zMQEAAABgwjYAAgAAAAYyODguNzgAMOJ1bhfU3QgSFx1vF9Td</t>
  </si>
  <si>
    <t>CCFDSVEuTkFTREFRR006U01ILklRX1ZXQVAuMjAyNS84LzEBAAAAYMI2AAIAAAAGMjgzLjI1ADDidW4X1N0IQQkqbxfU3QgvQ0lRLk5BU0RBUUdNOlNNSC5JUV9TSEFSRVNPVVRTVEFORElORy4yMDI1LzcvMzEBAAAAYMI2AAIAAAAJOTQuNDkxODc0ADDidW4X1N0Iu/oSbxfU3QgpQ0lRLk5BU0RBUUdNOlNNSC5JUV9DTE9TRVBSSUNFLjIwMjQvMTIvMzEBAAAAYMI2AAIAAAAGMjQyLjE3ADDidW4X1N0IaykebxfU3QgkQ0lRLkJBVFM6SUdWLklRX0NMT1NFUFJJQ0UuMjAyNS83LzMxAQAAAM06hgACAAAABjExMS42NgAw4nVuF9TdCMk7H28X1N0II0NJUS5CQVRTOklHVi5JUV9DTE9TRVBSSUNFLjIwMjUvOC8xAQAAAM06hgACAAAABjEwOC42MwAw4nVuF9TdCJOsJG8X1N0IK0NJUS5CQVRTOklHVi5JUV9TSEFSRVNPVVRTVEFORElORy4yMDI1LzcvMzEBAAAAzTqGAAIAAAADMTA4ADDidW4X1N0Iu3IjbxfU3QglQ0lRLkJBVFM6SUdWLklRX0NMT1NFUFJJQ0UuMjAyMy8xMi8yOQEAAADNOoYAAgAAAAY4MS4xMjgAMOJ1bhfU3QjgNiRvF9TdCCVDSVEuQkFUUzpJR1YuSVFfQ0xPU0VQUklDRS4yMDI0LzEyLzMxAQAAAM06hgACAAAABjEwMC4xMgAw4nVuF9TdCEeFJG8X1N0IKUNJUS5OQVNEQVFHTTpCT1RaLklRX0NMT1NFUFJJQ0UuMjAyNS83LzMxAQAAAPf9CBYCAAAABTMzLjQ3ADDidW4X1N0I61kobxfU</t>
  </si>
  <si>
    <t>3QgoQ0lRLk5BU0RBUUdNOkJPVFouSVFfQ0xPU0VQUklDRS4yMDI1LzgvMQEAAAD3/QgWAgAAAAUzMy4xMgAw4nVuF9TdCLs0Jm8X1N0IIkNJUS5OQVNEQVFHTTpCT1RaLklRX1ZXQVAuMjAyNS84LzEBAAAA9/0IFgIAAAAFMzMuMDIAMOJ1bhfU3QgYgyZvF9TdCDBDSVEuTkFTREFRR006Qk9UWi5JUV9TSEFSRVNPVVRTVEFORElORy4yMDI1LzcvMzEBAAAA9/0IFgIAAAAFODMuNjYAMOJ1bhfU3QjE+CZvF9TdCCpDSVEuTkFTREFRR006Qk9UWi5JUV9DTE9TRVBSSUNFLjIwMjMvMTIvMjkBAAAA9/0IFgIAAAAEMjguNQAw4nVuF9TdCDFHJ28X1N0IKkNJUS5OQVNEQVFHTTpCT1RaLklRX0NMT1NFUFJJQ0UuMjAyNC8xMi8zMQEAAAD3/QgWAgAAAAUzMS45NQAw4nVuF9TdCMaVJ28X1N0IKENJUS5OQVNEQVFHTTpBSVEuSVFfQ0xPU0VQUklDRS4yMDI1LzcvMzEBAAAA6dxiIQIAAAAFNDQuNTcAMOJ1bhfU3QgLvSdvF9TdCCdDSVEuTkFTREFRR006QUlRLklRX0NMT1NFUFJJQ0UuMjAyNS84LzEBAAAA6dxiIQIAAAAFNDMuNDcAMOJ1bhfU3QjJOx9vF9TdCCFDSVEuTkFTREFRR006QUlRLklRX1ZXQVAuMjAyNS84LzEBAAAA6dxiIQIAAAAENDMuNQAw4nVuF9TdCGkkI28X1N0IL0NJUS5OQVNEQVFHTTpBSVEuSVFfU0hBUkVTT1VUU1RBTkRJTkcuMjAyNS83LzMxAQAAAOncYiECAAAACTg5LjI1MDAwMgAw4nVu</t>
  </si>
  <si>
    <t>F9TdCJOTKW8X1N0IKUNJUS5OQVNEQVFHTTpBSVEuSVFfQ0xPU0VQUklDRS4yMDIzLzEyLzI5AQAAAOncYiECAAAABTMxLjE4ADDidW4X1N0IaykebxfU3QgpQ0lRLk5BU0RBUUdNOkFJUS5JUV9DTE9TRVBSSUNFLjIwMjQvMTIvMzEBAAAA6dxiIQIAAAAFMzguNjQAMOJ1bhfU3Qi7+hJvF9TdCCVDSVEuQVJDQTpBUlRZLklRX0NMT1NFUFJJQ0UuMjAyNS83LzMxAQAAAG4faSECAAAABTQzLjQ1ADDidW4X1N0IEicgbxfU3QgkQ0lRLkFSQ0E6QVJUWS5JUV9DTE9TRVBSSUNFLjIwMjUvOC8xAQAAAG4faSECAAAABTQyLjI2ADDidW4X1N0I8+EpbxfU3QgeQ0lRLkFSQ0E6QVJUWS5JUV9WV0FQLjIwMjUvOC8xAQAAAG4faSECAAAABTQyLjIzADDidW4X1N0IQQkqbxfU3QgsQ0lRLkFSQ0E6QVJUWS5JUV9TSEFSRVNPVVRTVEFORElORy4yMDI1LzcvMzEBAAAAbh9pIQIAAAAFMjguMTUAMOJ1bhfU3QgSvyVvF9TdCCZDSVEuQVJDQTpBUlRZLklRX0NMT1NFUFJJQ0UuMjAyMy8xMi8yOQEAAABuH2khAgAAAAQzNC41ADDidW4X1N0Ibg0mbxfU3QgmQ0lRLkFSQ0E6QVJUWS5JUV9DTE9TRVBSSUNFLjIwMjQvMTIvMzEBAAAAbh9pIQIAAAAFMzcuMDcAMOJ1bhfU3QiTkylvF9TdCClDSVEuTkFTREFRR006Uk9CVC5JUV9DTE9TRVBSSUNFLjIwMjUvNy8zMQEAAABcY9kgAgAAAAc0OS45NjU1ADDidW4X1N0IaSQjbxfU</t>
  </si>
  <si>
    <t>3QgoQ0lRLk5BU0RBUUdNOlJPQlQuSVFfQ0xPU0VQUklDRS4yMDI1LzgvMQEAAABcY9kgAgAAAAc0OS4wMjMyADDidW4X1N0Iu3IjbxfU3QgiQ0lRLk5BU0RBUUdNOlJPQlQuSVFfVldBUC4yMDI1LzgvMQEAAABcY9kgAgAAAAU0OC45OQAw4nVuF9TdCOA2JG8X1N0IMENJUS5OQVNEQVFHTTpST0JULklRX1NIQVJFU09VVFNUQU5ESU5HLjIwMjUvNy8zMQEAAABcY9kgAgAAAAkxMC4zMDAwMDIAMOJ1bhfU3QhHhSRvF9TdCCpDSVEuTkFTREFRR006Uk9CVC5JUV9DTE9TRVBSSUNFLjIwMjMvMTIvMjkBAAAAXGPZIAIAAAAFNDUuNTMAMOJ1bhfU3QjbjhtvF9TdCCpDSVEuTkFTREFRR006Uk9CVC5JUV9DTE9TRVBSSUNFLjIwMjQvMTIvMzEBAAAAXGPZIAIAAAAFNDUuMDQAMOJ1bhfU3QiTrCRvF9TdCCVDSVEuQVJDQTpJR1BULklRX0NMT1NFUFJJQ0UuMjAyNS83LzMxAQAAAMwCXgECAAAABTUwLjY3ADDidW4X1N0IEhcdbxfU3QgkQ0lRLkFSQ0E6SUdQVC5JUV9DTE9TRVBSSUNFLjIwMjUvOC8xAQAAAMwCXgECAAAABjQ5LjU3OAAw4nVuF9TdCEaBKG8X1N0IHkNJUS5BUkNBOklHUFQuSVFfVldBUC4yMDI1LzgvMQEAAADMAl4BAgAAAAU0OS41MwAw4nVuF9TdCGspHm8X1N0ILENJUS5BUkNBOklHUFQuSVFfU0hBUkVTT1VUU1RBTkRJTkcuMjAyNS83LzMxAQAAAMwCXgECAAAAAzkuOQAw4nVuF9TdCMk7H28X</t>
  </si>
  <si>
    <t>1N0IJkNJUS5BUkNBOklHUFQuSVFfQ0xPU0VQUklDRS4yMDIzLzEyLzI5AQAAAMwCXgECAAAABTM4LjYxADDidW4X1N0Iu/oSbxfU3QgmQ0lRLkFSQ0E6SUdQVC5JUV9DTE9TRVBSSUNFLjIwMjQvMTIvMzEBAAAAzAJeAQIAAAAFNDUuMjMAMOJ1bhfU3QgSJyBvF9TdCCVDSVEuQkFUUzpXVEFJLklRX0NMT1NFUFJJQ0UuMjAyNS83LzMxAQAAAGBOb2QCAAAABTI1LjQ2ADDidW4X1N0InM8obxfU3QgkQ0lRLkJBVFM6V1RBSS5JUV9DTE9TRVBSSUNFLjIwMjUvOC8xAQAAAGBOb2QCAAAABTI0LjY2APIRdm4X1N0I8h0pbxfU3QgeQ0lRLkJBVFM6V1RBSS5JUV9WV0FQLjIwMjUvOC8xAQAAAGBOb2QCAAAABTI0LjY2APIRdm4X1N0Ik6wkbxfU3QgsQ0lRLkJBVFM6V1RBSS5JUV9TSEFSRVNPVVRTVEFORElORy4yMDI1LzcvMzEBAAAAYE5vZAIAAAADOC42APIRdm4X1N0IuzQmbxfU3QgmQ0lRLkJBVFM6V1RBSS5JUV9DTE9TRVBSSUNFLjIwMjMvMTIvMjkBAAAAYE5vZAIAAAAFMjAuNjkA8hF2bhfU3QiAYCJvF9TdCCZDSVEuQkFUUzpXVEFJLklRX0NMT1NFUFJJQ0UuMjAyNC8xMi8zMQEAAABgTm9kAgAAAAIyMgDyEXZuF9TdCBiDJm8X1N0IJUNJUS5BUkNBOlRITlEuSVFfQ0xPU0VQUklDRS4yMDI1LzcvMzEBAAAArsN+JAIAAAAFNTYuMTIA8hF2bhfU3QgxRydvF9TdCCRDSVEuQVJDQTpUSE5RLklRX0NMT1NF</t>
  </si>
  <si>
    <t>UFJJQ0UuMjAyNS84LzEBAAAArsN+JAIAAAAFNTQuNDMA8hF2bhfU3QjGlSdvF9TdCB5DSVEuQVJDQTpUSE5RLklRX1ZXQVAuMjAyNS84LzEBAAAArsN+JAIAAAAFNTQuNTIA8hF2bhfU3QjbjhtvF9TdCCxDSVEuQVJDQTpUSE5RLklRX1NIQVJFU09VVFNUQU5ESU5HLjIwMjUvNy8zMQEAAACuw34kAgAAAAUzLjcyNQDyEXZuF9TdCAu9J28X1N0IJkNJUS5BUkNBOlRITlEuSVFfQ0xPU0VQUklDRS4yMDIzLzEyLzI5AQAAAK7DfiQCAAAABzQxLjI0MDUA8hF2bhfU3QhpJCNvF9TdCCZDSVEuQVJDQTpUSE5RLklRX0NMT1NFUFJJQ0UuMjAyNC8xMi8zMQEAAACuw34kAgAAAAI0OQDyEXZuF9TdCBIXHW8X1N0IKUNJUS5OQVNEQVFHTTpGRFRYLklRX0NMT1NFUFJJQ0UuMjAyNS83LzMxAQAAAL2lnSYCAAAABzM5LjY0NjUA8hF2bhfU3QhrKR5vF9TdCChDSVEuTkFTREFRR006RkRUWC5JUV9DTE9TRVBSSUNFLjIwMjUvOC8xAQAAAL2lnSYCAAAABzM4LjQ1OTgA8hF2bhfU3QjyHSlvF9TdCCJDSVEuTkFTREFRR006RkRUWC5JUV9WV0FQLjIwMjUvOC8xAQAAAL2lnSYCAAAABTM4LjU4APIRdm4X1N0IEicgbxfU3QgwQ0lRLk5BU0RBUUdNOkZEVFguSVFfU0hBUkVTT1VUU1RBTkRJTkcuMjAyNS83LzMxAQAAAL2lnSYCAAAACDQuNjg4NDY5APIRdm4X1N0IWqwSbxfU3QgpQ0lRLk5BU0RBUUdNOkZEVFguSVFfQ0xP</t>
  </si>
  <si>
    <t>U0VQUklDRS4yMDIzLzYvMTIBAAAAvaWdJgIAAAAHMjUuNTE3MQDyEXZuF9TdCHPoI28X1N0IKkNJUS5OQVNEQVFHTTpGRFRYLklRX0NMT1NFUFJJQ0UuMjAyNC8xMi8zMQEAAAC9pZ0mAgAAAAUzNS4zNQDyEXZuF9TdCEeFJG8X1N0IJUNJUS5BUkNBOkNIQVQuSVFfQ0xPU0VQUklDRS4yMDI1LzcvMzEBAAAAADA1bQIAAAAFNTEuNTQA8hF2bhfU3QgNWCpvF9TdCCRDSVEuQVJDQTpDSEFULklRX0NMT1NFUFJJQ0UuMjAyNS84LzEBAAAAADA1bQIAAAAFNDkuOTEA8hF2bhfU3QgNWCpvF9TdCB5DSVEuQVJDQTpDSEFULklRX1ZXQVAuMjAyNS84LzEBAAAAADA1bQIAAAAFNDkuOTkA8hF2bhfU3QiAYCJvF9TdCCxDSVEuQVJDQTpDSEFULklRX1NIQVJFU09VVFNUQU5ESU5HLjIwMjUvNy8zMQEAAAAAMDVtAgAAAAU3LjUyNQDyEXZuF9TdCDhFKW8X1N0IJUNJUS5BUkNBOkNIQVQuSVFfQ0xPU0VQUklDRS4yMDIzLzUvMTgBAAAAADA1bQIAAAAHMjUuOTA3OADyEXZuF9TdCJOTKW8X1N0IJkNJUS5BUkNBOkNIQVQuSVFfQ0xPU0VQUklDRS4yMDI0LzEyLzMxAQAAAAAwNW0CAAAABTQwLjQ2APIRdm4X1N0IEr8lbxfU3QglQ0lRLkFSQ0E6TE9VUC5JUV9DTE9TRVBSSUNFLjIwMjUvNy8zMQEAAABZXA8iAgAAAAU2NC4yNQDyEXZuF9TdCNuOG28X1N0IJENJUS5BUkNBOkxPVVAuSVFfQ0xPU0VQUklDRS4yMDI1Lzgv</t>
  </si>
  <si>
    <t>MQEAAABZXA8iAgAAAAU2Mi4wNwDyEXZuF9TdCMk7H28X1N0IHkNJUS5BUkNBOkxPVVAuSVFfVldBUC4yMDI1LzgvMQEAAABZXA8iAgAAAAU2Mi4wNQDyEXZuF9TdCOtZKG8X1N0ILENJUS5BUkNBOkxPVVAuSVFfU0hBUkVTT1VUU1RBTkRJTkcuMjAyNS83LzMxAQAAAFlcDyICAAAACDEuNjAwMDAxAPIRdm4X1N0IEhcdbxfU3QgmQ0lRLkFSQ0E6TE9VUC5JUV9DTE9TRVBSSUNFLjIwMjMvMTIvMjkBAAAAWVwPIgIAAAAHNDMuNzk2OQDyEXZuF9TdCEaBKG8X1N0IJkNJUS5BUkNBOkxPVVAuSVFfQ0xPU0VQUklDRS4yMDI0LzEyLzMxAQAAAFlcDyICAAAABzUzLjM0MjgA8hF2bhfU3QhrKR5vF9TdCCVDSVEuQVJDQTpMUk5aLklRX0NMT1NFUFJJQ0UuMjAyNS83LzMxAQAAALV2wyYCAAAABzQ0LjQyMzIA8hF2bhfU3QgSJyBvF9TdCCRDSVEuQVJDQTpMUk5aLklRX0NMT1NFUFJJQ0UuMjAyNS84LzEBAAAAtXbDJgIAAAAHNDMuNjU5MwDyEXZuF9TdCJzPKG8X1N0IHkNJUS5BUkNBOkxSTlouSVFfVldBUC4yMDI1LzgvMQEAAAC1dsMmAgAAAAU0My4yOADyEXZuF9TdCFqsEm8X1N0ILENJUS5BUkNBOkxSTlouSVFfU0hBUkVTT1VUU1RBTkRJTkcuMjAyNS83LzMxAQAAALV2wyYCAAAABDAuNzgA8hF2bhfU3QjGlSdvF9TdCCZDSVEuQVJDQTpMUk5aLklRX0NMT1NFUFJJQ0UuMjAyMy8xMi8yOQEAAAC1dsMmAgAA</t>
  </si>
  <si>
    <t>AAczOC4yMTA2APIRdm4X1N0IWqwSbxfU3QgmQ0lRLkFSQ0E6TFJOWi5JUV9DTE9TRVBSSUNFLjIwMjQvMTIvMzEBAAAAtXbDJgIAAAAHMzguOTc4NADyEXZuF9TdCGkkI28X1N0IJENJUS5BUkNBOkFJUy5JUV9DTE9TRVBSSUNFLjIwMjUvNy8zMQEAAACYl59wAgAAAAUyOS42NwDyEXZuF9TdCIBgIm8X1N0II0NJUS5BUkNBOkFJUy5JUV9DTE9TRVBSSUNFLjIwMjUvOC8xAQAAAJiXn3ACAAAABzI4Ljk4MzMA8hF2bhfU3Qhz6CNvF9TdCB1DSVEuQVJDQTpBSVMuSVFfVldBUC4yMDI1LzgvMQEAAACYl59wAgAAAAUyOC44NwDyEXZuF9TdCEeFJG8X1N0IK0NJUS5BUkNBOkFJUy5JUV9TSEFSRVNPVVRTVEFORElORy4yMDI1LzcvMzEBAAAAmJefcAIAAAADMC44APIRdm4X1N0Ik6wkbxfU3QglQ0lRLkFSQ0E6QUlTLklRX0NMT1NFUFJJQ0UuMjAyMy8xMi8yOQEAAACYl59wAwAAAAAA8hF2bhfU3QgLvSdvF9TdCCVDSVEuQVJDQTpBSVMuSVFfQ0xPU0VQUklDRS4yMDI0LzEyLzMxAQAAAJiXn3ACAAAABzIzLjg1MjcA8hF2bhfU3Qi7NCZvF9TdCClDSVEuTkFTREFRR006V0lTRS5JUV9DTE9TRVBSSUNFLjIwMjUvNy8zMQEAAADpsENuAgAAAAczNy44MzYzAPIRdm4X1N0IGIMmbxfU3QgoQ0lRLk5BU0RBUUdNOldJU0UuSVFfQ0xPU0VQUklDRS4yMDI1LzgvMQEAAADpsENuAgAAAAczNi44OTA5APIRdm4X1N0I</t>
  </si>
  <si>
    <t>MUcnbxfU3QgiQ0lRLk5BU0RBUUdNOldJU0UuSVFfVldBUC4yMDI1LzgvMQEAAADpsENuAgAAAAUzNi44OQDyEXZuF9TdCMT4Jm8X1N0IMENJUS5OQVNEQVFHTTpXSVNFLklRX1NIQVJFU09VVFNUQU5ESU5HLjIwMjUvNy8zMQEAAADpsENuAgAAAAQwLjg2APIRdm4X1N0IaykebxfU3QgpQ0lRLk5BU0RBUUdNOldJU0UuSVFfQ0xPU0VQUklDRS4yMDIzLzEyLzgBAAAA6bBDbgIAAAAHMjUuNDAyOQDyEXZuF9TdCMk7H28X1N0IKkNJUS5OQVNEQVFHTTpXSVNFLklRX0NMT1NFUFJJQ0UuMjAyNC8xMi8zMQEAAADpsENuAgAAAAUzOC4zNwDyEXZuF9TdCBInIG8X1N0IJENJUS5MU0U6UkJPVC5JUV9DTE9TRVBSSUNFLjIwMjUvNy8zMQEAAACOeyQUAgAAAAUxNS4zMgDyEXZuF9TdCJOsJG8X1N0II0NJUS5MU0U6UkJPVC5JUV9DTE9TRVBSSUNFLjIwMjUvOC8xAQAAAI57JBQCAAAABTE0Ljg4APIRdm4X1N0IDVgqbxfU3QgdQ0lRLkxTRTpSQk9ULklRX1ZXQVAuMjAyNS84LzEBAAAAjnskFAIAAAAJMTQuOTkyMzczAPIRdm4X1N0IDVgqbxfU3QglQ0lRLkxTRTpSQk9ULklRX0NMT1NFUFJJQ0UuMjAyMy8xMi8yOQEAAACOeyQUAgAAAAUxMy4xNQDyEXZuF9TdCFqsEm8X1N0IJUNJUS5MU0U6UkJPVC5JUV9DTE9TRVBSSUNFLjIwMjQvMTIvMzEBAAAAjnskFAIAAAAGMTMuODc1APIRdm4X1N0IDVgqbxfU3QglQ0lR</t>
  </si>
  <si>
    <t>LlhUUkE6WEFJWC5JUV9DTE9TRVBSSUNFLjIwMjUvNy8zMQEAAAA17OIiAgAAAAYxNDMuNzYA8hF2bhfU3QgNWCpvF9TdCCRDSVEuWFRSQTpYQUlYLklRX0NMT1NFUFJJQ0UuMjAyNS84LzEBAAAANeziIgIAAAAGMTM3Ljc0APIRdm4X1N0Ibg0mbxfU3QgsQ0lRLlhUUkE6WEFJWC5JUV9TSEFSRVNPVVRTVEFORElORy4yMDI1LzcvMzEBAAAANeziIgIAAAAJMzQuODk5ODY5APIRdm4X1N0Iu3IjbxfU3QgmQ0lRLlhUUkE6WEFJWC5JUV9DTE9TRVBSSUNFLjIwMjMvMTIvMjkBAAAANeziIgIAAAAGMTAwLjI2APIRdm4X1N0I244bbxfU3QgmQ0lRLlhUUkE6WEFJWC5JUV9DTE9TRVBSSUNFLjIwMjQvMTIvMzABAAAANeziIgIAAAAGMTM0Ljk4APIRdm4X1N0Ic+gjbxfU3QgkQ0lRLkJJVDpXVEFJLklRX0NMT1NFUFJJQ0UuMjAyNS83LzMxAQAAAE26WyMCAAAABDY2LjkA8hF2bhfU3QjgNiRvF9TdCCNDSVEuQklUOldUQUkuSVFfQ0xPU0VQUklDRS4yMDI1LzgvMQEAAABNulsjAgAAAAU2My43NgDyEXZuF9TdCAu9J28X1N0IHUNJUS5CSVQ6V1RBSS5JUV9WV0FQLjIwMjUvOC8xAQAAAE26WyMCAAAACTY0LjI5MTczNADyEXZuF9TdCGspHm8X1N0IK0NJUS5CSVQ6V1RBSS5JUV9TSEFSRVNPVVRTVEFORElORy4yMDI1LzcvMzEBAAAATbpbIwIAAAAIMTIuMDY2NjMA8hF2bhfU3QjJOx9vF9TdCCVDSVEuQklUOldU</t>
  </si>
  <si>
    <t>QUkuSVFfQ0xPU0VQUklDRS4yMDIzLzEyLzI5AQAAAE26WyMCAAAABTU1Ljk0APIRdm4X1N0Ixf8fbxfU3QglQ0lRLkJJVDpXVEFJLklRX0NMT1NFUFJJQ0UuMjAyNC8xMi8zMAEAAABNulsjAgAAAAU2Ny4xMgDyEXZuF9TdCMaVJ28X1N0IJENJUS5MU0U6QUlBRy5JUV9DTE9TRVBSSUNFLjIwMjUvNy8zMQEAAADwnYIkAgAAAAYxOC44NzMA8hF2bhfU3QjrWShvF9TdCCNDSVEuTFNFOkFJQUcuSVFfQ0xPU0VQUklDRS4yMDI1LzgvMQEAAADwnYIkAgAAAAYxOC4wNjYA8hF2bhfU3QhGgShvF9TdCB1DSVEuTFNFOkFJQUcuSVFfVldBUC4yMDI1LzgvMQEAAADwnYIkAgAAAAkxOC4zMTIzODcA8hF2bhfU3QiAYCJvF9TdCCtDSVEuTFNFOkFJQUcuSVFfU0hBUkVTT1VUU1RBTkRJTkcuMjAyNS83LzMxAQAAAPCdgiQCAAAACTQxLjQxMzM2MgDyEXZuF9TdCFqsEm8X1N0IJUNJUS5MU0U6QUlBRy5JUV9DTE9TRVBSSUNFLjIwMjMvMTIvMjkBAAAA8J2CJAIAAAAGMTQuMzczAPIRdm4X1N0InM8obxfU3QglQ0lRLkxTRTpBSUFHLklRX0NMT1NFUFJJQ0UuMjAyNC8xMi8zMQEAAADwnYIkAgAAAAUxNy4zMwDyEXZuF9TdCPIdKW8X1N0IJENJUS5BU1g6UkJUWi5JUV9DTE9TRVBSSUNFLjIwMjUvNy8zMQEAAAAp7XYiAgAAAAUxNC45MwDyEXZuF9TdCMT4Jm8X1N0II0NJUS5BU1g6UkJUWi5JUV9DTE9TRVBSSUNFLjIw</t>
  </si>
  <si>
    <t>MjUvOC8xAQAAACntdiICAAAABTE0LjcyAPIRdm4X1N0IyTsfbxfU3QgdQ0lRLkFTWDpSQlRaLklRX1ZXQVAuMjAyNS84LzEBAAAAKe12IgIAAAAIMTQuNzg4MTIA8hF2bhfU3QjnUhxvF9TdCCtDSVEuQVNYOlJCVFouSVFfU0hBUkVTT1VUU1RBTkRJTkcuMjAyNS83LzMxAQAAACntdiICAAAACTIwLjY3MTU5NwDyEXZuF9TdCBIXHW8X1N0IJUNJUS5BU1g6UkJUWi5JUV9DTE9TRVBSSUNFLjIwMjMvMTIvMjkBAAAAKe12IgIAAAAFMTIuNjUA8hF2bhfU3QgxRydvF9TdCCVDSVEuQVNYOlJCVFouSVFfQ0xPU0VQUklDRS4yMDI0LzEyLzMxAQAAACntdiICAAAABTE0Ljk0APIRdm4X1N0IaykebxfU3QgjQ0lRLkRCOlhCMFQuSVFfQ0xPU0VQUklDRS4yMDI1LzcvMzEBAAAA0zPeKQIAAAAGMTkuNTE4APIRdm4X1N0IrcwYbxfU3QgiQ0lRLkRCOlhCMFQuSVFfQ0xPU0VQUklDRS4yMDI1LzgvMQEAAADTM94pAgAAAAYxOS4yMjIA8hF2bhfU3QgYgyZvF9TdCCpDSVEuREI6WEIwVC5JUV9TSEFSRVNPVVRTVEFORElORy4yMDI1LzcvMzEBAAAA0zPeKQIAAAAENC4wMQDyEXZuF9TdCG4NJm8X1N0IJENJUS5EQjpYQjBULklRX0NMT1NFUFJJQ0UuMjAyMy8xMi8yOQEAAADTM94pAgAAAAUxNy4wMgDyEXZuF9TdCLs0Jm8X1N0IJENJUS5EQjpYQjBULklRX0NMT1NFUFJJQ0UuMjAyNC8xMi8zMAEAAADTM94pAgAAAAUy</t>
  </si>
  <si>
    <t>MC40MwDyEXZuF9TdCFqsEm8X1N0II0NJUS5NRVRBLklRX0NMT1NFUFJJQ0UuMjAyNS84LzEuVVNEAQAAABfbPAECAAAABjc1MC4wMQC7wnZuF9TdCGRJJW8X1N0IJENJUS5NRVRBLklRX0NMT1NFUFJJQ0UuMjAyNS83LzMxLlVTRAEAAAAX2zwBAgAAAAY3NzMuNDQAu8J2bhfU3QhkSSVvF9TdCCJDSVEuTUVUQS5JUV9NQVJLRVRDQVAuMjAyNS84LzEuVVNEAQAAABfbPAECAAAADjE4ODQxMzEuMjI3NjY1AQYAAAAFAAAAATEBAAAACy0xOTM0MDY1NDM3AwAAAAMxNjACAAAABjEwMDA1NAQAAAABMAcAAAAIOC8xLzIwMjXyEXZuF9TdCJOsJG8X1N0IJENJUS5NRVRBLklRX0NMT1NFUFJJQ0UuMjAyNS83LzI1LlVTRAEAAAAX2zwBAgAAAAY3MTIuNjgAaEyBugjU3QjZ9bS7CNTdCCFDSVEuQ1JNLklRX01BUktFVENBUC4yMDI1LzgvMS5VU0QBAAAAJeABAAIAAAAJMjM5NzA3LjQ0AQYAAAAFAAAAATEBAAAACy0xOTQwMzYwMzIwAwAAAAMxNjACAAAABjEwMDA1NAQAAAABMAcAAAAIOC8xLzIwMjXyEXZuF9TdCJMKFm8X1N0IIUNJUS5OT1cuSVFfTUFSS0VUQ0FQLjIwMjUvOC8xLlVTRAEAAAC/dF4BAgAAAAwxODk3NDkuMTQ4MDMBBgAAAAUAAAABMQEAAAALLTE5MzQ5MzI3MzEDAAAAAzE2MAIAAAAGMTAwMDU0BAAAAAEwBwAAAAg4LzEvMjAyNfIRdm4X1N0IaSQjbxfU3QgiQ0lRLkRVT0wuSVFfTUFSS0VUQ0FQ</t>
  </si>
  <si>
    <t>LjIwMjUvOC8xLlVTRAEAAACw8IcMAgAAAAwxNTQwOC41MzQ1MTMBBgAAAAUAAAABMQEAAAALLTE5NDY4MjY3NDADAAAAAzE2MAIAAAAGMTAwMDU0BAAAAAEwBwAAAAg4LzEvMjAyNfIRdm4X1N0IaykebxfU3QghQ0lRLlNBUC5JUV9NQVJLRVRDQVAuMjAyNS84LzEuVVNEAQAAAAvuAQACAAAAEDMyODk2OC4yMzY4MzE1MzgBBgAAAAUAAAABMQEAAAALLTE5MzUwNTc1NjUDAAAAAzE2MAIAAAAGMTAwMDU0BAAAAAEwBwAAAAg4LzEvMjAyNfIRdm4X1N0IcO0ebxfU3QghQ0lRLlRFTS5JUV9NQVJLRVRDQVAuMjAyNS84LzEuVVNEAQAAAADTJBkCAAAACzk1MDIuMzUwNjg4AQYAAAAFAAAAATEBAAAACy0xOTQ1ODY3ODg3AwAAAAMxNjACAAAABjEwMDA1NAQAAAABMAcAAAAIOC8xLzIwMjXyEXZuF9TdCMX/H28X1N0IIkNJUS5BREJFLklRX01BUktFVENBUC4yMDI1LzgvMS5VU0QBAAAAAV8AAAIAAAAJMTQ3NTM2Ljc2AQYAAAAFAAAAATEBAAAACy0xOTM3MjM4MzkzAwAAAAMxNjACAAAABjEwMDA1NAQAAAABMAcAAAAIOC8xLzIwMjXyEXZuF9TdCLtyI28X1N0IIUNJUS5JT1QuSVFfTUFSS0VUQ0FQLjIwMjUvOC8xLlVTRAEAAAC6PvwRAgAAAAsyMDUwMS43ODc1NgEGAAAABQAAAAExAQAAAAstMTkzODczODMwNAMAAAADMTYwAgAAAAYxMDAwNTQEAAAAATAHAAAACDgvMS8yMDI18hF2bhfU3QitzBhvF9TdCCJD</t>
  </si>
  <si>
    <t>SVEuV0RBWS5JUV9NQVJLRVRDQVAuMjAyNS84LzEuVVNEAQAAAIdjawECAAAADDU5Mjk4LjcyNDc4NQEGAAAABQAAAAExAQAAAAstMTk0MTM2NTQxMwMAAAADMTYwAgAAAAYxMDAwNTQEAAAAATAHAAAACDgvMS8yMDI18hF2bhfU3QiAYCJvF9TdCCJDSVEuUkJMWC5JUV9NQVJLRVRDQVAuMjAyNS84LzEuVVNEAQAAAGlV9AECAAAADDg2Njc2LjYyODUyNAEGAAAABQAAAAExAQAAAAstMTkzNDEyNTQ1NQMAAAADMTYwAgAAAAYxMDAwNTQEAAAAATAHAAAACDgvMS8yMDI18hF2bhfU3QhBCSpvF9TdCCFDSVEuQVBQLklRX01BUktFVENBUC4yMDI1LzgvMS5VU0QBAAAA2rnODQIAAAANMTI4MzA2LjE0NTcwNgEGAAAABQAAAAExAQAAAAstMTk0NTQ1MDU2MQMAAAADMTYwAgAAAAYxMDAwNTQEAAAAATAHAAAACDgvMS8yMDI18hF2bhfU3QhBCSpvF9TdCCJDSVEuU0hPUC5JUV9NQVJLRVRDQVAuMjAyNS84LzEuVVNEAQAAAAYrBAUCAAAADTE1Mzg2OS4zNzEzMDEBBgAAAAUAAAABMQEAAAALLTE5NDU0MTkyNjgDAAAAAzE2MAIAAAAGMTAwMDU0BAAAAAEwBwAAAAg4LzEvMjAyNfIRdm4X1N0IQQkqbxfU3QgiQ0lRLlRFQU0uSVFfTUFSS0VUQ0FQLjIwMjUvOC8xLlVTRAEAAABSEyIPAgAAAAw0ODAyOC4wNjc5MzgBBgAAAAUAAAABMQEAAAALLTE5NDY2NTQ0MzIDAAAAAzE2MAIAAAAGMTAwMDU0BAAAAAEwBwAAAAg4</t>
  </si>
  <si>
    <t>LzEvMjAyNfIRdm4X1N0IEr8lbxfU3QgiQ0lRLk1TRlQuSVFfTUFSS0VUQ0FQLjIwMjUvOC8xLlVTRAEAAABLVQAAAgAAAA4zODk1Nzk2LjgzMDg5OAEGAAAABQAAAAExAQAAAAstMTkzNDI0Nzc5MwMAAAADMTYwAgAAAAYxMDAwNTQEAAAAATAHAAAACDgvMS8yMDI18hF2bhfU3QjbjhtvF9TdCCJDSVEuQU1aTi5JUV9NQVJLRVRDQVAuMjAyNS84LzEuVVNEAQAAAD1JAAACAAAADjIyOTAyODkuODcyODMxAQYAAAAFAAAAATEBAAAACy0xOTMzNzAzMjgwAwAAAAMxNjACAAAABjEwMDA1NAQAAAABMAcAAAAIOC8xLzIwMjXyEXZuF9TdCFqsEm8X1N0ILENJUS5OQVNEQVFHUzpHT09HTC5JUV9NQVJLRVRDQVAuMjAyNS84LzEuVVNEAQAAAKhxAAACAAAACjIyOTE3OTAuODIBBgAAAAUAAAABMQEAAAALLTE5MzQ5Mjg1NTEDAAAAAzE2MAIAAAAGMTAwMDU0BAAAAAEwBwAAAAg4LzEvMjAyNfIRdm4X1N0I51IcbxfU3QgiQ0lRLlRTTEEuSVFfTUFSS0VUQ0FQLjIwMjUvOC8xLlVTRAEAAAAQxqIBAgAAAA05NzYxMTcuNTk3Mjc4AQYAAAAFAAAAATEBAAAACy0xOTM0ODQxOTc4AwAAAAMxNjACAAAABjEwMDA1NAQAAAABMAcAAAAIOC8xLzIwMjXyEXZuF9TdCHDtHm8X1N0IIkNJUS5QTFRSLklRX01BUktFVENBUC4yMDI1LzgvMS5VU0QBAAAAZfqYAgIAAAANMzY0MDYzLjY4NTQ4NQEGAAAABQAAAAExAQAAAAstMTk0</t>
  </si>
  <si>
    <t>NTk1NzU1NQMAAAADMTYwAgAAAAYxMDAwNTQEAAAAATAHAAAACDgvMS8yMDI18hF2bhfU3QiTChZvF9TdCCJDSVEuT1JDTC5JUV9NQVJLRVRDQVAuMjAyNS84LzEuVVNEAQAAAOdWAAACAAAADDY4NjUzNC45NjE4NgEGAAAABQAAAAExAQAAAAstMTkzNzg4ODc0MAMAAAADMTYwAgAAAAYxMDAwNTQEAAAAATAHAAAACDgvMS8yMDI18hF2bhfU3QjF/x9vF9TdCCJDSVEuTkJJUy5JUV9NQVJLRVRDQVAuMjAyNS84LzEuVVNEAQAAAL/7GQMCAAAADDEyNDEyLjg0NDEzMgEGAAAABQAAAAExAQAAAAstMTk0MjI5OTY4NAMAAAADMTYwAgAAAAYxMDAwNTQEAAAAATAHAAAACDgvMS8yMDI18hF2bhfU3Qi6cCVvF9TdCCJDSVEuRVNUQy5JUV9NQVJLRVRDQVAuMjAyNS84LzEuVVNEAQAAAICEWw0CAAAACzg0MDMuMTExNTUxAQYAAAAFAAAAATEBAAAACy0xOTM4ODAwODM0AwAAAAMxNjACAAAABjEwMDA1NAQAAAABMAcAAAAIOC8xLzIwMjXyEXZuF9TdCJzPKG8X1N0IIkNJUS5TTk9XLklRX01BUktFVENBUC4yMDI1LzgvMS5VU0QBAAAAsDxkEAIAAAAMNjg0MDYuNTYxNzI1AQYAAAAFAAAAATEBAAAACy0xOTM5MjA3ODEwAwAAAAMxNjACAAAABjEwMDA1NAQAAAABMAcAAAAIOC8xLzIwMjXyEXZuF9TdCPIdKW8X1N0IIkNJUS5ERE9HLklRX01BUktFVENBUC4yMDI1LzgvMS5VU0QBAAAAu6EECAIAAAAMNDY4MjkuODk4</t>
  </si>
  <si>
    <t>MTI0AQYAAAAFAAAAATEBAAAACy0xOTQ1MjQ3ODcyAwAAAAMxNjACAAAABjEwMDA1NAQAAAABMAcAAAAIOC8xLzIwMjXyEXZuF9TdCEEJKm8X1N0IIUNJUS5ORVQuSVFfTUFSS0VUQ0FQLjIwMjUvOC8xLlVTRAEAAAA09eAEAgAAAAw2OTczNC42NTAzNzUBBgAAAAUAAAABMQEAAAALLTE5MzQwMTg1NzADAAAAAzE2MAIAAAAGMTAwMDU0BAAAAAEwBwAAAAg4LzEvMjAyNfIRdm4X1N0IrcwYbxfU3QgiQ0lRLkdUTEIuSVFfTUFSS0VUQ0FQLjIwMjUvOC8xLlVTRAEAAADNhBcRAgAAAAg2OTA4LjY2NAEGAAAABQAAAAExAQAAAAstMTkzODY3MzgxOAMAAAADMTYwAgAAAAYxMDAwNTQEAAAAATAHAAAACDgvMS8yMDI18hF2bhfU3QgLvSdvF9TdCCJDSVEuUEFOVy5JUV9NQVJLRVRDQVAuMjAyNS84LzEuVVNEAQAAAIN9hAECAAAADTExNTQ3Mi43MzEwNzcBBgAAAAUAAAABMQEAAAALLTE5NDIxMDI4NDMDAAAAAzE2MAIAAAAGMTAwMDU0BAAAAAEwBwAAAAg4LzEvMjAyNfIRdm4X1N0IcgsobxfU3QghQ0lRLk1EQi5JUV9NQVJLRVRDQVAuMjAyNS84LzEuVVNEAQAAAOJuzAICAAAADDE4MDU2LjQxMTc0NAEGAAAABQAAAAExAQAAAAstMTkzOTM3MDIxNgMAAAADMTYwAgAAAAYxMDAwNTQEAAAAATAHAAAACDgvMS8yMDI18hF2bhfU3QjbjhtvF9TdCCJDSVEuUFNURy5JUV9NQVJLRVRDQVAuMjAyNS84LzEuVVNEAQAA</t>
  </si>
  <si>
    <t>ALjKpQYCAAAADDE3ODE1LjU5NDc2OAEGAAAABQAAAAExAQAAAAstMTkzODYxNDkwMgMAAAADMTYwAgAAAAYxMDAwNTQEAAAAATAHAAAACDgvMS8yMDI18hF2bhfU3QjnUhxvF9TdCCBDSVEuWlMuSVFfTUFSS0VUQ0FQLjIwMjUvOC8xLlVTRAEAAADUzIEDAgAAAAw0MzYzNi44MjU5OTEBBgAAAAUAAAABMQEAAAALLTE5Mzk1MzgzOTIDAAAAAzE2MAIAAAAGMTAwMDU0BAAAAAEwBwAAAAg4LzEvMjAyNfIRdm4X1N0Ive8cbxfU3QgiQ0lRLkNGTFQuSVFfTUFSS0VUQ0FQLjIwMjUvOC8xLlVTRAEAAAAmAXoQAgAAAAs1OTI5LjU5ODg5OAEGAAAABQAAAAExAQAAAAstMTkzNDE3MDU1NQMAAAADMTYwAgAAAAYxMDAwNTQEAAAAATAHAAAACDgvMS8yMDI18hF2bhfU3QhGgShvF9TdCCJDSVEuTlZEQS5JUV9NQVJLRVRDQVAuMjAyNS84LzEuVVNEAQAAADN+AAACAAAABzQyMzg3NjgBBgAAAAUAAAABMQEAAAALLTE5NDA1NzIyNDkDAAAAAzE2MAIAAAAGMTAwMDU0BAAAAAEwBwAAAAg4LzEvMjAyNfIRdm4X1N0IWqwSbxfU3QgiQ0lRLkFBUEwuSVFfTUFSS0VUQ0FQLjIwMjUvOC8xLlVTRAEAAABpYQAAAgAAAAwzMDAzMzk4LjEyODIBBgAAAAUAAAABMQEAAAALLTE5MzM3MDMzMDMDAAAAAzE2MAIAAAAGMTAwMDU0BAAAAAEwBwAAAAg4LzEvMjAyNfIRdm4X1N0IaykebxfU3QgiQ0lRLkFWR08uSVFfTUFSS0VUQ0FQ</t>
  </si>
  <si>
    <t>LjIwMjUvOC8xLlVTRAEAAADwtn0BAgAAAA4xMzU3NjA5Ljg2MzM3OQEGAAAABQAAAAExAQAAAAstMTkzODU1NzI2MAMAAAADMTYwAgAAAAYxMDAwNTQEAAAAATAHAAAACDgvMS8yMDI18hF2bhfU3QhpJCNvF9TdCCdDSVEuVFdTRToyMzMwLklRX01BUktFVENBUC4yMDI1LzgvMS5VU0QBAAAAq8wFAAIAAAAQOTk0MTU0LjgxMjg0OTI1MQEGAAAABQAAAAExAQAAAAstMTkzNTQ5NzM0MQMAAAADMTYwAgAAAAYxMDAwNTQEAAAAATAHAAAACDgvMS8yMDI18hF2bhfU3QiTChZvF9TdCCpDSVEuS09TRTpBMDAwNjYwLklRX01BUktFVENBUC4yMDI1LzgvMS5VU0QBAAAAnXoNAAIAAAAQMTI4MTgxLjkzOTM3NTA2OQEGAAAABQAAAAExAQAAAAstMTkzNDc1NTMzMAMAAAADMTYwAgAAAAYxMDAwNTQEAAAAATAHAAAACDgvMS8yMDI18hF2bhfU3Qi7ciNvF9TdCCtDSVEuTkFTREFRR1M6QVNNTC5JUV9NQVJLRVRDQVAuMjAyNS84LzEuVVNEAQAAACjvBQACAAAAEDI2NjA3NS45NjkwMzk1MjEBBgAAAAUAAAABMQEAAAALLTE5MzUzMDc0NDADAAAAAzE2MAIAAAAGMTAwMDU0BAAAAAEwBwAAAAg4LzEvMjAyNfIRdm4X1N0Ic+gjbxfU3QgiQ0lRLk1SVkwuSVFfTUFSS0VUQ0FQLjIwMjUvOC8xLlVTRAEAAAC2eQAAAgAAAAg2NDE5MC43OQEGAAAABQAAAAExAQAAAAstMTk0MDAwMjkzMQMAAAADMTYwAgAAAAYxMDAwNTQE</t>
  </si>
  <si>
    <t>AAAAATAHAAAACDgvMS8yMDI18hF2bhfU3QiAYCJvF9TdCCFDSVEuVlJULklRX01BUktFVENBUC4yMDI1LzgvMS5VU0QBAAAARJuHIgIAAAAMNTQwNjguNTAwOTU2AQYAAAAFAAAAATEBAAAACy0xOTM0MTk1NDM1AwAAAAMxNjACAAAABjEwMDA1NAQAAAABMAcAAAAIOC8xLzIwMjXyEXZuF9TdCOA2JG8X1N0IIkNJUS5BTkVULklRX01BUktFVENBUC4yMDI1LzgvMS5VU0QBAAAAw9v8AQIAAAANMTQ3NjU4LjY4MjY0MwEGAAAABQAAAAExAQAAAAstMTk0NTc1ODg5MAMAAAADMTYwAgAAAAYxMDAwNTQEAAAAATAHAAAACDgvMS8yMDI18hF2bhfU3QiTrCRvF9TdCCdDSVEuVFdTRToyNDU0LklRX01BUktFVENBUC4yMDI1LzgvMS5VU0QBAAAAPTdcAAIAAAAQNzIzNTguMjE2NTcxNDYyOQEGAAAABQAAAAExAQAAAAstMTkzNDM1NTQ5MQMAAAADMTYwAgAAAAYxMDAwNTQEAAAAATAHAAAACDgvMS8yMDI18hF2bhfU3QitzBhvF9TdCCBDSVEuTVUuSVFfTUFSS0VUQ0FQLjIwMjUvOC8xLlVTRAEAAAAGaQQAAgAAAA0xMTczNzMuODQwNTkzAQYAAAAFAAAAATEBAAAACy0xOTM3MTc2MDgyAwAAAAMxNjACAAAABjEwMDA1NAQAAAABMAcAAAAIOC8xLzIwMjXyEXZuF9TdCDFHJ28X1N0IIkNJUS5RQ09NLklRX01BUktFVENBUC4yMDI1LzgvMS5VU0QBAAAA1YIAAAIAAAANMTU5ODI2LjQ5NDM4MQEGAAAABQAAAAExAQAA</t>
  </si>
  <si>
    <t>AAstMTkzNDI1NDI1MQMAAAADMTYwAgAAAAYxMDAwNTQEAAAAATAHAAAACDgvMS8yMDI18hF2bhfU3QhrKR5vF9TdCCJDSVEuU05QUy5JUV9NQVJLRVRDQVAuMjAyNS84LzEuVVNEAQAAANSIAAACAAAADTExNDQ3Ny4yNDQ3OTMBBgAAAAUAAAABMQEAAAALLTE5NDA1NzIyNDcDAAAAAzE2MAIAAAAGMTAwMDU0BAAAAAEwBwAAAAg4LzEvMjAyNfIRdm4X1N0IcO0ebxfU3QghQ0lRLkFSTS5JUV9NQVJLRVRDQVAuMjAyNS84LzEuVVNEAQAAACznxScCAAAACTE0NTY5Ny4yMgEGAAAABQAAAAExAQAAAAstMTkzNDI1NDQwNwMAAAADMTYwAgAAAAYxMDAwNTQEAAAAATAHAAAACDgvMS8yMDI18hF2bhfU3QjF/x9vF9TdCCJDSVEuQ1JNLklRX0NMT1NFUFJJQ0UuMjAyNS84LzEuVVNEAQAAACXgAQACAAAABjI1MC43NAC7wnZuF9TdCAu9J28X1N0II0NJUS5DUk0uSVFfQ0xPU0VQUklDRS4yMDI1LzcvMzEuVVNEAQAAACXgAQACAAAABjI1OC4zMwC7wnZuF9TdCAu9J28X1N0II0NJUS5DUk0uSVFfQ0xPU0VQUklDRS4yMDI1LzcvMjUuVVNEAQAAACXgAQACAAAABjI2OS4xMQBHdYG6CNTdCD7pxbsI1N0IIkNJUS5OT1cuSVFfQ0xPU0VQUklDRS4yMDI1LzgvMS5VU0QBAAAAv3ReAQIAAAAGOTE0LjM3ALvCdm4X1N0IResgbxfU3QgjQ0lRLk5PVy5JUV9DTE9TRVBSSUNFLjIwMjUvNy8zMS5VU0QBAAAAv3ReAQIAAAAG</t>
  </si>
  <si>
    <t>OTQzLjEyALvCdm4X1N0Ive8cbxfU3QgjQ0lRLk5PVy5JUV9DTE9TRVBSSUNFLjIwMjUvNy8yNS5VU0QBAAAAv3ReAQIAAAAGOTY4Ljc5AEd1gboI1N0I3NmYuwjU3QgjQ0lRLkRVT0wuSVFfQ0xPU0VQUklDRS4yMDI1LzgvMS5VU0QBAAAAsPCHDAIAAAAGMzM4Ljk5ALvCdm4X1N0IGIMmbxfU3QgkQ0lRLkRVT0wuSVFfQ0xPU0VQUklDRS4yMDI1LzcvMzEuVVNEAQAAALDwhwwCAAAABjM0Ni41NQC7wnZuF9TdCMT4Jm8X1N0IJENJUS5EVU9MLklRX0NMT1NFUFJJQ0UuMjAyNS83LzI1LlVTRAEAAACw8IcMAgAAAAYzNjQuMDkAR3WBugjU3QhuHoi7CNTdCCJDSVEuU0FQLklRX0NMT1NFUFJJQ0UuMjAyNS84LzEuVVNEAQAAAAvuAQACAAAADzI4Mi40NzMxNTU0NDUyNQC7wnZuF9TdCLpwJW8X1N0II0NJUS5TQVAuSVFfQ0xPU0VQUklDRS4yMDI1LzcvMzEuVVNEAQAAAAvuAQACAAAADjI4Ni44OTA4NzE2NDc2ALvCdm4X1N0I984WbxfU3QgjQ0lRLlNBUC5JUV9DTE9TRVBSSUNFLjIwMjUvNy8yNS5VU0QBAAAAC+4BAAIAAAALMjg3LjU1ODY4NTQAR3WBugjU3QjPpbG7CNTdCCJDSVEuVEVNLklRX0NMT1NFUFJJQ0UuMjAyNS84LzEuVVNEAQAAAADTJBkCAAAABTU0Ljg5ALvCdm4X1N0IAfskbxfU3QgjQ0lRLlRFTS5JUV9DTE9TRVBSSUNFLjIwMjUvNy8zMS5VU0QBAAAAANMkGQIAAAAFNTYuNTkAu8J2bhfU</t>
  </si>
  <si>
    <t>3Qi6cCVvF9TdCCNDSVEuVEVNLklRX0NMT1NFUFJJQ0UuMjAyNS83LzI1LlVTRAEAAAAA0yQZAgAAAAU2NC40OQBHdYG6CNTdCP9/w7sI1N0II0NJUS5BREJFLklRX0NMT1NFUFJJQ0UuMjAyNS84LzEuVVNEAQAAAAFfAAACAAAABTM0Ny44ALvCdm4X1N0IEZ8ebxfU3QgkQ0lRLkFEQkUuSVFfQ0xPU0VQUklDRS4yMDI1LzcvMzEuVVNEAQAAAAFfAAACAAAABjM1Ny42OQC7wnZuF9TdCHDtHm8X1N0IJENJUS5BREJFLklRX0NMT1NFUFJJQ0UuMjAyNS83LzI1LlVTRAEAAAABXwAAAgAAAAYzNzAuNzQAR3WBugjU3Qjc2Zi7CNTdCCJDSVEuSU9ULklRX0NMT1NFUFJJQ0UuMjAyNS84LzEuVVNEAQAAALo+/BECAAAABTM2LjAxALvCdm4X1N0IW/4hbxfU3QgjQ0lRLklPVC5JUV9DTE9TRVBSSUNFLjIwMjUvNy8zMS5VU0QBAAAAuj78EQIAAAAFMzguMDMAu8J2bhfU3Qi97xxvF9TdCCNDSVEuSU9ULklRX0NMT1NFUFJJQ0UuMjAyNS83LzI1LlVTRAEAAAC6PvwRAgAAAAUzOC45OQBHdYG6CNTdCGX3h7sI1N0II0NJUS5XREFZLklRX0NMT1NFUFJJQ0UuMjAyNS84LzEuVVNEAQAAAIdjawECAAAABjIyMi4yMgC7wnZuF9TdCLs0Jm8X1N0IJENJUS5XREFZLklRX0NMT1NFUFJJQ0UuMjAyNS83LzMxLlVTRAEAAACHY2sBAgAAAAYyMjkuMzgAu8J2bhfU3Qi7NCZvF9TdCCRDSVEuV0RBWS5JUV9DTE9TRVBSSUNFLjIw</t>
  </si>
  <si>
    <t>MjUvNy8yNS5VU0QBAAAAh2NrAQIAAAAGMjQxLjc0AEd1gboI1N0IvX6xuwjU3QgjQ0lRLlJCTFguSVFfQ0xPU0VQUklDRS4yMDI1LzgvMS5VU0QBAAAAaVX0AQIAAAAGMTI1LjAzALvCdm4X1N0IvkwibxfU3QgkQ0lRLlJCTFguSVFfQ0xPU0VQUklDRS4yMDI1LzcvMzEuVVNEAQAAAGlV9AECAAAABjEzNy43OQC7wnZuF9TdCLtyI28X1N0IJENJUS5SQkxYLklRX0NMT1NFUFJJQ0UuMjAyNS83LzI1LlVTRAEAAABpVfQBAgAAAAYxMTguODIAR3WBugjU3QitlcK7CNTdCCJDSVEuQVBQLklRX0NMT1NFUFJJQ0UuMjAyNS84LzEuVVNEAQAAANq5zg0CAAAABjM3OS4xNwC7wnZuF9TdCJOTKW8X1N0II0NJUS5BUFAuSVFfQ0xPU0VQUklDRS4yMDI1LzcvMzEuVVNEAQAAANq5zg0CAAAABTM5MC43ALvCdm4X1N0Ik5MpbxfU3QgjQ0lRLkFQUC5JUV9DTE9TRVBSSUNFLjIwMjUvNy8yNS5VU0QBAAAA2rnODQIAAAAGMzY0LjE0AEd1gboI1N0IHLKYuwjU3QgjQ0lRLlNIT1AuSVFfQ0xPU0VQUklDRS4yMDI1LzgvMS5VU0QBAAAABisEBQIAAAAFMTE4LjYAu8J2bhfU3QjwryFvF9TdCCRDSVEuU0hPUC5JUV9DTE9TRVBSSUNFLjIwMjUvNy8zMS5VU0QBAAAABisEBQIAAAAGMTIyLjIxALvCdm4X1N0IResgbxfU3QgkQ0lRLlNIT1AuSVFfQ0xPU0VQUklDRS4yMDI1LzcvMjUuVVNEAQAAAAYrBAUCAAAABjEyNC40MwBH</t>
  </si>
  <si>
    <t>dYG6CNTdCCrQh7sI1N0II0NJUS5URUFNLklRX0NMT1NFUFJJQ0UuMjAyNS84LzEuVVNEAQAAAFITIg8CAAAABjE4Mi45NgC7wnZuF9TdCBLbHW8X1N0IJENJUS5URUFNLklRX0NMT1NFUFJJQ0UuMjAyNS83LzMxLlVTRAEAAABSEyIPAgAAAAYxOTEuNzgAu8J2bhfU3QgS2x1vF9TdCCRDSVEuVEVBTS5JUV9DTE9TRVBSSUNFLjIwMjUvNy8yNS5VU0QBAAAAUhMiDwIAAAADMjAzAEd1gboI1N0IvX6xuwjU3QgjQ0lRLk1TRlQuSVFfQ0xPU0VQUklDRS4yMDI1LzgvMS5VU0QBAAAAS1UAAAIAAAAGNTI0LjExALvCdm4X1N0I8h0pbxfU3QgkQ0lRLk1TRlQuSVFfQ0xPU0VQUklDRS4yMDI1LzcvMzEuVVNEAQAAAEtVAAACAAAABTUzMy41ALvCdm4X1N0I4sMgbxfU3QgkQ0lRLk1TRlQuSVFfQ0xPU0VQUklDRS4yMDI1LzcvMjUuVVNEAQAAAEtVAAACAAAABjUxMy43MQBHdYG6CNTdCFcPwbsI1N0II0NJUS5BTVpOLklRX0NMT1NFUFJJQ0UuMjAyNS84LzEuVVNEAQAAAD1JAAACAAAABjIxNC43NQC7wnZuF9TdCL5MIm8X1N0IJENJUS5BTVpOLklRX0NMT1NFUFJJQ0UuMjAyNS83LzMxLlVTRAEAAAA9SQAAAgAAAAYyMzQuMTEAu8J2bhfU3QhyCyhvF9TdCCRDSVEuQU1aTi5JUV9DTE9TRVBSSUNFLjIwMjUvNy8yNS5VU0QBAAAAPUkAAAIAAAAGMjMxLjQ0AEd1gboI1N0IHLKYuwjU3QgtQ0lRLk5BU0RBUUdTOkdP</t>
  </si>
  <si>
    <t>T0dMLklRX0NMT1NFUFJJQ0UuMjAyNS84LzEuVVNEAQAAAKhxAAACAAAABjE4OS4xMwC7wnZuF9TdCAH7JG8X1N0ILkNJUS5OQVNEQVFHUzpHT09HTC5JUV9DTE9TRVBSSUNFLjIwMjUvNy8zMS5VU0QBAAAAqHEAAAIAAAAFMTkxLjkAu8J2bhfU3QjJOSFvF9TdCC5DSVEuTkFTREFRR1M6R09PR0wuSVFfQ0xPU0VQUklDRS4yMDI1LzcvMjUuVVNEAQAAAKhxAAACAAAABjE5My4xOABHdYG6CNTdCCrQh7sI1N0II0NJUS5UU0xBLklRX0NMT1NFUFJJQ0UuMjAyNS84LzEuVVNEAQAAABDGogECAAAABjMwMi42MwC7wnZuF9TdCHDtHm8X1N0IJENJUS5UU0xBLklRX0NMT1NFUFJJQ0UuMjAyNS83LzMxLlVTRAEAAAAQxqIBAgAAAAYzMDguMjcAu8J2bhfU3Qg2vBVvF9TdCCRDSVEuVFNMQS5JUV9DTE9TRVBSSUNFLjIwMjUvNy8yNS5VU0QBAAAAEMaiAQIAAAAGMzE2LjA2AEd1gboI1N0IvX6xuwjU3QgjQ0lRLlBMVFIuSVFfQ0xPU0VQUklDRS4yMDI1LzgvMS5VU0QBAAAAZfqYAgIAAAAGMTU0LjI3ALvCdm4X1N0Ia7EfbxfU3QgkQ0lRLlBMVFIuSVFfQ0xPU0VQUklDRS4yMDI1LzcvMzEuVVNEAQAAAGX6mAICAAAABjE1OC4zNQC7wnZuF9TdCGuxH28X1N0IJENJUS5QTFRSLklRX0NMT1NFUFJJQ0UuMjAyNS83LzI1LlVTRAEAAABl+pgCAgAAAAUxNTguOABHdYG6CNTdCGavv7sI1N0II0NJUS5PUkNMLklRX0NM</t>
  </si>
  <si>
    <t>T1NFUFJJQ0UuMjAyNS84LzEuVVNEAQAAAOdWAAACAAAABjI0NC40MgC7wnZuF9TdCMaVJ28X1N0IJENJUS5PUkNMLklRX0NMT1NFUFJJQ0UuMjAyNS83LzMxLlVTRAEAAADnVgAAAgAAAAYyNTMuNzcAu8J2bhfU3Qhz6CNvF9TdCCRDSVEuT1JDTC5JUV9DTE9TRVBSSUNFLjIwMjUvNy8yNS5VU0QBAAAA51YAAAIAAAAGMjQ1LjEyABjFhboI1N0ICouYuwjU3QgjQ0lRLk5CSVMuSVFfQ0xPU0VQUklDRS4yMDI1LzgvMS5VU0QBAAAAv/sZAwIAAAACNTIAu8J2bhfU3Qhz6CNvF9TdCCRDSVEuTkJJUy5JUV9DTE9TRVBSSUNFLjIwMjUvNy8zMS5VU0QBAAAAv/sZAwIAAAAFNTQuNDMAu8J2bhfU3QjgNiRvF9TdCCRDSVEuTkJJUy5JUV9DTE9TRVBSSUNFLjIwMjUvNy8yNS5VU0QBAAAAv/sZAwIAAAAFNTEuMzcAI+yFugjU3Qgq0Ie7CNTdCCNDSVEuRVNUQy5JUV9DTE9TRVBSSUNFLjIwMjUvOC8xLlVTRAEAAACAhFsNAgAAAAU3OS41OAC7wnZuF9TdCMk5IW8X1N0IJENJUS5FU1RDLklRX0NMT1NFUFJJQ0UuMjAyNS83LzMxLlVTRAEAAACAhFsNAgAAAAQ4My43ALvCdm4X1N0INrwVbxfU3QgkQ0lRLkVTVEMuSVFfQ0xPU0VQUklDRS4yMDI1LzcvMjUuVVNEAQAAAICEWw0CAAAABTg5Ljg2ACPshboI1N0IvX6xuwjU3QgjQ0lRLlNOT1cuSVFfQ0xPU0VQUklDRS4yMDI1LzgvMS5VU0QBAAAAsDxkEAIAAAAGMjA1</t>
  </si>
  <si>
    <t>LjAyALvCdm4X1N0IMUcnbxfU3QgkQ0lRLlNOT1cuSVFfQ0xPU0VQUklDRS4yMDI1LzcvMzEuVVNEAQAAALA8ZBACAAAABTIyMy41ALvCdm4X1N0IJv0ibxfU3QgkQ0lRLlNOT1cuSVFfQ0xPU0VQUklDRS4yMDI1LzcvMjUuVVNEAQAAALA8ZBACAAAABjIxOS41MQAj7IW6CNTdCHw7xLsI1N0II0NJUS5ERE9HLklRX0NMT1NFUFJJQ0UuMjAyNS84LzEuVVNEAQAAALuhBAgCAAAABTEzNS42ALvCdm4X1N0IaykebxfU3QgkQ0lRLkRET0cuSVFfQ0xPU0VQUklDRS4yMDI1LzcvMzEuVVNEAQAAALuhBAgCAAAABjEzOS45OAC7wnZuF9TdCDLdG28X1N0IJENJUS5ERE9HLklRX0NMT1NFUFJJQ0UuMjAyNS83LzI1LlVTRAEAAAC7oQQIAgAAAAYxNDkuODQAI+yFugjU3QgKi5i7CNTdCCJDSVEuTkVULklRX0NMT1NFUFJJQ0UuMjAyNS84LzEuVVNEAQAAADT14AQCAAAABjIwMC4xMQC7wnZuF9TdCBLbHW8X1N0II0NJUS5ORVQuSVFfQ0xPU0VQUklDRS4yMDI1LzcvMzEuVVNEAQAAADT14AQCAAAABjIwNy42OAC7wnZuF9TdCFChHG8X1N0II0NJUS5ORVQuSVFfQ0xPU0VQUklDRS4yMDI1LzcvMjUuVVNEAQAAADT14AQCAAAABjE5OC40MgAj7IW6CNTdCBaph7sI1N0II0NJUS5HVExCLklRX0NMT1NFUFJJQ0UuMjAyNS84LzEuVVNEAQAAAM2EFxECAAAABTQxLjgyALvCdm4X1N0IEr8lbxfU3QgkQ0lRLkdUTEIuSVFf</t>
  </si>
  <si>
    <t>Q0xPU0VQUklDRS4yMDI1LzcvMzEuVVNEAQAAAM2EFxECAAAABTQzLjgxALvCdm4X1N0IEtsdbxfU3QgkQ0lRLkdUTEIuSVFfQ0xPU0VQUklDRS4yMDI1LzcvMjUuVVNEAQAAAM2EFxECAAAABTQ3Ljg5ACEThroI1N0IzFexuwjU3QgjQ0lRLlBBTlcuSVFfQ0xPU0VQUklDRS4yMDI1LzgvMS5VU0QBAAAAg32EAQIAAAAGMTcyLjg4ALvCdm4X1N0IuzQmbxfU3QgkQ0lRLlBBTlcuSVFfQ0xPU0VQUklDRS4yMDI1LzcvMzEuVVNEAQAAAIN9hAECAAAABTE3My42ALvCdm4X1N0IGIMmbxfU3QgkQ0lRLlBBTlcuSVFfQ0xPU0VQUklDRS4yMDI1LzcvMjUuVVNEAQAAAIN9hAECAAAABjIwMy4yNwAhE4a6CNTdCPa6w7sI1N0IIkNJUS5NREIuSVFfQ0xPU0VQUklDRS4yMDI1LzgvMS5VU0QBAAAA4m7MAgIAAAAGMjIwLjk3ALvCdm4X1N0IAfskbxfU3QgjQ0lRLk1EQi5JUV9DTE9TRVBSSUNFLjIwMjUvNy8zMS5VU0QBAAAA4m7MAgIAAAAGMjM3Ljg5ALvCdm4X1N0IAfskbxfU3QgjQ0lRLk1EQi5JUV9DTE9TRVBSSUNFLjIwMjUvNy8yNS5VU0QBAAAA4m7MAgIAAAAGMjQxLjM3ACEThroI1N0I9GOYuwjU3QgjQ0lRLlBTVEcuSVFfQ0xPU0VQUklDRS4yMDI1LzgvMS5VU0QBAAAAuMqlBgIAAAAFNTQuNTEAu8J2bhfU3QhrsR9vF9TdCCRDSVEuUFNURy5JUV9DTE9TRVBSSUNFLjIwMjUvNy8zMS5VU0QBAAAAuMqlBgIA</t>
  </si>
  <si>
    <t>AAAFNTkuNTIAu8J2bhfU3QhkSSVvF9TdCCRDSVEuUFNURy5JUV9DTE9TRVBSSUNFLjIwMjUvNy8yNS5VU0QBAAAAuMqlBgIAAAAFNTcuNTkAMDqGugjU3QhAgoe7CNTdCCFDSVEuWlMuSVFfQ0xPU0VQUklDRS4yMDI1LzgvMS5VU0QBAAAA1MyBAwIAAAAGMjgwLjI3ALvCdm4X1N0IW/4hbxfU3QgiQ0lRLlpTLklRX0NMT1NFUFJJQ0UuMjAyNS83LzMxLlVTRAEAAADUzIEDAgAAAAYyODUuNTYAu8J2bhfU3QhF6yBvF9TdCCJDSVEuWlMuSVFfQ0xPU0VQUklDRS4yMDI1LzcvMjUuVVNEAQAAANTMgQMCAAAABzI4Ni4xODUAMDqGugjU3QjAMLG7CNTdCCNDSVEuQ0ZMVC5JUV9DTE9TRVBSSUNFLjIwMjUvOC8xLlVTRAEAAAAmAXoQAgAAAAQxNy4yALvCdm4X1N0IunAlbxfU3QgkQ0lRLkNGTFQuSVFfQ0xPU0VQUklDRS4yMDI1LzcvMzEuVVNEAQAAACYBehACAAAABjE3LjcyNQC7wnZuF9TdCFChHG8X1N0IJENJUS5DRkxULklRX0NMT1NFUFJJQ0UuMjAyNS83LzI1LlVTRAEAAAAmAXoQAgAAAAUyNy4zNQAwOoa6CNTdCM0Kw7sI1N0II0NJUS5OVkRBLklRX0NMT1NFUFJJQ0UuMjAyNS84LzEuVVNEAQAAADN+AAACAAAABjE3My43MgC7wnZuF9TdCAH7JG8X1N0IJENJUS5OVkRBLklRX0NMT1NFUFJJQ0UuMjAyNS83LzMxLlVTRAEAAAAzfgAAAgAAAAYxNzcuODcAu8J2bhfU3Qhb/iFvF9TdCCRDSVEuTlZEQS5J</t>
  </si>
  <si>
    <t>UV9DTE9TRVBSSUNFLjIwMjUvNy8yNS5VU0QBAAAAM34AAAIAAAAFMTczLjUAPWGGugjU3Qj0Y5i7CNTdCCNDSVEuQUFQTC5JUV9DTE9TRVBSSUNFLjIwMjUvOC8xLlVTRAEAAABpYQAAAgAAAAYyMDIuMzgAu8J2bhfU3Qhb/iFvF9TdCCRDSVEuQUFQTC5JUV9DTE9TRVBSSUNFLjIwMjUvNy8zMS5VU0QBAAAAaWEAAAIAAAAGMjA3LjU3ALvCdm4X1N0Ik6wkbxfU3QgkQ0lRLkFBUEwuSVFfQ0xPU0VQUklDRS4yMDI1LzcvMjUuVVNEAQAAAGlhAAACAAAABjIxMy44OAA9YYa6CNTdCECCh7sI1N0II0NJUS5BVkdPLklRX0NMT1NFUFJJQ0UuMjAyNS84LzEuVVNEAQAAAPC2fQECAAAABjI4OC42NAC7wnZuF9TdCHILKG8X1N0IJENJUS5BVkdPLklRX0NMT1NFUFJJQ0UuMjAyNS83LzMxLlVTRAEAAADwtn0BAgAAAAUyOTMuNwC7wnZuF9TdCGuxH28X1N0IJENJUS5BVkdPLklRX0NMT1NFUFJJQ0UuMjAyNS83LzI1LlVTRAEAAADwtn0BAgAAAAYyOTAuMTgAPWGGugjU3QjAMLG7CNTdCChDSVEuVFdTRToyMzMwLklRX0NMT1NFUFJJQ0UuMjAyNS84LzEuVVNEAQAAAKvMBQACAAAACjM4LjMzNjA3OTYAu8J2bhfU3QiTrCRvF9TdCClDSVEuVFdTRToyMzMwLklRX0NMT1NFUFJJQ0UuMjAyNS83LzMxLlVTRAEAAACrzAUAAgAAAAszOC43NTA2MjU5MgC7wnZuF9TdCOA2JG8X1N0IKUNJUS5UV1NFOjIzMzAuSVFfQ0xP</t>
  </si>
  <si>
    <t>U0VQUklDRS4yMDI1LzcvMjUuVVNEAQAAAKvMBQACAAAACzM4LjgwMDQwNjYxAGGIhroI1N0ITKvBuwjU3QgrQ0lRLktPU0U6QTAwMDY2MC5JUV9DTE9TRVBSSUNFLjIwMjUvOC8xLlVTRAEAAACdeg0AAgAAAAoxODUuNjc4MjE0ALvCdm4X1N0IyTkhbxfU3QgsQ0lRLktPU0U6QTAwMDY2MC5JUV9DTE9TRVBSSUNFLjIwMjUvNy8zMS5VU0QBAAAAnXoNAAIAAAALMTk1Ljk2MTkyOTUAu8J2bhfU3QhRBhpvF9TdCCxDSVEuS09TRTpBMDAwNjYwLklRX0NMT1NFUFJJQ0UuMjAyNS83LzI1LlVTRAEAAACdeg0AAgAAAAkxOTIuNDQ5NjcAYYiGugjU3QjiPJi7CNTdCCxDSVEuTkFTREFRR1M6QVNNTC5JUV9DTE9TRVBSSUNFLjIwMjUvOC8xLlVTRAEAAAAo7wUAAgAAAAY2ODkuODIAu8J2bhfU3Qgy3RtvF9TdCC1DSVEuTkFTREFRR1M6QVNNTC5JUV9DTE9TRVBSSUNFLjIwMjUvNy8zMS5VU0QBAAAAKO8FAAIAAAAGNjk0LjcxALvCdm4X1N0IUKEcbxfU3QgtQ0lRLk5BU0RBUUdTOkFTTUwuSVFfQ0xPU0VQUklDRS4yMDI1LzcvMjUuVVNEAQAAACjvBQACAAAABjcxMS4yNQBhiIa6CNTdCPZah7sI1N0II0NJUS5NUlZMLklRX0NMT1NFUFJJQ0UuMjAyNS84LzEuVVNEAQAAALZ5AAACAAAABTc0LjQ1ALvCdm4X1N0Ia7EfbxfU3QgkQ0lRLk1SVkwuSVFfQ0xPU0VQUklDRS4yMDI1LzcvMzEuVVNEAQAAALZ5AAACAAAA</t>
  </si>
  <si>
    <t>BTgwLjM3ALvCdm4X1N0IEZ8ebxfU3QgkQ0lRLk1SVkwuSVFfQ0xPU0VQUklDRS4yMDI1LzcvMjUuVVNEAQAAALZ5AAACAAAABTc0LjIxAD6mhroI1N0IsAmxuwjU3QgiQ0lRLlZSVC5JUV9DTE9TRVBSSUNFLjIwMjUvOC8xLlVTRAEAAABEm4ciAgAAAAYxNDEuNTkAu8J2bhfU3Qg4RSlvF9TdCCNDSVEuVlJULklRX0NMT1NFUFJJQ0UuMjAyNS83LzMxLlVTRAEAAABEm4ciAgAAAAUxNDUuNgC7wnZuF9TdCLpwJW8X1N0II0NJUS5WUlQuSVFfQ0xPU0VQUklDRS4yMDI1LzcvMjUuVVNEAQAAAESbhyICAAAABjEzNy40NwA+poa6CNTdCJUkwLsI1N0II0NJUS5BTkVULklRX0NMT1NFUFJJQ0UuMjAyNS84LzEuVVNEAQAAAMPb/AECAAAABjExNy41NwC7wnZuF9TdCPCvIW8X1N0IJENJUS5BTkVULklRX0NMT1NFUFJJQ0UuMjAyNS83LzMxLlVTRAEAAADD2/wBAgAAAAYxMjMuMjIAu8J2bhfU3QgC3xlvF9TdCCRDSVEuQU5FVC5JUV9DTE9TRVBSSUNFLjIwMjUvNy8yNS5VU0QBAAAAw9v8AQIAAAAGMTE0LjI4AD6mhroI1N0I4jyYuwjU3QgoQ0lRLlRXU0U6MjQ1NC5JUV9DTE9TRVBSSUNFLjIwMjUvOC8xLlVTRAEAAAA9N1wAAgAAAAk0NS4zOTc5ODkAu8J2bhfU3Qg4RSlvF9TdCClDSVEuVFdTRToyNDU0LklRX0NMT1NFUFJJQ0UuMjAyNS83LzMxLlVTRAEAAAA9N1wAAgAAAAs0NS43NjU4MjU0NAC7wnZuF9Td</t>
  </si>
  <si>
    <t>CLpwJW8X1N0IKUNJUS5UV1NFOjI0NTQuSVFfQ0xPU0VQUklDRS4yMDI1LzcvMjUuVVNEAQAAAD03XAACAAAACzQ4LjQ1ODE0OTc0ANa7hroI1N0I9lqHuwjU3QghQ0lRLk1VLklRX0NMT1NFUFJJQ0UuMjAyNS84LzEuVVNEAQAAAAZpBAACAAAABjEwNC44OAC7wnZuF9TdCDz4FG8X1N0IIkNJUS5NVS5JUV9DTE9TRVBSSUNFLjIwMjUvNy8zMS5VU0QBAAAABmkEAAIAAAAGMTA5LjE0ALvCdm4X1N0INrwVbxfU3QgiQ0lRLk1VLklRX0NMT1NFUFJJQ0UuMjAyNS83LzI1LlVTRAEAAAAGaQQAAgAAAAYxMTEuMjYA1ruGugjU3QiwCbG7CNTdCCNDSVEuUUNPTS5JUV9DTE9TRVBSSUNFLjIwMjUvOC8xLlVTRAEAAADVggAAAgAAAAYxNDguMTkAu8J2bhfU3QhrZR1vF9TdCCRDSVEuUUNPTS5JUV9DTE9TRVBSSUNFLjIwMjUvNy8zMS5VU0QBAAAA1YIAAAIAAAAGMTQ2Ljc2ALvCdm4X1N0IEtsdbxfU3QgkQ0lRLlFDT00uSVFfQ0xPU0VQUklDRS4yMDI1LzcvMjUuVVNEAQAAANWCAAACAAAABTE1OC40AL/RhroI1N0I4Ou+uwjU3QgjQ0lRLlNOUFMuSVFfQ0xPU0VQUklDRS4yMDI1LzgvMS5VU0QBAAAA1IgAAAIAAAAGNjE4LjY1ALvCdm4X1N0I51IcbxfU3QgkQ0lRLlNOUFMuSVFfQ0xPU0VQUklDRS4yMDI1LzcvMzEuVVNEAQAAANSIAAACAAAABjYzMy40NwC7wnZuF9TdCDLdG28X1N0IJENJUS5TTlBTLklRX0NM</t>
  </si>
  <si>
    <t>T1NFUFJJQ0UuMjAyNS83LzI1LlVTRAEAAADUiAAAAgAAAAY2MDEuNTUAOeeGugjU3QjkFZi7CNTdCCJDSVEuQVJNLklRX0NMT1NFUFJJQ0UuMjAyNS84LzEuVVNEAQAAACznxScCAAAABjEzNy41OAC7wnZuF9TdCPIdKW8X1N0II0NJUS5BUk0uSVFfQ0xPU0VQUklDRS4yMDI1LzcvMzEuVVNEAQAAACznxScCAAAABzE0MS4zNzUAu8J2bhfU3Qi6cCVvF9TdCCNDSVEuQVJNLklRX0NMT1NFUFJJQ0UuMjAyNS83LzI1LlVTRAEAAAAs58UnAgAAAAYxNjMuMTcAOeeGugjU3Qg8x467CNTdCCRDSVEuQUdJWC5JUV9DTE9TRVBSSUNFLjIwMjUvNy8xNi5VU0QBAAAAI/cAcAIAAAAHMzEuNzcxMgC7wnZuF9TdCGuxH28X1N0II0NJUS5BR0lYLklRX0NMT1NFUFJJQ0UuMjAyNS83LzkuVVNEAQAAACP3AHACAAAABTMxLjY4ALvCdm4X1N0IAt8ZbxfU3QgbQ0lRLkFHSVguSVFfQ0xPU0VQUklDRS4uVVNEAQAAACP3AHACAAAABzMyLjAyMjcAu8J2bhfU3Qi7wnZuF9TdCCVDSVEuQUdJWC5JUV9DTE9TRVBSSUNFLjIwMjQvMTEvMjkuVVNEAQAAACP3AHACAAAABTI4LjIzALvCdm4X1N0IZEklbxfU3QgkQ0lRLkFHSVguSVFfQ0xPU0VQUklDRS4yMDI1LzcvMTUuVVNEAQAAACP3AHACAAAABTMxLjc5ALvCdm4X1N0IyTkhbxfU3QgkQ0lRLl5ORFguSVFfQ0xPU0VQUklDRS4yMDI1LzcvMTYuVVNEAQAAAA6zKAACAAAACjIy</t>
  </si>
  <si>
    <t>OTA3Ljk2NjcAu8J2bhfU3QgKXhJvF9TdCCNDSVEuXk5EWC5JUV9DTE9TRVBSSUNFLjIwMjUvNy85LlVTRAEAAAAOsygAAgAAAAoyMjg2NC45MDY2ALvCdm4X1N0Io74TbxfU3QgbQ0lRLl5ORFguSVFfQ0xPU0VQUklDRS4uVVNEAQAAAA6zKAACAAAACjIzMTg4LjYwODIAu8J2bhfU3Qi7wnZuF9TdCCVDSVEuXk5EWC5JUV9DTE9TRVBSSUNFLjIwMjQvMTIvMzEuVVNEAQAAAA6zKAACAAAACjIxMDEyLjE3MzcAu8J2bhfU3Qg2vBVvF9TdCCNDSVEuXk5EWC5JUV9DTE9TRVBSSUNFLjIwMjUvNy8xLlVTRAEAAAAOsygAAgAAAAoyMjQ3OC4xMzUzALvCdm4X1N0IMt0bbxfU3QglQ0lRLl5ORFguSVFfQ0xPU0VQUklDRS4yMDI0LzExLzI5LlVTRAEAAAAOsygAAgAAAAoyMDkzMC4zNjYyALvCdm4X1N0IUKEcbxfU3QglQ0lRLl5ORFguSVFfQ0xPU0VQUklDRS4yMDIzLzEyLzI5LlVTRAEAAAAOsygAAgAAAAoxNjgyNS45MzA3ALvCdm4X1N0Ia2UdbxfU3QgkQ0lRLl5ORFguSVFfQ0xPU0VQUklDRS4yMDI1LzcvMTUuVVNEAQAAAA6zKAACAAAACjIyODg0LjU4ODQAu8J2bhfU3QgS2x1vF9TdCCRDSVEuXlNQWC5JUV9DTE9TRVBSSUNFLjIwMjUvNy8xNi5VU0QBAAAAm7goAAIAAAAPNjI2My42OTUyNDE1MDc3ALvCdm4X1N0IcO0ebxfU3QgjQ0lRLl5TUFguSVFfQ0xPU0VQUklDRS4yMDI1LzcvOS5VU0QBAAAAm7go</t>
  </si>
  <si>
    <t>AAIAAAAQNjI2My4yNjQzNzg1NzQzNAC7wnZuF9TdCAdXGG8X1N0IJUNJUS5eU1BYLklRX0NMT1NFUFJJQ0UuMjAyNC8xMS8yOS5VU0QBAAAAm7goAAIAAAAQNjAzMi4zODQ0MTIyNzM5MgC7wnZuF9TdCApeEm8X1N0IJENJUS5eU1BYLklRX0NMT1NFUFJJQ0UuMjAyNS83LzE1LlVTRAEAAACbuCgAAgAAABA2MjQzLjc1NTcwOTA2MTExALvCdm4X1N0IPPgUbxfU3QgjQ0lRLlFRUS5JUV9DTE9TRVBSSUNFLjIwMjUvNy8xNy5VU0QBAAAADrp7AAIAAAAFNTYxLjgAu8J2bhfU3QgB+yRvF9TdCCNDSVEuUVFRLklRX0NMT1NFUFJJQ0UuMjAyNS80LzE3LlVTRAEAAAAOunsAAgAAAAU0NDQuMQC7wnZuF9TdCALfGW8X1N0IJENJUS5RUVEuSVFfQ0xPU0VQUklDRS4yMDIyLzExLzMwLlVTRAEAAAAOunsAAgAAAAYyOTMuMzYAu8J2bhfU3Qg0GRtvF9TdCCNDSVEuUVFRLklRX0NMT1NFUFJJQ0UuMjAyMy8zLzE0LlVTRAEAAAAOunsAAgAAAAYyOTcuMzcAu8J2bhfU3Qgy3RtvF9TdCCJDSVEuUVFRLklRX09QRU5QUklDRS4yMDI0LzcvMTguVVNEAQAAAA66ewACAAAABjQ4NS41MwC7wnZuF9TdCOdSHG8X1N0IIUNJUS5RUVEuSVFfWUVBUkhJR0guMjAyNS83LzE3LlVTRAEAAAAOunsAAgAAAAY1NjIuMzEAu8J2bhfU3QjwryFvF9TdCCBDSVEuUVFRLklRX1lFQVJMT1cuMjAyNS83LzE3LlVTRAEAAAAOunsAAgAAAAY0</t>
  </si>
  <si>
    <t>MDIuMzkAu8J2bhfU3QizNhJvF9TdCBhDSVEuUVFRLklRX1lFQVJISUdIX0RBVEUBAAAADrp7AAUAAAAJMjAyNS83LzMxALvCdm4X1N0Io74TbxfU3QgXQ0lRLlFRUS5JUV9ZRUFSTE9XX0RBVEUBAAAADrp7AAUAAAAIMjAyNS80LzcAu8J2bhfU3QjabRVvF9TdCCRDSVEuXlNQWC5JUV9DTE9TRVBSSUNFLjIwMjUvNy8xNy5VU0QBAAAAm7goAAIAAAAQNjI5Ny4zNjE5MDk0NDA0NQC7wnZuF9TdCPCvIW8X1N0IJENJUS5eU1BYLklRX0NMT1NFUFJJQ0UuMjAyNS80LzE3LlVTRAEAAACbuCgAAgAAABA1MjgyLjcwMTAxNzQxMzMyALvCdm4X1N0I164ibxfU3QglQ0lRLl5TUFguSVFfQ0xPU0VQUklDRS4yMDIyLzExLzMwLlVTRAEAAACbuCgAAgAAABA0MDgwLjEwNjU1MjE3OTI0ALvCdm4X1N0IAfskbxfU3QgkQ0lRLl5TUFguSVFfQ0xPU0VQUklDRS4yMDIzLzMvMTQuVVNEAQAAAJu4KAACAAAAEDM5MTkuMjg2OTU4ODMyMjcAu8J2bhfU3QhrZR1vF9TdCC1DSVEuS09TRTpBMDAwNjYwLklRX0NMT1NFUFJJQ0UuMjAyNC8xMi8zMC5VU0QBAAAAnXoNAAIAAAALMTE3Ljk3NDI4MTcAwNQfvAjU3QiUZxtvF9TdCCRDSVEuU0FQLklRX0NMT1NFUFJJQ0UuMjAyNC8xMi8zMC5VU0QBAAAAC+4BAAIAAAANMjQ1LjE3NTM0NzY1OADA1B+8CNTdCEEJKm8X1N0IMENJUS5BUkNBOkFSVFkuSVFfSE9MRElOR1NfRVFVSVRZ</t>
  </si>
  <si>
    <t>X0FTU0VUUy4yMDI1LzgvNQEAAABuH2khAgAAAAcxMDkwLjUxAAP0r8kW1N0IZlVbyhbU3Qg0Q0lRLk5BU0RBUUdNOkJPVFouSVFfSE9MRElOR1NfRVFVSVRZX0FTU0VUUy4yMDI1LzgvNQEAAAD3/QgWAgAAAAcyNzU2LjA1AAP0r8kW1N0IRC1gyhbU3QgwQ0lRLkFSQ0E6SUdQVC5JUV9IT0xESU5HU19FUVVJVFlfQVNTRVRTLjIwMjUvOC81AQAAAMwCXgECAAAABjQ4MS42NQAD9K/JFtTdCLbSYcoW1N0IL0NJUS5MU0U6UkJPVC5JUV9IT0xESU5HU19FUVVJVFlfQVNTRVRTLjIwMjUvOC81AQAAAI57JBQCAAAABzMyNTguNjYAA/SvyRbU3QhELWDKFtTdCDBDSVEuQVJDQTpUSE5RLklRX0hPTERJTkdTX0VRVUlUWV9BU1NFVFMuMjAyNS84LzUBAAAArsN+JAIAAAAGMTk5LjQxAAP0r8kW1N0IoVlXyhbU3Qg0Q0lRLk5BU0RBUUdNOkZEVFguSVFfSE9MRElOR1NfRVFVSVRZX0FTU0VUUy4yMDI1LzgvNQEAAAC9pZ0mAgAAAAYxNzguODQAA/SvyRbU3Qh3i13KFtTdCDBDSVEuQVJDQTpDSEFULklRX0hPTERJTkdTX0VRVUlUWV9BU1NFVFMuMjAyNS84LzUBAAAAADA1bQIAAAAGMzQ3LjAxAAP0r8kW1N0IiuxYyhbU3QgvQ0lRLkFSQ0E6QUlTLklRX0hPTERJTkdTX0VRVUlUWV9BU1NFVFMuMjAyNS84LzUBAAAAmJefcAIAAAAENS42OAAD9K/JFtTdCEQtYMoW1N0IMENJUS5BUkNBOkxPVVAuSVFfSE9MRElOR1Nf</t>
  </si>
  <si>
    <t>RVFVSVRZX0FTU0VUUy4yMDI1LzgvNQEAAABZXA8iAgAAAAU5OS4xNwAD9K/JFtTdCLbSYcoW1N0INENJUS5OQVNEQVFHTTpXSVNFLklRX0hPTERJTkdTX0VRVUlUWV9BU1NFVFMuMjAyNS84LzUBAAAA6bBDbgIAAAAFMzAuMTcAA/SvyRbU3QggxVXKFtTdCDBDSVEuQVJDQTpMUk5aLklRX0hPTERJTkdTX0VRVUlUWV9BU1NFVFMuMjAyNS84LzUBAAAAtXbDJgIAAAAFMzMuMzEAA/SvyRbU3QggxVXKFtTdCC9DSVEuQkFUUzpJR1YuSVFfSE9MRElOR1NfRVFVSVRZX0FTU0VUUy4yMDI1LzgvNQEAAADNOoYAAgAAAAgxMTk3MC4wMQAD9K/JFtTdCMB6T8oW1N0IM0NJUS5OQVNEQVFHTTpBSVEuSVFfSE9MRElOR1NfRVFVSVRZX0FTU0VUUy4yMDI1LzgvNQEAAADp3GIhAgAAAAczNzA3LjY3AAP0r8kW1N0Iky5hyhbU3QguQ0lRLkRCOlhCMFQuSVFfSE9MRElOR1NfRVFVSVRZX0FTU0VUUy4yMDI1LzgvNQEAAADTM94pAgAAAAU5NC45NgAD9K/JFtTdCMmXYcoW1N0IMENJUS5YVFJBOlhBSVguSVFfSE9MRElOR1NfRVFVSVRZX0FTU0VUUy4yMDI1LzgvNQEAAAA17OIiAgAAAAc0Nzk0LjY2AAP0r8kW1N0Ico5ayhbU3Qg0Q0lRLk5BU0RBUUdNOlJPQlQuSVFfSE9MRElOR1NfRVFVSVRZX0FTU0VUUy4yMDI1LzgvNQEAAABcY9kgAgAAAAY1MDAuNDYAA/SvyRbU3QijhlzKFtTdCDBDSVEuQkFUUzpXVEFJLklRX0hP</t>
  </si>
  <si>
    <t>TERJTkdTX0VRVUlUWV9BU1NFVFMuMjAyNS84LzUBAAAAYE5vZAIAAAAGMjE3LjA0AAP0r8kW1N0IaPxcyhbU3QgzQ0lRLk5BU0RBUUdNOlNNSC5JUV9IT0xESU5HU19FUVVJVFlfQVNTRVRTLjIwMjUvOC81AQAAAGDCNgACAAAACDI2ODAyLjczAAP0r8kW1N0IRC1gyhbU3QgvQ0lRLkJJVDpXVEFJLklRX0hPTERJTkdTX0VRVUlUWV9BU1NFVFMuMjAyNS84LzUBAAAATbpbIwIAAAAGODc3LjE1AAP0r8kW1N0Iky5hyhbU3QgzQ0lRLk5BU0RBUUdNOlFRUS5JUV9IT0xESU5HU19FUVVJVFlfQVNTRVRTLjIwMjUvOC81AQAAAA66ewACAAAACTM1MzE2MC4xOAAD9K/JFtTdCEQtYMoW1N0IL0NJUS5MU0U6QUlBRy5JUV9IT0xESU5HU19FUVVJVFlfQVNTRVRTLjIwMjUvOC81AQAAAPCdgiQCAAAABjc5Ny4zNAAD9K/JFtTdCLbSYcoW1N0IL0NJUS5BU1g6UkJUWi5JUV9IT0xESU5HU19FUVVJVFlfQVNTRVRTLjIwMjUvOC81AQAAACntdiICAAAABjE5Mi44MwAD9K/JFtTdCLbSYcoW1N0INENJUS5OQVNEQVFHTTpBR0lYLklRX0hPTERJTkdTX0VRVUlUWV9BU1NFVFMuMjAyNS84LzUBAAAAI/cAcAIAAAAFMjYuOTkAA/SvyRbU3QhFaV/KFtTdCCdDSVEuTkFTREFRR006QUdJWC5JUV9TSEFSRVNPVVRTVEFORElORy4BAAAAI/cAcAIAAAAIMC45MDAwMDIABib17gjU3QgbrNsXCdTdCC9DSVEuTkFTREFRR006QUdJ</t>
  </si>
  <si>
    <t>WC5JUV9TSEFSRVNPVVRTVEFORElORy4yMDI1LzgvNQEAAAAj9wBwAgAAAAgwLjkwMDAwMgDfubDJFtTdCHKOWsoW1N0IIkNJUS5DUk0uSVFfQ0xPU0VQUklDRS4yMDI1LzgvNS5VU0QBAAAAJeABAAIAAAAGMjUyLjMyAFAIsckW1N0IMGpJyhbU3QgiQ0lRLk5WREEuSVFfTUFSS0VUQ0FQLjIwMjUvOC81LlVTRAEAAAAzfgAAAgAAAAc0MzkyMDAwAQYAAAAFAAAAATEBAAAACy0xOTQwNTcyMjQ5AwAAAAMxNjACAAAABjEwMDA1NAQAAAABMAcAAAAIOC80LzIwMjVQCLHJFtTdCDBqScoW1N0IIkNJUS5BTVpOLklRX01BUktFVENBUC4yMDI1LzgvNS5VU0QBAAAAPUkAAAIAAAANMjI1NzIyOC42NDUzMwEGAAAABQAAAAExAQAAAAstMTkzMzcwMzI4MAMAAAADMTYwAgAAAAYxMDAwNTQEAAAAATAHAAAACDgvNC8yMDI1UAixyRbU3QgwaknKFtTdCB5DSVEuQVJDQTpMUk5aLklRX1ZXQVAuMjAyNS84LzUBAAAAtXbDJgIAAAAFNDMuNTcAUAixyRbU3QgjcmPKFtTdCCdDSVEuTkFTREFRR006U01ILklRX0NMT1NFUFJJQ0UuMjAyNS84LzUBAAAAYMI2AAIAAAAGMjkwLjE5AN+5sMkW1N0IGlxhyhbU3QguQ0lRLk5BU0RBUUdNOkFJUS5JUV9TSEFSRVNPVVRTVEFORElORy4yMDI1LzgvNQEAAADp3GIhAgAAAAk4OS4yNTAwMDIA37mwyRbU3QiK7FjKFtTdCCBDSVEuQVJDQTpMUk5aLklRX1ZPTFVNRS4yMDI1LzgvNQEA</t>
  </si>
  <si>
    <t>AAC1dsMmAgAAAAgwLjAwNTE3OADfubDJFtTdCHeLXcoW1N0IIkNJUS5CSVQ6V1RBSS5JUV9NQVJLRVRDQVAuMjAyNS84LzUBAAAATbpbIwIAAAAKNzg4LjUwMjY2MwAD9K/JFtTdCMTPXcoW1N0IJ0NJUS5OQVNEQVFHTTpXSVNFLklRX01BUktFVENBUC4yMDI1LzgvNQEAAADpsENuAgAAAAkzMi42NjI1NDIAA/SvyRbU3QiK7FjKFtTdCCtDSVEuTkFTREFRR006QUlRLklRX0NMT1NFUFJJQ0UuMjAyNS84LzUuVVNEAQAAAOncYiECAAAABTQ0LjMzAAP0r8kW1N0IRWlfyhbU3QgjQ0lRLl5TUFguSVFfQ0xPU0VQUklDRS4yMDI1LzgvNS5VU0QBAAAAm7goAAIAAAAQNjMyOS45Mzk0OTk3ODkyNwAD9K/JFtTdCMTPXcoW1N0IIkNJUS5BQVBMLklRX01BUktFVENBUC4yMDI1LzgvNS5VU0QBAAAAaWEAAAIAAAAMMzAxNzc5My4zMDY1AQYAAAAFAAAAATEBAAAACy0xOTMzNzAzMzAzAwAAAAMxNjACAAAABjEwMDA1NAQAAAABMAcAAAAIOC80LzIwMjVQCLHJFtTdCOu1SsoW1N0ILENJUS5OQVNEQVFHUzpHT09HTC5JUV9NQVJLRVRDQVAuMjAyNS84LzUuVVNEAQAAAKhxAAACAAAACjIzNjI2NjkuMDYBBgAAAAUAAAABMQEAAAALLTE5MzQ5Mjg1NTEDAAAAAzE2MAIAAAAGMTAwMDU0BAAAAAEwBwAAAAg4LzQvMjAyNVAIsckW1N0I67VKyhbU3QgiQ0lRLkRCOlhCMFQuSVFfQ0xPU0VQUklDRS4yMDI1LzgvNQEAAADT</t>
  </si>
  <si>
    <t>M94pAgAAAAUxOS4wOQBQCLHJFtTdCEQtYMoW1N0IKENJUS5OQVNEQVFHTTpGRFRYLklRX0NMT1NFUFJJQ0UuMjAyNS84LzUBAAAAvaWdJgIAAAAGMzkuMjY1AFAIsckW1N0IxM9dyhbU3QghQ0lRLk1VLklRX0NMT1NFUFJJQ0UuMjAyNS84LzUuVVNEAQAAAAZpBAACAAAABjEwNy43NwC4VrHJFtTdCG+IS8oW1N0II0NJUS5NUlZMLklRX0NMT1NFUFJJQ0UuMjAyNS84LzUuVVNEAQAAALZ5AAACAAAABTc2LjUzALhWsckW1N0Ib4hLyhbU3QgjQ0lRLkFWR08uSVFfQ0xPU0VQUklDRS4yMDI1LzgvNS5VU0QBAAAA8LZ9AQIAAAAGMjk3LjcyALhWsckW1N0Ib4hLyhbU3QghQ0lRLlpTLklRX0NMT1NFUFJJQ0UuMjAyNS84LzUuVVNEAQAAANTMgQMCAAAABjI4NS44NgC4VrHJFtTdCG+IS8oW1N0II0NJUS5HVExCLklRX0NMT1NFUFJJQ0UuMjAyNS84LzUuVVNEAQAAAM2EFxECAAAABTQ0LjE1ALhWsckW1N0Ib4hLyhbU3QgjQ0lRLkVTVEMuSVFfQ0xPU0VQUklDRS4yMDI1LzgvNS5VU0QBAAAAgIRbDQIAAAAFODAuNTMAuFaxyRbU3QhviEvKFtTdCCNDSVEuVFNMQS5JUV9DTE9TRVBSSUNFLjIwMjUvOC81LlVTRAEAAAAQxqIBAgAAAAYzMDkuMjYAUAixyRbU3QhviEvKFtTdCCNDSVEuVEVBTS5JUV9DTE9TRVBSSUNFLjIwMjUvOC81LlVTRAEAAABSEyIPAgAAAAYxODUuNjkAUAixyRbU3QhviEvKFtTdCCNDSVEu</t>
  </si>
  <si>
    <t>V0RBWS5JUV9DTE9TRVBSSUNFLjIwMjUvOC81LlVTRAEAAACHY2sBAgAAAAYyMjUuMTIAUAixyRbU3QhviEvKFtTdCCJDSVEuU0FQLklRX0NMT1NFUFJJQ0UuMjAyNS84LzUuVVNEAQAAAAvuAQACAAAADzI4My4xMTE2MjUyNTUyNQBQCLHJFtTdCG+IS8oW1N0IIkNJUS5BVkdPLklRX01BUktFVENBUC4yMDI1LzgvNS5VU0QBAAAA8LZ9AQIAAAAOMTQwMDMxNy4zNzk4NjgBBgAAAAUAAAABMQEAAAALLTE5Mzg1NTcyNjADAAAAAzE2MAIAAAAGMTAwMDU0BAAAAAEwBwAAAAg4LzQvMjAyNVAIsckW1N0Ib4hLyhbU3QgiQ0lRLlRTTEEuSVFfTUFSS0VUQ0FQLjIwMjUvOC81LlVTRAEAAAAQxqIBAgAAAA05OTc1MDIuMzIzNDEyAQYAAAAFAAAAATEBAAAACy0xOTM0ODQxOTc4AwAAAAMxNjACAAAABjEwMDA1NAQAAAABMAcAAAAIOC80LzIwMjVQCLHJFtTdCG+IS8oW1N0II0NJUS5MU0U6UkJPVC5JUV9DTE9TRVBSSUNFLjIwMjUvOC81AQAAAI57JBQCAAAABjE1LjEzNQBQCLHJFtTdCN6dXsoW1N0IJENJUS5BUkNBOkxSTlouSVFfQ0xPU0VQUklDRS4yMDI1LzgvNQEAAAC1dsMmAgAAAAU0My42MgBQCLHJFtTdCBpcYcoW1N0IJENJUS5BUkNBOklHUFQuSVFfQ0xPU0VQUklDRS4yMDI1LzgvNQEAAADMAl4BAgAAAAU1MC42NADfubDJFtTdCLbSYcoW1N0IJkNJUS5OQVNEQVFHTTpRUVEuSVFfTUFSS0VUQ0FQLjIw</t>
  </si>
  <si>
    <t>MjUvOC81AQAAAA66ewACAAAACjM2MDU0NC41MTUBBgAAAAUAAAABMQEAAAALLTE5NjM3MTQ2MzYDAAAAAzE2MAIAAAAGMTAwMDU0BAAAAAEwBwAAAAg4LzQvMjAyNd+5sMkW1N0IoVlXyhbU3QgvQ0lRLk5BU0RBUUdNOlJPQlQuSVFfU0hBUkVTT1VUU1RBTkRJTkcuMjAyNS84LzUBAAAAXGPZIAIAAAAJMTAuMzAwMDAyAN+5sMkW1N0IiuxYyhbU3QgfQ0lRLkxTRTpSQk9ULklRX1ZPTFVNRS4yMDI1LzgvNQEAAACOeyQUAgAAAAgwLjE0ODc5NgDfubDJFtTdCEQtYMoW1N0IJENJUS5OQVNEQVFHTTpXSVNFLklRX1ZPTFVNRS4yMDI1LzgvNQEAAADpsENuAgAAAAgwLjAwMzkwMQDfubDJFtTdCMTPXcoW1N0IIkNJUS5BU1g6UkJUWi5JUV9NQVJLRVRDQVAuMjAyNS84LzUBAAAAKe12IgIAAAAKMzAwLjM1ODMwNAAD9K/JFtTdCLbSYcoW1N0IJ0NJUS5OQVNEQVFHTTpBR0lYLklRX01BUktFVENBUC4yMDI1LzgvNQEAAAAj9wBwAgAAAAkyOC44MjA0OTQAA/SvyRbU3Qho/FzKFtTdCCdDSVEuVFdTRToyMzMwLklRX01BUktFVENBUC4yMDI1LzgvNS5VU0QBAAAAq8wFAAIAAAAPOTg0NTk2LjIwMTU2NjM3AQYAAAAFAAAAATEBAAAACy0xOTM1NDk3MzQxAwAAAAMxNjACAAAABjEwMDA1NAQAAAABMAcAAAAIOC80LzIwMjVQCLHJFtTdCMTPXcoW1N0IIkNJUS5QTFRSLklRX01BUktFVENBUC4yMDI1LzgvNS5VU0QB</t>
  </si>
  <si>
    <t>AAAAZfqYAgIAAAANMzc5MTQzLjUyNTcwMgEGAAAABQAAAAExAQAAAAstMTk0NTk1NzU1NQMAAAADMTYwAgAAAAYxMDAwNTQEAAAAATAHAAAACDgvNC8yMDI1UAixyRbU3QhELWDKFtTdCCFDSVEuQ1JNLklRX01BUktFVENBUC4yMDI1LzgvNS5VU0QBAAAAJeABAAIAAAAJMjQxMjE3LjkyAQYAAAAFAAAAATEBAAAACy0xOTQwMzYwMzIwAwAAAAMxNjACAAAABjEwMDA1NAQAAAABMAcAAAAIOC80LzIwMjVQCLHJFtTdCLbSYcoW1N0II0NJUS5BU1g6UkJUWi5JUV9DTE9TRVBSSUNFLjIwMjUvOC81AQAAACntdiICAAAABTE0LjUzAFAIsckW1N0I3p1eyhbU3QgjQ0lRLkxTRTpBSUFHLklRX0NMT1NFUFJJQ0UuMjAyNS84LzUBAAAA8J2CJAIAAAAGMTguMzc2AFAIsckW1N0I/adiyhbU3QgkQ0lRLkFSQ0E6Q0hBVC5JUV9DTE9TRVBSSUNFLjIwMjUvOC81AQAAAAAwNW0CAAAABTUxLjExAFAIsckW1N0IRWlfyhbU3QgeQ0lRLkJBVFM6V1RBSS5JUV9WV0FQLjIwMjUvOC81AQAAAGBOb2QCAAAABTI1LjIyAN+5sMkW1N0IiuxYyhbU3QgkQ0lRLkFSQ0E6QVJUWS5JUV9DTE9TRVBSSUNFLjIwMjUvOC81AQAAAG4faSECAAAABTQzLjEzAN+5sMkW1N0I3lhWyhbU3QgjQ0lRLkJBVFM6SUdWLklRX0NMT1NFUFJJQ0UuMjAyNS84LzUBAAAAzTqGAAIAAAAGMTEwLjk4AN+5sMkW1N0I3N5iyhbU3QgjQ0lRLk5BU0RBUUdN</t>
  </si>
  <si>
    <t>OlFRUS5JUV9WT0xVTUUuMjAyNS84LzUBAAAADrp7AAIAAAAJNDcuNjY5NzUxAN+5sMkW1N0IiuxYyhbU3QgrQ0lRLkFSQ0E6VEhOUS5JUV9TSEFSRVNPVVRTVEFORElORy4yMDI1LzgvNQEAAACuw34kAgAAAAUzLjcyNQDfubDJFtTdCHKOWsoW1N0IK0NJUS5BUkNBOklHUFQuSVFfU0hBUkVTT1VUU1RBTkRJTkcuMjAyNS84LzUBAAAAzAJeAQIAAAADOS45AN+5sMkW1N0IRWlfyhbU3QggQ0lRLlhUUkE6WEFJWC5JUV9WT0xVTUUuMjAyNS84LzUBAAAANeziIgIAAAAIMC4wNjI5MjEA37mwyRbU3Qg5AGHKFtTdCCFDSVEuREI6WEIwVC5JUV9NQVJLRVRDQVAuMjAyNS84LzUBAAAA0zPeKQIAAAAHNzYuOTMyNwAD9K/JFtTdCHKOWsoW1N0IJkNJUS5OQVNEQVFHTTpTTUguSVFfTUFSS0VUQ0FQLjIwMjUvOC81AQAAAGDCNgACAAAADDI3NDIwLjU5NjkxNgAD9K/JFtTdCHeLXcoW1N0IKkNJUS5LT1NFOkEwMDA2NjAuSVFfTUFSS0VUQ0FQLjIwMjUvOC81LlVTRAEAAACdeg0AAgAAAA8xMjg2NDEuMjgyMTk5MTMBBgAAAAUAAAABMQEAAAALLTE5MzQ3NTUzMzADAAAAAzE2MAIAAAAGMTAwMDU0BAAAAAEwBwAAAAg4LzQvMjAyNVAIsckW1N0IMBZfyhbU3QgiQ0lRLk9SQ0wuSVFfTUFSS0VUQ0FQLjIwMjUvOC81LlVTRAEAAADnVgAAAgAAAAw3MDkzMTQuNTk3NDkBBgAAAAUAAAABMQEAAAALLTE5Mzc4ODg3NDAD</t>
  </si>
  <si>
    <t>AAAAAzE2MAIAAAAGMTAwMDU0BAAAAAEwBwAAAAg4LzQvMjAyNVAIsckW1N0IIxtayhbU3QghQ0lRLk5PVy5JUV9NQVJLRVRDQVAuMjAyNS84LzUuVVNEAQAAAL90XgECAAAACjE5MTU0MC4wMzcBBgAAAAUAAAABMQEAAAALLTE5MzQ5MzI3MzEDAAAAAzE2MAIAAAAGMTAwMDU0BAAAAAEwBwAAAAg4LzQvMjAyNVAIsckW1N0IoVlXyhbU3QgdQ0lRLkFTWDpSQlRaLklRX1ZXQVAuMjAyNS84LzUBAAAAKe12IgIAAAAGMTQuNTQxAFAIsckW1N0IMBZfyhbU3QgkQ0lRLlhUUkE6WEFJWC5JUV9DTE9TRVBSSUNFLjIwMjUvOC81AQAAADXs4iICAAAABjEzOS4wMgBQCLHJFtTdCDAWX8oW1N0II0NJUS5BUkNBOkFJUy5JUV9DTE9TRVBSSUNFLjIwMjUvOC81AQAAAJiXn3ACAAAABzI5LjQ4MzkAUAixyRbU3QhmVVvKFtTdCB5DSVEuQVJDQTpDSEFULklRX1ZXQVAuMjAyNS84LzUBAAAAADA1bQIAAAAFNTEuMDYAUAixyRbU3QgwFl/KFtTdCCRDSVEuQkFUUzpXVEFJLklRX0NMT1NFUFJJQ0UuMjAyNS84LzUBAAAAYE5vZAIAAAAFMjUuMzEA37mwyRbU3QhFaV/KFtTdCB5DSVEuQVJDQTpBUlRZLklRX1ZXQVAuMjAyNS84LzUBAAAAbh9pIQIAAAAFNDMuMDMA37mwyRbU3QhzJ1zKFtTdCC9DSVEuTkFTREFRR006RkRUWC5JUV9TSEFSRVNPVVRTVEFORElORy4yMDI1LzgvNQEAAAC9pZ0mAgAAAAg0LjY4ODQ2OQDfubDJ</t>
  </si>
  <si>
    <t>FtTdCBpcYcoW1N0IK0NJUS5CQVRTOldUQUkuSVFfU0hBUkVTT1VUU1RBTkRJTkcuMjAyNS84LzUBAAAAYE5vZAIAAAADOC42AN+5sMkW1N0IRC1gyhbU3QgfQ0lRLkJJVDpXVEFJLklRX1ZPTFVNRS4yMDI1LzgvNQEAAABNulsjAgAAAAgwLjAwOTY5NQDfubDJFtTdCKFZV8oW1N0IIkNJUS5CQVRTOklHVi5JUV9NQVJLRVRDQVAuMjAyNS84LzUBAAAAzTqGAAIAAAAIMTE5ODUuODQBBgAAAAUAAAABMQEAAAALLTE5Mzg3MDczMjYDAAAAAzE2MAIAAAAGMTAwMDU0BAAAAAEwBwAAAAg4LzQvMjAyNQP0r8kW1N0I3N5iyhbU3QgrQ0lRLk5BU0RBUUdNOlNNSC5JUV9DTE9TRVBSSUNFLjIwMjUvOC81LlVTRAEAAABgwjYAAgAAAAYyOTAuMTkAA/SvyRbU3QhmVVvKFtTdCCtDSVEuTkFTREFRR006UVFRLklRX0NMT1NFUFJJQ0UuMjAyNS84LzUuVVNEAQAAAA66ewACAAAABTU2NC4xAAP0r8kW1N0IiuxYyhbU3QgrQ0lRLk5BU0RBUUdTOkFTTUwuSVFfTUFSS0VUQ0FQLjIwMjUvOC81LlVTRAEAAAAo7wUAAgAAABAyNjk4ODMuNzIyMTMyNTc4AQYAAAAFAAAAATEBAAAACy0xOTM1MzA3NDQwAwAAAAMxNjACAAAABjEwMDA1NAQAAAABMAcAAAAIOC80LzIwMjVQCLHJFtTdCDAWX8oW1N0IIkNJUS5OQklTLklRX01BUktFVENBUC4yMDI1LzgvNS5VU0QBAAAAv/sZAwIAAAAMMTI5MzAuODQxNjY2AQYAAAAFAAAAATEB</t>
  </si>
  <si>
    <t>AAAACy0xOTQyMjk5Njg0AwAAAAMxNjACAAAABjEwMDA1NAQAAAABMAcAAAAIOC80LzIwMjVQCLHJFtTdCHwPW8oW1N0IIkNJUS5EVU9MLklRX01BUktFVENBUC4yMDI1LzgvNS5VU0QBAAAAsPCHDAIAAAAMMTYwMTYuMjU3NzY4AQYAAAAFAAAAATEBAAAACy0xOTQ2ODI2NzQwAwAAAAMxNjACAAAABjEwMDA1NAQAAAABMAcAAAAIOC80LzIwMjVQCLHJFtTdCNYoWMoW1N0IHUNJUS5BUkNBOkFJUy5JUV9WV0FQLjIwMjUvOC81AQAAAJiXn3ACAAAABTI5LjQzAFAIsckW1N0IcydcyhbU3QgnQ0lRLk5BU0RBUUdNOlFRUS5JUV9DTE9TRVBSSUNFLjIwMjUvOC81AQAAAA66ewACAAAABTU2NC4xAN+5sMkW1N0I3N5iyhbU3QgrQ0lRLkFSQ0E6Q0hBVC5JUV9TSEFSRVNPVVRTVEFORElORy4yMDI1LzgvNQEAAAAAMDVtAgAAAAU3LjUyNQDfubDJFtTdCGZVW8oW1N0IIUNJUS5WUlQuSVFfTUFSS0VUQ0FQLjIwMjUvOC81LlVTRAEAAABEm4ciAgAAAAw1MzUzNy43MDYyOTMBBgAAAAUAAAABMQEAAAALLTE5MzQxOTU0MzUDAAAAAzE2MAIAAAAGMTAwMDU0BAAAAAEwBwAAAAg4LzQvMjAyNVAIsckW1N0I9kFRyhbU3QgiQ0lRLlNOT1cuSVFfTUFSS0VUQ0FQLjIwMjUvOC81LlVTRAEAAACwPGQQAgAAAAw2OTU2MS4wMTgzODEBBgAAAAUAAAABMQEAAAALLTE5MzkyMDc4MTADAAAAAzE2MAIAAAAGMTAwMDU0BAAAAAEw</t>
  </si>
  <si>
    <t>BwAAAAg4LzQvMjAyNVAIsckW1N0I9kFRyhbU3QghQ0lRLlRFTS5JUV9NQVJLRVRDQVAuMjAyNS84LzUuVVNEAQAAAADTJBkCAAAACzk5NTcuNjQ2NDEyAQYAAAAFAAAAATEBAAAACy0xOTQ1ODY3ODg3AwAAAAMxNjACAAAABjEwMDA1NAQAAAABMAcAAAAIOC80LzIwMjVQCLHJFtTdCPZBUcoW1N0IKENJUS5OQVNEQVFHTTpCT1RaLklRX0NMT1NFUFJJQ0UuMjAyNS84LzUBAAAA9/0IFgIAAAAFMzMuOTcA37mwyRbU3QiK7FjKFtTdCCtDSVEuQVJDQTpMUk5aLklRX1NIQVJFU09VVFNUQU5ESU5HLjIwMjUvOC81AQAAALV2wyYCAAAABDAuNzgA37mwyRbU3QhzJ1zKFtTdCB5DSVEuREI6WEIwVC5JUV9WT0xVTUUuMjAyNS84LzUBAAAA0zPeKQMAAAAAAN+5sMkW1N0IiuxYyhbU3QgfQ0lRLkJBVFM6SUdWLklRX1ZPTFVNRS4yMDI1LzgvNQEAAADNOoYAAgAAAAg0Ljg3ODM3MwDfubDJFtTdCKFZV8oW1N0II0NJUS5BUkNBOkFSVFkuSVFfTUFSS0VUQ0FQLjIwMjUvOC81AQAAAG4faSECAAAACTEyMTQuMTA5NQAD9K/JFtTdCMTPXcoW1N0IJ0NJUS5UV1NFOjI0NTQuSVFfTUFSS0VUQ0FQLjIwMjUvOC81LlVTRAEAAAA9N1wAAgAAABA3MDkxMS44NTYxMDUzMDAyAQYAAAAFAAAAATEBAAAACy0xOTM0MzU1NDkxAwAAAAMxNjACAAAABjEwMDA1NAQAAAABMAcAAAAIOC80LzIwMjVQCLHJFtTdCNYoWMoW1N0IIUNJ</t>
  </si>
  <si>
    <t>US5ORVQuSVFfTUFSS0VUQ0FQLjIwMjUvOC81LlVTRAEAAAA09eAEAgAAAAw3Mjc2Mi45NTUzNjYBBgAAAAUAAAABMQEAAAALLTE5MzQwMTg1NzADAAAAAzE2MAIAAAAGMTAwMDU0BAAAAAEwBwAAAAg4LzQvMjAyNVAIsckW1N0IttJhyhbU3QghQ0lRLklPVC5JUV9NQVJLRVRDQVAuMjAyNS84LzUuVVNEAQAAALo+/BECAAAACzIxNDA3LjAzMTcyAQYAAAAFAAAAATEBAAAACy0xOTM4NzM4MzA0AwAAAAMxNjACAAAABjEwMDA1NAQAAAABMAcAAAAIOC80LzIwMjVQCLHJFtTdCKOGXMoW1N0II0NJUS5CSVQ6V1RBSS5JUV9DTE9TRVBSSUNFLjIwMjUvOC81AQAAAE26WyMCAAAABTY0LjkxAFAIsckW1N0IOQBhyhbU3QgoQ0lRLk5BU0RBUUdNOldJU0UuSVFfQ0xPU0VQUklDRS4yMDI1LzgvNQEAAADpsENuAgAAAAczNy45Nzk3AFAIsckW1N0IOQBhyhbU3QgeQ0lRLkFSQ0E6TE9VUC5JUV9WV0FQLjIwMjUvOC81AQAAAFlcDyICAAAABTYzLjI5AFAIsckW1N0IoVlXyhbU3QgkQ0lRLkFSQ0E6VEhOUS5JUV9DTE9TRVBSSUNFLjIwMjUvOC81AQAAAK7DfiQCAAAABzU1LjUxMzkAUAixyRbU3Qi20mHKFtTdCCJDSVEuTkFTREFRR006Uk9CVC5JUV9WV0FQLjIwMjUvOC81AQAAAFxj2SACAAAABDQ5LjgA37mwyRbU3QiK7FjKFtTdCC9DSVEuTkFTREFRR006V0lTRS5JUV9TSEFSRVNPVVRTVEFORElORy4yMDI1Lzgv</t>
  </si>
  <si>
    <t>NQEAAADpsENuAgAAAAQwLjg2AN+5sMkW1N0IaPxcyhbU3QgiQ0lRLk5BU0RBUUdNOkFHSVguSVFfVldBUC4yMDI1LzgvNQEAAAAj9wBwAgAAAAUzMS44OADfubDJFtTdCHeLXcoW1N0II0NJUS5OQVNEQVFHTTpBSVEuSVFfVk9MVU1FLjIwMjUvOC81AQAAAOncYiECAAAACDAuODg1MDk3AN+5sMkW1N0IiuxYyhbU3QgjQ0lRLkJBVFM6V1RBSS5JUV9NQVJLRVRDQVAuMjAyNS84LzUBAAAAYE5vZAIAAAAHMjE3LjY2NgAD9K/JFtTdCP2nYsoW1N0II0NJUS5BUkNBOklHUFQuSVFfTUFSS0VUQ0FQLjIwMjUvOC81AQAAAMwCXgECAAAABzUwMS4zMzYBBgAAAAUAAAABMQEAAAALLTE5MzY1MTExOTUDAAAAAzE2MAIAAAAGMTAwMDU0BAAAAAEwBwAAAAg4LzQvMjAyNQP0r8kW1N0I3N5iyhbU3QgjQ0lRLlNOUFMuSVFfQ0xPU0VQUklDRS4yMDI1LzgvNS5VU0QBAAAA1IgAAAIAAAAGNjM2LjAyALhWsckW1N0IcydcyhbU3QgiQ0lRLlBBTlcuSVFfTUFSS0VUQ0FQLjIwMjUvOC81LlVTRAEAAACDfYQBAgAAAA0xMTQyMTcuMDExODgyAQYAAAAFAAAAATEBAAAACy0xOTQyMTAyODQzAwAAAAMxNjACAAAABjEwMDA1NAQAAAABMAcAAAAIOC80LzIwMjVQCLHJFtTdCNBMVMoW1N0IIkNJUS5SQkxYLklRX01BUktFVENBUC4yMDI1LzgvNS5VU0QBAAAAaVX0AQIAAAAMOTA2MDcuMzM3MDI0AQYAAAAFAAAAATEBAAAACy0x</t>
  </si>
  <si>
    <t>OTM0MTI1NDU1AwAAAAMxNjACAAAABjEwMDA1NAQAAAABMAcAAAAIOC80LzIwMjVQCLHJFtTdCNBMVMoW1N0IKkNJUS5BU1g6UkJUWi5JUV9TSEFSRVNPVVRTVEFORElORy4yMDI1LzgvNQEAAAAp7XYiAgAAAAkyMC42NzE1OTcA37mwyRbU3QihWVfKFtTdCCpDSVEuQklUOldUQUkuSVFfU0hBUkVTT1VUU1RBTkRJTkcuMjAyNS84LzUBAAAATbpbIwIAAAAIMTIuMTQ3NjMA37mwyRbU3Qjc3mLKFtTdCCBDSVEuQkFUUzpXVEFJLklRX1ZPTFVNRS4yMDI1LzgvNQEAAABgTm9kAgAAAAgwLjA4MzMxOADfubDJFtTdCKOGXMoW1N0IJENJUS5OQVNEQVFHTTpST0JULklRX1ZPTFVNRS4yMDI1LzgvNQEAAABcY9kgAgAAAAgwLjA1MTcwMgDfubDJFtTdCJMuYcoW1N0IJ0NJUS5OQVNEQVFHTTpGRFRYLklRX01BUktFVENBUC4yMDI1LzgvNQEAAAC9pZ0mAgAAAAoxODQuMDkyNzM1AAP0r8kW1N0IyZdhyhbU3QgsQ0lRLk5BU0RBUUdNOkJPVFouSVFfQ0xPU0VQUklDRS4yMDI1LzgvNS5VU0QBAAAA9/0IFgIAAAAFMzMuOTcAA/SvyRbU3QhELWDKFtTdCCNDSVEuQUdJWC5JUV9DTE9TRVBSSUNFLjIwMjUvOC81LlVTRAEAAAAj9wBwAgAAAAczMi4wMjI3AAP0r8kW1N0IZlVbyhbU3QggQ0lRLk1VLklRX01BUktFVENBUC4yMDI1LzgvNS5VU0QBAAAABmkEAAIAAAANMTIwNjA4LjExMjEzNQEGAAAABQAAAAExAQAAAAst</t>
  </si>
  <si>
    <t>MTkzNzE3NjA4MgMAAAADMTYwAgAAAAYxMDAwNTQEAAAAATAHAAAACDgvNC8yMDI1UAixyRbU3Qi20mHKFtTdCCFDSVEuTURCLklRX01BUktFVENBUC4yMDI1LzgvNS5VU0QBAAAA4m7MAgIAAAAMMTg1MTMuMTk0NzUzAQYAAAAFAAAAATEBAAAACy0xOTM5MzcwMjE2AwAAAAMxNjACAAAABjEwMDA1NAQAAAABMAcAAAAIOC80LzIwMjVQCLHJFtTdCEVpX8oW1N0IIUNJUS5BUFAuSVFfTUFSS0VUQ0FQLjIwMjUvOC81LlVTRAEAAADauc4NAgAAAA0xMzM2NjYuMTkzNTY5AQYAAAAFAAAAATEBAAAACy0xOTQ1NDUwNTYxAwAAAAMxNjACAAAABjEwMDA1NAQAAAABMAcAAAAIOC80LzIwMjVQCLHJFtTdCN5YVsoW1N0IIkNJUS5NRVRBLklRX01BUktFVENBUC4yMDI1LzgvNS5VU0QBAAAAF9s8AQIAAAAOMTk1MDM1MS4yNzY5NDYBBgAAAAUAAAABMQEAAAALLTE5MzQwNjU0MzcDAAAAAzE2MAIAAAAGMTAwMDU0BAAAAAEwBwAAAAg4LzQvMjAyNVAIsckW1N0ImkxdyhbU3QgpQ0lRLkRCOlhCMFQuSVFfU0hBUkVTT1VUU1RBTkRJTkcuMjAyNS84LzUBAAAA0zPeKQIAAAAENC4wMwDfubDJFtTdCEQtYMoW1N0IIENJUS5BUkNBOlRITlEuSVFfVk9MVU1FLjIwMjUvOC81AQAAAK7DfiQCAAAACDAuMDIzMTU2AN+5sMkW1N0Ico5ayhbU3QgjQ0lRLkFSQ0E6Q0hBVC5JUV9NQVJLRVRDQVAuMjAyNS84LzUBAAAAADA1bQIA</t>
  </si>
  <si>
    <t>AAAJMzg0LjYwMjc1AAP0r8kW1N0IZlVbyhbU3QgiQ0lRLlFDT00uSVFfTUFSS0VUQ0FQLjIwMjUvOC81LlVTRAEAAADVggAAAgAAAA0xNTkwOTMuMTMxNDQxAQYAAAAFAAAAATEBAAAACy0xOTM0MjU0MjUxAwAAAAMxNjACAAAABjEwMDA1NAQAAAABMAcAAAAIOC80LzIwMjVQCLHJFtTdCMTPXcoW1N0IIkNJUS5QU1RHLklRX01BUktFVENBUC4yMDI1LzgvNS5VU0QBAAAAuMqlBgIAAAAMMTgzODQuMjgxODg4AQYAAAAFAAAAATEBAAAACy0xOTM4NjE0OTAyAwAAAAMxNjACAAAABjEwMDA1NAQAAAABMAcAAAAIOC80LzIwMjVQCLHJFtTdCIrsWMoW1N0IIkNJUS5TSE9QLklRX01BUktFVENBUC4yMDI1LzgvNS5VU0QBAAAABisEBQIAAAANMTYyNDQ1LjA1ODg1OAEGAAAABQAAAAExAQAAAAstMTk0NTQxOTI2OAMAAAADMTYwAgAAAAYxMDAwNTQEAAAAATAHAAAACDgvNC8yMDI1UAixyRbU3QhmVVvKFtTdCCRDSVEuQVJDQTpMT1VQLklRX0NMT1NFUFJJQ0UuMjAyNS84LzUBAAAAWVwPIgIAAAAHNjMuNDUxMwBQCLHJFtTdCACdY8oW1N0IKENJUS5OQVNEQVFHTTpST0JULklRX0NMT1NFUFJJQ0UuMjAyNS84LzUBAAAAXGPZIAIAAAAFNTAuMTEA37mwyRbU3QhFaV/KFtTdCC5DSVEuTkFTREFRR006U01ILklRX1NIQVJFU09VVFNUQU5ESU5HLjIwMjUvOC81AQAAAGDCNgACAAAACTk0LjQ5MTg3NADfubDJFtTd</t>
  </si>
  <si>
    <t>CKFZV8oW1N0IJENJUS5OQVNEQVFHTTpGRFRYLklRX1ZPTFVNRS4yMDI1LzgvNQEAAAC9pZ0mAgAAAAgwLjAyMTQyOQDfubDJFtTdCNzeYsoW1N0II0NJUS5BUkNBOkxPVVAuSVFfTUFSS0VUQ0FQLjIwMjUvOC81AQAAAFlcDyICAAAACjEwMS41MjIxNDMAA/SvyRbU3QihWVfKFtTdCCNDSVEuUUNPTS5JUV9DTE9TRVBSSUNFLjIwMjUvOC81LlVTRAEAAADVggAAAgAAAAYxNDcuNTEAuFaxyRbU3QijhlzKFtTdCCJDSVEuVlJULklRX0NMT1NFUFJJQ0UuMjAyNS84LzUuVVNEAQAAAESbhyICAAAABTE0MC4yALhWsckW1N0IIMVVyhbU3QgoQ0lRLlRXU0U6MjMzMC5JUV9DTE9TRVBSSUNFLjIwMjUvOC81LlVTRAEAAACrzAUAAgAAAAwzNy45Njc0ODU0MTUAuFaxyRbU3QjWKFjKFtTdCCNDSVEuQ0ZMVC5JUV9DTE9TRVBSSUNFLjIwMjUvOC81LlVTRAEAAAAmAXoQAgAAAAUxNy4xMgC4VrHJFtTdCHwPW8oW1N0II0NJUS5QQU5XLklRX0NMT1NFUFJJQ0UuMjAyNS84LzUuVVNEAQAAAIN9hAECAAAAAzE3MQC4VrHJFtTdCJMuYcoW1N0II0NJUS5TTk9XLklRX0NMT1NFUFJJQ0UuMjAyNS84LzUuVVNEAQAAALA8ZBACAAAABjIwOC40OAC4VrHJFtTdCACdY8oW1N0II0NJUS5QTFRSLklRX0NMT1NFUFJJQ0UuMjAyNS84LzUuVVNEAQAAAGX6mAICAAAABjE2MC42NgC4VrHJFtTdCLuVVsoW1N0II0NJUS5NU0ZULklR</t>
  </si>
  <si>
    <t>X0NMT1NFUFJJQ0UuMjAyNS84LzUuVVNEAQAAAEtVAAACAAAABjUzNS42NABQCLHJFtTdCIrsWMoW1N0II0NJUS5SQkxYLklRX0NMT1NFUFJJQ0UuMjAyNS84LzUuVVNEAQAAAGlV9AECAAAABTEzMC43AFAIsckW1N0IIMVVyhbU3QgiQ0lRLlRFTS5JUV9DTE9TRVBSSUNFLjIwMjUvOC81LlVTRAEAAAAA0yQZAgAAAAU1Ny41MgBQCLHJFtTdCIrsWMoW1N0IIkNJUS5TTlBTLklRX01BUktFVENBUC4yMDI1LzgvNS5VU0QBAAAA1IgAAAIAAAANMTE3NjkxLjQ1MjczMwEGAAAABQAAAAExAQAAAAstMTk0MDU3MjI0NwMAAAADMTYwAgAAAAYxMDAwNTQEAAAAATAHAAAACDgvNC8yMDI1UAixyRbU3QjeWFbKFtTdCCBDSVEuWlMuSVFfTUFSS0VUQ0FQLjIwMjUvOC81LlVTRAEAAADUzIEDAgAAAAw0NDUwNy4xNjQ3OTgBBgAAAAUAAAABMQEAAAALLTE5Mzk1MzgzOTIDAAAAAzE2MAIAAAAGMTAwMDU0BAAAAAEwBwAAAAg4LzQvMjAyNVAIsckW1N0IRC1gyhbU3QgiQ0lRLlRFQU0uSVFfTUFSS0VUQ0FQLjIwMjUvOC81LlVTRAEAAABSEyIPAgAAAAw0ODc0NC43MDg4NzMBBgAAAAUAAAABMQEAAAALLTE5NDY2NTQ0MzIDAAAAAzE2MAIAAAAGMTAwMDU0BAAAAAEwBwAAAAg4LzQvMjAyNVAIsckW1N0IcydcyhbU3QgeQ0lRLkFSQ0E6SUdQVC5JUV9WV0FQLjIwMjUvOC81AQAAAMwCXgECAAAABTUwLjQxAN+5sMkW1N0I</t>
  </si>
  <si>
    <t>3lhWyhbU3QgnQ0lRLk5BU0RBUUdNOkFJUS5JUV9DTE9TRVBSSUNFLjIwMjUvOC81AQAAAOncYiECAAAABTQ0LjMzAN+5sMkW1N0IGlxhyhbU3QgqQ0lRLkJBVFM6SUdWLklRX1NIQVJFU09VVFNUQU5ESU5HLjIwMjUvOC81AQAAAM06hgACAAAAAzEwOADfubDJFtTdCATLXsoW1N0IIENJUS5BUkNBOkNIQVQuSVFfVk9MVU1FLjIwMjUvOC81AQAAAAAwNW0CAAAACDAuMTk1ODU3AN+5sMkW1N0IaPxcyhbU3QgjQ0lRLkFSQ0E6TFJOWi5JUV9NQVJLRVRDQVAuMjAyNS84LzUBAAAAtXbDJgIAAAAHMzQuMDIzNgAD9K/JFtTdCKOGXMoW1N0IIUNJUS5BUk0uSVFfTUFSS0VUQ0FQLjIwMjUvOC81LlVTRAEAAAAs58UnAgAAAAkxNDgzMTIuOTUBBgAAAAUAAAABMQEAAAALLTE5MzQyNTQ0MDcDAAAAAzE2MAIAAAAGMTAwMDU0BAAAAAEwBwAAAAg4LzQvMjAyNVAIsckW1N0I/ftUyhbU3QgiQ0lRLkNGTFQuSVFfTUFSS0VUQ0FQLjIwMjUvOC81LlVTRAEAAAAmAXoQAgAAAAs1OTAyLjAxOTM2OQEGAAAABQAAAAExAQAAAAstMTkzNDE3MDU1NQMAAAADMTYwAgAAAAYxMDAwNTQEAAAAATAHAAAACDgvNC8yMDI1UAixyRbU3Qj9+1TKFtTdCCJDSVEuTVNGVC5JUV9NQVJLRVRDQVAuMjAyNS84LzUuVVNEAQAAAEtVAAACAAAADjM5ODE1MDEuMjM5MjQ4AQYAAAAFAAAAATEBAAAACy0xOTM0MjQ3NzkzAwAAAAMxNjACAAAA</t>
  </si>
  <si>
    <t>BjEwMDA1NAQAAAABMAcAAAAIOC80LzIwMjVQCLHJFtTdCP37VMoW1N0IHUNJUS5MU0U6QUlBRy5JUV9WV0FQLjIwMjUvOC81AQAAAPCdgiQCAAAACTE4LjIzMDk4OABQCLHJFtTdCP37VMoW1N0IHUNJUS5MU0U6UkJPVC5JUV9WV0FQLjIwMjUvOC81AQAAAI57JBQCAAAACTE1LjA3NTQ4NQBQCLHJFtTdCP37VMoW1N0IIkNJUS5OQVNEQVFHTTpGRFRYLklRX1ZXQVAuMjAyNS84LzUBAAAAvaWdJgIAAAAFMzkuMTUAUAixyRbU3Qj9+1TKFtTdCCFDSVEuTkFTREFRR006QUlRLklRX1ZXQVAuMjAyNS84LzUBAAAA6dxiIQIAAAAFNDQuMTgA37mwyRbU3QggxVXKFtTdCC9DSVEuTkFTREFRR006Qk9UWi5JUV9TSEFSRVNPVVRTVEFORElORy4yMDI1LzgvNQEAAAD3/QgWAgAAAAU4My42NgDfubDJFtTdCCDFVcoW1N0IIENJUS5BUkNBOkxPVVAuSVFfVk9MVU1FLjIwMjUvOC81AQAAAFlcDyICAAAACDAuMDA2NjMzAN+5sMkW1N0IIMVVyhbU3QgiQ0lRLkFSQ0E6QUlTLklRX01BUktFVENBUC4yMDI1LzgvNQEAAACYl59wAgAAAAgyMy41ODcxMgAD9K/JFtTdCCDFVcoW1N0II0NJUS5OQklTLklRX0NMT1NFUFJJQ0UuMjAyNS84LzUuVVNEAQAAAL/7GQMCAAAABTU0LjE3ALhWsckW1N0IwHpPyhbU3QgiQ0lRLkFORVQuSVFfTUFSS0VUQ0FQLjIwMjUvOC81LlVTRAEAAADD2/wBAgAAAA0xNTExNTAuMTQ0MjIxAQYA</t>
  </si>
  <si>
    <t>AAAFAAAAATEBAAAACy0xOTQ1NzU4ODkwAwAAAAMxNjACAAAABjEwMDA1NAQAAAABMAcAAAAIOC80LzIwMjVQCLHJFtTdCKFZV8oW1N0IIkNJUS5OQVNEQVFHTTpXSVNFLklRX1ZXQVAuMjAyNS84LzUBAAAA6bBDbgIAAAAFMzcuNzYAUAixyRbU3QhFaV/KFtTdCCRDSVEuTkFTREFRR006QUdJWC5JUV9WT0xVTUUuMjAyNS84LzUBAAAAI/cAcAIAAAAIMC4wMzcwNjMA37mwyRbU3QhFaV/KFtTdCChDSVEuVFdTRToyNDU0LklRX0NMT1NFUFJJQ0UuMjAyNS84LzUuVVNEAQAAAD03XAACAAAACzQ0LjQ5MDUzMzU3ALhWsckW1N0IwHpPyhbU3QgiQ0lRLkdUTEIuSVFfTUFSS0VUQ0FQLjIwMjUvOC81LlVTRAEAAADNhBcRAgAAAAc3MjkzLjU4AQYAAAAFAAAAATEBAAAACy0xOTM4NjczODE4AwAAAAMxNjACAAAABjEwMDA1NAQAAAABMAcAAAAIOC80LzIwMjVQCLHJFtTdCNYoWMoW1N0II0NJUS5OQVNEQVFHTTpTTUguSVFfVk9MVU1FLjIwMjUvOC81AQAAAGDCNgACAAAACDUuMzIzMTc5AN+5sMkW1N0IwHpPyhbU3QgjQ0lRLl5ESkkuSVFfQ0xPU0VQUklDRS4yMDI1LzgvNS5VU0QBAAAA+LQoAAIAAAAQNDQxNzMuNjM4NDc2MzIzMwAD9K/JFtTdCHKOWsoW1N0II0NJUS5PUkNMLklRX0NMT1NFUFJJQ0UuMjAyNS84LzUuVVNEAQAAAOdWAAACAAAABjI1Mi41MwC4VrHJFtTdCJpMXcoW1N0IIkNJUS5FU1RDLklR</t>
  </si>
  <si>
    <t>X01BUktFVENBUC4yMDI1LzgvNS5VU0QBAAAAgIRbDQIAAAALODUwMy40MjUxNDcBBgAAAAUAAAABMQEAAAALLTE5Mzg4MDA4MzQDAAAAAzE2MAIAAAAGMTAwMDU0BAAAAAEwBwAAAAg4LzQvMjAyNVAIsckW1N0IwHpPyhbU3QgkQ0lRLk5BU0RBUUdNOkJPVFouSVFfVk9MVU1FLjIwMjUvOC81AQAAAPf9CBYCAAAABzAuNzMzMjMA37mwyRbU3QhELWDKFtTdCCNDSVEuQVJDQTpUSE5RLklRX01BUktFVENBUC4yMDI1LzgvNQEAAACuw34kAgAAAAoyMDYuNzg5Mjc4AAP0r8kW1N0I/adiyhbU3QgjQ0lRLkFORVQuSVFfQ0xPU0VQUklDRS4yMDI1LzgvNS5VU0QBAAAAw9v8AQIAAAAGMTIwLjM1ALhWsckW1N0ImkxdyhbU3QgtQ0lRLk5BU0RBUUdTOkdPT0dMLklRX0NMT1NFUFJJQ0UuMjAyNS84LzUuVVNEAQAAAKhxAAACAAAABjE5NS4wNABQCLHJFtTdCMB6T8oW1N0IIkNJUS5ERE9HLklRX01BUktFVENBUC4yMDI1LzgvNS5VU0QBAAAAu6EECAIAAAAMNDgwNDguOTk1MDI5AQYAAAAFAAAAATEBAAAACy0xOTQ1MjQ3ODcyAwAAAAMxNjACAAAABjEwMDA1NAQAAAABMAcAAAAIOC80LzIwMjVQCLHJFtTdCLbSYcoW1N0IIENJUS5BUkNBOkFSVFkuSVFfVk9MVU1FLjIwMjUvOC81AQAAAG4faSECAAAACDAuNDU4NzAyAN+5sMkW1N0IRC1gyhbU3QgjQ0lRLlhUUkE6WEFJWC5JUV9NQVJLRVRDQVAuMjAyNS84LzUB</t>
  </si>
  <si>
    <t>AAAANeziIgIAAAAKNDg5OS43NTU1OQAD9K/JFtTdCNzeYsoW1N0ILENJUS5OQVNEQVFHUzpBU01MLklRX0NMT1NFUFJJQ0UuMjAyNS84LzUuVVNEAQAAACjvBQACAAAABjY5OS4zNgC4VrHJFtTdCMB6T8oW1N0IIkNJUS5XREFZLklRX01BUktFVENBUC4yMDI1LzgvNS5VU0QBAAAAh2NrAQIAAAAMNjAwNzIuNTgwODgyAQYAAAAFAAAAATEBAAAACy0xOTQxMzY1NDEzAwAAAAMxNjACAAAABjEwMDA1NAQAAAABMAcAAAAIOC80LzIwMjVQCLHJFtTdCBpcYcoW1N0IJ0NJUS5OQVNEQVFHTTpCT1RaLklRX01BUktFVENBUC4yMDI1LzgvNQEAAAD3/QgWAgAAAAkyODQxLjkzMDIAA/SvyRbU3QhyjlrKFtTdCCNDSVEuQU1aTi5JUV9DTE9TRVBSSUNFLjIwMjUvOC81LlVTRAEAAAA9SQAAAgAAAAYyMTEuNjUAUAixyRbU3QjWKFjKFtTdCCFDSVEuU0FQLklRX01BUktFVENBUC4yMDI1LzgvNS5VU0QBAAAAC+4BAAIAAAAQMzI5NzExLjc5ODc3MjI2NAEGAAAABQAAAAExAQAAAAstMTkzNTA1NzU2NQMAAAADMTYwAgAAAAYxMDAwNTQEAAAAATAHAAAACDgvNC8yMDI1UAixyRbU3QjAek/KFtTdCCFDSVEuTkFTREFRR006U01ILklRX1ZXQVAuMjAyNS84LzUBAAAAYMI2AAIAAAAGMjg4Ljg1AN+5sMkW1N0IiuxYyhbU3QgmQ0lRLk5BU0RBUUdNOkFJUS5JUV9NQVJLRVRDQVAuMjAyNS84LzUBAAAA6dxiIQIAAAALMzk1</t>
  </si>
  <si>
    <t>Ni40NTI1ODkAA/SvyRbU3Qg7T1DKFtTdCCtDSVEuS09TRTpBMDAwNjYwLklRX0NMT1NFUFJJQ0UuMjAyNS84LzUuVVNEAQAAAJ16DQACAAAACjE4Ni4zNDM1OTYAuFaxyRbU3QjEz13KFtTdCCNDSVEuU0hPUC5JUV9DTE9TRVBSSUNFLjIwMjUvOC81LlVTRAEAAAAGKwQFAgAAAAYxMjUuMjEAUAixyRbU3QjAek/KFtTdCCJDSVEuQURCRS5JUV9NQVJLRVRDQVAuMjAyNS84LzUuVVNEAQAAAAFfAAACAAAACTE0Mzc0MC4xNwEGAAAABQAAAAExAQAAAAstMTkzNzIzODM5MwMAAAADMTYwAgAAAAYxMDAwNTQEAAAAATAHAAAACDgvNC8yMDI1UAixyRbU3QjWKFjKFtTdCCNDSVEuQUFQTC5JUV9DTE9TRVBSSUNFLjIwMjUvOC81LlVTRAEAAABpYQAAAgAAAAYyMDMuMzUAuFaxyRbU3QjAek/KFtTdCCNDSVEuTUVUQS5JUV9DTE9TRVBSSUNFLjIwMjUvOC81LlVTRAEAAAAX2zwBAgAAAAY3NzYuMzcAUAixyRbU3QiK7FjKFtTdCC5DSVEuTkFTREFRR006UVFRLklRX1NIQVJFU09VVFNUQU5ESU5HLjIwMjUvOC81AQAAAA66ewACAAAABjYzOS4xNQDfubDJFtTdCNlmWsoW1N0IIkNJUS5BUFAuSVFfQ0xPU0VQUklDRS4yMDI1LzgvNS5VU0QBAAAA2rnODQIAAAAGMzk1LjAxAFAIsckW1N0IRC1gyhbU3QgqQ0lRLkxTRTpBSUFHLklRX1NIQVJFU09VVFNUQU5ESU5HLjIwMjUvOC81AQAAAPCdgiQCAAAACTQxLjQ3MzM2</t>
  </si>
  <si>
    <t>MgDfubDJFtTdCEQtYMoW1N0II0NJUS5QU1RHLklRX0NMT1NFUFJJQ0UuMjAyNS84LzUuVVNEAQAAALjKpQYCAAAABTU2LjI1ALhWsckW1N0IwHpPyhbU3QgrQ0lRLkFSQ0E6TE9VUC5JUV9TSEFSRVNPVVRTVEFORElORy4yMDI1LzgvNQEAAABZXA8iAgAAAAgxLjYwMDAwMQDfubDJFtTdCMB6T8oW1N0II0NJUS5BREJFLklRX0NMT1NFUFJJQ0UuMjAyNS84LzUuVVNEAQAAAAFfAAACAAAABjMzOC44NQBQCLHJFtTdCNYoWMoW1N0IKkNJUS5BUkNBOkFJUy5JUV9TSEFSRVNPVVRTVEFORElORy4yMDI1LzgvNQEAAACYl59wAgAAAAMwLjgA37mwyRbU3Qjc3mLKFtTdCB9DSVEuTFNFOkFJQUcuSVFfVk9MVU1FLjIwMjUvOC81AQAAAPCdgiQCAAAACDAuMTIyMDQ5AN+5sMkW1N0I/adiyhbU3QgiQ0lRLk1EQi5JUV9DTE9TRVBSSUNFLjIwMjUvOC81LlVTRAEAAADibswCAgAAAAYyMjYuNTYAuFaxyRbU3QggxVXKFtTdCCNDSVEuRFVPTC5JUV9DTE9TRVBSSUNFLjIwMjUvOC81LlVTRAEAAACw8IcMAgAAAAYzNTIuMzYAUAixyRbU3QjAek/KFtTdCCJDSVEuTk9XLklRX0NMT1NFUFJJQ0UuMjAyNS84LzUuVVNEAQAAAL90XgECAAAAAzkyMwBQCLHJFtTdCJpMXcoW1N0IIENJUS5BUkNBOklHUFQuSVFfVk9MVU1FLjIwMjUvOC81AQAAAMwCXgECAAAACDAuMDMyNDQ0AN+5sMkW1N0IZlVbyhbU3QgiQ0lRLkxTRTpB</t>
  </si>
  <si>
    <t>SUFHLklRX01BUktFVENBUC4yMDI1LzgvNQEAAADwnYIkAgAAAAg3NjIuMTE0NQAD9K/JFtTdCATLXsoW1N0IHkNJUS5BUkNBOlRITlEuSVFfVldBUC4yMDI1LzgvNQEAAACuw34kAgAAAAU1NS4zNADfubDJFtTdCGj8XMoW1N0IH0NJUS5BU1g6UkJUWi5JUV9WT0xVTUUuMjAyNS84LzUBAAAAKe12IgIAAAAIMC4wMzY5NzMA37mwyRbU3QjAek/KFtTdCChDSVEuTkFTREFRR006QUdJWC5JUV9DTE9TRVBSSUNFLjIwMjUvOC81AQAAACP3AHACAAAABzMyLjAyMjcA37mwyRbU3Qjc3mLKFtTdCB9DSVEuQVJDQTpBSVMuSVFfVk9MVU1FLjIwMjUvOC81AQAAAJiXn3ACAAAABzAuMDE4NjkA37mwyRbU3Qjc3mLKFtTdCCJDSVEuTkFTREFRR006Qk9UWi5JUV9WV0FQLjIwMjUvOC81AQAAAPf9CBYCAAAABTMzLjgxAN+5sMkW1N0IaPxcyhbU3QghQ0lRLk5BU0RBUUdNOlFRUS5JUV9WV0FQLjIwMjUvOC81AQAAAA66ewACAAAABjU2Mi4xOADfubDJFtTdCMB6T8oW1N0IIkNJUS5BUk0uSVFfQ0xPU0VQUklDRS4yMDI1LzgvNS5VU0QBAAAALOfFJwIAAAAGMTQwLjA1ALhWsckW1N0IwHpPyhbU3QgjQ0lRLk5WREEuSVFfQ0xPU0VQUklDRS4yMDI1LzgvNS5VU0QBAAAAM34AAAIAAAADMTgwALhWsckW1N0IMBZfyhbU3QgiQ0lRLk5FVC5JUV9DTE9TRVBSSUNFLjIwMjUvOC81LlVTRAEAAAA09eAEAgAAAAUyMDguOAC4</t>
  </si>
  <si>
    <t>VrHJFtTdCMB6T8oW1N0II0NJUS5ERE9HLklRX0NMT1NFUFJJQ0UuMjAyNS84LzUuVVNEAQAAALuhBAgCAAAABjEzOS4xMwC4VrHJFtTdCGZVW8oW1N0IJ0NJUS5OQVNEQVFHTTpST0JULklRX01BUktFVENBUC4yMDI1LzgvNQEAAABcY9kgAgAAAAg1MTYuMTMzMQAD9K/JFtTdCATLXsoW1N0IIkNJUS5JT1QuSVFfQ0xPU0VQUklDRS4yMDI1LzgvNS5VU0QBAAAAuj78EQIAAAAEMzcuNgBQCLHJFtTdCMB6T8oW1N0IIkNJUS5NUlZMLklRX01BUktFVENBUC4yMDI1LzgvNS5VU0QBAAAAtnkAAAIAAAAJNjU5ODQuMTY2AQYAAAAFAAAAATEBAAAACy0xOTQwMDAyOTMxAwAAAAMxNjACAAAABjEwMDA1NAQAAAABMAcAAAAIOC80LzIwMjVQCLHJFtTdCMB6T8oW1N0IK0NJUS5YVFJBOlhBSVguSVFfU0hBUkVTT1VUU1RBTkRJTkcuMjAyNS84LzUBAAAANeziIgIAAAAJMzUuMjQ0OTY5AN+5sMkW1N0Id4tdyhbU3QgrQ0lRLkFSQ0E6QVJUWS5JUV9TSEFSRVNPVVRTVEFORElORy4yMDI1LzgvNQEAAABuH2khAgAAAAUyOC4xNQDfubDJFtTdCACdY8oW1N0IHUNJUS5CSVQ6V1RBSS5JUV9WV0FQLjIwMjUvOC81AQAAAE26WyMCAAAACTY0LjU1Njc5NQBQCLHJFtTdCNzeYsoW1N0IJ0NJUUFWRy5BU1g6UkJUWi5JUV9WT0xVTUUuLTMwRC4yMDI1LzgvNQEAAAAp7XYiAgAAABIwLjA0NjQ5NzE5MDQ3NjE5MDUAA/SvyRbU</t>
  </si>
  <si>
    <t>3QgAnWPKFtTdCCxDSVFBVkcuTkFTREFRR006QUdJWC5JUV9WT0xVTUUuLTMwRC4yMDI1LzgvNQEAAAAj9wBwAgAAABIwLjAyMjc4OTE0Mjg1NzE0MjkAA/SvyRbU3QhzJ1zKFtTdCDRDSVFBVkcuTkFTREFRR006Qk9UWi5JUV9WV0FQLjIwMjMvMTIvMjkuMjAyNS84LzUuVVNEAQAAAPf9CBYCAAAAEDMxLjEyMjI4MDcwMTc1NDQAA/SvyRbU3QiK7FjKFtTdCDRDSVFBVkcuTkFTREFRR006Uk9CVC5JUV9WV0FQLjIwMjQvMTIvMzEuMjAyNS84LzUuVVNEAQAAAFxj2SACAAAAEDQ1LjAxNTc4MjMxMjkyNTIAA/SvyRbU3Qi20mHKFtTdCDNDSVFBVkcuTkFTREFRR006QUlRLklRX1ZXQVAuMjAyNC8xMi8zMS4yMDI1LzgvNS5VU0QBAAAA6dxiIQIAAAAQMzkuODk4NTcxNDI4NTcxNAAD9K/JFtTdCEVpX8oW1N0IJ0NJUUFWRy5CQVRTOklHVi5JUV9WT0xVTUUuLTMwRC4yMDI1LzgvNQEAAADNOoYAAgAAABA0LjM4ODUyNjE0Mjg1NzE0AAP0r8kW1N0IyZdhyhbU3QgwQ0lRQVZHLkFSQ0E6SUdQVC5JUV9WV0FQLjIwMjMvMTIvMjkuMjAyNS84LzUuVVNEAQAAAMwCXgECAAAAEDQ0Ljg0NTMyNzc4MTk1NDkAA/SvyRbU3Qh3i13KFtTdCDBDSVFBVkcuQVJDQTpBUlRZLklRX1ZXQVAuMjAyMy8xMi8yOS4yMDI1LzgvNS5VU0QBAAAAbh9pIQIAAAAQMzUuMTc1NTg4OTcyNDMxMQAD9K/JFtTdCNzeYsoW1N0IMENJUUFW</t>
  </si>
  <si>
    <t>Ry5CQVRTOldUQUkuSVFfVldBUC4yMDI0LzEyLzMxLjIwMjUvOC81LlVTRAEAAABgTm9kAgAAABAyMi4wNzE0OTY1OTg2Mzk1AAP0r8kW1N0IoVlXyhbU3QgsQ0lRQVZHLk5BU0RBUUdNOkJPVFouSVFfVk9MVU1FLi0zMEQuMjAyNS84LzUBAAAA9/0IFgIAAAAQMC42NjU4NzI4MDk1MjM4MQAD9K/JFtTdCGj8XMoW1N0IMENJUUFWRy5CQVRTOldUQUkuSVFfVldBUC4yMDIzLzEyLzI5LjIwMjUvOC81LlVTRAEAAABgTm9kAgAAABAyMS4wNTMzODM0NTg2NDY2AAP0r8kW1N0I/adiyhbU3QgwQ0lRQVZHLkFSQ0E6VEhOUS5JUV9WV0FQLjIwMjQvMTIvMzEuMjAyNS84LzUuVVNEAQAAAK7DfiQCAAAAEDUwLjE4NjMyNjUzMDYxMjIAA/SvyRbU3QhmVVvKFtTdCCxDSVFBVkcuTkFTREFRR006Uk9CVC5JUV9WT0xVTUUuLTMwRC4yMDI1LzgvNQEAAABcY9kgAgAAABIwLjA2NzM5Mjk1MjM4MDk1MjQAA/SvyRbU3QiK7FjKFtTdCCtDSVFBVkcuTkFTREFRR006QUlRLklRX1ZPTFVNRS4tMzBELjIwMjUvOC81AQAAAOncYiECAAAAEDEuMDQ1NjgxOTUyMzgwOTUAA/SvyRbU3Qh3i13KFtTdCDBDSVFBVkcuQVJDQTpUSE5RLklRX1ZXQVAuMjAyMy8xMi8yOS4yMDI1LzgvNS5VU0QBAAAArsN+JAIAAAAQNDYuNjk1MTYyOTA3MjY4MgAD9K/JFtTdCMTPXcoW1N0INENJUUFWRy5OQVNEQVFHTTpGRFRYLklRX1ZXQVAuMjAy</t>
  </si>
  <si>
    <t>NC8xMi8zMS4yMDI1LzgvNS5VU0QBAAAAvaWdJgIAAAAQMzUuNDkxNDI4NTcxNDI4NgAD9K/JFtTdCIrsWMoW1N0IKENJUUFWRy5BUkNBOklHUFQuSVFfVk9MVU1FLi0zMEQuMjAyNS84LzUBAAAAzAJeAQIAAAARMC4wNDAxMzAzODA5NTIzODEAA/SvyRbU3QhELWDKFtTdCChDSVFBVkcuQVJDQTpBUlRZLklRX1ZPTFVNRS4tMzBELjIwMjUvOC81AQAAAG4faSECAAAAETAuNDQ4MDMyNDI4NTcxNDI5AAP0r8kW1N0IoVlXyhbU3Qg0Q0lRQVZHLk5BU0RBUUdNOkZEVFguSVFfVldBUC4yMDIzLzEyLzI5LjIwMjUvOC81LlVTRAEAAAC9pZ0mAgAAABAzMy41MjY0OTEyMjgwNzAyAAP0r8kW1N0I3p1eyhbU3QgoQ0lRQVZHLkFSQ0E6VEhOUS5JUV9WT0xVTUUuLTMwRC4yMDI1LzgvNQEAAACuw34kAgAAABIwLjAyNjk5ODgwOTUyMzgwOTUAA/SvyRbU3Qj2y1HKFtTdCDBDSVFBVkcuQVJDQTpMT1VQLklRX1ZXQVAuMjAyMy8xMi8yOS4yMDI1LzgvNS5VU0QBAAAAWVwPIgIAAAAQNTAuMDk5MzIzMzA4MjcwNwAD9K/JFtTdCN5YVsoW1N0INENJUUFWRy5OQVNEQVFHTTpXSVNFLklRX1ZXQVAuMjAyNC8xMi8zMS4yMDI1LzgvNS5VU0QBAAAA6bBDbgIAAAAQMzQuNDg3OTU5MTgzNjczNQAD9K/JFtTdCATLXsoW1N0IMENJUUFWRy5BUkNBOkxSTlouSVFfVldBUC4yMDI0LzEyLzMxLjIwMjUvOC81LlVTRAEAAAC1dsMm</t>
  </si>
  <si>
    <t>AgAAAA80MC4xNTcwNzQ4Mjk5MzIAA/SvyRbU3Qi20mHKFtTdCDNDSVFBVkcuTkFTREFRR006UVFRLklRX1ZXQVAuMjAyMy8xMi8yOS4yMDI1LzgvNS5VU0QBAAAADrp7AAIAAAAQNDgxLjgzMTU4NDQ3MTE3OAAD9K/JFtTdCN5YVsoW1N0IM0NJUUFWRy5OQVNEQVFHTTpRUVEuSVFfVldBUC4yMDI0LzEyLzMxLjIwMjUvOC81LlVTRAEAAAAOunsAAgAAABA1MTEuNzc2NTk4NjM5NDU2AAP0r8kW1N0IaPxcyhbU3QgoQ0lRQVZHLkFSQ0E6Q0hBVC5JUV9WT0xVTUUuLTMwRC4yMDI1LzgvNQEAAAAAMDVtAgAAABEwLjE2MzAxOTA5NTIzODA5NQAD9K/JFtTdCDkAYcoW1N0IL0NJUUFWRy5MU0U6UkJPVC5JUV9WV0FQLjIwMjMvMTIvMjkuMjAyNS84LzUuVVNEAQAAAI57JBQCAAAAEDEzLjU5MTYzNzg0MjM2NDUAA/SvyRbU3QihWVfKFtTdCC9DSVFBVkcuQVJDQTpBSVMuSVFfVldBUC4yMDIzLzEyLzI5LjIwMjUvOC81LlVTRAEAAACYl59wAgAAABAyNC42NTYzODU1NDIxNjg3AAP0r8kW1N0IRWlfyhbU3QgvQ0lRQVZHLlhUUkE6WEFJWC5JUV9WV0FQLjIwMjMvNi8zMC4yMDI1LzgvNS5VU0QBAAAANeziIgIAAAAQOTQuMTYyMzM2MjY0NTAzOQAD9K/JFtTdCLbSYcoW1N0ILENJUUFWRy5OQVNEQVFHTTpXSVNFLklRX1ZPTFVNRS4tMzBELjIwMjUvOC81AQAAAOmwQ24CAAAAEjAuMDExNjQxMDQ3NjE5MDQ3NgAD</t>
  </si>
  <si>
    <t>9K/JFtTdCACdY8oW1N0IKENJUUFWRy5BUkNBOkxSTlouSVFfVk9MVU1FLi0zMEQuMjAyNS84LzUBAAAAtXbDJgIAAAATMC4wMDQ0MTYxNDI4NTcxNDI4NgAD9K/JFtTdCHKOWsoW1N0IL0NJUUFWRy5CSVQ6V1RBSS5JUV9WV0FQLjIwMjMvMTIvMjkuMjAyNS84LzUuVVNEAQAAAE26WyMCAAAAEDY0LjYwODk5NDExNjg0NDkAA/SvyRbU3QiK7FjKFtTdCC9DSVFBVkcuTFNFOkFJQUcuSVFfVldBUC4yMDI0LzEyLzMxLjIwMjUvOC81LlVTRAEAAADwnYIkAgAAABAyMi4xODA2NzM0NzUzOTE0AAP0r8kW1N0IRC1gyhbU3QgnQ0lRQVZHLkxTRTpSQk9ULklRX1ZPTFVNRS4tMzBELjIwMjUvOC81AQAAAI57JBQCAAAAETAuMTQ4NjI0ODU3MTQyODU3AAP0r8kW1N0IxM9dyhbU3QgnQ0lRQVZHLkFSQ0E6QUlTLklRX1ZPTFVNRS4tMzBELjIwMjUvOC81AQAAAJiXn3ACAAAAEjAuMDI5NjE2MjM4MDk1MjM4MQAD9K/JFtTdCMmXYcoW1N0IL0NJUUFWRy5MU0U6QUlBRy5JUV9WV0FQLjIwMjMvMTIvMjkuMjAyNS84LzUuVVNEAQAAAPCdgiQCAAAAEDIwLjU5ODczMzczMjAxOTcAA/SvyRbU3QhzJ1zKFtTdCC9DSVFBVkcuQVNYOlJCVFouSVFfVldBUC4yMDI0LzEyLzMxLjIwMjUvOC81LlVTRAEAAAAp7XYiAgAAABA5LjAwNDY2MTcyOTQwMDEyAAP0r8kW1N0IRC1gyhbU3Qg0Q0lRQVZHLk5BU0RBUUdNOkFHSVguSVFf</t>
  </si>
  <si>
    <t>VldBUC4yMDI0LzEyLzMxLjIwMjUvOC81LlVTRAEAAAAj9wBwAgAAABAyOC41ODE0OTY1OTg2Mzk1AAP0r8kW1N0IxM9dyhbU3QgoQ0lRQVZHLlhUUkE6WEFJWC5JUV9WT0xVTUUuLTMwRC4yMDI1LzgvNQEAAAA17OIiAgAAABIwLjA2NDkwNDQ3NjE5MDQ3NjIAA/SvyRbU3QjeWFbKFtTdCC9DSVFBVkcuQVNYOlJCVFouSVFfVldBUC4yMDIzLzEyLzI5LjIwMjUvOC81LlVTRAEAAAAp7XYiAgAAAA85LjEwNDY3NTk3MDMyNTcAA/SvyRbU3QiK7FjKFtTdCDRDSVFBVkcuTkFTREFRR006QUdJWC5JUV9WV0FQLjIwMjMvMTIvMjkuMjAyNS84LzUuVVNEAQAAACP3AHACAAAAEDI3LjQ5OTY5NDY1NjQ4ODYAA/SvyRbU3QiK7FjKFtTdCC1DSVFBVkcuREI6WEIwVC5JUV9WV0FQLjIwMjMvNi8zMC4yMDI1LzgvNS5VU0QBAAAA0zPeKQIAAAAPMTguNjE1NzIwNTI3OTY0AAP0r8kW1N0IOQBhyhbU3QgzQ0lRQVZHLk5BU0RBUUdNOlNNSC5JUV9WV0FQLjIwMjQvMTIvMzEuMjAyNS84LzUuVVNEAQAAAGDCNgACAAAAEDI0NC4wNjcyNzg5MTE1NjUAA/SvyRbU3QgEy17KFtTdCCtDSVFBVkcuTkFTREFRR006UVFRLklRX1ZPTFVNRS4tMzBELjIwMjUvOC81AQAAAA66ewACAAAADzQzLjgwNDcyNzA0NzYxOQAD9K/JFtTdCKFZV8oW1N0IJ0NJUUFWRy5CSVQ6V1RBSS5JUV9WT0xVTUUuLTMwRC4yMDI1LzgvNQEAAABNulsj</t>
  </si>
  <si>
    <t>AgAAAAgwLjAxMzUzMgAD9K/JFtTdCN6dXsoW1N0ILkNJUUFWRy5EQjpYQjBULklRX1ZXQVAuMjAyMy8xMi8yOS4yMDI1LzgvNS5VU0QBAAAA0zPeKQMAAAAAAAP0r8kW1N0IttJhyhbU3QgzQ0lRQVZHLk5BU0RBUUdNOlNNSC5JUV9WV0FQLjIwMjMvMTIvMjkuMjAyNS84LzUuVVNEAQAAAGDCNgACAAAAEDIzNi4yODUwODc3MTkyOTgAA/SvyRbU3Qg5AGHKFtTdCC9DSVFBVkcuQkFUUzpJR1YuSVFfVldBUC4yMDI0LzEyLzMxLjIwMjUvOC81LlVTRAEAAADNOoYAAgAAABAxMDAuNzQ4NTcxNDI4NTcxAAP0r8kW1N0I/adiyhbU3QgnQ0lRQVZHLkxTRTpBSUFHLklRX1ZPTFVNRS4tMzBELjIwMjUvOC81AQAAAPCdgiQCAAAAEjAuMDYzNzU1OTA0NzYxOTA0OAAD9K/JFtTdCCDFVcoW1N0IL0NJUUFWRy5CQVRTOklHVi5JUV9WV0FQLjIwMjMvMTIvMjkuMjAyNS84LzUuVVNEAQAAAM06hgACAAAAEDkyLjU4MTc4NzQ3MzY4NDIAA/SvyRbU3QggxVXKFtTdCDRDSVFBVkcuTkFTREFRR006Qk9UWi5JUV9WV0FQLjIwMjQvMTIvMzEuMjAyNS84LzUuVVNEAQAAAPf9CBYCAAAAEDMxLjI3OTg2Mzk0NTU3ODIAA/SvyRbU3QggxVXKFtTdCDRDSVFBVkcuTkFTREFRR006V0lTRS5JUV9WV0FQLjIwMjMvMTIvMjkuMjAyNS84LzUuVVNEAQAAAOmwQ24CAAAAEDMxLjQxMjczMTgyOTU3MzkAA/SvyRbU3QgaXGHKFtTdCC9D</t>
  </si>
  <si>
    <t>SVFBVkcuTFNFOlJCT1QuSVFfVldBUC4yMDI0LzEyLzMxLjIwMjUvOC81LlVTRAEAAACOeyQUAgAAABAxNC4xMDE1ODE4MDkyMTA1AAP0r8kW1N0Ico5ayhbU3QgwQ0lRQVZHLlhUUkE6WEFJWC5JUV9WV0FQLjIwMjMvMTIvMjkuMjAyNS84LzUuVVNEAQAAADXs4iIDAAAAAAAD9K/JFtTdCGZVW8oW1N0IL0NJUUFWRy5CSVQ6V1RBSS5JUV9WV0FQLjIwMjQvMTIvMzEuMjAyNS84LzUuVVNEAQAAAE26WyMCAAAAEDY2LjcxMjc1ODEzNzg5MDkAA/SvyRbU3QhFaV/KFtTdCDRDSVFBVkcuTkFTREFRR006Uk9CVC5JUV9WV0FQLjIwMjMvMTIvMjkuMjAyNS84LzUuVVNEAQAAAFxj2SACAAAADjQ0LjIxMzM1ODM5NTk5AAP0r8kW1N0Ico5ayhbU3QgwQ0lRQVZHLkFSQ0E6SUdQVC5JUV9WV0FQLjIwMjQvMTIvMzEuMjAyNS84LzUuVVNEAQAAAMwCXgECAAAAEDQ1LjIyNDA4ODU3ODIzMTMAA/SvyRbU3QgaXGHKFtTdCDBDSVFBVkcuQVJDQTpMUk5aLklRX1ZXQVAuMjAyMy8xMi8yOS4yMDI1LzgvNS5VU0QBAAAAtXbDJgIAAAAQMzkuMTE3NTY4OTIyMzA1OAAD9K/JFtTdCP2nYsoW1N0IMENJUUFWRy5BUkNBOkxPVVAuSVFfVldBUC4yMDI0LzEyLzMxLjIwMjUvOC81LlVTRAEAAABZXA8iAgAAABA1NC43MDA3NDgyOTkzMTk3AAP0r8kW1N0IwHpPyhbU3QgvQ0lRQVZHLkFSQ0E6QUlTLklRX1ZXQVAuMjAyNC8xMi8z</t>
  </si>
  <si>
    <t>MS4yMDI1LzgvNS5VU0QBAAAAmJefcAIAAAAQMjQuNjM4Nzc1NTEwMjA0MQAD9K/JFtTdCGj8XMoW1N0IKENJUUFWRy5CQVRTOldUQUkuSVFfVk9MVU1FLi0zMEQuMjAyNS84LzUBAAAAYE5vZAIAAAASMC4wODc1NjYxNDI4NTcxNDI5AAP0r8kW1N0IwHpPyhbU3QgwQ0lRQVZHLkFSQ0E6QVJUWS5JUV9WV0FQLjIwMjQvMTIvMzEuMjAyNS84LzUuVVNEAQAAAG4faSECAAAAEDM2Ljk4MjEwODg0MzUzNzQAA/SvyRbU3QhELWDKFtTdCCxDSVFBVkcuTkFTREFRR006RkRUWC5JUV9WT0xVTUUuLTMwRC4yMDI1LzgvNQEAAAC9pZ0mAgAAABIwLjAxODQxNDIzODA5NTIzODEAA/SvyRbU3QiK7FjKFtTdCCZDSVFBVkcuREI6WEIwVC5JUV9WT0xVTUUuLTMwRC4yMDI1LzgvNQEAAADTM94pAwAAAAAAA/SvyRbU3QhFaV/KFtTdCChDSVFBVkcuQVJDQTpMT1VQLklRX1ZPTFVNRS4tMzBELjIwMjUvOC81AQAAAFlcDyICAAAACDAuMDA3MDgyAAP0r8kW1N0II3JjyhbU3QgrQ0lRQVZHLk5BU0RBUUdNOlNNSC5JUV9WT0xVTUUuLTMwRC4yMDI1LzgvNQEAAABgwjYAAgAAABA3LjYzMjIyNDU3MTQyODU3AAP0r8kW1N0I3lhWyhbU3QgwQ0lRQVZHLkFSQ0E6Q0hBVC5JUV9WV0FQLjIwMjMvMTIvMjkuMjAyNS84LzUuVVNEAQAAAAAwNW0CAAAAEDM4LjA5MDU1MTM3ODQ0NjEAA/SvyRbU3QjAek/KFtTdCDNDSVFBVkcuTkFT</t>
  </si>
  <si>
    <t>REFRR006QUlRLklRX1ZXQVAuMjAyMy8xMi8yOS4yMDI1LzgvNS5VU0QBAAAA6dxiIQIAAAAQMzYuNzg1ODE0NTM2MzQwOQAD9K/JFtTdCNzeYsoW1N0IMENJUUFWRy5BUkNBOkNIQVQuSVFfVldBUC4yMDI0LzEyLzMxLjIwMjUvOC81LlVTRAEAAAAAMDVtAgAAABA0MS41NTA4ODQzNTM3NDE1AAP0r8kW1N0IcydcyhbU3QgvQ0lRLk5BU0RBUUdNOkFHSVguSVFfU0hBUkVTT1VUU1RBTkRJTkcuMjAyNS84LzQBAAAAI/cAcAIAAAAIMC45MDAwMDIA37mwyRbU3Qi20mHKFtTdCCpDSVEuTFNFOkFJQUcuSVFfU0hBUkVTT1VUU1RBTkRJTkcuMjAyNS84LzQBAAAA8J2CJAIAAAAJNDEuNDczMzYyAFAIsckW1N0IMGpJyhbU3QgvQ0lRLk5BU0RBUUdNOkZEVFguSVFfU0hBUkVTT1VUU1RBTkRJTkcuMjAyNS84LzQBAAAAvaWdJgIAAAAINC42ODg0NjkAUAixyRbU3QjJl2HKFtTdCC5DSVEuTkFTREFRR006U01ILklRX1NIQVJFU09VVFNUQU5ESU5HLjIwMjUvOC80AQAAAGDCNgACAAAACTk0LjQ5MTg3NADfubDJFtTdCMTPXcoW1N0IIkNJUS5DUk0uSVFfQ0xPU0VQUklDRS4yMDI1LzgvNC5VU0QBAAAAJeABAAIAAAAGMjUyLjMyAFAIsckW1N0IIxtayhbU3QgjQ0lRLkFTWDpSQlRaLklRX0NMT1NFUFJJQ0UuMjAyNS84LzQBAAAAKe12IgIAAAAFMTQuNTMAUAixyRbU3QjEz13KFtTdCCRDSVEuQVJDQTpDSEFULklR</t>
  </si>
  <si>
    <t>X0NMT1NFUFJJQ0UuMjAyNS84LzQBAAAAADA1bQIAAAAFNTEuMTEAUAixyRbU3QjZZlrKFtTdCCRDSVEuQVJDQTpBUlRZLklRX0NMT1NFUFJJQ0UuMjAyNS84LzQBAAAAbh9pIQIAAAAFNDMuMTMA37mwyRbU3QhmVVvKFtTdCCNDSVEuQkFUUzpJR1YuSVFfQ0xPU0VQUklDRS4yMDI1LzgvNAEAAADNOoYAAgAAAAYxMTAuOTgA37mwyRbU3QjZZlrKFtTdCCFDSVEuTVUuSVFfQ0xPU0VQUklDRS4yMDI1LzgvNC5VU0QBAAAABmkEAAIAAAAGMTA3Ljc3ALhWsckW1N0IiuxYyhbU3QgjQ0lRLk1SVkwuSVFfQ0xPU0VQUklDRS4yMDI1LzgvNC5VU0QBAAAAtnkAAAIAAAAFNzYuNTMAuFaxyRbU3Qjc3mLKFtTdCCNDSVEuQVZHTy5JUV9DTE9TRVBSSUNFLjIwMjUvOC80LlVTRAEAAADwtn0BAgAAAAYyOTcuNzIAuFaxyRbU3QihWVfKFtTdCCFDSVEuWlMuSVFfQ0xPU0VQUklDRS4yMDI1LzgvNC5VU0QBAAAA1MyBAwIAAAAGMjg1Ljg2ALhWsckW1N0IRC1gyhbU3QgjQ0lRLkdUTEIuSVFfQ0xPU0VQUklDRS4yMDI1LzgvNC5VU0QBAAAAzYQXEQIAAAAFNDQuMTUAuFaxyRbU3QihWVfKFtTdCCNDSVEuRVNUQy5JUV9DTE9TRVBSSUNFLjIwMjUvOC80LlVTRAEAAACAhFsNAgAAAAU4MC41MwC4VrHJFtTdCCMbWsoW1N0II0NJUS5UU0xBLklRX0NMT1NFUFJJQ0UuMjAyNS84LzQuVVNEAQAAABDGogECAAAABjMwOS4yNgC4</t>
  </si>
  <si>
    <t>VrHJFtTdCNzeYsoW1N0II0NJUS5URUFNLklRX0NMT1NFUFJJQ0UuMjAyNS84LzQuVVNEAQAAAFITIg8CAAAABjE4NS42OQBQCLHJFtTdCDAWX8oW1N0II0NJUS5XREFZLklRX0NMT1NFUFJJQ0UuMjAyNS84LzQuVVNEAQAAAIdjawECAAAABjIyNS4xMgBQCLHJFtTdCMmXYcoW1N0IIkNJUS5TQVAuSVFfQ0xPU0VQUklDRS4yMDI1LzgvNC5VU0QBAAAAC+4BAAIAAAAPMjgzLjExMTYyNTI1NTI1AFAIsckW1N0IttJhyhbU3QgkQ0lRLlhUUkE6WEFJWC5JUV9DTE9TRVBSSUNFLjIwMjUvOC80AQAAADXs4iICAAAABjEzOS4wMgBQCLHJFtTdCKFZV8oW1N0II0NJUS5BUkNBOkFJUy5JUV9DTE9TRVBSSUNFLjIwMjUvOC80AQAAAJiXn3ACAAAABzI5LjQ4MzkAUAixyRbU3QjeWFbKFtTdCCRDSVEuQkFUUzpXVEFJLklRX0NMT1NFUFJJQ0UuMjAyNS84LzQBAAAAYE5vZAIAAAAFMjUuMzEA37mwyRbU3QihWVfKFtTdCCtDSVEuWFRSQTpYQUlYLklRX1NIQVJFU09VVFNUQU5ESU5HLjIwMjUvOC80AQAAADXs4iICAAAACTM1LjI0NDk2OQBQCLHJFtTdCBpcYcoW1N0IK0NJUS5CQVRTOldUQUkuSVFfU0hBUkVTT1VUU1RBTkRJTkcuMjAyNS84LzQBAAAAYE5vZAIAAAADOC42AN+5sMkW1N0IZlVbyhbU3QgqQ0lRLkJBVFM6SUdWLklRX1NIQVJFU09VVFNUQU5ESU5HLjIwMjUvOC80AQAAAM06hgACAAAAAzEwOADfubDJ</t>
  </si>
  <si>
    <t>FtTdCEVpX8oW1N0IJ0NJUS5OQVNEQVFHTTpRUVEuSVFfQ0xPU0VQUklDRS4yMDI1LzgvNAEAAAAOunsAAgAAAAU1NjQuMQDfubDJFtTdCHMnXMoW1N0IKkNJUS5BU1g6UkJUWi5JUV9TSEFSRVNPVVRTVEFORElORy4yMDI1LzgvNAEAAAAp7XYiAgAAAAkyMC42NzE1OTcAUAixyRbU3QgwFl/KFtTdCCtDSVEuQVJDQTpDSEFULklRX1NIQVJFU09VVFNUQU5ESU5HLjIwMjUvOC80AQAAAAAwNW0CAAAABTcuNTI1AFAIsckW1N0IRWlfyhbU3QgrQ0lRLkFSQ0E6QVJUWS5JUV9TSEFSRVNPVVRTVEFORElORy4yMDI1LzgvNAEAAABuH2khAgAAAAUyOC4xNQDfubDJFtTdCLbSYcoW1N0IIkNJUS5BUk0uSVFfQ0xPU0VQUklDRS4yMDI1LzgvNC5VU0QBAAAALOfFJwIAAAAGMTQwLjA1ALhWsckW1N0IqxpRyhbU3QgoQ0lRLlRXU0U6MjQ1NC5JUV9DTE9TRVBSSUNFLjIwMjUvOC80LlVTRAEAAAA9N1wAAgAAAAs0NC40OTA1MzM1NwC4VrHJFtTdCKsaUcoW1N0ILENJUS5OQVNEQVFHUzpBU01MLklRX0NMT1NFUFJJQ0UuMjAyNS84LzQuVVNEAQAAACjvBQACAAAABjY5OS4zNgC4VrHJFtTdCPZBUcoW1N0II0NJUS5BQVBMLklRX0NMT1NFUFJJQ0UuMjAyNS84LzQuVVNEAQAAAGlhAAACAAAABjIwMy4zNQC4VrHJFtTdCPZBUcoW1N0II0NJUS5QU1RHLklRX0NMT1NFUFJJQ0UuMjAyNS84LzQuVVNEAQAAALjKpQYCAAAA</t>
  </si>
  <si>
    <t>BTU2LjI1ALhWsckW1N0I9kFRyhbU3QgiQ0lRLk5FVC5JUV9DTE9TRVBSSUNFLjIwMjUvOC80LlVTRAEAAAA09eAEAgAAAAUyMDguOAC4VrHJFtTdCPZBUcoW1N0II0NJUS5OQklTLklRX0NMT1NFUFJJQ0UuMjAyNS84LzQuVVNEAQAAAL/7GQMCAAAABTU0LjE3ALhWsckW1N0I9kFRyhbU3QgtQ0lRLk5BU0RBUUdTOkdPT0dMLklRX0NMT1NFUFJJQ0UuMjAyNS84LzQuVVNEAQAAAKhxAAACAAAABjE5NS4wNABQCLHJFtTdCPZBUcoW1N0II0NJUS5TSE9QLklRX0NMT1NFUFJJQ0UuMjAyNS84LzQuVVNEAQAAAAYrBAUCAAAABjEyNS4yMQBQCLHJFtTdCPZBUcoW1N0IIkNJUS5JT1QuSVFfQ0xPU0VQUklDRS4yMDI1LzgvNC5VU0QBAAAAuj78EQIAAAAEMzcuNgBQCLHJFtTdCPZBUcoW1N0II0NJUS5EVU9MLklRX0NMT1NFUFJJQ0UuMjAyNS84LzQuVVNEAQAAALDwhwwCAAAABjM1Mi4zNgBQCLHJFtTdCPZBUcoW1N0IKENJUS5OQVNEQVFHTTpST0JULklRX0NMT1NFUFJJQ0UuMjAyNS84LzQBAAAAXGPZIAIAAAAFNTAuMTEA37mwyRbU3Qj2y1HKFtTdCC5DSVEuTkFTREFRR006UVFRLklRX1NIQVJFU09VVFNUQU5ESU5HLjIwMjUvOC80AQAAAA66ewACAAAABjYzOS4xNQDfubDJFtTdCPbLUcoW1N0IIkNJUS5EQjpYQjBULklRX0NMT1NFUFJJQ0UuMjAyNS84LzQBAAAA0zPeKQIAAAAFMTkuMDkAUAixyRbU3QhF</t>
  </si>
  <si>
    <t>aV/KFtTdCCRDSVEuQVJDQTpMT1VQLklRX0NMT1NFUFJJQ0UuMjAyNS84LzQBAAAAWVwPIgIAAAAHNjMuNDUxMwBQCLHJFtTdCN5YVsoW1N0IL0NJUS5OQVNEQVFHTTpCT1RaLklRX1NIQVJFU09VVFNUQU5ESU5HLjIwMjUvOC80AQAAAPf9CBYCAAAABTgzLjY2AN+5sMkW1N0IoVlXyhbU3QgoQ0lRLk5BU0RBUUdNOkFHSVguSVFfQ0xPU0VQUklDRS4yMDI1LzgvNAEAAAAj9wBwAgAAAAczMi4wMjI3AN+5sMkW1N0IGlxhyhbU3QgjQ0lRLl5ESkkuSVFfQ0xPU0VQUklDRS4yMDI1LzgvNC5VU0QBAAAA+LQoAAIAAAAQNDQxNzMuNjM4NDc2MzIzMwAD9K/JFtTdCHeLXcoW1N0II0NJUS5TTlBTLklRX0NMT1NFUFJJQ0UuMjAyNS84LzQuVVNEAQAAANSIAAACAAAABjYzNi4wMgC4VrHJFtTdCAVeU8oW1N0II0NJUS5BTkVULklRX0NMT1NFUFJJQ0UuMjAyNS84LzQuVVNEAQAAAMPb/AECAAAABjEyMC4zNQC4VrHJFtTdCAVeU8oW1N0IK0NJUS5LT1NFOkEwMDA2NjAuSVFfQ0xPU0VQUklDRS4yMDI1LzgvNC5VU0QBAAAAnXoNAAIAAAAKMTg2LjM0MzU5NgC4VrHJFtTdCAVeU8oW1N0II0NJUS5OVkRBLklRX0NMT1NFUFJJQ0UuMjAyNS84LzQuVVNEAQAAADN+AAACAAAAAzE4MAC4VrHJFtTdCAVeU8oW1N0IIkNJUS5NREIuSVFfQ0xPU0VQUklDRS4yMDI1LzgvNC5VU0QBAAAA4m7MAgIAAAAGMjI2LjU2ALhWsckW</t>
  </si>
  <si>
    <t>1N0IBV5TyhbU3QgjQ0lRLkRET0cuSVFfQ0xPU0VQUklDRS4yMDI1LzgvNC5VU0QBAAAAu6EECAIAAAAGMTM5LjEzALhWsckW1N0IBV5TyhbU3QgjQ0lRLk9SQ0wuSVFfQ0xPU0VQUklDRS4yMDI1LzgvNC5VU0QBAAAA51YAAAIAAAAGMjUyLjUzALhWsckW1N0IBV5TyhbU3QgjQ0lRLkFNWk4uSVFfQ0xPU0VQUklDRS4yMDI1LzgvNC5VU0QBAAAAPUkAAAIAAAAGMjExLjY1AFAIsckW1N0IWSZUyhbU3QgiQ0lRLkFQUC5JUV9DTE9TRVBSSUNFLjIwMjUvOC80LlVTRAEAAADauc4NAgAAAAYzOTUuMDEAUAixyRbU3QhFaV/KFtTdCCNDSVEuQURCRS5JUV9DTE9TRVBSSUNFLjIwMjUvOC80LlVTRAEAAAABXwAAAgAAAAYzMzguODUAUAixyRbU3QgaXGHKFtTdCCJDSVEuTk9XLklRX0NMT1NFUFJJQ0UuMjAyNS84LzQuVVNEAQAAAL90XgECAAAAAzkyMwBQCLHJFtTdCKOGXMoW1N0II0NJUS5NRVRBLklRX0NMT1NFUFJJQ0UuMjAyNS84LzQuVVNEAQAAABfbPAECAAAABjc3Ni4zNwBQCLHJFtTdCLbSYcoW1N0IKkNJUS5CSVQ6V1RBSS5JUV9TSEFSRVNPVVRTVEFORElORy4yMDI1LzgvNAEAAABNulsjAgAAAAgxMi4xNDc2MwBQCLHJFtTdCNBMVMoW1N0IL0NJUS5OQVNEQVFHTTpXSVNFLklRX1NIQVJFU09VVFNUQU5ESU5HLjIwMjUvOC80AQAAAOmwQ24CAAAABDAuODYAUAixyRbU3QgNZlTKFtTdCCtDSVEuQVJD</t>
  </si>
  <si>
    <t>QTpUSE5RLklRX1NIQVJFU09VVFNUQU5ESU5HLjIwMjUvOC80AQAAAK7DfiQCAAAABTMuNzI1AFAIsckW1N0IDWZUyhbU3QgkQ0lRLkFSQ0E6SUdQVC5JUV9DTE9TRVBSSUNFLjIwMjUvOC80AQAAAMwCXgECAAAABTUwLjY0AN+5sMkW1N0Id4tdyhbU3QgsQ0lRLk5BU0RBUUdNOkJPVFouSVFfQ0xPU0VQUklDRS4yMDI1LzgvNC5VU0QBAAAA9/0IFgIAAAAFMzMuOTcAA/SvyRbU3QiTLmHKFtTdCCNDSVEuQUdJWC5JUV9DTE9TRVBSSUNFLjIwMjUvOC80LlVTRAEAAAAj9wBwAgAAAAczMi4wMjI3AAP0r8kW1N0IttJhyhbU3QgjQ0lRLkxTRTpBSUFHLklRX0NMT1NFUFJJQ0UuMjAyNS84LzQBAAAA8J2CJAIAAAAGMTguMzc2AFAIsckW1N0IoVlXyhbU3QgjQ0lRLkxTRTpSQk9ULklRX0NMT1NFUFJJQ0UuMjAyNS84LzQBAAAAjnskFAIAAAAGMTUuMTM1AFAIsckW1N0ImkxdyhbU3QgoQ0lRLk5BU0RBUUdNOkZEVFguSVFfQ0xPU0VQUklDRS4yMDI1LzgvNAEAAAC9pZ0mAgAAAAYzOS4yNjUAUAixyRbU3QjJl2HKFtTdCCdDSVEuTkFTREFRR006QUlRLklRX0NMT1NFUFJJQ0UuMjAyNS84LzQBAAAA6dxiIQIAAAAFNDQuMzMA37mwyRbU3Qj9p2LKFtTdCClDSVEuREI6WEIwVC5JUV9TSEFSRVNPVVRTVEFORElORy4yMDI1LzgvNAEAAADTM94pAgAAAAQ0LjAzAFAIsckW1N0I2WZayhbU3QgkQ0lRLkFSQ0E6TFJO</t>
  </si>
  <si>
    <t>Wi5JUV9DTE9TRVBSSUNFLjIwMjUvOC80AQAAALV2wyYCAAAABTQzLjYyAFAIsckW1N0IiuxYyhbU3QguQ0lRLk5BU0RBUUdNOkFJUS5JUV9TSEFSRVNPVVRTVEFORElORy4yMDI1LzgvNAEAAADp3GIhAgAAAAk4OS4yNTAwMDIA37mwyRbU3Qi20mHKFtTdCCNDSVEuUUNPTS5JUV9DTE9TRVBSSUNFLjIwMjUvOC80LlVTRAEAAADVggAAAgAAAAYxNDcuNTEAuFaxyRbU3QjWKFjKFtTdCCJDSVEuVlJULklRX0NMT1NFUFJJQ0UuMjAyNS84LzQuVVNEAQAAAESbhyICAAAABTE0MC4yALhWsckW1N0IIxtayhbU3QgoQ0lRLlRXU0U6MjMzMC5JUV9DTE9TRVBSSUNFLjIwMjUvOC80LlVTRAEAAACrzAUAAgAAAAwzNy45Njc0ODU0MTUAuFaxyRbU3Qi7lVbKFtTdCCNDSVEuQ0ZMVC5JUV9DTE9TRVBSSUNFLjIwMjUvOC80LlVTRAEAAAAmAXoQAgAAAAUxNy4xMgC4VrHJFtTdCATLXsoW1N0II0NJUS5QQU5XLklRX0NMT1NFUFJJQ0UuMjAyNS84LzQuVVNEAQAAAIN9hAECAAAAAzE3MQC4VrHJFtTdCEQtYMoW1N0II0NJUS5TTk9XLklRX0NMT1NFUFJJQ0UuMjAyNS84LzQuVVNEAQAAALA8ZBACAAAABjIwOC40OAC4VrHJFtTdCNYoWMoW1N0II0NJUS5QTFRSLklRX0NMT1NFUFJJQ0UuMjAyNS84LzQuVVNEAQAAAGX6mAICAAAABjE2MC42NgC4VrHJFtTdCHwPW8oW1N0II0NJUS5NU0ZULklRX0NMT1NFUFJJQ0UuMjAy</t>
  </si>
  <si>
    <t>NS84LzQuVVNEAQAAAEtVAAACAAAABjUzNS42NABQCLHJFtTdCMTPXcoW1N0II0NJUS5SQkxYLklRX0NMT1NFUFJJQ0UuMjAyNS84LzQuVVNEAQAAAGlV9AECAAAABTEzMC43AFAIsckW1N0IIxtayhbU3QgiQ0lRLlRFTS5JUV9DTE9TRVBSSUNFLjIwMjUvOC80LlVTRAEAAAAA0yQZAgAAAAU1Ny41MgBQCLHJFtTdCGZVW8oW1N0IK0NJUS5BUkNBOkxSTlouSVFfU0hBUkVTT1VUU1RBTkRJTkcuMjAyNS84LzQBAAAAtXbDJgIAAAAEMC43OABQCLHJFtTdCP37VMoW1N0IK0NJUS5BUkNBOklHUFQuSVFfU0hBUkVTT1VUU1RBTkRJTkcuMjAyNS84LzQBAAAAzAJeAQIAAAADOS45AN+5sMkW1N0IIMVVyhbU3QgnQ0lRLk5BU0RBUUdNOlNNSC5JUV9DTE9TRVBSSUNFLjIwMjUvOC80AQAAAGDCNgACAAAABjI5MC4xOQDfubDJFtTdCCDFVcoW1N0IKkNJUS5BUkNBOkFJUy5JUV9TSEFSRVNPVVRTVEFORElORy4yMDI1LzgvNAEAAACYl59wAgAAAAMwLjgAUAixyRbU3QjAek/KFtTdCCNDSVEuXlNQWC5JUV9DTE9TRVBSSUNFLjIwMjUvOC80LlVTRAEAAACbuCgAAgAAABA2MzI5LjkzOTQ5OTc4OTI3AAP0r8kW1N0IttJhyhbU3QgrQ0lRLkFSQ0E6TE9VUC5JUV9TSEFSRVNPVVRTVEFORElORy4yMDI1LzgvNAEAAABZXA8iAgAAAAgxLjYwMDAwMQBQCLHJFtTdCGj8XMoW1N0IKENJUS5OQVNEQVFHTTpCT1RaLklRX0NM</t>
  </si>
  <si>
    <t>T1NFUFJJQ0UuMjAyNS84LzQBAAAA9/0IFgIAAAAFMzMuOTcA37mwyRbU3QhELWDKFtTdCCRDSVEuQVJDQTpUSE5RLklRX0NMT1NFUFJJQ0UuMjAyNS84LzQBAAAArsN+JAIAAAAHNTUuNTEzOQDfubDJFtTdCNlmWsoW1N0IK0NJUS5OQVNEQVFHTTpRUVEuSVFfQ0xPU0VQUklDRS4yMDI1LzgvNC5VU0QBAAAADrp7AAIAAAAFNTY0LjEAA/SvyRbU3QiTLmHKFtTdCC9DSVEuTkFTREFRR006Uk9CVC5JUV9TSEFSRVNPVVRTVEFORElORy4yMDI1LzgvNAEAAABcY9kgAgAAAAkxMC4zMDAwMDIA37mwyRbU3QhELWDKFtTdCCtDSVEuTkFTREFRR006U01ILklRX0NMT1NFUFJJQ0UuMjAyNS84LzQuVVNEAQAAAGDCNgACAAAABjI5MC4xOQAD9K/JFtTdCKOGXMoW1N0IK0NJUS5OQVNEQVFHTTpBSVEuSVFfQ0xPU0VQUklDRS4yMDI1LzgvNC5VU0QBAAAA6dxiIQIAAAAFNDQuMzMAA/SvyRbU3QhELWDKFtTdCCNDSVEuQklUOldUQUkuSVFfQ0xPU0VQUklDRS4yMDI1LzgvNAEAAABNulsjAgAAAAU2NC45MQBQCLHJFtTdCNlmWsoW1N0IKENJUS5OQVNEQVFHTTpXSVNFLklRX0NMT1NFUFJJQ0UuMjAyNS84LzQBAAAA6bBDbgIAAAAHMzcuOTc5NwBQCLHJFtTdCEVpX8oW1N0II0NJUS5eTkRYLklRX0NMT1NFUFJJQ0UuMjAyNS84LzEuVVNEAQAAAA6zKAACAAAACjIyNzYzLjMxMzMAuFaxyRbU3QjMFk3KFtTdCBtDSVEu</t>
  </si>
  <si>
    <t>QklUOldUQUkuSVFfQ0xPU0VQUklDRS4BAAAATbpbIwIAAAAFNjQuOTEA1MKeEQnU3QijKtsXCdTdCCBDSVEuTkFTREFRR006V0lTRS5JUV9DTE9TRVBSSUNFLgEAAADpsENuAgAAAAczNy45Nzk3AP/YnhEJ1N0IoyrbFwnU3QgrQ0lRLk5BU0RBUUdNOlNNSC5JUV9DTE9TRVBSSUNFLjIwMjUvOC8zLlVTRAEAAABgwjYAAwAAAAAA/9ieEQnU3Qh3idMRCdTdCCtDSVEuTkFTREFRR006QUlRLklRX0NMT1NFUFJJQ0UuMjAyNS84LzMuVVNEAQAAAOncYiEDAAAAAAD/2J4RCdTdCHeJ0xEJ1N0IJ0NJUS5OQVNEQVFHTTpST0JULklRX1NIQVJFU09VVFNUQU5ESU5HLgEAAABcY9kgAgAAAAkxMC4zMDAwMDIA/9ieEQnU3QijKtsXCdTdCCtDSVEuTkFTREFRR006UVFRLklRX0NMT1NFUFJJQ0UuMjAyNS84LzMuVVNEAQAAAA66ewADAAAAAAD/2J4RCdTdCHeJ0xEJ1N0II0NJUS5BUkNBOkxPVVAuSVFfU0hBUkVTT1VUU1RBTkRJTkcuAQAAAFlcDyICAAAACDEuNjAwMDAxAP/YnhEJ1N0IoyrbFwnU3QggQ0lRLk5BU0RBUUdNOkJPVFouSVFfQ0xPU0VQUklDRS4BAAAA9/0IFgIAAAAFMzMuOTcA/9ieEQnU3QijKtsXCdTdCBxDSVEuQVJDQTpUSE5RLklRX0NMT1NFUFJJQ0UuAQAAAK7DfiQCAAAABzU1LjUxMzkA/9ieEQnU3Qj7XdsXCdTdCCNDSVEuXlNQWC5JUV9DTE9TRVBSSUNFLjIwMjUvOC8zLlVTRAEAAACbuCgA</t>
  </si>
  <si>
    <t>AwAAAAAA/9ieEQnU3Qh3idMRCdTdCCNDSVEuQVJDQTpMUk5aLklRX1NIQVJFU09VVFNUQU5ESU5HLgEAAAC1dsMmAgAAAAQwLjc4AP/YnhEJ1N0I0QPbFwnU3QgjQ0lRLkFSQ0E6SUdQVC5JUV9TSEFSRVNPVVRTVEFORElORy4BAAAAzAJeAQIAAAADOS45AP/YnhEJ1N0I0QPbFwnU3QgfQ0lRLk5BU0RBUUdNOlNNSC5JUV9DTE9TRVBSSUNFLgEAAABgwjYAAgAAAAYyOTAuMTkA/9ieEQnU3QjRA9sXCdTdCCJDSVEuQVJDQTpBSVMuSVFfU0hBUkVTT1VUU1RBTkRJTkcuAQAAAJiXn3ACAAAAAzAuOAD/2J4RCdTdCNED2xcJ1N0IG0NJUS5SQkxYLklRX0NMT1NFUFJJQ0UuLlVTRAEAAABpVfQBAgAAAAUxMzAuNwD/2J4RCdTdCLlOpe8W1N0IGkNJUS5URU0uSVFfQ0xPU0VQUklDRS4uVVNEAQAAAADTJBkCAAAABTU3LjUyAP/YnhEJ1N0IuU6l7xbU3QgbQ0lRLlBBTlcuSVFfQ0xPU0VQUklDRS4uVVNEAQAAAIN9hAECAAAAAzE3MQD/2J4RCdTdCLlOpe8W1N0IG0NJUS5TTk9XLklRX0NMT1NFUFJJQ0UuLlVTRAEAAACwPGQQAgAAAAYyMDguNDgA/9ieEQnU3Qi5TqXvFtTdCBtDSVEuUExUUi5JUV9DTE9TRVBSSUNFLi5VU0QBAAAAZfqYAgIAAAAGMTYwLjY2AP/YnhEJ1N0IuU6l7xbU3QgbQ0lRLk1TRlQuSVFfQ0xPU0VQUklDRS4uVVNEAQAAAEtVAAACAAAABjUzNS42NAD/2J4RCdTdCLlOpe8W1N0IG0NJUS5R</t>
  </si>
  <si>
    <t>Q09NLklRX0NMT1NFUFJJQ0UuLlVTRAEAAADVggAAAgAAAAYxNDcuNTEA/9ieEQnU3Qi5TqXvFtTdCBpDSVEuVlJULklRX0NMT1NFUFJJQ0UuLlVTRAEAAABEm4ciAgAAAAUxNDAuMgD/2J4RCdTdCLlOpe8W1N0IIENJUS5UV1NFOjIzMzAuSVFfQ0xPU0VQUklDRS4uVVNEAQAAAKvMBQACAAAADDM3Ljk2NzQ4NTQxNQD/2J4RCdTdCNwipu8W1N0IG0NJUS5DRkxULklRX0NMT1NFUFJJQ0UuLlVTRAEAAAAmAXoQAgAAAAUxNy4xMgD/2J4RCdTdCLlOpe8W1N0IG0NJUS5MU0U6QUlBRy5JUV9DTE9TRVBSSUNFLgEAAADwnYIkAgAAAAYxOC4zNzYA/9ieEQnU3QjRA9sXCdTdCBtDSVEuTFNFOlJCT1QuSVFfQ0xPU0VQUklDRS4BAAAAjnskFAIAAAAGMTUuMTM1AP/YnhEJ1N0I0QPbFwnU3QggQ0lRLk5BU0RBUUdNOkZEVFguSVFfQ0xPU0VQUklDRS4BAAAAvaWdJgIAAAAGMzkuMjY1AP/YnhEJ1N0I+13bFwnU3QgfQ0lRLk5BU0RBUUdNOkFJUS5JUV9DTE9TRVBSSUNFLgEAAADp3GIhAgAAAAU0NC4zMwD/2J4RCdTdCPtd2xcJ1N0IIUNJUS5EQjpYQjBULklRX1NIQVJFU09VVFNUQU5ESU5HLgEAAADTM94pAgAAAAQ0LjAzAP/YnhEJ1N0I5ITbFwnU3QgcQ0lRLkFSQ0E6TFJOWi5JUV9DTE9TRVBSSUNFLgEAAAC1dsMmAgAAAAU0My42MgD/2J4RCdTdCKMq2xcJ1N0IJkNJUS5OQVNEQVFHTTpBSVEuSVFfU0hBUkVT</t>
  </si>
  <si>
    <t>T1VUU1RBTkRJTkcuAQAAAOncYiECAAAACTg5LjI1MDAwMgD/2J4RCdTdCKMq2xcJ1N0ILENJUS5OQVNEQVFHTTpCT1RaLklRX0NMT1NFUFJJQ0UuMjAyNS84LzMuVVNEAQAAAPf9CBYDAAAAAAD/2J4RCdTdCHti0xEJ1N0II0NJUS5BR0lYLklRX0NMT1NFUFJJQ0UuMjAyNS84LzMuVVNEAQAAACP3AHADAAAAAAD/2J4RCdTdCHeJ0xEJ1N0IIkNJUS5CSVQ6V1RBSS5JUV9TSEFSRVNPVVRTVEFORElORy4BAAAATbpbIwIAAAAIMTIuMTQ3NjMA/9ieEQnU3QijKtsXCdTdCCdDSVEuTkFTREFRR006V0lTRS5JUV9TSEFSRVNPVVRTVEFORElORy4BAAAA6bBDbgIAAAAEMC44NgD/2J4RCdTdCKMq2xcJ1N0II0NJUS5BUkNBOlRITlEuSVFfU0hBUkVTT1VUU1RBTkRJTkcuAQAAAK7DfiQCAAAABTMuNzI1AP/YnhEJ1N0IoyrbFwnU3QgcQ0lRLkFSQ0E6SUdQVC5JUV9DTE9TRVBSSUNFLgEAAADMAl4BAgAAAAU1MC42NAD/2J4RCdTdCKMq2xcJ1N0IGkNJUS5BUFAuSVFfQ0xPU0VQUklDRS4uVVNEAQAAANq5zg0CAAAABjM5NS4wMQD/2J4RCdTdCLlOpe8W1N0IG0NJUS5BREJFLklRX0NMT1NFUFJJQ0UuLlVTRAEAAAABXwAAAgAAAAYzMzguODUA/9ieEQnU3Qi5TqXvFtTdCBpDSVEuTk9XLklRX0NMT1NFUFJJQ0UuLlVTRAEAAAC/dF4BAgAAAAM5MjMA/9ieEQnU3Qi5TqXvFtTdCBtDSVEuTUVUQS5JUV9DTE9TRVBS</t>
  </si>
  <si>
    <t>SUNFLi5VU0QBAAAAF9s8AQIAAAAGNzc2LjM3AP/YnhEJ1N0IuU6l7xbU3QgaQ0lRLk1EQi5JUV9DTE9TRVBSSUNFLi5VU0QBAAAA4m7MAgIAAAAGMjI2LjU2AP/YnhEJ1N0I3CKm7xbU3QgbQ0lRLkRET0cuSVFfQ0xPU0VQUklDRS4uVVNEAQAAALuhBAgCAAAABjEzOS4xMwD/2J4RCdTdCLlOpe8W1N0IG0NJUS5PUkNMLklRX0NMT1NFUFJJQ0UuLlVTRAEAAADnVgAAAgAAAAYyNTIuNTMA/9ieEQnU3Qi5TqXvFtTdCBtDSVEuQU1aTi5JUV9DTE9TRVBSSUNFLi5VU0QBAAAAPUkAAAIAAAAGMjExLjY1AP/YnhEJ1N0I3CKm7xbU3QgbQ0lRLlNOUFMuSVFfQ0xPU0VQUklDRS4uVVNEAQAAANSIAAACAAAABjYzNi4wMgD/2J4RCdTdCNwipu8W1N0IG0NJUS5BTkVULklRX0NMT1NFUFJJQ0UuLlVTRAEAAADD2/wBAgAAAAYxMjAuMzUA/9ieEQnU3QjcIqbvFtTdCCNDSVEuS09TRTpBMDAwNjYwLklRX0NMT1NFUFJJQ0UuLlVTRAEAAACdeg0AAgAAAAoxODYuMzQzNTk2AP/YnhEJ1N0I3CKm7xbU3QgbQ0lRLk5WREEuSVFfQ0xPU0VQUklDRS4uVVNEAQAAADN+AAACAAAAAzE4MAD/2J4RCdTdCNwipu8W1N0II0NJUS5eREpJLklRX0NMT1NFUFJJQ0UuMjAyNS84LzMuVVNEAQAAAPi0KAADAAAAAAD/2J4RCdTdCHti0xEJ1N0IIENJUS5OQVNEQVFHTTpST0JULklRX0NMT1NFUFJJQ0UuAQAAAFxj2SACAAAABTUwLjEx</t>
  </si>
  <si>
    <t>AP/YnhEJ1N0I5ITbFwnU3QgmQ0lRLk5BU0RBUUdNOlFRUS5JUV9TSEFSRVNPVVRTVEFORElORy4BAAAADrp7AAIAAAAGNjM5LjE1AP/YnhEJ1N0IG6zbFwnU3QgaQ0lRLkRCOlhCMFQuSVFfQ0xPU0VQUklDRS4BAAAA0zPeKQIAAAAGMTkuMjIyAP/YnhEJ1N0IG6zbFwnU3QgcQ0lRLkFSQ0E6TE9VUC5JUV9DTE9TRVBSSUNFLgEAAABZXA8iAgAAAAc2My40NTEzAP/YnhEJ1N0I+13bFwnU3QgnQ0lRLk5BU0RBUUdNOkJPVFouSVFfU0hBUkVTT1VUU1RBTkRJTkcuAQAAAPf9CBYCAAAABTgzLjY2AP/YnhEJ1N0I+13bFwnU3QgbQ0lRLlNIT1AuSVFfQ0xPU0VQUklDRS4uVVNEAQAAAAYrBAUCAAAABjEyNS4yMQD/2J4RCdTdCNwipu8W1N0IGkNJUS5JT1QuSVFfQ0xPU0VQUklDRS4uVVNEAQAAALo+/BECAAAABDM3LjYA/9ieEQnU3QjcIqbvFtTdCBtDSVEuRFVPTC5JUV9DTE9TRVBSSUNFLi5VU0QBAAAAsPCHDAIAAAAGMzUyLjM2AP/YnhEJ1N0I3CKm7xbU3QgbQ0lRLlBTVEcuSVFfQ0xPU0VQUklDRS4uVVNEAQAAALjKpQYCAAAABTU2LjI1AP/YnhEJ1N0I3CKm7xbU3QgaQ0lRLk5FVC5JUV9DTE9TRVBSSUNFLi5VU0QBAAAANPXgBAIAAAAFMjA4LjgA/9ieEQnU3QjcIqbvFtTdCBtDSVEuTkJJUy5JUV9DTE9TRVBSSUNFLi5VU0QBAAAAv/sZAwIAAAAFNTQuMTcA/9ieEQnU3QjcIqbvFtTdCCVDSVEuTkFT</t>
  </si>
  <si>
    <t>REFRR1M6R09PR0wuSVFfQ0xPU0VQUklDRS4uVVNEAQAAAKhxAAACAAAABjE5NS4wNAD/2J4RCdTdCNwipu8W1N0IGkNJUS5BUk0uSVFfQ0xPU0VQUklDRS4uVVNEAQAAACznxScCAAAABjE0MC4wNQD/2J4RCdTdCNwipu8W1N0IIENJUS5UV1NFOjI0NTQuSVFfQ0xPU0VQUklDRS4uVVNEAQAAAD03XAACAAAACzQ0LjQ5MDUzMzU3AP/YnhEJ1N0I3CKm7xbU3QgkQ0lRLk5BU0RBUUdTOkFTTUwuSVFfQ0xPU0VQUklDRS4uVVNEAQAAACjvBQACAAAABjY5OS4zNgD/2J4RCdTdCNwipu8W1N0IG0NJUS5BQVBMLklRX0NMT1NFUFJJQ0UuLlVTRAEAAABpYQAAAgAAAAYyMDMuMzUA/9ieEQnU3QjcIqbvFtTdCCNDSVEuQVJDQTpBUlRZLklRX1NIQVJFU09VVFNUQU5ESU5HLgEAAABuH2khAgAAAAUyOC4xNQD/2J4RCdTdCPtd2xcJ1N0IHENJUS5YVFJBOlhBSVguSVFfQ0xPU0VQUklDRS4BAAAANeziIgIAAAAGMTM5LjAyAP/YnhEJ1N0I+13bFwnU3QgbQ0lRLkFSQ0E6QUlTLklRX0NMT1NFUFJJQ0UuAQAAAJiXn3ACAAAABzI5LjQ4MzkA/9ieEQnU3Qj7XdsXCdTdCBxDSVEuQkFUUzpXVEFJLklRX0NMT1NFUFJJQ0UuAQAAAGBOb2QCAAAABTI1LjMxAP/YnhEJ1N0IG6zbFwnU3QgjQ0lRLlhUUkE6WEFJWC5JUV9TSEFSRVNPVVRTVEFORElORy4BAAAANeziIgIAAAAJMzUuMjQ0OTY5AP/YnhEJ1N0IJ9PbFwnU3Qgj</t>
  </si>
  <si>
    <t>Q0lRLkJBVFM6V1RBSS5JUV9TSEFSRVNPVVRTVEFORElORy4BAAAAYE5vZAIAAAADOC42AP/YnhEJ1N0IJ9PbFwnU3QgiQ0lRLkJBVFM6SUdWLklRX1NIQVJFU09VVFNUQU5ESU5HLgEAAADNOoYAAgAAAAMxMDgA/9ieEQnU3QjkhNsXCdTdCB9DSVEuTkFTREFRR006UVFRLklRX0NMT1NFUFJJQ0UuAQAAAA66ewACAAAABTU2NC4xAP/YnhEJ1N0I5ITbFwnU3QgiQ0lRLkFTWDpSQlRaLklRX1NIQVJFU09VVFNUQU5ESU5HLgEAAAAp7XYiAgAAAAkyMC42NzE1OTcA/9ieEQnU3QjkhNsXCdTdCCNDSVEuQVJDQTpDSEFULklRX1NIQVJFU09VVFNUQU5ESU5HLgEAAAAAMDVtAgAAAAU3LjUyNQD/2J4RCdTdCOSE2xcJ1N0IG0NJUS5XREFZLklRX0NMT1NFUFJJQ0UuLlVTRAEAAACHY2sBAgAAAAYyMjUuMTIA/9ieEQnU3Qi5TqXvFtTdCBpDSVEuU0FQLklRX0NMT1NFUFJJQ0UuLlVTRAEAAAAL7gEAAgAAAA8yODMuMTExNjI1MjU1MjUA/9ieEQnU3Qi5TqXvFtTdCBtDSVEuR1RMQi5JUV9DTE9TRVBSSUNFLi5VU0QBAAAAzYQXEQIAAAAFNDQuMTUA/9ieEQnU3Qi5TqXvFtTdCBtDSVEuRVNUQy5JUV9DTE9TRVBSSUNFLi5VU0QBAAAAgIRbDQIAAAAFODAuNTMA/9ieEQnU3Qi5TqXvFtTdCBtDSVEuVFNMQS5JUV9DTE9TRVBSSUNFLi5VU0QBAAAAEMaiAQIAAAAGMzA5LjI2AP/YnhEJ1N0IuU6l7xbU3QgbQ0lRLlRF</t>
  </si>
  <si>
    <t>QU0uSVFfQ0xPU0VQUklDRS4uVVNEAQAAAFITIg8CAAAABjE4NS42OQD/2J4RCdTdCLlOpe8W1N0IGUNJUS5NVS5JUV9DTE9TRVBSSUNFLi5VU0QBAAAABmkEAAIAAAAGMTA3Ljc3AP/YnhEJ1N0IuU6l7xbU3QgbQ0lRLk1SVkwuSVFfQ0xPU0VQUklDRS4uVVNEAQAAALZ5AAACAAAABTc2LjUzAP/YnhEJ1N0IuU6l7xbU3QgbQ0lRLkFWR08uSVFfQ0xPU0VQUklDRS4uVVNEAQAAAPC2fQECAAAABjI5Ny43MgD/2J4RCdTdCLlOpe8W1N0IGUNJUS5aUy5JUV9DTE9TRVBSSUNFLi5VU0QBAAAA1MyBAwIAAAAGMjg1Ljg2AP/YnhEJ1N0IuU6l7xbU3QgbQ0lRLkFTWDpSQlRaLklRX0NMT1NFUFJJQ0UuAQAAACntdiICAAAABTE0LjUzAP/YnhEJ1N0I5ITbFwnU3QgcQ0lRLkFSQ0E6Q0hBVC5JUV9DTE9TRVBSSUNFLgEAAAAAMDVtAgAAAAU1MS4xMQD/2J4RCdTdCOSE2xcJ1N0IHENJUS5BUkNBOkFSVFkuSVFfQ0xPU0VQUklDRS4BAAAAbh9pIQIAAAAFNDMuMTMA/9ieEQnU3QgbrNsXCdTdCBtDSVEuQkFUUzpJR1YuSVFfQ0xPU0VQUklDRS4BAAAAzTqGAAIAAAAGMTEwLjk4AP/YnhEJ1N0IG6zbFwnU3QgaQ0lRLkNSTS5JUV9DTE9TRVBSSUNFLi5VU0QBAAAAJeABAAIAAAAGMjUyLjMyAP/YnhEJ1N0IuU6l7xbU3QgiQ0lRLkxTRTpBSUFHLklRX1NIQVJFU09VVFNUQU5ESU5HLgEAAADwnYIkAgAAAAk0MS40NzMz</t>
  </si>
  <si>
    <t>NjIA/9ieEQnU3QgbrNsXCdTdCCdDSVEuTkFTREFRR006RkRUWC5JUV9TSEFSRVNPVVRTVEFORElORy4BAAAAvaWdJgIAAAAINC42ODg0NjkA/9ieEQnU3QgbrNsXCdTdCCZDSVEuTkFTREFRR006U01ILklRX1NIQVJFU09VVFNUQU5ESU5HLgEAAABgwjYAAgAAAAk5NC40OTE4NzQA/9ieEQnU3QgbrNsXCdTdCC5DSVEuTkFTREFRR006U01ILklRX1NIQVJFU09VVFNUQU5ESU5HLjIwMjUvOC8zAQAAAGDCNgACAAAACTk0LjQ5MTg3NAD/2J4RCdTdCHti0xEJ1N0IL0NJUS5OQVNEQVFHTTpGRFRYLklRX1NIQVJFU09VVFNUQU5ESU5HLjIwMjUvOC8zAQAAAL2lnSYCAAAACDQuNjg4NDY5AP/YnhEJ1N0Ie2LTEQnU3QgqQ0lRLkxTRTpBSUFHLklRX1NIQVJFU09VVFNUQU5ESU5HLjIwMjUvOC8zAQAAAPCdgiQCAAAACTQxLjQxMzM2MgD/2J4RCdTdCHti0xEJ1N0IL0NJUS5OQVNEQVFHTTpBR0lYLklRX1NIQVJFU09VVFNUQU5ESU5HLjIwMjUvOC8zAQAAACP3AHACAAAACDAuOTAwMDAyAP/YnhEJ1N0Ie2LTEQnU3QgjQ0lRLkJBVFM6SUdWLklRX0NMT1NFUFJJQ0UuMjAyNS84LzMBAAAAzTqGAAMAAAAAAP/YnhEJ1N0Ie2LTEQnU3QgkQ0lRLkFSQ0E6QVJUWS5JUV9DTE9TRVBSSUNFLjIwMjUvOC8zAQAAAG4faSEDAAAAAAD/2J4RCdTdCHti0xEJ1N0IJENJUS5BUkNBOkNIQVQuSVFfQ0xPU0VQUklDRS4yMDI1</t>
  </si>
  <si>
    <t>LzgvMwEAAAAAMDVtAwAAAAAA/9ieEQnU3QhYO9MRCdTdCCNDSVEuQVNYOlJCVFouSVFfQ0xPU0VQUklDRS4yMDI1LzgvMwEAAAAp7XYiAwAAAAAAxPCeEQnU3QhYO9MRCdTdCCtDSVEuQVJDQTpDSEFULklRX1NIQVJFU09VVFNUQU5ESU5HLjIwMjUvOC8zAQAAAAAwNW0CAAAABTcuNTI1AMTwnhEJ1N0IWDvTEQnU3QgqQ0lRLkFTWDpSQlRaLklRX1NIQVJFU09VVFNUQU5ESU5HLjIwMjUvOC8zAQAAACntdiICAAAACTIwLjY3MTU5NwDE8J4RCdTdCFg70xEJ1N0IJ0NJUS5OQVNEQVFHTTpRUVEuSVFfQ0xPU0VQUklDRS4yMDI1LzgvMwEAAAAOunsAAwAAAAAAxPCeEQnU3QhYO9MRCdTdCCpDSVEuQkFUUzpJR1YuSVFfU0hBUkVTT1VUU1RBTkRJTkcuMjAyNS84LzMBAAAAzTqGAAIAAAADMTA4AMTwnhEJ1N0Ie2LTEQnU3QgrQ0lRLkJBVFM6V1RBSS5JUV9TSEFSRVNPVVRTVEFORElORy4yMDI1LzgvMwEAAABgTm9kAgAAAAM4LjYAxPCeEQnU3Qh7YtMRCdTdCCtDSVEuWFRSQTpYQUlYLklRX1NIQVJFU09VVFNUQU5ESU5HLjIwMjUvOC8zAQAAADXs4iICAAAACTM0Ljg5OTg2OQDE8J4RCdTdCHti0xEJ1N0IJENJUS5CQVRTOldUQUkuSVFfQ0xPU0VQUklDRS4yMDI1LzgvMwEAAABgTm9kAwAAAAAAxPCeEQnU3Qh7YtMRCdTdCCNDSVEuQVJDQTpBSVMuSVFfQ0xPU0VQUklDRS4yMDI1LzgvMwEAAACYl59wAwAA</t>
  </si>
  <si>
    <t>AAAAxPCeEQnU3QhRFNMRCdTdCCRDSVEuWFRSQTpYQUlYLklRX0NMT1NFUFJJQ0UuMjAyNS84LzMBAAAANeziIgMAAAAAAMTwnhEJ1N0IURTTEQnU3QgrQ0lRLkFSQ0E6QVJUWS5JUV9TSEFSRVNPVVRTVEFORElORy4yMDI1LzgvMwEAAABuH2khAgAAAAUyOC4xNQDE8J4RCdTdCFEU0xEJ1N0IKENJUS5OQVNEQVFHTTpBR0lYLklRX0NMT1NFUFJJQ0UuMjAyNS84LzMBAAAAI/cAcAMAAAAAAMTwnhEJ1N0IURTTEQnU3QgvQ0lRLk5BU0RBUUdNOkJPVFouSVFfU0hBUkVTT1VUU1RBTkRJTkcuMjAyNS84LzMBAAAA9/0IFgIAAAAFODMuNjYAxPCeEQnU3QhYO9MRCdTdCCRDSVEuQVJDQTpMT1VQLklRX0NMT1NFUFJJQ0UuMjAyNS84LzMBAAAAWVwPIgMAAAAAAMTwnhEJ1N0IWDvTEQnU3QgiQ0lRLkRCOlhCMFQuSVFfQ0xPU0VQUklDRS4yMDI1LzgvMwEAAADTM94pAwAAAAAAxPCeEQnU3QhYO9MRCdTdCC5DSVEuTkFTREFRR006UVFRLklRX1NIQVJFU09VVFNUQU5ESU5HLjIwMjUvOC8zAQAAAA66ewACAAAABjYzOS4xNQDE8J4RCdTdCFg70xEJ1N0IKENJUS5OQVNEQVFHTTpST0JULklRX0NMT1NFUFJJQ0UuMjAyNS84LzMBAAAAXGPZIAMAAAAAAMTwnhEJ1N0IWDvTEQnU3QgkQ0lRLkFSQ0E6SUdQVC5JUV9DTE9TRVBSSUNFLjIwMjUvOC8zAQAAAMwCXgEDAAAAAADE8J4RCdTdCEPt0hEJ1N0IK0NJUS5BUkNB</t>
  </si>
  <si>
    <t>OlRITlEuSVFfU0hBUkVTT1VUU1RBTkRJTkcuMjAyNS84LzMBAAAArsN+JAIAAAAFMy43MjUAxPCeEQnU3QhRFNMRCdTdCC9DSVEuTkFTREFRR006V0lTRS5JUV9TSEFSRVNPVVRTVEFORElORy4yMDI1LzgvMwEAAADpsENuAgAAAAQwLjg2AMTwnhEJ1N0IURTTEQnU3QgqQ0lRLkJJVDpXVEFJLklRX1NIQVJFU09VVFNUQU5ESU5HLjIwMjUvOC8zAQAAAE26WyMCAAAACDEyLjA2NjYzAMTwnhEJ1N0IURTTEQnU3QguQ0lRLk5BU0RBUUdNOkFJUS5JUV9TSEFSRVNPVVRTVEFORElORy4yMDI1LzgvMwEAAADp3GIhAgAAAAk4OS4yNTAwMDIAxPCeEQnU3QhRFNMRCdTdCCRDSVEuQVJDQTpMUk5aLklRX0NMT1NFUFJJQ0UuMjAyNS84LzMBAAAAtXbDJgMAAAAAAMTwnhEJ1N0IURTTEQnU3QgpQ0lRLkRCOlhCMFQuSVFfU0hBUkVTT1VUU1RBTkRJTkcuMjAyNS84LzMBAAAA0zPeKQIAAAAENC4wMwDE8J4RCdTdCFEU0xEJ1N0IJ0NJUS5OQVNEQVFHTTpBSVEuSVFfQ0xPU0VQUklDRS4yMDI1LzgvMwEAAADp3GIhAwAAAAAAxPCeEQnU3QhRFNMRCdTdCChDSVEuTkFTREFRR006RkRUWC5JUV9DTE9TRVBSSUNFLjIwMjUvOC8zAQAAAL2lnSYDAAAAAADE8J4RCdTdCFEU0xEJ1N0II0NJUS5MU0U6UkJPVC5JUV9DTE9TRVBSSUNFLjIwMjUvOC8zAQAAAI57JBQDAAAAAADE8J4RCdTdCEPt0hEJ1N0II0NJUS5MU0U6QUlB</t>
  </si>
  <si>
    <t>Ry5JUV9DTE9TRVBSSUNFLjIwMjUvOC8zAQAAAPCdgiQDAAAAAADE8J4RCdTdCEPt0hEJ1N0IKkNJUS5BUkNBOkFJUy5JUV9TSEFSRVNPVVRTVEFORElORy4yMDI1LzgvMwEAAACYl59wAgAAAAMwLjgAxPCeEQnU3QhD7dIRCdTdCCdDSVEuTkFTREFRR006U01ILklRX0NMT1NFUFJJQ0UuMjAyNS84LzMBAAAAYMI2AAMAAAAAAMTwnhEJ1N0IQ+3SEQnU3QgrQ0lRLkFSQ0E6SUdQVC5JUV9TSEFSRVNPVVRTVEFORElORy4yMDI1LzgvMwEAAADMAl4BAgAAAAM5LjkAxPCeEQnU3QhD7dIRCdTdCCtDSVEuQVJDQTpMUk5aLklRX1NIQVJFU09VVFNUQU5ESU5HLjIwMjUvOC8zAQAAALV2wyYCAAAABDAuNzgAxPCeEQnU3QhD7dIRCdTdCCRDSVEuQVJDQTpUSE5RLklRX0NMT1NFUFJJQ0UuMjAyNS84LzMBAAAArsN+JAMAAAAAAMTwnhEJ1N0IQ+3SEQnU3QgoQ0lRLk5BU0RBUUdNOkJPVFouSVFfQ0xPU0VQUklDRS4yMDI1LzgvMwEAAAD3/QgWAwAAAAAAxPCeEQnU3QhD7dIRCdTdCCtDSVEuQVJDQTpMT1VQLklRX1NIQVJFU09VVFNUQU5ESU5HLjIwMjUvOC8zAQAAAFlcDyICAAAACDEuNjAwMDAxAMTwnhEJ1N0IQ+3SEQnU3QgvQ0lRLk5BU0RBUUdNOlJPQlQuSVFfU0hBUkVTT1VUU1RBTkRJTkcuMjAyNS84LzMBAAAAXGPZIAIAAAAJMTAuMzAwMDAyAMTwnhEJ1N0IGcbSEQnU3QgoQ0lRLk5BU0RBUUdNOldJU0Uu</t>
  </si>
  <si>
    <t>SVFfQ0xPU0VQUklDRS4yMDI1LzgvMwEAAADpsENuAwAAAAAAxPCeEQnU3QgZxtIRCdTdCCNDSVEuQklUOldUQUkuSVFfQ0xPU0VQUklDRS4yMDI1LzgvMwEAAABNulsjAwAAAAAAxPCeEQnU3QhD7dIRCdTdCCJDSVEuQ1JNLklRX0NMT1NFUFJJQ0UuMjAyNS84LzMuVVNEAQAAACXgAQADAAAAAADE8J4RCdTdCKrhLxIJ1N0IIUNJUS5aUy5JUV9DTE9TRVBSSUNFLjIwMjUvOC8zLlVTRAEAAADUzIEDAwAAAAAAxPCeEQnU3QjnCDASCdTdCCNDSVEuQVZHTy5JUV9DTE9TRVBSSUNFLjIwMjUvOC8zLlVTRAEAAADwtn0BAwAAAAAAxPCeEQnU3QjnCDASCdTdCCNDSVEuTVJWTC5JUV9DTE9TRVBSSUNFLjIwMjUvOC8zLlVTRAEAAAC2eQAAAwAAAAAAxPCeEQnU3QjnCDASCdTdCCFDSVEuTVUuSVFfQ0xPU0VQUklDRS4yMDI1LzgvMy5VU0QBAAAABmkEAAMAAAAAAMTwnhEJ1N0I6y8wEgnU3QgjQ0lRLlRFQU0uSVFfQ0xPU0VQUklDRS4yMDI1LzgvMy5VU0QBAAAAUhMiDwMAAAAAAMTwnhEJ1N0IxFYwEgnU3QgjQ0lRLlRTTEEuSVFfQ0xPU0VQUklDRS4yMDI1LzgvMy5VU0QBAAAAEMaiAQMAAAAAAMTwnhEJ1N0IxFYwEgnU3QgjQ0lRLkVTVEMuSVFfQ0xPU0VQUklDRS4yMDI1LzgvMy5VU0QBAAAAgIRbDQMAAAAAAMTwnhEJ1N0IxFYwEgnU3QgjQ0lRLkdUTEIuSVFfQ0xPU0VQUklDRS4yMDI1LzgvMy5VU0QBAAAA</t>
  </si>
  <si>
    <t>zYQXEQMAAAAAAMTwnhEJ1N0I6y8wEgnU3QgiQ0lRLlNBUC5JUV9DTE9TRVBSSUNFLjIwMjUvOC8zLlVTRAEAAAAL7gEAAwAAAAAAxPCeEQnU3QjrLzASCdTdCCNDSVEuV0RBWS5JUV9DTE9TRVBSSUNFLjIwMjUvOC8zLlVTRAEAAACHY2sBAwAAAAAAxPCeEQnU3QjrLzASCdTdCCNDSVEuQUFQTC5JUV9DTE9TRVBSSUNFLjIwMjUvOC8zLlVTRAEAAABpYQAAAwAAAAAAxPCeEQnU3QjrLzASCdTdCCxDSVEuTkFTREFRR1M6QVNNTC5JUV9DTE9TRVBSSUNFLjIwMjUvOC8zLlVTRAEAAAAo7wUAAwAAAAAAxPCeEQnU3QjRfTASCdTdCChDSVEuVFdTRToyNDU0LklRX0NMT1NFUFJJQ0UuMjAyNS84LzMuVVNEAQAAAD03XAADAAAAAADE8J4RCdTdCNF9MBIJ1N0IIkNJUS5BUk0uSVFfQ0xPU0VQUklDRS4yMDI1LzgvMy5VU0QBAAAALOfFJwMAAAAAAMTwnhEJ1N0I0X0wEgnU3QgtQ0lRLk5BU0RBUUdTOkdPT0dMLklRX0NMT1NFUFJJQ0UuMjAyNS84LzMuVVNEAQAAAKhxAAADAAAAAADE8J4RCdTdCNF9MBIJ1N0II0NJUS5OQklTLklRX0NMT1NFUFJJQ0UuMjAyNS84LzMuVVNEAQAAAL/7GQMDAAAAAADE8J4RCdTdCMRWMBIJ1N0IIkNJUS5ORVQuSVFfQ0xPU0VQUklDRS4yMDI1LzgvMy5VU0QBAAAANPXgBAMAAAAAAMTwnhEJ1N0IxFYwEgnU3QgjQ0lRLlBTVEcuSVFfQ0xPU0VQUklDRS4yMDI1LzgvMy5VU0QBAAAA</t>
  </si>
  <si>
    <t>uMqlBgMAAAAAAMTwnhEJ1N0IxFYwEgnU3QgjQ0lRLkRVT0wuSVFfQ0xPU0VQUklDRS4yMDI1LzgvMy5VU0QBAAAAsPCHDAMAAAAAAMTwnhEJ1N0I0X0wEgnU3QgiQ0lRLklPVC5JUV9DTE9TRVBSSUNFLjIwMjUvOC8zLlVTRAEAAAC6PvwRAwAAAAAAxPCeEQnU3QjdpDASCdTdCCNDSVEuU0hPUC5JUV9DTE9TRVBSSUNFLjIwMjUvOC8zLlVTRAEAAAAGKwQFAwAAAAAAxPCeEQnU3QjdpDASCdTdCCNDSVEuTlZEQS5JUV9DTE9TRVBSSUNFLjIwMjUvOC8zLlVTRAEAAAAzfgAAAwAAAAAAxPCeEQnU3QjuyzASCdTdCCtDSVEuS09TRTpBMDAwNjYwLklRX0NMT1NFUFJJQ0UuMjAyNS84LzMuVVNEAQAAAJ16DQADAAAAAADE8J4RCdTdCO7LMBIJ1N0II0NJUS5BTkVULklRX0NMT1NFUFJJQ0UuMjAyNS84LzMuVVNEAQAAAMPb/AEDAAAAAADE8J4RCdTdCNF9MBIJ1N0II0NJUS5TTlBTLklRX0NMT1NFUFJJQ0UuMjAyNS84LzMuVVNEAQAAANSIAAADAAAAAADE8J4RCdTdCN2kMBIJ1N0II0NJUS5BTVpOLklRX0NMT1NFUFJJQ0UuMjAyNS84LzMuVVNEAQAAAD1JAAADAAAAAADE8J4RCdTdCN2kMBIJ1N0II0NJUS5PUkNMLklRX0NMT1NFUFJJQ0UuMjAyNS84LzMuVVNEAQAAAOdWAAADAAAAAADE8J4RCdTdCN2kMBIJ1N0II0NJUS5ERE9HLklRX0NMT1NFUFJJQ0UuMjAyNS84LzMuVVNEAQAAALuhBAgDAAAAAADE8J4R</t>
  </si>
  <si>
    <t>CdTdCP7yMBIJ1N0IIkNJUS5NREIuSVFfQ0xPU0VQUklDRS4yMDI1LzgvMy5VU0QBAAAA4m7MAgMAAAAAAMTwnhEJ1N0I/vIwEgnU3QgjQ0lRLk1FVEEuSVFfQ0xPU0VQUklDRS4yMDI1LzgvMy5VU0QBAAAAF9s8AQMAAAAAAMTwnhEJ1N0I/vIwEgnU3QgiQ0lRLk5PVy5JUV9DTE9TRVBSSUNFLjIwMjUvOC8zLlVTRAEAAAC/dF4BAwAAAAAAxPCeEQnU3Qj+8jASCdTdCCNDSVEuQURCRS5JUV9DTE9TRVBSSUNFLjIwMjUvOC8zLlVTRAEAAAABXwAAAwAAAAAAxPCeEQnU3QjuyzASCdTdCCJDSVEuQVBQLklRX0NMT1NFUFJJQ0UuMjAyNS84LzMuVVNEAQAAANq5zg0DAAAAAADE8J4RCdTdCO7LMBIJ1N0II0NJUS5DRkxULklRX0NMT1NFUFJJQ0UuMjAyNS84LzMuVVNEAQAAACYBehADAAAAAADE8J4RCdTdCO7LMBIJ1N0IKENJUS5UV1NFOjIzMzAuSVFfQ0xPU0VQUklDRS4yMDI1LzgvMy5VU0QBAAAAq8wFAAMAAAAAAMTwnhEJ1N0I7sswEgnU3QgiQ0lRLlZSVC5JUV9DTE9TRVBSSUNFLjIwMjUvOC8zLlVTRAEAAABEm4ciAwAAAAAALwWfEQnU3QgOGjESCdTdCCNDSVEuUUNPTS5JUV9DTE9TRVBSSUNFLjIwMjUvOC8zLlVTRAEAAADVggAAAwAAAAAALwWfEQnU3QgOGjESCdTdCCNDSVEuTVNGVC5JUV9DTE9TRVBSSUNFLjIwMjUvOC8zLlVTRAEAAABLVQAAAwAAAAAALwWfEQnU3QgOGjESCdTdCCNDSVEuUExU</t>
  </si>
  <si>
    <t>Ui5JUV9DTE9TRVBSSUNFLjIwMjUvOC8zLlVTRAEAAABl+pgCAwAAAAAALwWfEQnU3QgOGjESCdTdCCNDSVEuU05PVy5JUV9DTE9TRVBSSUNFLjIwMjUvOC8zLlVTRAEAAACwPGQQAwAAAAAALwWfEQnU3Qj+8jASCdTdCCNDSVEuUEFOVy5JUV9DTE9TRVBSSUNFLjIwMjUvOC8zLlVTRAEAAACDfYQBAwAAAAAALwWfEQnU3Qj+8jASCdTdCCJDSVEuVEVNLklRX0NMT1NFUFJJQ0UuMjAyNS84LzMuVVNEAQAAAADTJBkDAAAAAAAvBZ8RCdTdCA4aMRIJ1N0II0NJUS5SQkxYLklRX0NMT1NFUFJJQ0UuMjAyNS84LzMuVVNEAQAAAGlV9AEDAAAAAAAvBZ8RCdTdCA4aMRIJ1N0II0NJUS5TTk9XLklRX0NMT1NFUFJJQ0UuMjAyNS84LzIuVVNEAQAAALA8ZBADAAAAAACCOBgSCdTdCDlqxhMJ1N0II0NJUS5QQU5XLklRX0NMT1NFUFJJQ0UuMjAyNS84LzIuVVNEAQAAAIN9hAEDAAAAAACCOBgSCdTdCDlqxhMJ1N0IIkNJUS5URU0uSVFfQ0xPU0VQUklDRS4yMDI1LzgvMi5VU0QBAAAAANMkGQMAAAAAAII4GBIJ1N0IgZHGEwnU3QgjQ0lRLlJCTFguSVFfQ0xPU0VQUklDRS4yMDI1LzgvMi5VU0QBAAAAaVX0AQMAAAAAAII4GBIJ1N0IgZHGEwnU3QgiQ0lRLlZSVC5JUV9DTE9TRVBSSUNFLjIwMjUvOC8yLlVTRAEAAABEm4ciAwAAAAAAgjgYEgnU3QiBkcYTCdTdCCNDSVEuUUNPTS5JUV9DTE9TRVBSSUNFLjIwMjUvOC8y</t>
  </si>
  <si>
    <t>LlVTRAEAAADVggAAAwAAAAAAgjgYEgnU3QiBkcYTCdTdCCNDSVEuTVNGVC5JUV9DTE9TRVBSSUNFLjIwMjUvOC8yLlVTRAEAAABLVQAAAwAAAAAAgjgYEgnU3QiBkcYTCdTdCCNDSVEuUExUUi5JUV9DTE9TRVBSSUNFLjIwMjUvOC8yLlVTRAEAAABl+pgCAwAAAAAAgjgYEgnU3QhduMYTCdTdCCNDSVEuQURCRS5JUV9DTE9TRVBSSUNFLjIwMjUvOC8yLlVTRAEAAAABXwAAAwAAAAAAgjgYEgnU3QgcHMYTCdTdCCJDSVEuQVBQLklRX0NMT1NFUFJJQ0UuMjAyNS84LzIuVVNEAQAAANq5zg0DAAAAAACCOBgSCdTdCBwcxhMJ1N0II0NJUS5DRkxULklRX0NMT1NFUFJJQ0UuMjAyNS84LzIuVVNEAQAAACYBehADAAAAAACCOBgSCdTdCChDxhMJ1N0IKENJUS5UV1NFOjIzMzAuSVFfQ0xPU0VQUklDRS4yMDI1LzgvMi5VU0QBAAAAq8wFAAMAAAAAAII4GBIJ1N0IKEPGEwnU3QgjQ0lRLkRET0cuSVFfQ0xPU0VQUklDRS4yMDI1LzgvMi5VU0QBAAAAu6EECAMAAAAAAII4GBIJ1N0IKEPGEwnU3QgiQ0lRLk1EQi5JUV9DTE9TRVBSSUNFLjIwMjUvOC8yLlVTRAEAAADibswCAwAAAAAAgjgYEgnU3QgoQ8YTCdTdCCNDSVEuTUVUQS5JUV9DTE9TRVBSSUNFLjIwMjUvOC8yLlVTRAEAAAAX2zwBAwAAAAAAgjgYEgnU3Qg5asYTCdTdCCJDSVEuTk9XLklRX0NMT1NFUFJJQ0UuMjAyNS84LzIuVVNEAQAAAL90XgEDAAAAAACC</t>
  </si>
  <si>
    <t>OBgSCdTdCDlqxhMJ1N0II0NJUS5BTkVULklRX0NMT1NFUFJJQ0UuMjAyNS84LzIuVVNEAQAAAMPb/AEDAAAAAACCOBgSCdTdCAb1xRMJ1N0II0NJUS5TTlBTLklRX0NMT1NFUFJJQ0UuMjAyNS84LzIuVVNEAQAAANSIAAADAAAAAACCOBgSCdTdCAb1xRMJ1N0II0NJUS5BTVpOLklRX0NMT1NFUFJJQ0UuMjAyNS84LzIuVVNEAQAAAD1JAAADAAAAAACCOBgSCdTdCAb1xRMJ1N0II0NJUS5PUkNMLklRX0NMT1NFUFJJQ0UuMjAyNS84LzIuVVNEAQAAAOdWAAADAAAAAACCOBgSCdTdCAb1xRMJ1N0IIkNJUS5JT1QuSVFfQ0xPU0VQUklDRS4yMDI1LzgvMi5VU0QBAAAAuj78EQMAAAAAAII4GBIJ1N0IBvXFEwnU3QgjQ0lRLlNIT1AuSVFfQ0xPU0VQUklDRS4yMDI1LzgvMi5VU0QBAAAABisEBQMAAAAAAII4GBIJ1N0IHBzGEwnU3QgjQ0lRLk5WREEuSVFfQ0xPU0VQUklDRS4yMDI1LzgvMi5VU0QBAAAAM34AAAMAAAAAAII4GBIJ1N0IHBzGEwnU3QgrQ0lRLktPU0U6QTAwMDY2MC5JUV9DTE9TRVBSSUNFLjIwMjUvOC8yLlVTRAEAAACdeg0AAwAAAAAAgjgYEgnU3QgcHMYTCdTdCCNDSVEuTkJJUy5JUV9DTE9TRVBSSUNFLjIwMjUvOC8yLlVTRAEAAAC/+xkDAwAAAAAAgjgYEgnU3QjnpsUTCdTdCCJDSVEuTkVULklRX0NMT1NFUFJJQ0UuMjAyNS84LzIuVVNEAQAAADT14AQDAAAAAACCOBgSCdTdCOemxRMJ1N0I</t>
  </si>
  <si>
    <t>I0NJUS5QU1RHLklRX0NMT1NFUFJJQ0UuMjAyNS84LzIuVVNEAQAAALjKpQYDAAAAAACCOBgSCdTdCOemxRMJ1N0II0NJUS5EVU9MLklRX0NMT1NFUFJJQ0UuMjAyNS84LzIuVVNEAQAAALDwhwwDAAAAAACCOBgSCdTdCPfNxRMJ1N0ILENJUS5OQVNEQVFHUzpBU01MLklRX0NMT1NFUFJJQ0UuMjAyNS84LzIuVVNEAQAAACjvBQADAAAAAADLTRgSCdTdCPfNxRMJ1N0IKENJUS5UV1NFOjI0NTQuSVFfQ0xPU0VQUklDRS4yMDI1LzgvMi5VU0QBAAAAPTdcAAMAAAAAAMtNGBIJ1N0I983FEwnU3QgiQ0lRLkFSTS5JUV9DTE9TRVBSSUNFLjIwMjUvOC8yLlVTRAEAAAAs58UnAwAAAAAAy00YEgnU3Qj3zcUTCdTdCC1DSVEuTkFTREFRR1M6R09PR0wuSVFfQ0xPU0VQUklDRS4yMDI1LzgvMi5VU0QBAAAAqHEAAAMAAAAAAMtNGBIJ1N0I983FEwnU3QgjQ0lRLkdUTEIuSVFfQ0xPU0VQUklDRS4yMDI1LzgvMi5VU0QBAAAAzYQXEQMAAAAAAMtNGBIJ1N0IQljFEwnU3QgiQ0lRLlNBUC5JUV9DTE9TRVBSSUNFLjIwMjUvOC8yLlVTRAEAAAAL7gEAAwAAAAAAy00YEgnU3QhCWMUTCdTdCCNDSVEuV0RBWS5JUV9DTE9TRVBSSUNFLjIwMjUvOC8yLlVTRAEAAACHY2sBAwAAAAAAy00YEgnU3QjLf8UTCdTdCCNDSVEuQUFQTC5JUV9DTE9TRVBSSUNFLjIwMjUvOC8yLlVTRAEAAABpYQAAAwAAAAAAy00YEgnU3QjLf8UTCdTd</t>
  </si>
  <si>
    <t>CCFDSVEuTVUuSVFfQ0xPU0VQUklDRS4yMDI1LzgvMi5VU0QBAAAABmkEAAMAAAAAAMtNGBIJ1N0Iy3/FEwnU3QgjQ0lRLlRFQU0uSVFfQ0xPU0VQUklDRS4yMDI1LzgvMi5VU0QBAAAAUhMiDwMAAAAAAMtNGBIJ1N0Iy3/FEwnU3QgjQ0lRLlRTTEEuSVFfQ0xPU0VQUklDRS4yMDI1LzgvMi5VU0QBAAAAEMaiAQMAAAAAAMtNGBIJ1N0Iy3/FEwnU3QgjQ0lRLkVTVEMuSVFfQ0xPU0VQUklDRS4yMDI1LzgvMi5VU0QBAAAAgIRbDQMAAAAAAMtNGBIJ1N0I56bFEwnU3QgiQ0lRLkNSTS5JUV9DTE9TRVBSSUNFLjIwMjUvOC8yLlVTRAEAAAAl4AEAAwAAAAAAy00YEgnU3QgMMcUTCdTdCCFDSVEuWlMuSVFfQ0xPU0VQUklDRS4yMDI1LzgvMi5VU0QBAAAA1MyBAwMAAAAAAMtNGBIJ1N0IDDHFEwnU3QgjQ0lRLkFWR08uSVFfQ0xPU0VQUklDRS4yMDI1LzgvMi5VU0QBAAAA8LZ9AQMAAAAAAMtNGBIJ1N0IQljFEwnU3QgjQ0lRLk1SVkwuSVFfQ0xPU0VQUklDRS4yMDI1LzgvMi5VU0QBAAAAtnkAAAMAAAAAAMtNGBIJ1N0IQljFEwnU3QgjQ0lRLl5ESkkuSVFfQ0xPU0VQUklDRS4yMDI1LzgvMi5VU0QBAAAA+LQoAAMAAAAAAGxLHBQJ1N0IH5Y0FAnU3QgsQ0lRLk5BU0RBUUdNOkJPVFouSVFfQ0xPU0VQUklDRS4yMDI1LzgvMi5VU0QBAAAA9/0IFgMAAAAAAGxLHBQJ1N0IH5Y0FAnU3QgjQ0lRLkFHSVguSVFfQ0xP</t>
  </si>
  <si>
    <t>U0VQUklDRS4yMDI1LzgvMi5VU0QBAAAAI/cAcAMAAAAAAGxLHBQJ1N0IH5Y0FAnU3QgjQ0lRLl5TUFguSVFfQ0xPU0VQUklDRS4yMDI1LzgvMi5VU0QBAAAAm7goAAMAAAAAAGxLHBQJ1N0IH5Y0FAnU3QgrQ0lRLk5BU0RBUUdNOlFRUS5JUV9DTE9TRVBSSUNFLjIwMjUvOC8yLlVTRAEAAAAOunsAAwAAAAAAbEscFAnU3QgfljQUCdTdCCtDSVEuTkFTREFRR006U01ILklRX0NMT1NFUFJJQ0UuMjAyNS84LzIuVVNEAQAAAGDCNgADAAAAAABsSxwUCdTdCB+WNBQJ1N0IK0NJUS5OQVNEQVFHTTpBSVEuSVFfQ0xPU0VQUklDRS4yMDI1LzgvMi5VU0QBAAAA6dxiIQMAAAAAAGxLHBQJ1N0I49A0FAnU3QgkQ0lRLkFSQ0E6QVJUWS5JUV9DTE9TRVBSSUNFLjIwMjUvOC8yAQAAAG4faSEDAAAAAABsSxwUCdTdCB+WNBQJ1N0II0NJUS5CQVRTOklHVi5JUV9DTE9TRVBSSUNFLjIwMjUvOC8yAQAAAM06hgADAAAAAABsSxwUCdTdCB+WNBQJ1N0IL0NJUS5OQVNEQVFHTTpBR0lYLklRX1NIQVJFU09VVFNUQU5ESU5HLjIwMjUvOC8yAQAAACP3AHACAAAACDAuOTAwMDAyAGxLHBQJ1N0IH5Y0FAnU3QgqQ0lRLkxTRTpBSUFHLklRX1NIQVJFU09VVFNUQU5ESU5HLjIwMjUvOC8yAQAAAPCdgiQCAAAACTQxLjQxMzM2MgBsSxwUCdTdCB+WNBQJ1N0IL0NJUS5OQVNEQVFHTTpGRFRYLklRX1NIQVJFU09VVFNUQU5ESU5HLjIw</t>
  </si>
  <si>
    <t>MjUvOC8yAQAAAL2lnSYCAAAACDQuNjg4NDY5AGxLHBQJ1N0IH5Y0FAnU3QguQ0lRLk5BU0RBUUdNOlNNSC5JUV9TSEFSRVNPVVRTVEFORElORy4yMDI1LzgvMgEAAABgwjYAAgAAAAk5NC40OTE4NzQAbEscFAnU3QgfljQUCdTdCCRDSVEuQkFUUzpXVEFJLklRX0NMT1NFUFJJQ0UuMjAyNS84LzIBAAAAYE5vZAMAAAAAAGxLHBQJ1N0IH5Y0FAnU3QgrQ0lRLlhUUkE6WEFJWC5JUV9TSEFSRVNPVVRTVEFORElORy4yMDI1LzgvMgEAAAA17OIiAgAAAAkzNC44OTk4NjkAbEscFAnU3QgfljQUCdTdCCtDSVEuQkFUUzpXVEFJLklRX1NIQVJFU09VVFNUQU5ESU5HLjIwMjUvOC8yAQAAAGBOb2QCAAAAAzguNgBsSxwUCdTdCB+WNBQJ1N0IKkNJUS5CQVRTOklHVi5JUV9TSEFSRVNPVVRTVEFORElORy4yMDI1LzgvMgEAAADNOoYAAgAAAAMxMDgAbEscFAnU3QgQbzQUCdTdCCdDSVEuTkFTREFRR006UVFRLklRX0NMT1NFUFJJQ0UuMjAyNS84LzIBAAAADrp7AAMAAAAAAGxLHBQJ1N0IEG80FAnU3QgqQ0lRLkFTWDpSQlRaLklRX1NIQVJFU09VVFNUQU5ESU5HLjIwMjUvOC8yAQAAACntdiICAAAACTIwLjY3MTU5NwBsSxwUCdTdCBBvNBQJ1N0IK0NJUS5BUkNBOkNIQVQuSVFfU0hBUkVTT1VUU1RBTkRJTkcuMjAyNS84LzIBAAAAADA1bQIAAAAFNy41MjUAbEscFAnU3QgQbzQUCdTdCCNDSVEuQVNYOlJCVFouSVFf</t>
  </si>
  <si>
    <t>Q0xPU0VQUklDRS4yMDI1LzgvMgEAAAAp7XYiAwAAAAAAbEscFAnU3QgQbzQUCdTdCCRDSVEuQVJDQTpDSEFULklRX0NMT1NFUFJJQ0UuMjAyNS84LzIBAAAAADA1bQMAAAAAAGxLHBQJ1N0IEG80FAnU3QgoQ0lRLk5BU0RBUUdNOlJPQlQuSVFfQ0xPU0VQUklDRS4yMDI1LzgvMgEAAABcY9kgAwAAAAAAbEscFAnU3QgfljQUCdTdCC5DSVEuTkFTREFRR006UVFRLklRX1NIQVJFU09VVFNUQU5ESU5HLjIwMjUvOC8yAQAAAA66ewACAAAABjYzOS4xNQBsSxwUCdTdCB+WNBQJ1N0IIkNJUS5EQjpYQjBULklRX0NMT1NFUFJJQ0UuMjAyNS84LzIBAAAA0zPeKQMAAAAAAGxLHBQJ1N0IH5Y0FAnU3QgkQ0lRLkFSQ0E6TE9VUC5JUV9DTE9TRVBSSUNFLjIwMjUvOC8yAQAAAFlcDyIDAAAAAABsSxwUCdTdCAdINBQJ1N0IL0NJUS5OQVNEQVFHTTpCT1RaLklRX1NIQVJFU09VVFNUQU5ESU5HLjIwMjUvOC8yAQAAAPf9CBYCAAAABTgzLjY2AGxLHBQJ1N0IB0g0FAnU3QgoQ0lRLk5BU0RBUUdNOkFHSVguSVFfQ0xPU0VQUklDRS4yMDI1LzgvMgEAAAAj9wBwAwAAAAAAbEscFAnU3QgHSDQUCdTdCCtDSVEuQVJDQTpBUlRZLklRX1NIQVJFU09VVFNUQU5ESU5HLjIwMjUvOC8yAQAAAG4faSECAAAABTI4LjE1AGxLHBQJ1N0IEG80FAnU3QgkQ0lRLlhUUkE6WEFJWC5JUV9DTE9TRVBSSUNFLjIwMjUvOC8yAQAAADXs4iID</t>
  </si>
  <si>
    <t>AAAAAABsSxwUCdTdCBBvNBQJ1N0II0NJUS5BUkNBOkFJUy5JUV9DTE9TRVBSSUNFLjIwMjUvOC8yAQAAAJiXn3ADAAAAAABsSxwUCdTdCBBvNBQJ1N0IKENJUS5OQVNEQVFHTTpGRFRYLklRX0NMT1NFUFJJQ0UuMjAyNS84LzIBAAAAvaWdJgMAAAAAAGxLHBQJ1N0IEG80FAnU3QgnQ0lRLk5BU0RBUUdNOkFJUS5JUV9DTE9TRVBSSUNFLjIwMjUvOC8yAQAAAOncYiEDAAAAAABsSxwUCdTdCBBvNBQJ1N0IKUNJUS5EQjpYQjBULklRX1NIQVJFU09VVFNUQU5ESU5HLjIwMjUvOC8yAQAAANMz3ikCAAAABDQuMDMAbEscFAnU3QgQbzQUCdTdCCRDSVEuQVJDQTpMUk5aLklRX0NMT1NFUFJJQ0UuMjAyNS84LzIBAAAAtXbDJgMAAAAAAGxLHBQJ1N0IICE0FAnU3QguQ0lRLk5BU0RBUUdNOkFJUS5JUV9TSEFSRVNPVVRTVEFORElORy4yMDI1LzgvMgEAAADp3GIhAgAAAAk4OS4yNTAwMDIAbEscFAnU3QgHSDQUCdTdCCpDSVEuQklUOldUQUkuSVFfU0hBUkVTT1VUU1RBTkRJTkcuMjAyNS84LzIBAAAATbpbIwIAAAAIMTIuMDY2NjMAbEscFAnU3QgHSDQUCdTdCC9DSVEuTkFTREFRR006V0lTRS5JUV9TSEFSRVNPVVRTVEFORElORy4yMDI1LzgvMgEAAADpsENuAgAAAAQwLjg2AGxLHBQJ1N0IB0g0FAnU3QgrQ0lRLkFSQ0E6VEhOUS5JUV9TSEFSRVNPVVRTVEFORElORy4yMDI1LzgvMgEAAACuw34kAgAAAAUzLjcy</t>
  </si>
  <si>
    <t>NQBsSxwUCdTdCAdINBQJ1N0IJENJUS5BUkNBOklHUFQuSVFfQ0xPU0VQUklDRS4yMDI1LzgvMgEAAADMAl4BAwAAAAAAbEscFAnU3QgHSDQUCdTdCCtDSVEuQVJDQTpMT1VQLklRX1NIQVJFU09VVFNUQU5ESU5HLjIwMjUvOC8yAQAAAFlcDyICAAAACDEuNjAwMDAxAGxLHBQJ1N0IB0g0FAnU3QgoQ0lRLk5BU0RBUUdNOkJPVFouSVFfQ0xPU0VQUklDRS4yMDI1LzgvMgEAAAD3/QgWAwAAAAAAbEscFAnU3QgHSDQUCdTdCCRDSVEuQVJDQTpUSE5RLklRX0NMT1NFUFJJQ0UuMjAyNS84LzIBAAAArsN+JAMAAAAAAGxLHBQJ1N0IB0g0FAnU3QgrQ0lRLkFSQ0E6TFJOWi5JUV9TSEFSRVNPVVRTVEFORElORy4yMDI1LzgvMgEAAAC1dsMmAgAAAAQwLjc4AGxLHBQJ1N0IICE0FAnU3QgrQ0lRLkFSQ0E6SUdQVC5JUV9TSEFSRVNPVVRTVEFORElORy4yMDI1LzgvMgEAAADMAl4BAgAAAAM5LjkAbEscFAnU3QggITQUCdTdCCdDSVEuTkFTREFRR006U01ILklRX0NMT1NFUFJJQ0UuMjAyNS84LzIBAAAAYMI2AAMAAAAAAGxLHBQJ1N0IICE0FAnU3QgqQ0lRLkFSQ0E6QUlTLklRX1NIQVJFU09VVFNUQU5ESU5HLjIwMjUvOC8yAQAAAJiXn3ACAAAAAzAuOABsSxwUCdTdCCAhNBQJ1N0II0NJUS5MU0U6QUlBRy5JUV9DTE9TRVBSSUNFLjIwMjUvOC8yAQAAAPCdgiQDAAAAAABsSxwUCdTdCCAhNBQJ1N0II0NJUS5MU0U6</t>
  </si>
  <si>
    <t>UkJPVC5JUV9DTE9TRVBSSUNFLjIwMjUvOC8yAQAAAI57JBQDAAAAAABsSxwUCdTdCCAhNBQJ1N0II0NJUS5CSVQ6V1RBSS5JUV9DTE9TRVBSSUNFLjIwMjUvOC8yAQAAAE26WyMDAAAAAABsSxwUCdTdCCAhNBQJ1N0IKENJUS5OQVNEQVFHTTpXSVNFLklRX0NMT1NFUFJJQ0UuMjAyNS84LzIBAAAA6bBDbgMAAAAAAGxLHBQJ1N0IICE0FAnU3QgvQ0lRLk5BU0RBUUdNOlJPQlQuSVFfU0hBUkVTT1VUU1RBTkRJTkcuMjAyNS84LzIBAAAAXGPZIAIAAAAJMTAuMzAwMDAyAGxLHBQJ1N0IICE0FAnU3QgoQ0lRLlRXU0U6MjQ1NC5JUV9DTE9TRVBSSUNFLjIwMjUvNy8xLlVTRAEAAAA9N1wAAgAAAAw0My40Njc4ODUyMjUAIC0u1RbU3QgOS0rVFtTdCCxDSVEuTkFTREFRR1M6QVNNTC5JUV9DTE9TRVBSSUNFLjIwMjUvNy8xLlVTRAEAAAAo7wUAAgAAAAY3OTAuNDcAIC0u1RbU3QgOS0rVFtTdCCNDSVEuQUFQTC5JUV9DTE9TRVBSSUNFLjIwMjUvNy8xLlVTRAEAAABpYQAAAgAAAAYyMDcuODIAIC0u1RbU3QgOS0rVFtTdCCNDSVEuUFNURy5JUV9DTE9TRVBSSUNFLjIwMjUvNy8xLlVTRAEAAAC4yqUGAgAAAAU1NS4yMgAgLS7VFtTdCA5LStUW1N0IIkNJUS5ORVQuSVFfQ0xPU0VQUklDRS4yMDI1LzcvMS5VU0QBAAAANPXgBAIAAAAGMTg0Ljk1ACAtLtUW1N0IDktK1RbU3QgjQ0lRLk5CSVMuSVFfQ0xPU0VQUklD</t>
  </si>
  <si>
    <t>RS4yMDI1LzcvMS5VU0QBAAAAv/sZAwIAAAAFNTAuMzEAIC0u1RbU3QgOS0rVFtTdCC1DSVEuTkFTREFRR1M6R09PR0wuSVFfQ0xPU0VQUklDRS4yMDI1LzcvMS5VU0QBAAAAqHEAAAIAAAAGMTc1Ljg0ACAtLtUW1N0IDktK1RbU3QgjQ0lRLlNIT1AuSVFfQ0xPU0VQUklDRS4yMDI1LzcvMS5VU0QBAAAABisEBQIAAAAGMTEyLjY3ACAtLtUW1N0IDktK1RbU3QgiQ0lRLklPVC5JUV9DTE9TRVBSSUNFLjIwMjUvNy8xLlVTRAEAAAC6PvwRAgAAAAUzOS4xNgAgLS7VFtTdCA5LStUW1N0II0NJUS5EVU9MLklRX0NMT1NFUFJJQ0UuMjAyNS83LzEuVVNEAQAAALDwhwwCAAAABjQwMy4wNgAgLS7VFtTdCA5LStUW1N0IIkNJUS5BUk0uSVFfQ0xPU0VQUklDRS4yMDI1LzcvMS5VU0QBAAAALOfFJwIAAAAGMTU2LjMzACAtLtUW1N0IDktK1RbU3QgjQ0lRLlNOUFMuSVFfQ0xPU0VQUklDRS4yMDI1LzcvMS5VU0QBAAAA1IgAAAIAAAAGNTIxLjc4ACAtLtUW1N0IDktK1RbU3QgjQ0lRLkFORVQuSVFfQ0xPU0VQUklDRS4yMDI1LzcvMS5VU0QBAAAAw9v8AQIAAAAFOTguOTEAIC0u1RbU3QgQh0nVFtTdCCtDSVEuS09TRTpBMDAwNjYwLklRX0NMT1NFUFJJQ0UuMjAyNS83LzEuVVNEAQAAAJ16DQACAAAACjIxMC4xNjkxMTIAIC0u1RbU3QgQh0nVFtTdCCNDSVEuTlZEQS5JUV9DTE9TRVBSSUNFLjIwMjUvNy8xLlVTRAEA</t>
  </si>
  <si>
    <t>AAAzfgAAAgAAAAUxNTMuMwAgLS7VFtTdCBCHSdUW1N0IIkNJUS5NREIuSVFfQ0xPU0VQUklDRS4yMDI1LzcvMS5VU0QBAAAA4m7MAgIAAAAGMjA2LjA0ACAtLtUW1N0IEIdJ1RbU3QgjQ0lRLkRET0cuSVFfQ0xPU0VQUklDRS4yMDI1LzcvMS5VU0QBAAAAu6EECAIAAAAGMTMyLjMzACAtLtUW1N0IEIdJ1RbU3QgjQ0lRLk9SQ0wuSVFfQ0xPU0VQUklDRS4yMDI1LzcvMS5VU0QBAAAA51YAAAIAAAAGMjE4Ljk2ACAtLtUW1N0IEIdJ1RbU3QgjQ0lRLkFNWk4uSVFfQ0xPU0VQUklDRS4yMDI1LzcvMS5VU0QBAAAAPUkAAAIAAAAGMjIwLjQ2ACAtLtUW1N0IEIdJ1RbU3QgoQ0lRLlRXU0U6MjMzMC5JUV9DTE9TRVBSSUNFLjIwMjUvNy8xLlVTRAEAAACrzAUAAgAAAAwzNi45OTAzMTgwMTUAIC0u1RbU3QgQh0nVFtTdCCNDSVEuR1RMQi5JUV9DTE9TRVBSSUNFLjIwMjUvNy8xLlVTRAEAAADNhBcRAgAAAAU0NS41MQAgLS7VFtTdCBCHSdUW1N0II0NJUS5BVkdPLklRX0NMT1NFUFJJQ0UuMjAyNS83LzEuVVNEAQAAAPC2fQECAAAABjI2NC43NAAgLS7VFtTdCBCHSdUW1N0II0NJUS5RQ09NLklRX0NMT1NFUFJJQ0UuMjAyNS83LzEuVVNEAQAAANWCAAACAAAABTE1OS40ACAtLtUW1N0IEIdJ1RbU3QgjQ0lRLlNOT1cuSVFfQ0xPU0VQUklDRS4yMDI1LzcvMS5VU0QBAAAAsDxkEAIAAAAGMjE1Ljk3ACAtLtUW1N0I</t>
  </si>
  <si>
    <t>EIdJ1RbU3QgjQ0lRLlRFQU0uSVFfQ0xPU0VQUklDRS4yMDI1LzcvMS5VU0QBAAAAUhMiDwIAAAAGMjA3LjcxACAtLtUW1N0IEIdJ1RbU3QgiQ0lRLlNBUC5JUV9DTE9TRVBSSUNFLjIwMjUvNy8xLlVTRAEAAAAL7gEAAgAAAA4zMDAuODgyODcyMjU3MgAgLS7VFtTdCBCHSdUW1N0IIUNJUS5NVS5JUV9DTE9TRVBSSUNFLjIwMjUvNy8xLlVTRAEAAAAGaQQAAgAAAAYxMjAuODkAIC0u1RbU3QgQh0nVFtTdCCNDSVEuRVNUQy5JUV9DTE9TRVBSSUNFLjIwMjUvNy8xLlVTRAEAAACAhFsNAgAAAAU4My43MQAgLS7VFtTdCBCHSdUW1N0IIkNJUS5WUlQuSVFfQ0xPU0VQUklDRS4yMDI1LzcvMS5VU0QBAAAARJuHIgIAAAAGMTIyLjU0ACAtLtUW1N0IEIdJ1RbU3QgjQ0lRLlJCTFguSVFfQ0xPU0VQUklDRS4yMDI1LzcvMS5VU0QBAAAAaVX0AQIAAAAGMTAwLjY1ACAtLtUW1N0IEIdJ1RbU3QgiQ0lRLkNSTS5JUV9DTE9TRVBSSUNFLjIwMjUvNy8xLlVTRAEAAAAl4AEAAgAAAAYyNzEuOTEAIC0u1RbU3QgQh0nVFtTdCCNDSVEuUExUUi5JUV9DTE9TRVBSSUNFLjIwMjUvNy8xLlVTRAEAAABl+pgCAgAAAAYxMzAuNjgAIC0u1RbU3QgQh0nVFtTdCCJDSVEuVEVNLklRX0NMT1NFUFJJQ0UuMjAyNS83LzEuVVNEAQAAAADTJBkCAAAABjU5LjQ0NQAgLS7VFtTdCDZCSdUW1N0IIkNJUS5OT1cuSVFfQ0xPU0VQUklDRS4y</t>
  </si>
  <si>
    <t>MDI1LzcvMS5VU0QBAAAAv3ReAQIAAAAHMTAxMS44OQAgLS7VFtTdCBCHSdUW1N0II0NJUS5NU0ZULklRX0NMT1NFUFJJQ0UuMjAyNS83LzEuVVNEAQAAAEtVAAACAAAABjQ5Mi4wNQAgLS7VFtTdCBCHSdUW1N0II0NJUS5DRkxULklRX0NMT1NFUFJJQ0UuMjAyNS83LzEuVVNEAQAAACYBehACAAAABTI0Ljk1ACAtLtUW1N0IEIdJ1RbU3QghQ0lRLlpTLklRX0NMT1NFUFJJQ0UuMjAyNS83LzEuVVNEAQAAANTMgQMCAAAABjMwNy4zMgAgLS7VFtTdCDZCSdUW1N0IIkNJUS5BUFAuSVFfQ0xPU0VQUklDRS4yMDI1LzcvMS5VU0QBAAAA2rnODQIAAAAGMzM2LjY5ACAtLtUW1N0INkJJ1RbU3QgjQ0lRLlBBTlcuSVFfQ0xPU0VQUklDRS4yMDI1LzcvMS5VU0QBAAAAg32EAQIAAAAGMTk3LjU4ACAtLtUW1N0INkJJ1RbU3QgjQ0lRLldEQVkuSVFfQ0xPU0VQUklDRS4yMDI1LzcvMS5VU0QBAAAAh2NrAQIAAAAGMjM5LjIzACAtLtUW1N0INkJJ1RbU3QgjQ0lRLkFEQkUuSVFfQ0xPU0VQUklDRS4yMDI1LzcvMS5VU0QBAAAAAV8AAAIAAAAFMzkyLjEAIC0u1RbU3QgvvUjVFtTdCCNDSVEuTUVUQS5JUV9DTE9TRVBSSUNFLjIwMjUvNy8xLlVTRAEAAAAX2zwBAgAAAAY3MTkuMjIAIC0u1RbU3QgvvUjVFtTdCCNDSVEuTVJWTC5JUV9DTE9TRVBSSUNFLjIwMjUvNy8xLlVTRAEAAAC2eQAAAgAAAAU3Ni4yNAAgLS7VFtTd</t>
  </si>
  <si>
    <t>CDZCSdUW1N0II0NJUS5UU0xBLklRX0NMT1NFUFJJQ0UuMjAyNS83LzEuVVNEAQAAABDGogECAAAABjMwMC43MQAgLS7VFtTdCDZCSdUW1N0IJENJUS5QU1RHLklRX0NMT1NFUFJJQ0UuMjAyNS83LzI4LlVTRAEAAAC4yqUGAgAAAAQ1OS40ABpqdm4X1N0ICl4SbxfU3QgkQ0lRLkFBUEwuSVFfQ0xPU0VQUklDRS4yMDI1LzcvMjguVVNEAQAAAGlhAAACAAAABjIxNC4wNQDGrnZuF9TdCApeEm8X1N0ILUNJUS5OQVNEQVFHUzpBU01MLklRX0NMT1NFUFJJQ0UuMjAyNS83LzI4LlVTRAEAAAAo7wUAAgAAAAY3MjkuOTkAxq52bhfU3QgKXhJvF9TdCClDSVEuVFdTRToyNDU0LklRX0NMT1NFUFJJQ0UuMjAyNS83LzI4LlVTRAEAAAA9N1wAAgAAAAo0Ny4xOTg0MzUyALvCdm4X1N0ICl4SbxfU3QgkQ0lRLlNIT1AuSVFfQ0xPU0VQUklDRS4yMDI1LzcvMjguVVNEAQAAAAYrBAUCAAAABjEyNi44NAAaanZuF9TdCFqsEm8X1N0ILkNJUS5OQVNEQVFHUzpHT09HTC5JUV9DTE9TRVBSSUNFLjIwMjUvNy8yOC5VU0QBAAAAqHEAAAIAAAAGMTkyLjU4ABpqdm4X1N0IWqwSbxfU3QgkQ0lRLk5CSVMuSVFfQ0xPU0VQUklDRS4yMDI1LzcvMjguVVNEAQAAAL/7GQMCAAAABTUyLjc1ABpqdm4X1N0ICl4SbxfU3QgjQ0lRLk5FVC5JUV9DTE9TRVBSSUNFLjIwMjUvNy8yOC5VU0QBAAAANPXgBAIAAAAGMTk5LjQxABpqdm4X1N0I</t>
  </si>
  <si>
    <t>Cl4SbxfU3QgkQ0lRLlNOUFMuSVFfQ0xPU0VQUklDRS4yMDI1LzcvMjguVVNEAQAAANSIAAACAAAABjU5Mi42MwC7wnZuF9TdCFv+IW8X1N0II0NJUS5BUk0uSVFfQ0xPU0VQUklDRS4yMDI1LzcvMjguVVNEAQAAACznxScCAAAABjE2NC4zNwC7wnZuF9TdCDz4FG8X1N0IJENJUS5EVU9MLklRX0NMT1NFUFJJQ0UuMjAyNS83LzI4LlVTRAEAAACw8IcMAgAAAAYzNDAuNDkAGmp2bhfU3QharBJvF9TdCCNDSVEuSU9ULklRX0NMT1NFUFJJQ0UuMjAyNS83LzI4LlVTRAEAAAC6PvwRAgAAAAUzOS42NgAaanZuF9TdCFqsEm8X1N0II0NJUS5NREIuSVFfQ0xPU0VQUklDRS4yMDI1LzcvMjguVVNEAQAAAOJuzAICAAAABjI0NC40MQAaanZuF9TdCBLbHW8X1N0IJENJUS5OVkRBLklRX0NMT1NFUFJJQ0UuMjAyNS83LzI4LlVTRAEAAAAzfgAAAgAAAAYxNzYuNzUAxq52bhfU3QjJOSFvF9TdCCxDSVEuS09TRTpBMDAwNjYwLklRX0NMT1NFUFJJQ0UuMjAyNS83LzI4LlVTRAEAAACdeg0AAgAAAAoxODguNzc4NTk4AMaudm4X1N0IaSQjbxfU3QgkQ0lRLkFORVQuSVFfQ0xPU0VQUklDRS4yMDI1LzcvMjguVVNEAQAAAMPb/AECAAAABjExNy41NQC7wnZuF9TdCHDtHm8X1N0IKUNJUS5UV1NFOjIzMzAuSVFfQ0xPU0VQUklDRS4yMDI1LzcvMjguVVNEAQAAAKvMBQACAAAACzM4LjYwMTU3NzM2AMaudm4X1N0Ia2UdbxfU</t>
  </si>
  <si>
    <t>3QgkQ0lRLkFNWk4uSVFfQ0xPU0VQUklDRS4yMDI1LzcvMjguVVNEAQAAAD1JAAACAAAABjIzMi43OQAaanZuF9TdCGuxH28X1N0IJENJUS5PUkNMLklRX0NMT1NFUFJJQ0UuMjAyNS83LzI4LlVTRAEAAADnVgAAAgAAAAYyNDcuNzEAGmp2bhfU3QhpJCNvF9TdCCRDSVEuRERPRy5JUV9DTE9TRVBSSUNFLjIwMjUvNy8yOC5VU0QBAAAAu6EECAIAAAAGMTUwLjc3ABpqdm4X1N0IxPgmbxfU3QgkQ0lRLlNOT1cuSVFfQ0xPU0VQUklDRS4yMDI1LzcvMjguVVNEAQAAALA8ZBACAAAABjIxOC42NwAaanZuF9TdCMSzHW8X1N0IJENJUS5RQ09NLklRX0NMT1NFUFJJQ0UuMjAyNS83LzI4LlVTRAEAAADVggAAAgAAAAYxNjEuMDUAu8J2bhfU3Qi6cCVvF9TdCCRDSVEuQVZHTy5JUV9DTE9TRVBSSUNFLjIwMjUvNy8yOC5VU0QBAAAA8LZ9AQIAAAAFMjk0LjMAxq52bhfU3Qhw7R5vF9TdCCRDSVEuR1RMQi5JUV9DTE9TRVBSSUNFLjIwMjUvNy8yOC5VU0QBAAAAzYQXEQIAAAAFNDguMzgAGmp2bhfU3QhuDSZvF9TdCCRDSVEuRVNUQy5JUV9DTE9TRVBSSUNFLjIwMjUvNy8yOC5VU0QBAAAAgIRbDQIAAAAFODguODYAGmp2bhfU3Qhw7R5vF9TdCCJDSVEuTVUuSVFfQ0xPU0VQUklDRS4yMDI1LzcvMjguVVNEAQAAAAZpBAACAAAABjExMS4yNQC7wnZuF9TdCDLdG28X1N0II0NJUS5TQVAuSVFfQ0xPU0VQUklDRS4yMDI1</t>
  </si>
  <si>
    <t>LzcvMjguVVNEAQAAAAvuAQACAAAADjI4My41ODEyMjI0MTY3ABpqdm4X1N0Ixf8fbxfU3QgkQ0lRLlRFQU0uSVFfQ0xPU0VQUklDRS4yMDI1LzcvMjguVVNEAQAAAFITIg8CAAAABjIwMS44NAAaanZuF9TdCEaBKG8X1N0IJENJUS5QTFRSLklRX0NMT1NFUFJJQ0UuMjAyNS83LzI4LlVTRAEAAABl+pgCAgAAAAYxNTcuODgAGmp2bhfU3QiTrCRvF9TdCCNDSVEuQ1JNLklRX0NMT1NFUFJJQ0UuMjAyNS83LzI4LlVTRAEAAAAl4AEAAgAAAAYyNzAuMjUA8hF2bhfU3QjbjhtvF9TdCCRDSVEuUkJMWC5JUV9DTE9TRVBSSUNFLjIwMjUvNy8yOC5VU0QBAAAAaVX0AQIAAAAGMTIwLjk2ABpqdm4X1N0Ixf8fbxfU3QgjQ0lRLlZSVC5JUV9DTE9TRVBSSUNFLjIwMjUvNy8yOC5VU0QBAAAARJuHIgIAAAAGMTQyLjU1AMaudm4X1N0IyTkhbxfU3QgkQ0lRLkNGTFQuSVFfQ0xPU0VQUklDRS4yMDI1LzcvMjguVVNEAQAAACYBehACAAAAAjI3ABpqdm4X1N0IOEUpbxfU3QgkQ0lRLk1TRlQuSVFfQ0xPU0VQUklDRS4yMDI1LzcvMjguVVNEAQAAAEtVAAACAAAABTUxMi41ABpqdm4X1N0IZEklbxfU3QgjQ0lRLk5PVy5JUV9DTE9TRVBSSUNFLjIwMjUvNy8yOC5VU0QBAAAAv3ReAQIAAAAGOTg1Ljc1APIRdm4X1N0Ibg0mbxfU3QgjQ0lRLlRFTS5JUV9DTE9TRVBSSUNFLjIwMjUvNy8yOC5VU0QBAAAAANMkGQIAAAACNjIA</t>
  </si>
  <si>
    <t>Gmp2bhfU3Qjz4SlvF9TdCCRDSVEuV0RBWS5JUV9DTE9TRVBSSUNFLjIwMjUvNy8yOC5VU0QBAAAAh2NrAQIAAAAGMjM4LjA0ABpqdm4X1N0IyTkhbxfU3QgkQ0lRLlBBTlcuSVFfQ0xPU0VQUklDRS4yMDI1LzcvMjguVVNEAQAAAIN9hAECAAAABTIwNC41ABpqdm4X1N0IEr8lbxfU3QgjQ0lRLkFQUC5JUV9DTE9TRVBSSUNFLjIwMjUvNy8yOC5VU0QBAAAA2rnODQIAAAAGMzcwLjk2ABpqdm4X1N0Ive8cbxfU3QgiQ0lRLlpTLklRX0NMT1NFUFJJQ0UuMjAyNS83LzI4LlVTRAEAAADUzIEDAgAAAAYyODkuMDQAGmp2bhfU3QgB+yRvF9TdCCRDSVEuVFNMQS5JUV9DTE9TRVBSSUNFLjIwMjUvNy8yOC5VU0QBAAAAEMaiAQIAAAAGMzI1LjU5ABpqdm4X1N0ImSscbxfU3QgkQ0lRLk1SVkwuSVFfQ0xPU0VQUklDRS4yMDI1LzcvMjguVVNEAQAAALZ5AAACAAAABTc1LjkxAMaudm4X1N0IW/4hbxfU3QgkQ0lRLk1FVEEuSVFfQ0xPU0VQUklDRS4yMDI1LzcvMjguVVNEAQAAABfbPAECAAAABjcxNy42MwDyEXZuF9TdCIBgIm8X1N0IJENJUS5BREJFLklRX0NMT1NFUFJJQ0UuMjAyNS83LzI4LlVTRAEAAAABXwAAAgAAAAYzNjkuNDcAGmp2bhfU3QiTrCRvF9TdCCxDSVEuTkFTREFRR006U01ILklRX0NMT1NFUFJJQ0UuMjAyNS83LzI4LlVTRAEAAABgwjYAAgAAAAYyOTEuNDEAPBx1bhfU3QgLvSdvF9TdCCxDSVEu</t>
  </si>
  <si>
    <t>TkFTREFRR006UVFRLklRX0NMT1NFUFJJQ0UuMjAyNS83LzI4LlVTRAEAAAAOunsAAgAAAAY1NjguMTQAPBx1bhfU3QgYgyZvF9TdCCxDSVEuTkFTREFRR006QUlRLklRX0NMT1NFUFJJQ0UuMjAyNS83LzI4LlVTRAEAAADp3GIhAgAAAAU0NC45MwA8HHVuF9TdCAciE28X1N0IJENJUS5eREpJLklRX0NMT1NFUFJJQ0UuMjAyNS83LzI4LlVTRAEAAAD4tCgAAgAAABA0NDgzNy41NjMwOTYxNjg5ADwcdW4X1N0InM8obxfU3QgkQ0lRLl5TUFguSVFfQ0xPU0VQUklDRS4yMDI1LzcvMjguVVNEAQAAAJu4KAACAAAAEDYzODkuNzY2NDgzODM4MjUAPBx1bhfU3Qjz4SlvF9TdCC1DSVEuTkFTREFRR006Qk9UWi5JUV9DTE9TRVBSSUNFLjIwMjUvNy8yOC5VU0QBAAAA9/0IFgIAAAAFMzQuMjYAPBx1bhfU3QiKpipvF9TdCCRDSVEuQUdJWC5JUV9DTE9TRVBSSUNFLjIwMjUvNy8yOC5VU0QBAAAAI/cAcAIAAAAHMzIuNzM0NgA8HHVuF9TdCEaBKG8X1N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</si>
</sst>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0.30780496193887963</c:v>
                </c:pt>
                <c:pt idx="2">
                  <c:v>0.35251025590935736</c:v>
                </c:pt>
                <c:pt idx="3">
                  <c:v>0.15651672478047174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0.1041188884980655</c:v>
                </c:pt>
                <c:pt idx="1">
                  <c:v>6.0591887349414009E-2</c:v>
                </c:pt>
                <c:pt idx="2">
                  <c:v>8.3426246503530699E-2</c:v>
                </c:pt>
                <c:pt idx="3">
                  <c:v>2.4547518093422926E-2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-3.2945670758945708E-2</c:v>
                </c:pt>
                <c:pt idx="1">
                  <c:v>-1.5993325368924123E-2</c:v>
                </c:pt>
                <c:pt idx="2">
                  <c:v>-1.9698766393515151E-2</c:v>
                </c:pt>
                <c:pt idx="3">
                  <c:v>-1.2290703510681671E-2</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9C800-8CE9-4358-A467-6D72A0BB5786}">
  <dimension ref="A1:HL1"/>
  <sheetViews>
    <sheetView workbookViewId="0"/>
  </sheetViews>
  <sheetFormatPr defaultRowHeight="14"/>
  <sheetData>
    <row r="1" spans="1:220" ht="409.5">
      <c r="A1" t="s">
        <v>364</v>
      </c>
      <c r="B1" t="s">
        <v>365</v>
      </c>
      <c r="C1" t="s">
        <v>366</v>
      </c>
      <c r="D1" t="s">
        <v>367</v>
      </c>
      <c r="E1" t="s">
        <v>368</v>
      </c>
      <c r="F1" t="s">
        <v>369</v>
      </c>
      <c r="G1" t="s">
        <v>370</v>
      </c>
      <c r="H1" t="s">
        <v>371</v>
      </c>
      <c r="I1" t="s">
        <v>372</v>
      </c>
      <c r="J1" t="s">
        <v>373</v>
      </c>
      <c r="K1" t="s">
        <v>374</v>
      </c>
      <c r="L1" t="s">
        <v>375</v>
      </c>
      <c r="M1" t="s">
        <v>376</v>
      </c>
      <c r="N1" t="s">
        <v>377</v>
      </c>
      <c r="O1" t="s">
        <v>378</v>
      </c>
      <c r="P1" t="s">
        <v>379</v>
      </c>
      <c r="Q1" t="s">
        <v>380</v>
      </c>
      <c r="R1" t="s">
        <v>381</v>
      </c>
      <c r="S1" t="s">
        <v>382</v>
      </c>
      <c r="T1" t="s">
        <v>383</v>
      </c>
      <c r="U1" t="s">
        <v>384</v>
      </c>
      <c r="V1" t="s">
        <v>385</v>
      </c>
      <c r="W1" t="s">
        <v>386</v>
      </c>
      <c r="X1" t="s">
        <v>387</v>
      </c>
      <c r="Y1" t="s">
        <v>388</v>
      </c>
      <c r="Z1" t="s">
        <v>389</v>
      </c>
      <c r="AA1" t="s">
        <v>390</v>
      </c>
      <c r="AB1" t="s">
        <v>391</v>
      </c>
      <c r="AC1" t="s">
        <v>392</v>
      </c>
      <c r="AD1" t="s">
        <v>393</v>
      </c>
      <c r="AE1" t="s">
        <v>394</v>
      </c>
      <c r="AF1" t="s">
        <v>395</v>
      </c>
      <c r="AG1" t="s">
        <v>396</v>
      </c>
      <c r="AH1" t="s">
        <v>397</v>
      </c>
      <c r="AI1" t="s">
        <v>398</v>
      </c>
      <c r="AJ1" t="s">
        <v>399</v>
      </c>
      <c r="AK1" t="s">
        <v>400</v>
      </c>
      <c r="AL1" t="s">
        <v>401</v>
      </c>
      <c r="AM1" t="s">
        <v>402</v>
      </c>
      <c r="AN1" t="s">
        <v>403</v>
      </c>
      <c r="AO1" t="s">
        <v>404</v>
      </c>
      <c r="AP1" t="s">
        <v>405</v>
      </c>
      <c r="AQ1" t="s">
        <v>406</v>
      </c>
      <c r="AR1" t="s">
        <v>407</v>
      </c>
      <c r="AS1" t="s">
        <v>408</v>
      </c>
      <c r="AT1" t="s">
        <v>409</v>
      </c>
      <c r="AU1" t="s">
        <v>410</v>
      </c>
      <c r="AV1" t="s">
        <v>411</v>
      </c>
      <c r="AW1" t="s">
        <v>412</v>
      </c>
      <c r="AX1" t="s">
        <v>413</v>
      </c>
      <c r="AY1" t="s">
        <v>414</v>
      </c>
      <c r="AZ1" t="s">
        <v>415</v>
      </c>
      <c r="BA1" t="s">
        <v>416</v>
      </c>
      <c r="BB1" t="s">
        <v>417</v>
      </c>
      <c r="BC1" t="s">
        <v>418</v>
      </c>
      <c r="BD1" t="s">
        <v>419</v>
      </c>
      <c r="BE1" t="s">
        <v>420</v>
      </c>
      <c r="BF1" t="s">
        <v>421</v>
      </c>
      <c r="BG1" t="s">
        <v>422</v>
      </c>
      <c r="BH1" t="s">
        <v>423</v>
      </c>
      <c r="BI1" t="s">
        <v>424</v>
      </c>
      <c r="BJ1" t="s">
        <v>425</v>
      </c>
      <c r="BK1" t="s">
        <v>426</v>
      </c>
      <c r="BL1" t="s">
        <v>427</v>
      </c>
      <c r="BM1" t="s">
        <v>428</v>
      </c>
      <c r="BN1" t="s">
        <v>429</v>
      </c>
      <c r="BO1" t="s">
        <v>430</v>
      </c>
      <c r="BP1" t="s">
        <v>431</v>
      </c>
      <c r="BQ1" t="s">
        <v>432</v>
      </c>
      <c r="BR1" t="s">
        <v>433</v>
      </c>
      <c r="BS1" t="s">
        <v>434</v>
      </c>
      <c r="BT1" t="s">
        <v>435</v>
      </c>
      <c r="BU1" t="s">
        <v>436</v>
      </c>
      <c r="BV1" t="s">
        <v>437</v>
      </c>
      <c r="BW1" t="s">
        <v>438</v>
      </c>
      <c r="BX1" t="s">
        <v>439</v>
      </c>
      <c r="BY1" t="s">
        <v>440</v>
      </c>
      <c r="BZ1" t="s">
        <v>441</v>
      </c>
      <c r="CA1" t="s">
        <v>442</v>
      </c>
      <c r="CB1" t="s">
        <v>443</v>
      </c>
      <c r="CC1" t="s">
        <v>444</v>
      </c>
      <c r="CD1" t="s">
        <v>445</v>
      </c>
      <c r="CE1" t="s">
        <v>446</v>
      </c>
      <c r="CF1" t="s">
        <v>447</v>
      </c>
      <c r="CG1" t="s">
        <v>448</v>
      </c>
      <c r="CH1" t="s">
        <v>449</v>
      </c>
      <c r="CI1" t="s">
        <v>450</v>
      </c>
      <c r="CJ1" t="s">
        <v>451</v>
      </c>
      <c r="CK1" t="s">
        <v>452</v>
      </c>
      <c r="CL1" t="s">
        <v>453</v>
      </c>
      <c r="CM1" t="s">
        <v>454</v>
      </c>
      <c r="CN1" t="s">
        <v>455</v>
      </c>
      <c r="CO1" t="s">
        <v>456</v>
      </c>
      <c r="CP1" t="s">
        <v>457</v>
      </c>
      <c r="CQ1" t="s">
        <v>458</v>
      </c>
      <c r="CR1" t="s">
        <v>459</v>
      </c>
      <c r="CS1" t="s">
        <v>460</v>
      </c>
      <c r="CT1" t="s">
        <v>461</v>
      </c>
      <c r="CU1" t="s">
        <v>462</v>
      </c>
      <c r="CV1" t="s">
        <v>463</v>
      </c>
      <c r="CW1" t="s">
        <v>464</v>
      </c>
      <c r="CX1" t="s">
        <v>465</v>
      </c>
      <c r="CY1" t="s">
        <v>466</v>
      </c>
      <c r="CZ1" t="s">
        <v>467</v>
      </c>
      <c r="DA1" t="s">
        <v>468</v>
      </c>
      <c r="DB1" t="s">
        <v>469</v>
      </c>
      <c r="DC1" t="s">
        <v>470</v>
      </c>
      <c r="DD1" t="s">
        <v>471</v>
      </c>
      <c r="DE1" t="s">
        <v>472</v>
      </c>
      <c r="DF1" t="s">
        <v>473</v>
      </c>
      <c r="DG1" t="s">
        <v>474</v>
      </c>
      <c r="DH1" t="s">
        <v>475</v>
      </c>
      <c r="DI1" t="s">
        <v>476</v>
      </c>
      <c r="DJ1" t="s">
        <v>477</v>
      </c>
      <c r="DK1" t="s">
        <v>478</v>
      </c>
      <c r="DL1" t="s">
        <v>479</v>
      </c>
      <c r="DM1" t="s">
        <v>480</v>
      </c>
      <c r="DN1" t="s">
        <v>481</v>
      </c>
      <c r="DO1" t="s">
        <v>482</v>
      </c>
      <c r="DP1" t="s">
        <v>483</v>
      </c>
      <c r="DQ1" t="s">
        <v>484</v>
      </c>
      <c r="DR1" t="s">
        <v>485</v>
      </c>
      <c r="DS1" t="s">
        <v>486</v>
      </c>
      <c r="DT1" t="s">
        <v>487</v>
      </c>
      <c r="DU1" t="s">
        <v>488</v>
      </c>
      <c r="DV1" t="s">
        <v>489</v>
      </c>
      <c r="DW1" t="s">
        <v>490</v>
      </c>
      <c r="DX1" t="s">
        <v>491</v>
      </c>
      <c r="DY1" t="s">
        <v>492</v>
      </c>
      <c r="DZ1" t="s">
        <v>493</v>
      </c>
      <c r="EA1" t="s">
        <v>494</v>
      </c>
      <c r="EB1" t="s">
        <v>495</v>
      </c>
      <c r="EC1" t="s">
        <v>496</v>
      </c>
      <c r="ED1" t="s">
        <v>497</v>
      </c>
      <c r="EE1" t="s">
        <v>498</v>
      </c>
      <c r="EF1" t="s">
        <v>499</v>
      </c>
      <c r="EG1" t="s">
        <v>500</v>
      </c>
      <c r="EH1" t="s">
        <v>501</v>
      </c>
      <c r="EI1" t="s">
        <v>502</v>
      </c>
      <c r="EJ1" t="s">
        <v>503</v>
      </c>
      <c r="EK1" t="s">
        <v>504</v>
      </c>
      <c r="EL1" t="s">
        <v>505</v>
      </c>
      <c r="EM1" t="s">
        <v>506</v>
      </c>
      <c r="EN1" t="s">
        <v>507</v>
      </c>
      <c r="EO1" t="s">
        <v>508</v>
      </c>
      <c r="EP1" t="s">
        <v>509</v>
      </c>
      <c r="EQ1" t="s">
        <v>510</v>
      </c>
      <c r="ER1" t="s">
        <v>511</v>
      </c>
      <c r="ES1" t="s">
        <v>512</v>
      </c>
      <c r="ET1" t="s">
        <v>513</v>
      </c>
      <c r="EU1" t="s">
        <v>514</v>
      </c>
      <c r="EV1" t="s">
        <v>515</v>
      </c>
      <c r="EW1" t="s">
        <v>516</v>
      </c>
      <c r="EX1" t="s">
        <v>517</v>
      </c>
      <c r="EY1" t="s">
        <v>518</v>
      </c>
      <c r="EZ1" t="s">
        <v>519</v>
      </c>
      <c r="FA1" t="s">
        <v>520</v>
      </c>
      <c r="FB1" t="s">
        <v>521</v>
      </c>
      <c r="FC1" t="s">
        <v>522</v>
      </c>
      <c r="FD1" t="s">
        <v>523</v>
      </c>
      <c r="FE1" t="s">
        <v>524</v>
      </c>
      <c r="FF1" t="s">
        <v>525</v>
      </c>
      <c r="FG1" t="s">
        <v>526</v>
      </c>
      <c r="FH1" t="s">
        <v>527</v>
      </c>
      <c r="FI1" t="s">
        <v>528</v>
      </c>
      <c r="FJ1" t="s">
        <v>529</v>
      </c>
      <c r="FK1" t="s">
        <v>530</v>
      </c>
      <c r="FL1" t="s">
        <v>531</v>
      </c>
      <c r="FM1" t="s">
        <v>532</v>
      </c>
      <c r="FN1" t="s">
        <v>533</v>
      </c>
      <c r="FO1" t="s">
        <v>534</v>
      </c>
      <c r="FP1" t="s">
        <v>535</v>
      </c>
      <c r="FQ1" t="s">
        <v>536</v>
      </c>
      <c r="FR1" t="s">
        <v>537</v>
      </c>
      <c r="FS1" t="s">
        <v>538</v>
      </c>
      <c r="FT1" t="s">
        <v>539</v>
      </c>
      <c r="FU1" t="s">
        <v>540</v>
      </c>
      <c r="FV1" t="s">
        <v>541</v>
      </c>
      <c r="FW1" t="s">
        <v>542</v>
      </c>
      <c r="FX1" t="s">
        <v>543</v>
      </c>
      <c r="FY1" t="s">
        <v>544</v>
      </c>
      <c r="FZ1" t="s">
        <v>545</v>
      </c>
      <c r="GA1" t="s">
        <v>546</v>
      </c>
      <c r="GB1" t="s">
        <v>547</v>
      </c>
      <c r="GC1" t="s">
        <v>548</v>
      </c>
      <c r="GD1" t="s">
        <v>549</v>
      </c>
      <c r="GE1" t="s">
        <v>550</v>
      </c>
      <c r="GF1" t="s">
        <v>551</v>
      </c>
      <c r="GG1" t="s">
        <v>552</v>
      </c>
      <c r="GH1" t="s">
        <v>553</v>
      </c>
      <c r="GI1" t="s">
        <v>554</v>
      </c>
      <c r="GJ1" t="s">
        <v>555</v>
      </c>
      <c r="GK1" t="s">
        <v>556</v>
      </c>
      <c r="GL1" t="s">
        <v>557</v>
      </c>
      <c r="GM1" t="s">
        <v>558</v>
      </c>
      <c r="GN1" t="s">
        <v>559</v>
      </c>
      <c r="GO1" t="s">
        <v>560</v>
      </c>
      <c r="GP1" t="s">
        <v>561</v>
      </c>
      <c r="GQ1" t="s">
        <v>562</v>
      </c>
      <c r="GR1" t="s">
        <v>563</v>
      </c>
      <c r="GS1" t="s">
        <v>564</v>
      </c>
      <c r="GT1" t="s">
        <v>565</v>
      </c>
      <c r="GU1" t="s">
        <v>566</v>
      </c>
      <c r="GV1" t="s">
        <v>567</v>
      </c>
      <c r="GW1" t="s">
        <v>568</v>
      </c>
      <c r="GX1" t="s">
        <v>569</v>
      </c>
      <c r="GY1" t="s">
        <v>570</v>
      </c>
      <c r="GZ1" t="s">
        <v>571</v>
      </c>
      <c r="HA1" t="s">
        <v>572</v>
      </c>
      <c r="HB1" t="s">
        <v>573</v>
      </c>
      <c r="HC1" t="s">
        <v>574</v>
      </c>
      <c r="HD1" t="s">
        <v>575</v>
      </c>
      <c r="HE1" t="s">
        <v>576</v>
      </c>
      <c r="HF1" t="s">
        <v>577</v>
      </c>
      <c r="HG1" t="s">
        <v>578</v>
      </c>
      <c r="HH1" t="s">
        <v>579</v>
      </c>
      <c r="HI1" t="s">
        <v>580</v>
      </c>
      <c r="HJ1" t="s">
        <v>581</v>
      </c>
      <c r="HK1" t="s">
        <v>582</v>
      </c>
      <c r="HL1" t="s">
        <v>583</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C17" sqref="C17"/>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-3.2945670758945708E-2</v>
      </c>
      <c r="F2" s="161">
        <f>($M2-K2)/K2</f>
        <v>-4.1072748712371619E-2</v>
      </c>
      <c r="G2" s="161">
        <f>($M2-L2)/L2</f>
        <v>1.1931012250161211E-2</v>
      </c>
      <c r="H2" s="10">
        <f>M2/N1-1</f>
        <v>0.1041188884980655</v>
      </c>
      <c r="I2" s="10">
        <f>N2/O2-1</f>
        <v>0.55024971011130908</v>
      </c>
      <c r="J2" s="4">
        <f>_xll.ciqfunctions.udf.CIQ($C2,"IQ_CLOSEPRICE",$A$14,"USD")</f>
        <v>32.459499999999998</v>
      </c>
      <c r="K2" s="4">
        <f>_xll.ciqfunctions.udf.CIQ($C2,"IQ_CLOSEPRICE",$A$15,"USD")</f>
        <v>32.7346</v>
      </c>
      <c r="L2" s="4">
        <f>_xll.ciqfunctions.udf.CIQ($C2,"IQ_CLOSEPRICE",$A$16,"USD")</f>
        <v>31.02</v>
      </c>
      <c r="M2" s="4">
        <f>_xll.ciqfunctions.udf.CIQ($C2,"IQ_CLOSEPRICE",$A$13,"USD")</f>
        <v>31.3901</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-1.5993325368924123E-2</v>
      </c>
      <c r="F3" s="7">
        <f t="shared" ref="F3:G9" si="1">($M3-K3)/K3</f>
        <v>-2.3750462630365274E-2</v>
      </c>
      <c r="G3" s="7">
        <f t="shared" si="1"/>
        <v>6.4536261934975076E-3</v>
      </c>
      <c r="H3" s="11">
        <f>M3/P3-1</f>
        <v>6.0591887349414009E-2</v>
      </c>
      <c r="I3" s="11">
        <f t="shared" ref="I3:I9" si="2">M3/O3-1</f>
        <v>0.30780496193887963</v>
      </c>
      <c r="J3" s="4">
        <f>_xll.ciqfunctions.udf.CIQ($C3,"IQ_CLOSEPRICE",$A$14,"USD")</f>
        <v>6339.3945700000004</v>
      </c>
      <c r="K3" s="4">
        <f>_xll.ciqfunctions.udf.CIQ($C3,"IQ_CLOSEPRICE",$A$15,"USD")</f>
        <v>6389.7664800000002</v>
      </c>
      <c r="L3" s="4">
        <f>_xll.ciqfunctions.udf.CIQ($C3,"IQ_CLOSEPRICE",$A$16,"USD")</f>
        <v>6198.00695</v>
      </c>
      <c r="M3" s="4">
        <f>_xll.ciqfunctions.udf.CIQ($C3,"IQ_CLOSEPRICE",$A$13,"USD")</f>
        <v>6238.0065699999996</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-1.9698766393515151E-2</v>
      </c>
      <c r="F4" s="7">
        <f t="shared" si="1"/>
        <v>-2.5099447319322687E-2</v>
      </c>
      <c r="G4" s="7">
        <f t="shared" si="1"/>
        <v>1.259620834018901E-2</v>
      </c>
      <c r="H4" s="11">
        <f t="shared" ref="H4:H9" si="3">M4/P4-1</f>
        <v>8.3426246503530699E-2</v>
      </c>
      <c r="I4" s="11">
        <f t="shared" si="2"/>
        <v>0.35251025590935736</v>
      </c>
      <c r="J4" s="4">
        <f>_xll.ciqfunctions.udf.CIQ($C4,"IQ_CLOSEPRICE",$A$14,"USD")</f>
        <v>565.01</v>
      </c>
      <c r="K4" s="4">
        <f>_xll.ciqfunctions.udf.CIQ($C4,"IQ_CLOSEPRICE",$A$15,"USD")</f>
        <v>568.14</v>
      </c>
      <c r="L4" s="4">
        <f>_xll.ciqfunctions.udf.CIQ($C4,"IQ_CLOSEPRICE",$A$16,"USD")</f>
        <v>546.99</v>
      </c>
      <c r="M4" s="4">
        <f>_xll.ciqfunctions.udf.CIQ($C4,"IQ_CLOSEPRICE",$A$13,"USD")</f>
        <v>553.88</v>
      </c>
      <c r="N4" s="4" t="s">
        <v>260</v>
      </c>
      <c r="O4" s="6">
        <f>_xll.ciqfunctions.udf.CIQ($C4,"IQ_CLOSEPRICE",$A$17,"USD")</f>
        <v>409.52</v>
      </c>
      <c r="P4" s="6">
        <f>_xll.ciqfunctions.udf.CIQ($C4,"IQ_CLOSEPRICE",$A$18,"USD")</f>
        <v>511.23</v>
      </c>
    </row>
    <row r="5" spans="1:17" ht="22.5" customHeight="1">
      <c r="A5" s="9"/>
      <c r="B5" s="9"/>
      <c r="C5" s="21" t="s">
        <v>22</v>
      </c>
      <c r="D5" s="21" t="s">
        <v>279</v>
      </c>
      <c r="E5" s="7">
        <f t="shared" si="0"/>
        <v>-1.2290703510681671E-2</v>
      </c>
      <c r="F5" s="7">
        <f t="shared" si="1"/>
        <v>-2.7855768102615714E-2</v>
      </c>
      <c r="G5" s="7">
        <f t="shared" si="1"/>
        <v>-2.0369904813853298E-2</v>
      </c>
      <c r="H5" s="11">
        <f t="shared" si="3"/>
        <v>2.4547518093422926E-2</v>
      </c>
      <c r="I5" s="11">
        <f t="shared" si="2"/>
        <v>0.15651672478047174</v>
      </c>
      <c r="J5" s="4">
        <f>_xll.ciqfunctions.udf.CIQ($C5,"IQ_CLOSEPRICE",$A$14,"USD")</f>
        <v>44130.979120000004</v>
      </c>
      <c r="K5" s="4">
        <f>_xll.ciqfunctions.udf.CIQ($C5,"IQ_CLOSEPRICE",$A$15,"USD")</f>
        <v>44837.563099999999</v>
      </c>
      <c r="L5" s="4">
        <f>_xll.ciqfunctions.udf.CIQ($C5,"IQ_CLOSEPRICE",$A$16,"USD")</f>
        <v>44494.935949999999</v>
      </c>
      <c r="M5" s="4">
        <f>_xll.ciqfunctions.udf.CIQ($C5,"IQ_CLOSEPRICE",$A$13,"USD")</f>
        <v>43588.57834</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-2.4680278214045354E-2</v>
      </c>
      <c r="F7" s="7">
        <f t="shared" si="1"/>
        <v>-3.2494992210104628E-2</v>
      </c>
      <c r="G7" s="7">
        <f t="shared" si="1"/>
        <v>6.2499999999999075E-3</v>
      </c>
      <c r="H7" s="11">
        <f t="shared" si="3"/>
        <v>0.125</v>
      </c>
      <c r="I7" s="11">
        <f t="shared" si="2"/>
        <v>0.39416292495189231</v>
      </c>
      <c r="J7" s="4">
        <f>_xll.ciqfunctions.udf.CIQ($C7,"IQ_CLOSEPRICE",$A$14,"USD")</f>
        <v>44.57</v>
      </c>
      <c r="K7" s="4">
        <f>_xll.ciqfunctions.udf.CIQ($C7,"IQ_CLOSEPRICE",$A$15,"USD")</f>
        <v>44.93</v>
      </c>
      <c r="L7" s="4">
        <f>_xll.ciqfunctions.udf.CIQ($C7,"IQ_CLOSEPRICE",$A$16,"USD")</f>
        <v>43.2</v>
      </c>
      <c r="M7" s="4">
        <f>_xll.ciqfunctions.udf.CIQ($C7,"IQ_CLOSEPRICE",$A$13,"USD")</f>
        <v>43.47</v>
      </c>
      <c r="N7" s="4"/>
      <c r="O7" s="6">
        <f>_xll.ciqfunctions.udf.CIQ($C7,"IQ_CLOSEPRICE",$A$17,"USD")</f>
        <v>31.18</v>
      </c>
      <c r="P7" s="6">
        <f>_xll.ciqfunctions.udf.CIQ($C7,"IQ_CLOSEPRICE",$A$18,"USD")</f>
        <v>38.64</v>
      </c>
    </row>
    <row r="8" spans="1:17" ht="22.5" customHeight="1">
      <c r="A8" s="9" t="s">
        <v>30</v>
      </c>
      <c r="B8" s="9"/>
      <c r="C8" s="21" t="s">
        <v>31</v>
      </c>
      <c r="D8" s="21" t="s">
        <v>32</v>
      </c>
      <c r="E8" s="7">
        <f t="shared" si="0"/>
        <v>-1.6725535009349625E-2</v>
      </c>
      <c r="F8" s="7">
        <f t="shared" si="1"/>
        <v>-2.5599670567242154E-2</v>
      </c>
      <c r="G8" s="7">
        <f t="shared" si="1"/>
        <v>2.9401102088167104E-2</v>
      </c>
      <c r="H8" s="11">
        <f t="shared" si="3"/>
        <v>0.17252343395135661</v>
      </c>
      <c r="I8" s="11">
        <f t="shared" si="2"/>
        <v>0.62377766340710239</v>
      </c>
      <c r="J8" s="4">
        <f>_xll.ciqfunctions.udf.CIQ($C8,"IQ_CLOSEPRICE",$A$14,"USD")</f>
        <v>288.77999999999997</v>
      </c>
      <c r="K8" s="4">
        <f>_xll.ciqfunctions.udf.CIQ($C8,"IQ_CLOSEPRICE",$A$15,"USD")</f>
        <v>291.41000000000003</v>
      </c>
      <c r="L8" s="4">
        <f>_xll.ciqfunctions.udf.CIQ($C8,"IQ_CLOSEPRICE",$A$16,"USD")</f>
        <v>275.83999999999997</v>
      </c>
      <c r="M8" s="4">
        <f>_xll.ciqfunctions.udf.CIQ($C8,"IQ_CLOSEPRICE",$A$13,"USD")</f>
        <v>283.95</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-1.0457125784284477E-2</v>
      </c>
      <c r="F9" s="7">
        <f t="shared" si="1"/>
        <v>-3.3274956217162893E-2</v>
      </c>
      <c r="G9" s="7">
        <f t="shared" si="1"/>
        <v>3.049159925326686E-2</v>
      </c>
      <c r="H9" s="11">
        <f t="shared" si="3"/>
        <v>3.6619718309859106E-2</v>
      </c>
      <c r="I9" s="11" t="e">
        <f t="shared" si="2"/>
        <v>#VALUE!</v>
      </c>
      <c r="J9" s="4">
        <f>_xll.ciqfunctions.udf.CIQ($C9,"IQ_CLOSEPRICE",$A$14,"USD")</f>
        <v>33.47</v>
      </c>
      <c r="K9" s="4">
        <f>_xll.ciqfunctions.udf.CIQ($C9,"IQ_CLOSEPRICE",$A$15,"USD")</f>
        <v>34.26</v>
      </c>
      <c r="L9" s="4">
        <f>_xll.ciqfunctions.udf.CIQ($C9,"IQ_CLOSEPRICE",$A$16,"USD")</f>
        <v>32.14</v>
      </c>
      <c r="M9" s="4">
        <f>_xll.ciqfunctions.udf.CIQ($C9,"IQ_CLOSEPRICE",$A$13,"USD")</f>
        <v>33.119999999999997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45870</v>
      </c>
      <c r="B13" s="9"/>
      <c r="C13" s="21"/>
      <c r="D13" s="4"/>
      <c r="E13" s="4"/>
      <c r="F13" s="4"/>
      <c r="G13" s="4"/>
      <c r="H13" s="9"/>
      <c r="I13" s="9"/>
      <c r="J13" s="9"/>
      <c r="K13" s="9"/>
      <c r="L13" s="9"/>
      <c r="M13" s="9"/>
      <c r="N13" s="9"/>
      <c r="O13" s="9"/>
      <c r="P13" s="9"/>
    </row>
    <row r="14" spans="1:17" ht="22.5" customHeight="1">
      <c r="A14" s="5">
        <v>45869</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45866</v>
      </c>
      <c r="B15" s="9"/>
      <c r="C15" s="21" t="s">
        <v>44</v>
      </c>
      <c r="D15" s="14" t="s">
        <v>15</v>
      </c>
      <c r="E15" s="10">
        <f>E2</f>
        <v>-3.2945670758945708E-2</v>
      </c>
      <c r="F15" s="10">
        <f>F2</f>
        <v>-4.1072748712371619E-2</v>
      </c>
      <c r="G15" s="10">
        <f>G2</f>
        <v>1.1931012250161211E-2</v>
      </c>
      <c r="H15" s="10">
        <f>H2</f>
        <v>0.1041188884980655</v>
      </c>
      <c r="I15" s="15">
        <f>I2</f>
        <v>0.55024971011130908</v>
      </c>
      <c r="J15" s="9"/>
      <c r="K15" s="9"/>
      <c r="L15" s="9"/>
      <c r="M15" s="9"/>
      <c r="N15" s="9"/>
      <c r="O15" s="9"/>
      <c r="P15" s="9"/>
    </row>
    <row r="16" spans="1:17" ht="22.5" customHeight="1">
      <c r="A16" s="199">
        <v>45839</v>
      </c>
      <c r="B16" s="9"/>
      <c r="C16" s="21"/>
      <c r="D16" s="16" t="s">
        <v>18</v>
      </c>
      <c r="E16" s="10">
        <f t="shared" ref="E16:I18" si="4">E3</f>
        <v>-1.5993325368924123E-2</v>
      </c>
      <c r="F16" s="10">
        <f t="shared" si="4"/>
        <v>-2.3750462630365274E-2</v>
      </c>
      <c r="G16" s="10">
        <f t="shared" si="4"/>
        <v>6.4536261934975076E-3</v>
      </c>
      <c r="H16" s="10">
        <f t="shared" si="4"/>
        <v>6.0591887349414009E-2</v>
      </c>
      <c r="I16" s="15">
        <f t="shared" si="4"/>
        <v>0.30780496193887963</v>
      </c>
      <c r="J16" s="9"/>
      <c r="K16" s="9"/>
      <c r="L16" s="9"/>
      <c r="M16" s="9"/>
      <c r="N16" s="9"/>
      <c r="O16" s="9"/>
      <c r="P16" s="9"/>
    </row>
    <row r="17" spans="1:16" ht="22.5" customHeight="1">
      <c r="A17" s="5">
        <v>45289</v>
      </c>
      <c r="B17" s="9"/>
      <c r="C17" s="21"/>
      <c r="D17" s="17" t="s">
        <v>21</v>
      </c>
      <c r="E17" s="10">
        <f t="shared" si="4"/>
        <v>-1.9698766393515151E-2</v>
      </c>
      <c r="F17" s="10">
        <f t="shared" si="4"/>
        <v>-2.5099447319322687E-2</v>
      </c>
      <c r="G17" s="10">
        <f t="shared" si="4"/>
        <v>1.259620834018901E-2</v>
      </c>
      <c r="H17" s="10">
        <f t="shared" si="4"/>
        <v>8.3426246503530699E-2</v>
      </c>
      <c r="I17" s="15">
        <f t="shared" si="4"/>
        <v>0.35251025590935736</v>
      </c>
      <c r="J17" s="9"/>
      <c r="K17" s="9"/>
      <c r="L17" s="9"/>
      <c r="M17" s="9"/>
      <c r="N17" s="9"/>
      <c r="O17" s="9"/>
      <c r="P17" s="9"/>
    </row>
    <row r="18" spans="1:16" ht="22.5" customHeight="1" thickBot="1">
      <c r="A18" s="5">
        <v>45657</v>
      </c>
      <c r="B18" s="9"/>
      <c r="C18" s="21"/>
      <c r="D18" s="18" t="s">
        <v>23</v>
      </c>
      <c r="E18" s="222">
        <f t="shared" si="4"/>
        <v>-1.2290703510681671E-2</v>
      </c>
      <c r="F18" s="222">
        <f t="shared" si="4"/>
        <v>-2.7855768102615714E-2</v>
      </c>
      <c r="G18" s="222">
        <f t="shared" si="4"/>
        <v>-2.0369904813853298E-2</v>
      </c>
      <c r="H18" s="222">
        <f t="shared" si="4"/>
        <v>2.4547518093422926E-2</v>
      </c>
      <c r="I18" s="223">
        <f t="shared" si="4"/>
        <v>0.15651672478047174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20" activePane="bottomRight" state="frozen"/>
      <selection pane="topRight"/>
      <selection pane="bottomLeft"/>
      <selection pane="bottomRight" activeCell="L8" sqref="L8"/>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433.197475</v>
      </c>
      <c r="E2" s="88">
        <f>MEDIAN(E5:E26)</f>
        <v>414.33</v>
      </c>
      <c r="F2" s="88">
        <f>MEDIAN(F5:F26)</f>
        <v>347.45499999999998</v>
      </c>
      <c r="G2" s="88">
        <f>MEDIAN(G5:G26)</f>
        <v>7.2724999999999998E-2</v>
      </c>
      <c r="H2" s="88"/>
      <c r="I2" s="88"/>
      <c r="J2" s="184">
        <f>MEDIAN(J5:J26)</f>
        <v>-2.7261875243088617E-2</v>
      </c>
      <c r="K2" s="185"/>
      <c r="L2" s="88"/>
      <c r="M2" s="88">
        <f t="shared" ref="M2:U2" si="0">MEDIAN(M5:M26)</f>
        <v>0</v>
      </c>
      <c r="N2" s="88">
        <f t="shared" si="0"/>
        <v>38.404965000000004</v>
      </c>
      <c r="O2" s="88">
        <f t="shared" si="0"/>
        <v>9.5249999999999986</v>
      </c>
      <c r="P2" s="88">
        <f t="shared" si="0"/>
        <v>10.100000000000001</v>
      </c>
      <c r="Q2" s="88">
        <f t="shared" si="0"/>
        <v>19.708273050000024</v>
      </c>
      <c r="R2" s="88">
        <f t="shared" si="0"/>
        <v>34.334105000000001</v>
      </c>
      <c r="S2" s="88">
        <f t="shared" si="0"/>
        <v>10.175000000000001</v>
      </c>
      <c r="T2" s="88">
        <f t="shared" si="0"/>
        <v>26.326911500000001</v>
      </c>
      <c r="U2" s="184">
        <f t="shared" si="0"/>
        <v>5.8500000000000002E-3</v>
      </c>
      <c r="V2" s="88"/>
      <c r="W2" s="88"/>
      <c r="X2" s="88"/>
      <c r="Y2" s="184" t="e">
        <f t="shared" ref="Y2:AD2" si="1">MEDIAN(Y5:Y26)</f>
        <v>#DIV/0!</v>
      </c>
      <c r="Z2" s="184" t="e">
        <f t="shared" si="1"/>
        <v>#DIV/0!</v>
      </c>
      <c r="AA2" s="184">
        <f t="shared" si="1"/>
        <v>9.2283915758768487E-2</v>
      </c>
      <c r="AB2" s="88">
        <f t="shared" si="1"/>
        <v>5.2600000000000001E-2</v>
      </c>
      <c r="AC2" s="88">
        <f t="shared" si="1"/>
        <v>52600</v>
      </c>
      <c r="AD2" s="127">
        <f t="shared" si="1"/>
        <v>61.5</v>
      </c>
    </row>
    <row r="3" spans="1:30">
      <c r="A3" s="91" t="s">
        <v>50</v>
      </c>
      <c r="D3" s="88">
        <f>SUM(D5:D26)</f>
        <v>58662.061594999999</v>
      </c>
      <c r="E3" s="88">
        <f>SUM(E5:E26)</f>
        <v>58462.3</v>
      </c>
      <c r="F3" s="88">
        <f>SUM(F5:F26)</f>
        <v>49630.019575439997</v>
      </c>
      <c r="G3" s="88">
        <f>SUM(G5:G26)</f>
        <v>25.112669999999998</v>
      </c>
      <c r="H3" s="88"/>
      <c r="I3" s="88"/>
      <c r="J3" s="88"/>
      <c r="K3" s="185"/>
      <c r="L3" s="88"/>
      <c r="M3" s="88">
        <f>SUM(M5:M26)</f>
        <v>0.38444000000000889</v>
      </c>
      <c r="N3" s="88">
        <f t="shared" ref="N3:T3" si="2">SUM(N5:N26)</f>
        <v>1098.9465300000002</v>
      </c>
      <c r="O3" s="88">
        <f t="shared" si="2"/>
        <v>777.14018999999985</v>
      </c>
      <c r="P3" s="88">
        <f t="shared" si="2"/>
        <v>807.18812400000002</v>
      </c>
      <c r="Q3" s="88">
        <f t="shared" si="2"/>
        <v>2711.7964275784207</v>
      </c>
      <c r="R3" s="88">
        <f t="shared" si="2"/>
        <v>940.59087000000011</v>
      </c>
      <c r="S3" s="88">
        <f t="shared" si="2"/>
        <v>672.92316600000004</v>
      </c>
      <c r="T3" s="88">
        <f t="shared" si="2"/>
        <v>10587.030327402461</v>
      </c>
      <c r="U3" s="184"/>
      <c r="V3" s="88"/>
      <c r="W3" s="88"/>
      <c r="X3" s="88"/>
      <c r="Y3" s="184"/>
      <c r="Z3" s="184"/>
      <c r="AA3" s="184"/>
      <c r="AB3" s="88"/>
      <c r="AC3" s="88"/>
      <c r="AD3" s="195"/>
    </row>
    <row r="4" spans="1:30">
      <c r="A4" s="91" t="s">
        <v>19</v>
      </c>
      <c r="C4" s="26" t="s">
        <v>20</v>
      </c>
      <c r="D4" s="88">
        <f>_xll.ciqfunctions.udf.CIQ(C4,"IQ_MARKETCAP",$A$28)</f>
        <v>354012.402</v>
      </c>
      <c r="E4" s="172">
        <f>_xll.ciqfunctions.udf.CIQ(C4,"IQ_HOLDINGS_EQUITY_ASSETS",$A$28)</f>
        <v>353160.18</v>
      </c>
      <c r="F4" s="173">
        <f>_xll.ciqfunctions.udf.CIQ(C4,"IQ_MARKETCAP",$A$29)</f>
        <v>315505.59450000001</v>
      </c>
      <c r="G4" s="89">
        <f>_xll.ciqfunctions.udf.CIQ(C4,"IQ_VOLUME",$A$28)</f>
        <v>69.400790000000001</v>
      </c>
      <c r="H4" s="174">
        <f>_xll.ciqfunctions.udf.CIQ(C4,"IQ_CLOSEPRICE",$A$27)</f>
        <v>565.01</v>
      </c>
      <c r="I4" s="89">
        <f>_xll.ciqfunctions.udf.CIQ(C4,"IQ_CLOSEPRICE",$A$28)</f>
        <v>553.88</v>
      </c>
      <c r="J4" s="153">
        <f>(I4-H4)/H4</f>
        <v>-1.9698766393515151E-2</v>
      </c>
      <c r="K4" s="173">
        <f>_xll.ciqfunctions.udf.CIQ($C4,"IQ_VWAP",A$28)</f>
        <v>555.27</v>
      </c>
      <c r="L4" s="186">
        <f>_xll.ciqfunctions.udf.CIQ($C4,"IQ_SHARESOUTSTANDING",($A$27))</f>
        <v>639.15</v>
      </c>
      <c r="M4" s="187">
        <f t="shared" ref="M4:M9" si="3">K4*(P4-L4)</f>
        <v>0</v>
      </c>
      <c r="N4" s="172">
        <f>_xll.ciqfunctions.udf.CIQAVG($C4,"IQ_VWAP",A$29,A$28,"USD")</f>
        <v>511.43137000000002</v>
      </c>
      <c r="O4" s="172">
        <f>_xll.ciqfunctions.udf.CIQ($C4,"IQ_SHARESOUTSTANDING",$A$29)</f>
        <v>617.15</v>
      </c>
      <c r="P4" s="172">
        <f>_xll.ciqfunctions.udf.CIQ($C4,"IQ_SHARESOUTSTANDING",$A$28)</f>
        <v>639.15</v>
      </c>
      <c r="Q4" s="172">
        <f>(P4-O4)*N4</f>
        <v>11251.49014</v>
      </c>
      <c r="R4" s="173">
        <f>_xll.ciqfunctions.udf.CIQAVG($C4,"IQ_VWAP",A$30,A$28,"USD")</f>
        <v>481.62970000000001</v>
      </c>
      <c r="S4" s="173">
        <f>_xll.ciqfunctions.udf.CIQ($C4,"IQ_SHARESOUTSTANDING",$A$30)</f>
        <v>560.35</v>
      </c>
      <c r="T4" s="172">
        <f>(P4-S4)*R4</f>
        <v>37952.420359999982</v>
      </c>
      <c r="U4" s="126">
        <v>2E-3</v>
      </c>
      <c r="V4" s="91">
        <f>_xll.ciqfunctions.udf.CIQ(C4,"IQ_CLOSEPRICE",$A$30)</f>
        <v>409.52</v>
      </c>
      <c r="W4" s="91">
        <f>_xll.ciqfunctions.udf.CIQ($C4,"IQ_CLOSEPRICE",$A$29)</f>
        <v>511.23</v>
      </c>
      <c r="X4" s="91">
        <f>_xll.ciqfunctions.udf.CIQ(C4,"IQ_CLOSEPRICE",$A$28)</f>
        <v>553.88</v>
      </c>
      <c r="Y4" s="153">
        <f>(X4/V4)^(365/($A$28-$A$30))-1</f>
        <v>0.20888801084338371</v>
      </c>
      <c r="Z4" s="153">
        <f>X4/V4-1</f>
        <v>0.35251025590935736</v>
      </c>
      <c r="AA4" s="153">
        <f>X4/W4-1</f>
        <v>8.3426246503530699E-2</v>
      </c>
      <c r="AB4" s="89">
        <f>_xll.ciqfunctions.udf.CIQAVG(C4,"IQ_VOLUME","-30D",$A$28)</f>
        <v>42.509610000000002</v>
      </c>
      <c r="AC4" s="89">
        <f>AB4*1000000</f>
        <v>42509610</v>
      </c>
      <c r="AD4" s="127">
        <v>101</v>
      </c>
    </row>
    <row r="5" spans="1:30">
      <c r="A5" s="119" t="s">
        <v>71</v>
      </c>
      <c r="C5" s="119" t="s">
        <v>72</v>
      </c>
      <c r="D5" s="88">
        <f>_xll.ciqfunctions.udf.CIQ(C5,"IQ_MARKETCAP",$A$28)</f>
        <v>28.251149999999999</v>
      </c>
      <c r="E5" s="172">
        <f>_xll.ciqfunctions.udf.CIQ(C5,"IQ_HOLDINGS_EQUITY_ASSETS",$A$28)</f>
        <v>26.99</v>
      </c>
      <c r="F5" s="173">
        <f>_xll.ciqfunctions.udf.CIQ(C5,"IQ_MARKETCAP",$A$29)</f>
        <v>11.372059999999999</v>
      </c>
      <c r="G5" s="89">
        <f>_xll.ciqfunctions.udf.CIQ(C5,"IQ_VOLUME",$A$28)</f>
        <v>3.2559999999999999E-2</v>
      </c>
      <c r="H5" s="174">
        <f>_xll.ciqfunctions.udf.CIQ(C5,"IQ_CLOSEPRICE",$A$27)</f>
        <v>32.459499999999998</v>
      </c>
      <c r="I5" s="89">
        <f>_xll.ciqfunctions.udf.CIQ(C5,"IQ_CLOSEPRICE",$A$28)</f>
        <v>31.3901</v>
      </c>
      <c r="J5" s="153">
        <f>(I5-H5)/H5</f>
        <v>-3.2945670758945708E-2</v>
      </c>
      <c r="K5" s="173">
        <f>_xll.ciqfunctions.udf.CIQ($C5,"IQ_VWAP",A$28)</f>
        <v>31.49</v>
      </c>
      <c r="L5" s="186">
        <f>_xll.ciqfunctions.udf.CIQ($C5,"IQ_SHARESOUTSTANDING",($A$27))</f>
        <v>0.9</v>
      </c>
      <c r="M5" s="187">
        <f>K5*(P5-L5)</f>
        <v>0</v>
      </c>
      <c r="N5" s="172">
        <f>_xll.ciqfunctions.udf.CIQAVG($C5,"IQ_VWAP",A$29,A$28,"USD")</f>
        <v>28.558900000000001</v>
      </c>
      <c r="O5" s="172">
        <f>_xll.ciqfunctions.udf.CIQ($C5,"IQ_SHARESOUTSTANDING",$A$29)</f>
        <v>0.4</v>
      </c>
      <c r="P5" s="172">
        <f>_xll.ciqfunctions.udf.CIQ($C5,"IQ_SHARESOUTSTANDING",$A$28)</f>
        <v>0.9</v>
      </c>
      <c r="Q5" s="172">
        <f>(P5-O5)*N5</f>
        <v>14.279450000000001</v>
      </c>
      <c r="R5" s="173">
        <f>_xll.ciqfunctions.udf.CIQAVG($C5,"IQ_VWAP",A$30,A$28,"USD")</f>
        <v>27.48291</v>
      </c>
      <c r="S5" s="173">
        <f>_xll.ciqfunctions.udf.CIQ($C5,"IQ_SHARESOUTSTANDING",$A$30)</f>
        <v>0</v>
      </c>
      <c r="T5" s="172">
        <f>(P5-S5)*R5</f>
        <v>24.734619000000002</v>
      </c>
      <c r="U5" s="126">
        <v>0.01</v>
      </c>
      <c r="V5" s="191">
        <v>3878.75</v>
      </c>
      <c r="W5" s="191">
        <v>5445.64</v>
      </c>
      <c r="X5" s="171">
        <f>'raw1'!N2</f>
        <v>6013.15</v>
      </c>
      <c r="Y5" s="153">
        <f>(X5/V5)^(365/($A$28-$A$30))-1</f>
        <v>0.31710651064123763</v>
      </c>
      <c r="Z5" s="153">
        <f>X5/V5-1</f>
        <v>0.55028037383177564</v>
      </c>
      <c r="AA5" s="153">
        <f>I5/'raw1'!N1-1</f>
        <v>0.1041188884980655</v>
      </c>
      <c r="AB5" s="89">
        <f>_xll.ciqfunctions.udf.CIQAVG(C5,"IQ_VOLUME","-30D",$A$28)</f>
        <v>2.1729999999999999E-2</v>
      </c>
      <c r="AC5" s="89">
        <f>AB5*1000000</f>
        <v>21730</v>
      </c>
      <c r="AD5" s="127">
        <v>48</v>
      </c>
    </row>
    <row r="6" spans="1:30">
      <c r="A6" s="91" t="s">
        <v>30</v>
      </c>
      <c r="C6" s="119" t="s">
        <v>31</v>
      </c>
      <c r="D6" s="88">
        <f>_xll.ciqfunctions.udf.CIQ(C6,"IQ_MARKETCAP",$A$28)</f>
        <v>26830.967619999999</v>
      </c>
      <c r="E6" s="172">
        <f>_xll.ciqfunctions.udf.CIQ(C6,"IQ_HOLDINGS_EQUITY_ASSETS",$A$28)</f>
        <v>26802.73</v>
      </c>
      <c r="F6" s="173">
        <f>_xll.ciqfunctions.udf.CIQ(C6,"IQ_MARKETCAP",$A$29)</f>
        <v>23306.894629999999</v>
      </c>
      <c r="G6" s="89">
        <f>_xll.ciqfunctions.udf.CIQ(C6,"IQ_VOLUME",$A$28)</f>
        <v>14.0322</v>
      </c>
      <c r="H6" s="174">
        <f>_xll.ciqfunctions.udf.CIQ(C6,"IQ_CLOSEPRICE",$A$27)</f>
        <v>288.77999999999997</v>
      </c>
      <c r="I6" s="89">
        <f>_xll.ciqfunctions.udf.CIQ(C6,"IQ_CLOSEPRICE",$A$28)</f>
        <v>283.95</v>
      </c>
      <c r="J6" s="153">
        <f>(I6-H6)/H6</f>
        <v>-1.6725535009349625E-2</v>
      </c>
      <c r="K6" s="173">
        <f>_xll.ciqfunctions.udf.CIQ($C6,"IQ_VWAP",A$28)</f>
        <v>283.25</v>
      </c>
      <c r="L6" s="186">
        <f>_xll.ciqfunctions.udf.CIQ($C6,"IQ_SHARESOUTSTANDING",($A$27))</f>
        <v>94.491870000000006</v>
      </c>
      <c r="M6" s="187">
        <f t="shared" si="3"/>
        <v>0</v>
      </c>
      <c r="N6" s="172">
        <f>_xll.ciqfunctions.udf.CIQAVG($C6,"IQ_VWAP",A$29,A$28,"USD")</f>
        <v>243.76054999999999</v>
      </c>
      <c r="O6" s="172">
        <f>_xll.ciqfunctions.udf.CIQ($C6,"IQ_SHARESOUTSTANDING",$A$29)</f>
        <v>96.241870000000006</v>
      </c>
      <c r="P6" s="172">
        <f>_xll.ciqfunctions.udf.CIQ($C6,"IQ_SHARESOUTSTANDING",$A$28)</f>
        <v>94.491870000000006</v>
      </c>
      <c r="Q6" s="172">
        <f>(P6-O6)*N6</f>
        <v>-426.5809625</v>
      </c>
      <c r="R6" s="173">
        <f>_xll.ciqfunctions.udf.CIQAVG($C6,"IQ_VWAP",A$30,A$28,"USD")</f>
        <v>236.15302</v>
      </c>
      <c r="S6" s="173">
        <f>_xll.ciqfunctions.udf.CIQ($C6,"IQ_SHARESOUTSTANDING",$A$30)</f>
        <v>68.441869999999994</v>
      </c>
      <c r="T6" s="172">
        <f>(P6-S6)*R6</f>
        <v>6151.7861710000025</v>
      </c>
      <c r="U6" s="184">
        <v>3.5000000000000001E-3</v>
      </c>
      <c r="V6" s="91">
        <f>_xll.ciqfunctions.udf.CIQ(C6,"IQ_CLOSEPRICE",$A$30)</f>
        <v>174.87</v>
      </c>
      <c r="W6" s="91">
        <f>_xll.ciqfunctions.udf.CIQ($C6,"IQ_CLOSEPRICE",$A$29)</f>
        <v>242.17</v>
      </c>
      <c r="X6" s="91">
        <f>_xll.ciqfunctions.udf.CIQ(C6,"IQ_CLOSEPRICE",$A$28)</f>
        <v>283.95</v>
      </c>
      <c r="Y6" s="153">
        <f>(X6/V6)^(365/($A$28-$A$30))-1</f>
        <v>0.35599632347856036</v>
      </c>
      <c r="Z6" s="153">
        <f>X6/V6-1</f>
        <v>0.62377766340710239</v>
      </c>
      <c r="AA6" s="153">
        <f>X6/W6-1</f>
        <v>0.17252343395135661</v>
      </c>
      <c r="AB6" s="89">
        <f>_xll.ciqfunctions.udf.CIQAVG(C6,"IQ_VOLUME","-30D",$A$28)</f>
        <v>7.6413799999999998</v>
      </c>
      <c r="AC6" s="89">
        <f>AB6*1000000</f>
        <v>7641380</v>
      </c>
      <c r="AD6" s="127">
        <v>27</v>
      </c>
    </row>
    <row r="7" spans="1:30">
      <c r="A7" s="91" t="s">
        <v>73</v>
      </c>
      <c r="C7" s="119" t="s">
        <v>74</v>
      </c>
      <c r="D7" s="88">
        <f>_xll.ciqfunctions.udf.CIQ(C7,"IQ_MARKETCAP",$A$28)</f>
        <v>11732.04</v>
      </c>
      <c r="E7" s="172">
        <f>_xll.ciqfunctions.udf.CIQ(C7,"IQ_HOLDINGS_EQUITY_ASSETS",$A$28)</f>
        <v>11970.01</v>
      </c>
      <c r="F7" s="173">
        <f>_xll.ciqfunctions.udf.CIQ(C7,"IQ_MARKETCAP",$A$29)</f>
        <v>9321.1720000000005</v>
      </c>
      <c r="G7" s="89">
        <f>_xll.ciqfunctions.udf.CIQ(C7,"IQ_VOLUME",$A$28)</f>
        <v>6.8827499999999997</v>
      </c>
      <c r="H7" s="174">
        <f>_xll.ciqfunctions.udf.CIQ(C7,"IQ_CLOSEPRICE",$A$27)</f>
        <v>111.66</v>
      </c>
      <c r="I7" s="89">
        <f>_xll.ciqfunctions.udf.CIQ(C7,"IQ_CLOSEPRICE",$A$28)</f>
        <v>108.63</v>
      </c>
      <c r="J7" s="153">
        <f>(I7-H7)/H7</f>
        <v>-2.7135948414830746E-2</v>
      </c>
      <c r="K7" s="173"/>
      <c r="L7" s="186">
        <f>_xll.ciqfunctions.udf.CIQ($C7,"IQ_SHARESOUTSTANDING",($A$27))</f>
        <v>108</v>
      </c>
      <c r="M7" s="187">
        <f t="shared" si="3"/>
        <v>0</v>
      </c>
      <c r="N7" s="172">
        <f>_xll.ciqfunctions.udf.CIQAVG($C7,"IQ_VWAP",A$29,A$28,"USD")</f>
        <v>100.68129999999999</v>
      </c>
      <c r="O7" s="172">
        <f>_xll.ciqfunctions.udf.CIQ($C7,"IQ_SHARESOUTSTANDING",$A$29)</f>
        <v>93.1</v>
      </c>
      <c r="P7" s="172">
        <f>_xll.ciqfunctions.udf.CIQ($C7,"IQ_SHARESOUTSTANDING",$A$28)</f>
        <v>108</v>
      </c>
      <c r="Q7" s="172">
        <f>(P7-O7)*N7</f>
        <v>1500.1513700000005</v>
      </c>
      <c r="R7" s="173">
        <f>_xll.ciqfunctions.udf.CIQAVG($C7,"IQ_VWAP",A$30,A$28,"USD")</f>
        <v>92.536590000000004</v>
      </c>
      <c r="S7" s="173">
        <f>_xll.ciqfunctions.udf.CIQ($C7,"IQ_SHARESOUTSTANDING",$A$30)</f>
        <v>92.25</v>
      </c>
      <c r="T7" s="172">
        <f>(P7-S7)*R7</f>
        <v>1457.4512925000001</v>
      </c>
      <c r="U7" s="184">
        <v>0.01</v>
      </c>
      <c r="V7" s="91">
        <f>_xll.ciqfunctions.udf.CIQ(C7,"IQ_CLOSEPRICE",$A$30)</f>
        <v>81.128</v>
      </c>
      <c r="W7" s="91">
        <f>_xll.ciqfunctions.udf.CIQ($C7,"IQ_CLOSEPRICE",$A$29)</f>
        <v>100.12</v>
      </c>
      <c r="X7" s="91">
        <f>_xll.ciqfunctions.udf.CIQ(C7,"IQ_CLOSEPRICE",$A$28)</f>
        <v>108.63</v>
      </c>
      <c r="Y7" s="153">
        <f>(X7/V7)^(365/($A$28-$A$30))-1</f>
        <v>0.20128490991348835</v>
      </c>
      <c r="Z7" s="153">
        <f>X7/V7-1</f>
        <v>0.33899516812937569</v>
      </c>
      <c r="AA7" s="153">
        <f>X7/W7-1</f>
        <v>8.4998002397123296E-2</v>
      </c>
      <c r="AB7" s="89">
        <f>_xll.ciqfunctions.udf.CIQAVG(C7,"IQ_VOLUME","-30D",$A$28)</f>
        <v>4.2680499999999997</v>
      </c>
      <c r="AC7" s="89">
        <f>AB7*1000000</f>
        <v>4268050</v>
      </c>
      <c r="AD7" s="127">
        <v>121</v>
      </c>
    </row>
    <row r="8" spans="1:30">
      <c r="A8" s="25" t="s">
        <v>293</v>
      </c>
      <c r="B8" s="175" t="s">
        <v>75</v>
      </c>
      <c r="C8" s="26" t="s">
        <v>35</v>
      </c>
      <c r="D8" s="88">
        <f>_xll.ciqfunctions.udf.CIQ(C8,"IQ_MARKETCAP",$A$28)</f>
        <v>2770.8191999999999</v>
      </c>
      <c r="E8" s="172">
        <f>_xll.ciqfunctions.udf.CIQ(C8,"IQ_HOLDINGS_EQUITY_ASSETS",$A$28)</f>
        <v>2756.05</v>
      </c>
      <c r="F8" s="173">
        <f>_xll.ciqfunctions.udf.CIQ(C8,"IQ_MARKETCAP",$A$29)</f>
        <v>2582.8380000000002</v>
      </c>
      <c r="G8" s="89">
        <f>_xll.ciqfunctions.udf.CIQ(C8,"IQ_VOLUME",$A$28)</f>
        <v>0.84672999999999998</v>
      </c>
      <c r="H8" s="174">
        <f>_xll.ciqfunctions.udf.CIQ(C8,"IQ_CLOSEPRICE",$A$27)</f>
        <v>33.47</v>
      </c>
      <c r="I8" s="89">
        <f>_xll.ciqfunctions.udf.CIQ(C8,"IQ_CLOSEPRICE",$A$28)</f>
        <v>33.119999999999997</v>
      </c>
      <c r="J8" s="153">
        <f t="shared" ref="J8:J20" si="4">(I8-H8)/H8</f>
        <v>-1.0457125784284477E-2</v>
      </c>
      <c r="K8" s="173">
        <f>_xll.ciqfunctions.udf.CIQ($C8,"IQ_VWAP",A$28)</f>
        <v>33.020000000000003</v>
      </c>
      <c r="L8" s="186">
        <f>_xll.ciqfunctions.udf.CIQ($C8,"IQ_SHARESOUTSTANDING",($A$27))</f>
        <v>83.66</v>
      </c>
      <c r="M8" s="187">
        <f t="shared" si="3"/>
        <v>0</v>
      </c>
      <c r="N8" s="172">
        <f>_xll.ciqfunctions.udf.CIQAVG($C8,"IQ_VWAP",A$29,A$28,"USD")</f>
        <v>31.262530000000002</v>
      </c>
      <c r="O8" s="172">
        <f>_xll.ciqfunctions.udf.CIQ($C8,"IQ_SHARESOUTSTANDING",$A$29)</f>
        <v>80.84</v>
      </c>
      <c r="P8" s="172">
        <f>_xll.ciqfunctions.udf.CIQ($C8,"IQ_SHARESOUTSTANDING",$A$28)</f>
        <v>83.66</v>
      </c>
      <c r="Q8" s="172">
        <f>(P8-O8)*N8</f>
        <v>88.160334599999786</v>
      </c>
      <c r="R8" s="173">
        <f>_xll.ciqfunctions.udf.CIQAVG($C8,"IQ_VWAP",A$30,A$28,"USD")</f>
        <v>31.11553</v>
      </c>
      <c r="S8" s="173">
        <f>_xll.ciqfunctions.udf.CIQ($C8,"IQ_SHARESOUTSTANDING",$A$30)</f>
        <v>87.06</v>
      </c>
      <c r="T8" s="172">
        <f>(P8-S8)*R8</f>
        <v>-105.79280200000018</v>
      </c>
      <c r="U8" s="126">
        <v>6.8999999999999999E-3</v>
      </c>
      <c r="V8" s="91">
        <f>_xll.ciqfunctions.udf.CIQ(C8,"IQ_CLOSEPRICE",$A$30)</f>
        <v>28.5</v>
      </c>
      <c r="W8" s="91">
        <f>_xll.ciqfunctions.udf.CIQ($C8,"IQ_CLOSEPRICE",$A$29)</f>
        <v>31.95</v>
      </c>
      <c r="X8" s="91">
        <f>_xll.ciqfunctions.udf.CIQ(C8,"IQ_CLOSEPRICE",$A$28)</f>
        <v>33.119999999999997</v>
      </c>
      <c r="Y8" s="153">
        <f t="shared" ref="Y8:Y14" si="5">(X8/V8)^(365/($A$28-$A$30))-1</f>
        <v>9.8977946447569298E-2</v>
      </c>
      <c r="Z8" s="153">
        <f>X8/V8-1</f>
        <v>0.16210526315789475</v>
      </c>
      <c r="AA8" s="153">
        <f t="shared" ref="AA8:AA26" si="6">X8/W8-1</f>
        <v>3.6619718309859106E-2</v>
      </c>
      <c r="AB8" s="89">
        <f>_xll.ciqfunctions.udf.CIQAVG(C8,"IQ_VOLUME","-30D",$A$28)</f>
        <v>0.65195999999999998</v>
      </c>
      <c r="AC8" s="89">
        <f>AB8*1000000</f>
        <v>651960</v>
      </c>
      <c r="AD8" s="127">
        <v>43</v>
      </c>
    </row>
    <row r="9" spans="1:30">
      <c r="A9" s="25" t="s">
        <v>291</v>
      </c>
      <c r="B9" s="175" t="s">
        <v>76</v>
      </c>
      <c r="C9" s="26" t="s">
        <v>28</v>
      </c>
      <c r="D9" s="88">
        <f>_xll.ciqfunctions.udf.CIQ(C9,"IQ_MARKETCAP",$A$28)</f>
        <v>3879.6975900000002</v>
      </c>
      <c r="E9" s="172">
        <f>_xll.ciqfunctions.udf.CIQ(C9,"IQ_HOLDINGS_EQUITY_ASSETS",$A$28)</f>
        <v>3707.67</v>
      </c>
      <c r="F9" s="173">
        <f>_xll.ciqfunctions.udf.CIQ(C9,"IQ_MARKETCAP",$A$29)</f>
        <v>2610.90488</v>
      </c>
      <c r="G9" s="89">
        <f>_xll.ciqfunctions.udf.CIQ(C9,"IQ_VOLUME",$A$28)</f>
        <v>1.2895399999999999</v>
      </c>
      <c r="H9" s="174">
        <f>_xll.ciqfunctions.udf.CIQ(C9,"IQ_CLOSEPRICE",$A$27)</f>
        <v>44.57</v>
      </c>
      <c r="I9" s="89">
        <f>_xll.ciqfunctions.udf.CIQ(C9,"IQ_CLOSEPRICE",$A$28)</f>
        <v>43.47</v>
      </c>
      <c r="J9" s="153">
        <f t="shared" si="4"/>
        <v>-2.4680278214045354E-2</v>
      </c>
      <c r="K9" s="173">
        <f>_xll.ciqfunctions.udf.CIQ($C9,"IQ_VWAP",A$28)</f>
        <v>43.5</v>
      </c>
      <c r="L9" s="186">
        <f>_xll.ciqfunctions.udf.CIQ($C9,"IQ_SHARESOUTSTANDING",($A$27))</f>
        <v>89.25</v>
      </c>
      <c r="M9" s="172">
        <f t="shared" si="3"/>
        <v>0</v>
      </c>
      <c r="N9" s="172">
        <f>_xll.ciqfunctions.udf.CIQAVG($C9,"IQ_VWAP",A$29,A$28,"USD")</f>
        <v>39.869250000000001</v>
      </c>
      <c r="O9" s="172">
        <f>_xll.ciqfunctions.udf.CIQ($C9,"IQ_SHARESOUTSTANDING",$A$29)</f>
        <v>67.569999999999993</v>
      </c>
      <c r="P9" s="172">
        <f>_xll.ciqfunctions.udf.CIQ($C9,"IQ_SHARESOUTSTANDING",$A$28)</f>
        <v>89.25</v>
      </c>
      <c r="Q9" s="172">
        <f t="shared" ref="Q9:Q26" si="7">(P9-O9)*N9</f>
        <v>864.36534000000029</v>
      </c>
      <c r="R9" s="173">
        <f>_xll.ciqfunctions.udf.CIQAVG($C9,"IQ_VWAP",A$30,A$28,"USD")</f>
        <v>36.767240000000001</v>
      </c>
      <c r="S9" s="173">
        <f>_xll.ciqfunctions.udf.CIQ($C9,"IQ_SHARESOUTSTANDING",$A$30)</f>
        <v>28.86</v>
      </c>
      <c r="T9" s="172">
        <f t="shared" ref="T9:T26" si="8">(P9-S9)*R9</f>
        <v>2220.3736236</v>
      </c>
      <c r="U9" s="126">
        <v>6.7999999999999996E-3</v>
      </c>
      <c r="V9" s="91">
        <f>_xll.ciqfunctions.udf.CIQ(C9,"IQ_CLOSEPRICE",$A$30)</f>
        <v>31.18</v>
      </c>
      <c r="W9" s="91">
        <f>_xll.ciqfunctions.udf.CIQ($C9,"IQ_CLOSEPRICE",$A$29)</f>
        <v>38.64</v>
      </c>
      <c r="X9" s="91">
        <f>_xll.ciqfunctions.udf.CIQ(C9,"IQ_CLOSEPRICE",$A$28)</f>
        <v>43.47</v>
      </c>
      <c r="Y9" s="153">
        <f t="shared" si="5"/>
        <v>0.23214461596241431</v>
      </c>
      <c r="Z9" s="153">
        <f t="shared" ref="Z9:Z26" si="9">X9/V9-1</f>
        <v>0.39416292495189231</v>
      </c>
      <c r="AA9" s="153">
        <f t="shared" si="6"/>
        <v>0.125</v>
      </c>
      <c r="AB9" s="89">
        <f>_xll.ciqfunctions.udf.CIQAVG(C9,"IQ_VOLUME","-30D",$A$28)</f>
        <v>1.03234</v>
      </c>
      <c r="AC9" s="89">
        <f t="shared" ref="AC9:AC26" si="10">AB9*1000000</f>
        <v>1032340</v>
      </c>
      <c r="AD9" s="127">
        <v>86</v>
      </c>
    </row>
    <row r="10" spans="1:30">
      <c r="A10" s="25" t="s">
        <v>297</v>
      </c>
      <c r="B10" s="175" t="s">
        <v>77</v>
      </c>
      <c r="C10" s="27" t="s">
        <v>78</v>
      </c>
      <c r="D10" s="88">
        <f>_xll.ciqfunctions.udf.CIQ(C10,"IQ_MARKETCAP",$A$28)</f>
        <v>1189.6189999999999</v>
      </c>
      <c r="E10" s="172">
        <f>_xll.ciqfunctions.udf.CIQ(C10,"IQ_HOLDINGS_EQUITY_ASSETS",$A$28)</f>
        <v>1090.51</v>
      </c>
      <c r="F10" s="173">
        <f>_xll.ciqfunctions.udf.CIQ(C10,"IQ_MARKETCAP",$A$29)</f>
        <v>719.15800000000002</v>
      </c>
      <c r="G10" s="89">
        <f>_xll.ciqfunctions.udf.CIQ(C10,"IQ_VOLUME",$A$28)</f>
        <v>0.66</v>
      </c>
      <c r="H10" s="174">
        <f>_xll.ciqfunctions.udf.CIQ(C10,"IQ_CLOSEPRICE",$A$27)</f>
        <v>43.45</v>
      </c>
      <c r="I10" s="89">
        <f>_xll.ciqfunctions.udf.CIQ(C10,"IQ_CLOSEPRICE",$A$28)</f>
        <v>42.26</v>
      </c>
      <c r="J10" s="153">
        <f t="shared" si="4"/>
        <v>-2.7387802071346484E-2</v>
      </c>
      <c r="K10" s="173">
        <f>_xll.ciqfunctions.udf.CIQ($C10,"IQ_VWAP",A$28)</f>
        <v>42.23</v>
      </c>
      <c r="L10" s="186">
        <f>_xll.ciqfunctions.udf.CIQ($C10,"IQ_SHARESOUTSTANDING",($A$27))</f>
        <v>28.15</v>
      </c>
      <c r="M10" s="172">
        <f t="shared" ref="M10:M26" si="11">K10*(P10-L10)</f>
        <v>0</v>
      </c>
      <c r="N10" s="172">
        <f>_xll.ciqfunctions.udf.CIQAVG($C10,"IQ_VWAP",A$29,A$28,"USD")</f>
        <v>36.94068</v>
      </c>
      <c r="O10" s="172">
        <f>_xll.ciqfunctions.udf.CIQ($C10,"IQ_SHARESOUTSTANDING",$A$29)</f>
        <v>19.399999999999999</v>
      </c>
      <c r="P10" s="172">
        <f>_xll.ciqfunctions.udf.CIQ($C10,"IQ_SHARESOUTSTANDING",$A$28)</f>
        <v>28.15</v>
      </c>
      <c r="Q10" s="172">
        <f t="shared" si="7"/>
        <v>323.23095000000001</v>
      </c>
      <c r="R10" s="173">
        <f>_xll.ciqfunctions.udf.CIQAVG($C10,"IQ_VWAP",A$30,A$28,"USD")</f>
        <v>35.155850000000001</v>
      </c>
      <c r="S10" s="173">
        <f>_xll.ciqfunctions.udf.CIQ($C10,"IQ_SHARESOUTSTANDING",$A$30)</f>
        <v>17.399999999999999</v>
      </c>
      <c r="T10" s="172">
        <f t="shared" si="8"/>
        <v>377.9253875</v>
      </c>
      <c r="U10" s="126">
        <v>4.7000000000000002E-3</v>
      </c>
      <c r="V10" s="91">
        <f>_xll.ciqfunctions.udf.CIQ(C10,"IQ_CLOSEPRICE",$A$30)</f>
        <v>34.5</v>
      </c>
      <c r="W10" s="91">
        <f>_xll.ciqfunctions.udf.CIQ($C10,"IQ_CLOSEPRICE",$A$29)</f>
        <v>37.07</v>
      </c>
      <c r="X10" s="91">
        <f>_xll.ciqfunctions.udf.CIQ(C10,"IQ_CLOSEPRICE",$A$28)</f>
        <v>42.26</v>
      </c>
      <c r="Y10" s="153">
        <f t="shared" si="5"/>
        <v>0.13593465173218688</v>
      </c>
      <c r="Z10" s="153">
        <f t="shared" si="9"/>
        <v>0.22492753623188411</v>
      </c>
      <c r="AA10" s="153">
        <f t="shared" si="6"/>
        <v>0.14000539519827337</v>
      </c>
      <c r="AB10" s="89">
        <f>_xll.ciqfunctions.udf.CIQAVG(C10,"IQ_VOLUME","-30D",$A$28)</f>
        <v>0.43902999999999998</v>
      </c>
      <c r="AC10" s="89">
        <f t="shared" si="10"/>
        <v>439030</v>
      </c>
      <c r="AD10" s="127">
        <v>112</v>
      </c>
    </row>
    <row r="11" spans="1:30">
      <c r="A11" s="176" t="s">
        <v>79</v>
      </c>
      <c r="B11" s="175" t="s">
        <v>80</v>
      </c>
      <c r="C11" s="27" t="s">
        <v>81</v>
      </c>
      <c r="D11" s="88">
        <f>_xll.ciqfunctions.udf.CIQ(C11,"IQ_MARKETCAP",$A$28)</f>
        <v>504.93905999999998</v>
      </c>
      <c r="E11" s="172">
        <f>_xll.ciqfunctions.udf.CIQ(C11,"IQ_HOLDINGS_EQUITY_ASSETS",$A$28)</f>
        <v>500.46</v>
      </c>
      <c r="F11" s="173">
        <f>_xll.ciqfunctions.udf.CIQ(C11,"IQ_MARKETCAP",$A$29)</f>
        <v>443.64409000000001</v>
      </c>
      <c r="G11" s="89">
        <f>_xll.ciqfunctions.udf.CIQ(C11,"IQ_VOLUME",$A$28)</f>
        <v>6.3619999999999996E-2</v>
      </c>
      <c r="H11" s="174">
        <f>_xll.ciqfunctions.udf.CIQ(C11,"IQ_CLOSEPRICE",$A$27)</f>
        <v>49.965499999999999</v>
      </c>
      <c r="I11" s="89">
        <f>_xll.ciqfunctions.udf.CIQ(C11,"IQ_CLOSEPRICE",$A$28)</f>
        <v>49.023200000000003</v>
      </c>
      <c r="J11" s="153">
        <f t="shared" si="4"/>
        <v>-1.8859012718775874E-2</v>
      </c>
      <c r="K11" s="173">
        <f>_xll.ciqfunctions.udf.CIQ($C11,"IQ_VWAP",A$28)</f>
        <v>48.99</v>
      </c>
      <c r="L11" s="186">
        <f>_xll.ciqfunctions.udf.CIQ($C11,"IQ_SHARESOUTSTANDING",($A$27))</f>
        <v>10.3</v>
      </c>
      <c r="M11" s="172">
        <f t="shared" si="11"/>
        <v>0</v>
      </c>
      <c r="N11" s="172">
        <f>_xll.ciqfunctions.udf.CIQAVG($C11,"IQ_VWAP",A$29,A$28,"USD")</f>
        <v>44.98301</v>
      </c>
      <c r="O11" s="172">
        <f>_xll.ciqfunctions.udf.CIQ($C11,"IQ_SHARESOUTSTANDING",$A$29)</f>
        <v>9.85</v>
      </c>
      <c r="P11" s="172">
        <f>_xll.ciqfunctions.udf.CIQ($C11,"IQ_SHARESOUTSTANDING",$A$28)</f>
        <v>10.3</v>
      </c>
      <c r="Q11" s="172">
        <f t="shared" si="7"/>
        <v>20.242354500000047</v>
      </c>
      <c r="R11" s="173">
        <f>_xll.ciqfunctions.udf.CIQAVG($C11,"IQ_VWAP",A$30,A$28,"USD")</f>
        <v>44.19932</v>
      </c>
      <c r="S11" s="173">
        <f>_xll.ciqfunctions.udf.CIQ($C11,"IQ_SHARESOUTSTANDING",$A$30)</f>
        <v>10.8</v>
      </c>
      <c r="T11" s="172">
        <f t="shared" si="8"/>
        <v>-22.09966</v>
      </c>
      <c r="U11" s="126">
        <v>6.4999999999999997E-3</v>
      </c>
      <c r="V11" s="91">
        <f>_xll.ciqfunctions.udf.CIQ(C11,"IQ_CLOSEPRICE",$A$30)</f>
        <v>45.53</v>
      </c>
      <c r="W11" s="91">
        <f>_xll.ciqfunctions.udf.CIQ($C11,"IQ_CLOSEPRICE",$A$29)</f>
        <v>45.04</v>
      </c>
      <c r="X11" s="91">
        <f>_xll.ciqfunctions.udf.CIQ(C11,"IQ_CLOSEPRICE",$A$28)</f>
        <v>49.023200000000003</v>
      </c>
      <c r="Y11" s="153">
        <f t="shared" si="5"/>
        <v>4.7535162373556705E-2</v>
      </c>
      <c r="Z11" s="153">
        <f t="shared" si="9"/>
        <v>7.6723039754008404E-2</v>
      </c>
      <c r="AA11" s="153">
        <f t="shared" si="6"/>
        <v>8.8436944937833051E-2</v>
      </c>
      <c r="AB11" s="89">
        <f>_xll.ciqfunctions.udf.CIQAVG(C11,"IQ_VOLUME","-30D",$A$28)</f>
        <v>6.5079999999999999E-2</v>
      </c>
      <c r="AC11" s="89">
        <f t="shared" si="10"/>
        <v>65080</v>
      </c>
      <c r="AD11" s="127">
        <v>110</v>
      </c>
    </row>
    <row r="12" spans="1:30">
      <c r="A12" s="175" t="s">
        <v>82</v>
      </c>
      <c r="B12" s="25" t="s">
        <v>83</v>
      </c>
      <c r="C12" s="25" t="s">
        <v>84</v>
      </c>
      <c r="D12" s="88">
        <f>_xll.ciqfunctions.udf.CIQ(C12,"IQ_MARKETCAP",$A$28)</f>
        <v>490.82220000000001</v>
      </c>
      <c r="E12" s="172">
        <f>_xll.ciqfunctions.udf.CIQ(C12,"IQ_HOLDINGS_EQUITY_ASSETS",$A$28)</f>
        <v>481.65</v>
      </c>
      <c r="F12" s="173">
        <f>_xll.ciqfunctions.udf.CIQ(C12,"IQ_MARKETCAP",$A$29)</f>
        <v>407.07</v>
      </c>
      <c r="G12" s="89">
        <f>_xll.ciqfunctions.udf.CIQ(C12,"IQ_VOLUME",$A$28)</f>
        <v>8.183E-2</v>
      </c>
      <c r="H12" s="174">
        <f>_xll.ciqfunctions.udf.CIQ(C12,"IQ_CLOSEPRICE",$A$27)</f>
        <v>50.67</v>
      </c>
      <c r="I12" s="89">
        <f>_xll.ciqfunctions.udf.CIQ(C12,"IQ_CLOSEPRICE",$A$28)</f>
        <v>49.578000000000003</v>
      </c>
      <c r="J12" s="153">
        <f t="shared" si="4"/>
        <v>-2.15512137359384E-2</v>
      </c>
      <c r="K12" s="173">
        <f>_xll.ciqfunctions.udf.CIQ($C12,"IQ_VWAP",A$28)</f>
        <v>49.53</v>
      </c>
      <c r="L12" s="186">
        <f>_xll.ciqfunctions.udf.CIQ($C12,"IQ_SHARESOUTSTANDING",($A$27))</f>
        <v>9.9</v>
      </c>
      <c r="M12" s="172">
        <f t="shared" si="11"/>
        <v>0</v>
      </c>
      <c r="N12" s="172">
        <f>_xll.ciqfunctions.udf.CIQAVG($C12,"IQ_VWAP",A$29,A$28,"USD")</f>
        <v>45.188569999999999</v>
      </c>
      <c r="O12" s="172">
        <f>_xll.ciqfunctions.udf.CIQ($C12,"IQ_SHARESOUTSTANDING",$A$29)</f>
        <v>9</v>
      </c>
      <c r="P12" s="172">
        <f>_xll.ciqfunctions.udf.CIQ($C12,"IQ_SHARESOUTSTANDING",$A$28)</f>
        <v>9.9</v>
      </c>
      <c r="Q12" s="172">
        <f t="shared" si="7"/>
        <v>40.669713000000016</v>
      </c>
      <c r="R12" s="173">
        <f>_xll.ciqfunctions.udf.CIQAVG($C12,"IQ_VWAP",A$30,A$28,"USD")</f>
        <v>44.83135</v>
      </c>
      <c r="S12" s="173">
        <f>_xll.ciqfunctions.udf.CIQ($C12,"IQ_SHARESOUTSTANDING",$A$30)</f>
        <v>4.76</v>
      </c>
      <c r="T12" s="172">
        <f t="shared" si="8"/>
        <v>230.43313900000004</v>
      </c>
      <c r="U12" s="126">
        <v>6.0000000000000001E-3</v>
      </c>
      <c r="V12" s="91">
        <f>_xll.ciqfunctions.udf.CIQ(C12,"IQ_CLOSEPRICE",$A$30)</f>
        <v>38.61</v>
      </c>
      <c r="W12" s="91">
        <f>_xll.ciqfunctions.udf.CIQ($C12,"IQ_CLOSEPRICE",$A$29)</f>
        <v>45.23</v>
      </c>
      <c r="X12" s="91">
        <f>_xll.ciqfunctions.udf.CIQ(C12,"IQ_CLOSEPRICE",$A$28)</f>
        <v>49.578000000000003</v>
      </c>
      <c r="Y12" s="153">
        <f t="shared" si="5"/>
        <v>0.17008844190363237</v>
      </c>
      <c r="Z12" s="153">
        <f t="shared" si="9"/>
        <v>0.28407148407148419</v>
      </c>
      <c r="AA12" s="153">
        <f t="shared" si="6"/>
        <v>9.6130886579703922E-2</v>
      </c>
      <c r="AB12" s="89">
        <f>_xll.ciqfunctions.udf.CIQAVG(C12,"IQ_VOLUME","-30D",$A$28)</f>
        <v>3.9170000000000003E-2</v>
      </c>
      <c r="AC12" s="89">
        <f t="shared" si="10"/>
        <v>39170</v>
      </c>
      <c r="AD12" s="127">
        <v>102</v>
      </c>
    </row>
    <row r="13" spans="1:30">
      <c r="A13" s="25" t="s">
        <v>295</v>
      </c>
      <c r="B13" s="176" t="s">
        <v>85</v>
      </c>
      <c r="C13" s="26" t="s">
        <v>86</v>
      </c>
      <c r="D13" s="88">
        <f>_xll.ciqfunctions.udf.CIQ(C13,"IQ_MARKETCAP",$A$28)</f>
        <v>212.07599999999999</v>
      </c>
      <c r="E13" s="172">
        <f>_xll.ciqfunctions.udf.CIQ(C13,"IQ_HOLDINGS_EQUITY_ASSETS",$A$28)</f>
        <v>217.04</v>
      </c>
      <c r="F13" s="173">
        <f>_xll.ciqfunctions.udf.CIQ(C13,"IQ_MARKETCAP",$A$29)</f>
        <v>202.4</v>
      </c>
      <c r="G13" s="89">
        <f>_xll.ciqfunctions.udf.CIQ(C13,"IQ_VOLUME",$A$28)</f>
        <v>0.22231999999999999</v>
      </c>
      <c r="H13" s="174">
        <f>_xll.ciqfunctions.udf.CIQ(C13,"IQ_CLOSEPRICE",$A$27)</f>
        <v>25.46</v>
      </c>
      <c r="I13" s="89">
        <f>_xll.ciqfunctions.udf.CIQ(C13,"IQ_CLOSEPRICE",$A$28)</f>
        <v>24.66</v>
      </c>
      <c r="J13" s="153">
        <f t="shared" si="4"/>
        <v>-3.1421838177533412E-2</v>
      </c>
      <c r="K13" s="173">
        <f>_xll.ciqfunctions.udf.CIQ($C13,"IQ_VWAP",A$28)</f>
        <v>24.66</v>
      </c>
      <c r="L13" s="186">
        <f>_xll.ciqfunctions.udf.CIQ($C13,"IQ_SHARESOUTSTANDING",($A$27))</f>
        <v>8.6</v>
      </c>
      <c r="M13" s="172">
        <f t="shared" si="11"/>
        <v>0</v>
      </c>
      <c r="N13" s="172">
        <f>_xll.ciqfunctions.udf.CIQAVG($C13,"IQ_VWAP",A$29,A$28,"USD")</f>
        <v>22.04993</v>
      </c>
      <c r="O13" s="172">
        <f>_xll.ciqfunctions.udf.CIQ($C13,"IQ_SHARESOUTSTANDING",$A$29)</f>
        <v>9.1999999999999993</v>
      </c>
      <c r="P13" s="172">
        <f>_xll.ciqfunctions.udf.CIQ($C13,"IQ_SHARESOUTSTANDING",$A$28)</f>
        <v>8.6</v>
      </c>
      <c r="Q13" s="172">
        <f t="shared" si="7"/>
        <v>-13.229957999999993</v>
      </c>
      <c r="R13" s="173">
        <f>_xll.ciqfunctions.udf.CIQAVG($C13,"IQ_VWAP",A$30,A$28,"USD")</f>
        <v>21.042909999999999</v>
      </c>
      <c r="S13" s="173">
        <f>_xll.ciqfunctions.udf.CIQ($C13,"IQ_SHARESOUTSTANDING",$A$30)</f>
        <v>9.5500000000000007</v>
      </c>
      <c r="T13" s="172">
        <f t="shared" si="8"/>
        <v>-19.990764500000022</v>
      </c>
      <c r="U13" s="126">
        <v>4.4999999999999997E-3</v>
      </c>
      <c r="V13" s="91">
        <f>_xll.ciqfunctions.udf.CIQ(C13,"IQ_CLOSEPRICE",$A$30)</f>
        <v>20.69</v>
      </c>
      <c r="W13" s="91">
        <f>_xll.ciqfunctions.udf.CIQ($C13,"IQ_CLOSEPRICE",$A$29)</f>
        <v>22</v>
      </c>
      <c r="X13" s="91">
        <f>_xll.ciqfunctions.udf.CIQ(C13,"IQ_CLOSEPRICE",$A$28)</f>
        <v>24.66</v>
      </c>
      <c r="Y13" s="153">
        <f t="shared" si="5"/>
        <v>0.11658394984511489</v>
      </c>
      <c r="Z13" s="153">
        <f t="shared" si="9"/>
        <v>0.19188013533107773</v>
      </c>
      <c r="AA13" s="153">
        <f t="shared" si="6"/>
        <v>0.12090909090909085</v>
      </c>
      <c r="AB13" s="89">
        <f>_xll.ciqfunctions.udf.CIQAVG(C13,"IQ_VOLUME","-30D",$A$28)</f>
        <v>8.2900000000000001E-2</v>
      </c>
      <c r="AC13" s="89">
        <f t="shared" si="10"/>
        <v>82900</v>
      </c>
      <c r="AD13" s="127">
        <v>81</v>
      </c>
    </row>
    <row r="14" spans="1:30">
      <c r="A14" s="25" t="s">
        <v>87</v>
      </c>
      <c r="B14" s="176" t="s">
        <v>88</v>
      </c>
      <c r="C14" s="25" t="s">
        <v>89</v>
      </c>
      <c r="D14" s="88">
        <f>_xll.ciqfunctions.udf.CIQ(C14,"IQ_MARKETCAP",$A$28)</f>
        <v>202.75174999999999</v>
      </c>
      <c r="E14" s="172">
        <f>_xll.ciqfunctions.udf.CIQ(C14,"IQ_HOLDINGS_EQUITY_ASSETS",$A$28)</f>
        <v>199.41</v>
      </c>
      <c r="F14" s="173">
        <f>_xll.ciqfunctions.udf.CIQ(C14,"IQ_MARKETCAP",$A$29)</f>
        <v>149.44999999999999</v>
      </c>
      <c r="G14" s="89">
        <f>_xll.ciqfunctions.udf.CIQ(C14,"IQ_VOLUME",$A$28)</f>
        <v>3.5950000000000003E-2</v>
      </c>
      <c r="H14" s="174">
        <f>_xll.ciqfunctions.udf.CIQ(C14,"IQ_CLOSEPRICE",$A$27)</f>
        <v>56.12</v>
      </c>
      <c r="I14" s="89">
        <f>_xll.ciqfunctions.udf.CIQ(C14,"IQ_CLOSEPRICE",$A$28)</f>
        <v>54.43</v>
      </c>
      <c r="J14" s="153">
        <f t="shared" si="4"/>
        <v>-3.0114041339985707E-2</v>
      </c>
      <c r="K14" s="173">
        <f>_xll.ciqfunctions.udf.CIQ($C14,"IQ_VWAP",A$28)</f>
        <v>54.52</v>
      </c>
      <c r="L14" s="186">
        <f>_xll.ciqfunctions.udf.CIQ($C14,"IQ_SHARESOUTSTANDING",($A$27))</f>
        <v>3.7250000000000001</v>
      </c>
      <c r="M14" s="172">
        <f t="shared" si="11"/>
        <v>0</v>
      </c>
      <c r="N14" s="172">
        <f>_xll.ciqfunctions.udf.CIQAVG($C14,"IQ_VWAP",A$29,A$28,"USD")</f>
        <v>50.151029999999999</v>
      </c>
      <c r="O14" s="172">
        <f>_xll.ciqfunctions.udf.CIQ($C14,"IQ_SHARESOUTSTANDING",$A$29)</f>
        <v>3.05</v>
      </c>
      <c r="P14" s="172">
        <f>_xll.ciqfunctions.udf.CIQ($C14,"IQ_SHARESOUTSTANDING",$A$28)</f>
        <v>3.7250000000000001</v>
      </c>
      <c r="Q14" s="172">
        <f t="shared" si="7"/>
        <v>33.851945250000014</v>
      </c>
      <c r="R14" s="173">
        <f>_xll.ciqfunctions.udf.CIQAVG($C14,"IQ_VWAP",A$30,A$28,"USD")</f>
        <v>46.673439999999999</v>
      </c>
      <c r="S14" s="173">
        <f>_xll.ciqfunctions.udf.CIQ($C14,"IQ_SHARESOUTSTANDING",$A$30)</f>
        <v>3.1</v>
      </c>
      <c r="T14" s="172">
        <f t="shared" si="8"/>
        <v>29.1709</v>
      </c>
      <c r="U14" s="126">
        <v>6.7999999999999996E-3</v>
      </c>
      <c r="V14" s="91">
        <f>_xll.ciqfunctions.udf.CIQ(C14,"IQ_CLOSEPRICE",$A$30)</f>
        <v>41.240499999999997</v>
      </c>
      <c r="W14" s="91">
        <f>_xll.ciqfunctions.udf.CIQ($C14,"IQ_CLOSEPRICE",$A$29)</f>
        <v>49</v>
      </c>
      <c r="X14" s="91">
        <f>_xll.ciqfunctions.udf.CIQ(C14,"IQ_CLOSEPRICE",$A$28)</f>
        <v>54.43</v>
      </c>
      <c r="Y14" s="153">
        <f t="shared" si="5"/>
        <v>0.19044800384572769</v>
      </c>
      <c r="Z14" s="153">
        <f t="shared" si="9"/>
        <v>0.31981910985560313</v>
      </c>
      <c r="AA14" s="153">
        <f t="shared" si="6"/>
        <v>0.11081632653061213</v>
      </c>
      <c r="AB14" s="89">
        <f>_xll.ciqfunctions.udf.CIQAVG(C14,"IQ_VOLUME","-30D",$A$28)</f>
        <v>2.6620000000000001E-2</v>
      </c>
      <c r="AC14" s="89">
        <f t="shared" si="10"/>
        <v>26620</v>
      </c>
      <c r="AD14" s="127">
        <v>62</v>
      </c>
    </row>
    <row r="15" spans="1:30">
      <c r="A15" s="177" t="s">
        <v>90</v>
      </c>
      <c r="B15" s="176" t="s">
        <v>91</v>
      </c>
      <c r="C15" s="25" t="s">
        <v>92</v>
      </c>
      <c r="D15" s="88">
        <f>_xll.ciqfunctions.udf.CIQ(C15,"IQ_MARKETCAP",$A$28)</f>
        <v>180.31757999999999</v>
      </c>
      <c r="E15" s="172">
        <f>_xll.ciqfunctions.udf.CIQ(C15,"IQ_HOLDINGS_EQUITY_ASSETS",$A$28)</f>
        <v>178.84</v>
      </c>
      <c r="F15" s="173">
        <f>_xll.ciqfunctions.udf.CIQ(C15,"IQ_MARKETCAP",$A$29)</f>
        <v>162.20238000000001</v>
      </c>
      <c r="G15" s="89">
        <f>_xll.ciqfunctions.udf.CIQ(C15,"IQ_VOLUME",$A$28)</f>
        <v>5.1740000000000001E-2</v>
      </c>
      <c r="H15" s="174">
        <f>_xll.ciqfunctions.udf.CIQ(C15,"IQ_CLOSEPRICE",$A$27)</f>
        <v>39.646500000000003</v>
      </c>
      <c r="I15" s="89">
        <f>_xll.ciqfunctions.udf.CIQ(C15,"IQ_CLOSEPRICE",$A$28)</f>
        <v>38.459800000000001</v>
      </c>
      <c r="J15" s="153">
        <f t="shared" si="4"/>
        <v>-2.9932024264437005E-2</v>
      </c>
      <c r="K15" s="173">
        <f>_xll.ciqfunctions.udf.CIQ($C15,"IQ_VWAP",A$28)</f>
        <v>38.58</v>
      </c>
      <c r="L15" s="186">
        <f>_xll.ciqfunctions.udf.CIQ($C15,"IQ_SHARESOUTSTANDING",($A$27))</f>
        <v>4.6884699999999997</v>
      </c>
      <c r="M15" s="172">
        <f t="shared" si="11"/>
        <v>0</v>
      </c>
      <c r="N15" s="172">
        <f>_xll.ciqfunctions.udf.CIQAVG($C15,"IQ_VWAP",A$29,A$28,"USD")</f>
        <v>35.466369999999998</v>
      </c>
      <c r="O15" s="172">
        <f>_xll.ciqfunctions.udf.CIQ($C15,"IQ_SHARESOUTSTANDING",$A$29)</f>
        <v>4.58847</v>
      </c>
      <c r="P15" s="172">
        <f>_xll.ciqfunctions.udf.CIQ($C15,"IQ_SHARESOUTSTANDING",$A$28)</f>
        <v>4.6884699999999997</v>
      </c>
      <c r="Q15" s="172">
        <f t="shared" si="7"/>
        <v>3.5466369999999872</v>
      </c>
      <c r="R15" s="173">
        <f>_xll.ciqfunctions.udf.CIQAVG($C15,"IQ_VWAP",A$30,A$28,"USD")</f>
        <v>33.512360000000001</v>
      </c>
      <c r="S15" s="173">
        <f>_xll.ciqfunctions.udf.CIQ($C15,"IQ_SHARESOUTSTANDING",$A$30)</f>
        <v>3.7884699999999998</v>
      </c>
      <c r="T15" s="172">
        <f t="shared" si="8"/>
        <v>30.161123999999997</v>
      </c>
      <c r="U15" s="126">
        <v>5.0000000000000001E-3</v>
      </c>
      <c r="V15" s="192">
        <f>_xll.ciqfunctions.udf.CIQ(C15,"IQ_CLOSEPRICE","2023/6/12")</f>
        <v>25.517099999999999</v>
      </c>
      <c r="W15" s="91">
        <f>_xll.ciqfunctions.udf.CIQ($C15,"IQ_CLOSEPRICE",$A$29)</f>
        <v>35.35</v>
      </c>
      <c r="X15" s="91">
        <f>_xll.ciqfunctions.udf.CIQ(C15,"IQ_CLOSEPRICE",$A$28)</f>
        <v>38.459800000000001</v>
      </c>
      <c r="Y15" s="196">
        <f>(X15/V15)^(365/($A$28-"2023/6/12"))-1</f>
        <v>0.21135193196163038</v>
      </c>
      <c r="Z15" s="197">
        <f t="shared" si="9"/>
        <v>0.50721672917376992</v>
      </c>
      <c r="AA15" s="153">
        <f t="shared" si="6"/>
        <v>8.7971711456859891E-2</v>
      </c>
      <c r="AB15" s="89">
        <f>_xll.ciqfunctions.udf.CIQAVG(C15,"IQ_VOLUME","-30D",$A$28)</f>
        <v>1.8159999999999999E-2</v>
      </c>
      <c r="AC15" s="89">
        <f t="shared" si="10"/>
        <v>18160</v>
      </c>
      <c r="AD15" s="127">
        <v>47</v>
      </c>
    </row>
    <row r="16" spans="1:30">
      <c r="A16" s="178" t="s">
        <v>289</v>
      </c>
      <c r="B16" s="175" t="s">
        <v>94</v>
      </c>
      <c r="C16" s="26" t="s">
        <v>95</v>
      </c>
      <c r="D16" s="88">
        <f>_xll.ciqfunctions.udf.CIQ(C16,"IQ_MARKETCAP",$A$28)</f>
        <v>375.57274999999998</v>
      </c>
      <c r="E16" s="172">
        <f>_xll.ciqfunctions.udf.CIQ(C16,"IQ_HOLDINGS_EQUITY_ASSETS",$A$28)</f>
        <v>347.01</v>
      </c>
      <c r="F16" s="173">
        <f>_xll.ciqfunctions.udf.CIQ(C16,"IQ_MARKETCAP",$A$29)</f>
        <v>225.56450000000001</v>
      </c>
      <c r="G16" s="89">
        <f>_xll.ciqfunctions.udf.CIQ(C16,"IQ_VOLUME",$A$28)</f>
        <v>0.24093000000000001</v>
      </c>
      <c r="H16" s="174">
        <f>_xll.ciqfunctions.udf.CIQ(C16,"IQ_CLOSEPRICE",$A$27)</f>
        <v>51.54</v>
      </c>
      <c r="I16" s="89">
        <f>_xll.ciqfunctions.udf.CIQ(C16,"IQ_CLOSEPRICE",$A$28)</f>
        <v>49.91</v>
      </c>
      <c r="J16" s="153">
        <f t="shared" si="4"/>
        <v>-3.1625921614280218E-2</v>
      </c>
      <c r="K16" s="173">
        <f>_xll.ciqfunctions.udf.CIQ($C16,"IQ_VWAP",A$28)</f>
        <v>49.99</v>
      </c>
      <c r="L16" s="186">
        <f>_xll.ciqfunctions.udf.CIQ($C16,"IQ_SHARESOUTSTANDING",($A$27))</f>
        <v>7.5250000000000004</v>
      </c>
      <c r="M16" s="172">
        <f t="shared" si="11"/>
        <v>0</v>
      </c>
      <c r="N16" s="172">
        <f>_xll.ciqfunctions.udf.CIQAVG($C16,"IQ_VWAP",A$29,A$28,"USD")</f>
        <v>41.485750000000003</v>
      </c>
      <c r="O16" s="172">
        <f>_xll.ciqfunctions.udf.CIQ($C16,"IQ_SHARESOUTSTANDING",$A$29)</f>
        <v>5.5750000000000002</v>
      </c>
      <c r="P16" s="172">
        <f>_xll.ciqfunctions.udf.CIQ($C16,"IQ_SHARESOUTSTANDING",$A$28)</f>
        <v>7.5250000000000004</v>
      </c>
      <c r="Q16" s="172">
        <f t="shared" si="7"/>
        <v>80.897212500000009</v>
      </c>
      <c r="R16" s="173">
        <f>_xll.ciqfunctions.udf.CIQAVG($C16,"IQ_VWAP",A$30,A$28,"USD")</f>
        <v>38.057960000000001</v>
      </c>
      <c r="S16" s="173">
        <f>_xll.ciqfunctions.udf.CIQ($C16,"IQ_SHARESOUTSTANDING",$A$30)</f>
        <v>2.0750000000000002</v>
      </c>
      <c r="T16" s="172">
        <f t="shared" si="8"/>
        <v>207.41588200000001</v>
      </c>
      <c r="U16" s="126">
        <v>7.4999999999999997E-3</v>
      </c>
      <c r="V16" s="192">
        <f>_xll.ciqfunctions.udf.CIQ(C16,"IQ_CLOSEPRICE","2023/5/18")</f>
        <v>25.907800000000002</v>
      </c>
      <c r="W16" s="91">
        <f>_xll.ciqfunctions.udf.CIQ($C16,"IQ_CLOSEPRICE",$A$29)</f>
        <v>40.46</v>
      </c>
      <c r="X16" s="91">
        <f>_xll.ciqfunctions.udf.CIQ(C16,"IQ_CLOSEPRICE",$A$28)</f>
        <v>49.91</v>
      </c>
      <c r="Y16" s="153">
        <f>(X16/V16)^(365/($A$28-"2023/5/18"))-1</f>
        <v>0.34571547765455901</v>
      </c>
      <c r="Z16" s="197">
        <f t="shared" si="9"/>
        <v>0.92644686156292666</v>
      </c>
      <c r="AA16" s="153">
        <f t="shared" si="6"/>
        <v>0.23356401384083036</v>
      </c>
      <c r="AB16" s="89">
        <f>_xll.ciqfunctions.udf.CIQAVG(C16,"IQ_VOLUME","-30D",$A$28)</f>
        <v>0.15889</v>
      </c>
      <c r="AC16" s="89">
        <f t="shared" si="10"/>
        <v>158890</v>
      </c>
      <c r="AD16" s="127">
        <v>47</v>
      </c>
    </row>
    <row r="17" spans="1:30">
      <c r="A17" s="176" t="s">
        <v>96</v>
      </c>
      <c r="B17" s="175" t="s">
        <v>97</v>
      </c>
      <c r="C17" s="27" t="s">
        <v>98</v>
      </c>
      <c r="D17" s="88">
        <f>_xll.ciqfunctions.udf.CIQ(C17,"IQ_MARKETCAP",$A$28)</f>
        <v>99.312060000000002</v>
      </c>
      <c r="E17" s="172">
        <f>_xll.ciqfunctions.udf.CIQ(C17,"IQ_HOLDINGS_EQUITY_ASSETS",$A$28)</f>
        <v>99.17</v>
      </c>
      <c r="F17" s="173">
        <f>_xll.ciqfunctions.udf.CIQ(C17,"IQ_MARKETCAP",$A$29)</f>
        <v>66.678550000000001</v>
      </c>
      <c r="G17" s="89">
        <f>_xll.ciqfunctions.udf.CIQ(C17,"IQ_VOLUME",$A$28)</f>
        <v>1.4970000000000001E-2</v>
      </c>
      <c r="H17" s="174">
        <f>_xll.ciqfunctions.udf.CIQ(C17,"IQ_CLOSEPRICE",$A$27)</f>
        <v>64.25</v>
      </c>
      <c r="I17" s="89">
        <f>_xll.ciqfunctions.udf.CIQ(C17,"IQ_CLOSEPRICE",$A$28)</f>
        <v>62.07</v>
      </c>
      <c r="J17" s="153">
        <f t="shared" si="4"/>
        <v>-3.3929961089494157E-2</v>
      </c>
      <c r="K17" s="173">
        <f>_xll.ciqfunctions.udf.CIQ($C17,"IQ_VWAP",A$28)</f>
        <v>62.05</v>
      </c>
      <c r="L17" s="173">
        <f>_xll.ciqfunctions.udf.CIQ($C17,"IQ_SHARESOUTSTANDING",($A$27))</f>
        <v>1.6</v>
      </c>
      <c r="M17" s="172">
        <f t="shared" si="11"/>
        <v>0</v>
      </c>
      <c r="N17" s="172">
        <f>_xll.ciqfunctions.udf.CIQAVG($C17,"IQ_VWAP",A$29,A$28,"USD")</f>
        <v>54.641919999999999</v>
      </c>
      <c r="O17" s="172">
        <f>_xll.ciqfunctions.udf.CIQ($C17,"IQ_SHARESOUTSTANDING",$A$29)</f>
        <v>1.25</v>
      </c>
      <c r="P17" s="172">
        <f>_xll.ciqfunctions.udf.CIQ($C17,"IQ_SHARESOUTSTANDING",$A$28)</f>
        <v>1.6</v>
      </c>
      <c r="Q17" s="172">
        <f t="shared" si="7"/>
        <v>19.124672000000004</v>
      </c>
      <c r="R17" s="173">
        <f>_xll.ciqfunctions.udf.CIQAVG($C17,"IQ_VWAP",A$30,A$28,"USD")</f>
        <v>50.066180000000003</v>
      </c>
      <c r="S17" s="173">
        <f>_xll.ciqfunctions.udf.CIQ($C17,"IQ_SHARESOUTSTANDING",$A$30)</f>
        <v>1.05</v>
      </c>
      <c r="T17" s="172">
        <f t="shared" si="8"/>
        <v>27.536399000000003</v>
      </c>
      <c r="U17" s="126">
        <v>7.0000000000000001E-3</v>
      </c>
      <c r="V17" s="91">
        <f>_xll.ciqfunctions.udf.CIQ(C17,"IQ_CLOSEPRICE",$A$30)</f>
        <v>43.796900000000001</v>
      </c>
      <c r="W17" s="91">
        <f>_xll.ciqfunctions.udf.CIQ($C17,"IQ_CLOSEPRICE",$A$29)</f>
        <v>53.342799999999997</v>
      </c>
      <c r="X17" s="91">
        <f>_xll.ciqfunctions.udf.CIQ(C17,"IQ_CLOSEPRICE",$A$28)</f>
        <v>62.07</v>
      </c>
      <c r="Y17" s="153">
        <f>(X17/V17)^(365/($A$28-$A$30))-1</f>
        <v>0.24490928089837283</v>
      </c>
      <c r="Z17" s="153">
        <f t="shared" si="9"/>
        <v>0.41722359345067805</v>
      </c>
      <c r="AA17" s="153">
        <f t="shared" si="6"/>
        <v>0.16360595994211025</v>
      </c>
      <c r="AB17" s="89">
        <f>_xll.ciqfunctions.udf.CIQAVG(C17,"IQ_VOLUME","-30D",$A$28)</f>
        <v>6.9499999999999996E-3</v>
      </c>
      <c r="AC17" s="89">
        <f t="shared" si="10"/>
        <v>6950</v>
      </c>
      <c r="AD17" s="127">
        <v>31</v>
      </c>
    </row>
    <row r="18" spans="1:30">
      <c r="A18" s="176" t="s">
        <v>99</v>
      </c>
      <c r="B18" s="176" t="s">
        <v>100</v>
      </c>
      <c r="C18" s="25" t="s">
        <v>101</v>
      </c>
      <c r="D18" s="88">
        <f>_xll.ciqfunctions.udf.CIQ(C18,"IQ_MARKETCAP",$A$28)</f>
        <v>34.054250000000003</v>
      </c>
      <c r="E18" s="172">
        <f>_xll.ciqfunctions.udf.CIQ(C18,"IQ_HOLDINGS_EQUITY_ASSETS",$A$28)</f>
        <v>33.31</v>
      </c>
      <c r="F18" s="173">
        <f>_xll.ciqfunctions.udf.CIQ(C18,"IQ_MARKETCAP",$A$29)</f>
        <v>33.911209999999997</v>
      </c>
      <c r="G18" s="89">
        <f>_xll.ciqfunctions.udf.CIQ(C18,"IQ_VOLUME",$A$28)</f>
        <v>4.0600000000000002E-3</v>
      </c>
      <c r="H18" s="174">
        <f>_xll.ciqfunctions.udf.CIQ(C18,"IQ_CLOSEPRICE",$A$27)</f>
        <v>44.423200000000001</v>
      </c>
      <c r="I18" s="89">
        <f>_xll.ciqfunctions.udf.CIQ(C18,"IQ_CLOSEPRICE",$A$28)</f>
        <v>43.659300000000002</v>
      </c>
      <c r="J18" s="153">
        <f t="shared" si="4"/>
        <v>-1.7195969673503925E-2</v>
      </c>
      <c r="K18" s="173">
        <f>_xll.ciqfunctions.udf.CIQ($C18,"IQ_VWAP",A$28)</f>
        <v>43.28</v>
      </c>
      <c r="L18" s="173">
        <f>_xll.ciqfunctions.udf.CIQ($C18,"IQ_SHARESOUTSTANDING",($A$27))</f>
        <v>0.78</v>
      </c>
      <c r="M18" s="172">
        <f t="shared" si="11"/>
        <v>0</v>
      </c>
      <c r="N18" s="172">
        <f>_xll.ciqfunctions.udf.CIQAVG($C18,"IQ_VWAP",A$29,A$28,"USD")</f>
        <v>40.133699999999997</v>
      </c>
      <c r="O18" s="172">
        <f>_xll.ciqfunctions.udf.CIQ($C18,"IQ_SHARESOUTSTANDING",$A$29)</f>
        <v>0.87</v>
      </c>
      <c r="P18" s="172">
        <f>_xll.ciqfunctions.udf.CIQ($C18,"IQ_SHARESOUTSTANDING",$A$28)</f>
        <v>0.78</v>
      </c>
      <c r="Q18" s="172">
        <f t="shared" si="7"/>
        <v>-3.6120329999999985</v>
      </c>
      <c r="R18" s="173">
        <f>_xll.ciqfunctions.udf.CIQAVG($C18,"IQ_VWAP",A$30,A$28,"USD")</f>
        <v>39.106380000000001</v>
      </c>
      <c r="S18" s="173">
        <f>_xll.ciqfunctions.udf.CIQ($C18,"IQ_SHARESOUTSTANDING",$A$30)</f>
        <v>0.96</v>
      </c>
      <c r="T18" s="172">
        <f t="shared" si="8"/>
        <v>-7.0391483999999975</v>
      </c>
      <c r="U18" s="184">
        <v>6.7999999999999996E-3</v>
      </c>
      <c r="V18" s="91">
        <f>_xll.ciqfunctions.udf.CIQ(C18,"IQ_CLOSEPRICE",$A$30)</f>
        <v>38.210599999999999</v>
      </c>
      <c r="W18" s="91">
        <f>_xll.ciqfunctions.udf.CIQ($C18,"IQ_CLOSEPRICE",$A$29)</f>
        <v>38.978400000000001</v>
      </c>
      <c r="X18" s="91">
        <f>_xll.ciqfunctions.udf.CIQ(C18,"IQ_CLOSEPRICE",$A$28)</f>
        <v>43.659300000000002</v>
      </c>
      <c r="Y18" s="153">
        <f>(X18/V18)^(365/($A$28-$A$30))-1</f>
        <v>8.7351357725201195E-2</v>
      </c>
      <c r="Z18" s="153">
        <f t="shared" si="9"/>
        <v>0.14259655697633655</v>
      </c>
      <c r="AA18" s="153">
        <f t="shared" si="6"/>
        <v>0.12008958807955183</v>
      </c>
      <c r="AB18" s="89">
        <f>_xll.ciqfunctions.udf.CIQAVG(C18,"IQ_VOLUME","-30D",$A$28)</f>
        <v>4.47E-3</v>
      </c>
      <c r="AC18" s="89">
        <f t="shared" si="10"/>
        <v>4470</v>
      </c>
      <c r="AD18" s="127">
        <v>24</v>
      </c>
    </row>
    <row r="19" spans="1:30">
      <c r="A19" s="176" t="s">
        <v>102</v>
      </c>
      <c r="B19" s="176"/>
      <c r="C19" s="25" t="s">
        <v>103</v>
      </c>
      <c r="D19" s="88">
        <f>_xll.ciqfunctions.udf.CIQ(C19,"IQ_MARKETCAP",$A$28)</f>
        <v>23.186640000000001</v>
      </c>
      <c r="E19" s="172">
        <f>_xll.ciqfunctions.udf.CIQ(C19,"IQ_HOLDINGS_EQUITY_ASSETS",$A$28)</f>
        <v>5.68</v>
      </c>
      <c r="F19" s="173">
        <f>_xll.ciqfunctions.udf.CIQ(C19,"IQ_MARKETCAP",$A$29)</f>
        <v>0.59631999999999996</v>
      </c>
      <c r="G19" s="89">
        <f>_xll.ciqfunctions.udf.CIQ(C19,"IQ_VOLUME",$A$28)</f>
        <v>3.2009999999999997E-2</v>
      </c>
      <c r="H19" s="174">
        <f>_xll.ciqfunctions.udf.CIQ(C19,"IQ_CLOSEPRICE",$A$27)</f>
        <v>29.67</v>
      </c>
      <c r="I19" s="89">
        <f>_xll.ciqfunctions.udf.CIQ(C19,"IQ_CLOSEPRICE",$A$28)</f>
        <v>28.9833</v>
      </c>
      <c r="J19" s="153">
        <f t="shared" ref="J19" si="12">(I19-H19)/H19</f>
        <v>-2.314459049545001E-2</v>
      </c>
      <c r="K19" s="173">
        <f>_xll.ciqfunctions.udf.CIQ($C19,"IQ_VWAP",A$28)</f>
        <v>28.87</v>
      </c>
      <c r="L19" s="173">
        <f>_xll.ciqfunctions.udf.CIQ($C19,"IQ_SHARESOUTSTANDING",($A$27))</f>
        <v>0.8</v>
      </c>
      <c r="M19" s="172">
        <f t="shared" ref="M19" si="13">K19*(P19-L19)</f>
        <v>0</v>
      </c>
      <c r="N19" s="172">
        <f>_xll.ciqfunctions.udf.CIQAVG($C19,"IQ_VWAP",A$29,A$28,"USD")</f>
        <v>24.60596</v>
      </c>
      <c r="O19" s="172">
        <f>_xll.ciqfunctions.udf.CIQ($C19,"IQ_SHARESOUTSTANDING",$A$29)</f>
        <v>2.5000000000000001E-2</v>
      </c>
      <c r="P19" s="172">
        <f>_xll.ciqfunctions.udf.CIQ($C19,"IQ_SHARESOUTSTANDING",$A$28)</f>
        <v>0.8</v>
      </c>
      <c r="Q19" s="172">
        <f t="shared" ref="Q19" si="14">(P19-O19)*N19</f>
        <v>19.069618999999999</v>
      </c>
      <c r="R19" s="173">
        <f>_xll.ciqfunctions.udf.CIQAVG($C19,"IQ_VWAP",A$30,A$28,"USD")</f>
        <v>24.62745</v>
      </c>
      <c r="S19" s="173">
        <f>_xll.ciqfunctions.udf.CIQ($C19,"IQ_SHARESOUTSTANDING",$A$30)</f>
        <v>0</v>
      </c>
      <c r="T19" s="172">
        <f t="shared" ref="T19" si="15">(P19-S19)*R19</f>
        <v>19.70196</v>
      </c>
      <c r="U19" s="184">
        <v>7.4999999999999997E-3</v>
      </c>
      <c r="V19" s="91">
        <f>_xll.ciqfunctions.udf.CIQ(C19,"IQ_CLOSEPRICE",$A$30)</f>
        <v>0</v>
      </c>
      <c r="W19" s="91">
        <f>_xll.ciqfunctions.udf.CIQ($C19,"IQ_CLOSEPRICE",$A$29)</f>
        <v>23.852699999999999</v>
      </c>
      <c r="X19" s="91">
        <f>_xll.ciqfunctions.udf.CIQ(C19,"IQ_CLOSEPRICE",$A$28)</f>
        <v>28.9833</v>
      </c>
      <c r="Y19" s="153" t="e">
        <f>(X19/V19)^(365/($A$28-$A$30))-1</f>
        <v>#DIV/0!</v>
      </c>
      <c r="Z19" s="153" t="e">
        <f t="shared" ref="Z19" si="16">X19/V19-1</f>
        <v>#DIV/0!</v>
      </c>
      <c r="AA19" s="153">
        <f t="shared" ref="AA19" si="17">X19/W19-1</f>
        <v>0.21509514646140704</v>
      </c>
      <c r="AB19" s="89">
        <f>_xll.ciqfunctions.udf.CIQAVG(C19,"IQ_VOLUME","-30D",$A$28)</f>
        <v>2.8150000000000001E-2</v>
      </c>
      <c r="AC19" s="89">
        <f t="shared" ref="AC19" si="18">AB19*1000000</f>
        <v>28150</v>
      </c>
      <c r="AD19" s="127">
        <v>83</v>
      </c>
    </row>
    <row r="20" spans="1:30">
      <c r="A20" s="177" t="s">
        <v>104</v>
      </c>
      <c r="B20" s="176" t="s">
        <v>105</v>
      </c>
      <c r="C20" s="25" t="s">
        <v>106</v>
      </c>
      <c r="D20" s="88">
        <f>_xll.ciqfunctions.udf.CIQ(C20,"IQ_MARKETCAP",$A$28)</f>
        <v>31.72617</v>
      </c>
      <c r="E20" s="172">
        <f>_xll.ciqfunctions.udf.CIQ(C20,"IQ_HOLDINGS_EQUITY_ASSETS",$A$28)</f>
        <v>30.17</v>
      </c>
      <c r="F20" s="173">
        <f>_xll.ciqfunctions.udf.CIQ(C20,"IQ_MARKETCAP",$A$29)</f>
        <v>20.719799999999999</v>
      </c>
      <c r="G20" s="89">
        <f>_xll.ciqfunctions.udf.CIQ(C20,"IQ_VOLUME",$A$28)</f>
        <v>1.7069999999999998E-2</v>
      </c>
      <c r="H20" s="174">
        <f>_xll.ciqfunctions.udf.CIQ(C20,"IQ_CLOSEPRICE",$A$27)</f>
        <v>37.836300000000001</v>
      </c>
      <c r="I20" s="89">
        <f>_xll.ciqfunctions.udf.CIQ(C20,"IQ_CLOSEPRICE",$A$28)</f>
        <v>36.890900000000002</v>
      </c>
      <c r="J20" s="153">
        <f t="shared" si="4"/>
        <v>-2.4986586954855505E-2</v>
      </c>
      <c r="K20" s="173">
        <f>_xll.ciqfunctions.udf.CIQ($C20,"IQ_VWAP",A$28)</f>
        <v>36.89</v>
      </c>
      <c r="L20" s="173">
        <f>_xll.ciqfunctions.udf.CIQ($C20,"IQ_SHARESOUTSTANDING",($A$27))</f>
        <v>0.86</v>
      </c>
      <c r="M20" s="172">
        <f t="shared" si="11"/>
        <v>0</v>
      </c>
      <c r="N20" s="172">
        <f>_xll.ciqfunctions.udf.CIQAVG($C20,"IQ_VWAP",A$29,A$28,"USD")</f>
        <v>34.46555</v>
      </c>
      <c r="O20" s="172">
        <f>_xll.ciqfunctions.udf.CIQ($C20,"IQ_SHARESOUTSTANDING",$A$29)</f>
        <v>0.54</v>
      </c>
      <c r="P20" s="172">
        <f>_xll.ciqfunctions.udf.CIQ($C20,"IQ_SHARESOUTSTANDING",$A$28)</f>
        <v>0.86</v>
      </c>
      <c r="Q20" s="172">
        <f t="shared" si="7"/>
        <v>11.028975999999998</v>
      </c>
      <c r="R20" s="173">
        <f>_xll.ciqfunctions.udf.CIQAVG($C20,"IQ_VWAP",A$30,A$28,"USD")</f>
        <v>31.39678</v>
      </c>
      <c r="S20" s="173">
        <f>_xll.ciqfunctions.udf.CIQ($C20,"IQ_SHARESOUTSTANDING",$A$30)</f>
        <v>0.06</v>
      </c>
      <c r="T20" s="172">
        <f t="shared" si="8"/>
        <v>25.117424</v>
      </c>
      <c r="U20" s="126">
        <v>3.5000000000000001E-3</v>
      </c>
      <c r="V20" s="192">
        <f>_xll.ciqfunctions.udf.CIQ(C20,"IQ_CLOSEPRICE","2023/12/8")</f>
        <v>25.402899999999999</v>
      </c>
      <c r="W20" s="91">
        <f>_xll.ciqfunctions.udf.CIQ($C20,"IQ_CLOSEPRICE",$A$29)</f>
        <v>38.369999999999997</v>
      </c>
      <c r="X20" s="91">
        <f>_xll.ciqfunctions.udf.CIQ(C20,"IQ_CLOSEPRICE",$A$28)</f>
        <v>36.890900000000002</v>
      </c>
      <c r="Y20" s="153">
        <f>(X20/V20)^(365/($A$28-"2023/12/8"))-1</f>
        <v>0.25384655041334425</v>
      </c>
      <c r="Z20" s="197">
        <f t="shared" si="9"/>
        <v>0.45223183179873172</v>
      </c>
      <c r="AA20" s="153">
        <f t="shared" si="6"/>
        <v>-3.8548345061245604E-2</v>
      </c>
      <c r="AB20" s="89">
        <f>_xll.ciqfunctions.udf.CIQAVG(C20,"IQ_VOLUME","-30D",$A$28)</f>
        <v>1.137E-2</v>
      </c>
      <c r="AC20" s="198">
        <f t="shared" si="10"/>
        <v>11370</v>
      </c>
      <c r="AD20" s="127">
        <v>41</v>
      </c>
    </row>
    <row r="21" spans="1:30">
      <c r="A21" s="178" t="s">
        <v>299</v>
      </c>
      <c r="B21" s="176" t="s">
        <v>108</v>
      </c>
      <c r="C21" s="25" t="s">
        <v>109</v>
      </c>
      <c r="D21" s="179">
        <v>3369.5079150000001</v>
      </c>
      <c r="E21" s="172">
        <f>_xll.ciqfunctions.udf.CIQ(C21,"IQ_HOLDINGS_EQUITY_ASSETS",$A$28)</f>
        <v>3258.66</v>
      </c>
      <c r="F21" s="180">
        <v>3540.3424654400001</v>
      </c>
      <c r="G21" s="89">
        <f>_xll.ciqfunctions.udf.CIQ(C21,"IQ_VOLUME",$A$28)</f>
        <v>0.21264</v>
      </c>
      <c r="H21" s="174">
        <f>_xll.ciqfunctions.udf.CIQ(C21,"IQ_CLOSEPRICE",$A$27)</f>
        <v>15.32</v>
      </c>
      <c r="I21" s="89">
        <f>_xll.ciqfunctions.udf.CIQ(C21,"IQ_CLOSEPRICE",$A$28)</f>
        <v>14.88</v>
      </c>
      <c r="J21" s="153">
        <f t="shared" ref="J21:J26" si="19">(I21-H21)/H21</f>
        <v>-2.8720626631853752E-2</v>
      </c>
      <c r="K21" s="173">
        <f>_xll.ciqfunctions.udf.CIQ($C21,"IQ_VWAP",A$28)</f>
        <v>14.992369999999999</v>
      </c>
      <c r="L21" s="174">
        <v>240.87632400000001</v>
      </c>
      <c r="M21" s="172">
        <f t="shared" si="11"/>
        <v>0</v>
      </c>
      <c r="N21" s="172">
        <f>_xll.ciqfunctions.udf.CIQAVG($C21,"IQ_VWAP",A$29,A$28,"USD")</f>
        <v>14.095129999999999</v>
      </c>
      <c r="O21" s="188">
        <v>276.96149000000003</v>
      </c>
      <c r="P21" s="174">
        <v>240.87632400000001</v>
      </c>
      <c r="Q21" s="172">
        <f t="shared" si="7"/>
        <v>-508.62510584158019</v>
      </c>
      <c r="R21" s="173">
        <f>_xll.ciqfunctions.udf.CIQAVG($C21,"IQ_VWAP",A$30,A$28,"USD")</f>
        <v>13.58797</v>
      </c>
      <c r="S21" s="189">
        <v>266.68502599999999</v>
      </c>
      <c r="T21" s="172">
        <f t="shared" si="8"/>
        <v>-350.68786851493979</v>
      </c>
      <c r="U21" s="126">
        <v>4.0000000000000001E-3</v>
      </c>
      <c r="V21" s="91">
        <f>_xll.ciqfunctions.udf.CIQ(C21,"IQ_CLOSEPRICE",$A$30)</f>
        <v>13.15</v>
      </c>
      <c r="W21" s="91">
        <f>_xll.ciqfunctions.udf.CIQ($C21,"IQ_CLOSEPRICE",$A$29)</f>
        <v>13.875</v>
      </c>
      <c r="X21" s="91">
        <f>_xll.ciqfunctions.udf.CIQ(C21,"IQ_CLOSEPRICE",$A$28)</f>
        <v>14.88</v>
      </c>
      <c r="Y21" s="153">
        <f t="shared" ref="Y21:Y26" si="20">(X21/V21)^(365/($A$28-$A$30))-1</f>
        <v>8.0740590898479514E-2</v>
      </c>
      <c r="Z21" s="153">
        <f t="shared" si="9"/>
        <v>0.13155893536121677</v>
      </c>
      <c r="AA21" s="153">
        <f t="shared" si="6"/>
        <v>7.2432432432432581E-2</v>
      </c>
      <c r="AB21" s="89">
        <f>_xll.ciqfunctions.udf.CIQAVG(C21,"IQ_VOLUME","-30D",$A$28)</f>
        <v>0.14706</v>
      </c>
      <c r="AC21" s="88">
        <f t="shared" si="10"/>
        <v>147060</v>
      </c>
      <c r="AD21" s="127">
        <v>154</v>
      </c>
    </row>
    <row r="22" spans="1:30">
      <c r="A22" s="177" t="s">
        <v>110</v>
      </c>
      <c r="B22" s="176" t="s">
        <v>111</v>
      </c>
      <c r="C22" s="25" t="s">
        <v>112</v>
      </c>
      <c r="D22" s="88">
        <f>_xll.ciqfunctions.udf.CIQ(C22,"IQ_MARKETCAP",$A$28)</f>
        <v>4807.1079600000003</v>
      </c>
      <c r="E22" s="172">
        <f>_xll.ciqfunctions.udf.CIQ(C22,"IQ_HOLDINGS_EQUITY_ASSETS",$A$28)</f>
        <v>4794.66</v>
      </c>
      <c r="F22" s="173">
        <f>_xll.ciqfunctions.udf.CIQ(C22,"IQ_MARKETCAP",$A$29)</f>
        <v>4108.5170600000001</v>
      </c>
      <c r="G22" s="89">
        <f>_xll.ciqfunctions.udf.CIQ(C22,"IQ_VOLUME",$A$28)</f>
        <v>0.18562999999999999</v>
      </c>
      <c r="H22" s="174">
        <f>_xll.ciqfunctions.udf.CIQ(C22,"IQ_CLOSEPRICE",$A$27)</f>
        <v>143.76</v>
      </c>
      <c r="I22" s="89">
        <f>_xll.ciqfunctions.udf.CIQ(C22,"IQ_CLOSEPRICE",$A$28)</f>
        <v>137.74</v>
      </c>
      <c r="J22" s="153">
        <f t="shared" si="19"/>
        <v>-4.1875347801891921E-2</v>
      </c>
      <c r="K22" s="189">
        <f>_xll.ciqfunctions.udf.CIQ(C22,"IQ_CLOSEPRICE",$A$28)</f>
        <v>137.74</v>
      </c>
      <c r="L22" s="173">
        <f>_xll.ciqfunctions.udf.CIQ($C22,"IQ_SHARESOUTSTANDING",($A$27))</f>
        <v>34.89987</v>
      </c>
      <c r="M22" s="172">
        <f t="shared" si="11"/>
        <v>0</v>
      </c>
      <c r="N22" s="188">
        <f>_xll.ciqfunctions.udf.CIQAVG($C22,"IQ_VWAP","2023/6/30",A$28,"USD")</f>
        <v>94.16234</v>
      </c>
      <c r="O22" s="172">
        <f>_xll.ciqfunctions.udf.CIQ($C22,"IQ_SHARESOUTSTANDING",$A$29)</f>
        <v>30.43797</v>
      </c>
      <c r="P22" s="172">
        <f>_xll.ciqfunctions.udf.CIQ($C22,"IQ_SHARESOUTSTANDING",$A$28)</f>
        <v>34.89987</v>
      </c>
      <c r="Q22" s="172">
        <f t="shared" si="7"/>
        <v>420.14294484599998</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137.74</v>
      </c>
      <c r="Y22" s="153">
        <f t="shared" si="20"/>
        <v>0.22082347340081188</v>
      </c>
      <c r="Z22" s="153">
        <f t="shared" si="9"/>
        <v>0.37382804707759831</v>
      </c>
      <c r="AA22" s="153">
        <f t="shared" si="6"/>
        <v>2.0447473699807484E-2</v>
      </c>
      <c r="AB22" s="89">
        <f>_xll.ciqfunctions.udf.CIQAVG(C22,"IQ_VOLUME","-30D",$A$28)</f>
        <v>6.1670000000000003E-2</v>
      </c>
      <c r="AC22" s="198">
        <f t="shared" si="10"/>
        <v>61670</v>
      </c>
      <c r="AD22" s="127">
        <v>98</v>
      </c>
    </row>
    <row r="23" spans="1:30">
      <c r="A23" s="176" t="s">
        <v>113</v>
      </c>
      <c r="B23" s="176" t="s">
        <v>114</v>
      </c>
      <c r="C23" s="25" t="s">
        <v>115</v>
      </c>
      <c r="D23" s="88">
        <f>_xll.ciqfunctions.udf.CIQ(C23,"IQ_MARKETCAP",$A$28)</f>
        <v>769.36833000000001</v>
      </c>
      <c r="E23" s="172">
        <f>_xll.ciqfunctions.udf.CIQ(C23,"IQ_HOLDINGS_EQUITY_ASSETS",$A$28)</f>
        <v>877.15</v>
      </c>
      <c r="F23" s="173">
        <f>_xll.ciqfunctions.udf.CIQ(C23,"IQ_MARKETCAP",$A$29)</f>
        <v>769.37172999999996</v>
      </c>
      <c r="G23" s="89">
        <f>_xll.ciqfunctions.udf.CIQ(C23,"IQ_VOLUME",$A$28)</f>
        <v>3.5409999999999997E-2</v>
      </c>
      <c r="H23" s="174">
        <f>_xll.ciqfunctions.udf.CIQ(C23,"IQ_CLOSEPRICE",$A$27)</f>
        <v>66.900000000000006</v>
      </c>
      <c r="I23" s="89">
        <f>_xll.ciqfunctions.udf.CIQ(C23,"IQ_CLOSEPRICE",$A$28)</f>
        <v>63.76</v>
      </c>
      <c r="J23" s="153">
        <f t="shared" si="19"/>
        <v>-4.6935724962630904E-2</v>
      </c>
      <c r="K23" s="173">
        <f>_xll.ciqfunctions.udf.CIQ($C23,"IQ_VWAP",A$28)</f>
        <v>64.291730000000001</v>
      </c>
      <c r="L23" s="173">
        <f>_xll.ciqfunctions.udf.CIQ($C23,"IQ_SHARESOUTSTANDING",($A$27))</f>
        <v>12.06663</v>
      </c>
      <c r="M23" s="172">
        <f t="shared" si="11"/>
        <v>0</v>
      </c>
      <c r="N23" s="172">
        <f>_xll.ciqfunctions.udf.CIQAVG($C23,"IQ_VWAP",A$29,A$28,"USD")</f>
        <v>66.659319999999994</v>
      </c>
      <c r="O23" s="172">
        <f>_xll.ciqfunctions.udf.CIQ($C23,"IQ_SHARESOUTSTANDING",$A$29)</f>
        <v>11.462630000000001</v>
      </c>
      <c r="P23" s="172">
        <f>_xll.ciqfunctions.udf.CIQ($C23,"IQ_SHARESOUTSTANDING",$A$28)</f>
        <v>12.06663</v>
      </c>
      <c r="Q23" s="172">
        <f t="shared" si="7"/>
        <v>40.262229279999943</v>
      </c>
      <c r="R23" s="173">
        <f>_xll.ciqfunctions.udf.CIQAVG($C23,"IQ_VWAP",A$30,A$28,"USD")</f>
        <v>64.583950000000002</v>
      </c>
      <c r="S23" s="173">
        <f>_xll.ciqfunctions.udf.CIQ($C23,"IQ_SHARESOUTSTANDING",$A$30)</f>
        <v>11.798629999999999</v>
      </c>
      <c r="T23" s="172">
        <f t="shared" si="8"/>
        <v>17.308498600000043</v>
      </c>
      <c r="U23" s="126">
        <v>4.0000000000000001E-3</v>
      </c>
      <c r="V23" s="91">
        <f>_xll.ciqfunctions.udf.CIQ(C23,"IQ_CLOSEPRICE",$A$30)</f>
        <v>55.94</v>
      </c>
      <c r="W23" s="91">
        <f>_xll.ciqfunctions.udf.CIQ($C23,"IQ_CLOSEPRICE","2024/12/30")</f>
        <v>67.12</v>
      </c>
      <c r="X23" s="91">
        <f>_xll.ciqfunctions.udf.CIQ(C23,"IQ_CLOSEPRICE",$A$28)</f>
        <v>63.76</v>
      </c>
      <c r="Y23" s="153">
        <f t="shared" si="20"/>
        <v>8.5674261665512175E-2</v>
      </c>
      <c r="Z23" s="153">
        <f t="shared" si="9"/>
        <v>0.139792634966035</v>
      </c>
      <c r="AA23" s="153">
        <f t="shared" si="6"/>
        <v>-5.0059594755661574E-2</v>
      </c>
      <c r="AB23" s="89">
        <f>_xll.ciqfunctions.udf.CIQAVG(C23,"IQ_VOLUME","-30D",$A$28)</f>
        <v>1.3679999999999999E-2</v>
      </c>
      <c r="AC23" s="89">
        <f t="shared" si="10"/>
        <v>13680</v>
      </c>
      <c r="AD23" s="127">
        <v>67</v>
      </c>
    </row>
    <row r="24" spans="1:30">
      <c r="A24" s="176" t="s">
        <v>116</v>
      </c>
      <c r="B24" s="176" t="s">
        <v>117</v>
      </c>
      <c r="C24" s="25" t="s">
        <v>118</v>
      </c>
      <c r="D24" s="88">
        <f>_xll.ciqfunctions.udf.CIQ(C24,"IQ_MARKETCAP",$A$28)</f>
        <v>748.17380000000003</v>
      </c>
      <c r="E24" s="172">
        <f>_xll.ciqfunctions.udf.CIQ(C24,"IQ_HOLDINGS_EQUITY_ASSETS",$A$28)</f>
        <v>797.34</v>
      </c>
      <c r="F24" s="173">
        <f>_xll.ciqfunctions.udf.CIQ(C24,"IQ_MARKETCAP",$A$29)</f>
        <v>598.08190000000002</v>
      </c>
      <c r="G24" s="89">
        <f>_xll.ciqfunctions.udf.CIQ(C24,"IQ_VOLUME",$A$28)</f>
        <v>0.13804</v>
      </c>
      <c r="H24" s="174">
        <f>_xll.ciqfunctions.udf.CIQ(C24,"IQ_CLOSEPRICE",$A$27)</f>
        <v>18.873000000000001</v>
      </c>
      <c r="I24" s="89">
        <f>_xll.ciqfunctions.udf.CIQ(C24,"IQ_CLOSEPRICE",$A$28)</f>
        <v>18.065999999999999</v>
      </c>
      <c r="J24" s="153">
        <f t="shared" si="19"/>
        <v>-4.2759497695120122E-2</v>
      </c>
      <c r="K24" s="173">
        <f>_xll.ciqfunctions.udf.CIQ($C24,"IQ_VWAP",A$28)</f>
        <v>18.312390000000001</v>
      </c>
      <c r="L24" s="173">
        <f>_xll.ciqfunctions.udf.CIQ($C24,"IQ_SHARESOUTSTANDING",($A$27))</f>
        <v>41.413359999999997</v>
      </c>
      <c r="M24" s="172">
        <f t="shared" si="11"/>
        <v>0</v>
      </c>
      <c r="N24" s="172">
        <f>_xll.ciqfunctions.udf.CIQAVG($C24,"IQ_VWAP",A$29,A$28,"USD")</f>
        <v>22.16705</v>
      </c>
      <c r="O24" s="172">
        <f>_xll.ciqfunctions.udf.CIQ($C24,"IQ_SHARESOUTSTANDING",$A$29)</f>
        <v>34.511360000000003</v>
      </c>
      <c r="P24" s="172">
        <f>_xll.ciqfunctions.udf.CIQ($C24,"IQ_SHARESOUTSTANDING",$A$28)</f>
        <v>41.413359999999997</v>
      </c>
      <c r="Q24" s="172">
        <f t="shared" si="7"/>
        <v>152.99697909999986</v>
      </c>
      <c r="R24" s="173">
        <f>_xll.ciqfunctions.udf.CIQAVG($C24,"IQ_VWAP",A$30,A$28,"USD")</f>
        <v>20.589749999999999</v>
      </c>
      <c r="S24" s="173">
        <f>_xll.ciqfunctions.udf.CIQ($C24,"IQ_SHARESOUTSTANDING",$A$30)</f>
        <v>29.866530000000001</v>
      </c>
      <c r="T24" s="172">
        <f t="shared" si="8"/>
        <v>237.7463429924999</v>
      </c>
      <c r="U24" s="126">
        <v>4.8999999999999998E-3</v>
      </c>
      <c r="V24" s="91">
        <f>_xll.ciqfunctions.udf.CIQ(C24,"IQ_CLOSEPRICE",$A$30)</f>
        <v>14.372999999999999</v>
      </c>
      <c r="W24" s="91">
        <f>_xll.ciqfunctions.udf.CIQ($C24,"IQ_CLOSEPRICE",$A$29)</f>
        <v>17.329999999999998</v>
      </c>
      <c r="X24" s="168">
        <f>_xll.ciqfunctions.udf.CIQ(C24,"IQ_CLOSEPRICE",$A$28)</f>
        <v>18.065999999999999</v>
      </c>
      <c r="Y24" s="153">
        <f t="shared" si="20"/>
        <v>0.15449516958381682</v>
      </c>
      <c r="Z24" s="153">
        <f t="shared" si="9"/>
        <v>0.25694009601335832</v>
      </c>
      <c r="AA24" s="153">
        <f t="shared" si="6"/>
        <v>4.2469705712637085E-2</v>
      </c>
      <c r="AB24" s="89">
        <f>_xll.ciqfunctions.udf.CIQAVG(C24,"IQ_VOLUME","-30D",$A$28)</f>
        <v>5.9979999999999999E-2</v>
      </c>
      <c r="AC24" s="89">
        <f t="shared" si="10"/>
        <v>59980</v>
      </c>
      <c r="AD24" s="127">
        <v>61</v>
      </c>
    </row>
    <row r="25" spans="1:30">
      <c r="A25" s="176" t="s">
        <v>119</v>
      </c>
      <c r="B25" s="176" t="s">
        <v>120</v>
      </c>
      <c r="C25" s="25" t="s">
        <v>121</v>
      </c>
      <c r="D25" s="88">
        <f>_xll.ciqfunctions.udf.CIQ(C25,"IQ_MARKETCAP",$A$28)</f>
        <v>304.28591</v>
      </c>
      <c r="E25" s="172">
        <f>_xll.ciqfunctions.udf.CIQ(C25,"IQ_HOLDINGS_EQUITY_ASSETS",$A$28)</f>
        <v>192.83</v>
      </c>
      <c r="F25" s="173">
        <f>_xll.ciqfunctions.udf.CIQ(C25,"IQ_MARKETCAP",$A$29)</f>
        <v>287.83999999999997</v>
      </c>
      <c r="G25" s="89">
        <f>_xll.ciqfunctions.udf.CIQ(C25,"IQ_VOLUME",$A$28)</f>
        <v>3.2669999999999998E-2</v>
      </c>
      <c r="H25" s="174">
        <f>_xll.ciqfunctions.udf.CIQ(C25,"IQ_CLOSEPRICE",$A$27)</f>
        <v>14.93</v>
      </c>
      <c r="I25" s="89">
        <f>_xll.ciqfunctions.udf.CIQ(C25,"IQ_CLOSEPRICE",$A$28)</f>
        <v>14.72</v>
      </c>
      <c r="J25" s="153">
        <f t="shared" si="19"/>
        <v>-1.4065639651707909E-2</v>
      </c>
      <c r="K25" s="173">
        <f>_xll.ciqfunctions.udf.CIQ($C25,"IQ_VWAP",A$28)</f>
        <v>14.788119999999999</v>
      </c>
      <c r="L25" s="173">
        <f>_xll.ciqfunctions.udf.CIQ($C25,"IQ_SHARESOUTSTANDING",($A$27))</f>
        <v>20.671600000000002</v>
      </c>
      <c r="M25" s="172">
        <f t="shared" si="11"/>
        <v>0</v>
      </c>
      <c r="N25" s="172">
        <f>_xll.ciqfunctions.udf.CIQAVG($C25,"IQ_VWAP",A$29,A$28,"USD")</f>
        <v>9.00197</v>
      </c>
      <c r="O25" s="172">
        <f>_xll.ciqfunctions.udf.CIQ($C25,"IQ_SHARESOUTSTANDING",$A$29)</f>
        <v>19.266400000000001</v>
      </c>
      <c r="P25" s="172">
        <f>_xll.ciqfunctions.udf.CIQ($C25,"IQ_SHARESOUTSTANDING",$A$28)</f>
        <v>20.671600000000002</v>
      </c>
      <c r="Q25" s="172">
        <f t="shared" si="7"/>
        <v>12.649568244000006</v>
      </c>
      <c r="R25" s="173">
        <f>_xll.ciqfunctions.udf.CIQAVG($C25,"IQ_VWAP",A$30,A$28,"USD")</f>
        <v>9.1039300000000001</v>
      </c>
      <c r="S25" s="173">
        <f>_xll.ciqfunctions.udf.CIQ($C25,"IQ_SHARESOUTSTANDING",$A$30)</f>
        <v>16.741669999999999</v>
      </c>
      <c r="T25" s="172">
        <f t="shared" si="8"/>
        <v>35.777807624900021</v>
      </c>
      <c r="U25" s="126">
        <v>5.7000000000000002E-3</v>
      </c>
      <c r="V25" s="91">
        <f>_xll.ciqfunctions.udf.CIQ(C25,"IQ_CLOSEPRICE",$A$30)</f>
        <v>12.65</v>
      </c>
      <c r="W25" s="91">
        <f>_xll.ciqfunctions.udf.CIQ($C25,"IQ_CLOSEPRICE",$A$29)</f>
        <v>14.94</v>
      </c>
      <c r="X25" s="91">
        <f>_xll.ciqfunctions.udf.CIQ(C25,"IQ_CLOSEPRICE",$A$28)</f>
        <v>14.72</v>
      </c>
      <c r="Y25" s="153">
        <f t="shared" si="20"/>
        <v>9.9887352042261623E-2</v>
      </c>
      <c r="Z25" s="153">
        <f t="shared" si="9"/>
        <v>0.16363636363636358</v>
      </c>
      <c r="AA25" s="153">
        <f t="shared" si="6"/>
        <v>-1.4725568942436373E-2</v>
      </c>
      <c r="AB25" s="89">
        <f>_xll.ciqfunctions.udf.CIQAVG(C25,"IQ_VOLUME","-30D",$A$28)</f>
        <v>4.5220000000000003E-2</v>
      </c>
      <c r="AC25" s="89">
        <f t="shared" si="10"/>
        <v>45220</v>
      </c>
      <c r="AD25" s="127">
        <v>42</v>
      </c>
    </row>
    <row r="26" spans="1:30">
      <c r="A26" s="177" t="s">
        <v>122</v>
      </c>
      <c r="B26" s="175" t="s">
        <v>123</v>
      </c>
      <c r="C26" s="27" t="s">
        <v>124</v>
      </c>
      <c r="D26" s="88">
        <f>_xll.ciqfunctions.udf.CIQ(C26,"IQ_MARKETCAP",$A$28)</f>
        <v>77.464659999999995</v>
      </c>
      <c r="E26" s="172">
        <f>_xll.ciqfunctions.udf.CIQ(C26,"IQ_HOLDINGS_EQUITY_ASSETS",$A$28)</f>
        <v>94.96</v>
      </c>
      <c r="F26" s="173">
        <f>_xll.ciqfunctions.udf.CIQ(C26,"IQ_MARKETCAP",$A$29)</f>
        <v>61.29</v>
      </c>
      <c r="G26" s="171">
        <f>_xll.ciqfunctions.udf.CIQ(C26,"IQ_VOLUME",$A$28)</f>
        <v>0</v>
      </c>
      <c r="H26" s="174">
        <f>_xll.ciqfunctions.udf.CIQ(C26,"IQ_CLOSEPRICE",$A$27)</f>
        <v>19.518000000000001</v>
      </c>
      <c r="I26" s="89">
        <v>20.43</v>
      </c>
      <c r="J26" s="153">
        <f t="shared" si="19"/>
        <v>4.6726098985551745E-2</v>
      </c>
      <c r="K26" s="189">
        <f>_xll.ciqfunctions.udf.CIQ(C26,"IQ_CLOSEPRICE",$A$28)</f>
        <v>19.222000000000001</v>
      </c>
      <c r="L26" s="173">
        <f>_xll.ciqfunctions.udf.CIQ($C26,"IQ_SHARESOUTSTANDING",($A$27))</f>
        <v>4.01</v>
      </c>
      <c r="M26" s="172">
        <f t="shared" si="11"/>
        <v>0.38444000000000889</v>
      </c>
      <c r="N26" s="188">
        <f>_xll.ciqfunctions.udf.CIQAVG($C26,"IQ_VWAP","2023/6/30",A$28,"USD")</f>
        <v>18.61572</v>
      </c>
      <c r="O26" s="172">
        <f>_xll.ciqfunctions.udf.CIQ($C26,"IQ_SHARESOUTSTANDING",$A$29)</f>
        <v>3</v>
      </c>
      <c r="P26" s="172">
        <f>_xll.ciqfunctions.udf.CIQ($C26,"IQ_SHARESOUTSTANDING",$A$28)</f>
        <v>4.03</v>
      </c>
      <c r="Q26" s="172">
        <f t="shared" si="7"/>
        <v>19.174191600000004</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19.222000000000001</v>
      </c>
      <c r="Y26" s="153">
        <f t="shared" si="20"/>
        <v>7.9431052629190146E-2</v>
      </c>
      <c r="Z26" s="153">
        <f t="shared" si="9"/>
        <v>0.12937720329024693</v>
      </c>
      <c r="AA26" s="153">
        <f t="shared" si="6"/>
        <v>-5.9128732256485517E-2</v>
      </c>
      <c r="AB26" s="89">
        <f>_xll.ciqfunctions.udf.CIQAVG(C26,"IQ_VOLUME","-30D",$A$28)</f>
        <v>0</v>
      </c>
      <c r="AC26" s="198">
        <f t="shared" si="10"/>
        <v>0</v>
      </c>
      <c r="AD26" s="127">
        <v>42</v>
      </c>
    </row>
    <row r="27" spans="1:30">
      <c r="A27" s="211">
        <f>'raw1'!$A$14</f>
        <v>45869</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45870</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433.197475</v>
      </c>
      <c r="D2" s="95">
        <f>'raw2'!G2</f>
        <v>7.2724999999999998E-2</v>
      </c>
      <c r="E2" s="96">
        <f>'raw2'!J2</f>
        <v>-2.7261875243088617E-2</v>
      </c>
      <c r="F2" s="134">
        <f>'raw2'!M2</f>
        <v>0</v>
      </c>
      <c r="G2" s="134">
        <f>'raw2'!Q2</f>
        <v>19.708273050000024</v>
      </c>
      <c r="H2" s="135">
        <f>'raw2'!T2</f>
        <v>26.326911500000001</v>
      </c>
      <c r="I2" s="148">
        <f>'raw2'!U2</f>
        <v>5.8500000000000002E-3</v>
      </c>
      <c r="J2" s="149" t="e">
        <f>'raw2'!Z2</f>
        <v>#DIV/0!</v>
      </c>
      <c r="K2" s="149">
        <f>'raw2'!AA2</f>
        <v>9.2283915758768487E-2</v>
      </c>
      <c r="L2" s="112">
        <f>'raw2'!AC2</f>
        <v>52600</v>
      </c>
      <c r="M2" s="113">
        <f>'raw2'!AD2</f>
        <v>61.5</v>
      </c>
    </row>
    <row r="3" spans="1:13">
      <c r="A3" s="103" t="s">
        <v>50</v>
      </c>
      <c r="B3" s="104"/>
      <c r="C3" s="94">
        <f>'raw2'!D3</f>
        <v>58662.061594999999</v>
      </c>
      <c r="D3" s="95">
        <f>'raw2'!G3</f>
        <v>25.112669999999998</v>
      </c>
      <c r="E3" s="96">
        <f>'raw2'!J3</f>
        <v>0</v>
      </c>
      <c r="F3" s="134">
        <f>'raw2'!M3</f>
        <v>0.38444000000000889</v>
      </c>
      <c r="G3" s="134">
        <f>'raw2'!Q3</f>
        <v>2711.7964275784207</v>
      </c>
      <c r="H3" s="135">
        <f>'raw2'!T3</f>
        <v>10587.030327402461</v>
      </c>
      <c r="I3" s="148">
        <f>'raw2'!U3</f>
        <v>0</v>
      </c>
      <c r="J3" s="149">
        <f>'raw2'!Z3</f>
        <v>0</v>
      </c>
      <c r="K3" s="149">
        <f>'raw2'!AA3</f>
        <v>0</v>
      </c>
      <c r="L3" s="112">
        <f>'raw2'!AC3</f>
        <v>0</v>
      </c>
      <c r="M3" s="113">
        <f>'raw2'!AD3</f>
        <v>0</v>
      </c>
    </row>
    <row r="4" spans="1:13">
      <c r="A4" s="103" t="s">
        <v>19</v>
      </c>
      <c r="B4" s="104" t="s">
        <v>20</v>
      </c>
      <c r="C4" s="94">
        <f>'raw2'!D4</f>
        <v>354012.402</v>
      </c>
      <c r="D4" s="95">
        <f>'raw2'!G4</f>
        <v>69.400790000000001</v>
      </c>
      <c r="E4" s="96">
        <f>'raw2'!J4</f>
        <v>-1.9698766393515151E-2</v>
      </c>
      <c r="F4" s="134">
        <f>'raw2'!M4</f>
        <v>0</v>
      </c>
      <c r="G4" s="134">
        <f>'raw2'!Q4</f>
        <v>11251.49014</v>
      </c>
      <c r="H4" s="135">
        <f>'raw2'!T4</f>
        <v>37952.420359999982</v>
      </c>
      <c r="I4" s="148">
        <f>'raw2'!U4</f>
        <v>2E-3</v>
      </c>
      <c r="J4" s="149">
        <f>'raw2'!Z4</f>
        <v>0.35251025590935736</v>
      </c>
      <c r="K4" s="149">
        <f>'raw2'!AA4</f>
        <v>8.3426246503530699E-2</v>
      </c>
      <c r="L4" s="112">
        <f>'raw2'!AC4</f>
        <v>42509610</v>
      </c>
      <c r="M4" s="113">
        <f>'raw2'!AD4</f>
        <v>101</v>
      </c>
    </row>
    <row r="5" spans="1:13" s="118" customFormat="1">
      <c r="A5" s="136" t="s">
        <v>71</v>
      </c>
      <c r="B5" s="137" t="s">
        <v>72</v>
      </c>
      <c r="C5" s="138">
        <f>'raw2'!D5</f>
        <v>28.251149999999999</v>
      </c>
      <c r="D5" s="90">
        <f>'raw2'!G5</f>
        <v>3.2559999999999999E-2</v>
      </c>
      <c r="E5" s="139">
        <f>'raw2'!J5</f>
        <v>-3.2945670758945708E-2</v>
      </c>
      <c r="F5" s="219">
        <f>'raw2'!M5</f>
        <v>0</v>
      </c>
      <c r="G5" s="219">
        <f>'raw2'!Q5</f>
        <v>14.279450000000001</v>
      </c>
      <c r="H5" s="220">
        <f>'raw2'!T5</f>
        <v>24.734619000000002</v>
      </c>
      <c r="I5" s="150">
        <f>'raw2'!U5</f>
        <v>0.01</v>
      </c>
      <c r="J5" s="221">
        <f>'raw2'!Z5</f>
        <v>0.55028037383177564</v>
      </c>
      <c r="K5" s="221">
        <f>'raw2'!AA5</f>
        <v>0.1041188884980655</v>
      </c>
      <c r="L5" s="151">
        <f>'raw2'!AC5</f>
        <v>21730</v>
      </c>
      <c r="M5" s="152">
        <f>'raw2'!AD5</f>
        <v>48</v>
      </c>
    </row>
    <row r="6" spans="1:13">
      <c r="A6" s="140" t="s">
        <v>30</v>
      </c>
      <c r="B6" s="141" t="s">
        <v>31</v>
      </c>
      <c r="C6" s="94">
        <f>'raw2'!D6</f>
        <v>26830.967619999999</v>
      </c>
      <c r="D6" s="95">
        <f>'raw2'!G6</f>
        <v>14.0322</v>
      </c>
      <c r="E6" s="96">
        <f>'raw2'!J6</f>
        <v>-1.6725535009349625E-2</v>
      </c>
      <c r="F6" s="134">
        <f>'raw2'!M6</f>
        <v>0</v>
      </c>
      <c r="G6" s="134">
        <f>'raw2'!Q6</f>
        <v>-426.5809625</v>
      </c>
      <c r="H6" s="135">
        <f>'raw2'!T6</f>
        <v>6151.7861710000025</v>
      </c>
      <c r="I6" s="148">
        <f>'raw2'!U6</f>
        <v>3.5000000000000001E-3</v>
      </c>
      <c r="J6" s="149">
        <f>'raw2'!Z6</f>
        <v>0.62377766340710239</v>
      </c>
      <c r="K6" s="149">
        <f>'raw2'!AA6</f>
        <v>0.17252343395135661</v>
      </c>
      <c r="L6" s="112">
        <f>'raw2'!AC6</f>
        <v>7641380</v>
      </c>
      <c r="M6" s="113">
        <f>'raw2'!AD6</f>
        <v>27</v>
      </c>
    </row>
    <row r="7" spans="1:13">
      <c r="A7" s="142" t="s">
        <v>73</v>
      </c>
      <c r="B7" s="141" t="s">
        <v>74</v>
      </c>
      <c r="C7" s="94">
        <f>'raw2'!D7</f>
        <v>11732.04</v>
      </c>
      <c r="D7" s="95">
        <f>'raw2'!G7</f>
        <v>6.8827499999999997</v>
      </c>
      <c r="E7" s="96">
        <f>'raw2'!J7</f>
        <v>-2.7135948414830746E-2</v>
      </c>
      <c r="F7" s="134">
        <f>'raw2'!M7</f>
        <v>0</v>
      </c>
      <c r="G7" s="134">
        <f>'raw2'!Q7</f>
        <v>1500.1513700000005</v>
      </c>
      <c r="H7" s="135">
        <f>'raw2'!T7</f>
        <v>1457.4512925000001</v>
      </c>
      <c r="I7" s="148">
        <f>'raw2'!U7</f>
        <v>0.01</v>
      </c>
      <c r="J7" s="149">
        <f>'raw2'!Z7</f>
        <v>0.33899516812937569</v>
      </c>
      <c r="K7" s="149">
        <f>'raw2'!AA7</f>
        <v>8.4998002397123296E-2</v>
      </c>
      <c r="L7" s="112">
        <f>'raw2'!AC7</f>
        <v>4268050</v>
      </c>
      <c r="M7" s="113">
        <f>'raw2'!AD7</f>
        <v>121</v>
      </c>
    </row>
    <row r="8" spans="1:13">
      <c r="A8" s="92" t="s">
        <v>93</v>
      </c>
      <c r="B8" s="99" t="s">
        <v>95</v>
      </c>
      <c r="C8" s="94">
        <f>'raw2'!D8</f>
        <v>2770.8191999999999</v>
      </c>
      <c r="D8" s="95">
        <f>'raw2'!G8</f>
        <v>0.84672999999999998</v>
      </c>
      <c r="E8" s="96">
        <f>'raw2'!J8</f>
        <v>-1.0457125784284477E-2</v>
      </c>
      <c r="F8" s="134">
        <f>'raw2'!M8</f>
        <v>0</v>
      </c>
      <c r="G8" s="134">
        <f>'raw2'!Q8</f>
        <v>88.160334599999786</v>
      </c>
      <c r="H8" s="135">
        <f>'raw2'!T8</f>
        <v>-105.79280200000018</v>
      </c>
      <c r="I8" s="148">
        <f>'raw2'!U8</f>
        <v>6.8999999999999999E-3</v>
      </c>
      <c r="J8" s="149">
        <f>'raw2'!Z8</f>
        <v>0.16210526315789475</v>
      </c>
      <c r="K8" s="149">
        <f>'raw2'!AA8</f>
        <v>3.6619718309859106E-2</v>
      </c>
      <c r="L8" s="112">
        <f>'raw2'!AC8</f>
        <v>651960</v>
      </c>
      <c r="M8" s="113">
        <f>'raw2'!AD8</f>
        <v>43</v>
      </c>
    </row>
    <row r="9" spans="1:13">
      <c r="A9" s="92" t="s">
        <v>102</v>
      </c>
      <c r="B9" s="93" t="s">
        <v>103</v>
      </c>
      <c r="C9" s="94">
        <f>'raw2'!D9</f>
        <v>3879.6975900000002</v>
      </c>
      <c r="D9" s="95">
        <f>'raw2'!G9</f>
        <v>1.2895399999999999</v>
      </c>
      <c r="E9" s="96">
        <f>'raw2'!J9</f>
        <v>-2.4680278214045354E-2</v>
      </c>
      <c r="F9" s="134">
        <f>'raw2'!M9</f>
        <v>0</v>
      </c>
      <c r="G9" s="134">
        <f>'raw2'!Q9</f>
        <v>864.36534000000029</v>
      </c>
      <c r="H9" s="135">
        <f>'raw2'!T9</f>
        <v>2220.3736236</v>
      </c>
      <c r="I9" s="148">
        <f>'raw2'!U9</f>
        <v>6.7999999999999996E-3</v>
      </c>
      <c r="J9" s="149">
        <f>'raw2'!Z9</f>
        <v>0.39416292495189231</v>
      </c>
      <c r="K9" s="149">
        <f>'raw2'!AA9</f>
        <v>0.125</v>
      </c>
      <c r="L9" s="112">
        <f>'raw2'!AC9</f>
        <v>1032340</v>
      </c>
      <c r="M9" s="113">
        <f>'raw2'!AD9</f>
        <v>86</v>
      </c>
    </row>
    <row r="10" spans="1:13">
      <c r="A10" s="100" t="s">
        <v>178</v>
      </c>
      <c r="B10" s="102" t="s">
        <v>98</v>
      </c>
      <c r="C10" s="94">
        <f>'raw2'!D10</f>
        <v>1189.6189999999999</v>
      </c>
      <c r="D10" s="95">
        <f>'raw2'!G10</f>
        <v>0.66</v>
      </c>
      <c r="E10" s="96">
        <f>'raw2'!J10</f>
        <v>-2.7387802071346484E-2</v>
      </c>
      <c r="F10" s="134">
        <f>'raw2'!M10</f>
        <v>0</v>
      </c>
      <c r="G10" s="134">
        <f>'raw2'!Q10</f>
        <v>323.23095000000001</v>
      </c>
      <c r="H10" s="135">
        <f>'raw2'!T10</f>
        <v>377.9253875</v>
      </c>
      <c r="I10" s="148">
        <f>'raw2'!U10</f>
        <v>4.7000000000000002E-3</v>
      </c>
      <c r="J10" s="149">
        <f>'raw2'!Z10</f>
        <v>0.22492753623188411</v>
      </c>
      <c r="K10" s="149">
        <f>'raw2'!AA10</f>
        <v>0.14000539519827337</v>
      </c>
      <c r="L10" s="112">
        <f>'raw2'!AC10</f>
        <v>439030</v>
      </c>
      <c r="M10" s="113">
        <f>'raw2'!AD10</f>
        <v>112</v>
      </c>
    </row>
    <row r="11" spans="1:13">
      <c r="A11" s="92" t="s">
        <v>177</v>
      </c>
      <c r="B11" s="99" t="s">
        <v>101</v>
      </c>
      <c r="C11" s="94">
        <f>'raw2'!D11</f>
        <v>504.93905999999998</v>
      </c>
      <c r="D11" s="95">
        <f>'raw2'!G11</f>
        <v>6.3619999999999996E-2</v>
      </c>
      <c r="E11" s="96">
        <f>'raw2'!J11</f>
        <v>-1.8859012718775874E-2</v>
      </c>
      <c r="F11" s="134">
        <f>'raw2'!M11</f>
        <v>0</v>
      </c>
      <c r="G11" s="134">
        <f>'raw2'!Q11</f>
        <v>20.242354500000047</v>
      </c>
      <c r="H11" s="135">
        <f>'raw2'!T11</f>
        <v>-22.09966</v>
      </c>
      <c r="I11" s="148">
        <f>'raw2'!U11</f>
        <v>6.4999999999999997E-3</v>
      </c>
      <c r="J11" s="149">
        <f>'raw2'!Z11</f>
        <v>7.6723039754008404E-2</v>
      </c>
      <c r="K11" s="149">
        <f>'raw2'!AA11</f>
        <v>8.8436944937833051E-2</v>
      </c>
      <c r="L11" s="112">
        <f>'raw2'!AC11</f>
        <v>65080</v>
      </c>
      <c r="M11" s="113">
        <f>'raw2'!AD11</f>
        <v>110</v>
      </c>
    </row>
    <row r="12" spans="1:13">
      <c r="A12" s="92" t="s">
        <v>26</v>
      </c>
      <c r="B12" s="93" t="s">
        <v>28</v>
      </c>
      <c r="C12" s="94">
        <f>'raw2'!D12</f>
        <v>490.82220000000001</v>
      </c>
      <c r="D12" s="95">
        <f>'raw2'!G12</f>
        <v>8.183E-2</v>
      </c>
      <c r="E12" s="96">
        <f>'raw2'!J12</f>
        <v>-2.15512137359384E-2</v>
      </c>
      <c r="F12" s="134">
        <f>'raw2'!M12</f>
        <v>0</v>
      </c>
      <c r="G12" s="134">
        <f>'raw2'!Q12</f>
        <v>40.669713000000016</v>
      </c>
      <c r="H12" s="135">
        <f>'raw2'!T12</f>
        <v>230.43313900000004</v>
      </c>
      <c r="I12" s="148">
        <f>'raw2'!U12</f>
        <v>6.0000000000000001E-3</v>
      </c>
      <c r="J12" s="149">
        <f>'raw2'!Z12</f>
        <v>0.28407148407148419</v>
      </c>
      <c r="K12" s="149">
        <f>'raw2'!AA12</f>
        <v>9.6130886579703922E-2</v>
      </c>
      <c r="L12" s="112">
        <f>'raw2'!AC12</f>
        <v>39170</v>
      </c>
      <c r="M12" s="113">
        <f>'raw2'!AD12</f>
        <v>102</v>
      </c>
    </row>
    <row r="13" spans="1:13">
      <c r="A13" s="92" t="s">
        <v>87</v>
      </c>
      <c r="B13" s="99" t="s">
        <v>89</v>
      </c>
      <c r="C13" s="94">
        <f>'raw2'!D13</f>
        <v>212.07599999999999</v>
      </c>
      <c r="D13" s="95">
        <f>'raw2'!G13</f>
        <v>0.22231999999999999</v>
      </c>
      <c r="E13" s="96">
        <f>'raw2'!J13</f>
        <v>-3.1421838177533412E-2</v>
      </c>
      <c r="F13" s="134">
        <f>'raw2'!M13</f>
        <v>0</v>
      </c>
      <c r="G13" s="134">
        <f>'raw2'!Q13</f>
        <v>-13.229957999999993</v>
      </c>
      <c r="H13" s="135">
        <f>'raw2'!T13</f>
        <v>-19.990764500000022</v>
      </c>
      <c r="I13" s="148">
        <f>'raw2'!U13</f>
        <v>4.4999999999999997E-3</v>
      </c>
      <c r="J13" s="149">
        <f>'raw2'!Z13</f>
        <v>0.19188013533107773</v>
      </c>
      <c r="K13" s="149">
        <f>'raw2'!AA13</f>
        <v>0.12090909090909085</v>
      </c>
      <c r="L13" s="112">
        <f>'raw2'!AC13</f>
        <v>82900</v>
      </c>
      <c r="M13" s="113">
        <f>'raw2'!AD13</f>
        <v>81</v>
      </c>
    </row>
    <row r="14" spans="1:13">
      <c r="A14" s="92" t="s">
        <v>179</v>
      </c>
      <c r="B14" s="99" t="s">
        <v>86</v>
      </c>
      <c r="C14" s="94">
        <f>'raw2'!D14</f>
        <v>202.75174999999999</v>
      </c>
      <c r="D14" s="95">
        <f>'raw2'!G14</f>
        <v>3.5950000000000003E-2</v>
      </c>
      <c r="E14" s="96">
        <f>'raw2'!J14</f>
        <v>-3.0114041339985707E-2</v>
      </c>
      <c r="F14" s="134">
        <f>'raw2'!M14</f>
        <v>0</v>
      </c>
      <c r="G14" s="134">
        <f>'raw2'!Q14</f>
        <v>33.851945250000014</v>
      </c>
      <c r="H14" s="135">
        <f>'raw2'!T14</f>
        <v>29.1709</v>
      </c>
      <c r="I14" s="148">
        <f>'raw2'!U14</f>
        <v>6.7999999999999996E-3</v>
      </c>
      <c r="J14" s="149">
        <f>'raw2'!Z14</f>
        <v>0.31981910985560313</v>
      </c>
      <c r="K14" s="149">
        <f>'raw2'!AA14</f>
        <v>0.11081632653061213</v>
      </c>
      <c r="L14" s="112">
        <f>'raw2'!AC14</f>
        <v>26620</v>
      </c>
      <c r="M14" s="113">
        <f>'raw2'!AD14</f>
        <v>62</v>
      </c>
    </row>
    <row r="15" spans="1:13">
      <c r="A15" s="92" t="s">
        <v>90</v>
      </c>
      <c r="B15" s="102" t="s">
        <v>92</v>
      </c>
      <c r="C15" s="94">
        <f>'raw2'!D15</f>
        <v>180.31757999999999</v>
      </c>
      <c r="D15" s="95">
        <f>'raw2'!G15</f>
        <v>5.1740000000000001E-2</v>
      </c>
      <c r="E15" s="96">
        <f>'raw2'!J15</f>
        <v>-2.9932024264437005E-2</v>
      </c>
      <c r="F15" s="134">
        <f>'raw2'!M15</f>
        <v>0</v>
      </c>
      <c r="G15" s="134">
        <f>'raw2'!Q15</f>
        <v>3.5466369999999872</v>
      </c>
      <c r="H15" s="135">
        <f>'raw2'!T15</f>
        <v>30.161123999999997</v>
      </c>
      <c r="I15" s="148">
        <f>'raw2'!U15</f>
        <v>5.0000000000000001E-3</v>
      </c>
      <c r="J15" s="149">
        <f>'raw2'!Z15</f>
        <v>0.50721672917376992</v>
      </c>
      <c r="K15" s="149">
        <f>'raw2'!AA15</f>
        <v>8.7971711456859891E-2</v>
      </c>
      <c r="L15" s="112">
        <f>'raw2'!AC15</f>
        <v>18160</v>
      </c>
      <c r="M15" s="113">
        <f>'raw2'!AD15</f>
        <v>47</v>
      </c>
    </row>
    <row r="16" spans="1:13">
      <c r="A16" s="92" t="s">
        <v>182</v>
      </c>
      <c r="B16" s="99" t="s">
        <v>78</v>
      </c>
      <c r="C16" s="94">
        <f>'raw2'!D16</f>
        <v>375.57274999999998</v>
      </c>
      <c r="D16" s="95">
        <f>'raw2'!G16</f>
        <v>0.24093000000000001</v>
      </c>
      <c r="E16" s="96">
        <f>'raw2'!J16</f>
        <v>-3.1625921614280218E-2</v>
      </c>
      <c r="F16" s="134">
        <f>'raw2'!M16</f>
        <v>0</v>
      </c>
      <c r="G16" s="134">
        <f>'raw2'!Q16</f>
        <v>80.897212500000009</v>
      </c>
      <c r="H16" s="135">
        <f>'raw2'!T16</f>
        <v>207.41588200000001</v>
      </c>
      <c r="I16" s="148">
        <f>'raw2'!U16</f>
        <v>7.4999999999999997E-3</v>
      </c>
      <c r="J16" s="149">
        <f>'raw2'!Z16</f>
        <v>0.92644686156292666</v>
      </c>
      <c r="K16" s="149">
        <f>'raw2'!AA16</f>
        <v>0.23356401384083036</v>
      </c>
      <c r="L16" s="112">
        <f>'raw2'!AC16</f>
        <v>158890</v>
      </c>
      <c r="M16" s="113">
        <f>'raw2'!AD16</f>
        <v>47</v>
      </c>
    </row>
    <row r="17" spans="1:13">
      <c r="A17" s="92" t="s">
        <v>107</v>
      </c>
      <c r="B17" s="99" t="s">
        <v>109</v>
      </c>
      <c r="C17" s="94">
        <f>'raw2'!D17</f>
        <v>99.312060000000002</v>
      </c>
      <c r="D17" s="95">
        <f>'raw2'!G17</f>
        <v>1.4970000000000001E-2</v>
      </c>
      <c r="E17" s="96">
        <f>'raw2'!J17</f>
        <v>-3.3929961089494157E-2</v>
      </c>
      <c r="F17" s="134">
        <f>'raw2'!M17</f>
        <v>0</v>
      </c>
      <c r="G17" s="134">
        <f>'raw2'!Q17</f>
        <v>19.124672000000004</v>
      </c>
      <c r="H17" s="135">
        <f>'raw2'!T17</f>
        <v>27.536399000000003</v>
      </c>
      <c r="I17" s="148">
        <f>'raw2'!U17</f>
        <v>7.0000000000000001E-3</v>
      </c>
      <c r="J17" s="149">
        <f>'raw2'!Z17</f>
        <v>0.41722359345067805</v>
      </c>
      <c r="K17" s="149">
        <f>'raw2'!AA17</f>
        <v>0.16360595994211025</v>
      </c>
      <c r="L17" s="112">
        <f>'raw2'!AC17</f>
        <v>6950</v>
      </c>
      <c r="M17" s="113">
        <f>'raw2'!AD17</f>
        <v>31</v>
      </c>
    </row>
    <row r="18" spans="1:13">
      <c r="A18" s="100" t="s">
        <v>180</v>
      </c>
      <c r="B18" s="99" t="s">
        <v>84</v>
      </c>
      <c r="C18" s="94">
        <f>'raw2'!D18</f>
        <v>34.054250000000003</v>
      </c>
      <c r="D18" s="95">
        <f>'raw2'!G18</f>
        <v>4.0600000000000002E-3</v>
      </c>
      <c r="E18" s="96">
        <f>'raw2'!J18</f>
        <v>-1.7195969673503925E-2</v>
      </c>
      <c r="F18" s="134">
        <f>'raw2'!M18</f>
        <v>0</v>
      </c>
      <c r="G18" s="134">
        <f>'raw2'!Q18</f>
        <v>-3.6120329999999985</v>
      </c>
      <c r="H18" s="135">
        <f>'raw2'!T18</f>
        <v>-7.0391483999999975</v>
      </c>
      <c r="I18" s="148">
        <f>'raw2'!U18</f>
        <v>6.7999999999999996E-3</v>
      </c>
      <c r="J18" s="149">
        <f>'raw2'!Z18</f>
        <v>0.14259655697633655</v>
      </c>
      <c r="K18" s="149">
        <f>'raw2'!AA18</f>
        <v>0.12008958807955183</v>
      </c>
      <c r="L18" s="112">
        <f>'raw2'!AC18</f>
        <v>4470</v>
      </c>
      <c r="M18" s="113">
        <f>'raw2'!AD18</f>
        <v>24</v>
      </c>
    </row>
    <row r="19" spans="1:13">
      <c r="A19" s="92" t="s">
        <v>181</v>
      </c>
      <c r="B19" s="93" t="s">
        <v>81</v>
      </c>
      <c r="C19" s="94">
        <f>'raw2'!D19</f>
        <v>23.186640000000001</v>
      </c>
      <c r="D19" s="95">
        <f>'raw2'!G19</f>
        <v>3.2009999999999997E-2</v>
      </c>
      <c r="E19" s="96">
        <f>'raw2'!J19</f>
        <v>-2.314459049545001E-2</v>
      </c>
      <c r="F19" s="134">
        <f>'raw2'!M19</f>
        <v>0</v>
      </c>
      <c r="G19" s="134">
        <f>'raw2'!Q19</f>
        <v>19.069618999999999</v>
      </c>
      <c r="H19" s="135">
        <f>'raw2'!T19</f>
        <v>19.70196</v>
      </c>
      <c r="I19" s="148">
        <f>'raw2'!U19</f>
        <v>7.4999999999999997E-3</v>
      </c>
      <c r="J19" s="149" t="e">
        <f>'raw2'!Z19</f>
        <v>#DIV/0!</v>
      </c>
      <c r="K19" s="149">
        <f>'raw2'!AA19</f>
        <v>0.21509514646140704</v>
      </c>
      <c r="L19" s="112">
        <f>'raw2'!AC19</f>
        <v>28150</v>
      </c>
      <c r="M19" s="113">
        <f>'raw2'!AD19</f>
        <v>83</v>
      </c>
    </row>
    <row r="20" spans="1:13">
      <c r="A20" s="92" t="s">
        <v>33</v>
      </c>
      <c r="B20" s="99" t="s">
        <v>35</v>
      </c>
      <c r="C20" s="94">
        <f>'raw2'!D20</f>
        <v>31.72617</v>
      </c>
      <c r="D20" s="95">
        <f>'raw2'!G20</f>
        <v>1.7069999999999998E-2</v>
      </c>
      <c r="E20" s="96">
        <f>'raw2'!J20</f>
        <v>-2.4986586954855505E-2</v>
      </c>
      <c r="F20" s="134">
        <f>'raw2'!M20</f>
        <v>0</v>
      </c>
      <c r="G20" s="134">
        <f>'raw2'!Q20</f>
        <v>11.028975999999998</v>
      </c>
      <c r="H20" s="135">
        <f>'raw2'!T20</f>
        <v>25.117424</v>
      </c>
      <c r="I20" s="148">
        <f>'raw2'!U20</f>
        <v>3.5000000000000001E-3</v>
      </c>
      <c r="J20" s="149">
        <f>'raw2'!Z20</f>
        <v>0.45223183179873172</v>
      </c>
      <c r="K20" s="149">
        <f>'raw2'!AA20</f>
        <v>-3.8548345061245604E-2</v>
      </c>
      <c r="L20" s="112">
        <f>'raw2'!AC20</f>
        <v>11370</v>
      </c>
      <c r="M20" s="113">
        <f>'raw2'!AD20</f>
        <v>41</v>
      </c>
    </row>
    <row r="21" spans="1:13">
      <c r="A21" s="92" t="s">
        <v>183</v>
      </c>
      <c r="B21" s="99" t="s">
        <v>118</v>
      </c>
      <c r="C21" s="94">
        <f>'raw2'!D21</f>
        <v>3369.5079150000001</v>
      </c>
      <c r="D21" s="95">
        <f>'raw2'!G21</f>
        <v>0.21264</v>
      </c>
      <c r="E21" s="96">
        <f>'raw2'!J21</f>
        <v>-2.8720626631853752E-2</v>
      </c>
      <c r="F21" s="134">
        <f>'raw2'!M21</f>
        <v>0</v>
      </c>
      <c r="G21" s="134">
        <f>'raw2'!Q21</f>
        <v>-508.62510584158019</v>
      </c>
      <c r="H21" s="135">
        <f>'raw2'!T21</f>
        <v>-350.68786851493979</v>
      </c>
      <c r="I21" s="148">
        <f>'raw2'!U21</f>
        <v>4.0000000000000001E-3</v>
      </c>
      <c r="J21" s="149">
        <f>'raw2'!Z21</f>
        <v>0.13155893536121677</v>
      </c>
      <c r="K21" s="149">
        <f>'raw2'!AA21</f>
        <v>7.2432432432432581E-2</v>
      </c>
      <c r="L21" s="112">
        <f>'raw2'!AC21</f>
        <v>147060</v>
      </c>
      <c r="M21" s="113">
        <f>'raw2'!AD21</f>
        <v>154</v>
      </c>
    </row>
    <row r="22" spans="1:13">
      <c r="A22" s="100" t="s">
        <v>110</v>
      </c>
      <c r="B22" s="99" t="s">
        <v>112</v>
      </c>
      <c r="C22" s="94">
        <f>'raw2'!D22</f>
        <v>4807.1079600000003</v>
      </c>
      <c r="D22" s="95">
        <f>'raw2'!G22</f>
        <v>0.18562999999999999</v>
      </c>
      <c r="E22" s="96">
        <f>'raw2'!J22</f>
        <v>-4.1875347801891921E-2</v>
      </c>
      <c r="F22" s="134">
        <f>'raw2'!M22</f>
        <v>0</v>
      </c>
      <c r="G22" s="134">
        <f>'raw2'!Q22</f>
        <v>420.14294484599998</v>
      </c>
      <c r="H22" s="135">
        <f>'raw2'!T22</f>
        <v>0</v>
      </c>
      <c r="I22" s="148">
        <f>'raw2'!U22</f>
        <v>3.5000000000000001E-3</v>
      </c>
      <c r="J22" s="149">
        <f>'raw2'!Z22</f>
        <v>0.37382804707759831</v>
      </c>
      <c r="K22" s="149">
        <f>'raw2'!AA22</f>
        <v>2.0447473699807484E-2</v>
      </c>
      <c r="L22" s="112">
        <f>'raw2'!AC22</f>
        <v>61670</v>
      </c>
      <c r="M22" s="113">
        <f>'raw2'!AD22</f>
        <v>98</v>
      </c>
    </row>
    <row r="23" spans="1:13">
      <c r="A23" s="100" t="s">
        <v>184</v>
      </c>
      <c r="B23" s="99" t="s">
        <v>121</v>
      </c>
      <c r="C23" s="94">
        <f>'raw2'!D23</f>
        <v>769.36833000000001</v>
      </c>
      <c r="D23" s="95">
        <f>'raw2'!G23</f>
        <v>3.5409999999999997E-2</v>
      </c>
      <c r="E23" s="96">
        <f>'raw2'!J23</f>
        <v>-4.6935724962630904E-2</v>
      </c>
      <c r="F23" s="134">
        <f>'raw2'!M23</f>
        <v>0</v>
      </c>
      <c r="G23" s="134">
        <f>'raw2'!Q23</f>
        <v>40.262229279999943</v>
      </c>
      <c r="H23" s="135">
        <f>'raw2'!T23</f>
        <v>17.308498600000043</v>
      </c>
      <c r="I23" s="148">
        <f>'raw2'!U23</f>
        <v>4.0000000000000001E-3</v>
      </c>
      <c r="J23" s="149">
        <f>'raw2'!Z23</f>
        <v>0.139792634966035</v>
      </c>
      <c r="K23" s="149">
        <f>'raw2'!AA23</f>
        <v>-5.0059594755661574E-2</v>
      </c>
      <c r="L23" s="112">
        <f>'raw2'!AC23</f>
        <v>13680</v>
      </c>
      <c r="M23" s="113">
        <f>'raw2'!AD23</f>
        <v>67</v>
      </c>
    </row>
    <row r="24" spans="1:13">
      <c r="A24" s="92" t="s">
        <v>104</v>
      </c>
      <c r="B24" s="102" t="s">
        <v>106</v>
      </c>
      <c r="C24" s="94">
        <f>'raw2'!D24</f>
        <v>748.17380000000003</v>
      </c>
      <c r="D24" s="95">
        <f>'raw2'!G24</f>
        <v>0.13804</v>
      </c>
      <c r="E24" s="96">
        <f>'raw2'!J24</f>
        <v>-4.2759497695120122E-2</v>
      </c>
      <c r="F24" s="134">
        <f>'raw2'!M24</f>
        <v>0</v>
      </c>
      <c r="G24" s="134">
        <f>'raw2'!Q24</f>
        <v>152.99697909999986</v>
      </c>
      <c r="H24" s="135">
        <f>'raw2'!T24</f>
        <v>237.7463429924999</v>
      </c>
      <c r="I24" s="148">
        <f>'raw2'!U24</f>
        <v>4.8999999999999998E-3</v>
      </c>
      <c r="J24" s="149">
        <f>'raw2'!Z24</f>
        <v>0.25694009601335832</v>
      </c>
      <c r="K24" s="149">
        <f>'raw2'!AA24</f>
        <v>4.2469705712637085E-2</v>
      </c>
      <c r="L24" s="112">
        <f>'raw2'!AC24</f>
        <v>59980</v>
      </c>
      <c r="M24" s="113">
        <f>'raw2'!AD24</f>
        <v>61</v>
      </c>
    </row>
    <row r="25" spans="1:13">
      <c r="A25" s="103" t="s">
        <v>185</v>
      </c>
      <c r="B25" s="104" t="s">
        <v>115</v>
      </c>
      <c r="C25" s="94">
        <f>'raw2'!D25</f>
        <v>304.28591</v>
      </c>
      <c r="D25" s="95">
        <f>'raw2'!G25</f>
        <v>3.2669999999999998E-2</v>
      </c>
      <c r="E25" s="96">
        <f>'raw2'!J25</f>
        <v>-1.4065639651707909E-2</v>
      </c>
      <c r="F25" s="134">
        <f>'raw2'!M25</f>
        <v>0</v>
      </c>
      <c r="G25" s="134">
        <f>'raw2'!Q25</f>
        <v>12.649568244000006</v>
      </c>
      <c r="H25" s="135">
        <f>'raw2'!T25</f>
        <v>35.777807624900021</v>
      </c>
      <c r="I25" s="148">
        <f>'raw2'!U25</f>
        <v>5.7000000000000002E-3</v>
      </c>
      <c r="J25" s="149">
        <f>'raw2'!Z25</f>
        <v>0.16363636363636358</v>
      </c>
      <c r="K25" s="149">
        <f>'raw2'!AA25</f>
        <v>-1.4725568942436373E-2</v>
      </c>
      <c r="L25" s="112">
        <f>'raw2'!AC25</f>
        <v>45220</v>
      </c>
      <c r="M25" s="113">
        <f>'raw2'!AD25</f>
        <v>42</v>
      </c>
    </row>
    <row r="26" spans="1:13" ht="14.5" thickBot="1">
      <c r="A26" s="201" t="s">
        <v>122</v>
      </c>
      <c r="B26" s="200" t="s">
        <v>124</v>
      </c>
      <c r="C26" s="94">
        <f>'raw2'!D26</f>
        <v>77.464659999999995</v>
      </c>
      <c r="D26" s="95">
        <f>'raw2'!G26</f>
        <v>0</v>
      </c>
      <c r="E26" s="96">
        <f>'raw2'!J26</f>
        <v>4.6726098985551745E-2</v>
      </c>
      <c r="F26" s="134">
        <f>'raw2'!M26</f>
        <v>0.38444000000000889</v>
      </c>
      <c r="G26" s="134">
        <f>'raw2'!Q26</f>
        <v>19.174191600000004</v>
      </c>
      <c r="H26" s="135">
        <f>'raw2'!T26</f>
        <v>0</v>
      </c>
      <c r="I26" s="148">
        <f>'raw2'!U26</f>
        <v>5.0000000000000001E-3</v>
      </c>
      <c r="J26" s="149">
        <f>'raw2'!Z26</f>
        <v>0.12937720329024693</v>
      </c>
      <c r="K26" s="149">
        <f>'raw2'!AA26</f>
        <v>-5.9128732256485517E-2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H1" zoomScale="74" zoomScaleNormal="64" workbookViewId="0">
      <selection activeCell="A51" sqref="A51"/>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45870</v>
      </c>
      <c r="I1" s="32">
        <f>'raw1'!A14</f>
        <v>45869</v>
      </c>
      <c r="J1" s="32">
        <f>'raw1'!A15</f>
        <v>45866</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45869</v>
      </c>
      <c r="I2" s="32">
        <f t="shared" ref="I2:K2" si="0">I1-1</f>
        <v>45868</v>
      </c>
      <c r="J2" s="32">
        <f t="shared" si="0"/>
        <v>45865</v>
      </c>
      <c r="K2" s="32">
        <f t="shared" si="0"/>
        <v>45656</v>
      </c>
      <c r="L2" s="2"/>
      <c r="M2" s="2"/>
      <c r="N2" s="2"/>
      <c r="O2" s="48">
        <f>SUM(O4:O47)</f>
        <v>-1.0693999999999984</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1884131.2276699999</v>
      </c>
      <c r="E4" s="43">
        <f t="shared" ref="E4:E47" si="1">G4*H4</f>
        <v>2.4015520543058368</v>
      </c>
      <c r="F4" s="44">
        <f>VLOOKUP(B:B,weight!G:H,2,FALSE)</f>
        <v>7.35</v>
      </c>
      <c r="G4" s="257">
        <f>VLOOKUP(A4,CHOOSE({1,2},shares!$F$2:$F$45,shares!$K$2:$K$45),2,FALSE)</f>
        <v>3.2020267120516218E-3</v>
      </c>
      <c r="H4" s="45">
        <f>IF(_xll.ciqfunctions.udf.CIQ($A4,"IQ_CLOSEPRICE",H$1,"USD")=0,_xll.ciqfunctions.udf.CIQ($A4,"IQ_CLOSEPRICE",H$2,"USD"),_xll.ciqfunctions.udf.CIQ($A4,"IQ_CLOSEPRICE",H$1,"USD"))</f>
        <v>750.01</v>
      </c>
      <c r="I4" s="45">
        <f>IF(_xll.ciqfunctions.udf.CIQ($A4,"IQ_CLOSEPRICE",I$1,"USD")=0,_xll.ciqfunctions.udf.CIQ($A4,"IQ_CLOSEPRICE",I$2,"USD"),_xll.ciqfunctions.udf.CIQ($A4,"IQ_CLOSEPRICE",I$1,"USD"))</f>
        <v>773.44</v>
      </c>
      <c r="J4" s="45">
        <f>IF(_xll.ciqfunctions.udf.CIQ($A4,"IQ_CLOSEPRICE",J$1,"USD")=0,_xll.ciqfunctions.udf.CIQ($A4,"IQ_CLOSEPRICE",J$2,"USD"),_xll.ciqfunctions.udf.CIQ($A4,"IQ_CLOSEPRICE",J$1,"USD"))</f>
        <v>717.63</v>
      </c>
      <c r="K4" s="45">
        <f>IF(_xll.ciqfunctions.udf.CIQ($A4,"IQ_CLOSEPRICE",K$1,"USD")=0,_xll.ciqfunctions.udf.CIQ($A4,"IQ_CLOSEPRICE",K$2,"USD"),_xll.ciqfunctions.udf.CIQ($A4,"IQ_CLOSEPRICE",K$1,"USD"))</f>
        <v>585.51</v>
      </c>
      <c r="L4" s="49">
        <f t="shared" ref="L4:L47" si="2">$H4/I4-1</f>
        <v>-3.0293235415804753E-2</v>
      </c>
      <c r="M4" s="49">
        <f t="shared" ref="M4:M47" si="3">$H4/J4-1</f>
        <v>4.5120744673438962E-2</v>
      </c>
      <c r="N4" s="49">
        <f t="shared" ref="N4:N47" si="4">$H4/K4-1</f>
        <v>0.28095164898976965</v>
      </c>
      <c r="O4" s="50">
        <f t="shared" ref="O4:O47" si="5">G4*(H4-I4)</f>
        <v>-7.502348586336971E-2</v>
      </c>
      <c r="P4" s="51">
        <f>O4/O$2</f>
        <v>7.0154746459107742E-2</v>
      </c>
      <c r="Q4" s="49"/>
      <c r="R4" s="62" t="str">
        <f>A4</f>
        <v>META</v>
      </c>
      <c r="S4" s="63" t="str">
        <f>C4</f>
        <v>Application</v>
      </c>
      <c r="T4" s="64">
        <f>D4/1000</f>
        <v>1884.13122767</v>
      </c>
      <c r="U4" s="65">
        <f>D4/$D$48*100</f>
        <v>7.5083760727306696</v>
      </c>
      <c r="V4" s="66">
        <f>L4</f>
        <v>-3.0293235415804753E-2</v>
      </c>
      <c r="W4" s="66">
        <f t="shared" ref="W4:X4" si="6">M4</f>
        <v>4.5120744673438962E-2</v>
      </c>
      <c r="X4" s="66">
        <f t="shared" si="6"/>
        <v>0.28095164898976965</v>
      </c>
      <c r="Y4" s="258">
        <f>O48*SUM(P4:P16)</f>
        <v>-1.0330322400991097E-2</v>
      </c>
    </row>
    <row r="5" spans="1:25">
      <c r="A5" s="28" t="s">
        <v>144</v>
      </c>
      <c r="B5" s="28" t="s">
        <v>196</v>
      </c>
      <c r="C5" s="28" t="s">
        <v>132</v>
      </c>
      <c r="D5" s="43">
        <f>_xll.ciqfunctions.udf.CIQ($A5,"IQ_MARKETCAP",H$1,"USD")</f>
        <v>239707.44</v>
      </c>
      <c r="E5" s="43">
        <f t="shared" si="1"/>
        <v>0.75681095852272673</v>
      </c>
      <c r="F5" s="44">
        <f>VLOOKUP(B:B,weight!G:H,2,FALSE)</f>
        <v>3.26</v>
      </c>
      <c r="G5" s="257">
        <f>VLOOKUP(A5,CHOOSE({1,2},shares!$F$2:$F$45,shares!$K$2:$K$45),2,FALSE)</f>
        <v>3.0183096375637182E-3</v>
      </c>
      <c r="H5" s="45">
        <f>IF(_xll.ciqfunctions.udf.CIQ($A5,"IQ_CLOSEPRICE",H$1,"USD")=0,_xll.ciqfunctions.udf.CIQ($A5,"IQ_CLOSEPRICE",H$2,"USD"),_xll.ciqfunctions.udf.CIQ($A5,"IQ_CLOSEPRICE",H$1,"USD"))</f>
        <v>250.74</v>
      </c>
      <c r="I5" s="45">
        <f>IF(_xll.ciqfunctions.udf.CIQ($A5,"IQ_CLOSEPRICE",I$1,"USD")=0,_xll.ciqfunctions.udf.CIQ($A5,"IQ_CLOSEPRICE",I$2,"USD"),_xll.ciqfunctions.udf.CIQ($A5,"IQ_CLOSEPRICE",I$1,"USD"))</f>
        <v>258.33</v>
      </c>
      <c r="J5" s="45">
        <f>IF(_xll.ciqfunctions.udf.CIQ($A5,"IQ_CLOSEPRICE",J$1,"USD")=0,_xll.ciqfunctions.udf.CIQ($A5,"IQ_CLOSEPRICE",J$2,"USD"),_xll.ciqfunctions.udf.CIQ($A5,"IQ_CLOSEPRICE",J$1,"USD"))</f>
        <v>270.25</v>
      </c>
      <c r="K5" s="45">
        <f>IF(_xll.ciqfunctions.udf.CIQ($A5,"IQ_CLOSEPRICE",K$1,"USD")=0,_xll.ciqfunctions.udf.CIQ($A5,"IQ_CLOSEPRICE",K$2,"USD"),_xll.ciqfunctions.udf.CIQ($A5,"IQ_CLOSEPRICE",K$1,"USD"))</f>
        <v>334.33</v>
      </c>
      <c r="L5" s="49">
        <f t="shared" si="2"/>
        <v>-2.9381024271280864E-2</v>
      </c>
      <c r="M5" s="49">
        <f t="shared" si="3"/>
        <v>-7.2192414431082264E-2</v>
      </c>
      <c r="N5" s="49">
        <f t="shared" si="4"/>
        <v>-0.25002243292555248</v>
      </c>
      <c r="O5" s="50">
        <f t="shared" si="5"/>
        <v>-2.2908970149108546E-2</v>
      </c>
      <c r="P5" s="51">
        <f t="shared" ref="P5:P47" si="7">O5/O$2</f>
        <v>2.1422264960827175E-2</v>
      </c>
      <c r="Q5" s="49"/>
      <c r="R5" s="67" t="str">
        <f t="shared" ref="R5:R47" si="8">A5</f>
        <v>CRM</v>
      </c>
      <c r="S5" s="68" t="str">
        <f t="shared" ref="S5:S47" si="9">C5</f>
        <v>Application</v>
      </c>
      <c r="T5" s="69">
        <f t="shared" ref="T5:T47" si="10">D5/1000</f>
        <v>239.70743999999999</v>
      </c>
      <c r="U5" s="70">
        <f t="shared" ref="U5:U47" si="11">D5/$D$48*100</f>
        <v>0.95524854135412429</v>
      </c>
      <c r="V5" s="71">
        <f t="shared" ref="V5:V47" si="12">L5</f>
        <v>-2.9381024271280864E-2</v>
      </c>
      <c r="W5" s="71">
        <f t="shared" ref="W5:W47" si="13">M5</f>
        <v>-7.2192414431082264E-2</v>
      </c>
      <c r="X5" s="71">
        <f t="shared" ref="X5:X47" si="14">N5</f>
        <v>-0.25002243292555248</v>
      </c>
      <c r="Y5" s="259"/>
    </row>
    <row r="6" spans="1:25">
      <c r="A6" s="28" t="s">
        <v>159</v>
      </c>
      <c r="B6" s="28" t="s">
        <v>197</v>
      </c>
      <c r="C6" s="28" t="s">
        <v>132</v>
      </c>
      <c r="D6" s="43">
        <f>_xll.ciqfunctions.udf.CIQ($A6,"IQ_MARKETCAP",H$1,"USD")</f>
        <v>189749.14803000001</v>
      </c>
      <c r="E6" s="43">
        <f t="shared" si="1"/>
        <v>0.73566011854265723</v>
      </c>
      <c r="F6" s="44">
        <f>VLOOKUP(B:B,weight!G:H,2,FALSE)</f>
        <v>3.05</v>
      </c>
      <c r="G6" s="257">
        <f>VLOOKUP(A6,CHOOSE({1,2},shares!$F$2:$F$45,shares!$K$2:$K$45),2,FALSE)</f>
        <v>8.0455408482633635E-4</v>
      </c>
      <c r="H6" s="45">
        <f>IF(_xll.ciqfunctions.udf.CIQ($A6,"IQ_CLOSEPRICE",H$1,"USD")=0,_xll.ciqfunctions.udf.CIQ($A6,"IQ_CLOSEPRICE",H$2,"USD"),_xll.ciqfunctions.udf.CIQ($A6,"IQ_CLOSEPRICE",H$1,"USD"))</f>
        <v>914.37</v>
      </c>
      <c r="I6" s="45">
        <f>IF(_xll.ciqfunctions.udf.CIQ($A6,"IQ_CLOSEPRICE",I$1,"USD")=0,_xll.ciqfunctions.udf.CIQ($A6,"IQ_CLOSEPRICE",I$2,"USD"),_xll.ciqfunctions.udf.CIQ($A6,"IQ_CLOSEPRICE",I$1,"USD"))</f>
        <v>943.12</v>
      </c>
      <c r="J6" s="45">
        <f>IF(_xll.ciqfunctions.udf.CIQ($A6,"IQ_CLOSEPRICE",J$1,"USD")=0,_xll.ciqfunctions.udf.CIQ($A6,"IQ_CLOSEPRICE",J$2,"USD"),_xll.ciqfunctions.udf.CIQ($A6,"IQ_CLOSEPRICE",J$1,"USD"))</f>
        <v>985.75</v>
      </c>
      <c r="K6" s="45">
        <f>IF(_xll.ciqfunctions.udf.CIQ($A6,"IQ_CLOSEPRICE",K$1,"USD")=0,_xll.ciqfunctions.udf.CIQ($A6,"IQ_CLOSEPRICE",K$2,"USD"),_xll.ciqfunctions.udf.CIQ($A6,"IQ_CLOSEPRICE",K$1,"USD"))</f>
        <v>1060.1199999999999</v>
      </c>
      <c r="L6" s="49">
        <f t="shared" si="2"/>
        <v>-3.0483925693443048E-2</v>
      </c>
      <c r="M6" s="49">
        <f t="shared" si="3"/>
        <v>-7.2411869135176277E-2</v>
      </c>
      <c r="N6" s="49">
        <f t="shared" si="4"/>
        <v>-0.1374844357242575</v>
      </c>
      <c r="O6" s="50">
        <f t="shared" si="5"/>
        <v>-2.3130929938757171E-2</v>
      </c>
      <c r="P6" s="51">
        <f t="shared" si="7"/>
        <v>2.1629820402802698E-2</v>
      </c>
      <c r="Q6" s="49"/>
      <c r="R6" s="67" t="str">
        <f t="shared" si="8"/>
        <v>NOW</v>
      </c>
      <c r="S6" s="68" t="str">
        <f t="shared" si="9"/>
        <v>Application</v>
      </c>
      <c r="T6" s="69">
        <f t="shared" si="10"/>
        <v>189.74914803000001</v>
      </c>
      <c r="U6" s="70">
        <f t="shared" si="11"/>
        <v>0.75616174816620341</v>
      </c>
      <c r="V6" s="71">
        <f t="shared" si="12"/>
        <v>-3.0483925693443048E-2</v>
      </c>
      <c r="W6" s="71">
        <f t="shared" si="13"/>
        <v>-7.2411869135176277E-2</v>
      </c>
      <c r="X6" s="71">
        <f t="shared" si="14"/>
        <v>-0.1374844357242575</v>
      </c>
      <c r="Y6" s="259"/>
    </row>
    <row r="7" spans="1:25">
      <c r="A7" s="28" t="s">
        <v>147</v>
      </c>
      <c r="B7" s="28" t="s">
        <v>198</v>
      </c>
      <c r="C7" s="28" t="s">
        <v>132</v>
      </c>
      <c r="D7" s="43">
        <f>_xll.ciqfunctions.udf.CIQ($A7,"IQ_MARKETCAP",H$1,"USD")</f>
        <v>15408.534509999999</v>
      </c>
      <c r="E7" s="43">
        <f t="shared" si="1"/>
        <v>0.47150124189798148</v>
      </c>
      <c r="F7" s="44">
        <f>VLOOKUP(B:B,weight!G:H,2,FALSE)</f>
        <v>2.59</v>
      </c>
      <c r="G7" s="257">
        <f>VLOOKUP(A7,CHOOSE({1,2},shares!$F$2:$F$45,shares!$K$2:$K$45),2,FALSE)</f>
        <v>1.3909001501459673E-3</v>
      </c>
      <c r="H7" s="45">
        <f>IF(_xll.ciqfunctions.udf.CIQ($A7,"IQ_CLOSEPRICE",H$1,"USD")=0,_xll.ciqfunctions.udf.CIQ($A7,"IQ_CLOSEPRICE",H$2,"USD"),_xll.ciqfunctions.udf.CIQ($A7,"IQ_CLOSEPRICE",H$1,"USD"))</f>
        <v>338.99</v>
      </c>
      <c r="I7" s="45">
        <f>IF(_xll.ciqfunctions.udf.CIQ($A7,"IQ_CLOSEPRICE",I$1,"USD")=0,_xll.ciqfunctions.udf.CIQ($A7,"IQ_CLOSEPRICE",I$2,"USD"),_xll.ciqfunctions.udf.CIQ($A7,"IQ_CLOSEPRICE",I$1,"USD"))</f>
        <v>346.55</v>
      </c>
      <c r="J7" s="45">
        <f>IF(_xll.ciqfunctions.udf.CIQ($A7,"IQ_CLOSEPRICE",J$1,"USD")=0,_xll.ciqfunctions.udf.CIQ($A7,"IQ_CLOSEPRICE",J$2,"USD"),_xll.ciqfunctions.udf.CIQ($A7,"IQ_CLOSEPRICE",J$1,"USD"))</f>
        <v>340.49</v>
      </c>
      <c r="K7" s="45">
        <f>IF(_xll.ciqfunctions.udf.CIQ($A7,"IQ_CLOSEPRICE",K$1,"USD")=0,_xll.ciqfunctions.udf.CIQ($A7,"IQ_CLOSEPRICE",K$2,"USD"),_xll.ciqfunctions.udf.CIQ($A7,"IQ_CLOSEPRICE",K$1,"USD"))</f>
        <v>324.23</v>
      </c>
      <c r="L7" s="49">
        <f t="shared" si="2"/>
        <v>-2.1815033905641323E-2</v>
      </c>
      <c r="M7" s="49">
        <f t="shared" si="3"/>
        <v>-4.4054157243972325E-3</v>
      </c>
      <c r="N7" s="49">
        <f t="shared" si="4"/>
        <v>4.5523239675538951E-2</v>
      </c>
      <c r="O7" s="50">
        <f t="shared" si="5"/>
        <v>-1.0515205135103517E-2</v>
      </c>
      <c r="P7" s="51">
        <f t="shared" si="7"/>
        <v>9.8328082430367801E-3</v>
      </c>
      <c r="Q7" s="49"/>
      <c r="R7" s="67" t="str">
        <f t="shared" si="8"/>
        <v>DUOL</v>
      </c>
      <c r="S7" s="68" t="str">
        <f t="shared" si="9"/>
        <v>Application</v>
      </c>
      <c r="T7" s="69">
        <f t="shared" si="10"/>
        <v>15.408534509999999</v>
      </c>
      <c r="U7" s="70">
        <f t="shared" si="11"/>
        <v>6.1403935209863258E-2</v>
      </c>
      <c r="V7" s="71">
        <f t="shared" si="12"/>
        <v>-2.1815033905641323E-2</v>
      </c>
      <c r="W7" s="71">
        <f t="shared" si="13"/>
        <v>-4.4054157243972325E-3</v>
      </c>
      <c r="X7" s="71">
        <f t="shared" si="14"/>
        <v>4.5523239675538951E-2</v>
      </c>
      <c r="Y7" s="259"/>
    </row>
    <row r="8" spans="1:25">
      <c r="A8" s="28" t="s">
        <v>167</v>
      </c>
      <c r="B8" s="28" t="s">
        <v>199</v>
      </c>
      <c r="C8" s="28" t="s">
        <v>132</v>
      </c>
      <c r="D8" s="43">
        <f>_xll.ciqfunctions.udf.CIQ($A8,"IQ_MARKETCAP",H$1,"USD")</f>
        <v>328968.23683000001</v>
      </c>
      <c r="E8" s="43">
        <f t="shared" si="1"/>
        <v>0.64202841141644162</v>
      </c>
      <c r="F8" s="44">
        <f>VLOOKUP(B:B,weight!G:H,2,FALSE)</f>
        <v>2.57</v>
      </c>
      <c r="G8" s="257">
        <f>VLOOKUP(A8,CHOOSE({1,2},shares!$F$2:$F$45,shares!$K$2:$K$45),2,FALSE)</f>
        <v>2.272882887055328E-3</v>
      </c>
      <c r="H8" s="45">
        <f>IF(_xll.ciqfunctions.udf.CIQ($A8,"IQ_CLOSEPRICE",H$1,"USD")=0,_xll.ciqfunctions.udf.CIQ($A8,"IQ_CLOSEPRICE",H$2,"USD"),_xll.ciqfunctions.udf.CIQ($A8,"IQ_CLOSEPRICE",H$1,"USD"))</f>
        <v>282.47316000000001</v>
      </c>
      <c r="I8" s="45">
        <f>IF(_xll.ciqfunctions.udf.CIQ($A8,"IQ_CLOSEPRICE",I$1,"USD")=0,_xll.ciqfunctions.udf.CIQ($A8,"IQ_CLOSEPRICE",I$2,"USD"),_xll.ciqfunctions.udf.CIQ($A8,"IQ_CLOSEPRICE",I$1,"USD"))</f>
        <v>286.89087000000001</v>
      </c>
      <c r="J8" s="45">
        <f>IF(_xll.ciqfunctions.udf.CIQ($A8,"IQ_CLOSEPRICE",J$1,"USD")=0,_xll.ciqfunctions.udf.CIQ($A8,"IQ_CLOSEPRICE",J$2,"USD"),_xll.ciqfunctions.udf.CIQ($A8,"IQ_CLOSEPRICE",J$1,"USD"))</f>
        <v>283.58121999999997</v>
      </c>
      <c r="K8" s="45">
        <f>IF(_xll.ciqfunctions.udf.CIQ($A8,"IQ_CLOSEPRICE",K$1,"USD")=0,_xll.ciqfunctions.udf.CIQ($A8,"IQ_CLOSEPRICE",K$2,"USD"),_xll.ciqfunctions.udf.CIQ($A8,"IQ_CLOSEPRICE",K$1,"USD"))</f>
        <v>245.17535000000001</v>
      </c>
      <c r="L8" s="49">
        <f t="shared" si="2"/>
        <v>-1.53985729835181E-2</v>
      </c>
      <c r="M8" s="49">
        <f t="shared" si="3"/>
        <v>-3.9073814549495101E-3</v>
      </c>
      <c r="N8" s="49">
        <f t="shared" si="4"/>
        <v>0.15212707965951711</v>
      </c>
      <c r="O8" s="50">
        <f t="shared" si="5"/>
        <v>-1.0040937458973193E-2</v>
      </c>
      <c r="P8" s="51">
        <f t="shared" si="7"/>
        <v>9.3893187385199247E-3</v>
      </c>
      <c r="Q8" s="49"/>
      <c r="R8" s="67" t="str">
        <f t="shared" si="8"/>
        <v>SAP</v>
      </c>
      <c r="S8" s="68" t="str">
        <f t="shared" si="9"/>
        <v>Application</v>
      </c>
      <c r="T8" s="69">
        <f t="shared" si="10"/>
        <v>328.96823683000002</v>
      </c>
      <c r="U8" s="70">
        <f t="shared" si="11"/>
        <v>1.3109581762822864</v>
      </c>
      <c r="V8" s="71">
        <f t="shared" si="12"/>
        <v>-1.53985729835181E-2</v>
      </c>
      <c r="W8" s="71">
        <f t="shared" si="13"/>
        <v>-3.9073814549495101E-3</v>
      </c>
      <c r="X8" s="71">
        <f t="shared" si="14"/>
        <v>0.15212707965951711</v>
      </c>
      <c r="Y8" s="259"/>
    </row>
    <row r="9" spans="1:25">
      <c r="A9" s="28" t="s">
        <v>172</v>
      </c>
      <c r="B9" s="28" t="s">
        <v>200</v>
      </c>
      <c r="C9" s="28" t="s">
        <v>132</v>
      </c>
      <c r="D9" s="43">
        <f>_xll.ciqfunctions.udf.CIQ($A9,"IQ_MARKETCAP",H$1,"USD")</f>
        <v>9502.3506899999993</v>
      </c>
      <c r="E9" s="43">
        <f t="shared" si="1"/>
        <v>0.45444718709446652</v>
      </c>
      <c r="F9" s="44">
        <f>VLOOKUP(B:B,weight!G:H,2,FALSE)</f>
        <v>2.39</v>
      </c>
      <c r="G9" s="257">
        <f>VLOOKUP(A9,CHOOSE({1,2},shares!$F$2:$F$45,shares!$K$2:$K$45),2,FALSE)</f>
        <v>8.2792345981866737E-3</v>
      </c>
      <c r="H9" s="45">
        <f>IF(_xll.ciqfunctions.udf.CIQ($A9,"IQ_CLOSEPRICE",H$1,"USD")=0,_xll.ciqfunctions.udf.CIQ($A9,"IQ_CLOSEPRICE",H$2,"USD"),_xll.ciqfunctions.udf.CIQ($A9,"IQ_CLOSEPRICE",H$1,"USD"))</f>
        <v>54.89</v>
      </c>
      <c r="I9" s="45">
        <f>IF(_xll.ciqfunctions.udf.CIQ($A9,"IQ_CLOSEPRICE",I$1,"USD")=0,_xll.ciqfunctions.udf.CIQ($A9,"IQ_CLOSEPRICE",I$2,"USD"),_xll.ciqfunctions.udf.CIQ($A9,"IQ_CLOSEPRICE",I$1,"USD"))</f>
        <v>56.59</v>
      </c>
      <c r="J9" s="45">
        <f>IF(_xll.ciqfunctions.udf.CIQ($A9,"IQ_CLOSEPRICE",J$1,"USD")=0,_xll.ciqfunctions.udf.CIQ($A9,"IQ_CLOSEPRICE",J$2,"USD"),_xll.ciqfunctions.udf.CIQ($A9,"IQ_CLOSEPRICE",J$1,"USD"))</f>
        <v>62</v>
      </c>
      <c r="K9" s="45">
        <f>IF(_xll.ciqfunctions.udf.CIQ($A9,"IQ_CLOSEPRICE",K$1,"USD")=0,_xll.ciqfunctions.udf.CIQ($A9,"IQ_CLOSEPRICE",K$2,"USD"),_xll.ciqfunctions.udf.CIQ($A9,"IQ_CLOSEPRICE",K$1,"USD"))</f>
        <v>33.76</v>
      </c>
      <c r="L9" s="49">
        <f t="shared" si="2"/>
        <v>-3.0040643223184338E-2</v>
      </c>
      <c r="M9" s="49">
        <f t="shared" si="3"/>
        <v>-0.11467741935483866</v>
      </c>
      <c r="N9" s="49">
        <f t="shared" si="4"/>
        <v>0.6258886255924172</v>
      </c>
      <c r="O9" s="50">
        <f t="shared" si="5"/>
        <v>-1.4074698816917369E-2</v>
      </c>
      <c r="P9" s="51">
        <f t="shared" si="7"/>
        <v>1.3161304298594904E-2</v>
      </c>
      <c r="Q9" s="49"/>
      <c r="R9" s="67" t="str">
        <f t="shared" si="8"/>
        <v>TEM</v>
      </c>
      <c r="S9" s="68" t="str">
        <f t="shared" si="9"/>
        <v>Application</v>
      </c>
      <c r="T9" s="69">
        <f t="shared" si="10"/>
        <v>9.5023506900000001</v>
      </c>
      <c r="U9" s="70">
        <f t="shared" si="11"/>
        <v>3.7867438057232833E-2</v>
      </c>
      <c r="V9" s="71">
        <f t="shared" si="12"/>
        <v>-3.0040643223184338E-2</v>
      </c>
      <c r="W9" s="71">
        <f t="shared" si="13"/>
        <v>-0.11467741935483866</v>
      </c>
      <c r="X9" s="71">
        <f t="shared" si="14"/>
        <v>0.6258886255924172</v>
      </c>
      <c r="Y9" s="259"/>
    </row>
    <row r="10" spans="1:25">
      <c r="A10" s="28" t="s">
        <v>137</v>
      </c>
      <c r="B10" s="28" t="s">
        <v>201</v>
      </c>
      <c r="C10" s="28" t="s">
        <v>132</v>
      </c>
      <c r="D10" s="43">
        <f>_xll.ciqfunctions.udf.CIQ($A10,"IQ_MARKETCAP",H$1,"USD")</f>
        <v>147536.76</v>
      </c>
      <c r="E10" s="43">
        <f t="shared" si="1"/>
        <v>0.53149405961097473</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347.8</v>
      </c>
      <c r="I10" s="45">
        <f>IF(_xll.ciqfunctions.udf.CIQ($A10,"IQ_CLOSEPRICE",I$1,"USD")=0,_xll.ciqfunctions.udf.CIQ($A10,"IQ_CLOSEPRICE",I$2,"USD"),_xll.ciqfunctions.udf.CIQ($A10,"IQ_CLOSEPRICE",I$1,"USD"))</f>
        <v>357.69</v>
      </c>
      <c r="J10" s="45">
        <f>IF(_xll.ciqfunctions.udf.CIQ($A10,"IQ_CLOSEPRICE",J$1,"USD")=0,_xll.ciqfunctions.udf.CIQ($A10,"IQ_CLOSEPRICE",J$2,"USD"),_xll.ciqfunctions.udf.CIQ($A10,"IQ_CLOSEPRICE",J$1,"USD"))</f>
        <v>369.47</v>
      </c>
      <c r="K10" s="45">
        <f>IF(_xll.ciqfunctions.udf.CIQ($A10,"IQ_CLOSEPRICE",K$1,"USD")=0,_xll.ciqfunctions.udf.CIQ($A10,"IQ_CLOSEPRICE",K$2,"USD"),_xll.ciqfunctions.udf.CIQ($A10,"IQ_CLOSEPRICE",K$1,"USD"))</f>
        <v>444.68</v>
      </c>
      <c r="L10" s="49">
        <f t="shared" si="2"/>
        <v>-2.7649640750370352E-2</v>
      </c>
      <c r="M10" s="49">
        <f t="shared" si="3"/>
        <v>-5.865158199583187E-2</v>
      </c>
      <c r="N10" s="49">
        <f t="shared" si="4"/>
        <v>-0.21786453179814702</v>
      </c>
      <c r="O10" s="50">
        <f t="shared" si="5"/>
        <v>-1.5113502730168295E-2</v>
      </c>
      <c r="P10" s="51">
        <f t="shared" si="7"/>
        <v>1.4132693781717148E-2</v>
      </c>
      <c r="Q10" s="49"/>
      <c r="R10" s="67" t="str">
        <f t="shared" si="8"/>
        <v>ADBE</v>
      </c>
      <c r="S10" s="68" t="str">
        <f t="shared" si="9"/>
        <v>Application</v>
      </c>
      <c r="T10" s="69">
        <f t="shared" si="10"/>
        <v>147.53676000000002</v>
      </c>
      <c r="U10" s="70">
        <f t="shared" si="11"/>
        <v>0.58794284727296542</v>
      </c>
      <c r="V10" s="71">
        <f t="shared" si="12"/>
        <v>-2.7649640750370352E-2</v>
      </c>
      <c r="W10" s="71">
        <f t="shared" si="13"/>
        <v>-5.865158199583187E-2</v>
      </c>
      <c r="X10" s="71">
        <f t="shared" si="14"/>
        <v>-0.21786453179814702</v>
      </c>
      <c r="Y10" s="259"/>
    </row>
    <row r="11" spans="1:25">
      <c r="A11" s="28" t="s">
        <v>151</v>
      </c>
      <c r="B11" s="28" t="s">
        <v>202</v>
      </c>
      <c r="C11" s="28" t="s">
        <v>132</v>
      </c>
      <c r="D11" s="43">
        <f>_xll.ciqfunctions.udf.CIQ($A11,"IQ_MARKETCAP",H$1,"USD")</f>
        <v>20501.787560000001</v>
      </c>
      <c r="E11" s="43">
        <f t="shared" si="1"/>
        <v>0.43964935393987226</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36.01</v>
      </c>
      <c r="I11" s="45">
        <f>IF(_xll.ciqfunctions.udf.CIQ($A11,"IQ_CLOSEPRICE",I$1,"USD")=0,_xll.ciqfunctions.udf.CIQ($A11,"IQ_CLOSEPRICE",I$2,"USD"),_xll.ciqfunctions.udf.CIQ($A11,"IQ_CLOSEPRICE",I$1,"USD"))</f>
        <v>38.03</v>
      </c>
      <c r="J11" s="45">
        <f>IF(_xll.ciqfunctions.udf.CIQ($A11,"IQ_CLOSEPRICE",J$1,"USD")=0,_xll.ciqfunctions.udf.CIQ($A11,"IQ_CLOSEPRICE",J$2,"USD"),_xll.ciqfunctions.udf.CIQ($A11,"IQ_CLOSEPRICE",J$1,"USD"))</f>
        <v>39.659999999999997</v>
      </c>
      <c r="K11" s="45">
        <f>IF(_xll.ciqfunctions.udf.CIQ($A11,"IQ_CLOSEPRICE",K$1,"USD")=0,_xll.ciqfunctions.udf.CIQ($A11,"IQ_CLOSEPRICE",K$2,"USD"),_xll.ciqfunctions.udf.CIQ($A11,"IQ_CLOSEPRICE",K$1,"USD"))</f>
        <v>43.69</v>
      </c>
      <c r="L11" s="49">
        <f t="shared" si="2"/>
        <v>-5.3115961083355367E-2</v>
      </c>
      <c r="M11" s="49">
        <f t="shared" si="3"/>
        <v>-9.2032274331820485E-2</v>
      </c>
      <c r="N11" s="49">
        <f t="shared" si="4"/>
        <v>-0.17578393224994282</v>
      </c>
      <c r="O11" s="50">
        <f t="shared" si="5"/>
        <v>-2.4662363092433862E-2</v>
      </c>
      <c r="P11" s="51">
        <f t="shared" si="7"/>
        <v>2.3061869358924538E-2</v>
      </c>
      <c r="Q11" s="49"/>
      <c r="R11" s="67" t="str">
        <f t="shared" si="8"/>
        <v>IOT</v>
      </c>
      <c r="S11" s="68" t="str">
        <f t="shared" si="9"/>
        <v>Application</v>
      </c>
      <c r="T11" s="69">
        <f t="shared" si="10"/>
        <v>20.50178756</v>
      </c>
      <c r="U11" s="70">
        <f t="shared" si="11"/>
        <v>8.170085443256217E-2</v>
      </c>
      <c r="V11" s="71">
        <f t="shared" si="12"/>
        <v>-5.3115961083355367E-2</v>
      </c>
      <c r="W11" s="71">
        <f t="shared" si="13"/>
        <v>-9.2032274331820485E-2</v>
      </c>
      <c r="X11" s="71">
        <f t="shared" si="14"/>
        <v>-0.17578393224994282</v>
      </c>
      <c r="Y11" s="259"/>
    </row>
    <row r="12" spans="1:25">
      <c r="A12" s="28" t="s">
        <v>175</v>
      </c>
      <c r="B12" s="28" t="s">
        <v>203</v>
      </c>
      <c r="C12" s="28" t="s">
        <v>132</v>
      </c>
      <c r="D12" s="43">
        <f>_xll.ciqfunctions.udf.CIQ($A12,"IQ_MARKETCAP",H$1,"USD")</f>
        <v>59298.72479</v>
      </c>
      <c r="E12" s="43">
        <f t="shared" si="1"/>
        <v>0.38635728920679607</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222.22</v>
      </c>
      <c r="I12" s="45">
        <f>IF(_xll.ciqfunctions.udf.CIQ($A12,"IQ_CLOSEPRICE",I$1,"USD")=0,_xll.ciqfunctions.udf.CIQ($A12,"IQ_CLOSEPRICE",I$2,"USD"),_xll.ciqfunctions.udf.CIQ($A12,"IQ_CLOSEPRICE",I$1,"USD"))</f>
        <v>229.38</v>
      </c>
      <c r="J12" s="45">
        <f>IF(_xll.ciqfunctions.udf.CIQ($A12,"IQ_CLOSEPRICE",J$1,"USD")=0,_xll.ciqfunctions.udf.CIQ($A12,"IQ_CLOSEPRICE",J$2,"USD"),_xll.ciqfunctions.udf.CIQ($A12,"IQ_CLOSEPRICE",J$1,"USD"))</f>
        <v>238.04</v>
      </c>
      <c r="K12" s="45">
        <f>IF(_xll.ciqfunctions.udf.CIQ($A12,"IQ_CLOSEPRICE",K$1,"USD")=0,_xll.ciqfunctions.udf.CIQ($A12,"IQ_CLOSEPRICE",K$2,"USD"),_xll.ciqfunctions.udf.CIQ($A12,"IQ_CLOSEPRICE",K$1,"USD"))</f>
        <v>258.02999999999997</v>
      </c>
      <c r="L12" s="49">
        <f t="shared" si="2"/>
        <v>-3.1214578428808037E-2</v>
      </c>
      <c r="M12" s="49">
        <f t="shared" si="3"/>
        <v>-6.6459418585111729E-2</v>
      </c>
      <c r="N12" s="49">
        <f t="shared" si="4"/>
        <v>-0.13878231213424785</v>
      </c>
      <c r="O12" s="50">
        <f t="shared" si="5"/>
        <v>-1.2448556343806401E-2</v>
      </c>
      <c r="P12" s="51">
        <f t="shared" si="7"/>
        <v>1.1640692298304115E-2</v>
      </c>
      <c r="Q12" s="49"/>
      <c r="R12" s="67" t="str">
        <f t="shared" si="8"/>
        <v>WDAY</v>
      </c>
      <c r="S12" s="68" t="str">
        <f t="shared" si="9"/>
        <v>Application</v>
      </c>
      <c r="T12" s="69">
        <f t="shared" si="10"/>
        <v>59.298724790000001</v>
      </c>
      <c r="U12" s="70">
        <f t="shared" si="11"/>
        <v>0.2363089788110338</v>
      </c>
      <c r="V12" s="71">
        <f t="shared" si="12"/>
        <v>-3.1214578428808037E-2</v>
      </c>
      <c r="W12" s="71">
        <f t="shared" si="13"/>
        <v>-6.6459418585111729E-2</v>
      </c>
      <c r="X12" s="71">
        <f t="shared" si="14"/>
        <v>-0.13878231213424785</v>
      </c>
      <c r="Y12" s="259"/>
    </row>
    <row r="13" spans="1:25">
      <c r="A13" s="28" t="s">
        <v>166</v>
      </c>
      <c r="B13" s="28" t="s">
        <v>204</v>
      </c>
      <c r="C13" s="28" t="s">
        <v>132</v>
      </c>
      <c r="D13" s="43">
        <f>_xll.ciqfunctions.udf.CIQ($A13,"IQ_MARKETCAP",H$1,"USD")</f>
        <v>86676.628519999998</v>
      </c>
      <c r="E13" s="43">
        <f t="shared" si="1"/>
        <v>0.77720060446313655</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125.03</v>
      </c>
      <c r="I13" s="45">
        <f>IF(_xll.ciqfunctions.udf.CIQ($A13,"IQ_CLOSEPRICE",I$1,"USD")=0,_xll.ciqfunctions.udf.CIQ($A13,"IQ_CLOSEPRICE",I$2,"USD"),_xll.ciqfunctions.udf.CIQ($A13,"IQ_CLOSEPRICE",I$1,"USD"))</f>
        <v>137.79</v>
      </c>
      <c r="J13" s="45">
        <f>IF(_xll.ciqfunctions.udf.CIQ($A13,"IQ_CLOSEPRICE",J$1,"USD")=0,_xll.ciqfunctions.udf.CIQ($A13,"IQ_CLOSEPRICE",J$2,"USD"),_xll.ciqfunctions.udf.CIQ($A13,"IQ_CLOSEPRICE",J$1,"USD"))</f>
        <v>120.96</v>
      </c>
      <c r="K13" s="45">
        <f>IF(_xll.ciqfunctions.udf.CIQ($A13,"IQ_CLOSEPRICE",K$1,"USD")=0,_xll.ciqfunctions.udf.CIQ($A13,"IQ_CLOSEPRICE",K$2,"USD"),_xll.ciqfunctions.udf.CIQ($A13,"IQ_CLOSEPRICE",K$1,"USD"))</f>
        <v>57.86</v>
      </c>
      <c r="L13" s="49">
        <f t="shared" si="2"/>
        <v>-9.2604688293780324E-2</v>
      </c>
      <c r="M13" s="49">
        <f t="shared" si="3"/>
        <v>3.3647486772486745E-2</v>
      </c>
      <c r="N13" s="49">
        <f t="shared" si="4"/>
        <v>1.1609056342896649</v>
      </c>
      <c r="O13" s="50">
        <f t="shared" si="5"/>
        <v>-7.9317601479241898E-2</v>
      </c>
      <c r="P13" s="51">
        <f t="shared" si="7"/>
        <v>7.417019027421172E-2</v>
      </c>
      <c r="Q13" s="49"/>
      <c r="R13" s="67" t="str">
        <f t="shared" si="8"/>
        <v>RBLX</v>
      </c>
      <c r="S13" s="68" t="str">
        <f t="shared" si="9"/>
        <v>Application</v>
      </c>
      <c r="T13" s="69">
        <f t="shared" si="10"/>
        <v>86.676628519999994</v>
      </c>
      <c r="U13" s="70">
        <f t="shared" si="11"/>
        <v>0.34541156904943493</v>
      </c>
      <c r="V13" s="71">
        <f t="shared" si="12"/>
        <v>-9.2604688293780324E-2</v>
      </c>
      <c r="W13" s="71">
        <f t="shared" si="13"/>
        <v>3.3647486772486745E-2</v>
      </c>
      <c r="X13" s="71">
        <f t="shared" si="14"/>
        <v>1.1609056342896649</v>
      </c>
      <c r="Y13" s="259"/>
    </row>
    <row r="14" spans="1:25">
      <c r="A14" s="28" t="s">
        <v>146</v>
      </c>
      <c r="B14" s="29" t="s">
        <v>205</v>
      </c>
      <c r="C14" s="28" t="s">
        <v>132</v>
      </c>
      <c r="D14" s="43">
        <f>_xll.ciqfunctions.udf.CIQ($A14,"IQ_MARKETCAP",H$1,"USD")</f>
        <v>128306.14571</v>
      </c>
      <c r="E14" s="43">
        <f t="shared" si="1"/>
        <v>0.4790793318956828</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379.17</v>
      </c>
      <c r="I14" s="45">
        <f>IF(_xll.ciqfunctions.udf.CIQ($A14,"IQ_CLOSEPRICE",I$1,"USD")=0,_xll.ciqfunctions.udf.CIQ($A14,"IQ_CLOSEPRICE",I$2,"USD"),_xll.ciqfunctions.udf.CIQ($A14,"IQ_CLOSEPRICE",I$1,"USD"))</f>
        <v>390.7</v>
      </c>
      <c r="J14" s="45">
        <f>IF(_xll.ciqfunctions.udf.CIQ($A14,"IQ_CLOSEPRICE",J$1,"USD")=0,_xll.ciqfunctions.udf.CIQ($A14,"IQ_CLOSEPRICE",J$2,"USD"),_xll.ciqfunctions.udf.CIQ($A14,"IQ_CLOSEPRICE",J$1,"USD"))</f>
        <v>370.96</v>
      </c>
      <c r="K14" s="45">
        <f>IF(_xll.ciqfunctions.udf.CIQ($A14,"IQ_CLOSEPRICE",K$1,"USD")=0,_xll.ciqfunctions.udf.CIQ($A14,"IQ_CLOSEPRICE",K$2,"USD"),_xll.ciqfunctions.udf.CIQ($A14,"IQ_CLOSEPRICE",K$1,"USD"))</f>
        <v>323.83</v>
      </c>
      <c r="L14" s="49">
        <f t="shared" si="2"/>
        <v>-2.9511133862298422E-2</v>
      </c>
      <c r="M14" s="49">
        <f t="shared" si="3"/>
        <v>2.2131766228164818E-2</v>
      </c>
      <c r="N14" s="49">
        <f t="shared" si="4"/>
        <v>0.17089213476206666</v>
      </c>
      <c r="O14" s="50">
        <f t="shared" si="5"/>
        <v>-1.4568095304895456E-2</v>
      </c>
      <c r="P14" s="51">
        <f t="shared" si="7"/>
        <v>1.3622681227693546E-2</v>
      </c>
      <c r="Q14" s="49"/>
      <c r="R14" s="67" t="str">
        <f t="shared" si="8"/>
        <v>APP</v>
      </c>
      <c r="S14" s="68" t="str">
        <f t="shared" si="9"/>
        <v>Application</v>
      </c>
      <c r="T14" s="69">
        <f t="shared" si="10"/>
        <v>128.30614571000001</v>
      </c>
      <c r="U14" s="70">
        <f t="shared" si="11"/>
        <v>0.51130769464747206</v>
      </c>
      <c r="V14" s="71">
        <f t="shared" si="12"/>
        <v>-2.9511133862298422E-2</v>
      </c>
      <c r="W14" s="71">
        <f t="shared" si="13"/>
        <v>2.2131766228164818E-2</v>
      </c>
      <c r="X14" s="71">
        <f t="shared" si="14"/>
        <v>0.17089213476206666</v>
      </c>
      <c r="Y14" s="259"/>
    </row>
    <row r="15" spans="1:25">
      <c r="A15" s="28" t="s">
        <v>168</v>
      </c>
      <c r="B15" s="28" t="s">
        <v>206</v>
      </c>
      <c r="C15" s="28" t="s">
        <v>132</v>
      </c>
      <c r="D15" s="43">
        <f>_xll.ciqfunctions.udf.CIQ($A15,"IQ_MARKETCAP",H$1,"USD")</f>
        <v>153869.3713</v>
      </c>
      <c r="E15" s="43">
        <f t="shared" si="1"/>
        <v>0.51358227835555748</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118.6</v>
      </c>
      <c r="I15" s="45">
        <f>IF(_xll.ciqfunctions.udf.CIQ($A15,"IQ_CLOSEPRICE",I$1,"USD")=0,_xll.ciqfunctions.udf.CIQ($A15,"IQ_CLOSEPRICE",I$2,"USD"),_xll.ciqfunctions.udf.CIQ($A15,"IQ_CLOSEPRICE",I$1,"USD"))</f>
        <v>122.21</v>
      </c>
      <c r="J15" s="45">
        <f>IF(_xll.ciqfunctions.udf.CIQ($A15,"IQ_CLOSEPRICE",J$1,"USD")=0,_xll.ciqfunctions.udf.CIQ($A15,"IQ_CLOSEPRICE",J$2,"USD"),_xll.ciqfunctions.udf.CIQ($A15,"IQ_CLOSEPRICE",J$1,"USD"))</f>
        <v>126.84</v>
      </c>
      <c r="K15" s="45">
        <f>IF(_xll.ciqfunctions.udf.CIQ($A15,"IQ_CLOSEPRICE",K$1,"USD")=0,_xll.ciqfunctions.udf.CIQ($A15,"IQ_CLOSEPRICE",K$2,"USD"),_xll.ciqfunctions.udf.CIQ($A15,"IQ_CLOSEPRICE",K$1,"USD"))</f>
        <v>106.33</v>
      </c>
      <c r="L15" s="49">
        <f t="shared" si="2"/>
        <v>-2.9539317568120449E-2</v>
      </c>
      <c r="M15" s="49">
        <f t="shared" si="3"/>
        <v>-6.4963733837906101E-2</v>
      </c>
      <c r="N15" s="49">
        <f t="shared" si="4"/>
        <v>0.11539546694253744</v>
      </c>
      <c r="O15" s="50">
        <f t="shared" si="5"/>
        <v>-1.5632647764448247E-2</v>
      </c>
      <c r="P15" s="51">
        <f t="shared" si="7"/>
        <v>1.4618148274217571E-2</v>
      </c>
      <c r="Q15" s="49"/>
      <c r="R15" s="67" t="str">
        <f t="shared" si="8"/>
        <v>SHOP</v>
      </c>
      <c r="S15" s="68" t="str">
        <f t="shared" si="9"/>
        <v>Application</v>
      </c>
      <c r="T15" s="69">
        <f t="shared" si="10"/>
        <v>153.86937130000001</v>
      </c>
      <c r="U15" s="70">
        <f t="shared" si="11"/>
        <v>0.6131786835377373</v>
      </c>
      <c r="V15" s="71">
        <f t="shared" si="12"/>
        <v>-2.9539317568120449E-2</v>
      </c>
      <c r="W15" s="71">
        <f t="shared" si="13"/>
        <v>-6.4963733837906101E-2</v>
      </c>
      <c r="X15" s="71">
        <f t="shared" si="14"/>
        <v>0.11539546694253744</v>
      </c>
      <c r="Y15" s="259"/>
    </row>
    <row r="16" spans="1:25" s="33" customFormat="1">
      <c r="A16" s="28" t="s">
        <v>171</v>
      </c>
      <c r="B16" s="28" t="s">
        <v>207</v>
      </c>
      <c r="C16" s="28" t="s">
        <v>132</v>
      </c>
      <c r="D16" s="43">
        <f>_xll.ciqfunctions.udf.CIQ($A16,"IQ_MARKETCAP",H$1,"USD")</f>
        <v>48028.067940000001</v>
      </c>
      <c r="E16" s="43">
        <f t="shared" si="1"/>
        <v>0.37090070011924786</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182.96</v>
      </c>
      <c r="I16" s="45">
        <f>IF(_xll.ciqfunctions.udf.CIQ($A16,"IQ_CLOSEPRICE",I$1,"USD")=0,_xll.ciqfunctions.udf.CIQ($A16,"IQ_CLOSEPRICE",I$2,"USD"),_xll.ciqfunctions.udf.CIQ($A16,"IQ_CLOSEPRICE",I$1,"USD"))</f>
        <v>191.78</v>
      </c>
      <c r="J16" s="45">
        <f>IF(_xll.ciqfunctions.udf.CIQ($A16,"IQ_CLOSEPRICE",J$1,"USD")=0,_xll.ciqfunctions.udf.CIQ($A16,"IQ_CLOSEPRICE",J$2,"USD"),_xll.ciqfunctions.udf.CIQ($A16,"IQ_CLOSEPRICE",J$1,"USD"))</f>
        <v>201.84</v>
      </c>
      <c r="K16" s="45">
        <f>IF(_xll.ciqfunctions.udf.CIQ($A16,"IQ_CLOSEPRICE",K$1,"USD")=0,_xll.ciqfunctions.udf.CIQ($A16,"IQ_CLOSEPRICE",K$2,"USD"),_xll.ciqfunctions.udf.CIQ($A16,"IQ_CLOSEPRICE",K$1,"USD"))</f>
        <v>243.38</v>
      </c>
      <c r="L16" s="49">
        <f t="shared" si="2"/>
        <v>-4.5990197100844732E-2</v>
      </c>
      <c r="M16" s="49">
        <f t="shared" si="3"/>
        <v>-9.3539437177962759E-2</v>
      </c>
      <c r="N16" s="49">
        <f t="shared" si="4"/>
        <v>-0.24825375955296236</v>
      </c>
      <c r="O16" s="50">
        <f t="shared" si="5"/>
        <v>-1.7880105897746849E-2</v>
      </c>
      <c r="P16" s="51">
        <f t="shared" si="7"/>
        <v>1.6719754907188029E-2</v>
      </c>
      <c r="Q16" s="52"/>
      <c r="R16" s="72" t="str">
        <f t="shared" si="8"/>
        <v>TEAM</v>
      </c>
      <c r="S16" s="73" t="str">
        <f t="shared" si="9"/>
        <v>Application</v>
      </c>
      <c r="T16" s="74">
        <f t="shared" si="10"/>
        <v>48.02806794</v>
      </c>
      <c r="U16" s="256">
        <f t="shared" si="11"/>
        <v>0.19139473453031655</v>
      </c>
      <c r="V16" s="75">
        <f t="shared" si="12"/>
        <v>-4.5990197100844732E-2</v>
      </c>
      <c r="W16" s="75">
        <f t="shared" si="13"/>
        <v>-9.3539437177962759E-2</v>
      </c>
      <c r="X16" s="75">
        <f t="shared" si="14"/>
        <v>-0.24825375955296236</v>
      </c>
      <c r="Y16" s="260"/>
    </row>
    <row r="17" spans="1:25">
      <c r="A17" s="31" t="s">
        <v>155</v>
      </c>
      <c r="B17" s="31" t="s">
        <v>208</v>
      </c>
      <c r="C17" s="31" t="s">
        <v>134</v>
      </c>
      <c r="D17" s="46">
        <f>_xll.ciqfunctions.udf.CIQ($A17,"IQ_MARKETCAP",H$1,"USD")</f>
        <v>3895796.8308999999</v>
      </c>
      <c r="E17" s="46">
        <f t="shared" si="1"/>
        <v>1.696660188618482</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524.11</v>
      </c>
      <c r="I17" s="47">
        <f>IF(_xll.ciqfunctions.udf.CIQ($A17,"IQ_CLOSEPRICE",I$1,"USD")=0,_xll.ciqfunctions.udf.CIQ($A17,"IQ_CLOSEPRICE",I$2,"USD"),_xll.ciqfunctions.udf.CIQ($A17,"IQ_CLOSEPRICE",I$1,"USD"))</f>
        <v>533.5</v>
      </c>
      <c r="J17" s="47">
        <f>IF(_xll.ciqfunctions.udf.CIQ($A17,"IQ_CLOSEPRICE",J$1,"USD")=0,_xll.ciqfunctions.udf.CIQ($A17,"IQ_CLOSEPRICE",J$2,"USD"),_xll.ciqfunctions.udf.CIQ($A17,"IQ_CLOSEPRICE",J$1,"USD"))</f>
        <v>512.5</v>
      </c>
      <c r="K17" s="47">
        <f>IF(_xll.ciqfunctions.udf.CIQ($A17,"IQ_CLOSEPRICE",K$1,"USD")=0,_xll.ciqfunctions.udf.CIQ($A17,"IQ_CLOSEPRICE",K$2,"USD"),_xll.ciqfunctions.udf.CIQ($A17,"IQ_CLOSEPRICE",K$1,"USD"))</f>
        <v>421.5</v>
      </c>
      <c r="L17" s="52">
        <f t="shared" si="2"/>
        <v>-1.7600749765698143E-2</v>
      </c>
      <c r="M17" s="52">
        <f t="shared" si="3"/>
        <v>2.2653658536585297E-2</v>
      </c>
      <c r="N17" s="52">
        <f t="shared" si="4"/>
        <v>0.24344009489916973</v>
      </c>
      <c r="O17" s="53">
        <f t="shared" si="5"/>
        <v>-3.0397510391191779E-2</v>
      </c>
      <c r="P17" s="54">
        <f t="shared" si="7"/>
        <v>2.8424827371602606E-2</v>
      </c>
      <c r="Q17" s="49"/>
      <c r="R17" s="76" t="str">
        <f t="shared" si="8"/>
        <v>MSFT</v>
      </c>
      <c r="S17" s="77" t="str">
        <f t="shared" si="9"/>
        <v>Infrastructure</v>
      </c>
      <c r="T17" s="78">
        <f t="shared" si="10"/>
        <v>3895.7968308999998</v>
      </c>
      <c r="U17" s="79">
        <f t="shared" si="11"/>
        <v>15.524984289721022</v>
      </c>
      <c r="V17" s="80">
        <f t="shared" si="12"/>
        <v>-1.7600749765698143E-2</v>
      </c>
      <c r="W17" s="80">
        <f t="shared" si="13"/>
        <v>2.2653658536585297E-2</v>
      </c>
      <c r="X17" s="80">
        <f t="shared" si="14"/>
        <v>0.24344009489916973</v>
      </c>
      <c r="Y17" s="261">
        <f>O48*SUM(P17:P33)</f>
        <v>-1.5904685489991501E-2</v>
      </c>
    </row>
    <row r="18" spans="1:25">
      <c r="A18" s="28" t="s">
        <v>138</v>
      </c>
      <c r="B18" s="28" t="s">
        <v>209</v>
      </c>
      <c r="C18" s="28" t="s">
        <v>134</v>
      </c>
      <c r="D18" s="34">
        <f>_xll.ciqfunctions.udf.CIQ($A18,"IQ_MARKETCAP",H$1,"USD")</f>
        <v>2290289.8728299998</v>
      </c>
      <c r="E18" s="34">
        <f t="shared" si="1"/>
        <v>1.4907581229953513</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214.75</v>
      </c>
      <c r="I18" s="45">
        <f>IF(_xll.ciqfunctions.udf.CIQ($A18,"IQ_CLOSEPRICE",I$1,"USD")=0,_xll.ciqfunctions.udf.CIQ($A18,"IQ_CLOSEPRICE",I$2,"USD"),_xll.ciqfunctions.udf.CIQ($A18,"IQ_CLOSEPRICE",I$1,"USD"))</f>
        <v>234.11</v>
      </c>
      <c r="J18" s="45">
        <f>IF(_xll.ciqfunctions.udf.CIQ($A18,"IQ_CLOSEPRICE",J$1,"USD")=0,_xll.ciqfunctions.udf.CIQ($A18,"IQ_CLOSEPRICE",J$2,"USD"),_xll.ciqfunctions.udf.CIQ($A18,"IQ_CLOSEPRICE",J$1,"USD"))</f>
        <v>232.79</v>
      </c>
      <c r="K18" s="45">
        <f>IF(_xll.ciqfunctions.udf.CIQ($A18,"IQ_CLOSEPRICE",K$1,"USD")=0,_xll.ciqfunctions.udf.CIQ($A18,"IQ_CLOSEPRICE",K$2,"USD"),_xll.ciqfunctions.udf.CIQ($A18,"IQ_CLOSEPRICE",K$1,"USD"))</f>
        <v>219.39</v>
      </c>
      <c r="L18" s="55">
        <f t="shared" si="2"/>
        <v>-8.2696168467814357E-2</v>
      </c>
      <c r="M18" s="55">
        <f t="shared" si="3"/>
        <v>-7.7494737746466757E-2</v>
      </c>
      <c r="N18" s="55">
        <f t="shared" si="4"/>
        <v>-2.1149551027849878E-2</v>
      </c>
      <c r="O18" s="20">
        <f t="shared" si="5"/>
        <v>-0.13439384056433071</v>
      </c>
      <c r="P18" s="36">
        <f t="shared" si="7"/>
        <v>0.12567219054079942</v>
      </c>
      <c r="Q18" s="55"/>
      <c r="R18" s="67" t="str">
        <f t="shared" si="8"/>
        <v>AMZN</v>
      </c>
      <c r="S18" s="68" t="str">
        <f t="shared" si="9"/>
        <v>Infrastructure</v>
      </c>
      <c r="T18" s="69">
        <f t="shared" si="10"/>
        <v>2290.2898728299997</v>
      </c>
      <c r="U18" s="70">
        <f t="shared" si="11"/>
        <v>9.1269426610161943</v>
      </c>
      <c r="V18" s="71">
        <f t="shared" si="12"/>
        <v>-8.2696168467814357E-2</v>
      </c>
      <c r="W18" s="71">
        <f t="shared" si="13"/>
        <v>-7.7494737746466757E-2</v>
      </c>
      <c r="X18" s="71">
        <f t="shared" si="14"/>
        <v>-2.1149551027849878E-2</v>
      </c>
      <c r="Y18" s="259"/>
    </row>
    <row r="19" spans="1:25">
      <c r="A19" s="28" t="s">
        <v>149</v>
      </c>
      <c r="B19" s="28" t="s">
        <v>210</v>
      </c>
      <c r="C19" s="28" t="s">
        <v>134</v>
      </c>
      <c r="D19" s="34">
        <f>_xll.ciqfunctions.udf.CIQ($A19,"IQ_MARKETCAP",H$1,"USD")</f>
        <v>2291790.8199999998</v>
      </c>
      <c r="E19" s="34">
        <f t="shared" si="1"/>
        <v>1.0819313275517646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189.13</v>
      </c>
      <c r="I19" s="45">
        <f>IF(_xll.ciqfunctions.udf.CIQ($A19,"IQ_CLOSEPRICE",I$1,"USD")=0,_xll.ciqfunctions.udf.CIQ($A19,"IQ_CLOSEPRICE",I$2,"USD"),_xll.ciqfunctions.udf.CIQ($A19,"IQ_CLOSEPRICE",I$1,"USD"))</f>
        <v>191.9</v>
      </c>
      <c r="J19" s="45">
        <f>IF(_xll.ciqfunctions.udf.CIQ($A19,"IQ_CLOSEPRICE",J$1,"USD")=0,_xll.ciqfunctions.udf.CIQ($A19,"IQ_CLOSEPRICE",J$2,"USD"),_xll.ciqfunctions.udf.CIQ($A19,"IQ_CLOSEPRICE",J$1,"USD"))</f>
        <v>192.58</v>
      </c>
      <c r="K19" s="45">
        <f>IF(_xll.ciqfunctions.udf.CIQ($A19,"IQ_CLOSEPRICE",K$1,"USD")=0,_xll.ciqfunctions.udf.CIQ($A19,"IQ_CLOSEPRICE",K$2,"USD"),_xll.ciqfunctions.udf.CIQ($A19,"IQ_CLOSEPRICE",K$1,"USD"))</f>
        <v>189.3</v>
      </c>
      <c r="L19" s="55">
        <f t="shared" si="2"/>
        <v>-1.4434601354872401E-2</v>
      </c>
      <c r="M19" s="55">
        <f t="shared" si="3"/>
        <v>-1.7914632879842185E-2</v>
      </c>
      <c r="N19" s="55">
        <f t="shared" si="4"/>
        <v>-8.9804543053362273E-4</v>
      </c>
      <c r="O19" s="20">
        <f t="shared" si="5"/>
        <v>-1.5845977778873786E-2</v>
      </c>
      <c r="P19" s="36">
        <f t="shared" si="7"/>
        <v>1.4817633980618861E-2</v>
      </c>
      <c r="Q19" s="55"/>
      <c r="R19" s="67" t="str">
        <f t="shared" si="8"/>
        <v>NasdaqGS:GOOGL</v>
      </c>
      <c r="S19" s="68" t="str">
        <f t="shared" si="9"/>
        <v>Infrastructure</v>
      </c>
      <c r="T19" s="69">
        <f t="shared" si="10"/>
        <v>2291.7908199999997</v>
      </c>
      <c r="U19" s="70">
        <f t="shared" si="11"/>
        <v>9.1329240256112705</v>
      </c>
      <c r="V19" s="71">
        <f t="shared" si="12"/>
        <v>-1.4434601354872401E-2</v>
      </c>
      <c r="W19" s="71">
        <f t="shared" si="13"/>
        <v>-1.7914632879842185E-2</v>
      </c>
      <c r="X19" s="71">
        <f t="shared" si="14"/>
        <v>-8.9804543053362273E-4</v>
      </c>
      <c r="Y19" s="259"/>
    </row>
    <row r="20" spans="1:25">
      <c r="A20" s="28" t="s">
        <v>173</v>
      </c>
      <c r="B20" s="28" t="s">
        <v>211</v>
      </c>
      <c r="C20" s="28" t="s">
        <v>134</v>
      </c>
      <c r="D20" s="34">
        <f>_xll.ciqfunctions.udf.CIQ($A20,"IQ_MARKETCAP",H$1,"USD")</f>
        <v>976117.59727999999</v>
      </c>
      <c r="E20" s="34">
        <f t="shared" si="1"/>
        <v>0.76729911994134825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302.63</v>
      </c>
      <c r="I20" s="45">
        <f>IF(_xll.ciqfunctions.udf.CIQ($A20,"IQ_CLOSEPRICE",I$1,"USD")=0,_xll.ciqfunctions.udf.CIQ($A20,"IQ_CLOSEPRICE",I$2,"USD"),_xll.ciqfunctions.udf.CIQ($A20,"IQ_CLOSEPRICE",I$1,"USD"))</f>
        <v>308.27</v>
      </c>
      <c r="J20" s="45">
        <f>IF(_xll.ciqfunctions.udf.CIQ($A20,"IQ_CLOSEPRICE",J$1,"USD")=0,_xll.ciqfunctions.udf.CIQ($A20,"IQ_CLOSEPRICE",J$2,"USD"),_xll.ciqfunctions.udf.CIQ($A20,"IQ_CLOSEPRICE",J$1,"USD"))</f>
        <v>325.58999999999997</v>
      </c>
      <c r="K20" s="45">
        <f>IF(_xll.ciqfunctions.udf.CIQ($A20,"IQ_CLOSEPRICE",K$1,"USD")=0,_xll.ciqfunctions.udf.CIQ($A20,"IQ_CLOSEPRICE",K$2,"USD"),_xll.ciqfunctions.udf.CIQ($A20,"IQ_CLOSEPRICE",K$1,"USD"))</f>
        <v>403.84</v>
      </c>
      <c r="L20" s="55">
        <f t="shared" si="2"/>
        <v>-1.8295649917280277E-2</v>
      </c>
      <c r="M20" s="55">
        <f t="shared" si="3"/>
        <v>-7.0518136306397583E-2</v>
      </c>
      <c r="N20" s="55">
        <f t="shared" si="4"/>
        <v>-0.25061905705229792</v>
      </c>
      <c r="O20" s="20">
        <f t="shared" si="5"/>
        <v>-1.4299861337174747E-2</v>
      </c>
      <c r="P20" s="36">
        <f t="shared" si="7"/>
        <v>1.3371854626121909E-2</v>
      </c>
      <c r="Q20" s="55"/>
      <c r="R20" s="67" t="str">
        <f t="shared" si="8"/>
        <v>TSLA</v>
      </c>
      <c r="S20" s="68" t="str">
        <f t="shared" si="9"/>
        <v>Infrastructure</v>
      </c>
      <c r="T20" s="69">
        <f t="shared" si="10"/>
        <v>976.11759728000004</v>
      </c>
      <c r="U20" s="70">
        <f t="shared" si="11"/>
        <v>3.8898872350053573</v>
      </c>
      <c r="V20" s="71">
        <f t="shared" si="12"/>
        <v>-1.8295649917280277E-2</v>
      </c>
      <c r="W20" s="71">
        <f t="shared" si="13"/>
        <v>-7.0518136306397583E-2</v>
      </c>
      <c r="X20" s="71">
        <f t="shared" si="14"/>
        <v>-0.25061905705229792</v>
      </c>
      <c r="Y20" s="259"/>
    </row>
    <row r="21" spans="1:25">
      <c r="A21" s="28" t="s">
        <v>163</v>
      </c>
      <c r="B21" s="28" t="s">
        <v>212</v>
      </c>
      <c r="C21" s="28" t="s">
        <v>134</v>
      </c>
      <c r="D21" s="34">
        <f>_xll.ciqfunctions.udf.CIQ($A21,"IQ_MARKETCAP",H$1,"USD")</f>
        <v>364063.68549</v>
      </c>
      <c r="E21" s="34">
        <f t="shared" si="1"/>
        <v>0.87176184511979327</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154.27000000000001</v>
      </c>
      <c r="I21" s="45">
        <f>IF(_xll.ciqfunctions.udf.CIQ($A21,"IQ_CLOSEPRICE",I$1,"USD")=0,_xll.ciqfunctions.udf.CIQ($A21,"IQ_CLOSEPRICE",I$2,"USD"),_xll.ciqfunctions.udf.CIQ($A21,"IQ_CLOSEPRICE",I$1,"USD"))</f>
        <v>158.35</v>
      </c>
      <c r="J21" s="45">
        <f>IF(_xll.ciqfunctions.udf.CIQ($A21,"IQ_CLOSEPRICE",J$1,"USD")=0,_xll.ciqfunctions.udf.CIQ($A21,"IQ_CLOSEPRICE",J$2,"USD"),_xll.ciqfunctions.udf.CIQ($A21,"IQ_CLOSEPRICE",J$1,"USD"))</f>
        <v>157.88</v>
      </c>
      <c r="K21" s="45">
        <f>IF(_xll.ciqfunctions.udf.CIQ($A21,"IQ_CLOSEPRICE",K$1,"USD")=0,_xll.ciqfunctions.udf.CIQ($A21,"IQ_CLOSEPRICE",K$2,"USD"),_xll.ciqfunctions.udf.CIQ($A21,"IQ_CLOSEPRICE",K$1,"USD"))</f>
        <v>75.63</v>
      </c>
      <c r="L21" s="55">
        <f t="shared" si="2"/>
        <v>-2.5765708872750093E-2</v>
      </c>
      <c r="M21" s="55">
        <f t="shared" si="3"/>
        <v>-2.286546744362794E-2</v>
      </c>
      <c r="N21" s="55">
        <f t="shared" si="4"/>
        <v>1.0397990215522945</v>
      </c>
      <c r="O21" s="20">
        <f t="shared" si="5"/>
        <v>-2.3055605938217039E-2</v>
      </c>
      <c r="P21" s="36">
        <f t="shared" si="7"/>
        <v>2.1559384643928439E-2</v>
      </c>
      <c r="Q21" s="55"/>
      <c r="R21" s="67" t="str">
        <f t="shared" si="8"/>
        <v>PLTR</v>
      </c>
      <c r="S21" s="68" t="str">
        <f t="shared" si="9"/>
        <v>Infrastructure</v>
      </c>
      <c r="T21" s="69">
        <f t="shared" si="10"/>
        <v>364.06368549000001</v>
      </c>
      <c r="U21" s="70">
        <f t="shared" si="11"/>
        <v>1.4508156464577366</v>
      </c>
      <c r="V21" s="71">
        <f t="shared" si="12"/>
        <v>-2.5765708872750093E-2</v>
      </c>
      <c r="W21" s="71">
        <f t="shared" si="13"/>
        <v>-2.286546744362794E-2</v>
      </c>
      <c r="X21" s="71">
        <f t="shared" si="14"/>
        <v>1.0397990215522945</v>
      </c>
      <c r="Y21" s="259"/>
    </row>
    <row r="22" spans="1:25">
      <c r="A22" s="28" t="s">
        <v>161</v>
      </c>
      <c r="B22" s="28" t="s">
        <v>213</v>
      </c>
      <c r="C22" s="28" t="s">
        <v>134</v>
      </c>
      <c r="D22" s="34">
        <f>_xll.ciqfunctions.udf.CIQ($A22,"IQ_MARKETCAP",H$1,"USD")</f>
        <v>686534.96186000004</v>
      </c>
      <c r="E22" s="34">
        <f t="shared" si="1"/>
        <v>0.89309319944374177</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244.42</v>
      </c>
      <c r="I22" s="45">
        <f>IF(_xll.ciqfunctions.udf.CIQ($A22,"IQ_CLOSEPRICE",I$1,"USD")=0,_xll.ciqfunctions.udf.CIQ($A22,"IQ_CLOSEPRICE",I$2,"USD"),_xll.ciqfunctions.udf.CIQ($A22,"IQ_CLOSEPRICE",I$1,"USD"))</f>
        <v>253.77</v>
      </c>
      <c r="J22" s="45">
        <f>IF(_xll.ciqfunctions.udf.CIQ($A22,"IQ_CLOSEPRICE",J$1,"USD")=0,_xll.ciqfunctions.udf.CIQ($A22,"IQ_CLOSEPRICE",J$2,"USD"),_xll.ciqfunctions.udf.CIQ($A22,"IQ_CLOSEPRICE",J$1,"USD"))</f>
        <v>247.71</v>
      </c>
      <c r="K22" s="45">
        <f>IF(_xll.ciqfunctions.udf.CIQ($A22,"IQ_CLOSEPRICE",K$1,"USD")=0,_xll.ciqfunctions.udf.CIQ($A22,"IQ_CLOSEPRICE",K$2,"USD"),_xll.ciqfunctions.udf.CIQ($A22,"IQ_CLOSEPRICE",K$1,"USD"))</f>
        <v>166.64</v>
      </c>
      <c r="L22" s="55">
        <f t="shared" si="2"/>
        <v>-3.6844386649328209E-2</v>
      </c>
      <c r="M22" s="55">
        <f t="shared" si="3"/>
        <v>-1.3281660005651896E-2</v>
      </c>
      <c r="N22" s="55">
        <f t="shared" si="4"/>
        <v>0.46675468074891979</v>
      </c>
      <c r="O22" s="20">
        <f t="shared" si="5"/>
        <v>-3.4164231301853393E-2</v>
      </c>
      <c r="P22" s="36">
        <f t="shared" si="7"/>
        <v>3.1947102395598885E-2</v>
      </c>
      <c r="Q22" s="55"/>
      <c r="R22" s="67" t="str">
        <f t="shared" si="8"/>
        <v>ORCL</v>
      </c>
      <c r="S22" s="68" t="str">
        <f t="shared" si="9"/>
        <v>Infrastructure</v>
      </c>
      <c r="T22" s="69">
        <f t="shared" si="10"/>
        <v>686.53496186000007</v>
      </c>
      <c r="U22" s="70">
        <f t="shared" si="11"/>
        <v>2.7358830452044973</v>
      </c>
      <c r="V22" s="71">
        <f t="shared" si="12"/>
        <v>-3.6844386649328209E-2</v>
      </c>
      <c r="W22" s="71">
        <f t="shared" si="13"/>
        <v>-1.3281660005651896E-2</v>
      </c>
      <c r="X22" s="71">
        <f t="shared" si="14"/>
        <v>0.46675468074891979</v>
      </c>
      <c r="Y22" s="259"/>
    </row>
    <row r="23" spans="1:25">
      <c r="A23" s="28" t="s">
        <v>157</v>
      </c>
      <c r="B23" s="28" t="s">
        <v>214</v>
      </c>
      <c r="C23" s="28" t="s">
        <v>134</v>
      </c>
      <c r="D23" s="43">
        <f>_xll.ciqfunctions.udf.CIQ($A23,"IQ_MARKETCAP",H$1,"USD")</f>
        <v>12412.844129999999</v>
      </c>
      <c r="E23" s="43">
        <f t="shared" si="1"/>
        <v>0.93750330383391201</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52</v>
      </c>
      <c r="I23" s="45">
        <f>IF(_xll.ciqfunctions.udf.CIQ($A23,"IQ_CLOSEPRICE",I$1,"USD")=0,_xll.ciqfunctions.udf.CIQ($A23,"IQ_CLOSEPRICE",I$2,"USD"),_xll.ciqfunctions.udf.CIQ($A23,"IQ_CLOSEPRICE",I$1,"USD"))</f>
        <v>54.43</v>
      </c>
      <c r="J23" s="45">
        <f>IF(_xll.ciqfunctions.udf.CIQ($A23,"IQ_CLOSEPRICE",J$1,"USD")=0,_xll.ciqfunctions.udf.CIQ($A23,"IQ_CLOSEPRICE",J$2,"USD"),_xll.ciqfunctions.udf.CIQ($A23,"IQ_CLOSEPRICE",J$1,"USD"))</f>
        <v>52.75</v>
      </c>
      <c r="K23" s="45">
        <f>IF(_xll.ciqfunctions.udf.CIQ($A23,"IQ_CLOSEPRICE",K$1,"USD")=0,_xll.ciqfunctions.udf.CIQ($A23,"IQ_CLOSEPRICE",K$2,"USD"),_xll.ciqfunctions.udf.CIQ($A23,"IQ_CLOSEPRICE",K$1,"USD"))</f>
        <v>27.7</v>
      </c>
      <c r="L23" s="49">
        <f t="shared" si="2"/>
        <v>-4.4644497519750082E-2</v>
      </c>
      <c r="M23" s="49">
        <f t="shared" si="3"/>
        <v>-1.4218009478673022E-2</v>
      </c>
      <c r="N23" s="49">
        <f t="shared" si="4"/>
        <v>0.87725631768953072</v>
      </c>
      <c r="O23" s="50">
        <f t="shared" si="5"/>
        <v>-4.3810250544546264E-2</v>
      </c>
      <c r="P23" s="51">
        <f t="shared" si="7"/>
        <v>4.0967131610759613E-2</v>
      </c>
      <c r="Q23" s="55"/>
      <c r="R23" s="67" t="str">
        <f t="shared" si="8"/>
        <v>NBIS</v>
      </c>
      <c r="S23" s="68" t="str">
        <f t="shared" si="9"/>
        <v>Infrastructure</v>
      </c>
      <c r="T23" s="69">
        <f t="shared" si="10"/>
        <v>12.41284413</v>
      </c>
      <c r="U23" s="70">
        <f t="shared" si="11"/>
        <v>4.9465929172822519E-2</v>
      </c>
      <c r="V23" s="71">
        <f t="shared" si="12"/>
        <v>-4.4644497519750082E-2</v>
      </c>
      <c r="W23" s="71">
        <f t="shared" si="13"/>
        <v>-1.4218009478673022E-2</v>
      </c>
      <c r="X23" s="71">
        <f t="shared" si="14"/>
        <v>0.87725631768953072</v>
      </c>
      <c r="Y23" s="259"/>
    </row>
    <row r="24" spans="1:25">
      <c r="A24" s="28" t="s">
        <v>148</v>
      </c>
      <c r="B24" s="28" t="s">
        <v>215</v>
      </c>
      <c r="C24" s="28" t="s">
        <v>134</v>
      </c>
      <c r="D24" s="34">
        <f>_xll.ciqfunctions.udf.CIQ($A24,"IQ_MARKETCAP",H$1,"USD")</f>
        <v>8403.1115499999996</v>
      </c>
      <c r="E24" s="34">
        <f t="shared" si="1"/>
        <v>0.48784430458425981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79.58</v>
      </c>
      <c r="I24" s="45">
        <f>IF(_xll.ciqfunctions.udf.CIQ($A24,"IQ_CLOSEPRICE",I$1,"USD")=0,_xll.ciqfunctions.udf.CIQ($A24,"IQ_CLOSEPRICE",I$2,"USD"),_xll.ciqfunctions.udf.CIQ($A24,"IQ_CLOSEPRICE",I$1,"USD"))</f>
        <v>83.7</v>
      </c>
      <c r="J24" s="45">
        <f>IF(_xll.ciqfunctions.udf.CIQ($A24,"IQ_CLOSEPRICE",J$1,"USD")=0,_xll.ciqfunctions.udf.CIQ($A24,"IQ_CLOSEPRICE",J$2,"USD"),_xll.ciqfunctions.udf.CIQ($A24,"IQ_CLOSEPRICE",J$1,"USD"))</f>
        <v>88.86</v>
      </c>
      <c r="K24" s="45">
        <f>IF(_xll.ciqfunctions.udf.CIQ($A24,"IQ_CLOSEPRICE",K$1,"USD")=0,_xll.ciqfunctions.udf.CIQ($A24,"IQ_CLOSEPRICE",K$2,"USD"),_xll.ciqfunctions.udf.CIQ($A24,"IQ_CLOSEPRICE",K$1,"USD"))</f>
        <v>99.08</v>
      </c>
      <c r="L24" s="55">
        <f t="shared" si="2"/>
        <v>-4.9223416965352484E-2</v>
      </c>
      <c r="M24" s="55">
        <f t="shared" si="3"/>
        <v>-0.10443394103083503</v>
      </c>
      <c r="N24" s="55">
        <f t="shared" si="4"/>
        <v>-0.1968106580540977</v>
      </c>
      <c r="O24" s="20">
        <f t="shared" si="5"/>
        <v>-2.5256578724392468E-2</v>
      </c>
      <c r="P24" s="36">
        <f t="shared" si="7"/>
        <v>2.36175226523214E-2</v>
      </c>
      <c r="Q24" s="55"/>
      <c r="R24" s="67" t="str">
        <f t="shared" si="8"/>
        <v>ESTC</v>
      </c>
      <c r="S24" s="68" t="str">
        <f t="shared" si="9"/>
        <v>Infrastructure</v>
      </c>
      <c r="T24" s="69">
        <f t="shared" si="10"/>
        <v>8.4031115500000002</v>
      </c>
      <c r="U24" s="70">
        <f t="shared" si="11"/>
        <v>3.3486904081798607E-2</v>
      </c>
      <c r="V24" s="71">
        <f t="shared" si="12"/>
        <v>-4.9223416965352484E-2</v>
      </c>
      <c r="W24" s="71">
        <f t="shared" si="13"/>
        <v>-0.10443394103083503</v>
      </c>
      <c r="X24" s="71">
        <f t="shared" si="14"/>
        <v>-0.1968106580540977</v>
      </c>
      <c r="Y24" s="259"/>
    </row>
    <row r="25" spans="1:25">
      <c r="A25" s="28" t="s">
        <v>169</v>
      </c>
      <c r="B25" s="28" t="s">
        <v>216</v>
      </c>
      <c r="C25" s="28" t="s">
        <v>134</v>
      </c>
      <c r="D25" s="34">
        <f>_xll.ciqfunctions.udf.CIQ($A25,"IQ_MARKETCAP",H$1,"USD")</f>
        <v>68406.561730000001</v>
      </c>
      <c r="E25" s="34">
        <f t="shared" si="1"/>
        <v>0.57465408545223295</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205.02</v>
      </c>
      <c r="I25" s="45">
        <f>IF(_xll.ciqfunctions.udf.CIQ($A25,"IQ_CLOSEPRICE",I$1,"USD")=0,_xll.ciqfunctions.udf.CIQ($A25,"IQ_CLOSEPRICE",I$2,"USD"),_xll.ciqfunctions.udf.CIQ($A25,"IQ_CLOSEPRICE",I$1,"USD"))</f>
        <v>223.5</v>
      </c>
      <c r="J25" s="45">
        <f>IF(_xll.ciqfunctions.udf.CIQ($A25,"IQ_CLOSEPRICE",J$1,"USD")=0,_xll.ciqfunctions.udf.CIQ($A25,"IQ_CLOSEPRICE",J$2,"USD"),_xll.ciqfunctions.udf.CIQ($A25,"IQ_CLOSEPRICE",J$1,"USD"))</f>
        <v>218.67</v>
      </c>
      <c r="K25" s="45">
        <f>IF(_xll.ciqfunctions.udf.CIQ($A25,"IQ_CLOSEPRICE",K$1,"USD")=0,_xll.ciqfunctions.udf.CIQ($A25,"IQ_CLOSEPRICE",K$2,"USD"),_xll.ciqfunctions.udf.CIQ($A25,"IQ_CLOSEPRICE",K$1,"USD"))</f>
        <v>154.41</v>
      </c>
      <c r="L25" s="55">
        <f t="shared" si="2"/>
        <v>-8.2684563758389173E-2</v>
      </c>
      <c r="M25" s="55">
        <f t="shared" si="3"/>
        <v>-6.2422828920290718E-2</v>
      </c>
      <c r="N25" s="55">
        <f t="shared" si="4"/>
        <v>0.32776374587138157</v>
      </c>
      <c r="O25" s="20">
        <f t="shared" si="5"/>
        <v>-5.1797909955893368E-2</v>
      </c>
      <c r="P25" s="36">
        <f t="shared" si="7"/>
        <v>4.8436422251630307E-2</v>
      </c>
      <c r="Q25" s="55"/>
      <c r="R25" s="67" t="str">
        <f t="shared" si="8"/>
        <v>SNOW</v>
      </c>
      <c r="S25" s="68" t="str">
        <f t="shared" si="9"/>
        <v>Infrastructure</v>
      </c>
      <c r="T25" s="69">
        <f t="shared" si="10"/>
        <v>68.406561730000007</v>
      </c>
      <c r="U25" s="70">
        <f t="shared" si="11"/>
        <v>0.27260425588639786</v>
      </c>
      <c r="V25" s="71">
        <f t="shared" si="12"/>
        <v>-8.2684563758389173E-2</v>
      </c>
      <c r="W25" s="71">
        <f t="shared" si="13"/>
        <v>-6.2422828920290718E-2</v>
      </c>
      <c r="X25" s="71">
        <f t="shared" si="14"/>
        <v>0.32776374587138157</v>
      </c>
      <c r="Y25" s="259"/>
    </row>
    <row r="26" spans="1:25">
      <c r="A26" s="28" t="s">
        <v>145</v>
      </c>
      <c r="B26" s="28" t="s">
        <v>217</v>
      </c>
      <c r="C26" s="28" t="s">
        <v>134</v>
      </c>
      <c r="D26" s="34">
        <f>_xll.ciqfunctions.udf.CIQ($A26,"IQ_MARKETCAP",H$1,"USD")</f>
        <v>46829.898119999998</v>
      </c>
      <c r="E26" s="34">
        <f t="shared" si="1"/>
        <v>0.56486369696824701</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135.6</v>
      </c>
      <c r="I26" s="45">
        <f>IF(_xll.ciqfunctions.udf.CIQ($A26,"IQ_CLOSEPRICE",I$1,"USD")=0,_xll.ciqfunctions.udf.CIQ($A26,"IQ_CLOSEPRICE",I$2,"USD"),_xll.ciqfunctions.udf.CIQ($A26,"IQ_CLOSEPRICE",I$1,"USD"))</f>
        <v>139.97999999999999</v>
      </c>
      <c r="J26" s="45">
        <f>IF(_xll.ciqfunctions.udf.CIQ($A26,"IQ_CLOSEPRICE",J$1,"USD")=0,_xll.ciqfunctions.udf.CIQ($A26,"IQ_CLOSEPRICE",J$2,"USD"),_xll.ciqfunctions.udf.CIQ($A26,"IQ_CLOSEPRICE",J$1,"USD"))</f>
        <v>150.77000000000001</v>
      </c>
      <c r="K26" s="45">
        <f>IF(_xll.ciqfunctions.udf.CIQ($A26,"IQ_CLOSEPRICE",K$1,"USD")=0,_xll.ciqfunctions.udf.CIQ($A26,"IQ_CLOSEPRICE",K$2,"USD"),_xll.ciqfunctions.udf.CIQ($A26,"IQ_CLOSEPRICE",K$1,"USD"))</f>
        <v>142.88999999999999</v>
      </c>
      <c r="L26" s="55">
        <f t="shared" si="2"/>
        <v>-3.1290184312044556E-2</v>
      </c>
      <c r="M26" s="55">
        <f t="shared" si="3"/>
        <v>-0.10061683358758389</v>
      </c>
      <c r="N26" s="55">
        <f t="shared" si="4"/>
        <v>-5.1018265798866258E-2</v>
      </c>
      <c r="O26" s="20">
        <f t="shared" si="5"/>
        <v>-1.8245597291452208E-2</v>
      </c>
      <c r="P26" s="36">
        <f t="shared" si="7"/>
        <v>1.7061527297037811E-2</v>
      </c>
      <c r="Q26" s="55"/>
      <c r="R26" s="67" t="str">
        <f t="shared" si="8"/>
        <v>DDOG</v>
      </c>
      <c r="S26" s="68" t="str">
        <f t="shared" si="9"/>
        <v>Infrastructure</v>
      </c>
      <c r="T26" s="69">
        <f t="shared" si="10"/>
        <v>46.829898119999996</v>
      </c>
      <c r="U26" s="70">
        <f t="shared" si="11"/>
        <v>0.18661995585490482</v>
      </c>
      <c r="V26" s="71">
        <f t="shared" si="12"/>
        <v>-3.1290184312044556E-2</v>
      </c>
      <c r="W26" s="71">
        <f t="shared" si="13"/>
        <v>-0.10061683358758389</v>
      </c>
      <c r="X26" s="71">
        <f t="shared" si="14"/>
        <v>-5.1018265798866258E-2</v>
      </c>
      <c r="Y26" s="259"/>
    </row>
    <row r="27" spans="1:25">
      <c r="A27" s="28" t="s">
        <v>158</v>
      </c>
      <c r="B27" s="28" t="s">
        <v>218</v>
      </c>
      <c r="C27" s="28" t="s">
        <v>134</v>
      </c>
      <c r="D27" s="34">
        <f>_xll.ciqfunctions.udf.CIQ($A27,"IQ_MARKETCAP",H$1,"USD")</f>
        <v>69734.650380000006</v>
      </c>
      <c r="E27" s="34">
        <f t="shared" si="1"/>
        <v>0.72062336872360833</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200.11</v>
      </c>
      <c r="I27" s="45">
        <f>IF(_xll.ciqfunctions.udf.CIQ($A27,"IQ_CLOSEPRICE",I$1,"USD")=0,_xll.ciqfunctions.udf.CIQ($A27,"IQ_CLOSEPRICE",I$2,"USD"),_xll.ciqfunctions.udf.CIQ($A27,"IQ_CLOSEPRICE",I$1,"USD"))</f>
        <v>207.68</v>
      </c>
      <c r="J27" s="45">
        <f>IF(_xll.ciqfunctions.udf.CIQ($A27,"IQ_CLOSEPRICE",J$1,"USD")=0,_xll.ciqfunctions.udf.CIQ($A27,"IQ_CLOSEPRICE",J$2,"USD"),_xll.ciqfunctions.udf.CIQ($A27,"IQ_CLOSEPRICE",J$1,"USD"))</f>
        <v>199.41</v>
      </c>
      <c r="K27" s="45">
        <f>IF(_xll.ciqfunctions.udf.CIQ($A27,"IQ_CLOSEPRICE",K$1,"USD")=0,_xll.ciqfunctions.udf.CIQ($A27,"IQ_CLOSEPRICE",K$2,"USD"),_xll.ciqfunctions.udf.CIQ($A27,"IQ_CLOSEPRICE",K$1,"USD"))</f>
        <v>107.68</v>
      </c>
      <c r="L27" s="55">
        <f t="shared" si="2"/>
        <v>-3.6450308166409817E-2</v>
      </c>
      <c r="M27" s="55">
        <f t="shared" si="3"/>
        <v>3.5103555488693594E-3</v>
      </c>
      <c r="N27" s="55">
        <f t="shared" si="4"/>
        <v>0.85837667161961373</v>
      </c>
      <c r="O27" s="20">
        <f t="shared" si="5"/>
        <v>-2.7260601175542E-2</v>
      </c>
      <c r="P27" s="36">
        <f t="shared" si="7"/>
        <v>2.5491491654705482E-2</v>
      </c>
      <c r="Q27" s="55"/>
      <c r="R27" s="67" t="str">
        <f t="shared" si="8"/>
        <v>NET</v>
      </c>
      <c r="S27" s="68" t="str">
        <f t="shared" si="9"/>
        <v>Infrastructure</v>
      </c>
      <c r="T27" s="69">
        <f t="shared" si="10"/>
        <v>69.734650380000005</v>
      </c>
      <c r="U27" s="70">
        <f t="shared" si="11"/>
        <v>0.27789676890018444</v>
      </c>
      <c r="V27" s="71">
        <f t="shared" si="12"/>
        <v>-3.6450308166409817E-2</v>
      </c>
      <c r="W27" s="71">
        <f t="shared" si="13"/>
        <v>3.5103555488693594E-3</v>
      </c>
      <c r="X27" s="71">
        <f t="shared" si="14"/>
        <v>0.85837667161961373</v>
      </c>
      <c r="Y27" s="259"/>
    </row>
    <row r="28" spans="1:25">
      <c r="A28" s="28" t="s">
        <v>150</v>
      </c>
      <c r="B28" s="28" t="s">
        <v>219</v>
      </c>
      <c r="C28" s="28" t="s">
        <v>134</v>
      </c>
      <c r="D28" s="43">
        <f>_xll.ciqfunctions.udf.CIQ($A28,"IQ_MARKETCAP",H$1,"USD")</f>
        <v>6908.6639999999998</v>
      </c>
      <c r="E28" s="43">
        <f t="shared" si="1"/>
        <v>0.32954683132822526</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41.82</v>
      </c>
      <c r="I28" s="45">
        <f>IF(_xll.ciqfunctions.udf.CIQ($A28,"IQ_CLOSEPRICE",I$1,"USD")=0,_xll.ciqfunctions.udf.CIQ($A28,"IQ_CLOSEPRICE",I$2,"USD"),_xll.ciqfunctions.udf.CIQ($A28,"IQ_CLOSEPRICE",I$1,"USD"))</f>
        <v>43.81</v>
      </c>
      <c r="J28" s="45">
        <f>IF(_xll.ciqfunctions.udf.CIQ($A28,"IQ_CLOSEPRICE",J$1,"USD")=0,_xll.ciqfunctions.udf.CIQ($A28,"IQ_CLOSEPRICE",J$2,"USD"),_xll.ciqfunctions.udf.CIQ($A28,"IQ_CLOSEPRICE",J$1,"USD"))</f>
        <v>48.38</v>
      </c>
      <c r="K28" s="45">
        <f>IF(_xll.ciqfunctions.udf.CIQ($A28,"IQ_CLOSEPRICE",K$1,"USD")=0,_xll.ciqfunctions.udf.CIQ($A28,"IQ_CLOSEPRICE",K$2,"USD"),_xll.ciqfunctions.udf.CIQ($A28,"IQ_CLOSEPRICE",K$1,"USD"))</f>
        <v>56.35</v>
      </c>
      <c r="L28" s="49">
        <f t="shared" si="2"/>
        <v>-4.5423419310659741E-2</v>
      </c>
      <c r="M28" s="49">
        <f t="shared" si="3"/>
        <v>-0.13559322033898313</v>
      </c>
      <c r="N28" s="49">
        <f t="shared" si="4"/>
        <v>-0.25785270629991131</v>
      </c>
      <c r="O28" s="50">
        <f t="shared" si="5"/>
        <v>-1.5681448932165686E-2</v>
      </c>
      <c r="P28" s="51">
        <f t="shared" si="7"/>
        <v>1.4663782431424827E-2</v>
      </c>
      <c r="Q28" s="55"/>
      <c r="R28" s="67" t="str">
        <f t="shared" si="8"/>
        <v>GTLB</v>
      </c>
      <c r="S28" s="68" t="str">
        <f t="shared" si="9"/>
        <v>Infrastructure</v>
      </c>
      <c r="T28" s="69">
        <f t="shared" si="10"/>
        <v>6.9086639999999999</v>
      </c>
      <c r="U28" s="70">
        <f t="shared" si="11"/>
        <v>2.753144086268557E-2</v>
      </c>
      <c r="V28" s="71">
        <f t="shared" si="12"/>
        <v>-4.5423419310659741E-2</v>
      </c>
      <c r="W28" s="71">
        <f t="shared" si="13"/>
        <v>-0.13559322033898313</v>
      </c>
      <c r="X28" s="71">
        <f t="shared" si="14"/>
        <v>-0.25785270629991131</v>
      </c>
      <c r="Y28" s="259"/>
    </row>
    <row r="29" spans="1:25">
      <c r="A29" s="28" t="s">
        <v>162</v>
      </c>
      <c r="B29" s="28" t="s">
        <v>220</v>
      </c>
      <c r="C29" s="28" t="s">
        <v>134</v>
      </c>
      <c r="D29" s="34">
        <f>_xll.ciqfunctions.udf.CIQ($A29,"IQ_MARKETCAP",H$1,"USD")</f>
        <v>115472.73108</v>
      </c>
      <c r="E29" s="34">
        <f t="shared" si="1"/>
        <v>0.34949277589735744</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172.88</v>
      </c>
      <c r="I29" s="45">
        <f>IF(_xll.ciqfunctions.udf.CIQ($A29,"IQ_CLOSEPRICE",I$1,"USD")=0,_xll.ciqfunctions.udf.CIQ($A29,"IQ_CLOSEPRICE",I$2,"USD"),_xll.ciqfunctions.udf.CIQ($A29,"IQ_CLOSEPRICE",I$1,"USD"))</f>
        <v>173.6</v>
      </c>
      <c r="J29" s="45">
        <f>IF(_xll.ciqfunctions.udf.CIQ($A29,"IQ_CLOSEPRICE",J$1,"USD")=0,_xll.ciqfunctions.udf.CIQ($A29,"IQ_CLOSEPRICE",J$2,"USD"),_xll.ciqfunctions.udf.CIQ($A29,"IQ_CLOSEPRICE",J$1,"USD"))</f>
        <v>204.5</v>
      </c>
      <c r="K29" s="45">
        <f>IF(_xll.ciqfunctions.udf.CIQ($A29,"IQ_CLOSEPRICE",K$1,"USD")=0,_xll.ciqfunctions.udf.CIQ($A29,"IQ_CLOSEPRICE",K$2,"USD"),_xll.ciqfunctions.udf.CIQ($A29,"IQ_CLOSEPRICE",K$1,"USD"))</f>
        <v>181.96</v>
      </c>
      <c r="L29" s="55">
        <f t="shared" si="2"/>
        <v>-4.1474654377879894E-3</v>
      </c>
      <c r="M29" s="55">
        <f t="shared" si="3"/>
        <v>-0.15462102689486557</v>
      </c>
      <c r="N29" s="55">
        <f t="shared" si="4"/>
        <v>-4.9901077159815399E-2</v>
      </c>
      <c r="O29" s="20">
        <f t="shared" si="5"/>
        <v>-1.4555460356669191E-3</v>
      </c>
      <c r="P29" s="36">
        <f t="shared" si="7"/>
        <v>1.3610866239638314E-3</v>
      </c>
      <c r="Q29" s="55"/>
      <c r="R29" s="67" t="str">
        <f t="shared" si="8"/>
        <v>PANW</v>
      </c>
      <c r="S29" s="68" t="str">
        <f t="shared" si="9"/>
        <v>Infrastructure</v>
      </c>
      <c r="T29" s="69">
        <f t="shared" si="10"/>
        <v>115.47273108</v>
      </c>
      <c r="U29" s="70">
        <f t="shared" si="11"/>
        <v>0.46016576677948351</v>
      </c>
      <c r="V29" s="71">
        <f t="shared" si="12"/>
        <v>-4.1474654377879894E-3</v>
      </c>
      <c r="W29" s="71">
        <f t="shared" si="13"/>
        <v>-0.15462102689486557</v>
      </c>
      <c r="X29" s="71">
        <f t="shared" si="14"/>
        <v>-4.9901077159815399E-2</v>
      </c>
      <c r="Y29" s="259"/>
    </row>
    <row r="30" spans="1:25">
      <c r="A30" s="28" t="s">
        <v>152</v>
      </c>
      <c r="B30" s="28" t="s">
        <v>221</v>
      </c>
      <c r="C30" s="28" t="s">
        <v>134</v>
      </c>
      <c r="D30" s="34">
        <f>_xll.ciqfunctions.udf.CIQ($A30,"IQ_MARKETCAP",H$1,"USD")</f>
        <v>18056.41174</v>
      </c>
      <c r="E30" s="34">
        <f t="shared" si="1"/>
        <v>0.43395683463357021</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220.97</v>
      </c>
      <c r="I30" s="45">
        <f>IF(_xll.ciqfunctions.udf.CIQ($A30,"IQ_CLOSEPRICE",I$1,"USD")=0,_xll.ciqfunctions.udf.CIQ($A30,"IQ_CLOSEPRICE",I$2,"USD"),_xll.ciqfunctions.udf.CIQ($A30,"IQ_CLOSEPRICE",I$1,"USD"))</f>
        <v>237.89</v>
      </c>
      <c r="J30" s="45">
        <f>IF(_xll.ciqfunctions.udf.CIQ($A30,"IQ_CLOSEPRICE",J$1,"USD")=0,_xll.ciqfunctions.udf.CIQ($A30,"IQ_CLOSEPRICE",J$2,"USD"),_xll.ciqfunctions.udf.CIQ($A30,"IQ_CLOSEPRICE",J$1,"USD"))</f>
        <v>244.41</v>
      </c>
      <c r="K30" s="45">
        <f>IF(_xll.ciqfunctions.udf.CIQ($A30,"IQ_CLOSEPRICE",K$1,"USD")=0,_xll.ciqfunctions.udf.CIQ($A30,"IQ_CLOSEPRICE",K$2,"USD"),_xll.ciqfunctions.udf.CIQ($A30,"IQ_CLOSEPRICE",K$1,"USD"))</f>
        <v>232.81</v>
      </c>
      <c r="L30" s="55">
        <f t="shared" si="2"/>
        <v>-7.1125310017234766E-2</v>
      </c>
      <c r="M30" s="55">
        <f t="shared" si="3"/>
        <v>-9.5904422895953467E-2</v>
      </c>
      <c r="N30" s="55">
        <f t="shared" si="4"/>
        <v>-5.0856921953524314E-2</v>
      </c>
      <c r="O30" s="20">
        <f t="shared" si="5"/>
        <v>-3.3228717210481075E-2</v>
      </c>
      <c r="P30" s="36">
        <f t="shared" si="7"/>
        <v>3.1072299617057347E-2</v>
      </c>
      <c r="Q30" s="55"/>
      <c r="R30" s="67" t="str">
        <f t="shared" si="8"/>
        <v>MDB</v>
      </c>
      <c r="S30" s="68" t="str">
        <f t="shared" si="9"/>
        <v>Infrastructure</v>
      </c>
      <c r="T30" s="69">
        <f t="shared" si="10"/>
        <v>18.056411739999998</v>
      </c>
      <c r="U30" s="70">
        <f t="shared" si="11"/>
        <v>7.1955884960118399E-2</v>
      </c>
      <c r="V30" s="71">
        <f t="shared" si="12"/>
        <v>-7.1125310017234766E-2</v>
      </c>
      <c r="W30" s="71">
        <f t="shared" si="13"/>
        <v>-9.5904422895953467E-2</v>
      </c>
      <c r="X30" s="71">
        <f t="shared" si="14"/>
        <v>-5.0856921953524314E-2</v>
      </c>
      <c r="Y30" s="259"/>
    </row>
    <row r="31" spans="1:25">
      <c r="A31" s="28" t="s">
        <v>164</v>
      </c>
      <c r="B31" s="28" t="s">
        <v>222</v>
      </c>
      <c r="C31" s="28" t="s">
        <v>134</v>
      </c>
      <c r="D31" s="34">
        <f>_xll.ciqfunctions.udf.CIQ($A31,"IQ_MARKETCAP",H$1,"USD")</f>
        <v>17815.59477</v>
      </c>
      <c r="E31" s="34">
        <f t="shared" si="1"/>
        <v>0.35840872037955956</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54.51</v>
      </c>
      <c r="I31" s="45">
        <f>IF(_xll.ciqfunctions.udf.CIQ($A31,"IQ_CLOSEPRICE",I$1,"USD")=0,_xll.ciqfunctions.udf.CIQ($A31,"IQ_CLOSEPRICE",I$2,"USD"),_xll.ciqfunctions.udf.CIQ($A31,"IQ_CLOSEPRICE",I$1,"USD"))</f>
        <v>59.52</v>
      </c>
      <c r="J31" s="45">
        <f>IF(_xll.ciqfunctions.udf.CIQ($A31,"IQ_CLOSEPRICE",J$1,"USD")=0,_xll.ciqfunctions.udf.CIQ($A31,"IQ_CLOSEPRICE",J$2,"USD"),_xll.ciqfunctions.udf.CIQ($A31,"IQ_CLOSEPRICE",J$1,"USD"))</f>
        <v>59.4</v>
      </c>
      <c r="K31" s="45">
        <f>IF(_xll.ciqfunctions.udf.CIQ($A31,"IQ_CLOSEPRICE",K$1,"USD")=0,_xll.ciqfunctions.udf.CIQ($A31,"IQ_CLOSEPRICE",K$2,"USD"),_xll.ciqfunctions.udf.CIQ($A31,"IQ_CLOSEPRICE",K$1,"USD"))</f>
        <v>61.43</v>
      </c>
      <c r="L31" s="55">
        <f t="shared" si="2"/>
        <v>-8.4173387096774244E-2</v>
      </c>
      <c r="M31" s="55">
        <f t="shared" si="3"/>
        <v>-8.2323232323232354E-2</v>
      </c>
      <c r="N31" s="55">
        <f t="shared" si="4"/>
        <v>-0.11264854305713823</v>
      </c>
      <c r="O31" s="20">
        <f t="shared" si="5"/>
        <v>-3.2941252781170341E-2</v>
      </c>
      <c r="P31" s="36">
        <f t="shared" si="7"/>
        <v>3.0803490537844019E-2</v>
      </c>
      <c r="Q31" s="55"/>
      <c r="R31" s="67" t="str">
        <f t="shared" si="8"/>
        <v>PSTG</v>
      </c>
      <c r="S31" s="68" t="str">
        <f t="shared" si="9"/>
        <v>Infrastructure</v>
      </c>
      <c r="T31" s="69">
        <f t="shared" si="10"/>
        <v>17.815594770000001</v>
      </c>
      <c r="U31" s="70">
        <f t="shared" si="11"/>
        <v>7.0996214875093833E-2</v>
      </c>
      <c r="V31" s="71">
        <f t="shared" si="12"/>
        <v>-8.4173387096774244E-2</v>
      </c>
      <c r="W31" s="71">
        <f t="shared" si="13"/>
        <v>-8.2323232323232354E-2</v>
      </c>
      <c r="X31" s="71">
        <f t="shared" si="14"/>
        <v>-0.11264854305713823</v>
      </c>
      <c r="Y31" s="259"/>
    </row>
    <row r="32" spans="1:25">
      <c r="A32" s="28" t="s">
        <v>176</v>
      </c>
      <c r="B32" s="28" t="s">
        <v>223</v>
      </c>
      <c r="C32" s="28" t="s">
        <v>134</v>
      </c>
      <c r="D32" s="34">
        <f>_xll.ciqfunctions.udf.CIQ($A32,"IQ_MARKETCAP",H$1,"USD")</f>
        <v>43636.825989999998</v>
      </c>
      <c r="E32" s="34">
        <f t="shared" si="1"/>
        <v>0.38982758508141024</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280.27</v>
      </c>
      <c r="I32" s="45">
        <f>IF(_xll.ciqfunctions.udf.CIQ($A32,"IQ_CLOSEPRICE",I$1,"USD")=0,_xll.ciqfunctions.udf.CIQ($A32,"IQ_CLOSEPRICE",I$2,"USD"),_xll.ciqfunctions.udf.CIQ($A32,"IQ_CLOSEPRICE",I$1,"USD"))</f>
        <v>285.56</v>
      </c>
      <c r="J32" s="45">
        <f>IF(_xll.ciqfunctions.udf.CIQ($A32,"IQ_CLOSEPRICE",J$1,"USD")=0,_xll.ciqfunctions.udf.CIQ($A32,"IQ_CLOSEPRICE",J$2,"USD"),_xll.ciqfunctions.udf.CIQ($A32,"IQ_CLOSEPRICE",J$1,"USD"))</f>
        <v>289.04000000000002</v>
      </c>
      <c r="K32" s="45">
        <f>IF(_xll.ciqfunctions.udf.CIQ($A32,"IQ_CLOSEPRICE",K$1,"USD")=0,_xll.ciqfunctions.udf.CIQ($A32,"IQ_CLOSEPRICE",K$2,"USD"),_xll.ciqfunctions.udf.CIQ($A32,"IQ_CLOSEPRICE",K$1,"USD"))</f>
        <v>180.41</v>
      </c>
      <c r="L32" s="55">
        <f t="shared" si="2"/>
        <v>-1.8525003501891124E-2</v>
      </c>
      <c r="M32" s="55">
        <f t="shared" si="3"/>
        <v>-3.0341821201217978E-2</v>
      </c>
      <c r="N32" s="55">
        <f t="shared" si="4"/>
        <v>0.5535169890804279</v>
      </c>
      <c r="O32" s="20">
        <f t="shared" si="5"/>
        <v>-7.3578617942721952E-3</v>
      </c>
      <c r="P32" s="36">
        <f t="shared" si="7"/>
        <v>6.8803644981038029E-3</v>
      </c>
      <c r="Q32" s="55"/>
      <c r="R32" s="67" t="str">
        <f t="shared" si="8"/>
        <v>ZS</v>
      </c>
      <c r="S32" s="68" t="str">
        <f t="shared" si="9"/>
        <v>Infrastructure</v>
      </c>
      <c r="T32" s="69">
        <f t="shared" si="10"/>
        <v>43.636825989999998</v>
      </c>
      <c r="U32" s="70">
        <f t="shared" si="11"/>
        <v>0.17389537169255673</v>
      </c>
      <c r="V32" s="71">
        <f t="shared" si="12"/>
        <v>-1.8525003501891124E-2</v>
      </c>
      <c r="W32" s="71">
        <f t="shared" si="13"/>
        <v>-3.0341821201217978E-2</v>
      </c>
      <c r="X32" s="71">
        <f t="shared" si="14"/>
        <v>0.5535169890804279</v>
      </c>
      <c r="Y32" s="259"/>
    </row>
    <row r="33" spans="1:25" s="33" customFormat="1">
      <c r="A33" s="28" t="s">
        <v>143</v>
      </c>
      <c r="B33" s="28" t="s">
        <v>224</v>
      </c>
      <c r="C33" s="28" t="s">
        <v>134</v>
      </c>
      <c r="D33" s="34">
        <f>_xll.ciqfunctions.udf.CIQ($A33,"IQ_MARKETCAP",H$1,"USD")</f>
        <v>5929.5989</v>
      </c>
      <c r="E33" s="34">
        <f t="shared" si="1"/>
        <v>0.23147422241650853</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17.2</v>
      </c>
      <c r="I33" s="45">
        <f>IF(_xll.ciqfunctions.udf.CIQ($A33,"IQ_CLOSEPRICE",I$1,"USD")=0,_xll.ciqfunctions.udf.CIQ($A33,"IQ_CLOSEPRICE",I$2,"USD"),_xll.ciqfunctions.udf.CIQ($A33,"IQ_CLOSEPRICE",I$1,"USD"))</f>
        <v>17.725000000000001</v>
      </c>
      <c r="J33" s="45">
        <f>IF(_xll.ciqfunctions.udf.CIQ($A33,"IQ_CLOSEPRICE",J$1,"USD")=0,_xll.ciqfunctions.udf.CIQ($A33,"IQ_CLOSEPRICE",J$2,"USD"),_xll.ciqfunctions.udf.CIQ($A33,"IQ_CLOSEPRICE",J$1,"USD"))</f>
        <v>27</v>
      </c>
      <c r="K33" s="45">
        <f>IF(_xll.ciqfunctions.udf.CIQ($A33,"IQ_CLOSEPRICE",K$1,"USD")=0,_xll.ciqfunctions.udf.CIQ($A33,"IQ_CLOSEPRICE",K$2,"USD"),_xll.ciqfunctions.udf.CIQ($A33,"IQ_CLOSEPRICE",K$1,"USD"))</f>
        <v>27.96</v>
      </c>
      <c r="L33" s="55">
        <f t="shared" si="2"/>
        <v>-2.961918194640345E-2</v>
      </c>
      <c r="M33" s="55">
        <f t="shared" si="3"/>
        <v>-0.36296296296296304</v>
      </c>
      <c r="N33" s="55">
        <f t="shared" si="4"/>
        <v>-0.38483547925608019</v>
      </c>
      <c r="O33" s="20">
        <f t="shared" si="5"/>
        <v>-7.0653469051550856E-3</v>
      </c>
      <c r="P33" s="36">
        <f t="shared" si="7"/>
        <v>6.6068327147513527E-3</v>
      </c>
      <c r="Q33" s="52"/>
      <c r="R33" s="72" t="str">
        <f t="shared" si="8"/>
        <v>CFLT</v>
      </c>
      <c r="S33" s="73" t="str">
        <f t="shared" si="9"/>
        <v>Infrastructure</v>
      </c>
      <c r="T33" s="74">
        <f t="shared" si="10"/>
        <v>5.9295989000000002</v>
      </c>
      <c r="U33" s="256">
        <f t="shared" si="11"/>
        <v>2.3629807652361647E-2</v>
      </c>
      <c r="V33" s="75">
        <f t="shared" si="12"/>
        <v>-2.961918194640345E-2</v>
      </c>
      <c r="W33" s="75">
        <f t="shared" si="13"/>
        <v>-0.36296296296296304</v>
      </c>
      <c r="X33" s="75">
        <f t="shared" si="14"/>
        <v>-0.38483547925608019</v>
      </c>
      <c r="Y33" s="260"/>
    </row>
    <row r="34" spans="1:25">
      <c r="A34" s="31" t="s">
        <v>160</v>
      </c>
      <c r="B34" s="28" t="s">
        <v>225</v>
      </c>
      <c r="C34" s="31" t="s">
        <v>131</v>
      </c>
      <c r="D34" s="46">
        <f>_xll.ciqfunctions.udf.CIQ($A34,"IQ_MARKETCAP",H$1,"USD")</f>
        <v>4238768</v>
      </c>
      <c r="E34" s="46">
        <f t="shared" si="1"/>
        <v>1.4843685557681559</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173.72</v>
      </c>
      <c r="I34" s="47">
        <f>IF(_xll.ciqfunctions.udf.CIQ($A34,"IQ_CLOSEPRICE",I$1,"USD")=0,_xll.ciqfunctions.udf.CIQ($A34,"IQ_CLOSEPRICE",I$2,"USD"),_xll.ciqfunctions.udf.CIQ($A34,"IQ_CLOSEPRICE",I$1,"USD"))</f>
        <v>177.87</v>
      </c>
      <c r="J34" s="47">
        <f>IF(_xll.ciqfunctions.udf.CIQ($A34,"IQ_CLOSEPRICE",J$1,"USD")=0,_xll.ciqfunctions.udf.CIQ($A34,"IQ_CLOSEPRICE",J$2,"USD"),_xll.ciqfunctions.udf.CIQ($A34,"IQ_CLOSEPRICE",J$1,"USD"))</f>
        <v>176.75</v>
      </c>
      <c r="K34" s="47">
        <f>IF(_xll.ciqfunctions.udf.CIQ($A34,"IQ_CLOSEPRICE",K$1,"USD")=0,_xll.ciqfunctions.udf.CIQ($A34,"IQ_CLOSEPRICE",K$2,"USD"),_xll.ciqfunctions.udf.CIQ($A34,"IQ_CLOSEPRICE",K$1,"USD"))</f>
        <v>134.29</v>
      </c>
      <c r="L34" s="52">
        <f t="shared" si="2"/>
        <v>-2.3331646708270148E-2</v>
      </c>
      <c r="M34" s="52">
        <f t="shared" si="3"/>
        <v>-1.7142857142857126E-2</v>
      </c>
      <c r="N34" s="52">
        <f t="shared" si="4"/>
        <v>0.29361828877801788</v>
      </c>
      <c r="O34" s="53">
        <f t="shared" si="5"/>
        <v>-3.5460105378988346E-2</v>
      </c>
      <c r="P34" s="54">
        <f t="shared" si="7"/>
        <v>3.3158879164941465E-2</v>
      </c>
      <c r="Q34" s="49"/>
      <c r="R34" s="67" t="str">
        <f t="shared" si="8"/>
        <v>NVDA</v>
      </c>
      <c r="S34" s="68" t="str">
        <f t="shared" si="9"/>
        <v>Semi</v>
      </c>
      <c r="T34" s="69">
        <f t="shared" si="10"/>
        <v>4238.768</v>
      </c>
      <c r="U34" s="79">
        <f t="shared" si="11"/>
        <v>16.891744991889023</v>
      </c>
      <c r="V34" s="71">
        <f t="shared" si="12"/>
        <v>-2.3331646708270148E-2</v>
      </c>
      <c r="W34" s="71">
        <f t="shared" si="13"/>
        <v>-1.7142857142857126E-2</v>
      </c>
      <c r="X34" s="71">
        <f t="shared" si="14"/>
        <v>0.29361828877801788</v>
      </c>
      <c r="Y34" s="259">
        <f>O48*SUM(P34:P47)</f>
        <v>-6.7106628679631172E-3</v>
      </c>
    </row>
    <row r="35" spans="1:25">
      <c r="A35" s="28" t="s">
        <v>136</v>
      </c>
      <c r="B35" s="28" t="s">
        <v>226</v>
      </c>
      <c r="C35" s="28" t="s">
        <v>131</v>
      </c>
      <c r="D35" s="43">
        <f>_xll.ciqfunctions.udf.CIQ($A35,"IQ_MARKETCAP",H$1,"USD")</f>
        <v>3003398.1282000002</v>
      </c>
      <c r="E35" s="34">
        <f t="shared" si="1"/>
        <v>0.94775073253423892</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202.38</v>
      </c>
      <c r="I35" s="45">
        <f>IF(_xll.ciqfunctions.udf.CIQ($A35,"IQ_CLOSEPRICE",I$1,"USD")=0,_xll.ciqfunctions.udf.CIQ($A35,"IQ_CLOSEPRICE",I$2,"USD"),_xll.ciqfunctions.udf.CIQ($A35,"IQ_CLOSEPRICE",I$1,"USD"))</f>
        <v>207.57</v>
      </c>
      <c r="J35" s="45">
        <f>IF(_xll.ciqfunctions.udf.CIQ($A35,"IQ_CLOSEPRICE",J$1,"USD")=0,_xll.ciqfunctions.udf.CIQ($A35,"IQ_CLOSEPRICE",J$2,"USD"),_xll.ciqfunctions.udf.CIQ($A35,"IQ_CLOSEPRICE",J$1,"USD"))</f>
        <v>214.05</v>
      </c>
      <c r="K35" s="45">
        <f>IF(_xll.ciqfunctions.udf.CIQ($A35,"IQ_CLOSEPRICE",K$1,"USD")=0,_xll.ciqfunctions.udf.CIQ($A35,"IQ_CLOSEPRICE",K$2,"USD"),_xll.ciqfunctions.udf.CIQ($A35,"IQ_CLOSEPRICE",K$1,"USD"))</f>
        <v>250.42</v>
      </c>
      <c r="L35" s="49">
        <f t="shared" si="2"/>
        <v>-2.5003613238907318E-2</v>
      </c>
      <c r="M35" s="49">
        <f t="shared" si="3"/>
        <v>-5.4519971969166137E-2</v>
      </c>
      <c r="N35" s="49">
        <f t="shared" si="4"/>
        <v>-0.19183771264276017</v>
      </c>
      <c r="O35" s="50">
        <f t="shared" si="5"/>
        <v>-2.4304903161639971E-2</v>
      </c>
      <c r="P35" s="51">
        <f t="shared" si="7"/>
        <v>2.2727607220534889E-2</v>
      </c>
      <c r="Q35" s="55"/>
      <c r="R35" s="67" t="str">
        <f t="shared" si="8"/>
        <v>AAPL</v>
      </c>
      <c r="S35" s="68" t="str">
        <f t="shared" si="9"/>
        <v>Semi</v>
      </c>
      <c r="T35" s="69">
        <f t="shared" si="10"/>
        <v>3003.3981282</v>
      </c>
      <c r="U35" s="70">
        <f t="shared" si="11"/>
        <v>11.968721876420512</v>
      </c>
      <c r="V35" s="71">
        <f t="shared" si="12"/>
        <v>-2.5003613238907318E-2</v>
      </c>
      <c r="W35" s="71">
        <f t="shared" si="13"/>
        <v>-5.4519971969166137E-2</v>
      </c>
      <c r="X35" s="71">
        <f t="shared" si="14"/>
        <v>-0.19183771264276017</v>
      </c>
      <c r="Y35" s="259"/>
    </row>
    <row r="36" spans="1:25">
      <c r="A36" s="28" t="s">
        <v>142</v>
      </c>
      <c r="B36" s="28" t="s">
        <v>227</v>
      </c>
      <c r="C36" s="28" t="s">
        <v>131</v>
      </c>
      <c r="D36" s="43">
        <f>_xll.ciqfunctions.udf.CIQ($A36,"IQ_MARKETCAP",H$1,"USD")</f>
        <v>1357609.86338</v>
      </c>
      <c r="E36" s="43">
        <f t="shared" si="1"/>
        <v>0.86450019194521821</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288.64</v>
      </c>
      <c r="I36" s="45">
        <f>IF(_xll.ciqfunctions.udf.CIQ($A36,"IQ_CLOSEPRICE",I$1,"USD")=0,_xll.ciqfunctions.udf.CIQ($A36,"IQ_CLOSEPRICE",I$2,"USD"),_xll.ciqfunctions.udf.CIQ($A36,"IQ_CLOSEPRICE",I$1,"USD"))</f>
        <v>293.7</v>
      </c>
      <c r="J36" s="45">
        <f>IF(_xll.ciqfunctions.udf.CIQ($A36,"IQ_CLOSEPRICE",J$1,"USD")=0,_xll.ciqfunctions.udf.CIQ($A36,"IQ_CLOSEPRICE",J$2,"USD"),_xll.ciqfunctions.udf.CIQ($A36,"IQ_CLOSEPRICE",J$1,"USD"))</f>
        <v>294.3</v>
      </c>
      <c r="K36" s="45">
        <f>IF(_xll.ciqfunctions.udf.CIQ($A36,"IQ_CLOSEPRICE",K$1,"USD")=0,_xll.ciqfunctions.udf.CIQ($A36,"IQ_CLOSEPRICE",K$2,"USD"),_xll.ciqfunctions.udf.CIQ($A36,"IQ_CLOSEPRICE",K$1,"USD"))</f>
        <v>231.84</v>
      </c>
      <c r="L36" s="49">
        <f t="shared" si="2"/>
        <v>-1.7228464419475675E-2</v>
      </c>
      <c r="M36" s="49">
        <f t="shared" si="3"/>
        <v>-1.9232076112810192E-2</v>
      </c>
      <c r="N36" s="49">
        <f t="shared" si="4"/>
        <v>0.24499654934437531</v>
      </c>
      <c r="O36" s="50">
        <f t="shared" si="5"/>
        <v>-1.5155110072210388E-2</v>
      </c>
      <c r="P36" s="51">
        <f t="shared" si="7"/>
        <v>1.4171600965223874E-2</v>
      </c>
      <c r="Q36" s="55"/>
      <c r="R36" s="67" t="str">
        <f t="shared" si="8"/>
        <v>AVGO</v>
      </c>
      <c r="S36" s="68" t="str">
        <f t="shared" si="9"/>
        <v>Semi</v>
      </c>
      <c r="T36" s="69">
        <f t="shared" si="10"/>
        <v>1357.60986338</v>
      </c>
      <c r="U36" s="70">
        <f t="shared" si="11"/>
        <v>5.4101568216727731</v>
      </c>
      <c r="V36" s="71">
        <f t="shared" si="12"/>
        <v>-1.7228464419475675E-2</v>
      </c>
      <c r="W36" s="71">
        <f t="shared" si="13"/>
        <v>-1.9232076112810192E-2</v>
      </c>
      <c r="X36" s="71">
        <f t="shared" si="14"/>
        <v>0.24499654934437531</v>
      </c>
      <c r="Y36" s="259"/>
    </row>
    <row r="37" spans="1:25">
      <c r="A37" s="28" t="s">
        <v>133</v>
      </c>
      <c r="B37" s="28" t="s">
        <v>228</v>
      </c>
      <c r="C37" s="28" t="s">
        <v>131</v>
      </c>
      <c r="D37" s="34">
        <f>_xll.ciqfunctions.udf.CIQ($A37,"IQ_MARKETCAP",H$1,"USD")</f>
        <v>994154.81284999999</v>
      </c>
      <c r="E37" s="34">
        <f t="shared" si="1"/>
        <v>0.72858542740698939</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38.336080000000003</v>
      </c>
      <c r="I37" s="45">
        <f>IF(_xll.ciqfunctions.udf.CIQ($A37,"IQ_CLOSEPRICE",I$1,"USD")=0,_xll.ciqfunctions.udf.CIQ($A37,"IQ_CLOSEPRICE",I$2,"USD"),_xll.ciqfunctions.udf.CIQ($A37,"IQ_CLOSEPRICE",I$1,"USD"))</f>
        <v>38.750630000000001</v>
      </c>
      <c r="J37" s="45">
        <f>IF(_xll.ciqfunctions.udf.CIQ($A37,"IQ_CLOSEPRICE",J$1,"USD")=0,_xll.ciqfunctions.udf.CIQ($A37,"IQ_CLOSEPRICE",J$2,"USD"),_xll.ciqfunctions.udf.CIQ($A37,"IQ_CLOSEPRICE",J$1,"USD"))</f>
        <v>38.601579999999998</v>
      </c>
      <c r="K37" s="45">
        <f>IF(_xll.ciqfunctions.udf.CIQ($A37,"IQ_CLOSEPRICE",K$1,"USD")=0,_xll.ciqfunctions.udf.CIQ($A37,"IQ_CLOSEPRICE",K$2,"USD"),_xll.ciqfunctions.udf.CIQ($A37,"IQ_CLOSEPRICE",K$1,"USD"))</f>
        <v>32.79439</v>
      </c>
      <c r="L37" s="55">
        <f t="shared" si="2"/>
        <v>-1.0697890589133618E-2</v>
      </c>
      <c r="M37" s="55">
        <f t="shared" si="3"/>
        <v>-6.8779568090217014E-3</v>
      </c>
      <c r="N37" s="55">
        <f t="shared" si="4"/>
        <v>0.16898286566696319</v>
      </c>
      <c r="O37" s="20">
        <f t="shared" si="5"/>
        <v>-7.8786117133407031E-3</v>
      </c>
      <c r="P37" s="36">
        <f t="shared" si="7"/>
        <v>7.3673197244629842E-3</v>
      </c>
      <c r="Q37" s="55"/>
      <c r="R37" s="67" t="str">
        <f t="shared" si="8"/>
        <v>TWSE:2330</v>
      </c>
      <c r="S37" s="68" t="str">
        <f t="shared" si="9"/>
        <v>Semi</v>
      </c>
      <c r="T37" s="69">
        <f t="shared" si="10"/>
        <v>994.15481284999998</v>
      </c>
      <c r="U37" s="70">
        <f t="shared" si="11"/>
        <v>3.9617666220754133</v>
      </c>
      <c r="V37" s="71">
        <f t="shared" si="12"/>
        <v>-1.0697890589133618E-2</v>
      </c>
      <c r="W37" s="71">
        <f t="shared" si="13"/>
        <v>-6.8779568090217014E-3</v>
      </c>
      <c r="X37" s="71">
        <f t="shared" si="14"/>
        <v>0.16898286566696319</v>
      </c>
      <c r="Y37" s="259"/>
    </row>
    <row r="38" spans="1:25">
      <c r="A38" s="28" t="s">
        <v>130</v>
      </c>
      <c r="B38" s="28" t="s">
        <v>229</v>
      </c>
      <c r="C38" s="28" t="s">
        <v>131</v>
      </c>
      <c r="D38" s="34">
        <f>_xll.ciqfunctions.udf.CIQ($A38,"IQ_MARKETCAP",H$1,"USD")</f>
        <v>128181.93938</v>
      </c>
      <c r="E38" s="34">
        <f t="shared" si="1"/>
        <v>0.58513631032459246</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185.67821000000001</v>
      </c>
      <c r="I38" s="45">
        <f>IF(_xll.ciqfunctions.udf.CIQ($A38,"IQ_CLOSEPRICE",I$1,"USD")=0,_xll.ciqfunctions.udf.CIQ($A38,"IQ_CLOSEPRICE",I$2,"USD"),_xll.ciqfunctions.udf.CIQ($A38,"IQ_CLOSEPRICE",I$1,"USD"))</f>
        <v>195.96193</v>
      </c>
      <c r="J38" s="45">
        <f>IF(_xll.ciqfunctions.udf.CIQ($A38,"IQ_CLOSEPRICE",J$1,"USD")=0,_xll.ciqfunctions.udf.CIQ($A38,"IQ_CLOSEPRICE",J$2,"USD"),_xll.ciqfunctions.udf.CIQ($A38,"IQ_CLOSEPRICE",J$1,"USD"))</f>
        <v>188.77860000000001</v>
      </c>
      <c r="K38" s="45">
        <f>IF(_xll.ciqfunctions.udf.CIQ($A38,"IQ_CLOSEPRICE",K$1,"USD")=0,_xll.ciqfunctions.udf.CIQ($A38,"IQ_CLOSEPRICE",K$2,"USD"),_xll.ciqfunctions.udf.CIQ($A38,"IQ_CLOSEPRICE",K$1,"USD"))</f>
        <v>117.97427999999999</v>
      </c>
      <c r="L38" s="55">
        <f t="shared" si="2"/>
        <v>-5.24781522615132E-2</v>
      </c>
      <c r="M38" s="55">
        <f t="shared" si="3"/>
        <v>-1.6423418756151387E-2</v>
      </c>
      <c r="N38" s="55">
        <f t="shared" si="4"/>
        <v>0.57388720660130343</v>
      </c>
      <c r="O38" s="20">
        <f t="shared" si="5"/>
        <v>-3.2407561324569054E-2</v>
      </c>
      <c r="P38" s="36">
        <f t="shared" si="7"/>
        <v>3.0304433630605108E-2</v>
      </c>
      <c r="Q38" s="55"/>
      <c r="R38" s="67" t="str">
        <f t="shared" si="8"/>
        <v>KOSE:A000660</v>
      </c>
      <c r="S38" s="68" t="str">
        <f t="shared" si="9"/>
        <v>Semi</v>
      </c>
      <c r="T38" s="69">
        <f t="shared" si="10"/>
        <v>128.18193937999999</v>
      </c>
      <c r="U38" s="70">
        <f t="shared" si="11"/>
        <v>0.51081272496459751</v>
      </c>
      <c r="V38" s="71">
        <f t="shared" si="12"/>
        <v>-5.24781522615132E-2</v>
      </c>
      <c r="W38" s="71">
        <f t="shared" si="13"/>
        <v>-1.6423418756151387E-2</v>
      </c>
      <c r="X38" s="71">
        <f t="shared" si="14"/>
        <v>0.57388720660130343</v>
      </c>
      <c r="Y38" s="259"/>
    </row>
    <row r="39" spans="1:25">
      <c r="A39" s="28" t="s">
        <v>141</v>
      </c>
      <c r="B39" s="28" t="s">
        <v>230</v>
      </c>
      <c r="C39" s="28" t="s">
        <v>131</v>
      </c>
      <c r="D39" s="34">
        <f>_xll.ciqfunctions.udf.CIQ($A39,"IQ_MARKETCAP",H$1,"USD")</f>
        <v>266075.96904</v>
      </c>
      <c r="E39" s="34">
        <f t="shared" si="1"/>
        <v>0.37679620215646981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689.82</v>
      </c>
      <c r="I39" s="45">
        <f>IF(_xll.ciqfunctions.udf.CIQ($A39,"IQ_CLOSEPRICE",I$1,"USD")=0,_xll.ciqfunctions.udf.CIQ($A39,"IQ_CLOSEPRICE",I$2,"USD"),_xll.ciqfunctions.udf.CIQ($A39,"IQ_CLOSEPRICE",I$1,"USD"))</f>
        <v>694.71</v>
      </c>
      <c r="J39" s="45">
        <f>IF(_xll.ciqfunctions.udf.CIQ($A39,"IQ_CLOSEPRICE",J$1,"USD")=0,_xll.ciqfunctions.udf.CIQ($A39,"IQ_CLOSEPRICE",J$2,"USD"),_xll.ciqfunctions.udf.CIQ($A39,"IQ_CLOSEPRICE",J$1,"USD"))</f>
        <v>729.99</v>
      </c>
      <c r="K39" s="45">
        <f>IF(_xll.ciqfunctions.udf.CIQ($A39,"IQ_CLOSEPRICE",K$1,"USD")=0,_xll.ciqfunctions.udf.CIQ($A39,"IQ_CLOSEPRICE",K$2,"USD"),_xll.ciqfunctions.udf.CIQ($A39,"IQ_CLOSEPRICE",K$1,"USD"))</f>
        <v>693.08</v>
      </c>
      <c r="L39" s="55">
        <f t="shared" si="2"/>
        <v>-7.0389083214578152E-3</v>
      </c>
      <c r="M39" s="55">
        <f t="shared" si="3"/>
        <v>-5.5028151070562581E-2</v>
      </c>
      <c r="N39" s="55">
        <f t="shared" si="4"/>
        <v>-4.7036417152420684E-3</v>
      </c>
      <c r="O39" s="20">
        <f t="shared" si="5"/>
        <v>-2.6710350940029747E-3</v>
      </c>
      <c r="P39" s="36">
        <f t="shared" si="7"/>
        <v>2.4976950570441171E-3</v>
      </c>
      <c r="Q39" s="55"/>
      <c r="R39" s="67" t="str">
        <f t="shared" si="8"/>
        <v>NasdaqGS:ASML</v>
      </c>
      <c r="S39" s="68" t="str">
        <f t="shared" si="9"/>
        <v>Semi</v>
      </c>
      <c r="T39" s="69">
        <f t="shared" si="10"/>
        <v>266.07596904000002</v>
      </c>
      <c r="U39" s="70">
        <f t="shared" si="11"/>
        <v>1.0603287128461476</v>
      </c>
      <c r="V39" s="71">
        <f t="shared" si="12"/>
        <v>-7.0389083214578152E-3</v>
      </c>
      <c r="W39" s="71">
        <f t="shared" si="13"/>
        <v>-5.5028151070562581E-2</v>
      </c>
      <c r="X39" s="71">
        <f t="shared" si="14"/>
        <v>-4.7036417152420684E-3</v>
      </c>
      <c r="Y39" s="259"/>
    </row>
    <row r="40" spans="1:25">
      <c r="A40" s="28" t="s">
        <v>154</v>
      </c>
      <c r="B40" s="28" t="s">
        <v>231</v>
      </c>
      <c r="C40" s="28" t="s">
        <v>131</v>
      </c>
      <c r="D40" s="34">
        <f>_xll.ciqfunctions.udf.CIQ($A40,"IQ_MARKETCAP",H$1,"USD")</f>
        <v>64190.79</v>
      </c>
      <c r="E40" s="34">
        <f t="shared" si="1"/>
        <v>0.47599570063163454</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74.45</v>
      </c>
      <c r="I40" s="45">
        <f>IF(_xll.ciqfunctions.udf.CIQ($A40,"IQ_CLOSEPRICE",I$1,"USD")=0,_xll.ciqfunctions.udf.CIQ($A40,"IQ_CLOSEPRICE",I$2,"USD"),_xll.ciqfunctions.udf.CIQ($A40,"IQ_CLOSEPRICE",I$1,"USD"))</f>
        <v>80.37</v>
      </c>
      <c r="J40" s="45">
        <f>IF(_xll.ciqfunctions.udf.CIQ($A40,"IQ_CLOSEPRICE",J$1,"USD")=0,_xll.ciqfunctions.udf.CIQ($A40,"IQ_CLOSEPRICE",J$2,"USD"),_xll.ciqfunctions.udf.CIQ($A40,"IQ_CLOSEPRICE",J$1,"USD"))</f>
        <v>75.91</v>
      </c>
      <c r="K40" s="45">
        <f>IF(_xll.ciqfunctions.udf.CIQ($A40,"IQ_CLOSEPRICE",K$1,"USD")=0,_xll.ciqfunctions.udf.CIQ($A40,"IQ_CLOSEPRICE",K$2,"USD"),_xll.ciqfunctions.udf.CIQ($A40,"IQ_CLOSEPRICE",K$1,"USD"))</f>
        <v>110.45</v>
      </c>
      <c r="L40" s="55">
        <f t="shared" si="2"/>
        <v>-7.3659325619012117E-2</v>
      </c>
      <c r="M40" s="55">
        <f t="shared" si="3"/>
        <v>-1.9233302595178414E-2</v>
      </c>
      <c r="N40" s="55">
        <f t="shared" si="4"/>
        <v>-0.32593933906745132</v>
      </c>
      <c r="O40" s="20">
        <f t="shared" si="5"/>
        <v>-3.7849490231555101E-2</v>
      </c>
      <c r="P40" s="36">
        <f t="shared" si="7"/>
        <v>3.5393202011927395E-2</v>
      </c>
      <c r="Q40" s="55"/>
      <c r="R40" s="67" t="str">
        <f t="shared" si="8"/>
        <v>MRVL</v>
      </c>
      <c r="S40" s="68" t="str">
        <f t="shared" si="9"/>
        <v>Semi</v>
      </c>
      <c r="T40" s="69">
        <f t="shared" si="10"/>
        <v>64.190790000000007</v>
      </c>
      <c r="U40" s="70">
        <f t="shared" si="11"/>
        <v>0.2558041524112431</v>
      </c>
      <c r="V40" s="71">
        <f t="shared" si="12"/>
        <v>-7.3659325619012117E-2</v>
      </c>
      <c r="W40" s="71">
        <f t="shared" si="13"/>
        <v>-1.9233302595178414E-2</v>
      </c>
      <c r="X40" s="71">
        <f t="shared" si="14"/>
        <v>-0.32593933906745132</v>
      </c>
      <c r="Y40" s="259"/>
    </row>
    <row r="41" spans="1:25">
      <c r="A41" s="28" t="s">
        <v>174</v>
      </c>
      <c r="B41" s="28" t="s">
        <v>232</v>
      </c>
      <c r="C41" s="28" t="s">
        <v>131</v>
      </c>
      <c r="D41" s="34">
        <f>_xll.ciqfunctions.udf.CIQ($A41,"IQ_MARKETCAP",H$1,"USD")</f>
        <v>54068.500959999998</v>
      </c>
      <c r="E41" s="34">
        <f t="shared" si="1"/>
        <v>0.47958679224246659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141.59</v>
      </c>
      <c r="I41" s="45">
        <f>IF(_xll.ciqfunctions.udf.CIQ($A41,"IQ_CLOSEPRICE",I$1,"USD")=0,_xll.ciqfunctions.udf.CIQ($A41,"IQ_CLOSEPRICE",I$2,"USD"),_xll.ciqfunctions.udf.CIQ($A41,"IQ_CLOSEPRICE",I$1,"USD"))</f>
        <v>145.6</v>
      </c>
      <c r="J41" s="45">
        <f>IF(_xll.ciqfunctions.udf.CIQ($A41,"IQ_CLOSEPRICE",J$1,"USD")=0,_xll.ciqfunctions.udf.CIQ($A41,"IQ_CLOSEPRICE",J$2,"USD"),_xll.ciqfunctions.udf.CIQ($A41,"IQ_CLOSEPRICE",J$1,"USD"))</f>
        <v>142.55000000000001</v>
      </c>
      <c r="K41" s="45">
        <f>IF(_xll.ciqfunctions.udf.CIQ($A41,"IQ_CLOSEPRICE",K$1,"USD")=0,_xll.ciqfunctions.udf.CIQ($A41,"IQ_CLOSEPRICE",K$2,"USD"),_xll.ciqfunctions.udf.CIQ($A41,"IQ_CLOSEPRICE",K$1,"USD"))</f>
        <v>113.61</v>
      </c>
      <c r="L41" s="55">
        <f t="shared" si="2"/>
        <v>-2.7541208791208693E-2</v>
      </c>
      <c r="M41" s="55">
        <f t="shared" si="3"/>
        <v>-6.7344791301298113E-3</v>
      </c>
      <c r="N41" s="55">
        <f t="shared" si="4"/>
        <v>0.24628113722383604</v>
      </c>
      <c r="O41" s="20">
        <f t="shared" si="5"/>
        <v>-1.3582477836657156E-2</v>
      </c>
      <c r="P41" s="36">
        <f t="shared" si="7"/>
        <v>1.2701026591226086E-2</v>
      </c>
      <c r="Q41" s="55"/>
      <c r="R41" s="67" t="str">
        <f t="shared" si="8"/>
        <v>VRT</v>
      </c>
      <c r="S41" s="68" t="str">
        <f t="shared" si="9"/>
        <v>Semi</v>
      </c>
      <c r="T41" s="69">
        <f t="shared" si="10"/>
        <v>54.068500959999994</v>
      </c>
      <c r="U41" s="70">
        <f t="shared" si="11"/>
        <v>0.21546622280578387</v>
      </c>
      <c r="V41" s="71">
        <f t="shared" si="12"/>
        <v>-2.7541208791208693E-2</v>
      </c>
      <c r="W41" s="71">
        <f t="shared" si="13"/>
        <v>-6.7344791301298113E-3</v>
      </c>
      <c r="X41" s="71">
        <f t="shared" si="14"/>
        <v>0.24628113722383604</v>
      </c>
      <c r="Y41" s="259"/>
    </row>
    <row r="42" spans="1:25">
      <c r="A42" s="28" t="s">
        <v>139</v>
      </c>
      <c r="B42" s="28" t="s">
        <v>233</v>
      </c>
      <c r="C42" s="28" t="s">
        <v>131</v>
      </c>
      <c r="D42" s="34">
        <f>_xll.ciqfunctions.udf.CIQ($A42,"IQ_MARKETCAP",H$1,"USD")</f>
        <v>147658.68264000001</v>
      </c>
      <c r="E42" s="34">
        <f t="shared" si="1"/>
        <v>0.420737356395815</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117.57</v>
      </c>
      <c r="I42" s="45">
        <f>IF(_xll.ciqfunctions.udf.CIQ($A42,"IQ_CLOSEPRICE",I$1,"USD")=0,_xll.ciqfunctions.udf.CIQ($A42,"IQ_CLOSEPRICE",I$2,"USD"),_xll.ciqfunctions.udf.CIQ($A42,"IQ_CLOSEPRICE",I$1,"USD"))</f>
        <v>123.22</v>
      </c>
      <c r="J42" s="45">
        <f>IF(_xll.ciqfunctions.udf.CIQ($A42,"IQ_CLOSEPRICE",J$1,"USD")=0,_xll.ciqfunctions.udf.CIQ($A42,"IQ_CLOSEPRICE",J$2,"USD"),_xll.ciqfunctions.udf.CIQ($A42,"IQ_CLOSEPRICE",J$1,"USD"))</f>
        <v>117.55</v>
      </c>
      <c r="K42" s="45">
        <f>IF(_xll.ciqfunctions.udf.CIQ($A42,"IQ_CLOSEPRICE",K$1,"USD")=0,_xll.ciqfunctions.udf.CIQ($A42,"IQ_CLOSEPRICE",K$2,"USD"),_xll.ciqfunctions.udf.CIQ($A42,"IQ_CLOSEPRICE",K$1,"USD"))</f>
        <v>110.53</v>
      </c>
      <c r="L42" s="55">
        <f t="shared" si="2"/>
        <v>-4.5852945950332735E-2</v>
      </c>
      <c r="M42" s="55">
        <f t="shared" si="3"/>
        <v>1.7014036580165204E-4</v>
      </c>
      <c r="N42" s="55">
        <f t="shared" si="4"/>
        <v>6.3693114991405064E-2</v>
      </c>
      <c r="O42" s="20">
        <f t="shared" si="5"/>
        <v>-2.0219155087491343E-2</v>
      </c>
      <c r="P42" s="36">
        <f t="shared" si="7"/>
        <v>1.8907008684768443E-2</v>
      </c>
      <c r="Q42" s="55"/>
      <c r="R42" s="67" t="str">
        <f t="shared" si="8"/>
        <v>ANET</v>
      </c>
      <c r="S42" s="68" t="str">
        <f t="shared" si="9"/>
        <v>Semi</v>
      </c>
      <c r="T42" s="69">
        <f t="shared" si="10"/>
        <v>147.65868264000002</v>
      </c>
      <c r="U42" s="70">
        <f t="shared" si="11"/>
        <v>0.58842871631406835</v>
      </c>
      <c r="V42" s="71">
        <f t="shared" si="12"/>
        <v>-4.5852945950332735E-2</v>
      </c>
      <c r="W42" s="71">
        <f t="shared" si="13"/>
        <v>1.7014036580165204E-4</v>
      </c>
      <c r="X42" s="71">
        <f t="shared" si="14"/>
        <v>6.3693114991405064E-2</v>
      </c>
      <c r="Y42" s="259"/>
    </row>
    <row r="43" spans="1:25">
      <c r="A43" s="28" t="s">
        <v>135</v>
      </c>
      <c r="B43" s="28" t="s">
        <v>234</v>
      </c>
      <c r="C43" s="28" t="s">
        <v>131</v>
      </c>
      <c r="D43" s="34">
        <f>_xll.ciqfunctions.udf.CIQ($A43,"IQ_MARKETCAP",H$1,"USD")</f>
        <v>72358.216570000004</v>
      </c>
      <c r="E43" s="34">
        <f t="shared" si="1"/>
        <v>0.19173300943519772</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45.39799</v>
      </c>
      <c r="I43" s="45">
        <f>IF(_xll.ciqfunctions.udf.CIQ($A43,"IQ_CLOSEPRICE",I$1,"USD")=0,_xll.ciqfunctions.udf.CIQ($A43,"IQ_CLOSEPRICE",I$2,"USD"),_xll.ciqfunctions.udf.CIQ($A43,"IQ_CLOSEPRICE",I$1,"USD"))</f>
        <v>45.765830000000001</v>
      </c>
      <c r="J43" s="45">
        <f>IF(_xll.ciqfunctions.udf.CIQ($A43,"IQ_CLOSEPRICE",J$1,"USD")=0,_xll.ciqfunctions.udf.CIQ($A43,"IQ_CLOSEPRICE",J$2,"USD"),_xll.ciqfunctions.udf.CIQ($A43,"IQ_CLOSEPRICE",J$1,"USD"))</f>
        <v>47.198439999999998</v>
      </c>
      <c r="K43" s="45">
        <f>IF(_xll.ciqfunctions.udf.CIQ($A43,"IQ_CLOSEPRICE",K$1,"USD")=0,_xll.ciqfunctions.udf.CIQ($A43,"IQ_CLOSEPRICE",K$2,"USD"),_xll.ciqfunctions.udf.CIQ($A43,"IQ_CLOSEPRICE",K$1,"USD"))</f>
        <v>43.166559999999997</v>
      </c>
      <c r="L43" s="55">
        <f t="shared" si="2"/>
        <v>-8.0374375380060092E-3</v>
      </c>
      <c r="M43" s="55">
        <f t="shared" si="3"/>
        <v>-3.8146387889091193E-2</v>
      </c>
      <c r="N43" s="55">
        <f t="shared" si="4"/>
        <v>5.1693486810160616E-2</v>
      </c>
      <c r="O43" s="20">
        <f t="shared" si="5"/>
        <v>-1.5535284753938076E-3</v>
      </c>
      <c r="P43" s="36">
        <f t="shared" si="7"/>
        <v>1.4527103753448757E-3</v>
      </c>
      <c r="Q43" s="55"/>
      <c r="R43" s="67" t="str">
        <f t="shared" si="8"/>
        <v>TWSE:2454</v>
      </c>
      <c r="S43" s="68" t="str">
        <f t="shared" si="9"/>
        <v>Semi</v>
      </c>
      <c r="T43" s="69">
        <f t="shared" si="10"/>
        <v>72.35821657000001</v>
      </c>
      <c r="U43" s="70">
        <f t="shared" si="11"/>
        <v>0.28835183769631151</v>
      </c>
      <c r="V43" s="71">
        <f t="shared" si="12"/>
        <v>-8.0374375380060092E-3</v>
      </c>
      <c r="W43" s="71">
        <f t="shared" si="13"/>
        <v>-3.8146387889091193E-2</v>
      </c>
      <c r="X43" s="71">
        <f t="shared" si="14"/>
        <v>5.1693486810160616E-2</v>
      </c>
      <c r="Y43" s="259"/>
    </row>
    <row r="44" spans="1:25">
      <c r="A44" s="28" t="s">
        <v>156</v>
      </c>
      <c r="B44" s="28" t="s">
        <v>235</v>
      </c>
      <c r="C44" s="28" t="s">
        <v>131</v>
      </c>
      <c r="D44" s="34">
        <f>_xll.ciqfunctions.udf.CIQ($A44,"IQ_MARKETCAP",H$1,"USD")</f>
        <v>117373.84059000001</v>
      </c>
      <c r="E44" s="34">
        <f t="shared" si="1"/>
        <v>0.34298955748684096</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104.88</v>
      </c>
      <c r="I44" s="45">
        <f>IF(_xll.ciqfunctions.udf.CIQ($A44,"IQ_CLOSEPRICE",I$1,"USD")=0,_xll.ciqfunctions.udf.CIQ($A44,"IQ_CLOSEPRICE",I$2,"USD"),_xll.ciqfunctions.udf.CIQ($A44,"IQ_CLOSEPRICE",I$1,"USD"))</f>
        <v>109.14</v>
      </c>
      <c r="J44" s="45">
        <f>IF(_xll.ciqfunctions.udf.CIQ($A44,"IQ_CLOSEPRICE",J$1,"USD")=0,_xll.ciqfunctions.udf.CIQ($A44,"IQ_CLOSEPRICE",J$2,"USD"),_xll.ciqfunctions.udf.CIQ($A44,"IQ_CLOSEPRICE",J$1,"USD"))</f>
        <v>111.25</v>
      </c>
      <c r="K44" s="45">
        <f>IF(_xll.ciqfunctions.udf.CIQ($A44,"IQ_CLOSEPRICE",K$1,"USD")=0,_xll.ciqfunctions.udf.CIQ($A44,"IQ_CLOSEPRICE",K$2,"USD"),_xll.ciqfunctions.udf.CIQ($A44,"IQ_CLOSEPRICE",K$1,"USD"))</f>
        <v>84.16</v>
      </c>
      <c r="L44" s="55">
        <f t="shared" si="2"/>
        <v>-3.90324354040682E-2</v>
      </c>
      <c r="M44" s="55">
        <f t="shared" si="3"/>
        <v>-5.7258426966292131E-2</v>
      </c>
      <c r="N44" s="55">
        <f t="shared" si="4"/>
        <v>0.24619771863117879</v>
      </c>
      <c r="O44" s="20">
        <f t="shared" si="5"/>
        <v>-1.3931498044373993E-2</v>
      </c>
      <c r="P44" s="36">
        <f t="shared" si="7"/>
        <v>1.3027396712524793E-2</v>
      </c>
      <c r="R44" s="67" t="str">
        <f t="shared" si="8"/>
        <v>MU</v>
      </c>
      <c r="S44" s="68" t="str">
        <f t="shared" si="9"/>
        <v>Semi</v>
      </c>
      <c r="T44" s="69">
        <f t="shared" si="10"/>
        <v>117.37384059</v>
      </c>
      <c r="U44" s="70">
        <f t="shared" si="11"/>
        <v>0.46774180232674056</v>
      </c>
      <c r="V44" s="71">
        <f t="shared" si="12"/>
        <v>-3.90324354040682E-2</v>
      </c>
      <c r="W44" s="71">
        <f t="shared" si="13"/>
        <v>-5.7258426966292131E-2</v>
      </c>
      <c r="X44" s="71">
        <f t="shared" si="14"/>
        <v>0.24619771863117879</v>
      </c>
      <c r="Y44" s="259"/>
    </row>
    <row r="45" spans="1:25">
      <c r="A45" s="28" t="s">
        <v>165</v>
      </c>
      <c r="B45" s="28" t="s">
        <v>236</v>
      </c>
      <c r="C45" s="28" t="s">
        <v>131</v>
      </c>
      <c r="D45" s="34">
        <f>_xll.ciqfunctions.udf.CIQ($A45,"IQ_MARKETCAP",H$1,"USD")</f>
        <v>159826.49437999999</v>
      </c>
      <c r="E45" s="34">
        <f t="shared" si="1"/>
        <v>0.26296670064958494</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148.19</v>
      </c>
      <c r="I45" s="45">
        <f>IF(_xll.ciqfunctions.udf.CIQ($A45,"IQ_CLOSEPRICE",I$1,"USD")=0,_xll.ciqfunctions.udf.CIQ($A45,"IQ_CLOSEPRICE",I$2,"USD"),_xll.ciqfunctions.udf.CIQ($A45,"IQ_CLOSEPRICE",I$1,"USD"))</f>
        <v>146.76</v>
      </c>
      <c r="J45" s="45">
        <f>IF(_xll.ciqfunctions.udf.CIQ($A45,"IQ_CLOSEPRICE",J$1,"USD")=0,_xll.ciqfunctions.udf.CIQ($A45,"IQ_CLOSEPRICE",J$2,"USD"),_xll.ciqfunctions.udf.CIQ($A45,"IQ_CLOSEPRICE",J$1,"USD"))</f>
        <v>161.05000000000001</v>
      </c>
      <c r="K45" s="45">
        <f>IF(_xll.ciqfunctions.udf.CIQ($A45,"IQ_CLOSEPRICE",K$1,"USD")=0,_xll.ciqfunctions.udf.CIQ($A45,"IQ_CLOSEPRICE",K$2,"USD"),_xll.ciqfunctions.udf.CIQ($A45,"IQ_CLOSEPRICE",K$1,"USD"))</f>
        <v>153.62</v>
      </c>
      <c r="L45" s="55">
        <f t="shared" si="2"/>
        <v>9.7437994003817252E-3</v>
      </c>
      <c r="M45" s="55">
        <f t="shared" si="3"/>
        <v>-7.9850977957156233E-2</v>
      </c>
      <c r="N45" s="55">
        <f t="shared" si="4"/>
        <v>-3.5346960031245933E-2</v>
      </c>
      <c r="O45" s="20">
        <f t="shared" si="5"/>
        <v>2.5375692147169733E-3</v>
      </c>
      <c r="P45" s="36">
        <f t="shared" si="7"/>
        <v>-2.3728906066177082E-3</v>
      </c>
      <c r="R45" s="67" t="str">
        <f t="shared" si="8"/>
        <v>QCOM</v>
      </c>
      <c r="S45" s="68" t="str">
        <f t="shared" si="9"/>
        <v>Semi</v>
      </c>
      <c r="T45" s="69">
        <f t="shared" si="10"/>
        <v>159.82649437999999</v>
      </c>
      <c r="U45" s="70">
        <f t="shared" si="11"/>
        <v>0.63691817670005624</v>
      </c>
      <c r="V45" s="71">
        <f t="shared" si="12"/>
        <v>9.7437994003817252E-3</v>
      </c>
      <c r="W45" s="71">
        <f t="shared" si="13"/>
        <v>-7.9850977957156233E-2</v>
      </c>
      <c r="X45" s="71">
        <f t="shared" si="14"/>
        <v>-3.5346960031245933E-2</v>
      </c>
      <c r="Y45" s="259"/>
    </row>
    <row r="46" spans="1:25">
      <c r="A46" s="28" t="s">
        <v>170</v>
      </c>
      <c r="B46" s="28" t="s">
        <v>237</v>
      </c>
      <c r="C46" s="28" t="s">
        <v>131</v>
      </c>
      <c r="D46" s="34">
        <f>_xll.ciqfunctions.udf.CIQ($A46,"IQ_MARKETCAP",H$1,"USD")</f>
        <v>114477.24479</v>
      </c>
      <c r="E46" s="34">
        <f t="shared" si="1"/>
        <v>0.33574411505642499</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618.65</v>
      </c>
      <c r="I46" s="45">
        <f>IF(_xll.ciqfunctions.udf.CIQ($A46,"IQ_CLOSEPRICE",I$1,"USD")=0,_xll.ciqfunctions.udf.CIQ($A46,"IQ_CLOSEPRICE",I$2,"USD"),_xll.ciqfunctions.udf.CIQ($A46,"IQ_CLOSEPRICE",I$1,"USD"))</f>
        <v>633.47</v>
      </c>
      <c r="J46" s="45">
        <f>IF(_xll.ciqfunctions.udf.CIQ($A46,"IQ_CLOSEPRICE",J$1,"USD")=0,_xll.ciqfunctions.udf.CIQ($A46,"IQ_CLOSEPRICE",J$2,"USD"),_xll.ciqfunctions.udf.CIQ($A46,"IQ_CLOSEPRICE",J$1,"USD"))</f>
        <v>592.63</v>
      </c>
      <c r="K46" s="45">
        <f>IF(_xll.ciqfunctions.udf.CIQ($A46,"IQ_CLOSEPRICE",K$1,"USD")=0,_xll.ciqfunctions.udf.CIQ($A46,"IQ_CLOSEPRICE",K$2,"USD"),_xll.ciqfunctions.udf.CIQ($A46,"IQ_CLOSEPRICE",K$1,"USD"))</f>
        <v>485.36</v>
      </c>
      <c r="L46" s="55">
        <f t="shared" si="2"/>
        <v>-2.339495161570404E-2</v>
      </c>
      <c r="M46" s="55">
        <f t="shared" si="3"/>
        <v>4.3905978435111237E-2</v>
      </c>
      <c r="N46" s="55">
        <f t="shared" si="4"/>
        <v>0.27462089995055217</v>
      </c>
      <c r="O46" s="20">
        <f t="shared" si="5"/>
        <v>-8.0428801182190826E-3</v>
      </c>
      <c r="P46" s="36">
        <f t="shared" si="7"/>
        <v>7.5209277335132737E-3</v>
      </c>
      <c r="R46" s="67" t="str">
        <f t="shared" si="8"/>
        <v>SNPS</v>
      </c>
      <c r="S46" s="68" t="str">
        <f t="shared" si="9"/>
        <v>Semi</v>
      </c>
      <c r="T46" s="69">
        <f t="shared" si="10"/>
        <v>114.47724479</v>
      </c>
      <c r="U46" s="70">
        <f t="shared" si="11"/>
        <v>0.45619869414101838</v>
      </c>
      <c r="V46" s="71">
        <f t="shared" si="12"/>
        <v>-2.339495161570404E-2</v>
      </c>
      <c r="W46" s="71">
        <f t="shared" si="13"/>
        <v>4.3905978435111237E-2</v>
      </c>
      <c r="X46" s="71">
        <f t="shared" si="14"/>
        <v>0.27462089995055217</v>
      </c>
      <c r="Y46" s="259"/>
    </row>
    <row r="47" spans="1:25" ht="14.5" thickBot="1">
      <c r="A47" s="28" t="s">
        <v>140</v>
      </c>
      <c r="B47" s="28" t="s">
        <v>238</v>
      </c>
      <c r="C47" s="28" t="s">
        <v>131</v>
      </c>
      <c r="D47" s="34">
        <f>_xll.ciqfunctions.udf.CIQ($A47,"IQ_MARKETCAP",H$1,"USD")</f>
        <v>145697.22</v>
      </c>
      <c r="E47" s="34">
        <f t="shared" si="1"/>
        <v>0.26486321693680148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137.58000000000001</v>
      </c>
      <c r="I47" s="45">
        <f>IF(_xll.ciqfunctions.udf.CIQ($A47,"IQ_CLOSEPRICE",I$1,"USD")=0,_xll.ciqfunctions.udf.CIQ($A47,"IQ_CLOSEPRICE",I$2,"USD"),_xll.ciqfunctions.udf.CIQ($A47,"IQ_CLOSEPRICE",I$1,"USD"))</f>
        <v>141.375</v>
      </c>
      <c r="J47" s="45">
        <f>IF(_xll.ciqfunctions.udf.CIQ($A47,"IQ_CLOSEPRICE",J$1,"USD")=0,_xll.ciqfunctions.udf.CIQ($A47,"IQ_CLOSEPRICE",J$2,"USD"),_xll.ciqfunctions.udf.CIQ($A47,"IQ_CLOSEPRICE",J$1,"USD"))</f>
        <v>164.37</v>
      </c>
      <c r="K47" s="45">
        <f>IF(_xll.ciqfunctions.udf.CIQ($A47,"IQ_CLOSEPRICE",K$1,"USD")=0,_xll.ciqfunctions.udf.CIQ($A47,"IQ_CLOSEPRICE",K$2,"USD"),_xll.ciqfunctions.udf.CIQ($A47,"IQ_CLOSEPRICE",K$1,"USD"))</f>
        <v>123.36</v>
      </c>
      <c r="L47" s="55">
        <f t="shared" si="2"/>
        <v>-2.68435013262599E-2</v>
      </c>
      <c r="M47" s="55">
        <f t="shared" si="3"/>
        <v>-0.16298594634057306</v>
      </c>
      <c r="N47" s="55">
        <f t="shared" si="4"/>
        <v>0.11527237354085607</v>
      </c>
      <c r="O47" s="20">
        <f t="shared" si="5"/>
        <v>-7.3059740389239585E-3</v>
      </c>
      <c r="P47" s="36">
        <f t="shared" si="7"/>
        <v>6.8318440610846921E-3</v>
      </c>
      <c r="R47" s="81" t="str">
        <f t="shared" si="8"/>
        <v>ARM</v>
      </c>
      <c r="S47" s="82" t="str">
        <f t="shared" si="9"/>
        <v>Semi</v>
      </c>
      <c r="T47" s="83">
        <f t="shared" si="10"/>
        <v>145.69721999999999</v>
      </c>
      <c r="U47" s="84">
        <f t="shared" si="11"/>
        <v>0.58061216991992803</v>
      </c>
      <c r="V47" s="85">
        <f t="shared" si="12"/>
        <v>-2.68435013262599E-2</v>
      </c>
      <c r="W47" s="85">
        <f t="shared" si="13"/>
        <v>-0.16298594634057306</v>
      </c>
      <c r="X47" s="85">
        <f t="shared" si="14"/>
        <v>0.11527237354085607</v>
      </c>
      <c r="Y47" s="262"/>
    </row>
    <row r="48" spans="1:25">
      <c r="A48" s="30"/>
      <c r="B48" s="30"/>
      <c r="C48" s="30"/>
      <c r="D48" s="34">
        <f>SUM(D4:D47)</f>
        <v>25093724.787079997</v>
      </c>
      <c r="E48" s="34">
        <f>SUM(E49:E92)</f>
        <v>0</v>
      </c>
      <c r="F48" s="235">
        <f>SUM(F4:F47)</f>
        <v>95.690000000000012</v>
      </c>
      <c r="H48" s="32"/>
      <c r="I48" s="32"/>
      <c r="J48" s="32"/>
      <c r="K48" s="32"/>
      <c r="L48" s="2" t="s">
        <v>3</v>
      </c>
      <c r="M48" s="2" t="s">
        <v>4</v>
      </c>
      <c r="N48" s="2" t="s">
        <v>6</v>
      </c>
      <c r="O48" s="56">
        <f>'raw1'!E2</f>
        <v>-3.2945670758945708E-2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0.1041188884980655</v>
      </c>
      <c r="G2" s="10">
        <f>L2/N2-1</f>
        <v>9.8831030818278487E-2</v>
      </c>
      <c r="H2" s="10">
        <f>O2/P2-1</f>
        <v>0.55024971011130908</v>
      </c>
      <c r="I2" s="161">
        <f>($M2-L2)/L2</f>
        <v>2.4216634429400412E-2</v>
      </c>
      <c r="J2" s="4">
        <f>_xll.ciqfunctions.udf.CIQ($C2,"IQ_CLOSEPRICE",$A$7,"USD")</f>
        <v>31.79</v>
      </c>
      <c r="K2" s="4">
        <f>_xll.ciqfunctions.udf.CIQ($C2,"IQ_CLOSEPRICE",$A$8,"USD")</f>
        <v>31.68</v>
      </c>
      <c r="L2" s="4">
        <f>_xll.ciqfunctions.udf.CIQ($C2,"IQ_CLOSEPRICE",$A$9,"USD")</f>
        <v>31.02</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7.3948495941748016E-2</v>
      </c>
      <c r="H3" s="11">
        <f t="shared" ref="H3:H4" si="0">M3/P3-1</f>
        <v>0.36146802863035687</v>
      </c>
      <c r="I3" s="7">
        <f>($M3-L3)/L3</f>
        <v>1.9122200051887715E-2</v>
      </c>
      <c r="J3" s="4">
        <f>_xll.ciqfunctions.udf.CIQ($C3,"IQ_CLOSEPRICE",$A$7,"USD")</f>
        <v>22884.588400000001</v>
      </c>
      <c r="K3" s="4">
        <f>_xll.ciqfunctions.udf.CIQ($C3,"IQ_CLOSEPRICE",$A$8,"USD")</f>
        <v>22864.906599999998</v>
      </c>
      <c r="L3" s="4">
        <f>_xll.ciqfunctions.udf.CIQ($C3,"IQ_CLOSEPRICE",$A$9,"USD")</f>
        <v>22478.135300000002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2.7455567938516001E-2</v>
      </c>
      <c r="H4" s="11">
        <f t="shared" si="0"/>
        <v>0.31319061995552566</v>
      </c>
      <c r="I4" s="7">
        <f>($M4-L4)/L4</f>
        <v>1.0598292407529497E-2</v>
      </c>
      <c r="J4" s="4">
        <f>_xll.ciqfunctions.udf.CIQ($C4,"IQ_CLOSEPRICE",$A$7,"USD")</f>
        <v>6243.7557100000004</v>
      </c>
      <c r="K4" s="4">
        <f>_xll.ciqfunctions.udf.CIQ($C4,"IQ_CLOSEPRICE",$A$8,"USD")</f>
        <v>6263.2643799999996</v>
      </c>
      <c r="L4" s="4">
        <f>_xll.ciqfunctions.udf.CIQ($C4,"IQ_CLOSEPRICE",$A$9,"USD")</f>
        <v>6198.00695</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45839</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-3.1721778544225532E-2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-1.1252621971552796E-2</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1.9016518034067006E-3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-4.1072748712371619E-2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0.1041188884980655</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8.3426246503530699E-2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6.0591887349414009E-2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2.4547518093422926E-2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0.10387781424626555</v>
      </c>
      <c r="C2" s="206">
        <f>SUM('Yearly-App'!C23:C35)</f>
        <v>0.27323230304624624</v>
      </c>
      <c r="D2" s="206">
        <f>SUM('Yearly-App'!D23:D35)</f>
        <v>3.4538654132244306</v>
      </c>
      <c r="E2" s="206">
        <f>SUM('Yearly-App'!E23:E35)</f>
        <v>3.0430728051420086</v>
      </c>
      <c r="F2" s="206">
        <f>SUM('Yearly-App'!F23:F35)</f>
        <v>0.6703779507755544</v>
      </c>
      <c r="G2" s="206">
        <f>SUM('Yearly-App'!G23:G35)</f>
        <v>0.26774076092463706</v>
      </c>
      <c r="H2" s="206">
        <f>'Yearly-App'!H15</f>
        <v>3.2224773484228114E-2</v>
      </c>
    </row>
    <row r="3" spans="1:8">
      <c r="A3" s="208" t="s">
        <v>313</v>
      </c>
      <c r="B3" s="206">
        <f>SUM('Yearly-Infra'!B23:B35)</f>
        <v>0.22633006539612754</v>
      </c>
      <c r="C3" s="206">
        <f>SUM('Yearly-Infra'!C23:C35)</f>
        <v>0.38967520112919274</v>
      </c>
      <c r="D3" s="206">
        <f>SUM('Yearly-Infra'!D23:D35)</f>
        <v>2.0738790177334554</v>
      </c>
      <c r="E3" s="206">
        <f>SUM('Yearly-Infra'!E23:E35)</f>
        <v>1.9986656060185626</v>
      </c>
      <c r="F3" s="206">
        <f>SUM('Yearly-Infra'!F23:F35)</f>
        <v>0.5295090062641048</v>
      </c>
      <c r="G3" s="206">
        <f>SUM('Yearly-Infra'!G23:G35)</f>
        <v>0.22874453517884788</v>
      </c>
      <c r="H3" s="206">
        <f>'Yearly-Infra'!H19</f>
        <v>4.3229748061267725E-2</v>
      </c>
    </row>
    <row r="4" spans="1:8" ht="22" customHeight="1">
      <c r="A4" s="208" t="s">
        <v>314</v>
      </c>
      <c r="B4" s="206">
        <f>SUM('Yearly-Semi'!B23:B35)</f>
        <v>9.8549337508125001E-2</v>
      </c>
      <c r="C4" s="206">
        <f>SUM('Yearly-Semi'!C23:C35)</f>
        <v>0.37815831502652086</v>
      </c>
      <c r="D4" s="206">
        <f>SUM('Yearly-Semi'!D23:D35)</f>
        <v>1.681332288162886</v>
      </c>
      <c r="E4" s="206">
        <f>SUM('Yearly-Semi'!E23:E35)</f>
        <v>1.6217712770971269</v>
      </c>
      <c r="F4" s="206">
        <f>SUM('Yearly-Semi'!F23:F35)</f>
        <v>0.1438020475647305</v>
      </c>
      <c r="G4" s="206">
        <f>SUM('Yearly-Semi'!G23:G35)</f>
        <v>-2.0578534134164293E-2</v>
      </c>
      <c r="H4" s="206">
        <f>'Yearly-Semi'!H16</f>
        <v>2.8664366952569648E-2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0.28095164898976965</v>
      </c>
      <c r="E2" s="206">
        <f>'Yearly-App'!C2</f>
        <v>0.39867990747387716</v>
      </c>
      <c r="F2" s="206">
        <f>'Yearly-App'!D2</f>
        <v>4.9391193903471633</v>
      </c>
      <c r="G2" s="206">
        <f>'Yearly-App'!E2</f>
        <v>2.6151427687867228</v>
      </c>
      <c r="H2" s="206">
        <f>'Yearly-App'!F2</f>
        <v>0.47665263157894722</v>
      </c>
      <c r="I2" s="206">
        <f>'Yearly-App'!G2</f>
        <v>0.40814279983955076</v>
      </c>
      <c r="J2" s="206">
        <f>'Yearly-App'!H2</f>
        <v>9.6622743062290597E-3</v>
      </c>
      <c r="K2" s="1"/>
      <c r="L2" s="1"/>
      <c r="M2" s="1"/>
      <c r="N2" s="1"/>
      <c r="O2" s="1"/>
      <c r="P2" s="1"/>
      <c r="Q2" s="1"/>
      <c r="R2" s="1"/>
    </row>
    <row r="3" spans="1:18">
      <c r="A3" s="233" t="str">
        <f>VLOOKUP(B3,weight!$A$4:$B$47,2,FALSE)</f>
        <v>SALESFORCE INC</v>
      </c>
      <c r="B3" s="208" t="s">
        <v>144</v>
      </c>
      <c r="C3" s="208" t="s">
        <v>312</v>
      </c>
      <c r="D3" s="206">
        <f>'Yearly-App'!B3</f>
        <v>-0.25002243292555248</v>
      </c>
      <c r="E3" s="206">
        <f>'Yearly-App'!C3</f>
        <v>5.1039391733397999E-2</v>
      </c>
      <c r="F3" s="206">
        <f>'Yearly-App'!D3</f>
        <v>0.62171606864274565</v>
      </c>
      <c r="G3" s="206">
        <f>'Yearly-App'!E3</f>
        <v>0.42096342063535475</v>
      </c>
      <c r="H3" s="206">
        <f>'Yearly-App'!F3</f>
        <v>3.0697231696676486E-2</v>
      </c>
      <c r="I3" s="206">
        <f>'Yearly-App'!G3</f>
        <v>-0.37669376693766937</v>
      </c>
      <c r="J3" s="206">
        <f>'Yearly-App'!H3</f>
        <v>-5.8505873616601497E-3</v>
      </c>
      <c r="K3" s="1"/>
      <c r="L3" s="1"/>
      <c r="M3" s="1"/>
      <c r="N3" s="1"/>
      <c r="O3" s="1"/>
      <c r="P3" s="1"/>
      <c r="Q3" s="1"/>
      <c r="R3" s="1"/>
    </row>
    <row r="4" spans="1:18">
      <c r="A4" s="233" t="str">
        <f>VLOOKUP(B4,weight!$A$4:$B$47,2,FALSE)</f>
        <v>SERVICENOW INC</v>
      </c>
      <c r="B4" s="208" t="s">
        <v>159</v>
      </c>
      <c r="C4" s="208" t="s">
        <v>312</v>
      </c>
      <c r="D4" s="206">
        <f>'Yearly-App'!B4</f>
        <v>-0.1374844357242575</v>
      </c>
      <c r="E4" s="206">
        <f>'Yearly-App'!C4</f>
        <v>0.24216483630335683</v>
      </c>
      <c r="F4" s="206">
        <f>'Yearly-App'!D4</f>
        <v>1.3039875090079267</v>
      </c>
      <c r="G4" s="206">
        <f>'Yearly-App'!E4</f>
        <v>1.2592688557026426</v>
      </c>
      <c r="H4" s="206">
        <f>'Yearly-App'!F4</f>
        <v>0.29906276241298047</v>
      </c>
      <c r="I4" s="206">
        <f>'Yearly-App'!G4</f>
        <v>-0.43354939946080839</v>
      </c>
      <c r="J4" s="206">
        <f>'Yearly-App'!H4</f>
        <v>-2.1150399576731261E-3</v>
      </c>
      <c r="K4" s="1"/>
      <c r="L4" s="1"/>
      <c r="M4" s="1"/>
      <c r="N4" s="1"/>
      <c r="O4" s="1"/>
      <c r="P4" s="1"/>
      <c r="Q4" s="1"/>
      <c r="R4" s="1"/>
    </row>
    <row r="5" spans="1:18">
      <c r="A5" s="233" t="str">
        <f>VLOOKUP(B5,weight!$A$4:$B$47,2,FALSE)</f>
        <v>DUOLINGO</v>
      </c>
      <c r="B5" s="208" t="s">
        <v>147</v>
      </c>
      <c r="C5" s="208" t="s">
        <v>312</v>
      </c>
      <c r="D5" s="206">
        <f>'Yearly-App'!B5</f>
        <v>4.5523239675538951E-2</v>
      </c>
      <c r="E5" s="206">
        <f>'Yearly-App'!C5</f>
        <v>0.10857580398162314</v>
      </c>
      <c r="F5" s="206">
        <f>'Yearly-App'!D5</f>
        <v>4.195205971006172</v>
      </c>
      <c r="G5" s="206">
        <f>'Yearly-App'!E5</f>
        <v>1.9255577109602329</v>
      </c>
      <c r="H5" s="206">
        <f>'Yearly-App'!F5</f>
        <v>0.98753500631486446</v>
      </c>
      <c r="I5" s="206">
        <f>'Yearly-App'!G5</f>
        <v>0.73381902262675935</v>
      </c>
      <c r="J5" s="206">
        <f>'Yearly-App'!H5</f>
        <v>1.3659619887786485E-3</v>
      </c>
      <c r="K5" s="1"/>
      <c r="L5" s="1"/>
      <c r="M5" s="1"/>
      <c r="N5" s="1"/>
      <c r="O5" s="1"/>
      <c r="P5" s="1"/>
      <c r="Q5" s="1"/>
      <c r="R5" s="1"/>
    </row>
    <row r="6" spans="1:18">
      <c r="A6" s="233" t="str">
        <f>VLOOKUP(B6,weight!$A$4:$B$47,2,FALSE)</f>
        <v>SAP SE</v>
      </c>
      <c r="B6" s="208" t="s">
        <v>167</v>
      </c>
      <c r="C6" s="208" t="s">
        <v>312</v>
      </c>
      <c r="D6" s="206">
        <f>'Yearly-App'!B6</f>
        <v>0.15212707965951711</v>
      </c>
      <c r="E6" s="206">
        <f>'Yearly-App'!C6</f>
        <v>0.19859521684214454</v>
      </c>
      <c r="F6" s="206">
        <f>'Yearly-App'!D6</f>
        <v>1.8594458581390003</v>
      </c>
      <c r="G6" s="206">
        <f>'Yearly-App'!E6</f>
        <v>1.6112390979044715</v>
      </c>
      <c r="H6" s="206">
        <f>'Yearly-App'!F6</f>
        <v>0.53898021165938759</v>
      </c>
      <c r="I6" s="206">
        <f>'Yearly-App'!G6</f>
        <v>0.37664903692445018</v>
      </c>
      <c r="J6" s="206">
        <f>'Yearly-App'!H6</f>
        <v>1.8228147965063776E-2</v>
      </c>
      <c r="K6" s="1"/>
      <c r="L6" s="1"/>
      <c r="M6" s="1"/>
      <c r="N6" s="1"/>
      <c r="O6" s="1"/>
      <c r="P6" s="1"/>
      <c r="Q6" s="1"/>
      <c r="R6" s="1"/>
    </row>
    <row r="7" spans="1:18">
      <c r="A7" s="233" t="str">
        <f>VLOOKUP(B7,weight!$A$4:$B$47,2,FALSE)</f>
        <v>TEMPUS AI INC</v>
      </c>
      <c r="B7" s="208" t="s">
        <v>172</v>
      </c>
      <c r="C7" s="208" t="s">
        <v>312</v>
      </c>
      <c r="D7" s="206">
        <f>'Yearly-App'!B7</f>
        <v>0.6258886255924172</v>
      </c>
      <c r="E7" s="206">
        <f>'Yearly-App'!C7</f>
        <v>0.49938195302843003</v>
      </c>
      <c r="F7" s="206" t="e">
        <f>'Yearly-App'!D7</f>
        <v>#DIV/0!</v>
      </c>
      <c r="G7" s="206" t="e">
        <f>'Yearly-App'!E7</f>
        <v>#DIV/0!</v>
      </c>
      <c r="H7" s="206">
        <f>'Yearly-App'!F7</f>
        <v>0.45933589990375356</v>
      </c>
      <c r="I7" s="206">
        <f>'Yearly-App'!G7</f>
        <v>0.65708037178786227</v>
      </c>
      <c r="J7" s="206">
        <f>'Yearly-App'!H7</f>
        <v>5.7963148407087235E-3</v>
      </c>
      <c r="K7" s="1"/>
      <c r="L7" s="1"/>
      <c r="M7" s="1"/>
      <c r="N7" s="1"/>
      <c r="O7" s="1"/>
      <c r="P7" s="1"/>
      <c r="Q7" s="1"/>
      <c r="R7" s="1"/>
    </row>
    <row r="8" spans="1:18">
      <c r="A8" s="233" t="str">
        <f>VLOOKUP(B8,weight!$A$4:$B$47,2,FALSE)</f>
        <v>ADOBE INC</v>
      </c>
      <c r="B8" s="208" t="s">
        <v>137</v>
      </c>
      <c r="C8" s="208" t="s">
        <v>312</v>
      </c>
      <c r="D8" s="206">
        <f>'Yearly-App'!B8</f>
        <v>-0.21786453179814702</v>
      </c>
      <c r="E8" s="206">
        <f>'Yearly-App'!C8</f>
        <v>5.0602064220183429E-2</v>
      </c>
      <c r="F8" s="206">
        <f>'Yearly-App'!D8</f>
        <v>6.2389470327312679E-2</v>
      </c>
      <c r="G8" s="206">
        <f>'Yearly-App'!E8</f>
        <v>9.9360993609936221E-2</v>
      </c>
      <c r="H8" s="206">
        <f>'Yearly-App'!F8</f>
        <v>-0.35047325321705836</v>
      </c>
      <c r="I8" s="206">
        <f>'Yearly-App'!G8</f>
        <v>-0.43511697150148876</v>
      </c>
      <c r="J8" s="206">
        <f>'Yearly-App'!H8</f>
        <v>-3.112527115626863E-3</v>
      </c>
      <c r="K8" s="1"/>
      <c r="L8" s="1"/>
      <c r="M8" s="1"/>
      <c r="N8" s="1"/>
      <c r="O8" s="1"/>
      <c r="P8" s="1"/>
      <c r="Q8" s="1"/>
      <c r="R8" s="1"/>
    </row>
    <row r="9" spans="1:18">
      <c r="A9" s="233" t="str">
        <f>VLOOKUP(B9,weight!$A$4:$B$47,2,FALSE)</f>
        <v>SAMSARA INC-CL A</v>
      </c>
      <c r="B9" s="208" t="s">
        <v>151</v>
      </c>
      <c r="C9" s="208" t="s">
        <v>312</v>
      </c>
      <c r="D9" s="206">
        <f>'Yearly-App'!B9</f>
        <v>-0.17578393224994282</v>
      </c>
      <c r="E9" s="206">
        <f>'Yearly-App'!C9</f>
        <v>1.6791044776119257E-2</v>
      </c>
      <c r="F9" s="206">
        <f>'Yearly-App'!D9</f>
        <v>3.0031479538300108</v>
      </c>
      <c r="G9" s="206">
        <f>'Yearly-App'!E9</f>
        <v>0.93753174200101563</v>
      </c>
      <c r="H9" s="206">
        <f>'Yearly-App'!F9</f>
        <v>2.4711254364759627E-2</v>
      </c>
      <c r="I9" s="206">
        <f>'Yearly-App'!G9</f>
        <v>-0.49272939051597825</v>
      </c>
      <c r="J9" s="206">
        <f>'Yearly-App'!H9</f>
        <v>-1.7610190693991444E-3</v>
      </c>
      <c r="K9" s="1"/>
      <c r="L9" s="1"/>
      <c r="M9" s="1"/>
      <c r="N9" s="1"/>
      <c r="O9" s="1"/>
      <c r="P9" s="1"/>
      <c r="Q9" s="1"/>
      <c r="R9" s="1"/>
    </row>
    <row r="10" spans="1:18">
      <c r="A10" s="233" t="str">
        <f>VLOOKUP(B10,weight!$A$4:$B$47,2,FALSE)</f>
        <v>WORKDAY INC-CLASS A</v>
      </c>
      <c r="B10" s="208" t="s">
        <v>175</v>
      </c>
      <c r="C10" s="208" t="s">
        <v>312</v>
      </c>
      <c r="D10" s="206">
        <f>'Yearly-App'!B10</f>
        <v>-0.13878231213424785</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-1.2285328862490898E-3</v>
      </c>
      <c r="K10" s="1"/>
      <c r="L10" s="1"/>
      <c r="M10" s="1"/>
      <c r="N10" s="1"/>
      <c r="O10" s="1"/>
      <c r="P10" s="1"/>
      <c r="Q10" s="1"/>
      <c r="R10" s="1"/>
    </row>
    <row r="11" spans="1:18">
      <c r="A11" s="233" t="str">
        <f>VLOOKUP(B11,weight!$A$4:$B$47,2,FALSE)</f>
        <v>ROBLOX CORP -CLASS A</v>
      </c>
      <c r="B11" s="208" t="s">
        <v>166</v>
      </c>
      <c r="C11" s="208" t="s">
        <v>312</v>
      </c>
      <c r="D11" s="206">
        <f>'Yearly-App'!B11</f>
        <v>1.1609056342896649</v>
      </c>
      <c r="E11" s="206">
        <f>'Yearly-App'!C11</f>
        <v>1.0460559370289735</v>
      </c>
      <c r="F11" s="206">
        <f>'Yearly-App'!D11</f>
        <v>2.8454516839785962</v>
      </c>
      <c r="G11" s="206">
        <f>'Yearly-App'!E11</f>
        <v>1.8286640426024543</v>
      </c>
      <c r="H11" s="206">
        <f>'Yearly-App'!F11</f>
        <v>2.0489143998003496</v>
      </c>
      <c r="I11" s="206">
        <f>'Yearly-App'!G11</f>
        <v>0.71377604800129735</v>
      </c>
      <c r="J11" s="206">
        <f>'Yearly-App'!H11</f>
        <v>1.0408026378390804E-2</v>
      </c>
      <c r="K11" s="1"/>
      <c r="L11" s="1"/>
      <c r="M11" s="1"/>
      <c r="N11" s="1"/>
      <c r="O11" s="1"/>
      <c r="P11" s="1"/>
      <c r="Q11" s="1"/>
      <c r="R11" s="1"/>
    </row>
    <row r="12" spans="1:18">
      <c r="A12" s="233" t="str">
        <f>VLOOKUP(B12,weight!$A$4:$B$47,2,FALSE)</f>
        <v>APPLOVIN CORP-CLASS A</v>
      </c>
      <c r="B12" s="208" t="s">
        <v>146</v>
      </c>
      <c r="C12" s="208" t="s">
        <v>312</v>
      </c>
      <c r="D12" s="206">
        <f>'Yearly-App'!B12</f>
        <v>0.17089213476206666</v>
      </c>
      <c r="E12" s="206">
        <f>'Yearly-App'!C12</f>
        <v>0.52707581227436817</v>
      </c>
      <c r="F12" s="206">
        <f>'Yearly-App'!D12</f>
        <v>24.244968771686327</v>
      </c>
      <c r="G12" s="206">
        <f>'Yearly-App'!E12</f>
        <v>27.487079091620984</v>
      </c>
      <c r="H12" s="206">
        <f>'Yearly-App'!F12</f>
        <v>3.436882546652031</v>
      </c>
      <c r="I12" s="206">
        <f>'Yearly-App'!G12</f>
        <v>0.88447110349423974</v>
      </c>
      <c r="J12" s="206">
        <f>'Yearly-App'!H12</f>
        <v>1.3141992846530332E-3</v>
      </c>
      <c r="K12" s="1"/>
      <c r="L12" s="1"/>
      <c r="M12" s="1"/>
      <c r="N12" s="1"/>
      <c r="O12" s="1"/>
      <c r="P12" s="1"/>
      <c r="Q12" s="1"/>
      <c r="R12" s="1"/>
    </row>
    <row r="13" spans="1:18">
      <c r="A13" s="233" t="str">
        <f>VLOOKUP(B13,weight!$A$4:$B$47,2,FALSE)</f>
        <v>SHOPIFY INC - CLASS A</v>
      </c>
      <c r="B13" s="208" t="s">
        <v>168</v>
      </c>
      <c r="C13" s="208" t="s">
        <v>312</v>
      </c>
      <c r="D13" s="206">
        <f>'Yearly-App'!B13</f>
        <v>0.11539546694253744</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2.3022477353428156E-3</v>
      </c>
      <c r="K13" s="1"/>
      <c r="L13" s="1"/>
      <c r="M13" s="1"/>
      <c r="N13" s="1"/>
      <c r="O13" s="1"/>
      <c r="P13" s="1"/>
      <c r="Q13" s="1"/>
      <c r="R13" s="1"/>
    </row>
    <row r="14" spans="1:18">
      <c r="A14" s="233" t="str">
        <f>VLOOKUP(B14,weight!$A$4:$B$47,2,FALSE)</f>
        <v>ATLASSIAN CORP-CL A</v>
      </c>
      <c r="B14" s="208" t="s">
        <v>171</v>
      </c>
      <c r="C14" s="208" t="s">
        <v>312</v>
      </c>
      <c r="D14" s="206">
        <f>'Yearly-App'!B14</f>
        <v>-0.24825375955296236</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-2.7846926243303687E-3</v>
      </c>
      <c r="K14" s="1"/>
      <c r="L14" s="1"/>
      <c r="M14" s="1"/>
      <c r="N14" s="1"/>
      <c r="O14" s="1"/>
      <c r="P14" s="1"/>
      <c r="Q14" s="1"/>
      <c r="R14" s="1"/>
    </row>
    <row r="15" spans="1:18">
      <c r="A15" s="233" t="str">
        <f>VLOOKUP(B15,weight!$A$4:$B$47,2,FALSE)</f>
        <v>MICROSOFT CORP</v>
      </c>
      <c r="B15" s="208" t="s">
        <v>155</v>
      </c>
      <c r="C15" s="208" t="s">
        <v>313</v>
      </c>
      <c r="D15" s="206">
        <f>'Yearly-Infra'!B2</f>
        <v>0.24344009489916973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7.6023863591712622E-3</v>
      </c>
      <c r="K15" s="1"/>
      <c r="L15" s="1"/>
      <c r="M15" s="1"/>
      <c r="N15" s="1"/>
      <c r="O15" s="1"/>
      <c r="P15" s="1"/>
      <c r="Q15" s="1"/>
      <c r="R15" s="1"/>
    </row>
    <row r="16" spans="1:18">
      <c r="A16" s="233" t="str">
        <f>VLOOKUP(B16,weight!$A$4:$B$47,2,FALSE)</f>
        <v>AMAZON.COM INC</v>
      </c>
      <c r="B16" s="208" t="s">
        <v>138</v>
      </c>
      <c r="C16" s="208" t="s">
        <v>313</v>
      </c>
      <c r="D16" s="206">
        <f>'Yearly-Infra'!B3</f>
        <v>-2.1149551027849878E-2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8.1150524116377527E-4</v>
      </c>
      <c r="K16" s="1"/>
      <c r="L16" s="1"/>
      <c r="M16" s="1"/>
      <c r="N16" s="1"/>
      <c r="O16" s="1"/>
      <c r="P16" s="1"/>
      <c r="Q16" s="1"/>
      <c r="R16" s="1"/>
    </row>
    <row r="17" spans="1:18" ht="28">
      <c r="A17" s="233" t="str">
        <f>VLOOKUP(B17,weight!$A$4:$B$47,2,FALSE)</f>
        <v>ALPHABET INC-CL A</v>
      </c>
      <c r="B17" s="208" t="s">
        <v>149</v>
      </c>
      <c r="C17" s="208" t="s">
        <v>313</v>
      </c>
      <c r="D17" s="206">
        <f>'Yearly-Infra'!B4</f>
        <v>-8.9804543053362273E-4</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-8.5193464245440721E-4</v>
      </c>
      <c r="K17" s="1"/>
      <c r="L17" s="1"/>
      <c r="M17" s="1"/>
      <c r="N17" s="1"/>
      <c r="O17" s="1"/>
      <c r="P17" s="1"/>
      <c r="Q17" s="1"/>
      <c r="R17" s="1"/>
    </row>
    <row r="18" spans="1:18">
      <c r="A18" s="233" t="str">
        <f>VLOOKUP(B18,weight!$A$4:$B$47,2,FALSE)</f>
        <v>TESLA INC</v>
      </c>
      <c r="B18" s="208" t="s">
        <v>173</v>
      </c>
      <c r="C18" s="208" t="s">
        <v>313</v>
      </c>
      <c r="D18" s="206">
        <f>'Yearly-Infra'!B5</f>
        <v>-0.25061905705229792</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-5.5734035212947463E-3</v>
      </c>
      <c r="K18" s="1"/>
      <c r="L18" s="1"/>
      <c r="M18" s="1"/>
      <c r="N18" s="1"/>
      <c r="O18" s="1"/>
      <c r="P18" s="1"/>
      <c r="Q18" s="1"/>
      <c r="R18" s="1"/>
    </row>
    <row r="19" spans="1:18">
      <c r="A19" s="233" t="str">
        <f>VLOOKUP(B19,weight!$A$4:$B$47,2,FALSE)</f>
        <v>PALANTIR TECHN-A</v>
      </c>
      <c r="B19" s="208" t="s">
        <v>163</v>
      </c>
      <c r="C19" s="208" t="s">
        <v>313</v>
      </c>
      <c r="D19" s="206">
        <f>'Yearly-Infra'!B6</f>
        <v>1.0397990215522945</v>
      </c>
      <c r="E19" s="206">
        <f>'Yearly-Infra'!C6</f>
        <v>0.64203454894433798</v>
      </c>
      <c r="F19" s="206">
        <f>'Yearly-Infra'!D6</f>
        <v>19.532</v>
      </c>
      <c r="G19" s="206">
        <f>'Yearly-Infra'!E6</f>
        <v>18.517110266159698</v>
      </c>
      <c r="H19" s="206">
        <f>'Yearly-Infra'!F6</f>
        <v>4.4183673469387754</v>
      </c>
      <c r="I19" s="206">
        <f>'Yearly-Infra'!G6</f>
        <v>0.86363052415210695</v>
      </c>
      <c r="J19" s="206">
        <f>'Yearly-Infra'!H6</f>
        <v>1.1528738303516797E-2</v>
      </c>
      <c r="K19" s="1"/>
      <c r="L19" s="1"/>
      <c r="M19" s="1"/>
      <c r="N19" s="1"/>
      <c r="O19" s="1"/>
      <c r="P19" s="1"/>
      <c r="Q19" s="1"/>
      <c r="R19" s="1"/>
    </row>
    <row r="20" spans="1:18">
      <c r="A20" s="233" t="str">
        <f>VLOOKUP(B20,weight!$A$4:$B$47,2,FALSE)</f>
        <v>ORACLE CORP</v>
      </c>
      <c r="B20" s="208" t="s">
        <v>161</v>
      </c>
      <c r="C20" s="208" t="s">
        <v>313</v>
      </c>
      <c r="D20" s="206">
        <f>'Yearly-Infra'!B7</f>
        <v>0.46675468074891979</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7.8113675079575021E-3</v>
      </c>
      <c r="K20" s="1"/>
      <c r="L20" s="1"/>
      <c r="M20" s="1"/>
      <c r="N20" s="1"/>
      <c r="O20" s="1"/>
      <c r="P20" s="1"/>
      <c r="Q20" s="1"/>
      <c r="R20" s="1"/>
    </row>
    <row r="21" spans="1:18">
      <c r="A21" s="233" t="str">
        <f>VLOOKUP(B21,weight!$A$4:$B$47,2,FALSE)</f>
        <v>NEBIUS GROUP NV</v>
      </c>
      <c r="B21" s="208" t="s">
        <v>157</v>
      </c>
      <c r="C21" s="208" t="s">
        <v>313</v>
      </c>
      <c r="D21" s="206">
        <f>'Yearly-Infra'!B8</f>
        <v>0.87725631768953072</v>
      </c>
      <c r="E21" s="206">
        <f>'Yearly-Infra'!C8</f>
        <v>1.493729679516953</v>
      </c>
      <c r="F21" s="206" t="e">
        <f>'Yearly-Infra'!D8</f>
        <v>#DIV/0!</v>
      </c>
      <c r="G21" s="206" t="e">
        <f>'Yearly-Infra'!E8</f>
        <v>#DIV/0!</v>
      </c>
      <c r="H21" s="206" t="e">
        <f>'Yearly-Infra'!F8</f>
        <v>#DIV/0!</v>
      </c>
      <c r="I21" s="206">
        <f>'Yearly-Infra'!G8</f>
        <v>0.74910968660968658</v>
      </c>
      <c r="J21" s="206">
        <f>'Yearly-Infra'!H8</f>
        <v>1.219963167553444E-2</v>
      </c>
      <c r="K21" s="1"/>
      <c r="L21" s="1"/>
      <c r="M21" s="1"/>
      <c r="N21" s="1"/>
      <c r="O21" s="1"/>
      <c r="P21" s="1"/>
      <c r="Q21" s="1"/>
      <c r="R21" s="1"/>
    </row>
    <row r="22" spans="1:18">
      <c r="A22" s="233" t="str">
        <f>VLOOKUP(B22,weight!$A$4:$B$47,2,FALSE)</f>
        <v>ELASTIC NV</v>
      </c>
      <c r="B22" s="208" t="s">
        <v>148</v>
      </c>
      <c r="C22" s="208" t="s">
        <v>313</v>
      </c>
      <c r="D22" s="206">
        <f>'Yearly-Infra'!B9</f>
        <v>-0.1968106580540977</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-2.039760297379426E-3</v>
      </c>
      <c r="K22" s="1"/>
      <c r="L22" s="1"/>
      <c r="M22" s="1"/>
      <c r="N22" s="1"/>
      <c r="O22" s="1"/>
      <c r="P22" s="1"/>
      <c r="Q22" s="1"/>
      <c r="R22" s="1"/>
    </row>
    <row r="23" spans="1:18">
      <c r="A23" s="233" t="str">
        <f>VLOOKUP(B23,weight!$A$4:$B$47,2,FALSE)</f>
        <v>SNOWFLAKE INC-CLASS A</v>
      </c>
      <c r="B23" s="208" t="s">
        <v>169</v>
      </c>
      <c r="C23" s="208" t="s">
        <v>313</v>
      </c>
      <c r="D23" s="206">
        <f>'Yearly-Infra'!B10</f>
        <v>0.32776374587138157</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4.1720493583356734E-3</v>
      </c>
      <c r="K23" s="1"/>
      <c r="L23" s="1"/>
      <c r="M23" s="1"/>
      <c r="N23" s="1"/>
      <c r="O23" s="1"/>
      <c r="P23" s="1"/>
      <c r="Q23" s="1"/>
      <c r="R23" s="1"/>
    </row>
    <row r="24" spans="1:18">
      <c r="A24" s="233" t="str">
        <f>VLOOKUP(B24,weight!$A$4:$B$47,2,FALSE)</f>
        <v>DATADOG INC - CLASS A</v>
      </c>
      <c r="B24" s="208" t="s">
        <v>145</v>
      </c>
      <c r="C24" s="208" t="s">
        <v>313</v>
      </c>
      <c r="D24" s="206">
        <f>'Yearly-Infra'!B11</f>
        <v>-5.1018265798866258E-2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2.8198648802787334E-5</v>
      </c>
      <c r="K24" s="1"/>
      <c r="L24" s="1"/>
      <c r="M24" s="1"/>
      <c r="N24" s="1"/>
      <c r="O24" s="1"/>
      <c r="P24" s="1"/>
      <c r="Q24" s="1"/>
      <c r="R24" s="1"/>
    </row>
    <row r="25" spans="1:18" ht="28">
      <c r="A25" s="233" t="str">
        <f>VLOOKUP(B25,weight!$A$4:$B$47,2,FALSE)</f>
        <v>CLOUDFLARE INC - CLASS A</v>
      </c>
      <c r="B25" s="208" t="s">
        <v>158</v>
      </c>
      <c r="C25" s="208" t="s">
        <v>313</v>
      </c>
      <c r="D25" s="206">
        <f>'Yearly-Infra'!B12</f>
        <v>0.85837667161961373</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7.8353955907504262E-3</v>
      </c>
      <c r="K25" s="1"/>
      <c r="L25" s="1"/>
      <c r="M25" s="1"/>
      <c r="N25" s="1"/>
      <c r="O25" s="1"/>
      <c r="P25" s="1"/>
      <c r="Q25" s="1"/>
      <c r="R25" s="1"/>
    </row>
    <row r="26" spans="1:18">
      <c r="A26" s="233" t="str">
        <f>VLOOKUP(B26,weight!$A$4:$B$47,2,FALSE)</f>
        <v>GITLAB INC-CL A</v>
      </c>
      <c r="B26" s="208" t="s">
        <v>150</v>
      </c>
      <c r="C26" s="208" t="s">
        <v>313</v>
      </c>
      <c r="D26" s="206">
        <f>'Yearly-Infra'!B13</f>
        <v>-0.25785270629991131</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-2.5502057254955255E-3</v>
      </c>
      <c r="K26" s="1"/>
      <c r="L26" s="1"/>
      <c r="M26" s="1"/>
      <c r="N26" s="1"/>
      <c r="O26" s="1"/>
      <c r="P26" s="1"/>
      <c r="Q26" s="1"/>
      <c r="R26" s="1"/>
    </row>
    <row r="27" spans="1:18" ht="28">
      <c r="A27" s="233" t="str">
        <f>VLOOKUP(B27,weight!$A$4:$B$47,2,FALSE)</f>
        <v>PALO ALTO NETWORKS INC</v>
      </c>
      <c r="B27" s="208" t="s">
        <v>162</v>
      </c>
      <c r="C27" s="208" t="s">
        <v>313</v>
      </c>
      <c r="D27" s="206">
        <f>'Yearly-Infra'!B14</f>
        <v>-4.9901077159815399E-2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7.5371549461752919E-4</v>
      </c>
      <c r="K27" s="1"/>
      <c r="L27" s="1"/>
      <c r="M27" s="1"/>
      <c r="N27" s="1"/>
      <c r="O27" s="1"/>
      <c r="P27" s="1"/>
      <c r="Q27" s="1"/>
      <c r="R27" s="1"/>
    </row>
    <row r="28" spans="1:18">
      <c r="A28" s="233" t="str">
        <f>VLOOKUP(B28,weight!$A$4:$B$47,2,FALSE)</f>
        <v>MONGODB INC</v>
      </c>
      <c r="B28" s="208" t="s">
        <v>152</v>
      </c>
      <c r="C28" s="208" t="s">
        <v>313</v>
      </c>
      <c r="D28" s="206">
        <f>'Yearly-Infra'!B15</f>
        <v>-5.0856921953524314E-2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-7.3015052296873109E-4</v>
      </c>
      <c r="K28" s="1"/>
      <c r="L28" s="1"/>
      <c r="M28" s="1"/>
      <c r="N28" s="1"/>
      <c r="O28" s="1"/>
      <c r="P28" s="1"/>
      <c r="Q28" s="1"/>
      <c r="R28" s="1"/>
    </row>
    <row r="29" spans="1:18">
      <c r="A29" s="233" t="str">
        <f>VLOOKUP(B29,weight!$A$4:$B$47,2,FALSE)</f>
        <v>PURE STORAGE-A</v>
      </c>
      <c r="B29" s="208" t="s">
        <v>164</v>
      </c>
      <c r="C29" s="208" t="s">
        <v>313</v>
      </c>
      <c r="D29" s="206">
        <f>'Yearly-Infra'!B16</f>
        <v>-0.11264854305713823</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-7.1556591233478978E-4</v>
      </c>
      <c r="K29" s="1"/>
      <c r="L29" s="1"/>
      <c r="M29" s="1"/>
      <c r="N29" s="1"/>
      <c r="O29" s="1"/>
      <c r="P29" s="1"/>
      <c r="Q29" s="1"/>
      <c r="R29" s="1"/>
    </row>
    <row r="30" spans="1:18">
      <c r="A30" s="233" t="str">
        <f>VLOOKUP(B30,weight!$A$4:$B$47,2,FALSE)</f>
        <v>ZSCALER INC</v>
      </c>
      <c r="B30" s="208" t="s">
        <v>176</v>
      </c>
      <c r="C30" s="208" t="s">
        <v>313</v>
      </c>
      <c r="D30" s="206">
        <f>'Yearly-Infra'!B17</f>
        <v>0.5535169890804279</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3.8342538539735804E-3</v>
      </c>
      <c r="K30" s="1"/>
      <c r="L30" s="1"/>
      <c r="M30" s="1"/>
      <c r="N30" s="1"/>
      <c r="O30" s="1"/>
      <c r="P30" s="1"/>
      <c r="Q30" s="1"/>
      <c r="R30" s="1"/>
    </row>
    <row r="31" spans="1:18">
      <c r="A31" s="233" t="str">
        <f>VLOOKUP(B31,weight!$A$4:$B$47,2,FALSE)</f>
        <v>CONFLUENT INC-CLASS A</v>
      </c>
      <c r="B31" s="208" t="s">
        <v>143</v>
      </c>
      <c r="C31" s="208" t="s">
        <v>313</v>
      </c>
      <c r="D31" s="206">
        <f>'Yearly-Infra'!B18</f>
        <v>-0.38483547925608019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-8.8647335062842271E-4</v>
      </c>
      <c r="K31" s="1"/>
      <c r="L31" s="1"/>
      <c r="M31" s="1"/>
      <c r="N31" s="1"/>
      <c r="O31" s="1"/>
      <c r="P31" s="1"/>
      <c r="Q31" s="1"/>
      <c r="R31" s="1"/>
    </row>
    <row r="32" spans="1:18" ht="17" customHeight="1">
      <c r="A32" s="233" t="str">
        <f>VLOOKUP(B32,weight!$A$4:$B$47,2,FALSE)</f>
        <v>NVIDIA CORP</v>
      </c>
      <c r="B32" s="208" t="s">
        <v>160</v>
      </c>
      <c r="C32" s="208" t="s">
        <v>314</v>
      </c>
      <c r="D32" s="206">
        <f>'Yearly-Semi'!B2</f>
        <v>0.29361828877801788</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8.6116440907118164E-3</v>
      </c>
      <c r="K32" s="1"/>
      <c r="L32" s="1"/>
      <c r="M32" s="1"/>
      <c r="N32" s="1"/>
      <c r="O32" s="1"/>
      <c r="P32" s="1"/>
      <c r="Q32" s="1"/>
      <c r="R32" s="1"/>
    </row>
    <row r="33" spans="1:18">
      <c r="A33" s="233" t="str">
        <f>VLOOKUP(B33,weight!$A$4:$B$47,2,FALSE)</f>
        <v>APPLE INC</v>
      </c>
      <c r="B33" s="208" t="s">
        <v>136</v>
      </c>
      <c r="C33" s="208" t="s">
        <v>314</v>
      </c>
      <c r="D33" s="206">
        <f>'Yearly-Semi'!B3</f>
        <v>-0.19183771264276017</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-4.925823864345525E-3</v>
      </c>
      <c r="K33" s="1"/>
      <c r="L33" s="1"/>
      <c r="M33" s="1"/>
      <c r="N33" s="1"/>
      <c r="O33" s="1"/>
      <c r="P33" s="1"/>
      <c r="Q33" s="1"/>
      <c r="R33" s="1"/>
    </row>
    <row r="34" spans="1:18">
      <c r="A34" s="233" t="str">
        <f>VLOOKUP(B34,weight!$A$4:$B$47,2,FALSE)</f>
        <v>BROADCOM INC</v>
      </c>
      <c r="B34" s="208" t="s">
        <v>142</v>
      </c>
      <c r="C34" s="208" t="s">
        <v>314</v>
      </c>
      <c r="D34" s="206">
        <f>'Yearly-Semi'!B4</f>
        <v>0.24499654934437531</v>
      </c>
      <c r="E34" s="206">
        <f>'Yearly-Semi'!C4</f>
        <v>0.67524416632551598</v>
      </c>
      <c r="F34" s="206">
        <f>'Yearly-Semi'!D4</f>
        <v>4.1984465455601327</v>
      </c>
      <c r="G34" s="206">
        <f>'Yearly-Semi'!E4</f>
        <v>3.5291401827783568</v>
      </c>
      <c r="H34" s="206">
        <f>'Yearly-Semi'!F4</f>
        <v>0.8028195607023727</v>
      </c>
      <c r="I34" s="206">
        <f>'Yearly-Semi'!G4</f>
        <v>0.55425280976828084</v>
      </c>
      <c r="J34" s="206">
        <f>'Yearly-Semi'!H4</f>
        <v>4.2584517497569535E-3</v>
      </c>
      <c r="K34" s="1"/>
      <c r="L34" s="1"/>
      <c r="M34" s="1"/>
      <c r="N34" s="1"/>
      <c r="O34" s="1"/>
      <c r="P34" s="1"/>
      <c r="Q34" s="1"/>
      <c r="R34" s="1"/>
    </row>
    <row r="35" spans="1:18" ht="28">
      <c r="A35" s="233" t="str">
        <f>VLOOKUP(B35,weight!$A$4:$B$47,2,FALSE)</f>
        <v>TSMC</v>
      </c>
      <c r="B35" s="208" t="s">
        <v>133</v>
      </c>
      <c r="C35" s="208" t="s">
        <v>314</v>
      </c>
      <c r="D35" s="206">
        <f>'Yearly-Semi'!B5</f>
        <v>0.16898286566696319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2.7705738738184609E-3</v>
      </c>
      <c r="K35" s="1"/>
      <c r="L35" s="1"/>
      <c r="M35" s="1"/>
      <c r="N35" s="1"/>
      <c r="O35" s="1"/>
      <c r="P35" s="1"/>
      <c r="Q35" s="1"/>
      <c r="R35" s="1"/>
    </row>
    <row r="36" spans="1:18" ht="28">
      <c r="A36" s="233" t="str">
        <f>VLOOKUP(B36,weight!$A$4:$B$47,2,FALSE)</f>
        <v>SK HYNIX INC</v>
      </c>
      <c r="B36" s="208" t="s">
        <v>130</v>
      </c>
      <c r="C36" s="208" t="s">
        <v>314</v>
      </c>
      <c r="D36" s="206">
        <f>'Yearly-Semi'!B6</f>
        <v>0.57388720660130343</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1.5894579116613957E-2</v>
      </c>
      <c r="K36" s="1"/>
      <c r="L36" s="1"/>
      <c r="M36" s="1"/>
      <c r="N36" s="1"/>
      <c r="O36" s="1"/>
      <c r="P36" s="1"/>
      <c r="Q36" s="1"/>
      <c r="R36" s="1"/>
    </row>
    <row r="37" spans="1:18" ht="28">
      <c r="A37" s="233" t="str">
        <f>VLOOKUP(B37,weight!$A$4:$B$47,2,FALSE)</f>
        <v>ASML HOLDING NV</v>
      </c>
      <c r="B37" s="208" t="s">
        <v>141</v>
      </c>
      <c r="C37" s="208" t="s">
        <v>314</v>
      </c>
      <c r="D37" s="206">
        <f>'Yearly-Semi'!B7</f>
        <v>-4.7036417152420684E-3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7.3709407462235462E-4</v>
      </c>
      <c r="K37" s="1"/>
      <c r="L37" s="1"/>
      <c r="M37" s="1"/>
      <c r="N37" s="1"/>
      <c r="O37" s="1"/>
      <c r="P37" s="1"/>
      <c r="Q37" s="1"/>
      <c r="R37" s="1"/>
    </row>
    <row r="38" spans="1:18" ht="28">
      <c r="A38" s="233" t="str">
        <f>VLOOKUP(B38,weight!$A$4:$B$47,2,FALSE)</f>
        <v>MARVELL TECHNOLOGY INC</v>
      </c>
      <c r="B38" s="208" t="s">
        <v>154</v>
      </c>
      <c r="C38" s="208" t="s">
        <v>314</v>
      </c>
      <c r="D38" s="206">
        <f>'Yearly-Semi'!B8</f>
        <v>-0.32593933906745132</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-6.3987137629590565E-3</v>
      </c>
      <c r="K38" s="1"/>
      <c r="L38" s="1"/>
      <c r="M38" s="1"/>
      <c r="N38" s="1"/>
      <c r="O38" s="1"/>
      <c r="P38" s="1"/>
      <c r="Q38" s="1"/>
      <c r="R38" s="1"/>
    </row>
    <row r="39" spans="1:18">
      <c r="A39" s="233" t="str">
        <f>VLOOKUP(B39,weight!$A$4:$B$47,2,FALSE)</f>
        <v>VERTIV HOLDINGS CO-A</v>
      </c>
      <c r="B39" s="208" t="s">
        <v>174</v>
      </c>
      <c r="C39" s="208" t="s">
        <v>314</v>
      </c>
      <c r="D39" s="206">
        <f>'Yearly-Semi'!B9</f>
        <v>0.24628113722383604</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1.5441580670853816E-3</v>
      </c>
      <c r="K39" s="1"/>
      <c r="L39" s="1"/>
      <c r="M39" s="1"/>
      <c r="N39" s="1"/>
      <c r="O39" s="1"/>
      <c r="P39" s="1"/>
      <c r="Q39" s="1"/>
      <c r="R39" s="1"/>
    </row>
    <row r="40" spans="1:18">
      <c r="A40" s="233" t="str">
        <f>VLOOKUP(B40,weight!$A$4:$B$47,2,FALSE)</f>
        <v>ARISTA NETWORKS INC</v>
      </c>
      <c r="B40" s="208" t="s">
        <v>139</v>
      </c>
      <c r="C40" s="208" t="s">
        <v>314</v>
      </c>
      <c r="D40" s="206">
        <f>'Yearly-Semi'!B10</f>
        <v>6.3693114991405064E-2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1.3509943538901696E-4</v>
      </c>
      <c r="K40" s="1"/>
      <c r="L40" s="1"/>
      <c r="M40" s="1"/>
      <c r="N40" s="1"/>
      <c r="O40" s="1"/>
      <c r="P40" s="1"/>
      <c r="Q40" s="1"/>
      <c r="R40" s="1"/>
    </row>
    <row r="41" spans="1:18" ht="28">
      <c r="A41" s="233" t="str">
        <f>VLOOKUP(B41,weight!$A$4:$B$47,2,FALSE)</f>
        <v>MEDIATEK INC</v>
      </c>
      <c r="B41" s="208" t="s">
        <v>135</v>
      </c>
      <c r="C41" s="208" t="s">
        <v>314</v>
      </c>
      <c r="D41" s="206">
        <f>'Yearly-Semi'!B11</f>
        <v>5.1693486810160616E-2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4.4653847267399653E-4</v>
      </c>
      <c r="K41" s="1"/>
      <c r="L41" s="1"/>
      <c r="M41" s="1"/>
      <c r="N41" s="1"/>
      <c r="O41" s="1"/>
      <c r="P41" s="1"/>
      <c r="Q41" s="1"/>
      <c r="R41" s="1"/>
    </row>
    <row r="42" spans="1:18" ht="28">
      <c r="A42" s="233" t="str">
        <f>VLOOKUP(B42,weight!$A$4:$B$47,2,FALSE)</f>
        <v>MICRON TECHNOLOGY INC</v>
      </c>
      <c r="B42" s="208" t="s">
        <v>156</v>
      </c>
      <c r="C42" s="208" t="s">
        <v>314</v>
      </c>
      <c r="D42" s="206">
        <f>'Yearly-Semi'!B12</f>
        <v>0.24619771863117879</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2.4777197598124627E-3</v>
      </c>
      <c r="K42" s="1"/>
      <c r="L42" s="1"/>
      <c r="M42" s="1"/>
      <c r="N42" s="1"/>
      <c r="O42" s="1"/>
      <c r="P42" s="1"/>
      <c r="Q42" s="1"/>
      <c r="R42" s="1"/>
    </row>
    <row r="43" spans="1:18">
      <c r="A43" s="233" t="str">
        <f>VLOOKUP(B43,weight!$A$4:$B$47,2,FALSE)</f>
        <v>QUALCOMM INC</v>
      </c>
      <c r="B43" s="208" t="s">
        <v>165</v>
      </c>
      <c r="C43" s="208" t="s">
        <v>314</v>
      </c>
      <c r="D43" s="206">
        <f>'Yearly-Semi'!B13</f>
        <v>-3.5346960031245933E-2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-4.6663166849597795E-5</v>
      </c>
      <c r="K43" s="1"/>
      <c r="L43" s="1"/>
      <c r="M43" s="1"/>
      <c r="N43" s="1"/>
      <c r="O43" s="1"/>
      <c r="P43" s="1"/>
      <c r="Q43" s="1"/>
      <c r="R43" s="1"/>
    </row>
    <row r="44" spans="1:18">
      <c r="A44" s="233" t="str">
        <f>VLOOKUP(B44,weight!$A$4:$B$47,2,FALSE)</f>
        <v>SYNOPSYS INC</v>
      </c>
      <c r="B44" s="208" t="s">
        <v>170</v>
      </c>
      <c r="C44" s="208" t="s">
        <v>314</v>
      </c>
      <c r="D44" s="206">
        <f>'Yearly-Semi'!B14</f>
        <v>0.27462089995055217</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1.4645482167982289E-3</v>
      </c>
      <c r="K44" s="1"/>
      <c r="L44" s="1"/>
      <c r="M44" s="1"/>
      <c r="N44" s="1"/>
      <c r="O44" s="1"/>
      <c r="P44" s="1"/>
      <c r="Q44" s="1"/>
      <c r="R44" s="1"/>
    </row>
    <row r="45" spans="1:18">
      <c r="A45" s="233" t="str">
        <f>VLOOKUP(B45,weight!$A$4:$B$47,2,FALSE)</f>
        <v>ARM HOLDINGS PLC-ADR</v>
      </c>
      <c r="B45" s="208" t="s">
        <v>140</v>
      </c>
      <c r="C45" s="208" t="s">
        <v>314</v>
      </c>
      <c r="D45" s="206">
        <f>'Yearly-Semi'!B15</f>
        <v>0.11527237354085607</v>
      </c>
      <c r="E45" s="206">
        <f>'Yearly-Semi'!C15</f>
        <v>0.56040901419636646</v>
      </c>
      <c r="F45" s="206" t="e">
        <f>'Yearly-Semi'!D15</f>
        <v>#DIV/0!</v>
      </c>
      <c r="G45" s="206" t="e">
        <f>'Yearly-Semi'!E15</f>
        <v>#DIV/0!</v>
      </c>
      <c r="H45" s="206">
        <f>'Yearly-Semi'!F15</f>
        <v>-5.2276153150437099E-2</v>
      </c>
      <c r="I45" s="206">
        <f>'Yearly-Semi'!G15</f>
        <v>-0.56255468066491687</v>
      </c>
      <c r="J45" s="206">
        <f>'Yearly-Semi'!H15</f>
        <v>1.6951608894412013E-3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0.28095164898976965</v>
      </c>
      <c r="C2" s="206">
        <f>J2/K2-1</f>
        <v>0.39867990747387716</v>
      </c>
      <c r="D2" s="206">
        <f>J2/L2-1</f>
        <v>4.9391193903471633</v>
      </c>
      <c r="E2" s="206">
        <f>J2/M2-1</f>
        <v>2.6151427687867228</v>
      </c>
      <c r="F2" s="206">
        <f>J2/N2-1</f>
        <v>0.47665263157894722</v>
      </c>
      <c r="G2" s="206">
        <f>((O2-Q2)/O2)*((P2-R2)/ABS(P2-R2))</f>
        <v>0.40814279983955076</v>
      </c>
      <c r="H2" s="206">
        <f>'Yearly-Sector-Raw-Contribute'!G2</f>
        <v>9.6622743062290597E-3</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45509</v>
      </c>
      <c r="S2" s="225">
        <f>_xll.ciqfunctions.udf.CIQ(A2,"IQ_CLOSEPRICE",$A$20,"USD")</f>
        <v>585.51</v>
      </c>
      <c r="T2" s="231">
        <f>P2-R2</f>
        <v>360</v>
      </c>
    </row>
    <row r="3" spans="1:20">
      <c r="A3" s="208" t="s">
        <v>144</v>
      </c>
      <c r="B3" s="206">
        <f>holdings!X5</f>
        <v>-0.25002243292555248</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-5.8505873616601497E-3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-0.1374844357242575</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-2.1150399576731261E-3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4.5523239675538951E-2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1.3659619887786485E-3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45509</v>
      </c>
      <c r="S5" s="225">
        <f>_xll.ciqfunctions.udf.CIQ(A5,"IQ_CLOSEPRICE",$A$20,"USD")</f>
        <v>324.23</v>
      </c>
      <c r="T5" s="231">
        <f t="shared" si="5"/>
        <v>282</v>
      </c>
    </row>
    <row r="6" spans="1:20">
      <c r="A6" s="208" t="s">
        <v>167</v>
      </c>
      <c r="B6" s="206">
        <f>holdings!X8</f>
        <v>0.15212707965951711</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1.8228147965063776E-2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45509</v>
      </c>
      <c r="S6" s="225">
        <f>_xll.ciqfunctions.udf.CIQ(A6,"IQ_CLOSEPRICE",$A$20,"USD")</f>
        <v>0</v>
      </c>
      <c r="T6" s="231">
        <f t="shared" si="5"/>
        <v>198</v>
      </c>
    </row>
    <row r="7" spans="1:20">
      <c r="A7" s="208" t="s">
        <v>172</v>
      </c>
      <c r="B7" s="206">
        <f>holdings!X9</f>
        <v>0.6258886255924172</v>
      </c>
      <c r="C7" s="206">
        <f t="shared" si="0"/>
        <v>0.49938195302843003</v>
      </c>
      <c r="D7" s="206" t="e">
        <f t="shared" si="1"/>
        <v>#DIV/0!</v>
      </c>
      <c r="E7" s="206" t="e">
        <f t="shared" si="2"/>
        <v>#DIV/0!</v>
      </c>
      <c r="F7" s="206">
        <f t="shared" si="3"/>
        <v>0.45933589990375356</v>
      </c>
      <c r="G7" s="206">
        <f t="shared" si="4"/>
        <v>0.65708037178786227</v>
      </c>
      <c r="H7" s="206">
        <f>'Yearly-Sector-Raw-Contribute'!G7</f>
        <v>5.7963148407087235E-3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-0.21786453179814702</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-3.112527115626863E-3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-0.17578393224994282</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-1.7610190693991444E-3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-0.13878231213424785</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-1.2285328862490898E-3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45509</v>
      </c>
      <c r="S10" s="225">
        <f>_xll.ciqfunctions.udf.CIQ(A10,"IQ_CLOSEPRICE",$A$20,"USD")</f>
        <v>258.02999999999997</v>
      </c>
      <c r="T10" s="231">
        <f t="shared" si="5"/>
        <v>126</v>
      </c>
    </row>
    <row r="11" spans="1:20">
      <c r="A11" s="208" t="s">
        <v>166</v>
      </c>
      <c r="B11" s="206">
        <f>holdings!X13</f>
        <v>1.1609056342896649</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1.0408026378390804E-2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45509</v>
      </c>
      <c r="S11" s="225">
        <f>_xll.ciqfunctions.udf.CIQ(A11,"IQ_CLOSEPRICE",$A$20,"USD")</f>
        <v>57.86</v>
      </c>
      <c r="T11" s="231">
        <f t="shared" si="5"/>
        <v>360</v>
      </c>
    </row>
    <row r="12" spans="1:20">
      <c r="A12" s="208" t="s">
        <v>146</v>
      </c>
      <c r="B12" s="206">
        <f>holdings!X14</f>
        <v>0.17089213476206666</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1.3141992846530332E-3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45509</v>
      </c>
      <c r="S12" s="225">
        <f>_xll.ciqfunctions.udf.CIQ(A12,"IQ_CLOSEPRICE",$A$20,"USD")</f>
        <v>323.83</v>
      </c>
      <c r="T12" s="231">
        <f t="shared" si="5"/>
        <v>192</v>
      </c>
    </row>
    <row r="13" spans="1:20">
      <c r="A13" s="208" t="s">
        <v>168</v>
      </c>
      <c r="B13" s="206">
        <f>holdings!X15</f>
        <v>0.11539546694253744</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2.3022477353428156E-3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45509</v>
      </c>
      <c r="S13" s="225">
        <f>_xll.ciqfunctions.udf.CIQ(A13,"IQ_CLOSEPRICE",$A$20,"USD")</f>
        <v>106.33</v>
      </c>
      <c r="T13" s="231">
        <f t="shared" si="5"/>
        <v>197</v>
      </c>
    </row>
    <row r="14" spans="1:20">
      <c r="A14" s="208" t="s">
        <v>171</v>
      </c>
      <c r="B14" s="206">
        <f>holdings!X16</f>
        <v>-0.24825375955296236</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-2.7846926243303687E-3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45509</v>
      </c>
      <c r="S14" s="225">
        <f>_xll.ciqfunctions.udf.CIQ(A14,"IQ_CLOSEPRICE",$A$20,"USD")</f>
        <v>243.38</v>
      </c>
      <c r="T14" s="231">
        <f t="shared" si="5"/>
        <v>189</v>
      </c>
    </row>
    <row r="15" spans="1:20">
      <c r="A15" s="19" t="s">
        <v>268</v>
      </c>
      <c r="C15" s="1"/>
      <c r="D15" s="1"/>
      <c r="E15" s="1"/>
      <c r="F15" s="1"/>
      <c r="G15" s="1"/>
      <c r="H15" s="225">
        <f>SUM(H2:H14)</f>
        <v>3.2224773484228114E-2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2.1094906388690125E-2</v>
      </c>
      <c r="C23" s="1">
        <f>C2*holdings!$U$4*0.01</f>
        <v>2.9934386779553367E-2</v>
      </c>
      <c r="D23" s="1">
        <f>D2*holdings!$U$4*0.01</f>
        <v>0.37084765850842738</v>
      </c>
      <c r="E23" s="1">
        <f>E2*holdings!$U$4*0.01</f>
        <v>0.19635475391932866</v>
      </c>
      <c r="F23" s="1">
        <f>F2*holdings!$U$4*0.01</f>
        <v>3.5788872139514746E-2</v>
      </c>
      <c r="G23" s="1">
        <f>G2*holdings!$U$4*0.01</f>
        <v>3.0644896325725861E-2</v>
      </c>
      <c r="H23" s="263">
        <f>SUM(H2:H14)</f>
        <v>3.2224773484228114E-2</v>
      </c>
    </row>
    <row r="24" spans="1:8">
      <c r="A24" s="208" t="s">
        <v>144</v>
      </c>
      <c r="B24" s="1">
        <f>B3*holdings!$U$4*0.01</f>
        <v>-1.8772624530241273E-2</v>
      </c>
      <c r="C24" s="1">
        <f>C3*holdings!$U$4*0.01</f>
        <v>3.8322294765777312E-3</v>
      </c>
      <c r="D24" s="1">
        <f>D3*holdings!$U$4*0.01</f>
        <v>4.6680780538293699E-2</v>
      </c>
      <c r="E24" s="1">
        <f>E3*holdings!$U$4*0.01</f>
        <v>3.1607516749933541E-2</v>
      </c>
      <c r="F24" s="1">
        <f>F3*holdings!$U$4*0.01</f>
        <v>2.3048635997039522E-3</v>
      </c>
      <c r="G24" s="1">
        <f>G3*holdings!$U$4*0.01</f>
        <v>-2.8283584664215801E-2</v>
      </c>
      <c r="H24" s="264"/>
    </row>
    <row r="25" spans="1:8">
      <c r="A25" s="208" t="s">
        <v>159</v>
      </c>
      <c r="B25" s="1">
        <f>B4*holdings!$U$4*0.01</f>
        <v>-1.0322848475648927E-2</v>
      </c>
      <c r="C25" s="1">
        <f>C4*holdings!$U$4*0.01</f>
        <v>1.8182646625568639E-2</v>
      </c>
      <c r="D25" s="1">
        <f>D4*holdings!$U$4*0.01</f>
        <v>9.790828611774785E-2</v>
      </c>
      <c r="E25" s="1">
        <f>E4*holdings!$U$4*0.01</f>
        <v>9.4550641452926507E-2</v>
      </c>
      <c r="F25" s="1">
        <f>F4*holdings!$U$4*0.01</f>
        <v>2.2454756895463595E-2</v>
      </c>
      <c r="G25" s="1">
        <f>G4*holdings!$U$4*0.01</f>
        <v>-3.2552519372582849E-2</v>
      </c>
      <c r="H25" s="264"/>
    </row>
    <row r="26" spans="1:8">
      <c r="A26" s="208" t="s">
        <v>147</v>
      </c>
      <c r="B26" s="1">
        <f>B5*holdings!$U$4*0.01</f>
        <v>3.4180560353300016E-3</v>
      </c>
      <c r="C26" s="1">
        <f>C5*holdings!$U$4*0.01</f>
        <v>8.1522796869311458E-3</v>
      </c>
      <c r="D26" s="1">
        <f>D5*holdings!$U$4*0.01</f>
        <v>0.31499184132879576</v>
      </c>
      <c r="E26" s="1">
        <f>E5*holdings!$U$4*0.01</f>
        <v>0.14457811443635851</v>
      </c>
      <c r="F26" s="1">
        <f>F5*holdings!$U$4*0.01</f>
        <v>7.4147842123984592E-2</v>
      </c>
      <c r="G26" s="1">
        <f>G5*holdings!$U$4*0.01</f>
        <v>5.5097891912053658E-2</v>
      </c>
      <c r="H26" s="264"/>
    </row>
    <row r="27" spans="1:8">
      <c r="A27" s="208" t="s">
        <v>167</v>
      </c>
      <c r="B27" s="1">
        <f>B6*holdings!$U$4*0.01</f>
        <v>1.1422273249299109E-2</v>
      </c>
      <c r="C27" s="1">
        <f>C6*holdings!$U$4*0.01</f>
        <v>1.491127574296317E-2</v>
      </c>
      <c r="D27" s="1">
        <f>D6*holdings!$U$4*0.01</f>
        <v>0.13961418789789018</v>
      </c>
      <c r="E27" s="1">
        <f>E6*holdings!$U$4*0.01</f>
        <v>0.12097789090154082</v>
      </c>
      <c r="F27" s="1">
        <f>F6*holdings!$U$4*0.01</f>
        <v>4.046866124898657E-2</v>
      </c>
      <c r="G27" s="1">
        <f>G6*holdings!$U$4*0.01</f>
        <v>2.8280226166605922E-2</v>
      </c>
      <c r="H27" s="264"/>
    </row>
    <row r="28" spans="1:8">
      <c r="A28" s="208" t="s">
        <v>172</v>
      </c>
      <c r="B28" s="1">
        <f>B7*holdings!$U$4*0.01</f>
        <v>4.6994071805923902E-2</v>
      </c>
      <c r="C28" s="1">
        <f>C7*holdings!$U$4*0.01</f>
        <v>3.7495475072721753E-2</v>
      </c>
      <c r="D28" s="1"/>
      <c r="E28" s="1"/>
      <c r="F28" s="1">
        <f>F7*holdings!$U$4*0.01</f>
        <v>3.4488666801835537E-2</v>
      </c>
      <c r="G28" s="1">
        <f>G7*holdings!$U$4*0.01</f>
        <v>4.9336065413929577E-2</v>
      </c>
      <c r="H28" s="264"/>
    </row>
    <row r="29" spans="1:8">
      <c r="A29" s="208" t="s">
        <v>137</v>
      </c>
      <c r="B29" s="1">
        <f>B8*holdings!$U$4*0.01</f>
        <v>-1.6358088376498773E-2</v>
      </c>
      <c r="C29" s="1">
        <f>C8*holdings!$U$4*0.01</f>
        <v>3.7993932822160599E-3</v>
      </c>
      <c r="D29" s="1">
        <f>D8*holdings!$U$4*0.01</f>
        <v>4.6844360619593467E-3</v>
      </c>
      <c r="E29" s="1">
        <f>E8*holdings!$U$4*0.01</f>
        <v>7.4603970698359015E-3</v>
      </c>
      <c r="F29" s="1">
        <f>F8*holdings!$U$4*0.01</f>
        <v>-2.6314849885870378E-2</v>
      </c>
      <c r="G29" s="1">
        <f>G8*holdings!$U$4*0.01</f>
        <v>-3.2670218576608109E-2</v>
      </c>
      <c r="H29" s="264"/>
    </row>
    <row r="30" spans="1:8">
      <c r="A30" s="208" t="s">
        <v>151</v>
      </c>
      <c r="B30" s="1">
        <f>B9*holdings!$U$4*0.01</f>
        <v>-1.3198518708759798E-2</v>
      </c>
      <c r="C30" s="1">
        <f>C9*holdings!$U$4*0.01</f>
        <v>1.2607347883316314E-3</v>
      </c>
      <c r="D30" s="1">
        <f>D9*holdings!$U$4*0.01</f>
        <v>0.22548764239407323</v>
      </c>
      <c r="E30" s="1">
        <f>E9*holdings!$U$4*0.01</f>
        <v>7.0393408990659295E-2</v>
      </c>
      <c r="F30" s="1">
        <f>F9*holdings!$U$4*0.01</f>
        <v>1.8554139099952252E-3</v>
      </c>
      <c r="G30" s="1">
        <f>G9*holdings!$U$4*0.01</f>
        <v>-3.699597566081337E-2</v>
      </c>
      <c r="H30" s="264"/>
    </row>
    <row r="31" spans="1:8">
      <c r="A31" s="208" t="s">
        <v>175</v>
      </c>
      <c r="B31" s="1">
        <f>B10*holdings!$U$4*0.01</f>
        <v>-1.0420297917470258E-2</v>
      </c>
      <c r="C31" s="1">
        <f>C10*holdings!$U$4*0.01</f>
        <v>3.3529848809090426E-3</v>
      </c>
      <c r="D31" s="1">
        <f>D10*holdings!$U$4*0.01</f>
        <v>2.81687080894166E-2</v>
      </c>
      <c r="E31" s="1">
        <f>E10*holdings!$U$4*0.01</f>
        <v>1.9437200585205396E-2</v>
      </c>
      <c r="F31" s="1">
        <f>F10*holdings!$U$4*0.01</f>
        <v>-6.032249207770403E-4</v>
      </c>
      <c r="G31" s="1">
        <f>G10*holdings!$U$4*0.01</f>
        <v>2.4054895996275572E-2</v>
      </c>
      <c r="H31" s="264"/>
    </row>
    <row r="32" spans="1:8">
      <c r="A32" s="208" t="s">
        <v>166</v>
      </c>
      <c r="B32" s="1">
        <f>B11*holdings!$U$4*0.01</f>
        <v>8.7165160871987418E-2</v>
      </c>
      <c r="C32" s="1">
        <f>C11*holdings!$U$4*0.01</f>
        <v>7.8541813683262046E-2</v>
      </c>
      <c r="D32" s="1">
        <f>D11*holdings!$U$4*0.01</f>
        <v>0.21364721340096082</v>
      </c>
      <c r="E32" s="1">
        <f>E11*holdings!$U$4*0.01</f>
        <v>0.13730297342539208</v>
      </c>
      <c r="F32" s="1">
        <f>F11*holdings!$U$4*0.01</f>
        <v>0.15384019854534267</v>
      </c>
      <c r="G32" s="1">
        <f>G11*holdings!$U$4*0.01</f>
        <v>5.3592990001011989E-2</v>
      </c>
      <c r="H32" s="264"/>
    </row>
    <row r="33" spans="1:8">
      <c r="A33" s="208" t="s">
        <v>146</v>
      </c>
      <c r="B33" s="1">
        <f>B12*holdings!$U$4*0.01</f>
        <v>1.2831224156653664E-2</v>
      </c>
      <c r="C33" s="1">
        <f>C12*holdings!$U$4*0.01</f>
        <v>3.9574834173959482E-2</v>
      </c>
      <c r="D33" s="1">
        <f>D12*holdings!$U$4*0.01</f>
        <v>1.8204034340943194</v>
      </c>
      <c r="E33" s="1">
        <f>E12*holdings!$U$4*0.01</f>
        <v>2.0638332696078248</v>
      </c>
      <c r="F33" s="1">
        <f>F12*holdings!$U$4*0.01</f>
        <v>0.2580540667806776</v>
      </c>
      <c r="G33" s="1">
        <f>G12*holdings!$U$4*0.01</f>
        <v>6.6409416704978408E-2</v>
      </c>
      <c r="H33" s="264"/>
    </row>
    <row r="34" spans="1:8">
      <c r="A34" s="208" t="s">
        <v>168</v>
      </c>
      <c r="B34" s="1">
        <f>B13*holdings!$U$4*0.01</f>
        <v>8.6643256289293102E-3</v>
      </c>
      <c r="C34" s="1">
        <f>C13*holdings!$U$4*0.01</f>
        <v>3.8686313058540568E-2</v>
      </c>
      <c r="D34" s="1">
        <f>D13*holdings!$U$4*0.01</f>
        <v>0.15771630463928143</v>
      </c>
      <c r="E34" s="1">
        <f>E13*holdings!$U$4*0.01</f>
        <v>0.14219630028150895</v>
      </c>
      <c r="F34" s="1">
        <f>F13*holdings!$U$4*0.01</f>
        <v>6.9329997575972857E-2</v>
      </c>
      <c r="G34" s="1">
        <f>G13*holdings!$U$4*0.01</f>
        <v>4.6902686211013504E-2</v>
      </c>
      <c r="H34" s="264"/>
    </row>
    <row r="35" spans="1:8">
      <c r="A35" s="208" t="s">
        <v>171</v>
      </c>
      <c r="B35" s="1">
        <f>B14*holdings!$U$4*0.01</f>
        <v>-1.8639825881928956E-2</v>
      </c>
      <c r="C35" s="1">
        <f>C14*holdings!$U$4*0.01</f>
        <v>-4.4920642052884334E-3</v>
      </c>
      <c r="D35" s="1">
        <f>D14*holdings!$U$4*0.01</f>
        <v>3.3714920153264966E-2</v>
      </c>
      <c r="E35" s="1">
        <f>E14*holdings!$U$4*0.01</f>
        <v>1.438033772149443E-2</v>
      </c>
      <c r="F35" s="1">
        <f>F14*holdings!$U$4*0.01</f>
        <v>4.5626859607244821E-3</v>
      </c>
      <c r="G35" s="1">
        <f>G14*holdings!$U$4*0.01</f>
        <v>4.3923990467262683E-2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0.24344009489916973</v>
      </c>
      <c r="C2" s="206">
        <f>J2/K2-1</f>
        <v>0.39132089836315198</v>
      </c>
      <c r="D2" s="206">
        <f>J2/L2-1</f>
        <v>1.0055655718429097</v>
      </c>
      <c r="E2" s="206">
        <f>J2/M2-1</f>
        <v>0.96211511177575804</v>
      </c>
      <c r="F2" s="206">
        <f>J2/N2-1</f>
        <v>0.1515956249718684</v>
      </c>
      <c r="G2" s="206">
        <f>((O2-Q2)/O2)*((P2-R2)/ABS(P2-R2))</f>
        <v>0.32837914174961524</v>
      </c>
      <c r="H2" s="206">
        <f>'Yearly-Sector-Raw-Contribute'!G15</f>
        <v>7.6023863591712622E-3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-2.1149551027849878E-2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8.1150524116377527E-4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45509</v>
      </c>
      <c r="S3" s="225">
        <f>_xll.ciqfunctions.udf.CIQ(A3,"IQ_CLOSEPRICE",$A$24,"USD")</f>
        <v>219.39</v>
      </c>
      <c r="T3" s="231">
        <f t="shared" ref="T3:T18" si="5">P3-R3</f>
        <v>183</v>
      </c>
    </row>
    <row r="4" spans="1:20" ht="28">
      <c r="A4" s="208" t="s">
        <v>149</v>
      </c>
      <c r="B4" s="229">
        <f>holdings!X19</f>
        <v>-8.9804543053362273E-4</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-8.5193464245440721E-4</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-0.25061905705229792</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-5.5734035212947463E-3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45509</v>
      </c>
      <c r="S5" s="225">
        <f>_xll.ciqfunctions.udf.CIQ(A5,"IQ_CLOSEPRICE",$A$24,"USD")</f>
        <v>403.84</v>
      </c>
      <c r="T5" s="231">
        <f t="shared" si="5"/>
        <v>135</v>
      </c>
    </row>
    <row r="6" spans="1:20">
      <c r="A6" s="208" t="s">
        <v>163</v>
      </c>
      <c r="B6" s="229">
        <f>holdings!X21</f>
        <v>1.0397990215522945</v>
      </c>
      <c r="C6" s="206">
        <f t="shared" si="0"/>
        <v>0.64203454894433798</v>
      </c>
      <c r="D6" s="206">
        <f t="shared" si="1"/>
        <v>19.532</v>
      </c>
      <c r="E6" s="206">
        <f t="shared" si="2"/>
        <v>18.517110266159698</v>
      </c>
      <c r="F6" s="206">
        <f t="shared" si="3"/>
        <v>4.4183673469387754</v>
      </c>
      <c r="G6" s="206">
        <f t="shared" si="4"/>
        <v>0.86363052415210695</v>
      </c>
      <c r="H6" s="206">
        <f>'Yearly-Sector-Raw-Contribute'!G19</f>
        <v>1.1528738303516797E-2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45873</v>
      </c>
      <c r="Q6" s="225">
        <f>_xll.ciqfunctions.udf.CIQ(A6,"IQ_YEARLOW",$A$19,"USD")</f>
        <v>21.23</v>
      </c>
      <c r="R6" s="230" cm="1">
        <f t="array" ref="R6">_xll.ciqfunctions.udf.CIQ(A6,"IQ_YEARLOW_DATE")</f>
        <v>45509</v>
      </c>
      <c r="S6" s="225">
        <f>_xll.ciqfunctions.udf.CIQ(A6,"IQ_CLOSEPRICE",$A$24,"USD")</f>
        <v>75.63</v>
      </c>
      <c r="T6" s="231">
        <f t="shared" si="5"/>
        <v>364</v>
      </c>
    </row>
    <row r="7" spans="1:20">
      <c r="A7" s="208" t="s">
        <v>161</v>
      </c>
      <c r="B7" s="229">
        <f>holdings!X22</f>
        <v>0.46675468074891979</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7.8113675079575021E-3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0.87725631768953072</v>
      </c>
      <c r="C8" s="206">
        <f t="shared" si="0"/>
        <v>1.493729679516953</v>
      </c>
      <c r="D8" s="206" t="e">
        <f t="shared" si="1"/>
        <v>#DIV/0!</v>
      </c>
      <c r="E8" s="206" t="e">
        <f t="shared" si="2"/>
        <v>#DIV/0!</v>
      </c>
      <c r="F8" s="206" t="e">
        <f t="shared" si="3"/>
        <v>#DIV/0!</v>
      </c>
      <c r="G8" s="206">
        <f t="shared" si="4"/>
        <v>0.74910968660968658</v>
      </c>
      <c r="H8" s="206">
        <f>'Yearly-Sector-Raw-Contribute'!G21</f>
        <v>1.219963167553444E-2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-0.1968106580540977</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-2.039760297379426E-3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0.32776374587138157</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4.1720493583356734E-3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-5.1018265798866258E-2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2.8198648802787334E-5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0.85837667161961373</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7.8353955907504262E-3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45873</v>
      </c>
      <c r="Q12" s="225">
        <f>_xll.ciqfunctions.udf.CIQ(A12,"IQ_YEARLOW",$A$19,"USD")</f>
        <v>69.260000000000005</v>
      </c>
      <c r="R12" s="230" cm="1">
        <f t="array" ref="R12">_xll.ciqfunctions.udf.CIQ(A12,"IQ_YEARLOW_DATE")</f>
        <v>45509</v>
      </c>
      <c r="S12" s="225">
        <f>_xll.ciqfunctions.udf.CIQ(A12,"IQ_CLOSEPRICE",$A$24,"USD")</f>
        <v>107.68</v>
      </c>
      <c r="T12" s="231">
        <f t="shared" si="5"/>
        <v>364</v>
      </c>
    </row>
    <row r="13" spans="1:20">
      <c r="A13" s="208" t="s">
        <v>150</v>
      </c>
      <c r="B13" s="229">
        <f>holdings!X28</f>
        <v>-0.25785270629991131</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-2.5502057254955255E-3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-4.9901077159815399E-2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7.5371549461752919E-4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45509</v>
      </c>
      <c r="S14" s="225">
        <f>_xll.ciqfunctions.udf.CIQ(A14,"IQ_CLOSEPRICE",$A$24,"USD")</f>
        <v>181.96</v>
      </c>
      <c r="T14" s="231">
        <f t="shared" si="5"/>
        <v>358</v>
      </c>
    </row>
    <row r="15" spans="1:20">
      <c r="A15" s="208" t="s">
        <v>152</v>
      </c>
      <c r="B15" s="229">
        <f>holdings!X30</f>
        <v>-5.0856921953524314E-2</v>
      </c>
      <c r="C15" s="206">
        <f>J15/K15-1</f>
        <v>0.37215873414542266</v>
      </c>
      <c r="D15" s="206">
        <f>J15/L15-1</f>
        <v>0.4312004715436506</v>
      </c>
      <c r="E15" s="206">
        <f>J15/M15-1</f>
        <v>6.7666601524330572E-2</v>
      </c>
      <c r="F15" s="206">
        <f>J15/N15-1</f>
        <v>-0.16908745247148294</v>
      </c>
      <c r="G15" s="206">
        <f t="shared" si="4"/>
        <v>-0.61951351351351347</v>
      </c>
      <c r="H15" s="206">
        <f>'Yearly-Sector-Raw-Contribute'!G28</f>
        <v>-7.3015052296873109E-4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-0.11264854305713823</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-7.1556591233478978E-4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0.5535169890804279</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3.8342538539735804E-3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-0.38483547925608019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-8.8647335062842271E-4</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4.3229748061267725E-2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7.8072020938720108E-2</v>
      </c>
      <c r="C27" s="1">
        <f>C6*holdings!$U$4*0.01</f>
        <v>4.8206368451600951E-2</v>
      </c>
      <c r="D27" s="1">
        <f>D6*holdings!$U$4*0.01</f>
        <v>1.4665360145257542</v>
      </c>
      <c r="E27" s="1">
        <f>E6*holdings!$U$4*0.01</f>
        <v>1.3903342765854891</v>
      </c>
      <c r="F27" s="1">
        <f>F6*holdings!$U$4*0.01</f>
        <v>0.33174763668289592</v>
      </c>
      <c r="G27" s="1">
        <f>G6*holdings!$U$4*0.01</f>
        <v>6.4844627632235266E-2</v>
      </c>
      <c r="H27" s="263"/>
    </row>
    <row r="28" spans="1:20">
      <c r="A28" s="208" t="s">
        <v>144</v>
      </c>
      <c r="B28" s="1">
        <f>B7*holdings!$U$4*0.01</f>
        <v>3.504569676770232E-2</v>
      </c>
      <c r="C28" s="1">
        <f>C7*holdings!$U$4*0.01</f>
        <v>7.0127602053890167E-2</v>
      </c>
      <c r="D28" s="1">
        <f>D7*holdings!$U$4*0.01</f>
        <v>0.1498600605531647</v>
      </c>
      <c r="E28" s="1">
        <f>E7*holdings!$U$4*0.01</f>
        <v>0.14579000323813252</v>
      </c>
      <c r="F28" s="1">
        <f>F7*holdings!$U$4*0.01</f>
        <v>5.8936657476751426E-2</v>
      </c>
      <c r="G28" s="1">
        <f>G7*holdings!$U$4*0.01</f>
        <v>3.9612936613117163E-2</v>
      </c>
      <c r="H28" s="264"/>
    </row>
    <row r="29" spans="1:20">
      <c r="A29" s="208" t="s">
        <v>159</v>
      </c>
      <c r="B29" s="1">
        <f>B8*holdings!$U$4*0.01</f>
        <v>6.5867703453918874E-2</v>
      </c>
      <c r="C29" s="1">
        <f>C8*holdings!$U$4*0.01</f>
        <v>0.11215484184812741</v>
      </c>
      <c r="D29" s="1"/>
      <c r="E29" s="1"/>
      <c r="F29" s="1"/>
      <c r="G29" s="1">
        <f>G8*holdings!$U$4*0.01</f>
        <v>5.6245972467909411E-2</v>
      </c>
      <c r="H29" s="264"/>
    </row>
    <row r="30" spans="1:20">
      <c r="A30" s="208" t="s">
        <v>147</v>
      </c>
      <c r="B30" s="1">
        <f>B9*holdings!$U$4*0.01</f>
        <v>-1.4777284357917649E-2</v>
      </c>
      <c r="C30" s="1">
        <f>C9*holdings!$U$4*0.01</f>
        <v>8.1283691143084012E-3</v>
      </c>
      <c r="D30" s="1">
        <f>D9*holdings!$U$4*0.01</f>
        <v>3.0811459909505987E-2</v>
      </c>
      <c r="E30" s="1">
        <f>E9*holdings!$U$4*0.01</f>
        <v>4.2472998176295768E-2</v>
      </c>
      <c r="F30" s="1">
        <f>F9*holdings!$U$4*0.01</f>
        <v>-1.9006490707691222E-2</v>
      </c>
      <c r="G30" s="1">
        <f>G9*holdings!$U$4*0.01</f>
        <v>3.1489184068066021E-2</v>
      </c>
      <c r="H30" s="264"/>
    </row>
    <row r="31" spans="1:20">
      <c r="A31" s="208" t="s">
        <v>167</v>
      </c>
      <c r="B31" s="1">
        <f>B10*holdings!$U$4*0.01</f>
        <v>2.4609734670092573E-2</v>
      </c>
      <c r="C31" s="1">
        <f>C10*holdings!$U$4*0.01</f>
        <v>3.5675648703659982E-2</v>
      </c>
      <c r="D31" s="1">
        <f>D10*holdings!$U$4*0.01</f>
        <v>3.6086442874397648E-2</v>
      </c>
      <c r="E31" s="1">
        <f>E10*holdings!$U$4*0.01</f>
        <v>3.8535335930421473E-2</v>
      </c>
      <c r="F31" s="1">
        <f>F10*holdings!$U$4*0.01</f>
        <v>4.2565814142600376E-2</v>
      </c>
      <c r="G31" s="1">
        <f>G10*holdings!$U$4*0.01</f>
        <v>3.9586305799167387E-2</v>
      </c>
      <c r="H31" s="264"/>
    </row>
    <row r="32" spans="1:20">
      <c r="A32" s="208" t="s">
        <v>172</v>
      </c>
      <c r="B32" s="1">
        <f>B11*holdings!$U$4*0.01</f>
        <v>-3.8306432619642089E-3</v>
      </c>
      <c r="C32" s="1">
        <f>C11*holdings!$U$4*0.01</f>
        <v>4.2795602599233692E-2</v>
      </c>
      <c r="D32" s="1">
        <f>D11*holdings!$U$4*0.01</f>
        <v>6.6751028770106274E-2</v>
      </c>
      <c r="E32" s="1">
        <f>E11*holdings!$U$4*0.01</f>
        <v>8.786712387114623E-2</v>
      </c>
      <c r="F32" s="1">
        <f>F11*holdings!$U$4*0.01</f>
        <v>1.3233744187351919E-2</v>
      </c>
      <c r="G32" s="1">
        <f>G11*holdings!$U$4*0.01</f>
        <v>-3.90472638542467E-2</v>
      </c>
      <c r="H32" s="264"/>
    </row>
    <row r="33" spans="1:8">
      <c r="A33" s="208" t="s">
        <v>137</v>
      </c>
      <c r="B33" s="1">
        <f>B12*holdings!$U$4*0.01</f>
        <v>6.4450148625788989E-2</v>
      </c>
      <c r="C33" s="1">
        <f>C12*holdings!$U$4*0.01</f>
        <v>5.800029153494915E-2</v>
      </c>
      <c r="D33" s="1">
        <f>D12*holdings!$U$4*0.01</f>
        <v>0.21713783550992177</v>
      </c>
      <c r="E33" s="1">
        <f>E12*holdings!$U$4*0.01</f>
        <v>0.18695582392775545</v>
      </c>
      <c r="F33" s="1">
        <f>F12*holdings!$U$4*0.01</f>
        <v>0.10217545713588803</v>
      </c>
      <c r="G33" s="1">
        <f>G12*holdings!$U$4*0.01</f>
        <v>4.8820939314381785E-2</v>
      </c>
      <c r="H33" s="264"/>
    </row>
    <row r="34" spans="1:8">
      <c r="A34" s="208" t="s">
        <v>151</v>
      </c>
      <c r="B34" s="1">
        <f>B13*holdings!$U$4*0.01</f>
        <v>-1.9360550902711028E-2</v>
      </c>
      <c r="C34" s="1">
        <f>C13*holdings!$U$4*0.01</f>
        <v>1.7852082970128877E-3</v>
      </c>
      <c r="D34" s="1">
        <f>D13*holdings!$U$4*0.01</f>
        <v>8.2962334861777735E-3</v>
      </c>
      <c r="E34" s="1">
        <f>E13*holdings!$U$4*0.01</f>
        <v>2.2021032298114692E-2</v>
      </c>
      <c r="F34" s="1">
        <f>F13*holdings!$U$4*0.01</f>
        <v>-1.4575893366878983E-2</v>
      </c>
      <c r="G34" s="1">
        <f>G13*holdings!$U$4*0.01</f>
        <v>-3.6725149620449468E-2</v>
      </c>
      <c r="H34" s="264"/>
    </row>
    <row r="35" spans="1:8">
      <c r="A35" s="208" t="s">
        <v>175</v>
      </c>
      <c r="B35" s="1">
        <f>B14*holdings!$U$4*0.01</f>
        <v>-3.7467605375024488E-3</v>
      </c>
      <c r="C35" s="1">
        <f>C14*holdings!$U$4*0.01</f>
        <v>1.2801268526410035E-2</v>
      </c>
      <c r="D35" s="1">
        <f>D14*holdings!$U$4*0.01</f>
        <v>9.8399942104426791E-2</v>
      </c>
      <c r="E35" s="1">
        <f>E14*holdings!$U$4*0.01</f>
        <v>8.4689011991207611E-2</v>
      </c>
      <c r="F35" s="1">
        <f>F14*holdings!$U$4*0.01</f>
        <v>1.4432080713187485E-2</v>
      </c>
      <c r="G35" s="1">
        <f>G14*holdings!$U$4*0.01</f>
        <v>2.3916982758667011E-2</v>
      </c>
      <c r="H35" s="264"/>
    </row>
    <row r="36" spans="1:8">
      <c r="A36" s="208" t="s">
        <v>166</v>
      </c>
      <c r="B36" s="1">
        <f>B15*holdings!$U$4*0.01</f>
        <v>-3.818528959285731E-3</v>
      </c>
      <c r="C36" s="1">
        <f>C15*holdings!$U$4*0.01</f>
        <v>2.7943077347152259E-2</v>
      </c>
      <c r="D36" s="1">
        <f>D15*holdings!$U$4*0.01</f>
        <v>3.2376153030885278E-2</v>
      </c>
      <c r="E36" s="1">
        <f>E15*holdings!$U$4*0.01</f>
        <v>5.0806629180828438E-3</v>
      </c>
      <c r="F36" s="1">
        <f>F15*holdings!$U$4*0.01</f>
        <v>-1.2695721823358668E-2</v>
      </c>
      <c r="G36" s="1">
        <f>G15*holdings!$U$4*0.01</f>
        <v>-4.6515404415981731E-2</v>
      </c>
      <c r="H36" s="264"/>
    </row>
    <row r="37" spans="1:8">
      <c r="A37" s="208" t="s">
        <v>146</v>
      </c>
      <c r="B37" s="1">
        <f>B16*holdings!$U$4*0.01</f>
        <v>-8.4580762531818732E-3</v>
      </c>
      <c r="C37" s="1">
        <f>C16*holdings!$U$4*0.01</f>
        <v>2.7875408174209672E-2</v>
      </c>
      <c r="D37" s="1">
        <f>D16*holdings!$U$4*0.01</f>
        <v>7.2177126618986842E-2</v>
      </c>
      <c r="E37" s="1">
        <f>E16*holdings!$U$4*0.01</f>
        <v>0.10814493925727592</v>
      </c>
      <c r="F37" s="1">
        <f>F16*holdings!$U$4*0.01</f>
        <v>-5.177348275878688E-3</v>
      </c>
      <c r="G37" s="1">
        <f>G16*holdings!$U$4*0.01</f>
        <v>-3.9911498168607715E-2</v>
      </c>
      <c r="H37" s="264"/>
    </row>
    <row r="38" spans="1:8">
      <c r="A38" s="208" t="s">
        <v>168</v>
      </c>
      <c r="B38" s="1">
        <f>B17*holdings!$U$4*0.01</f>
        <v>4.1560137166614081E-2</v>
      </c>
      <c r="C38" s="1">
        <f>C17*holdings!$U$4*0.01</f>
        <v>3.181230500754155E-2</v>
      </c>
      <c r="D38" s="1">
        <f>D17*holdings!$U$4*0.01</f>
        <v>8.5993270809753164E-2</v>
      </c>
      <c r="E38" s="1">
        <f>E17*holdings!$U$4*0.01</f>
        <v>0.12400607773356796</v>
      </c>
      <c r="F38" s="1">
        <f>F17*holdings!$U$4*0.01</f>
        <v>3.51733682151463E-2</v>
      </c>
      <c r="G38" s="1">
        <f>G17*holdings!$U$4*0.01</f>
        <v>3.8904627707403057E-2</v>
      </c>
      <c r="H38" s="264"/>
    </row>
    <row r="39" spans="1:8">
      <c r="A39" s="208" t="s">
        <v>171</v>
      </c>
      <c r="B39" s="1">
        <f>B18*holdings!$U$4*0.01</f>
        <v>-2.8894895043841923E-2</v>
      </c>
      <c r="C39" s="1">
        <f>C18*holdings!$U$4*0.01</f>
        <v>1.519425512590415E-2</v>
      </c>
      <c r="D39" s="1">
        <f>D18*holdings!$U$4*0.01</f>
        <v>7.8246211787032487E-3</v>
      </c>
      <c r="E39" s="1">
        <f>E18*holdings!$U$4*0.01</f>
        <v>9.4020815424016666E-3</v>
      </c>
      <c r="F39" s="1">
        <f>F18*holdings!$U$4*0.01</f>
        <v>-1.8151484749886063E-3</v>
      </c>
      <c r="G39" s="1">
        <f>G18*holdings!$U$4*0.01</f>
        <v>-3.9839958528394136E-2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0.29361828877801788</v>
      </c>
      <c r="C2" s="206">
        <f>J2/K2-1</f>
        <v>0.70460143856537605</v>
      </c>
      <c r="D2" s="206">
        <f>J2/L2-1</f>
        <v>9.2227737398806369</v>
      </c>
      <c r="E2" s="206">
        <f>J2/M2-1</f>
        <v>6.1894609982130246</v>
      </c>
      <c r="F2" s="206">
        <f>J2/N2-1</f>
        <v>0.41977841608535083</v>
      </c>
      <c r="G2" s="206">
        <f>((O2-Q2)/O2)*((P2-R2)/ABS(P2-R2))</f>
        <v>0.50264124942581534</v>
      </c>
      <c r="H2" s="206">
        <f>'Yearly-Sector-Raw-Contribute'!G32</f>
        <v>8.6116440907118164E-3</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-0.19183771264276017</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-4.925823864345525E-3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0.24499654934437531</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4.2584517497569535E-3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45509</v>
      </c>
      <c r="S4" s="225">
        <f>_xll.ciqfunctions.udf.CIQ(A4,"IQ_CLOSEPRICE",$A$21,"USD")</f>
        <v>231.84</v>
      </c>
      <c r="T4" s="230">
        <f t="shared" si="5"/>
        <v>360</v>
      </c>
    </row>
    <row r="5" spans="1:20" ht="28">
      <c r="A5" s="208" t="s">
        <v>133</v>
      </c>
      <c r="B5" s="206">
        <f>holdings!X37</f>
        <v>0.16898286566696319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2.7705738738184609E-3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0.57388720660130343</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1.5894579116613957E-2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-4.7036417152420684E-3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7.3709407462235462E-4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-0.32593933906745132</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-6.3987137629590565E-3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0.24628113722383604</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1.5441580670853816E-3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6.3693114991405064E-2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1.3509943538901696E-4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5.1693486810160616E-2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4.4653847267399653E-4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45509</v>
      </c>
      <c r="S11" s="225">
        <f>_xll.ciqfunctions.udf.CIQ(A11,"IQ_CLOSEPRICE",$A$21,"USD")</f>
        <v>43.166559999999997</v>
      </c>
      <c r="T11" s="230">
        <f t="shared" si="5"/>
        <v>205</v>
      </c>
    </row>
    <row r="12" spans="1:20">
      <c r="A12" s="208" t="s">
        <v>156</v>
      </c>
      <c r="B12" s="206">
        <f>holdings!X44</f>
        <v>0.24619771863117879</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2.4777197598124627E-3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-3.5346960031245933E-2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-4.6663166849597795E-5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0.27462089995055217</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1.4645482167982289E-3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0.11527237354085607</v>
      </c>
      <c r="C15" s="206">
        <f>J15/K15-1</f>
        <v>0.56040901419636646</v>
      </c>
      <c r="D15" s="206" t="e">
        <f>J15/L15-1</f>
        <v>#DIV/0!</v>
      </c>
      <c r="E15" s="206" t="e">
        <f>J15/M15-1</f>
        <v>#DIV/0!</v>
      </c>
      <c r="F15" s="206">
        <f>J15/N15-1</f>
        <v>-5.2276153150437099E-2</v>
      </c>
      <c r="G15" s="206">
        <f t="shared" si="4"/>
        <v>-0.56255468066491687</v>
      </c>
      <c r="H15" s="206">
        <f>'Yearly-Sector-Raw-Contribute'!G45</f>
        <v>1.6951608894412013E-3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2.8664366952569648E-2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-1.4403896914542825E-2</v>
      </c>
      <c r="C24" s="1">
        <f>C3*holdings!$U$4*0.01</f>
        <v>4.9705159908827378E-3</v>
      </c>
      <c r="D24" s="1">
        <f>D3*holdings!$U$4*0.01</f>
        <v>3.1442561153048325E-2</v>
      </c>
      <c r="E24" s="1">
        <f>E3*holdings!$U$4*0.01</f>
        <v>2.8259128242802443E-2</v>
      </c>
      <c r="F24" s="1">
        <f>F3*holdings!$U$4*0.01</f>
        <v>-6.6058580525240294E-3</v>
      </c>
      <c r="G24" s="1">
        <f>G3*holdings!$U$4*0.01</f>
        <v>-2.6237429850552992E-2</v>
      </c>
      <c r="H24" s="263"/>
    </row>
    <row r="25" spans="1:19">
      <c r="A25" s="208" t="s">
        <v>144</v>
      </c>
      <c r="B25" s="1">
        <f>B4*holdings!$U$4*0.01</f>
        <v>1.8395262289988865E-2</v>
      </c>
      <c r="C25" s="1">
        <f>C4*holdings!$U$4*0.01</f>
        <v>5.0699871416894728E-2</v>
      </c>
      <c r="D25" s="1">
        <f>D4*holdings!$U$4*0.01</f>
        <v>0.31523515585322437</v>
      </c>
      <c r="E25" s="1">
        <f>E4*holdings!$U$4*0.01</f>
        <v>0.26498111705685357</v>
      </c>
      <c r="F25" s="1">
        <f>F4*holdings!$U$4*0.01</f>
        <v>6.0278711802978426E-2</v>
      </c>
      <c r="G25" s="1">
        <f>G4*holdings!$U$4*0.01</f>
        <v>4.1615385351079032E-2</v>
      </c>
      <c r="H25" s="264"/>
    </row>
    <row r="26" spans="1:19">
      <c r="A26" s="208" t="s">
        <v>159</v>
      </c>
      <c r="B26" s="1">
        <f>B5*holdings!$U$4*0.01</f>
        <v>1.2687869052752874E-2</v>
      </c>
      <c r="C26" s="1">
        <f>C5*holdings!$U$4*0.01</f>
        <v>3.5593533869214489E-2</v>
      </c>
      <c r="D26" s="1">
        <f>D5*holdings!$U$4*0.01</f>
        <v>0.106752119363671</v>
      </c>
      <c r="E26" s="1">
        <f>E5*holdings!$U$4*0.01</f>
        <v>9.7682529371868693E-2</v>
      </c>
      <c r="F26" s="1">
        <f>F5*holdings!$U$4*0.01</f>
        <v>2.0314942718028615E-2</v>
      </c>
      <c r="G26" s="1">
        <f>G5*holdings!$U$4*0.01</f>
        <v>2.459639320861446E-2</v>
      </c>
      <c r="H26" s="264"/>
    </row>
    <row r="27" spans="1:19">
      <c r="A27" s="208" t="s">
        <v>147</v>
      </c>
      <c r="B27" s="1">
        <f>B6*holdings!$U$4*0.01</f>
        <v>4.3089609704914697E-2</v>
      </c>
      <c r="C27" s="1">
        <f>C6*holdings!$U$4*0.01</f>
        <v>4.2545082163515831E-2</v>
      </c>
      <c r="D27" s="1">
        <f>D6*holdings!$U$4*0.01</f>
        <v>0.15024117068375092</v>
      </c>
      <c r="E27" s="1">
        <f>E6*holdings!$U$4*0.01</f>
        <v>0.15896939709022576</v>
      </c>
      <c r="F27" s="1">
        <f>F6*holdings!$U$4*0.01</f>
        <v>1.9534358284884441E-2</v>
      </c>
      <c r="G27" s="1">
        <f>G6*holdings!$U$4*0.01</f>
        <v>3.9636385322225805E-2</v>
      </c>
      <c r="H27" s="264"/>
    </row>
    <row r="28" spans="1:19">
      <c r="A28" s="208" t="s">
        <v>167</v>
      </c>
      <c r="B28" s="1">
        <f>B7*holdings!$U$4*0.01</f>
        <v>-3.5316710909421396E-4</v>
      </c>
      <c r="C28" s="1">
        <f>C7*holdings!$U$4*0.01</f>
        <v>1.2286028393191355E-2</v>
      </c>
      <c r="D28" s="1">
        <f>D7*holdings!$U$4*0.01</f>
        <v>1.6889277823272181E-2</v>
      </c>
      <c r="E28" s="1">
        <f>E7*holdings!$U$4*0.01</f>
        <v>1.5083326494002394E-2</v>
      </c>
      <c r="F28" s="1">
        <f>F7*holdings!$U$4*0.01</f>
        <v>-1.6425507760995182E-2</v>
      </c>
      <c r="G28" s="1">
        <f>G7*holdings!$U$4*0.01</f>
        <v>-2.9705310420316388E-2</v>
      </c>
      <c r="H28" s="264"/>
    </row>
    <row r="29" spans="1:19">
      <c r="A29" s="208" t="s">
        <v>172</v>
      </c>
      <c r="B29" s="1">
        <f>B8*holdings!$U$4*0.01</f>
        <v>-2.4472751346157003E-2</v>
      </c>
      <c r="C29" s="1">
        <f>C8*holdings!$U$4*0.01</f>
        <v>2.9496154359218561E-2</v>
      </c>
      <c r="D29" s="1">
        <f>D8*holdings!$U$4*0.01</f>
        <v>4.1141123407976092E-2</v>
      </c>
      <c r="E29" s="1">
        <f>E8*holdings!$U$4*0.01</f>
        <v>6.4952023006786958E-2</v>
      </c>
      <c r="F29" s="1">
        <f>F8*holdings!$U$4*0.01</f>
        <v>2.4439365765842633E-3</v>
      </c>
      <c r="G29" s="1">
        <f>G8*holdings!$U$4*0.01</f>
        <v>-4.7351419388702722E-2</v>
      </c>
      <c r="H29" s="264"/>
    </row>
    <row r="30" spans="1:19">
      <c r="A30" s="208" t="s">
        <v>137</v>
      </c>
      <c r="B30" s="1">
        <f>B9*holdings!$U$4*0.01</f>
        <v>1.8491713978963494E-2</v>
      </c>
      <c r="C30" s="1">
        <f>C9*holdings!$U$4*0.01</f>
        <v>5.9392167514251221E-2</v>
      </c>
      <c r="D30" s="1">
        <f>D9*holdings!$U$4*0.01</f>
        <v>0.63574531555893554</v>
      </c>
      <c r="E30" s="1">
        <f>E9*holdings!$U$4*0.01</f>
        <v>0.63064976662498395</v>
      </c>
      <c r="F30" s="1">
        <f>F9*holdings!$U$4*0.01</f>
        <v>4.263694603539156E-2</v>
      </c>
      <c r="G30" s="1">
        <f>G9*holdings!$U$4*0.01</f>
        <v>-4.9259263967914767E-2</v>
      </c>
      <c r="H30" s="264"/>
    </row>
    <row r="31" spans="1:19">
      <c r="A31" s="208" t="s">
        <v>151</v>
      </c>
      <c r="B31" s="1">
        <f>B10*holdings!$U$4*0.01</f>
        <v>4.7823186059914894E-3</v>
      </c>
      <c r="C31" s="1">
        <f>C10*holdings!$U$4*0.01</f>
        <v>4.3004434866005158E-2</v>
      </c>
      <c r="D31" s="1">
        <f>D10*holdings!$U$4*0.01</f>
        <v>0.16634853004782049</v>
      </c>
      <c r="E31" s="1">
        <f>E10*holdings!$U$4*0.01</f>
        <v>0.14451479039887821</v>
      </c>
      <c r="F31" s="1">
        <f>F10*holdings!$U$4*0.01</f>
        <v>2.4223857842867555E-2</v>
      </c>
      <c r="G31" s="1">
        <f>G10*holdings!$U$4*0.01</f>
        <v>-4.1677600143186631E-2</v>
      </c>
      <c r="H31" s="264"/>
    </row>
    <row r="32" spans="1:19">
      <c r="A32" s="208" t="s">
        <v>175</v>
      </c>
      <c r="B32" s="1">
        <f>B11*holdings!$U$4*0.01</f>
        <v>3.8813413948142845E-3</v>
      </c>
      <c r="C32" s="1">
        <f>C11*holdings!$U$4*0.01</f>
        <v>1.0970710552264593E-2</v>
      </c>
      <c r="D32" s="1">
        <f>D11*holdings!$U$4*0.01</f>
        <v>7.4439255007797134E-2</v>
      </c>
      <c r="E32" s="1">
        <f>E11*holdings!$U$4*0.01</f>
        <v>6.7339455681980076E-2</v>
      </c>
      <c r="F32" s="1">
        <f>F11*holdings!$U$4*0.01</f>
        <v>1.6208085600108085E-2</v>
      </c>
      <c r="G32" s="1">
        <f>G11*holdings!$U$4*0.01</f>
        <v>2.8317298994606263E-2</v>
      </c>
      <c r="H32" s="264"/>
    </row>
    <row r="33" spans="1:8">
      <c r="A33" s="208" t="s">
        <v>166</v>
      </c>
      <c r="B33" s="1">
        <f>B12*holdings!$U$4*0.01</f>
        <v>1.8485450597312207E-2</v>
      </c>
      <c r="C33" s="1">
        <f>C12*holdings!$U$4*0.01</f>
        <v>4.8520697702558964E-2</v>
      </c>
      <c r="D33" s="1">
        <f>D12*holdings!$U$4*0.01</f>
        <v>7.2426850547190391E-2</v>
      </c>
      <c r="E33" s="1">
        <f>E12*holdings!$U$4*0.01</f>
        <v>8.1613986462204219E-2</v>
      </c>
      <c r="F33" s="1">
        <f>F12*holdings!$U$4*0.01</f>
        <v>-4.511256661126139E-3</v>
      </c>
      <c r="G33" s="1">
        <f>G12*holdings!$U$4*0.01</f>
        <v>3.9499204430360577E-2</v>
      </c>
      <c r="H33" s="264"/>
    </row>
    <row r="34" spans="1:8">
      <c r="A34" s="208" t="s">
        <v>146</v>
      </c>
      <c r="B34" s="1">
        <f>B13*holdings!$U$4*0.01</f>
        <v>-2.653982689423743E-3</v>
      </c>
      <c r="C34" s="1">
        <f>C13*holdings!$U$4*0.01</f>
        <v>8.7632517459428089E-3</v>
      </c>
      <c r="D34" s="1">
        <f>D13*holdings!$U$4*0.01</f>
        <v>1.5504686775217423E-2</v>
      </c>
      <c r="E34" s="1">
        <f>E13*holdings!$U$4*0.01</f>
        <v>2.3230548364021286E-2</v>
      </c>
      <c r="F34" s="1">
        <f>F13*holdings!$U$4*0.01</f>
        <v>-1.5952102534540279E-2</v>
      </c>
      <c r="G34" s="1">
        <f>G13*holdings!$U$4*0.01</f>
        <v>-2.886351533898612E-2</v>
      </c>
      <c r="H34" s="264"/>
    </row>
    <row r="35" spans="1:8">
      <c r="A35" s="208" t="s">
        <v>168</v>
      </c>
      <c r="B35" s="1">
        <f>B14*holdings!$U$4*0.01</f>
        <v>2.0619569942604891E-2</v>
      </c>
      <c r="C35" s="1">
        <f>C14*holdings!$U$4*0.01</f>
        <v>3.1915866452580363E-2</v>
      </c>
      <c r="D35" s="1">
        <f>D14*holdings!$U$4*0.01</f>
        <v>5.5166241940982498E-2</v>
      </c>
      <c r="E35" s="1">
        <f>E14*holdings!$U$4*0.01</f>
        <v>4.4495208302519504E-2</v>
      </c>
      <c r="F35" s="1">
        <f>F14*holdings!$U$4*0.01</f>
        <v>1.6559337130731837E-3</v>
      </c>
      <c r="G35" s="1">
        <f>G14*holdings!$U$4*0.01</f>
        <v>2.885133766860918E-2</v>
      </c>
      <c r="H35" s="264"/>
    </row>
    <row r="36" spans="1:8">
      <c r="A36" s="208" t="s">
        <v>171</v>
      </c>
      <c r="B36" s="1">
        <f>B15*holdings!$U$4*0.01</f>
        <v>8.6550833134103576E-3</v>
      </c>
      <c r="C36" s="1">
        <f>C15*holdings!$U$4*0.01</f>
        <v>4.2077616331345803E-2</v>
      </c>
      <c r="D36" s="1" t="e">
        <f>D15*holdings!$U$4*0.01</f>
        <v>#DIV/0!</v>
      </c>
      <c r="E36" s="1" t="e">
        <f>E15*holdings!$U$4*0.01</f>
        <v>#DIV/0!</v>
      </c>
      <c r="F36" s="1">
        <f>F15*holdings!$U$4*0.01</f>
        <v>-3.925090174891459E-3</v>
      </c>
      <c r="G36" s="1">
        <f>G15*holdings!$U$4*0.01</f>
        <v>-4.2238721039071045E-2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9.6622743062290597E-3</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-5.8505873616601497E-3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-2.1150399576731261E-3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1.3659619887786485E-3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1.8228147965063776E-2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5.7963148407087235E-3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-3.112527115626863E-3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-1.7610190693991444E-3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-1.2285328862490898E-3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1.0408026378390804E-2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1.3141992846530332E-3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2.3022477353428156E-3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-2.7846926243303687E-3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7.6023863591712622E-3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8.1150524116377527E-4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-8.5193464245440721E-4</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-5.5734035212947463E-3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1.1528738303516797E-2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7.8113675079575021E-3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1.219963167553444E-2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-2.039760297379426E-3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4.1720493583356734E-3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2.8198648802787334E-5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7.8353955907504262E-3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-2.5502057254955255E-3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7.5371549461752919E-4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-7.3015052296873109E-4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-7.1556591233478978E-4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3.8342538539735804E-3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-8.8647335062842271E-4</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8.6116440907118164E-3</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-4.925823864345525E-3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4.2584517497569535E-3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2.7705738738184609E-3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1.5894579116613957E-2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7.3709407462235462E-4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-6.3987137629590565E-3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1.5441580670853816E-3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1.3509943538901696E-4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4.4653847267399653E-4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2.4777197598124627E-3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-4.6663166849597795E-5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1.4645482167982289E-3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1.6951608894412013E-3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2025-08-05T03:59:04Z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