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45B550DF-797A-4FC5-8BA2-C44B235859D0}"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44"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hidden="1">"ed490228-d484-47c1-8037-6b909ce2234b"</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9" i="20" l="1"/>
  <c r="D23" i="20"/>
  <c r="D7" i="20"/>
  <c r="K8" i="20"/>
  <c r="K38" i="20"/>
  <c r="K22" i="2"/>
  <c r="K19" i="2"/>
  <c r="I4" i="2"/>
  <c r="AB12" i="2"/>
  <c r="AB10" i="2"/>
  <c r="R15" i="2"/>
  <c r="P16" i="2"/>
  <c r="N16" i="2"/>
  <c r="G24" i="2"/>
  <c r="H22" i="20"/>
  <c r="H18" i="20"/>
  <c r="H46" i="20"/>
  <c r="H42" i="20"/>
  <c r="H38" i="20"/>
  <c r="H34" i="20"/>
  <c r="H4" i="20"/>
  <c r="H14" i="20"/>
  <c r="H10" i="20"/>
  <c r="H6" i="20"/>
  <c r="D28" i="20"/>
  <c r="D12" i="20"/>
  <c r="H30" i="20"/>
  <c r="H26" i="20"/>
  <c r="AB17" i="2"/>
  <c r="R22" i="2"/>
  <c r="P24" i="2"/>
  <c r="P22" i="2"/>
  <c r="N23" i="2"/>
  <c r="P5" i="2"/>
  <c r="G12" i="2"/>
  <c r="G10" i="2"/>
  <c r="E13" i="2"/>
  <c r="D14" i="2"/>
  <c r="K26" i="2"/>
  <c r="K23" i="2"/>
  <c r="K20" i="2"/>
  <c r="K14" i="2"/>
  <c r="D29" i="20"/>
  <c r="D13" i="20"/>
  <c r="E14" i="2"/>
  <c r="D15" i="2"/>
  <c r="AB20" i="2"/>
  <c r="AB18" i="2"/>
  <c r="R23" i="2"/>
  <c r="P25" i="2"/>
  <c r="P23" i="2"/>
  <c r="N24" i="2"/>
  <c r="G13" i="2"/>
  <c r="G11" i="2"/>
  <c r="D47" i="20"/>
  <c r="D33" i="20"/>
  <c r="D17" i="20"/>
  <c r="K24" i="2"/>
  <c r="K21" i="2"/>
  <c r="I18" i="2"/>
  <c r="K15" i="2"/>
  <c r="K9" i="2"/>
  <c r="AB24" i="2"/>
  <c r="R7" i="2"/>
  <c r="P8" i="2"/>
  <c r="H43" i="20"/>
  <c r="H11" i="20"/>
  <c r="D45" i="20"/>
  <c r="D20" i="20"/>
  <c r="D9" i="20"/>
  <c r="X21" i="2"/>
  <c r="X12" i="2"/>
  <c r="I8" i="2"/>
  <c r="X4" i="2"/>
  <c r="D4" i="2"/>
  <c r="R25" i="2"/>
  <c r="R10" i="2"/>
  <c r="N26" i="2"/>
  <c r="N9" i="2"/>
  <c r="H36" i="20"/>
  <c r="H17" i="20"/>
  <c r="D46" i="20"/>
  <c r="D21" i="20"/>
  <c r="D10" i="20"/>
  <c r="P14" i="2"/>
  <c r="N10" i="2"/>
  <c r="E11" i="2"/>
  <c r="D16" i="2"/>
  <c r="I24" i="2"/>
  <c r="I17" i="2"/>
  <c r="I15" i="2"/>
  <c r="K8" i="2"/>
  <c r="AB4" i="2"/>
  <c r="E4" i="2"/>
  <c r="R26" i="2"/>
  <c r="D36" i="20"/>
  <c r="D25" i="20"/>
  <c r="H23" i="20"/>
  <c r="H5" i="20"/>
  <c r="D22" i="20"/>
  <c r="D11" i="20"/>
  <c r="H35" i="20"/>
  <c r="E16" i="2"/>
  <c r="D19" i="2"/>
  <c r="X19" i="2"/>
  <c r="X17" i="2"/>
  <c r="AB14" i="2"/>
  <c r="R12" i="2"/>
  <c r="P18" i="2"/>
  <c r="N12" i="2"/>
  <c r="G23" i="2"/>
  <c r="G7" i="2"/>
  <c r="H47" i="20"/>
  <c r="H15" i="20"/>
  <c r="H9" i="20"/>
  <c r="D38" i="20"/>
  <c r="D27" i="20"/>
  <c r="H41" i="20"/>
  <c r="H28" i="20"/>
  <c r="D37" i="20"/>
  <c r="D26" i="20"/>
  <c r="G26" i="2"/>
  <c r="G9" i="2"/>
  <c r="E18" i="2"/>
  <c r="D22" i="2"/>
  <c r="I20" i="2"/>
  <c r="K18" i="2"/>
  <c r="K11" i="2"/>
  <c r="AB16" i="2"/>
  <c r="R14" i="2"/>
  <c r="P20" i="2"/>
  <c r="N14" i="2"/>
  <c r="H40" i="20"/>
  <c r="H21" i="20"/>
  <c r="D40" i="20"/>
  <c r="D14" i="20"/>
  <c r="X26" i="2"/>
  <c r="X15" i="2"/>
  <c r="K4" i="2"/>
  <c r="AB19" i="2"/>
  <c r="H39" i="20"/>
  <c r="D43" i="20"/>
  <c r="D18" i="20"/>
  <c r="H27" i="20"/>
  <c r="H8" i="20"/>
  <c r="H33" i="20"/>
  <c r="H20" i="20"/>
  <c r="K25" i="2"/>
  <c r="I23" i="2"/>
  <c r="K16" i="2"/>
  <c r="I14" i="2"/>
  <c r="N4" i="2"/>
  <c r="AB5" i="2"/>
  <c r="D30" i="20"/>
  <c r="D19" i="20"/>
  <c r="H45" i="20"/>
  <c r="H32" i="20"/>
  <c r="H13" i="20"/>
  <c r="H7" i="20"/>
  <c r="E5" i="2"/>
  <c r="D9" i="2"/>
  <c r="X9" i="2"/>
  <c r="AB21" i="2"/>
  <c r="AB6" i="2"/>
  <c r="P26" i="2"/>
  <c r="P10" i="2"/>
  <c r="K5" i="2"/>
  <c r="G16" i="2"/>
  <c r="E23" i="2"/>
  <c r="H44" i="20"/>
  <c r="H25" i="20"/>
  <c r="H12" i="20"/>
  <c r="D32" i="20"/>
  <c r="D5" i="20"/>
  <c r="X25" i="2"/>
  <c r="I21" i="2"/>
  <c r="X16" i="2"/>
  <c r="K12" i="2"/>
  <c r="I10" i="2"/>
  <c r="AB23" i="2"/>
  <c r="AB8" i="2"/>
  <c r="R20" i="2"/>
  <c r="H31" i="20"/>
  <c r="D34" i="20"/>
  <c r="D6" i="20"/>
  <c r="I19" i="2"/>
  <c r="K10" i="2"/>
  <c r="R4" i="2"/>
  <c r="AB25" i="2"/>
  <c r="AB9" i="2"/>
  <c r="H37" i="20"/>
  <c r="AB11" i="2"/>
  <c r="P7" i="2"/>
  <c r="N25" i="2"/>
  <c r="E15" i="2"/>
  <c r="D7" i="2"/>
  <c r="D41" i="20"/>
  <c r="X24" i="2"/>
  <c r="I16" i="2"/>
  <c r="AB13" i="2"/>
  <c r="R11" i="2"/>
  <c r="P9" i="2"/>
  <c r="G14" i="2"/>
  <c r="E17" i="2"/>
  <c r="D8" i="2"/>
  <c r="D42" i="20"/>
  <c r="X22" i="2"/>
  <c r="AB15" i="2"/>
  <c r="R13" i="2"/>
  <c r="P11" i="2"/>
  <c r="N11" i="2"/>
  <c r="G15" i="2"/>
  <c r="D23" i="2"/>
  <c r="D10" i="2"/>
  <c r="D31" i="20"/>
  <c r="X14" i="2"/>
  <c r="X8" i="2"/>
  <c r="R16" i="2"/>
  <c r="P12" i="2"/>
  <c r="N13" i="2"/>
  <c r="G17" i="2"/>
  <c r="D24" i="2"/>
  <c r="D11" i="2"/>
  <c r="H29" i="20"/>
  <c r="D35" i="20"/>
  <c r="I9" i="2"/>
  <c r="X6" i="2"/>
  <c r="R17" i="2"/>
  <c r="P13" i="2"/>
  <c r="N15" i="2"/>
  <c r="G18" i="2"/>
  <c r="D25" i="2"/>
  <c r="D12" i="2"/>
  <c r="D24" i="20"/>
  <c r="AB7" i="2"/>
  <c r="R18" i="2"/>
  <c r="N17" i="2"/>
  <c r="G19" i="2"/>
  <c r="D26" i="2"/>
  <c r="H24" i="20"/>
  <c r="D15" i="20"/>
  <c r="I22" i="2"/>
  <c r="K13" i="2"/>
  <c r="I7" i="2"/>
  <c r="R19" i="2"/>
  <c r="N18" i="2"/>
  <c r="G20" i="2"/>
  <c r="E19" i="2"/>
  <c r="E6" i="2"/>
  <c r="D16" i="20"/>
  <c r="X13" i="2"/>
  <c r="X7" i="2"/>
  <c r="R5" i="2"/>
  <c r="N19" i="2"/>
  <c r="G5" i="2"/>
  <c r="E20" i="2"/>
  <c r="E7" i="2"/>
  <c r="H19" i="20"/>
  <c r="R6" i="2"/>
  <c r="N5" i="2"/>
  <c r="G6" i="2"/>
  <c r="E21" i="2"/>
  <c r="E8" i="2"/>
  <c r="D8" i="20"/>
  <c r="I12" i="2"/>
  <c r="I6" i="2"/>
  <c r="R8" i="2"/>
  <c r="N6" i="2"/>
  <c r="G8" i="2"/>
  <c r="E22" i="2"/>
  <c r="E9" i="2"/>
  <c r="H16" i="20"/>
  <c r="D4" i="20"/>
  <c r="K6" i="2"/>
  <c r="R9" i="2"/>
  <c r="N7" i="2"/>
  <c r="E24" i="2"/>
  <c r="D13" i="2"/>
  <c r="I13" i="2"/>
  <c r="G4" i="2"/>
  <c r="P15" i="2"/>
  <c r="N8" i="2"/>
  <c r="E25" i="2"/>
  <c r="D17" i="2"/>
  <c r="X10" i="2"/>
  <c r="P17" i="2"/>
  <c r="X20" i="2"/>
  <c r="E26" i="2"/>
  <c r="D18" i="2"/>
  <c r="I25" i="2"/>
  <c r="K17" i="2"/>
  <c r="I11" i="2"/>
  <c r="P4" i="2"/>
  <c r="P19" i="2"/>
  <c r="N20" i="2"/>
  <c r="X18" i="2"/>
  <c r="X11" i="2"/>
  <c r="AB22" i="2"/>
  <c r="R21" i="2"/>
  <c r="N21" i="2"/>
  <c r="G25" i="2"/>
  <c r="E10" i="2"/>
  <c r="G22" i="2"/>
  <c r="D20" i="2"/>
  <c r="G21" i="2"/>
  <c r="D44" i="20"/>
  <c r="X23" i="2"/>
  <c r="AB26" i="2"/>
  <c r="R24" i="2"/>
  <c r="P6" i="2"/>
  <c r="N22" i="2"/>
  <c r="E12" i="2"/>
  <c r="D6" i="2"/>
  <c r="O8" i="12"/>
  <c r="M9" i="12"/>
  <c r="J9" i="12"/>
  <c r="K9" i="12"/>
  <c r="L9" i="12"/>
  <c r="P9" i="12"/>
  <c r="K7" i="12"/>
  <c r="L7" i="12"/>
  <c r="P7" i="12"/>
  <c r="O7" i="12"/>
  <c r="M8" i="12"/>
  <c r="J8" i="12"/>
  <c r="K8" i="12"/>
  <c r="L8" i="12"/>
  <c r="P8" i="12"/>
  <c r="J5" i="12"/>
  <c r="K5" i="12"/>
  <c r="L5" i="12"/>
  <c r="P5" i="12"/>
  <c r="O5" i="12"/>
  <c r="P6" i="12"/>
  <c r="O6" i="12"/>
  <c r="M7" i="12"/>
  <c r="J7" i="12"/>
  <c r="P3" i="12"/>
  <c r="O3" i="12"/>
  <c r="M4" i="12"/>
  <c r="J4" i="12"/>
  <c r="K4" i="12"/>
  <c r="L4" i="12"/>
  <c r="P4" i="12"/>
  <c r="O4" i="12"/>
  <c r="M5" i="12"/>
  <c r="M2" i="12"/>
  <c r="J2" i="12"/>
  <c r="K2" i="12"/>
  <c r="L2" i="12"/>
  <c r="Q2" i="12"/>
  <c r="M3" i="12"/>
  <c r="J3" i="12"/>
  <c r="K3" i="12"/>
  <c r="L3" i="12"/>
  <c r="E2" i="12"/>
  <c r="F2" i="12"/>
  <c r="G2" i="12"/>
  <c r="H2" i="12"/>
  <c r="I2" i="12"/>
  <c r="E3" i="12"/>
  <c r="F3" i="12"/>
  <c r="G3" i="12"/>
  <c r="H3" i="12"/>
  <c r="H16" i="12" s="1"/>
  <c r="I3" i="12"/>
  <c r="I16" i="12" s="1"/>
  <c r="E4" i="12"/>
  <c r="E17" i="12" s="1"/>
  <c r="F4" i="12"/>
  <c r="F17" i="12" s="1"/>
  <c r="G4" i="12"/>
  <c r="G17" i="12" s="1"/>
  <c r="H4" i="12"/>
  <c r="H17" i="12" s="1"/>
  <c r="I4" i="12"/>
  <c r="I17" i="12" s="1"/>
  <c r="E5" i="12"/>
  <c r="E18" i="12" s="1"/>
  <c r="F5" i="12"/>
  <c r="G5" i="12"/>
  <c r="H5" i="12"/>
  <c r="I5" i="12"/>
  <c r="E6" i="12"/>
  <c r="F6" i="12"/>
  <c r="G6" i="12"/>
  <c r="H6" i="12"/>
  <c r="I6" i="12"/>
  <c r="E7" i="12"/>
  <c r="F7" i="12"/>
  <c r="G7" i="12"/>
  <c r="H7" i="12"/>
  <c r="I7" i="12"/>
  <c r="E8" i="12"/>
  <c r="F8" i="12"/>
  <c r="G8" i="12"/>
  <c r="H8" i="12"/>
  <c r="I8" i="12"/>
  <c r="E9" i="12"/>
  <c r="F9" i="12"/>
  <c r="G9" i="12"/>
  <c r="H9" i="12"/>
  <c r="I9" i="12"/>
  <c r="E15" i="12"/>
  <c r="F15" i="12"/>
  <c r="G15" i="12"/>
  <c r="H15" i="12"/>
  <c r="I15" i="12"/>
  <c r="E16" i="12"/>
  <c r="F16" i="12"/>
  <c r="G16" i="12"/>
  <c r="F18" i="12"/>
  <c r="G18" i="12"/>
  <c r="H18" i="12"/>
  <c r="I18" i="12"/>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9" i="19"/>
  <c r="D10" i="19"/>
  <c r="J10" i="19"/>
  <c r="M10" i="19"/>
  <c r="L10" i="19"/>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H2" i="17" s="1"/>
  <c r="A11" i="17"/>
  <c r="A10" i="17"/>
  <c r="P5" i="17"/>
  <c r="H1" i="20"/>
  <c r="I1" i="20"/>
  <c r="I2" i="20" s="1"/>
  <c r="J1" i="20"/>
  <c r="J2" i="20" s="1"/>
  <c r="K1"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F48" i="20" s="1"/>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Y5" i="2" s="1"/>
  <c r="A27" i="2"/>
  <c r="U2" i="2"/>
  <c r="I2" i="4" s="1"/>
  <c r="X5" i="2"/>
  <c r="Z5" i="2" s="1"/>
  <c r="AD2" i="2"/>
  <c r="M2" i="4" s="1"/>
  <c r="D5" i="2"/>
  <c r="I5" i="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K39" i="20"/>
  <c r="K35" i="20"/>
  <c r="K31" i="20"/>
  <c r="K27" i="20"/>
  <c r="K23" i="20"/>
  <c r="K19" i="20"/>
  <c r="K15" i="20"/>
  <c r="K11" i="20"/>
  <c r="K7" i="20"/>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D42" i="49"/>
  <c r="D35" i="49"/>
  <c r="D28" i="49"/>
  <c r="D21" i="49"/>
  <c r="D14" i="49"/>
  <c r="D2" i="49"/>
  <c r="N13" i="45"/>
  <c r="R11" i="45" a="1"/>
  <c r="N10" i="45"/>
  <c r="L10" i="45"/>
  <c r="N7" i="45"/>
  <c r="O4" i="45"/>
  <c r="K18" i="44"/>
  <c r="J18" i="44"/>
  <c r="Q16" i="44"/>
  <c r="J15" i="44"/>
  <c r="K12" i="44"/>
  <c r="L9" i="44"/>
  <c r="N6" i="44"/>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N6" i="36"/>
  <c r="R4" i="36" a="1"/>
  <c r="P3" i="36" a="1"/>
  <c r="S2" i="36"/>
  <c r="J4" i="30"/>
  <c r="N3" i="17"/>
  <c r="K46" i="20"/>
  <c r="K42" i="20"/>
  <c r="K34" i="20"/>
  <c r="K30" i="20"/>
  <c r="K26" i="20"/>
  <c r="K22" i="20"/>
  <c r="K18" i="20"/>
  <c r="K14" i="20"/>
  <c r="K10" i="20"/>
  <c r="K6" i="20"/>
  <c r="L25" i="2"/>
  <c r="V22" i="2"/>
  <c r="L16" i="2"/>
  <c r="V13" i="2"/>
  <c r="W10" i="2"/>
  <c r="L10" i="2"/>
  <c r="V7" i="2"/>
  <c r="S13" i="2"/>
  <c r="O16" i="2"/>
  <c r="O14" i="2"/>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M2" i="44"/>
  <c r="D40" i="49"/>
  <c r="D33" i="49"/>
  <c r="D26" i="49"/>
  <c r="D19" i="49"/>
  <c r="D7" i="49"/>
  <c r="N15" i="45"/>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R6" i="36" a="1"/>
  <c r="N5" i="36"/>
  <c r="L5" i="36"/>
  <c r="M3" i="36"/>
  <c r="P2" i="36" a="1"/>
  <c r="P4" i="30" a="1"/>
  <c r="J3" i="30"/>
  <c r="L44" i="110" a="1"/>
  <c r="G39" i="110" a="1"/>
  <c r="L37" i="110" a="1"/>
  <c r="G31" i="110" a="1"/>
  <c r="L29" i="110" a="1"/>
  <c r="G23" i="110" a="1"/>
  <c r="L21" i="110" a="1"/>
  <c r="G15" i="110" a="1"/>
  <c r="L13" i="110" a="1"/>
  <c r="G7" i="110" a="1"/>
  <c r="G5" i="110" a="1"/>
  <c r="G3" i="110" a="1"/>
  <c r="M2" i="17"/>
  <c r="L17" i="2"/>
  <c r="V14" i="2"/>
  <c r="L11" i="2"/>
  <c r="V8" i="2"/>
  <c r="S4" i="2"/>
  <c r="O4" i="2"/>
  <c r="S20" i="2"/>
  <c r="O22" i="2"/>
  <c r="F11" i="2"/>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I46" i="20"/>
  <c r="I42" i="20"/>
  <c r="I38" i="20"/>
  <c r="I34" i="20"/>
  <c r="I30" i="20"/>
  <c r="I26" i="20"/>
  <c r="I22" i="20"/>
  <c r="I18" i="20"/>
  <c r="I14" i="20"/>
  <c r="I10" i="20"/>
  <c r="I6" i="20"/>
  <c r="I4" i="20"/>
  <c r="W23" i="2"/>
  <c r="L23" i="2"/>
  <c r="L20" i="2"/>
  <c r="V17" i="2"/>
  <c r="W14" i="2"/>
  <c r="L14" i="2"/>
  <c r="V11" i="2"/>
  <c r="W8" i="2"/>
  <c r="V4" i="2"/>
  <c r="S22" i="2"/>
  <c r="O23" i="2"/>
  <c r="L5" i="2"/>
  <c r="F12" i="2"/>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K44" i="20"/>
  <c r="K40" i="20"/>
  <c r="K36" i="20"/>
  <c r="K32" i="20"/>
  <c r="K28" i="20"/>
  <c r="K24" i="20"/>
  <c r="K20" i="20"/>
  <c r="K16" i="20"/>
  <c r="K12" i="20"/>
  <c r="E37" i="49"/>
  <c r="E30" i="49"/>
  <c r="E23" i="49"/>
  <c r="E16" i="49"/>
  <c r="E4" i="49"/>
  <c r="R15" i="45" a="1"/>
  <c r="M14" i="45"/>
  <c r="R12" i="45" a="1"/>
  <c r="N11" i="45"/>
  <c r="R9" i="45" a="1"/>
  <c r="O8" i="45"/>
  <c r="S6" i="45"/>
  <c r="O5" i="45"/>
  <c r="N5" i="45"/>
  <c r="S3" i="45"/>
  <c r="O2" i="45"/>
  <c r="P17" i="44" a="1"/>
  <c r="K16" i="44"/>
  <c r="P14" i="44" a="1"/>
  <c r="M13" i="44"/>
  <c r="K13" i="44"/>
  <c r="K10" i="44"/>
  <c r="R8" i="44" a="1"/>
  <c r="M7" i="44"/>
  <c r="R5" i="44" a="1"/>
  <c r="N4" i="44"/>
  <c r="R2" i="44" a="1"/>
  <c r="D38" i="49"/>
  <c r="D31" i="49"/>
  <c r="D24" i="49"/>
  <c r="D12" i="49"/>
  <c r="D5" i="49"/>
  <c r="N14" i="45"/>
  <c r="O11" i="45"/>
  <c r="Q8" i="45"/>
  <c r="J7" i="45"/>
  <c r="Q5" i="45"/>
  <c r="K4" i="45"/>
  <c r="J4" i="45"/>
  <c r="Q2" i="45"/>
  <c r="L16" i="44"/>
  <c r="N13" i="44"/>
  <c r="R11" i="44" a="1"/>
  <c r="N10" i="44"/>
  <c r="L10" i="44"/>
  <c r="N7" i="44"/>
  <c r="O4" i="44"/>
  <c r="R14" i="43" a="1"/>
  <c r="K12" i="43"/>
  <c r="L9" i="43"/>
  <c r="N6" i="43"/>
  <c r="R4" i="43" a="1"/>
  <c r="N3" i="43"/>
  <c r="L3" i="43"/>
  <c r="R8" i="36" a="1"/>
  <c r="L7" i="36"/>
  <c r="R5" i="36" a="1"/>
  <c r="M4" i="36"/>
  <c r="M2" i="36"/>
  <c r="L5" i="30"/>
  <c r="O3" i="30"/>
  <c r="J2" i="30"/>
  <c r="L4" i="17"/>
  <c r="N5" i="17"/>
  <c r="I45" i="20"/>
  <c r="I41" i="20"/>
  <c r="I37" i="20"/>
  <c r="I33" i="20"/>
  <c r="I29" i="20"/>
  <c r="I25" i="20"/>
  <c r="I21" i="20"/>
  <c r="I17" i="20"/>
  <c r="I13" i="20"/>
  <c r="I9" i="20"/>
  <c r="V26" i="2"/>
  <c r="L18" i="2"/>
  <c r="L12" i="2"/>
  <c r="V9" i="2"/>
  <c r="H6" i="2"/>
  <c r="V6" i="2"/>
  <c r="S7" i="2"/>
  <c r="S5" i="2"/>
  <c r="O8" i="2"/>
  <c r="L15" i="45"/>
  <c r="J13" i="43"/>
  <c r="L7" i="43"/>
  <c r="M8" i="36"/>
  <c r="L4" i="36"/>
  <c r="R4" i="30" a="1"/>
  <c r="G45" i="110" a="1"/>
  <c r="G38" i="110" a="1"/>
  <c r="G30" i="110" a="1"/>
  <c r="L20" i="110" a="1"/>
  <c r="L16" i="110" a="1"/>
  <c r="L11" i="110" a="1"/>
  <c r="L2" i="17"/>
  <c r="J35" i="20"/>
  <c r="J29" i="20"/>
  <c r="I24" i="20"/>
  <c r="J16" i="20"/>
  <c r="H24" i="2"/>
  <c r="V19" i="2"/>
  <c r="H15" i="2"/>
  <c r="S17" i="2"/>
  <c r="O18" i="2"/>
  <c r="F25" i="2"/>
  <c r="N8" i="44"/>
  <c r="J12" i="43"/>
  <c r="M6" i="43"/>
  <c r="Q4" i="36"/>
  <c r="J5" i="30"/>
  <c r="L45" i="110" a="1"/>
  <c r="L38" i="110" a="1"/>
  <c r="L30" i="110" a="1"/>
  <c r="G17" i="110" a="1"/>
  <c r="P7" i="110" a="1"/>
  <c r="J2" i="17"/>
  <c r="I43" i="20"/>
  <c r="K29" i="20"/>
  <c r="J22" i="20"/>
  <c r="I11" i="20"/>
  <c r="H22" i="2"/>
  <c r="H13" i="2"/>
  <c r="S18" i="2"/>
  <c r="O19" i="2"/>
  <c r="O5" i="2"/>
  <c r="F26" i="2"/>
  <c r="F7" i="2"/>
  <c r="M12" i="45"/>
  <c r="L8" i="44"/>
  <c r="K11" i="43"/>
  <c r="Q7" i="36"/>
  <c r="O3" i="36"/>
  <c r="G42" i="110" a="1"/>
  <c r="G34" i="110" a="1"/>
  <c r="L25" i="110" a="1"/>
  <c r="G21" i="110" a="1"/>
  <c r="L7" i="110" a="1"/>
  <c r="L2" i="110" a="1"/>
  <c r="M3" i="17"/>
  <c r="J41" i="20"/>
  <c r="I36" i="20"/>
  <c r="J28" i="20"/>
  <c r="J15" i="20"/>
  <c r="J9" i="20"/>
  <c r="L24" i="2"/>
  <c r="Q11" i="43"/>
  <c r="P5" i="43" a="1"/>
  <c r="P7" i="36" a="1"/>
  <c r="R3" i="30" a="1"/>
  <c r="N9" i="45"/>
  <c r="R4" i="44" a="1"/>
  <c r="P11" i="43" a="1"/>
  <c r="S8" i="36"/>
  <c r="L3" i="36"/>
  <c r="L42" i="110" a="1"/>
  <c r="L34" i="110" a="1"/>
  <c r="G22" i="110" a="1"/>
  <c r="L12" i="110" a="1"/>
  <c r="G8" i="110" a="1"/>
  <c r="P2" i="110" a="1"/>
  <c r="K47" i="20"/>
  <c r="J40" i="20"/>
  <c r="J27" i="20"/>
  <c r="J21" i="20"/>
  <c r="I16" i="20"/>
  <c r="J8" i="20"/>
  <c r="J4" i="20"/>
  <c r="W24" i="2"/>
  <c r="W15" i="2"/>
  <c r="H11" i="2"/>
  <c r="H9" i="2"/>
  <c r="F4" i="2"/>
  <c r="S24" i="2"/>
  <c r="O25" i="2"/>
  <c r="F10" i="2"/>
  <c r="M5" i="44"/>
  <c r="P10" i="43" a="1"/>
  <c r="K6" i="43"/>
  <c r="K8" i="36"/>
  <c r="L2" i="36"/>
  <c r="L4" i="30"/>
  <c r="L26" i="110" a="1"/>
  <c r="L22" i="110" a="1"/>
  <c r="L8" i="110" a="1"/>
  <c r="J46" i="20"/>
  <c r="I35" i="20"/>
  <c r="K21" i="20"/>
  <c r="J14" i="20"/>
  <c r="Q6" i="45"/>
  <c r="N3" i="44"/>
  <c r="J11" i="43"/>
  <c r="K5" i="43"/>
  <c r="K7" i="36"/>
  <c r="K3" i="36"/>
  <c r="L2" i="30"/>
  <c r="L43" i="110" a="1"/>
  <c r="L35" i="110" a="1"/>
  <c r="G27" i="110" a="1"/>
  <c r="L17" i="110" a="1"/>
  <c r="G13" i="110" a="1"/>
  <c r="L3" i="110" a="1"/>
  <c r="J39" i="20"/>
  <c r="J33" i="20"/>
  <c r="I28" i="20"/>
  <c r="J20" i="20"/>
  <c r="W26" i="2"/>
  <c r="L22" i="2"/>
  <c r="L13" i="2"/>
  <c r="L6" i="2"/>
  <c r="H4" i="2"/>
  <c r="S8" i="2"/>
  <c r="O9" i="2"/>
  <c r="F14" i="2"/>
  <c r="S4" i="45"/>
  <c r="S9" i="43"/>
  <c r="L4" i="43"/>
  <c r="K6" i="36"/>
  <c r="N3" i="36"/>
  <c r="M2" i="30"/>
  <c r="G18" i="110" a="1"/>
  <c r="G9" i="110" a="1"/>
  <c r="Q4" i="17"/>
  <c r="I47" i="20"/>
  <c r="K33" i="20"/>
  <c r="J26" i="20"/>
  <c r="I15" i="20"/>
  <c r="J7" i="20"/>
  <c r="W22" i="2"/>
  <c r="V20" i="2"/>
  <c r="W13" i="2"/>
  <c r="W11" i="2"/>
  <c r="W6" i="2"/>
  <c r="S9" i="2"/>
  <c r="Q3" i="45"/>
  <c r="L3" i="44"/>
  <c r="J10" i="43"/>
  <c r="M4" i="43"/>
  <c r="L6" i="36"/>
  <c r="O2" i="36"/>
  <c r="L3" i="30"/>
  <c r="L39" i="110" a="1"/>
  <c r="L31" i="110" a="1"/>
  <c r="L27" i="110" a="1"/>
  <c r="G14" i="110" a="1"/>
  <c r="G4" i="110" a="1"/>
  <c r="N4" i="17"/>
  <c r="J45" i="20"/>
  <c r="I40" i="20"/>
  <c r="J32" i="20"/>
  <c r="J19" i="20"/>
  <c r="J13" i="20"/>
  <c r="J2" i="45"/>
  <c r="N2" i="44"/>
  <c r="K9" i="43"/>
  <c r="P6" i="36" a="1"/>
  <c r="Q2" i="36"/>
  <c r="N3" i="30"/>
  <c r="G40" i="110" a="1"/>
  <c r="G32" i="110" a="1"/>
  <c r="L18" i="110" a="1"/>
  <c r="L14" i="110" a="1"/>
  <c r="J4" i="17"/>
  <c r="K45" i="20"/>
  <c r="J38" i="20"/>
  <c r="I27" i="20"/>
  <c r="K13" i="20"/>
  <c r="I8" i="20"/>
  <c r="P18" i="44" a="1"/>
  <c r="J14" i="43"/>
  <c r="Q9" i="43"/>
  <c r="R5" i="30" a="1"/>
  <c r="O2" i="30"/>
  <c r="G41" i="110" a="1"/>
  <c r="G33" i="110" a="1"/>
  <c r="L23" i="110" a="1"/>
  <c r="G19" i="110" a="1"/>
  <c r="L9" i="110" a="1"/>
  <c r="L4" i="110" a="1"/>
  <c r="Q3" i="17"/>
  <c r="J44" i="20"/>
  <c r="J31" i="20"/>
  <c r="J25" i="20"/>
  <c r="I20" i="20"/>
  <c r="J12" i="20"/>
  <c r="J6" i="20"/>
  <c r="V18" i="2"/>
  <c r="W9" i="2"/>
  <c r="L7" i="2"/>
  <c r="J17" i="44"/>
  <c r="O14" i="43"/>
  <c r="P8" i="43" a="1"/>
  <c r="P2" i="43" a="1"/>
  <c r="K5" i="30"/>
  <c r="Q2" i="30"/>
  <c r="G24" i="110" a="1"/>
  <c r="G10" i="110" a="1"/>
  <c r="L3" i="17"/>
  <c r="I39" i="20"/>
  <c r="K25" i="20"/>
  <c r="J18" i="20"/>
  <c r="V25" i="2"/>
  <c r="V23" i="2"/>
  <c r="W18" i="2"/>
  <c r="V16" i="2"/>
  <c r="H12" i="2"/>
  <c r="W7" i="2"/>
  <c r="S14" i="2"/>
  <c r="O15" i="2"/>
  <c r="F19" i="2"/>
  <c r="L13" i="43"/>
  <c r="S6" i="36"/>
  <c r="O5" i="30"/>
  <c r="L14" i="44"/>
  <c r="P13" i="43" a="1"/>
  <c r="P7" i="43" a="1"/>
  <c r="K3" i="43"/>
  <c r="P4" i="36" a="1"/>
  <c r="Q5" i="30"/>
  <c r="G25" i="110" a="1"/>
  <c r="L10" i="110" a="1"/>
  <c r="G6" i="110" a="1"/>
  <c r="J3" i="17"/>
  <c r="K37" i="20"/>
  <c r="J30" i="20"/>
  <c r="I19" i="20"/>
  <c r="J5" i="20"/>
  <c r="H19" i="2"/>
  <c r="H8" i="2"/>
  <c r="Q12" i="43"/>
  <c r="J8" i="43"/>
  <c r="L2" i="43"/>
  <c r="S5" i="36"/>
  <c r="O4" i="30"/>
  <c r="G44" i="110" a="1"/>
  <c r="G37" i="110" a="1"/>
  <c r="G29" i="110" a="1"/>
  <c r="L15" i="110" a="1"/>
  <c r="G11" i="110" a="1"/>
  <c r="L6" i="110" a="1"/>
  <c r="M4" i="17"/>
  <c r="I44" i="20"/>
  <c r="J36" i="20"/>
  <c r="J23" i="20"/>
  <c r="J17" i="20"/>
  <c r="I12" i="20"/>
  <c r="K5" i="20"/>
  <c r="H26" i="2"/>
  <c r="V21" i="2"/>
  <c r="H17" i="2"/>
  <c r="V12" i="2"/>
  <c r="M11" i="44"/>
  <c r="S12" i="43"/>
  <c r="K7" i="43"/>
  <c r="L19" i="110" a="1"/>
  <c r="I5" i="20"/>
  <c r="V24" i="2"/>
  <c r="H16" i="2"/>
  <c r="H10" i="2"/>
  <c r="S6" i="2"/>
  <c r="H5" i="2"/>
  <c r="F23" i="2"/>
  <c r="L8" i="36"/>
  <c r="G16" i="110" a="1"/>
  <c r="J34" i="20"/>
  <c r="V10" i="2"/>
  <c r="O6" i="2"/>
  <c r="F24" i="2"/>
  <c r="K5" i="36"/>
  <c r="G12" i="110" a="1"/>
  <c r="I32" i="20"/>
  <c r="W16" i="2"/>
  <c r="L8" i="2"/>
  <c r="F6" i="2"/>
  <c r="Q4" i="30"/>
  <c r="I31" i="20"/>
  <c r="H23" i="2"/>
  <c r="S26" i="2"/>
  <c r="F8" i="2"/>
  <c r="P2" i="30" a="1"/>
  <c r="H21" i="2"/>
  <c r="L15" i="2"/>
  <c r="F9" i="2"/>
  <c r="R7" i="110" a="1"/>
  <c r="J24" i="20"/>
  <c r="W21" i="2"/>
  <c r="V15" i="2"/>
  <c r="H7" i="2"/>
  <c r="O17" i="2"/>
  <c r="F13" i="2"/>
  <c r="L5" i="110" a="1"/>
  <c r="S16" i="2"/>
  <c r="O20" i="2"/>
  <c r="G36" i="110" a="1"/>
  <c r="G2" i="110" a="1"/>
  <c r="I23" i="20"/>
  <c r="W19" i="2"/>
  <c r="S19" i="2"/>
  <c r="O24" i="2"/>
  <c r="K4" i="20"/>
  <c r="H20" i="2"/>
  <c r="H14" i="2"/>
  <c r="W4" i="2"/>
  <c r="S23" i="2"/>
  <c r="O7" i="2"/>
  <c r="P3" i="17"/>
  <c r="K17" i="20"/>
  <c r="W20" i="2"/>
  <c r="S25" i="2"/>
  <c r="O10" i="2"/>
  <c r="G28" i="110" a="1"/>
  <c r="K4" i="17"/>
  <c r="W12" i="2"/>
  <c r="S10" i="2"/>
  <c r="O11" i="2"/>
  <c r="F15" i="2"/>
  <c r="J47" i="20"/>
  <c r="J11" i="20"/>
  <c r="L26" i="2"/>
  <c r="S11" i="2"/>
  <c r="O12" i="2"/>
  <c r="F16" i="2"/>
  <c r="G26" i="110" a="1"/>
  <c r="J43" i="20"/>
  <c r="J10" i="20"/>
  <c r="H25" i="2"/>
  <c r="L19" i="2"/>
  <c r="L4" i="2"/>
  <c r="S12" i="2"/>
  <c r="O13" i="2"/>
  <c r="F17" i="2"/>
  <c r="L24" i="110" a="1"/>
  <c r="J42" i="20"/>
  <c r="K9" i="20"/>
  <c r="S15" i="2"/>
  <c r="F18" i="2"/>
  <c r="F5" i="2"/>
  <c r="G20" i="110" a="1"/>
  <c r="K41" i="20"/>
  <c r="I7" i="20"/>
  <c r="W25" i="2"/>
  <c r="W17" i="2"/>
  <c r="O26" i="2"/>
  <c r="F20" i="2"/>
  <c r="J37" i="20"/>
  <c r="H18" i="2"/>
  <c r="L9" i="2"/>
  <c r="F22" i="2"/>
  <c r="K2" i="20" l="1"/>
  <c r="H2" i="20"/>
  <c r="O6" i="17"/>
  <c r="C6" i="4"/>
  <c r="J5" i="2"/>
  <c r="AA5" i="2"/>
  <c r="T6" i="2"/>
  <c r="H6" i="4" s="1"/>
  <c r="Q6" i="2"/>
  <c r="G6" i="4" s="1"/>
  <c r="AC26" i="2"/>
  <c r="L26" i="4" s="1"/>
  <c r="AA23" i="2"/>
  <c r="K23" i="4" s="1"/>
  <c r="Y23" i="2"/>
  <c r="Z23" i="2"/>
  <c r="J23" i="4" s="1"/>
  <c r="T44" i="20"/>
  <c r="D3" i="2"/>
  <c r="C3" i="4" s="1"/>
  <c r="C5" i="4"/>
  <c r="D2" i="2"/>
  <c r="C2" i="4" s="1"/>
  <c r="D25" i="4"/>
  <c r="Q21" i="2"/>
  <c r="G21" i="4" s="1"/>
  <c r="T21" i="2"/>
  <c r="H21" i="4" s="1"/>
  <c r="AC22" i="2"/>
  <c r="L22" i="4" s="1"/>
  <c r="Y11" i="2"/>
  <c r="AA11" i="2"/>
  <c r="K11" i="4" s="1"/>
  <c r="Z11" i="2"/>
  <c r="J11" i="4" s="1"/>
  <c r="G20" i="110"/>
  <c r="I20" i="110" s="1"/>
  <c r="C4" i="30"/>
  <c r="C20" i="4"/>
  <c r="F3" i="2"/>
  <c r="F2" i="2"/>
  <c r="D22" i="4"/>
  <c r="Q19" i="2"/>
  <c r="G19" i="4" s="1"/>
  <c r="T19" i="2"/>
  <c r="H19" i="4" s="1"/>
  <c r="Q4" i="2"/>
  <c r="G4" i="4" s="1"/>
  <c r="T4" i="2"/>
  <c r="H4" i="4" s="1"/>
  <c r="J11" i="2"/>
  <c r="E11" i="4" s="1"/>
  <c r="M17" i="2"/>
  <c r="F17" i="4" s="1"/>
  <c r="J25" i="2"/>
  <c r="E25" i="4" s="1"/>
  <c r="L24" i="110"/>
  <c r="M24" i="110" s="1"/>
  <c r="C18" i="4"/>
  <c r="D21" i="4"/>
  <c r="Q17" i="2"/>
  <c r="G17" i="4" s="1"/>
  <c r="T17" i="2"/>
  <c r="H17" i="4" s="1"/>
  <c r="Z10" i="2"/>
  <c r="J10" i="4" s="1"/>
  <c r="AA10" i="2"/>
  <c r="K10" i="4" s="1"/>
  <c r="Y10" i="2"/>
  <c r="G26" i="110"/>
  <c r="I26" i="110" s="1"/>
  <c r="C17" i="4"/>
  <c r="Q15" i="2"/>
  <c r="G15" i="4" s="1"/>
  <c r="T15" i="2"/>
  <c r="H15" i="4" s="1"/>
  <c r="D4" i="4"/>
  <c r="J13" i="2"/>
  <c r="E13" i="4" s="1"/>
  <c r="Z18" i="2"/>
  <c r="J18" i="4" s="1"/>
  <c r="AA18" i="2"/>
  <c r="K18" i="4" s="1"/>
  <c r="Y18" i="2"/>
  <c r="C13" i="4"/>
  <c r="M6" i="2"/>
  <c r="F6" i="4" s="1"/>
  <c r="Z20" i="2"/>
  <c r="J20" i="4" s="1"/>
  <c r="AA20" i="2"/>
  <c r="K20" i="4" s="1"/>
  <c r="Y20" i="2"/>
  <c r="D48" i="20"/>
  <c r="U44" i="20" s="1"/>
  <c r="T4" i="20"/>
  <c r="U4" i="20"/>
  <c r="M16" i="20"/>
  <c r="W16" i="20" s="1"/>
  <c r="L16" i="20"/>
  <c r="V16" i="20" s="1"/>
  <c r="N16" i="20"/>
  <c r="X16" i="20" s="1"/>
  <c r="B14" i="43" s="1"/>
  <c r="G28" i="110"/>
  <c r="I28" i="110" s="1"/>
  <c r="D8" i="4"/>
  <c r="J6" i="2"/>
  <c r="E6" i="4" s="1"/>
  <c r="J12" i="2"/>
  <c r="E12" i="4" s="1"/>
  <c r="T8" i="20"/>
  <c r="D6" i="4"/>
  <c r="N2" i="2"/>
  <c r="N3" i="2"/>
  <c r="M19" i="20"/>
  <c r="W19" i="20" s="1"/>
  <c r="L19" i="20"/>
  <c r="V19" i="20" s="1"/>
  <c r="N19" i="20"/>
  <c r="X19" i="20" s="1"/>
  <c r="B4" i="44" s="1"/>
  <c r="D17" i="79" s="1"/>
  <c r="D5" i="4"/>
  <c r="G3" i="2"/>
  <c r="D3" i="4" s="1"/>
  <c r="G2" i="2"/>
  <c r="D2" i="4" s="1"/>
  <c r="R2" i="2"/>
  <c r="R3" i="2"/>
  <c r="Y7" i="2"/>
  <c r="Z7" i="2"/>
  <c r="J7" i="4" s="1"/>
  <c r="AA7" i="2"/>
  <c r="K7" i="4" s="1"/>
  <c r="AA13" i="2"/>
  <c r="K13" i="4" s="1"/>
  <c r="Y13" i="2"/>
  <c r="Z13" i="2"/>
  <c r="J13" i="4" s="1"/>
  <c r="T16" i="20"/>
  <c r="G2" i="110"/>
  <c r="I2" i="110" s="1"/>
  <c r="G36" i="110"/>
  <c r="I36" i="110" s="1"/>
  <c r="D20" i="4"/>
  <c r="J7" i="2"/>
  <c r="E7" i="4" s="1"/>
  <c r="M13" i="2"/>
  <c r="F13" i="4" s="1"/>
  <c r="J22" i="2"/>
  <c r="E22" i="4" s="1"/>
  <c r="U15" i="20"/>
  <c r="T15" i="20"/>
  <c r="L24" i="20"/>
  <c r="V24" i="20" s="1"/>
  <c r="M24" i="20"/>
  <c r="W24" i="20" s="1"/>
  <c r="N24" i="20"/>
  <c r="X24" i="20" s="1"/>
  <c r="B9" i="44" s="1"/>
  <c r="L5" i="110"/>
  <c r="M5" i="110" s="1"/>
  <c r="C3" i="30"/>
  <c r="C26" i="4"/>
  <c r="D19" i="4"/>
  <c r="AC7" i="2"/>
  <c r="L7" i="4" s="1"/>
  <c r="U24" i="20"/>
  <c r="T24" i="20"/>
  <c r="R7" i="110"/>
  <c r="C12" i="4"/>
  <c r="C25" i="4"/>
  <c r="D18" i="4"/>
  <c r="Q13" i="2"/>
  <c r="G13" i="4" s="1"/>
  <c r="T13" i="2"/>
  <c r="H13" i="4" s="1"/>
  <c r="AA6" i="2"/>
  <c r="K6" i="4" s="1"/>
  <c r="Z6" i="2"/>
  <c r="J6" i="4" s="1"/>
  <c r="Y6" i="2"/>
  <c r="J9" i="2"/>
  <c r="E9" i="4" s="1"/>
  <c r="U35" i="20"/>
  <c r="T35" i="20"/>
  <c r="L29" i="20"/>
  <c r="V29" i="20" s="1"/>
  <c r="M29" i="20"/>
  <c r="W29" i="20" s="1"/>
  <c r="N29" i="20"/>
  <c r="X29" i="20" s="1"/>
  <c r="B14" i="44" s="1"/>
  <c r="P2" i="30"/>
  <c r="C11" i="4"/>
  <c r="C24" i="4"/>
  <c r="D17" i="4"/>
  <c r="T12" i="2"/>
  <c r="H12" i="4" s="1"/>
  <c r="Q12" i="2"/>
  <c r="G12" i="4" s="1"/>
  <c r="Z8" i="2"/>
  <c r="J8" i="4" s="1"/>
  <c r="AA8" i="2"/>
  <c r="K8" i="4" s="1"/>
  <c r="Y8" i="2"/>
  <c r="Z14" i="2"/>
  <c r="J14" i="4" s="1"/>
  <c r="AA14" i="2"/>
  <c r="K14" i="4" s="1"/>
  <c r="Y14" i="2"/>
  <c r="T31" i="20"/>
  <c r="U31" i="20"/>
  <c r="C10" i="4"/>
  <c r="C23" i="4"/>
  <c r="D15" i="4"/>
  <c r="Q11" i="2"/>
  <c r="G11" i="4" s="1"/>
  <c r="T11" i="2"/>
  <c r="H11" i="4" s="1"/>
  <c r="AC15" i="2"/>
  <c r="L15" i="4" s="1"/>
  <c r="Z22" i="2"/>
  <c r="J22" i="4" s="1"/>
  <c r="AA22" i="2"/>
  <c r="K22" i="4" s="1"/>
  <c r="Y22" i="2"/>
  <c r="T42" i="20"/>
  <c r="G12" i="110"/>
  <c r="I12" i="110" s="1"/>
  <c r="C8" i="4"/>
  <c r="D14" i="4"/>
  <c r="Q9" i="2"/>
  <c r="G9" i="4" s="1"/>
  <c r="T9" i="2"/>
  <c r="H9" i="4" s="1"/>
  <c r="AC13" i="2"/>
  <c r="L13" i="4" s="1"/>
  <c r="J16" i="2"/>
  <c r="E16" i="4" s="1"/>
  <c r="Z24" i="2"/>
  <c r="J24" i="4" s="1"/>
  <c r="AA24" i="2"/>
  <c r="K24" i="4" s="1"/>
  <c r="Y24" i="2"/>
  <c r="T41" i="20"/>
  <c r="U41" i="20"/>
  <c r="G16" i="110"/>
  <c r="I16" i="110" s="1"/>
  <c r="C7" i="4"/>
  <c r="M7" i="2"/>
  <c r="F7" i="4" s="1"/>
  <c r="Q7" i="2"/>
  <c r="G7" i="4" s="1"/>
  <c r="T7" i="2"/>
  <c r="H7" i="4" s="1"/>
  <c r="AC11" i="2"/>
  <c r="L11" i="4" s="1"/>
  <c r="L37" i="20"/>
  <c r="V37" i="20" s="1"/>
  <c r="M37" i="20"/>
  <c r="W37" i="20" s="1"/>
  <c r="N37" i="20"/>
  <c r="X37" i="20" s="1"/>
  <c r="B5" i="45" s="1"/>
  <c r="L19" i="110"/>
  <c r="M19" i="110" s="1"/>
  <c r="AC9" i="2"/>
  <c r="L9" i="4" s="1"/>
  <c r="AC25" i="2"/>
  <c r="L25" i="4" s="1"/>
  <c r="M10" i="2"/>
  <c r="F10" i="4" s="1"/>
  <c r="J19" i="2"/>
  <c r="E19" i="4" s="1"/>
  <c r="J26" i="2"/>
  <c r="E26" i="4" s="1"/>
  <c r="T6" i="20"/>
  <c r="U6" i="20"/>
  <c r="T34" i="20"/>
  <c r="M31" i="20"/>
  <c r="W31" i="20" s="1"/>
  <c r="N31" i="20"/>
  <c r="X31" i="20" s="1"/>
  <c r="B16" i="44" s="1"/>
  <c r="L31" i="20"/>
  <c r="V31" i="20" s="1"/>
  <c r="F4" i="17"/>
  <c r="H4" i="17"/>
  <c r="I4" i="17"/>
  <c r="E4" i="17"/>
  <c r="L6" i="110"/>
  <c r="M6" i="110" s="1"/>
  <c r="G11" i="110"/>
  <c r="I11" i="110" s="1"/>
  <c r="L15" i="110"/>
  <c r="M15" i="110" s="1"/>
  <c r="G29" i="110"/>
  <c r="I29" i="110" s="1"/>
  <c r="G37" i="110"/>
  <c r="I37" i="110" s="1"/>
  <c r="G44" i="110"/>
  <c r="I44" i="110" s="1"/>
  <c r="F8" i="43"/>
  <c r="D8" i="43"/>
  <c r="E8" i="43"/>
  <c r="C8" i="43"/>
  <c r="AC8" i="2"/>
  <c r="L8" i="4" s="1"/>
  <c r="AC23" i="2"/>
  <c r="L23" i="4" s="1"/>
  <c r="J10" i="2"/>
  <c r="E10" i="4" s="1"/>
  <c r="M12" i="2"/>
  <c r="F12" i="4" s="1"/>
  <c r="Z16" i="2"/>
  <c r="J16" i="4" s="1"/>
  <c r="AA16" i="2"/>
  <c r="K16" i="4" s="1"/>
  <c r="Y16" i="2"/>
  <c r="J21" i="2"/>
  <c r="E21" i="4" s="1"/>
  <c r="Y25" i="2"/>
  <c r="AA25" i="2"/>
  <c r="K25" i="4" s="1"/>
  <c r="Z25" i="2"/>
  <c r="J25" i="4" s="1"/>
  <c r="U5" i="20"/>
  <c r="T5" i="20"/>
  <c r="T32" i="20"/>
  <c r="L12" i="20"/>
  <c r="V12" i="20" s="1"/>
  <c r="M12" i="20"/>
  <c r="W12" i="20" s="1"/>
  <c r="N12" i="20"/>
  <c r="X12" i="20" s="1"/>
  <c r="B10" i="43" s="1"/>
  <c r="M25" i="20"/>
  <c r="W25" i="20" s="1"/>
  <c r="L25" i="20"/>
  <c r="V25" i="20" s="1"/>
  <c r="N25" i="20"/>
  <c r="X25" i="20" s="1"/>
  <c r="B10" i="44" s="1"/>
  <c r="M44" i="20"/>
  <c r="W44" i="20" s="1"/>
  <c r="N44" i="20"/>
  <c r="X44" i="20" s="1"/>
  <c r="B12" i="45" s="1"/>
  <c r="L44" i="20"/>
  <c r="V44" i="20" s="1"/>
  <c r="G6" i="110"/>
  <c r="I6" i="110" s="1"/>
  <c r="L10" i="110"/>
  <c r="M10" i="110" s="1"/>
  <c r="G25" i="110"/>
  <c r="I25" i="110" s="1"/>
  <c r="P4" i="36"/>
  <c r="P7" i="43"/>
  <c r="P13" i="43"/>
  <c r="C9" i="4"/>
  <c r="E3" i="2"/>
  <c r="E2" i="2"/>
  <c r="D16" i="4"/>
  <c r="M5" i="2"/>
  <c r="T10" i="2"/>
  <c r="H10" i="4" s="1"/>
  <c r="Q10" i="2"/>
  <c r="G10" i="4" s="1"/>
  <c r="T26" i="2"/>
  <c r="H26" i="4" s="1"/>
  <c r="Q26" i="2"/>
  <c r="G26" i="4" s="1"/>
  <c r="AC6" i="2"/>
  <c r="L6" i="4" s="1"/>
  <c r="AC21" i="2"/>
  <c r="L21" i="4" s="1"/>
  <c r="AA9" i="2"/>
  <c r="K9" i="4" s="1"/>
  <c r="Y9" i="2"/>
  <c r="Z9" i="2"/>
  <c r="J9" i="4" s="1"/>
  <c r="T19" i="20"/>
  <c r="U19" i="20"/>
  <c r="T30" i="20"/>
  <c r="U30" i="20"/>
  <c r="L7" i="20"/>
  <c r="V7" i="20" s="1"/>
  <c r="M7" i="20"/>
  <c r="W7" i="20" s="1"/>
  <c r="N7" i="20"/>
  <c r="X7" i="20" s="1"/>
  <c r="B5" i="43" s="1"/>
  <c r="L13" i="20"/>
  <c r="V13" i="20" s="1"/>
  <c r="M13" i="20"/>
  <c r="W13" i="20" s="1"/>
  <c r="N13" i="20"/>
  <c r="X13" i="20" s="1"/>
  <c r="B11" i="43" s="1"/>
  <c r="N32" i="20"/>
  <c r="X32" i="20" s="1"/>
  <c r="B17" i="44" s="1"/>
  <c r="M32" i="20"/>
  <c r="W32" i="20" s="1"/>
  <c r="L32" i="20"/>
  <c r="V32" i="20" s="1"/>
  <c r="N45" i="20"/>
  <c r="X45" i="20" s="1"/>
  <c r="B13" i="45" s="1"/>
  <c r="L45" i="20"/>
  <c r="V45" i="20" s="1"/>
  <c r="M45" i="20"/>
  <c r="W45" i="20" s="1"/>
  <c r="G3" i="17"/>
  <c r="G10" i="110"/>
  <c r="I10" i="110" s="1"/>
  <c r="G24" i="110"/>
  <c r="I24" i="110" s="1"/>
  <c r="P2" i="43"/>
  <c r="P8" i="43"/>
  <c r="C17" i="44"/>
  <c r="D17" i="44"/>
  <c r="E17" i="44"/>
  <c r="F17" i="44"/>
  <c r="AC5" i="2"/>
  <c r="AB2" i="2"/>
  <c r="J14" i="2"/>
  <c r="E14" i="4" s="1"/>
  <c r="M16" i="2"/>
  <c r="F16" i="4" s="1"/>
  <c r="J23" i="2"/>
  <c r="E23" i="4" s="1"/>
  <c r="M25" i="2"/>
  <c r="F25" i="4" s="1"/>
  <c r="T18" i="20"/>
  <c r="U18" i="20"/>
  <c r="T43" i="20"/>
  <c r="U43" i="20"/>
  <c r="M39" i="20"/>
  <c r="W39" i="20" s="1"/>
  <c r="N39" i="20"/>
  <c r="X39" i="20" s="1"/>
  <c r="B7" i="45" s="1"/>
  <c r="L39" i="20"/>
  <c r="V39" i="20" s="1"/>
  <c r="R3" i="17"/>
  <c r="I7" i="17"/>
  <c r="L4" i="110"/>
  <c r="M4" i="110" s="1"/>
  <c r="L9" i="110"/>
  <c r="M9" i="110" s="1"/>
  <c r="G19" i="110"/>
  <c r="I19" i="110" s="1"/>
  <c r="L23" i="110"/>
  <c r="M23" i="110" s="1"/>
  <c r="G33" i="110"/>
  <c r="I33" i="110" s="1"/>
  <c r="G41" i="110"/>
  <c r="I41" i="110" s="1"/>
  <c r="R5" i="30"/>
  <c r="F14" i="43"/>
  <c r="C14" i="43"/>
  <c r="E14" i="43"/>
  <c r="D14" i="43"/>
  <c r="P18" i="44"/>
  <c r="L20" i="20"/>
  <c r="V20" i="20" s="1"/>
  <c r="N20" i="20"/>
  <c r="X20" i="20" s="1"/>
  <c r="B5" i="44" s="1"/>
  <c r="D18" i="79" s="1"/>
  <c r="M20" i="20"/>
  <c r="W20" i="20" s="1"/>
  <c r="L33" i="20"/>
  <c r="V33" i="20" s="1"/>
  <c r="M33" i="20"/>
  <c r="W33" i="20" s="1"/>
  <c r="N33" i="20"/>
  <c r="X33" i="20" s="1"/>
  <c r="B18" i="44" s="1"/>
  <c r="L14" i="110"/>
  <c r="M14" i="110" s="1"/>
  <c r="L18" i="110"/>
  <c r="M18" i="110" s="1"/>
  <c r="G32" i="110"/>
  <c r="I32" i="110" s="1"/>
  <c r="G40" i="110"/>
  <c r="I40" i="110" s="1"/>
  <c r="P6" i="36"/>
  <c r="E2" i="45"/>
  <c r="G32" i="79" s="1"/>
  <c r="F2" i="45"/>
  <c r="H32" i="79" s="1"/>
  <c r="C2" i="45"/>
  <c r="E32" i="79" s="1"/>
  <c r="D2" i="45"/>
  <c r="F32" i="79" s="1"/>
  <c r="L8" i="20"/>
  <c r="V8" i="20" s="1"/>
  <c r="M8" i="20"/>
  <c r="W8" i="20" s="1"/>
  <c r="M27" i="20"/>
  <c r="W27" i="20" s="1"/>
  <c r="L27" i="20"/>
  <c r="V27" i="20" s="1"/>
  <c r="N27" i="20"/>
  <c r="X27" i="20" s="1"/>
  <c r="B12" i="44" s="1"/>
  <c r="G4" i="110"/>
  <c r="I4" i="110" s="1"/>
  <c r="G14" i="110"/>
  <c r="I14" i="110" s="1"/>
  <c r="L27" i="110"/>
  <c r="M27" i="110" s="1"/>
  <c r="L31" i="110"/>
  <c r="M31" i="110" s="1"/>
  <c r="L39" i="110"/>
  <c r="M39" i="110" s="1"/>
  <c r="F10" i="43"/>
  <c r="C10" i="43"/>
  <c r="D10" i="43"/>
  <c r="E10" i="43"/>
  <c r="AC19" i="2"/>
  <c r="L19" i="4" s="1"/>
  <c r="M4" i="2"/>
  <c r="F4" i="4" s="1"/>
  <c r="AA15" i="2"/>
  <c r="K15" i="4" s="1"/>
  <c r="Y15" i="2"/>
  <c r="Z15" i="2"/>
  <c r="J15" i="4" s="1"/>
  <c r="Z26" i="2"/>
  <c r="J26" i="4" s="1"/>
  <c r="AA26" i="2"/>
  <c r="K26" i="4" s="1"/>
  <c r="Y26" i="2"/>
  <c r="T14" i="20"/>
  <c r="U14" i="20"/>
  <c r="T40" i="20"/>
  <c r="U40" i="20"/>
  <c r="M21" i="20"/>
  <c r="W21" i="20" s="1"/>
  <c r="L21" i="20"/>
  <c r="V21" i="20" s="1"/>
  <c r="N21" i="20"/>
  <c r="X21" i="20" s="1"/>
  <c r="B6" i="44" s="1"/>
  <c r="L40" i="20"/>
  <c r="V40" i="20" s="1"/>
  <c r="M40" i="20"/>
  <c r="W40" i="20" s="1"/>
  <c r="N40" i="20"/>
  <c r="X40" i="20" s="1"/>
  <c r="B8" i="45" s="1"/>
  <c r="R4" i="17"/>
  <c r="P6" i="17"/>
  <c r="G9" i="110"/>
  <c r="I9" i="110" s="1"/>
  <c r="G18" i="110"/>
  <c r="I18" i="110" s="1"/>
  <c r="C22" i="4"/>
  <c r="D9" i="4"/>
  <c r="D26" i="4"/>
  <c r="T20" i="2"/>
  <c r="H20" i="4" s="1"/>
  <c r="Q20" i="2"/>
  <c r="G20" i="4" s="1"/>
  <c r="AC16" i="2"/>
  <c r="L16" i="4" s="1"/>
  <c r="M11" i="2"/>
  <c r="F11" i="4" s="1"/>
  <c r="M18" i="2"/>
  <c r="F18" i="4" s="1"/>
  <c r="J20" i="2"/>
  <c r="E20" i="4" s="1"/>
  <c r="T27" i="20"/>
  <c r="U27" i="20"/>
  <c r="T38" i="20"/>
  <c r="U38" i="20"/>
  <c r="L9" i="20"/>
  <c r="V9" i="20" s="1"/>
  <c r="M9" i="20"/>
  <c r="W9" i="20" s="1"/>
  <c r="N9" i="20"/>
  <c r="X9" i="20" s="1"/>
  <c r="B7" i="43" s="1"/>
  <c r="N15" i="20"/>
  <c r="X15" i="20" s="1"/>
  <c r="B13" i="43" s="1"/>
  <c r="L15" i="20"/>
  <c r="V15" i="20" s="1"/>
  <c r="M15" i="20"/>
  <c r="W15" i="20" s="1"/>
  <c r="L47" i="20"/>
  <c r="V47" i="20" s="1"/>
  <c r="M47" i="20"/>
  <c r="W47" i="20" s="1"/>
  <c r="N47" i="20"/>
  <c r="X47" i="20" s="1"/>
  <c r="B15" i="45" s="1"/>
  <c r="L3" i="110"/>
  <c r="M3" i="110" s="1"/>
  <c r="G13" i="110"/>
  <c r="I13" i="110" s="1"/>
  <c r="L17" i="110"/>
  <c r="M17" i="110" s="1"/>
  <c r="G27" i="110"/>
  <c r="I27" i="110" s="1"/>
  <c r="L35" i="110"/>
  <c r="M35" i="110" s="1"/>
  <c r="L43" i="110"/>
  <c r="M43" i="110" s="1"/>
  <c r="E11" i="43"/>
  <c r="C11" i="43"/>
  <c r="D11" i="43"/>
  <c r="F11" i="43"/>
  <c r="U26" i="20"/>
  <c r="T26" i="20"/>
  <c r="T37" i="20"/>
  <c r="U37" i="20"/>
  <c r="L28" i="20"/>
  <c r="V28" i="20" s="1"/>
  <c r="N28" i="20"/>
  <c r="X28" i="20" s="1"/>
  <c r="B13" i="44" s="1"/>
  <c r="M28" i="20"/>
  <c r="W28" i="20" s="1"/>
  <c r="L41" i="20"/>
  <c r="V41" i="20" s="1"/>
  <c r="M41" i="20"/>
  <c r="W41" i="20" s="1"/>
  <c r="N41" i="20"/>
  <c r="X41" i="20" s="1"/>
  <c r="B9" i="45" s="1"/>
  <c r="L8" i="110"/>
  <c r="M8" i="110" s="1"/>
  <c r="L22" i="110"/>
  <c r="M22" i="110" s="1"/>
  <c r="L26" i="110"/>
  <c r="M26" i="110" s="1"/>
  <c r="P10" i="43"/>
  <c r="C19" i="4"/>
  <c r="D7" i="4"/>
  <c r="D23" i="4"/>
  <c r="T18" i="2"/>
  <c r="H18" i="4" s="1"/>
  <c r="Q18" i="2"/>
  <c r="G18" i="4" s="1"/>
  <c r="AC14" i="2"/>
  <c r="L14" i="4" s="1"/>
  <c r="Y17" i="2"/>
  <c r="AA17" i="2"/>
  <c r="K17" i="4" s="1"/>
  <c r="Z17" i="2"/>
  <c r="J17" i="4" s="1"/>
  <c r="Y19" i="2"/>
  <c r="AA19" i="2"/>
  <c r="K19" i="4" s="1"/>
  <c r="Z19" i="2"/>
  <c r="J19" i="4" s="1"/>
  <c r="T25" i="20"/>
  <c r="U25" i="20"/>
  <c r="T36" i="20"/>
  <c r="L35" i="20"/>
  <c r="V35" i="20" s="1"/>
  <c r="M35" i="20"/>
  <c r="W35" i="20" s="1"/>
  <c r="N35" i="20"/>
  <c r="X35" i="20" s="1"/>
  <c r="B3" i="45" s="1"/>
  <c r="P2" i="110"/>
  <c r="G8" i="110"/>
  <c r="I8" i="110" s="1"/>
  <c r="L12" i="110"/>
  <c r="M12" i="110" s="1"/>
  <c r="G22" i="110"/>
  <c r="I22" i="110" s="1"/>
  <c r="L34" i="110"/>
  <c r="M34" i="110" s="1"/>
  <c r="L42" i="110"/>
  <c r="M42" i="110" s="1"/>
  <c r="P11" i="43"/>
  <c r="T11" i="43" s="1"/>
  <c r="R4" i="44"/>
  <c r="R3" i="30"/>
  <c r="P7" i="36"/>
  <c r="P5" i="43"/>
  <c r="U11" i="20"/>
  <c r="T11" i="20"/>
  <c r="U22" i="20"/>
  <c r="T22" i="20"/>
  <c r="L5" i="20"/>
  <c r="V5" i="20" s="1"/>
  <c r="N5" i="20"/>
  <c r="X5" i="20" s="1"/>
  <c r="B3" i="43" s="1"/>
  <c r="M5" i="20"/>
  <c r="W5" i="20" s="1"/>
  <c r="L23" i="20"/>
  <c r="V23" i="20" s="1"/>
  <c r="M23" i="20"/>
  <c r="W23" i="20" s="1"/>
  <c r="N23" i="20"/>
  <c r="X23" i="20" s="1"/>
  <c r="B8" i="44" s="1"/>
  <c r="E3" i="17"/>
  <c r="H3" i="17"/>
  <c r="F3" i="17"/>
  <c r="I3" i="17"/>
  <c r="L2" i="110"/>
  <c r="M2" i="110" s="1"/>
  <c r="L7" i="110"/>
  <c r="M7" i="110" s="1"/>
  <c r="G21" i="110"/>
  <c r="I21" i="110" s="1"/>
  <c r="L25" i="110"/>
  <c r="M25" i="110" s="1"/>
  <c r="G34" i="110"/>
  <c r="I34" i="110" s="1"/>
  <c r="G42" i="110"/>
  <c r="I42" i="110" s="1"/>
  <c r="C16" i="4"/>
  <c r="O2" i="2"/>
  <c r="O3" i="2"/>
  <c r="T14" i="2"/>
  <c r="H14" i="4" s="1"/>
  <c r="Q14" i="2"/>
  <c r="G14" i="4" s="1"/>
  <c r="AC4" i="2"/>
  <c r="L4" i="4" s="1"/>
  <c r="M8" i="2"/>
  <c r="F8" i="4" s="1"/>
  <c r="J15" i="2"/>
  <c r="E15" i="4" s="1"/>
  <c r="J17" i="2"/>
  <c r="E17" i="4" s="1"/>
  <c r="J24" i="2"/>
  <c r="E24" i="4" s="1"/>
  <c r="T10" i="20"/>
  <c r="U10" i="20"/>
  <c r="T21" i="20"/>
  <c r="T46" i="20"/>
  <c r="U46" i="20"/>
  <c r="L17" i="20"/>
  <c r="V17" i="20" s="1"/>
  <c r="N17" i="20"/>
  <c r="X17" i="20" s="1"/>
  <c r="B2" i="44" s="1"/>
  <c r="D15" i="79" s="1"/>
  <c r="M17" i="20"/>
  <c r="W17" i="20" s="1"/>
  <c r="N36" i="20"/>
  <c r="X36" i="20" s="1"/>
  <c r="B4" i="45" s="1"/>
  <c r="L36" i="20"/>
  <c r="V36" i="20" s="1"/>
  <c r="M36" i="20"/>
  <c r="W36" i="20" s="1"/>
  <c r="P7" i="110"/>
  <c r="G17" i="110"/>
  <c r="I17" i="110" s="1"/>
  <c r="L30" i="110"/>
  <c r="M30" i="110" s="1"/>
  <c r="L38" i="110"/>
  <c r="M38" i="110" s="1"/>
  <c r="L45" i="110"/>
  <c r="M45" i="110" s="1"/>
  <c r="D5" i="30"/>
  <c r="E5" i="30"/>
  <c r="F5" i="30"/>
  <c r="G5" i="30"/>
  <c r="F12" i="43"/>
  <c r="C12" i="43"/>
  <c r="D12" i="43"/>
  <c r="E12" i="43"/>
  <c r="C4" i="4"/>
  <c r="Y4" i="2"/>
  <c r="Z4" i="2"/>
  <c r="J4" i="4" s="1"/>
  <c r="AA4" i="2"/>
  <c r="K4" i="4" s="1"/>
  <c r="J8" i="2"/>
  <c r="E8" i="4" s="1"/>
  <c r="Z12" i="2"/>
  <c r="J12" i="4" s="1"/>
  <c r="AA12" i="2"/>
  <c r="K12" i="4" s="1"/>
  <c r="Y12" i="2"/>
  <c r="AA21" i="2"/>
  <c r="K21" i="4" s="1"/>
  <c r="Y21" i="2"/>
  <c r="Z21" i="2"/>
  <c r="J21" i="4" s="1"/>
  <c r="U9" i="20"/>
  <c r="T9" i="20"/>
  <c r="T20" i="20"/>
  <c r="U20" i="20"/>
  <c r="T45" i="20"/>
  <c r="U45" i="20"/>
  <c r="L11" i="20"/>
  <c r="V11" i="20" s="1"/>
  <c r="M11" i="20"/>
  <c r="W11" i="20" s="1"/>
  <c r="N11" i="20"/>
  <c r="X11" i="20" s="1"/>
  <c r="B9" i="43" s="1"/>
  <c r="L43" i="20"/>
  <c r="V43" i="20" s="1"/>
  <c r="N43" i="20"/>
  <c r="X43" i="20" s="1"/>
  <c r="B11" i="45" s="1"/>
  <c r="M43" i="20"/>
  <c r="W43" i="20" s="1"/>
  <c r="G2" i="17"/>
  <c r="L11" i="110"/>
  <c r="M11" i="110" s="1"/>
  <c r="L16" i="110"/>
  <c r="M16" i="110" s="1"/>
  <c r="L20" i="110"/>
  <c r="M20" i="110" s="1"/>
  <c r="G30" i="110"/>
  <c r="I30" i="110" s="1"/>
  <c r="G38" i="110"/>
  <c r="I38" i="110" s="1"/>
  <c r="G45" i="110"/>
  <c r="I45" i="110" s="1"/>
  <c r="R4" i="30"/>
  <c r="E13" i="43"/>
  <c r="C13" i="43"/>
  <c r="D13" i="43"/>
  <c r="F13" i="43"/>
  <c r="T8" i="2"/>
  <c r="H8" i="4" s="1"/>
  <c r="Q8" i="2"/>
  <c r="G8" i="4" s="1"/>
  <c r="S3" i="2"/>
  <c r="S2" i="2"/>
  <c r="AC24" i="2"/>
  <c r="L24" i="4" s="1"/>
  <c r="M9" i="2"/>
  <c r="F9" i="4" s="1"/>
  <c r="M15" i="2"/>
  <c r="F15" i="4" s="1"/>
  <c r="J18" i="2"/>
  <c r="E18" i="4" s="1"/>
  <c r="M21" i="2"/>
  <c r="F21" i="4" s="1"/>
  <c r="M24" i="2"/>
  <c r="F24" i="4" s="1"/>
  <c r="T17" i="20"/>
  <c r="U17" i="20"/>
  <c r="T33" i="20"/>
  <c r="U33" i="20"/>
  <c r="T47" i="20"/>
  <c r="U47" i="20"/>
  <c r="R2" i="17"/>
  <c r="G4" i="17"/>
  <c r="G2" i="30"/>
  <c r="D2" i="30"/>
  <c r="R5" i="36"/>
  <c r="R8" i="36"/>
  <c r="H8" i="36" s="1"/>
  <c r="R4" i="43"/>
  <c r="R14" i="43"/>
  <c r="R11" i="44"/>
  <c r="C4" i="45"/>
  <c r="D4" i="45"/>
  <c r="E4" i="45"/>
  <c r="F4" i="45"/>
  <c r="D7" i="45"/>
  <c r="E7" i="45"/>
  <c r="F7" i="45"/>
  <c r="C7" i="45"/>
  <c r="B5" i="49"/>
  <c r="B12" i="49"/>
  <c r="B24" i="49"/>
  <c r="B31" i="49"/>
  <c r="B38" i="49"/>
  <c r="R2" i="44"/>
  <c r="R5" i="44"/>
  <c r="R8" i="44"/>
  <c r="P14" i="44"/>
  <c r="T14" i="44" s="1"/>
  <c r="P17" i="44"/>
  <c r="G2" i="45"/>
  <c r="I32" i="79" s="1"/>
  <c r="R9" i="45"/>
  <c r="R12" i="45"/>
  <c r="R15" i="45"/>
  <c r="P5" i="36"/>
  <c r="T5" i="36" s="1"/>
  <c r="P8" i="36"/>
  <c r="E3" i="43"/>
  <c r="C3" i="43"/>
  <c r="D3" i="43"/>
  <c r="F3" i="43"/>
  <c r="P4" i="43"/>
  <c r="F6" i="43"/>
  <c r="C6" i="43"/>
  <c r="D6" i="43"/>
  <c r="E6" i="43"/>
  <c r="E9" i="43"/>
  <c r="F9" i="43"/>
  <c r="C9" i="43"/>
  <c r="D9" i="43"/>
  <c r="P14" i="43"/>
  <c r="C10" i="44"/>
  <c r="D10" i="44"/>
  <c r="E10" i="44"/>
  <c r="F10" i="44"/>
  <c r="P11" i="44"/>
  <c r="T11" i="44" s="1"/>
  <c r="C13" i="44"/>
  <c r="D13" i="44"/>
  <c r="F13" i="44"/>
  <c r="E13" i="44"/>
  <c r="C16" i="44"/>
  <c r="D16" i="44"/>
  <c r="F16" i="44"/>
  <c r="E16" i="44"/>
  <c r="B9" i="49"/>
  <c r="B16" i="49"/>
  <c r="B23" i="49"/>
  <c r="B30" i="49"/>
  <c r="B37" i="49"/>
  <c r="R2" i="36"/>
  <c r="C7" i="36"/>
  <c r="D7" i="36"/>
  <c r="E7" i="36"/>
  <c r="F7" i="36"/>
  <c r="G7" i="36"/>
  <c r="G13" i="43"/>
  <c r="P2" i="44"/>
  <c r="T2" i="44" s="1"/>
  <c r="P5" i="44"/>
  <c r="T5" i="44" s="1"/>
  <c r="P8" i="44"/>
  <c r="T8" i="44" s="1"/>
  <c r="R3" i="45"/>
  <c r="R6" i="45"/>
  <c r="P9" i="45"/>
  <c r="T9" i="45" s="1"/>
  <c r="P12" i="45"/>
  <c r="P15" i="45"/>
  <c r="T15" i="45" s="1"/>
  <c r="C15" i="4"/>
  <c r="D11" i="4"/>
  <c r="D13" i="4"/>
  <c r="Q23" i="2"/>
  <c r="G23" i="4" s="1"/>
  <c r="T23" i="2"/>
  <c r="H23" i="4" s="1"/>
  <c r="Q25" i="2"/>
  <c r="G25" i="4" s="1"/>
  <c r="T25" i="2"/>
  <c r="H25" i="4" s="1"/>
  <c r="AC18" i="2"/>
  <c r="L18" i="4" s="1"/>
  <c r="AC20" i="2"/>
  <c r="L20" i="4" s="1"/>
  <c r="T13" i="20"/>
  <c r="U13" i="20"/>
  <c r="T29" i="20"/>
  <c r="U29" i="20"/>
  <c r="C4" i="36"/>
  <c r="D4" i="36"/>
  <c r="E4" i="36"/>
  <c r="F4" i="36"/>
  <c r="G4" i="36"/>
  <c r="H5" i="36"/>
  <c r="G4" i="43"/>
  <c r="R11" i="43"/>
  <c r="C4" i="44"/>
  <c r="E17" i="79" s="1"/>
  <c r="E4" i="44"/>
  <c r="G17" i="79" s="1"/>
  <c r="F4" i="44"/>
  <c r="H17" i="79" s="1"/>
  <c r="D4" i="44"/>
  <c r="F17" i="79" s="1"/>
  <c r="C7" i="44"/>
  <c r="E7" i="44"/>
  <c r="F7" i="44"/>
  <c r="D7" i="44"/>
  <c r="C8" i="45"/>
  <c r="D8" i="45"/>
  <c r="E8" i="45"/>
  <c r="F8" i="45"/>
  <c r="C11" i="45"/>
  <c r="D11" i="45"/>
  <c r="E11" i="45"/>
  <c r="F11" i="45"/>
  <c r="C14" i="45"/>
  <c r="D14" i="45"/>
  <c r="F14" i="45"/>
  <c r="E14" i="45"/>
  <c r="B8" i="49"/>
  <c r="B15" i="49"/>
  <c r="B22" i="49"/>
  <c r="B34" i="49"/>
  <c r="B41" i="49"/>
  <c r="C5" i="30"/>
  <c r="C14" i="4"/>
  <c r="D10" i="4"/>
  <c r="D12" i="4"/>
  <c r="P3" i="2"/>
  <c r="P2" i="2"/>
  <c r="Q5" i="2"/>
  <c r="T5" i="2"/>
  <c r="T22" i="2"/>
  <c r="H22" i="4" s="1"/>
  <c r="Q22" i="2"/>
  <c r="G22" i="4" s="1"/>
  <c r="T24" i="2"/>
  <c r="H24" i="4" s="1"/>
  <c r="Q24" i="2"/>
  <c r="G24" i="4" s="1"/>
  <c r="AC17" i="2"/>
  <c r="L17" i="4" s="1"/>
  <c r="M14" i="2"/>
  <c r="F14" i="4" s="1"/>
  <c r="M20" i="2"/>
  <c r="F20" i="4" s="1"/>
  <c r="M23" i="2"/>
  <c r="F23" i="4" s="1"/>
  <c r="M26" i="2"/>
  <c r="F26" i="4" s="1"/>
  <c r="L4" i="20"/>
  <c r="V4" i="20" s="1"/>
  <c r="M4" i="20"/>
  <c r="W4" i="20" s="1"/>
  <c r="N4" i="20"/>
  <c r="X4" i="20" s="1"/>
  <c r="B2" i="43" s="1"/>
  <c r="T12" i="20"/>
  <c r="U12" i="20"/>
  <c r="U28" i="20"/>
  <c r="T28" i="20"/>
  <c r="L6" i="20"/>
  <c r="V6" i="20" s="1"/>
  <c r="M6" i="20"/>
  <c r="W6" i="20" s="1"/>
  <c r="N6" i="20"/>
  <c r="X6" i="20" s="1"/>
  <c r="B4" i="43" s="1"/>
  <c r="L10" i="20"/>
  <c r="V10" i="20" s="1"/>
  <c r="M10" i="20"/>
  <c r="W10" i="20" s="1"/>
  <c r="N10" i="20"/>
  <c r="X10" i="20" s="1"/>
  <c r="B8" i="43" s="1"/>
  <c r="M14" i="20"/>
  <c r="W14" i="20" s="1"/>
  <c r="N14" i="20"/>
  <c r="X14" i="20" s="1"/>
  <c r="B12" i="43" s="1"/>
  <c r="L14" i="20"/>
  <c r="V14" i="20" s="1"/>
  <c r="L18" i="20"/>
  <c r="V18" i="20" s="1"/>
  <c r="N18" i="20"/>
  <c r="X18" i="20" s="1"/>
  <c r="B3" i="44" s="1"/>
  <c r="D16" i="79" s="1"/>
  <c r="M18" i="20"/>
  <c r="W18" i="20" s="1"/>
  <c r="N22" i="20"/>
  <c r="X22" i="20" s="1"/>
  <c r="B7" i="44" s="1"/>
  <c r="L22" i="20"/>
  <c r="V22" i="20" s="1"/>
  <c r="M22" i="20"/>
  <c r="W22" i="20" s="1"/>
  <c r="L26" i="20"/>
  <c r="V26" i="20" s="1"/>
  <c r="N26" i="20"/>
  <c r="X26" i="20" s="1"/>
  <c r="B11" i="44" s="1"/>
  <c r="M26" i="20"/>
  <c r="W26" i="20" s="1"/>
  <c r="L30" i="20"/>
  <c r="V30" i="20" s="1"/>
  <c r="M30" i="20"/>
  <c r="W30" i="20" s="1"/>
  <c r="N30" i="20"/>
  <c r="X30" i="20" s="1"/>
  <c r="B15" i="44" s="1"/>
  <c r="L34" i="20"/>
  <c r="V34" i="20" s="1"/>
  <c r="M34" i="20"/>
  <c r="W34" i="20" s="1"/>
  <c r="N34" i="20"/>
  <c r="X34" i="20" s="1"/>
  <c r="B2" i="45" s="1"/>
  <c r="D32" i="79" s="1"/>
  <c r="L38" i="20"/>
  <c r="V38" i="20" s="1"/>
  <c r="M38" i="20"/>
  <c r="W38" i="20" s="1"/>
  <c r="M42" i="20"/>
  <c r="W42" i="20" s="1"/>
  <c r="L42" i="20"/>
  <c r="V42" i="20" s="1"/>
  <c r="N42" i="20"/>
  <c r="X42" i="20" s="1"/>
  <c r="B10" i="45" s="1"/>
  <c r="M46" i="20"/>
  <c r="W46" i="20" s="1"/>
  <c r="N46" i="20"/>
  <c r="X46" i="20" s="1"/>
  <c r="B14" i="45" s="1"/>
  <c r="L46" i="20"/>
  <c r="V46" i="20" s="1"/>
  <c r="I2" i="17"/>
  <c r="E5" i="17"/>
  <c r="E2" i="17"/>
  <c r="G3" i="110"/>
  <c r="I3" i="110" s="1"/>
  <c r="G5" i="110"/>
  <c r="I5" i="110" s="1"/>
  <c r="G7" i="110"/>
  <c r="I7" i="110" s="1"/>
  <c r="L13" i="110"/>
  <c r="M13" i="110" s="1"/>
  <c r="G15" i="110"/>
  <c r="I15" i="110" s="1"/>
  <c r="L21" i="110"/>
  <c r="M21" i="110" s="1"/>
  <c r="G23" i="110"/>
  <c r="I23" i="110" s="1"/>
  <c r="L29" i="110"/>
  <c r="M29" i="110" s="1"/>
  <c r="G31" i="110"/>
  <c r="I31" i="110" s="1"/>
  <c r="L37" i="110"/>
  <c r="M37" i="110" s="1"/>
  <c r="G39" i="110"/>
  <c r="I39" i="110" s="1"/>
  <c r="L44" i="110"/>
  <c r="M44" i="110" s="1"/>
  <c r="F3" i="30"/>
  <c r="G3" i="30"/>
  <c r="D3" i="30"/>
  <c r="E3" i="30"/>
  <c r="P4" i="30"/>
  <c r="S4" i="30" s="1"/>
  <c r="P2" i="36"/>
  <c r="H2" i="36" s="1"/>
  <c r="R6" i="36"/>
  <c r="H6" i="36" s="1"/>
  <c r="R2" i="43"/>
  <c r="R5" i="43"/>
  <c r="G5" i="43" s="1"/>
  <c r="R8" i="43"/>
  <c r="G2" i="44"/>
  <c r="I15" i="79" s="1"/>
  <c r="R9" i="44"/>
  <c r="R12" i="44"/>
  <c r="R15" i="44"/>
  <c r="P3" i="45"/>
  <c r="T3" i="45" s="1"/>
  <c r="C5" i="45"/>
  <c r="D5" i="45"/>
  <c r="E5" i="45"/>
  <c r="F5" i="45"/>
  <c r="P6" i="45"/>
  <c r="T6" i="45" s="1"/>
  <c r="G9" i="45"/>
  <c r="G12" i="45"/>
  <c r="B7" i="49"/>
  <c r="B19" i="49"/>
  <c r="B26" i="49"/>
  <c r="B33" i="49"/>
  <c r="B40" i="49"/>
  <c r="R3" i="44"/>
  <c r="G3" i="44" s="1"/>
  <c r="I16" i="79" s="1"/>
  <c r="R6" i="44"/>
  <c r="P9" i="44"/>
  <c r="T9" i="44" s="1"/>
  <c r="P12" i="44"/>
  <c r="P15" i="44"/>
  <c r="T15" i="44" s="1"/>
  <c r="R7" i="45"/>
  <c r="R10" i="45"/>
  <c r="R13" i="45"/>
  <c r="R3" i="36"/>
  <c r="G5" i="36"/>
  <c r="C5" i="36"/>
  <c r="D5" i="36"/>
  <c r="E5" i="36"/>
  <c r="F5" i="36"/>
  <c r="C8" i="36"/>
  <c r="F8" i="36"/>
  <c r="D8" i="36"/>
  <c r="E8" i="36"/>
  <c r="G8" i="36"/>
  <c r="F4" i="43"/>
  <c r="C4" i="43"/>
  <c r="D4" i="43"/>
  <c r="E4" i="43"/>
  <c r="E7" i="43"/>
  <c r="G7" i="79" s="1"/>
  <c r="C7" i="43"/>
  <c r="D7" i="43"/>
  <c r="F7" i="79" s="1"/>
  <c r="F7" i="43"/>
  <c r="G11" i="43"/>
  <c r="F8" i="44"/>
  <c r="H21" i="79" s="1"/>
  <c r="C8" i="44"/>
  <c r="D8" i="44"/>
  <c r="F21" i="79" s="1"/>
  <c r="E8" i="44"/>
  <c r="G21" i="79" s="1"/>
  <c r="D11" i="44"/>
  <c r="E11" i="44"/>
  <c r="F11" i="44"/>
  <c r="C11" i="44"/>
  <c r="D14" i="44"/>
  <c r="E14" i="44"/>
  <c r="F14" i="44"/>
  <c r="C14" i="44"/>
  <c r="G18" i="44"/>
  <c r="R4" i="45"/>
  <c r="C15" i="45"/>
  <c r="D15" i="45"/>
  <c r="E15" i="45"/>
  <c r="F15" i="45"/>
  <c r="B4" i="49"/>
  <c r="B11" i="49"/>
  <c r="B18" i="49"/>
  <c r="B25" i="49"/>
  <c r="B32" i="49"/>
  <c r="B44" i="49"/>
  <c r="L28" i="110"/>
  <c r="M28" i="110" s="1"/>
  <c r="G35" i="110"/>
  <c r="I35" i="110" s="1"/>
  <c r="L36" i="110"/>
  <c r="M36" i="110" s="1"/>
  <c r="G43" i="110"/>
  <c r="I43" i="110" s="1"/>
  <c r="R2" i="30"/>
  <c r="H2" i="30" s="1"/>
  <c r="G2" i="43"/>
  <c r="G8" i="43"/>
  <c r="R9" i="43"/>
  <c r="R12" i="43"/>
  <c r="G12" i="43" s="1"/>
  <c r="P3" i="44"/>
  <c r="C5" i="44"/>
  <c r="E18" i="79" s="1"/>
  <c r="D5" i="44"/>
  <c r="F18" i="79" s="1"/>
  <c r="E5" i="44"/>
  <c r="G18" i="79" s="1"/>
  <c r="F5" i="44"/>
  <c r="H18" i="79" s="1"/>
  <c r="P6" i="44"/>
  <c r="T6" i="44" s="1"/>
  <c r="G12" i="44"/>
  <c r="R16" i="44"/>
  <c r="G16" i="44" s="1"/>
  <c r="P7" i="45"/>
  <c r="P10" i="45"/>
  <c r="G10" i="45" s="1"/>
  <c r="D12" i="45"/>
  <c r="E12" i="45"/>
  <c r="F12" i="45"/>
  <c r="C12" i="45"/>
  <c r="P13" i="45"/>
  <c r="G13" i="45" s="1"/>
  <c r="D24" i="4"/>
  <c r="T16" i="2"/>
  <c r="H16" i="4" s="1"/>
  <c r="Q16" i="2"/>
  <c r="G16" i="4" s="1"/>
  <c r="AC10" i="2"/>
  <c r="L10" i="4" s="1"/>
  <c r="AC12" i="2"/>
  <c r="L12" i="4" s="1"/>
  <c r="J4" i="2"/>
  <c r="E4" i="4" s="1"/>
  <c r="M19" i="2"/>
  <c r="F19" i="4" s="1"/>
  <c r="M22" i="2"/>
  <c r="F22" i="4" s="1"/>
  <c r="U7" i="20"/>
  <c r="T7" i="20"/>
  <c r="T23" i="20"/>
  <c r="U23" i="20"/>
  <c r="U39" i="20"/>
  <c r="T39" i="20"/>
  <c r="E4" i="30"/>
  <c r="F4" i="30"/>
  <c r="G4" i="30"/>
  <c r="D4" i="30"/>
  <c r="P3" i="36"/>
  <c r="T3" i="36" s="1"/>
  <c r="R4" i="36"/>
  <c r="R7" i="36"/>
  <c r="H7" i="36" s="1"/>
  <c r="C2" i="44"/>
  <c r="E15" i="79" s="1"/>
  <c r="D2" i="44"/>
  <c r="F15" i="79" s="1"/>
  <c r="E2" i="44"/>
  <c r="G15" i="79" s="1"/>
  <c r="F2" i="44"/>
  <c r="H15" i="79" s="1"/>
  <c r="C3" i="45"/>
  <c r="D3" i="45"/>
  <c r="E3" i="45"/>
  <c r="F3" i="45"/>
  <c r="P4" i="45"/>
  <c r="T4" i="45" s="1"/>
  <c r="C6" i="45"/>
  <c r="D6" i="45"/>
  <c r="E6" i="45"/>
  <c r="F6" i="45"/>
  <c r="F9" i="45"/>
  <c r="C9" i="45"/>
  <c r="D9" i="45"/>
  <c r="E9" i="45"/>
  <c r="B3" i="49"/>
  <c r="B10" i="49"/>
  <c r="B17" i="49"/>
  <c r="B29" i="49"/>
  <c r="B36" i="49"/>
  <c r="B43" i="49"/>
  <c r="P5" i="30"/>
  <c r="S5" i="30" s="1"/>
  <c r="C2" i="36"/>
  <c r="D2" i="36"/>
  <c r="G2" i="36"/>
  <c r="R3" i="43"/>
  <c r="R6" i="43"/>
  <c r="P9" i="43"/>
  <c r="T9" i="43" s="1"/>
  <c r="P12" i="43"/>
  <c r="G6" i="44"/>
  <c r="R7" i="44"/>
  <c r="R10" i="44"/>
  <c r="R13" i="44"/>
  <c r="P16" i="44"/>
  <c r="G7" i="45"/>
  <c r="R14" i="45"/>
  <c r="E15" i="44"/>
  <c r="F15" i="44"/>
  <c r="C15" i="44"/>
  <c r="D15" i="44"/>
  <c r="C18" i="44"/>
  <c r="D18" i="44"/>
  <c r="E18" i="44"/>
  <c r="F18" i="44"/>
  <c r="G4" i="45"/>
  <c r="R11" i="45"/>
  <c r="B2" i="49"/>
  <c r="B14" i="49"/>
  <c r="B21" i="49"/>
  <c r="B28" i="49"/>
  <c r="B35" i="49"/>
  <c r="B42" i="49"/>
  <c r="P3" i="43"/>
  <c r="E5" i="43"/>
  <c r="D5" i="43"/>
  <c r="F5" i="43"/>
  <c r="C5" i="43"/>
  <c r="P6" i="43"/>
  <c r="T6" i="43" s="1"/>
  <c r="P7" i="44"/>
  <c r="T7" i="44" s="1"/>
  <c r="P10" i="44"/>
  <c r="T10" i="44" s="1"/>
  <c r="C12" i="44"/>
  <c r="D12" i="44"/>
  <c r="E12" i="44"/>
  <c r="F12" i="44"/>
  <c r="P13" i="44"/>
  <c r="R2" i="45"/>
  <c r="R5" i="45"/>
  <c r="R8" i="45"/>
  <c r="P14" i="45"/>
  <c r="P3" i="30"/>
  <c r="S3" i="30" s="1"/>
  <c r="H4" i="36"/>
  <c r="D6" i="36"/>
  <c r="C6" i="36"/>
  <c r="E6" i="36"/>
  <c r="F6" i="36"/>
  <c r="G6" i="36"/>
  <c r="F2" i="43"/>
  <c r="C2" i="43"/>
  <c r="D2" i="43"/>
  <c r="E2" i="43"/>
  <c r="C3" i="44"/>
  <c r="E16" i="79" s="1"/>
  <c r="D3" i="44"/>
  <c r="F16" i="79" s="1"/>
  <c r="E3" i="44"/>
  <c r="G16" i="79" s="1"/>
  <c r="F3" i="44"/>
  <c r="H16" i="79" s="1"/>
  <c r="P4" i="44"/>
  <c r="T4" i="44" s="1"/>
  <c r="D6" i="44"/>
  <c r="E6" i="44"/>
  <c r="F6" i="44"/>
  <c r="C6" i="44"/>
  <c r="C9" i="44"/>
  <c r="D9" i="44"/>
  <c r="E9" i="44"/>
  <c r="F9" i="44"/>
  <c r="C10" i="45"/>
  <c r="D10" i="45"/>
  <c r="E10" i="45"/>
  <c r="F10" i="45"/>
  <c r="P11" i="45"/>
  <c r="G11" i="45" s="1"/>
  <c r="C13" i="45"/>
  <c r="D13" i="45"/>
  <c r="E13" i="45"/>
  <c r="F13" i="45"/>
  <c r="B6" i="49"/>
  <c r="B13" i="49"/>
  <c r="B20" i="49"/>
  <c r="B27" i="49"/>
  <c r="B39" i="49"/>
  <c r="B45" i="49"/>
  <c r="L32" i="110"/>
  <c r="M32" i="110" s="1"/>
  <c r="L33" i="110"/>
  <c r="M33" i="110" s="1"/>
  <c r="L40" i="110"/>
  <c r="M40" i="110" s="1"/>
  <c r="L41" i="110"/>
  <c r="M41" i="110" s="1"/>
  <c r="C3" i="36"/>
  <c r="D3" i="36"/>
  <c r="G3" i="36"/>
  <c r="G6" i="43"/>
  <c r="R7" i="43"/>
  <c r="G7" i="43" s="1"/>
  <c r="R10" i="43"/>
  <c r="G10" i="43" s="1"/>
  <c r="R13" i="43"/>
  <c r="G7" i="44"/>
  <c r="G10" i="44"/>
  <c r="G13" i="44"/>
  <c r="R14" i="44"/>
  <c r="R17" i="44"/>
  <c r="G17" i="44" s="1"/>
  <c r="R18" i="44"/>
  <c r="P2" i="45"/>
  <c r="P5" i="45"/>
  <c r="T5" i="45" s="1"/>
  <c r="P8" i="45"/>
  <c r="G14" i="45"/>
  <c r="J5" i="4"/>
  <c r="Y2" i="2" l="1"/>
  <c r="U16" i="20"/>
  <c r="U21" i="20"/>
  <c r="U36" i="20"/>
  <c r="U42" i="20"/>
  <c r="N8" i="20"/>
  <c r="X8" i="20" s="1"/>
  <c r="B6" i="43" s="1"/>
  <c r="N38" i="20"/>
  <c r="X38" i="20" s="1"/>
  <c r="B6" i="45" s="1"/>
  <c r="D36" i="79" s="1"/>
  <c r="U8" i="20"/>
  <c r="U32" i="20"/>
  <c r="U34" i="20"/>
  <c r="Z2" i="2"/>
  <c r="J2" i="4" s="1"/>
  <c r="I7" i="79"/>
  <c r="G28" i="43"/>
  <c r="G31" i="45"/>
  <c r="I40" i="79"/>
  <c r="G33" i="43"/>
  <c r="I12" i="79"/>
  <c r="G38" i="44"/>
  <c r="I30" i="79"/>
  <c r="I5" i="79"/>
  <c r="G26" i="43"/>
  <c r="I43" i="79"/>
  <c r="G34" i="45"/>
  <c r="G31" i="43"/>
  <c r="I10" i="79"/>
  <c r="I41" i="79"/>
  <c r="G32" i="45"/>
  <c r="G37" i="44"/>
  <c r="I29" i="79"/>
  <c r="E27" i="43"/>
  <c r="G6" i="79"/>
  <c r="T8" i="45"/>
  <c r="Q3" i="2"/>
  <c r="G3" i="4" s="1"/>
  <c r="G5" i="4"/>
  <c r="Q2" i="2"/>
  <c r="G2" i="4" s="1"/>
  <c r="G44" i="79"/>
  <c r="E35" i="45"/>
  <c r="C28" i="44"/>
  <c r="E20" i="79"/>
  <c r="E6" i="79"/>
  <c r="C27" i="43"/>
  <c r="F33" i="45"/>
  <c r="H42" i="79"/>
  <c r="F36" i="45"/>
  <c r="H45" i="79"/>
  <c r="E21" i="79"/>
  <c r="C29" i="44"/>
  <c r="T2" i="45"/>
  <c r="D31" i="45"/>
  <c r="F40" i="79"/>
  <c r="D23" i="43"/>
  <c r="F2" i="79"/>
  <c r="T13" i="44"/>
  <c r="H33" i="79"/>
  <c r="F24" i="45"/>
  <c r="E33" i="45"/>
  <c r="G42" i="79"/>
  <c r="I8" i="79"/>
  <c r="G29" i="43"/>
  <c r="E36" i="45"/>
  <c r="G45" i="79"/>
  <c r="G8" i="44"/>
  <c r="B28" i="44"/>
  <c r="D20" i="79"/>
  <c r="F44" i="79"/>
  <c r="D35" i="45"/>
  <c r="K13" i="19"/>
  <c r="F26" i="79"/>
  <c r="D34" i="44"/>
  <c r="T4" i="43"/>
  <c r="E12" i="79"/>
  <c r="C33" i="43"/>
  <c r="H10" i="79"/>
  <c r="F31" i="43"/>
  <c r="F35" i="43"/>
  <c r="H14" i="79"/>
  <c r="H5" i="30"/>
  <c r="E29" i="43"/>
  <c r="G8" i="79"/>
  <c r="C34" i="45"/>
  <c r="E43" i="79"/>
  <c r="C36" i="44"/>
  <c r="E28" i="79"/>
  <c r="I13" i="79"/>
  <c r="G34" i="43"/>
  <c r="F31" i="45"/>
  <c r="H40" i="79"/>
  <c r="T3" i="43"/>
  <c r="E36" i="44"/>
  <c r="G28" i="79"/>
  <c r="E36" i="79"/>
  <c r="C27" i="45"/>
  <c r="E42" i="79"/>
  <c r="C33" i="45"/>
  <c r="F2" i="17"/>
  <c r="C2" i="30"/>
  <c r="G26" i="79"/>
  <c r="E34" i="44"/>
  <c r="D25" i="45"/>
  <c r="F34" i="79"/>
  <c r="E31" i="45"/>
  <c r="G40" i="79"/>
  <c r="E23" i="43"/>
  <c r="G2" i="79"/>
  <c r="C31" i="45"/>
  <c r="E40" i="79"/>
  <c r="C23" i="43"/>
  <c r="E2" i="79"/>
  <c r="H25" i="79"/>
  <c r="F33" i="44"/>
  <c r="E24" i="45"/>
  <c r="G33" i="79"/>
  <c r="F42" i="79"/>
  <c r="D33" i="45"/>
  <c r="F45" i="79"/>
  <c r="D36" i="45"/>
  <c r="I11" i="79"/>
  <c r="G32" i="43"/>
  <c r="G5" i="44"/>
  <c r="I18" i="79" s="1"/>
  <c r="B23" i="43"/>
  <c r="D2" i="79"/>
  <c r="E44" i="79"/>
  <c r="C35" i="45"/>
  <c r="O48" i="20"/>
  <c r="E26" i="79"/>
  <c r="C34" i="44"/>
  <c r="F24" i="43"/>
  <c r="H3" i="79"/>
  <c r="G4" i="44"/>
  <c r="I17" i="79" s="1"/>
  <c r="H12" i="79"/>
  <c r="F33" i="43"/>
  <c r="B29" i="44"/>
  <c r="D21" i="79"/>
  <c r="D26" i="79"/>
  <c r="B34" i="44"/>
  <c r="B36" i="45"/>
  <c r="D45" i="79"/>
  <c r="T6" i="36"/>
  <c r="T13" i="43"/>
  <c r="D29" i="43"/>
  <c r="F8" i="79"/>
  <c r="I2" i="79"/>
  <c r="G23" i="43"/>
  <c r="T7" i="43"/>
  <c r="H8" i="79"/>
  <c r="F29" i="43"/>
  <c r="E45" i="79"/>
  <c r="C36" i="45"/>
  <c r="F32" i="45"/>
  <c r="H41" i="79"/>
  <c r="D24" i="43"/>
  <c r="F3" i="79"/>
  <c r="E30" i="44"/>
  <c r="G22" i="79"/>
  <c r="D33" i="44"/>
  <c r="F25" i="79"/>
  <c r="T16" i="44"/>
  <c r="E33" i="79"/>
  <c r="C24" i="45"/>
  <c r="T7" i="45"/>
  <c r="E32" i="45"/>
  <c r="G41" i="79"/>
  <c r="T12" i="45"/>
  <c r="F31" i="44"/>
  <c r="H23" i="79"/>
  <c r="E3" i="79"/>
  <c r="C24" i="43"/>
  <c r="T4" i="36"/>
  <c r="H4" i="30"/>
  <c r="H22" i="79"/>
  <c r="F30" i="44"/>
  <c r="E7" i="79"/>
  <c r="C28" i="43"/>
  <c r="G15" i="45"/>
  <c r="F41" i="79"/>
  <c r="D32" i="45"/>
  <c r="G25" i="43"/>
  <c r="I4" i="79"/>
  <c r="G23" i="79"/>
  <c r="E31" i="44"/>
  <c r="E24" i="43"/>
  <c r="G3" i="79"/>
  <c r="B34" i="45"/>
  <c r="D43" i="79"/>
  <c r="G15" i="44"/>
  <c r="E27" i="79"/>
  <c r="C35" i="44"/>
  <c r="G33" i="45"/>
  <c r="I42" i="79"/>
  <c r="B33" i="43"/>
  <c r="D12" i="79"/>
  <c r="E41" i="79"/>
  <c r="C32" i="45"/>
  <c r="F23" i="79"/>
  <c r="D31" i="44"/>
  <c r="T8" i="36"/>
  <c r="D3" i="79"/>
  <c r="B24" i="43"/>
  <c r="B30" i="44"/>
  <c r="D22" i="79"/>
  <c r="G25" i="79"/>
  <c r="E33" i="44"/>
  <c r="G28" i="45"/>
  <c r="I37" i="79"/>
  <c r="D24" i="45"/>
  <c r="F33" i="79"/>
  <c r="T10" i="45"/>
  <c r="D30" i="44"/>
  <c r="F22" i="79"/>
  <c r="G33" i="44"/>
  <c r="I25" i="79"/>
  <c r="H38" i="79"/>
  <c r="F29" i="45"/>
  <c r="C31" i="44"/>
  <c r="E23" i="79"/>
  <c r="H3" i="30"/>
  <c r="H3" i="36"/>
  <c r="B24" i="45"/>
  <c r="D33" i="79"/>
  <c r="B34" i="43"/>
  <c r="D13" i="79"/>
  <c r="D31" i="79"/>
  <c r="B39" i="44"/>
  <c r="F27" i="44"/>
  <c r="H19" i="79"/>
  <c r="I19" i="79"/>
  <c r="G27" i="44"/>
  <c r="E30" i="45"/>
  <c r="G39" i="79"/>
  <c r="G9" i="44"/>
  <c r="E35" i="44"/>
  <c r="G27" i="79"/>
  <c r="D25" i="43"/>
  <c r="F4" i="79"/>
  <c r="T2" i="36"/>
  <c r="B29" i="43"/>
  <c r="D8" i="79"/>
  <c r="G38" i="79"/>
  <c r="E29" i="45"/>
  <c r="T14" i="43"/>
  <c r="F32" i="43"/>
  <c r="H11" i="79"/>
  <c r="B28" i="43"/>
  <c r="D7" i="79"/>
  <c r="D25" i="79"/>
  <c r="B33" i="44"/>
  <c r="AC2" i="2"/>
  <c r="L2" i="4" s="1"/>
  <c r="L5" i="4"/>
  <c r="B38" i="44"/>
  <c r="D30" i="79"/>
  <c r="I39" i="79"/>
  <c r="G30" i="45"/>
  <c r="H31" i="79"/>
  <c r="F39" i="44"/>
  <c r="G19" i="79"/>
  <c r="E27" i="44"/>
  <c r="G9" i="43"/>
  <c r="E39" i="44"/>
  <c r="G31" i="79"/>
  <c r="D30" i="45"/>
  <c r="F39" i="79"/>
  <c r="D35" i="44"/>
  <c r="F27" i="79"/>
  <c r="C25" i="43"/>
  <c r="E4" i="79"/>
  <c r="G6" i="45"/>
  <c r="F26" i="45"/>
  <c r="H35" i="79"/>
  <c r="B36" i="44"/>
  <c r="D28" i="79"/>
  <c r="F38" i="79"/>
  <c r="D29" i="45"/>
  <c r="G14" i="44"/>
  <c r="D30" i="43"/>
  <c r="F9" i="79"/>
  <c r="E37" i="79"/>
  <c r="C28" i="45"/>
  <c r="B32" i="45"/>
  <c r="D41" i="79"/>
  <c r="D32" i="43"/>
  <c r="F11" i="79"/>
  <c r="F38" i="44"/>
  <c r="H30" i="79"/>
  <c r="B32" i="43"/>
  <c r="D11" i="79"/>
  <c r="B33" i="45"/>
  <c r="D42" i="79"/>
  <c r="H2" i="79"/>
  <c r="F23" i="43"/>
  <c r="G34" i="44"/>
  <c r="I26" i="79"/>
  <c r="I31" i="79"/>
  <c r="G39" i="44"/>
  <c r="C30" i="44"/>
  <c r="E22" i="79"/>
  <c r="E19" i="79"/>
  <c r="C27" i="44"/>
  <c r="H27" i="79"/>
  <c r="F35" i="44"/>
  <c r="E25" i="43"/>
  <c r="G4" i="79"/>
  <c r="F34" i="45"/>
  <c r="H43" i="79"/>
  <c r="D27" i="44"/>
  <c r="F19" i="79"/>
  <c r="F31" i="79"/>
  <c r="D39" i="44"/>
  <c r="T12" i="43"/>
  <c r="E39" i="79"/>
  <c r="C30" i="45"/>
  <c r="C32" i="44"/>
  <c r="E24" i="79"/>
  <c r="H4" i="79"/>
  <c r="F25" i="43"/>
  <c r="G3" i="45"/>
  <c r="E26" i="45"/>
  <c r="G35" i="79"/>
  <c r="E38" i="79"/>
  <c r="C29" i="45"/>
  <c r="C30" i="43"/>
  <c r="E9" i="79"/>
  <c r="F28" i="45"/>
  <c r="H37" i="79"/>
  <c r="T10" i="43"/>
  <c r="E11" i="79"/>
  <c r="C32" i="43"/>
  <c r="E38" i="44"/>
  <c r="G30" i="79"/>
  <c r="D14" i="79"/>
  <c r="B35" i="43"/>
  <c r="H7" i="79"/>
  <c r="F28" i="43"/>
  <c r="E25" i="79"/>
  <c r="C33" i="44"/>
  <c r="C26" i="43"/>
  <c r="E5" i="79"/>
  <c r="C39" i="44"/>
  <c r="E31" i="79"/>
  <c r="F30" i="45"/>
  <c r="H39" i="79"/>
  <c r="F32" i="44"/>
  <c r="H24" i="79"/>
  <c r="B25" i="43"/>
  <c r="D4" i="79"/>
  <c r="G8" i="45"/>
  <c r="Q7" i="110"/>
  <c r="E32" i="43"/>
  <c r="G11" i="79"/>
  <c r="D6" i="79"/>
  <c r="B27" i="43"/>
  <c r="D38" i="44"/>
  <c r="F30" i="79"/>
  <c r="D23" i="79"/>
  <c r="B31" i="44"/>
  <c r="S2" i="30"/>
  <c r="G31" i="44"/>
  <c r="I23" i="79"/>
  <c r="G28" i="44"/>
  <c r="I20" i="79"/>
  <c r="G25" i="45"/>
  <c r="I34" i="79"/>
  <c r="I6" i="79"/>
  <c r="G27" i="43"/>
  <c r="E34" i="45"/>
  <c r="G43" i="79"/>
  <c r="F35" i="79"/>
  <c r="D26" i="45"/>
  <c r="G11" i="44"/>
  <c r="E37" i="44"/>
  <c r="G29" i="79"/>
  <c r="H9" i="79"/>
  <c r="F30" i="43"/>
  <c r="E28" i="45"/>
  <c r="G37" i="79"/>
  <c r="B30" i="43"/>
  <c r="D9" i="79"/>
  <c r="G3" i="43"/>
  <c r="F43" i="79"/>
  <c r="D34" i="45"/>
  <c r="T14" i="45"/>
  <c r="F26" i="43"/>
  <c r="H5" i="79"/>
  <c r="D36" i="44"/>
  <c r="F28" i="79"/>
  <c r="F27" i="45"/>
  <c r="H36" i="79"/>
  <c r="E32" i="44"/>
  <c r="G24" i="79"/>
  <c r="T12" i="44"/>
  <c r="C26" i="45"/>
  <c r="E35" i="79"/>
  <c r="D28" i="44"/>
  <c r="F20" i="79"/>
  <c r="F37" i="44"/>
  <c r="H29" i="79"/>
  <c r="G9" i="79"/>
  <c r="E30" i="43"/>
  <c r="G5" i="45"/>
  <c r="F37" i="79"/>
  <c r="D28" i="45"/>
  <c r="F34" i="43"/>
  <c r="H13" i="79"/>
  <c r="T5" i="43"/>
  <c r="B29" i="45"/>
  <c r="D38" i="79"/>
  <c r="E30" i="79"/>
  <c r="C38" i="44"/>
  <c r="D5" i="79"/>
  <c r="B26" i="43"/>
  <c r="M2" i="2"/>
  <c r="F2" i="4" s="1"/>
  <c r="F5" i="4"/>
  <c r="M3" i="2"/>
  <c r="F3" i="4" s="1"/>
  <c r="B26" i="45"/>
  <c r="D35" i="79"/>
  <c r="D27" i="79"/>
  <c r="B35" i="44"/>
  <c r="F25" i="45"/>
  <c r="H34" i="79"/>
  <c r="F13" i="79"/>
  <c r="D34" i="43"/>
  <c r="P4" i="110"/>
  <c r="T7" i="36"/>
  <c r="T18" i="44"/>
  <c r="B28" i="45"/>
  <c r="D37" i="79"/>
  <c r="G14" i="43"/>
  <c r="F5" i="79"/>
  <c r="D26" i="43"/>
  <c r="E27" i="45"/>
  <c r="G36" i="79"/>
  <c r="D32" i="44"/>
  <c r="F24" i="79"/>
  <c r="D24" i="79"/>
  <c r="B32" i="44"/>
  <c r="H20" i="79"/>
  <c r="F28" i="44"/>
  <c r="F29" i="79"/>
  <c r="D37" i="44"/>
  <c r="G35" i="45"/>
  <c r="I44" i="79"/>
  <c r="T11" i="45"/>
  <c r="G5" i="79"/>
  <c r="E26" i="43"/>
  <c r="F36" i="44"/>
  <c r="H28" i="79"/>
  <c r="D27" i="45"/>
  <c r="F36" i="79"/>
  <c r="T13" i="45"/>
  <c r="T3" i="44"/>
  <c r="B35" i="45"/>
  <c r="D44" i="79"/>
  <c r="T3" i="2"/>
  <c r="H3" i="4" s="1"/>
  <c r="H5" i="4"/>
  <c r="T2" i="2"/>
  <c r="H2" i="4" s="1"/>
  <c r="G20" i="79"/>
  <c r="E28" i="44"/>
  <c r="E29" i="79"/>
  <c r="C37" i="44"/>
  <c r="D27" i="43"/>
  <c r="F6" i="79"/>
  <c r="T17" i="44"/>
  <c r="E25" i="45"/>
  <c r="G34" i="79"/>
  <c r="C34" i="43"/>
  <c r="E13" i="79"/>
  <c r="B25" i="45"/>
  <c r="D34" i="79"/>
  <c r="B30" i="45"/>
  <c r="D39" i="79"/>
  <c r="E31" i="43"/>
  <c r="G10" i="79"/>
  <c r="D35" i="43"/>
  <c r="F14" i="79"/>
  <c r="T8" i="43"/>
  <c r="B31" i="43"/>
  <c r="D10" i="79"/>
  <c r="AA2" i="2"/>
  <c r="K2" i="4" s="1"/>
  <c r="K5" i="4"/>
  <c r="E34" i="43"/>
  <c r="G13" i="79"/>
  <c r="E33" i="43"/>
  <c r="G12" i="79"/>
  <c r="D19" i="79"/>
  <c r="B27" i="44"/>
  <c r="D31" i="43"/>
  <c r="F10" i="79"/>
  <c r="G14" i="79"/>
  <c r="E35" i="43"/>
  <c r="T2" i="43"/>
  <c r="J2" i="2"/>
  <c r="E2" i="4" s="1"/>
  <c r="E5" i="4"/>
  <c r="B31" i="45"/>
  <c r="D40" i="79"/>
  <c r="F35" i="45"/>
  <c r="H44" i="79"/>
  <c r="H26" i="79"/>
  <c r="F34" i="44"/>
  <c r="H6" i="79"/>
  <c r="F27" i="43"/>
  <c r="C25" i="45"/>
  <c r="E34" i="79"/>
  <c r="F12" i="79"/>
  <c r="D33" i="43"/>
  <c r="C31" i="43"/>
  <c r="E10" i="79"/>
  <c r="E14" i="79"/>
  <c r="C35" i="43"/>
  <c r="C29" i="43"/>
  <c r="E8" i="79"/>
  <c r="B37" i="44"/>
  <c r="D29" i="79"/>
  <c r="B27" i="45" l="1"/>
  <c r="B4" i="78"/>
  <c r="F4" i="78"/>
  <c r="E4" i="78"/>
  <c r="D4" i="78"/>
  <c r="K11" i="19"/>
  <c r="K10" i="19"/>
  <c r="K9" i="19"/>
  <c r="K4" i="110"/>
  <c r="K12" i="110"/>
  <c r="K20" i="110"/>
  <c r="K21" i="110"/>
  <c r="K32" i="110"/>
  <c r="K40" i="110"/>
  <c r="K24" i="110"/>
  <c r="K10" i="110"/>
  <c r="K27" i="110"/>
  <c r="K35" i="110"/>
  <c r="K43" i="110"/>
  <c r="K7" i="110"/>
  <c r="K13" i="110"/>
  <c r="K16" i="110"/>
  <c r="K30" i="110"/>
  <c r="K38" i="110"/>
  <c r="K19" i="110"/>
  <c r="K22" i="110"/>
  <c r="K33" i="110"/>
  <c r="K41" i="110"/>
  <c r="K25" i="110"/>
  <c r="K8" i="110"/>
  <c r="K11" i="110"/>
  <c r="K28" i="110"/>
  <c r="K36" i="110"/>
  <c r="K44" i="110"/>
  <c r="K5" i="110"/>
  <c r="K14" i="110"/>
  <c r="K17" i="110"/>
  <c r="K31" i="110"/>
  <c r="K39" i="110"/>
  <c r="K2" i="110"/>
  <c r="K23" i="110"/>
  <c r="K26" i="110"/>
  <c r="K34" i="110"/>
  <c r="K42" i="110"/>
  <c r="K9" i="110"/>
  <c r="K15" i="110"/>
  <c r="K29" i="110"/>
  <c r="K37" i="110"/>
  <c r="K45" i="110"/>
  <c r="K3" i="110"/>
  <c r="K6" i="110"/>
  <c r="K18" i="110"/>
  <c r="D2" i="78"/>
  <c r="D3" i="78"/>
  <c r="B3" i="78"/>
  <c r="I3" i="79"/>
  <c r="G24" i="43"/>
  <c r="G29" i="45"/>
  <c r="I38" i="79"/>
  <c r="F2" i="78"/>
  <c r="I14" i="79"/>
  <c r="G35" i="43"/>
  <c r="I27" i="79"/>
  <c r="G35" i="44"/>
  <c r="I9" i="79"/>
  <c r="G30" i="43"/>
  <c r="G36" i="45"/>
  <c r="I45" i="79"/>
  <c r="G32" i="44"/>
  <c r="I24" i="79"/>
  <c r="G30" i="44"/>
  <c r="I22" i="79"/>
  <c r="G24" i="45"/>
  <c r="I33" i="79"/>
  <c r="E3" i="78"/>
  <c r="B2" i="78"/>
  <c r="C2" i="78"/>
  <c r="G29" i="44"/>
  <c r="I21" i="79"/>
  <c r="F3" i="78"/>
  <c r="C4" i="78"/>
  <c r="G36" i="44"/>
  <c r="I28" i="79"/>
  <c r="I35" i="79"/>
  <c r="G26" i="45"/>
  <c r="C3" i="78"/>
  <c r="E2" i="78"/>
  <c r="G27" i="45"/>
  <c r="I36" i="79"/>
  <c r="G2" i="78" l="1"/>
  <c r="G3" i="78"/>
  <c r="C41" i="110"/>
  <c r="N41" i="110"/>
  <c r="C8" i="110"/>
  <c r="N8" i="110"/>
  <c r="C33" i="110"/>
  <c r="N33" i="110"/>
  <c r="C19" i="110"/>
  <c r="N19" i="110"/>
  <c r="C40" i="110"/>
  <c r="N40" i="110"/>
  <c r="N42" i="110"/>
  <c r="C42" i="110"/>
  <c r="N12" i="110"/>
  <c r="C12" i="110"/>
  <c r="C7" i="110"/>
  <c r="N7" i="110"/>
  <c r="N26" i="110"/>
  <c r="C26" i="110"/>
  <c r="C39" i="110"/>
  <c r="N39" i="110"/>
  <c r="C5" i="110"/>
  <c r="N5" i="110"/>
  <c r="C4" i="110"/>
  <c r="N4" i="110"/>
  <c r="C13" i="110"/>
  <c r="N13" i="110"/>
  <c r="C9" i="110"/>
  <c r="N9" i="110"/>
  <c r="G4" i="78"/>
  <c r="C23" i="110"/>
  <c r="N23" i="110"/>
  <c r="G10" i="20"/>
  <c r="G27" i="20"/>
  <c r="G44" i="20"/>
  <c r="G9" i="20"/>
  <c r="G26" i="20"/>
  <c r="G43" i="20"/>
  <c r="G4" i="20"/>
  <c r="G8" i="20"/>
  <c r="G25" i="20"/>
  <c r="G42" i="20"/>
  <c r="C2" i="110"/>
  <c r="G7" i="20"/>
  <c r="G24" i="20"/>
  <c r="G6" i="20"/>
  <c r="G23" i="20"/>
  <c r="G40" i="20"/>
  <c r="G5" i="20"/>
  <c r="G21" i="20"/>
  <c r="G38" i="20"/>
  <c r="G20" i="20"/>
  <c r="G19" i="20"/>
  <c r="G16" i="20"/>
  <c r="G14" i="20"/>
  <c r="G31" i="20"/>
  <c r="N2" i="110"/>
  <c r="G12" i="20"/>
  <c r="G29" i="20"/>
  <c r="G17" i="20"/>
  <c r="G45" i="20"/>
  <c r="G15" i="20"/>
  <c r="G34" i="20"/>
  <c r="G22" i="20"/>
  <c r="G41" i="20"/>
  <c r="G13" i="20"/>
  <c r="G18" i="20"/>
  <c r="G28" i="20"/>
  <c r="G33" i="20"/>
  <c r="G37" i="20"/>
  <c r="G11" i="20"/>
  <c r="G30" i="20"/>
  <c r="G47" i="20"/>
  <c r="G36" i="20"/>
  <c r="G46" i="20"/>
  <c r="G32" i="20"/>
  <c r="G39" i="20"/>
  <c r="G35" i="20"/>
  <c r="C31" i="110"/>
  <c r="N31" i="110"/>
  <c r="C16" i="110"/>
  <c r="N16" i="110"/>
  <c r="C17" i="110"/>
  <c r="N17" i="110"/>
  <c r="C18" i="110"/>
  <c r="N18" i="110"/>
  <c r="C43" i="110"/>
  <c r="N43" i="110"/>
  <c r="C27" i="110"/>
  <c r="N27" i="110"/>
  <c r="C25" i="110"/>
  <c r="N25" i="110"/>
  <c r="C32" i="110"/>
  <c r="N32" i="110"/>
  <c r="N34" i="110"/>
  <c r="C34" i="110"/>
  <c r="C20" i="110"/>
  <c r="N20" i="110"/>
  <c r="N22" i="110"/>
  <c r="C22" i="110"/>
  <c r="C38" i="110"/>
  <c r="N38" i="110"/>
  <c r="C30" i="110"/>
  <c r="N30" i="110"/>
  <c r="N14" i="110"/>
  <c r="C14" i="110"/>
  <c r="N6" i="110"/>
  <c r="C6" i="110"/>
  <c r="C44" i="110"/>
  <c r="N44" i="110"/>
  <c r="C10" i="110"/>
  <c r="N10" i="110"/>
  <c r="N15" i="110"/>
  <c r="C15" i="110"/>
  <c r="C21" i="110"/>
  <c r="N21" i="110"/>
  <c r="C3" i="110"/>
  <c r="N3" i="110"/>
  <c r="C35" i="110"/>
  <c r="N35" i="110"/>
  <c r="N45" i="110"/>
  <c r="C45" i="110"/>
  <c r="C36" i="110"/>
  <c r="N36" i="110"/>
  <c r="N37" i="110"/>
  <c r="C37" i="110"/>
  <c r="C28" i="110"/>
  <c r="N28" i="110"/>
  <c r="N29" i="110"/>
  <c r="C29" i="110"/>
  <c r="C11" i="110"/>
  <c r="N11" i="110"/>
  <c r="C24" i="110"/>
  <c r="N24" i="110"/>
  <c r="E41" i="20" l="1"/>
  <c r="O41" i="20"/>
  <c r="C39" i="49"/>
  <c r="E5" i="20"/>
  <c r="O5" i="20"/>
  <c r="C3" i="49"/>
  <c r="E10" i="20"/>
  <c r="O10" i="20"/>
  <c r="C8" i="49"/>
  <c r="E22" i="20"/>
  <c r="O22" i="20"/>
  <c r="C20" i="49"/>
  <c r="E40" i="20"/>
  <c r="O40" i="20"/>
  <c r="C38" i="49"/>
  <c r="E34" i="20"/>
  <c r="O34" i="20"/>
  <c r="C32" i="49"/>
  <c r="O23" i="20"/>
  <c r="E23" i="20"/>
  <c r="C21" i="49"/>
  <c r="E35" i="20"/>
  <c r="O35" i="20"/>
  <c r="C33" i="49"/>
  <c r="O15" i="20"/>
  <c r="E15" i="20"/>
  <c r="C13" i="49"/>
  <c r="E6" i="20"/>
  <c r="O6" i="20"/>
  <c r="C4" i="49"/>
  <c r="E39" i="20"/>
  <c r="O39" i="20"/>
  <c r="C37" i="49"/>
  <c r="E45" i="20"/>
  <c r="O45" i="20"/>
  <c r="C43" i="49"/>
  <c r="E24" i="20"/>
  <c r="O24" i="20"/>
  <c r="C22" i="49"/>
  <c r="O32" i="20"/>
  <c r="E32" i="20"/>
  <c r="C30" i="49"/>
  <c r="E17" i="20"/>
  <c r="O17" i="20"/>
  <c r="C15" i="49"/>
  <c r="E7" i="20"/>
  <c r="O7" i="20"/>
  <c r="C5" i="49"/>
  <c r="O46" i="20"/>
  <c r="E46" i="20"/>
  <c r="C44" i="49"/>
  <c r="O29" i="20"/>
  <c r="E29" i="20"/>
  <c r="C27" i="49"/>
  <c r="O12" i="20"/>
  <c r="E12" i="20"/>
  <c r="C10" i="49"/>
  <c r="O42" i="20"/>
  <c r="E42" i="20"/>
  <c r="C40" i="49"/>
  <c r="O36" i="20"/>
  <c r="E36" i="20"/>
  <c r="C34" i="49"/>
  <c r="E47" i="20"/>
  <c r="O47" i="20"/>
  <c r="C45" i="49"/>
  <c r="P3" i="110"/>
  <c r="O25" i="20"/>
  <c r="E25" i="20"/>
  <c r="C23" i="49"/>
  <c r="E30" i="20"/>
  <c r="O30" i="20"/>
  <c r="C28" i="49"/>
  <c r="O31" i="20"/>
  <c r="E31" i="20"/>
  <c r="C29" i="49"/>
  <c r="E8" i="20"/>
  <c r="O8" i="20"/>
  <c r="C6" i="49"/>
  <c r="E11" i="20"/>
  <c r="O11" i="20"/>
  <c r="C9" i="49"/>
  <c r="O14" i="20"/>
  <c r="E14" i="20"/>
  <c r="C12" i="49"/>
  <c r="O4" i="20"/>
  <c r="E4" i="20"/>
  <c r="C2" i="49"/>
  <c r="E37" i="20"/>
  <c r="O37" i="20"/>
  <c r="C35" i="49"/>
  <c r="O16" i="20"/>
  <c r="E16" i="20"/>
  <c r="C14" i="49"/>
  <c r="E43" i="20"/>
  <c r="O43" i="20"/>
  <c r="C41" i="49"/>
  <c r="O33" i="20"/>
  <c r="E33" i="20"/>
  <c r="C31" i="49"/>
  <c r="O19" i="20"/>
  <c r="E19" i="20"/>
  <c r="C17" i="49"/>
  <c r="E26" i="20"/>
  <c r="O26" i="20"/>
  <c r="C24" i="49"/>
  <c r="E28" i="20"/>
  <c r="O28" i="20"/>
  <c r="C26" i="49"/>
  <c r="E20" i="20"/>
  <c r="O20" i="20"/>
  <c r="C18" i="49"/>
  <c r="E9" i="20"/>
  <c r="O9" i="20"/>
  <c r="C7" i="49"/>
  <c r="E18" i="20"/>
  <c r="O18" i="20"/>
  <c r="C16" i="49"/>
  <c r="E38" i="20"/>
  <c r="O38" i="20"/>
  <c r="C36" i="49"/>
  <c r="E44" i="20"/>
  <c r="O44" i="20"/>
  <c r="C42" i="49"/>
  <c r="O13" i="20"/>
  <c r="E13" i="20"/>
  <c r="C11" i="49"/>
  <c r="O21" i="20"/>
  <c r="E21" i="20"/>
  <c r="C19" i="49"/>
  <c r="E27" i="20"/>
  <c r="O27" i="20"/>
  <c r="C25" i="49"/>
  <c r="F4" i="49" l="1"/>
  <c r="G4" i="49" s="1"/>
  <c r="H4" i="43" s="1"/>
  <c r="J4" i="79" s="1"/>
  <c r="F40" i="49"/>
  <c r="G40" i="49" s="1"/>
  <c r="H10" i="45" s="1"/>
  <c r="J40" i="79" s="1"/>
  <c r="F8" i="49"/>
  <c r="G8" i="49" s="1"/>
  <c r="H8" i="43" s="1"/>
  <c r="J8" i="79" s="1"/>
  <c r="F6" i="49"/>
  <c r="G6" i="49" s="1"/>
  <c r="H6" i="43" s="1"/>
  <c r="J6" i="79" s="1"/>
  <c r="F13" i="49"/>
  <c r="G13" i="49" s="1"/>
  <c r="H13" i="43" s="1"/>
  <c r="J13" i="79" s="1"/>
  <c r="F42" i="49"/>
  <c r="G42" i="49" s="1"/>
  <c r="H12" i="45" s="1"/>
  <c r="J42" i="79" s="1"/>
  <c r="F36" i="49"/>
  <c r="G36" i="49" s="1"/>
  <c r="H6" i="45" s="1"/>
  <c r="J36" i="79" s="1"/>
  <c r="O2" i="20"/>
  <c r="P30" i="20" s="1"/>
  <c r="F3" i="49"/>
  <c r="G3" i="49" s="1"/>
  <c r="H3" i="43" s="1"/>
  <c r="J3" i="79" s="1"/>
  <c r="F18" i="49"/>
  <c r="G18" i="49" s="1"/>
  <c r="H5" i="44" s="1"/>
  <c r="J18" i="79" s="1"/>
  <c r="F21" i="49"/>
  <c r="G21" i="49" s="1"/>
  <c r="H8" i="44" s="1"/>
  <c r="J21" i="79" s="1"/>
  <c r="F20" i="49"/>
  <c r="G20" i="49" s="1"/>
  <c r="H7" i="44" s="1"/>
  <c r="J20" i="79" s="1"/>
  <c r="F33" i="49"/>
  <c r="G33" i="49" s="1"/>
  <c r="H3" i="45" s="1"/>
  <c r="J33" i="79" s="1"/>
  <c r="F31" i="49"/>
  <c r="G31" i="49" s="1"/>
  <c r="H18" i="44" s="1"/>
  <c r="J31" i="79" s="1"/>
  <c r="P25" i="20"/>
  <c r="F43" i="49"/>
  <c r="G43" i="49" s="1"/>
  <c r="H13" i="45" s="1"/>
  <c r="J43" i="79" s="1"/>
  <c r="F15" i="49"/>
  <c r="G15" i="49" s="1"/>
  <c r="H2" i="44" s="1"/>
  <c r="F10" i="49"/>
  <c r="G10" i="49" s="1"/>
  <c r="H10" i="43" s="1"/>
  <c r="J10" i="79" s="1"/>
  <c r="F17" i="49"/>
  <c r="G17" i="49" s="1"/>
  <c r="H4" i="44" s="1"/>
  <c r="J17" i="79" s="1"/>
  <c r="F16" i="49"/>
  <c r="G16" i="49" s="1"/>
  <c r="H3" i="44" s="1"/>
  <c r="J16" i="79" s="1"/>
  <c r="F27" i="49"/>
  <c r="G27" i="49" s="1"/>
  <c r="H14" i="44" s="1"/>
  <c r="J27" i="79" s="1"/>
  <c r="F44" i="49"/>
  <c r="G44" i="49" s="1"/>
  <c r="H14" i="45" s="1"/>
  <c r="J44" i="79" s="1"/>
  <c r="F39" i="49"/>
  <c r="G39" i="49" s="1"/>
  <c r="H9" i="45" s="1"/>
  <c r="J39" i="79" s="1"/>
  <c r="P21" i="20"/>
  <c r="F26" i="49"/>
  <c r="G26" i="49" s="1"/>
  <c r="H13" i="44" s="1"/>
  <c r="J26" i="79" s="1"/>
  <c r="C46" i="49"/>
  <c r="F5" i="49" s="1"/>
  <c r="G5" i="49" s="1"/>
  <c r="H5" i="43" s="1"/>
  <c r="J5" i="79" s="1"/>
  <c r="F23" i="49"/>
  <c r="G23" i="49" s="1"/>
  <c r="H10" i="44" s="1"/>
  <c r="J23" i="79" s="1"/>
  <c r="F25" i="49"/>
  <c r="G25" i="49" s="1"/>
  <c r="H12" i="44" s="1"/>
  <c r="J25" i="79" s="1"/>
  <c r="F7" i="49"/>
  <c r="G7" i="49" s="1"/>
  <c r="H7" i="43" s="1"/>
  <c r="J7" i="79" s="1"/>
  <c r="F9" i="49"/>
  <c r="G9" i="49" s="1"/>
  <c r="H9" i="43" s="1"/>
  <c r="J9" i="79" s="1"/>
  <c r="F45" i="49"/>
  <c r="G45" i="49" s="1"/>
  <c r="H15" i="45" s="1"/>
  <c r="J45" i="79" s="1"/>
  <c r="F32" i="49"/>
  <c r="G32" i="49" s="1"/>
  <c r="H2" i="45" s="1"/>
  <c r="F35" i="49"/>
  <c r="G35" i="49" s="1"/>
  <c r="H5" i="45" s="1"/>
  <c r="J35" i="79" s="1"/>
  <c r="F22" i="49"/>
  <c r="G22" i="49" s="1"/>
  <c r="H9" i="44" s="1"/>
  <c r="J22" i="79" s="1"/>
  <c r="F41" i="49"/>
  <c r="G41" i="49" s="1"/>
  <c r="H11" i="45" s="1"/>
  <c r="J41" i="79" s="1"/>
  <c r="F37" i="49"/>
  <c r="G37" i="49" s="1"/>
  <c r="H7" i="45" s="1"/>
  <c r="J37" i="79" s="1"/>
  <c r="P34" i="20" l="1"/>
  <c r="P23" i="20"/>
  <c r="P45" i="20"/>
  <c r="P24" i="20"/>
  <c r="P19" i="20"/>
  <c r="P40" i="20"/>
  <c r="P41" i="20"/>
  <c r="P29" i="20"/>
  <c r="P4" i="20"/>
  <c r="P22" i="20"/>
  <c r="P26" i="20"/>
  <c r="P8" i="20"/>
  <c r="P33" i="20"/>
  <c r="P31" i="20"/>
  <c r="P20" i="20"/>
  <c r="P9" i="20"/>
  <c r="P36" i="20"/>
  <c r="P32" i="20"/>
  <c r="P12" i="20"/>
  <c r="P16" i="20"/>
  <c r="P35" i="20"/>
  <c r="P13" i="20"/>
  <c r="J32" i="79"/>
  <c r="P37" i="20"/>
  <c r="P18" i="20"/>
  <c r="P11" i="20"/>
  <c r="J15" i="79"/>
  <c r="P44" i="20"/>
  <c r="P7" i="20"/>
  <c r="F30" i="49"/>
  <c r="G30" i="49" s="1"/>
  <c r="H17" i="44" s="1"/>
  <c r="J30" i="79" s="1"/>
  <c r="F19" i="49"/>
  <c r="G19" i="49" s="1"/>
  <c r="H6" i="44" s="1"/>
  <c r="J19" i="79" s="1"/>
  <c r="F34" i="49"/>
  <c r="G34" i="49" s="1"/>
  <c r="H4" i="45" s="1"/>
  <c r="J34" i="79" s="1"/>
  <c r="F14" i="49"/>
  <c r="G14" i="49" s="1"/>
  <c r="H14" i="43" s="1"/>
  <c r="J14" i="79" s="1"/>
  <c r="P39" i="20"/>
  <c r="P47" i="20"/>
  <c r="P38" i="20"/>
  <c r="P27" i="20"/>
  <c r="F11" i="49"/>
  <c r="G11" i="49" s="1"/>
  <c r="H11" i="43" s="1"/>
  <c r="J11" i="79" s="1"/>
  <c r="F24" i="49"/>
  <c r="G24" i="49" s="1"/>
  <c r="H11" i="44" s="1"/>
  <c r="J24" i="79" s="1"/>
  <c r="P10" i="20"/>
  <c r="F29" i="49"/>
  <c r="G29" i="49" s="1"/>
  <c r="H16" i="44" s="1"/>
  <c r="J29" i="79" s="1"/>
  <c r="P5" i="20"/>
  <c r="P28" i="20"/>
  <c r="P46" i="20"/>
  <c r="P15" i="20"/>
  <c r="F28" i="49"/>
  <c r="G28" i="49" s="1"/>
  <c r="H15" i="44" s="1"/>
  <c r="J28" i="79" s="1"/>
  <c r="P14" i="20"/>
  <c r="F2" i="49"/>
  <c r="G2" i="49" s="1"/>
  <c r="H2" i="43" s="1"/>
  <c r="P42" i="20"/>
  <c r="P17" i="20"/>
  <c r="F12" i="49"/>
  <c r="G12" i="49" s="1"/>
  <c r="H12" i="43" s="1"/>
  <c r="J12" i="79" s="1"/>
  <c r="P6" i="20"/>
  <c r="P43" i="20"/>
  <c r="F38" i="49"/>
  <c r="G38" i="49" s="1"/>
  <c r="H8" i="45" s="1"/>
  <c r="J38" i="79" s="1"/>
  <c r="H16" i="45" l="1"/>
  <c r="H4" i="78" s="1"/>
  <c r="Y34" i="20"/>
  <c r="J2" i="79"/>
  <c r="H23" i="43"/>
  <c r="H15" i="43"/>
  <c r="H2" i="78" s="1"/>
  <c r="Y17" i="20"/>
  <c r="H19" i="44"/>
  <c r="H3" i="78" s="1"/>
  <c r="Y4" i="2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<sst xmlns="http://schemas.openxmlformats.org/spreadsheetml/2006/main" count="1656" uniqueCount="575">
  <si>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</si>
  <si>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</si>
  <si>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</si>
  <si>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</si>
  <si>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</si>
  <si>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</si>
  <si>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</si>
  <si>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</si>
  <si>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</si>
  <si>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</si>
  <si>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</si>
  <si>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</si>
  <si>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</si>
  <si>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</si>
  <si>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</si>
  <si>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</si>
  <si>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</si>
  <si>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</si>
  <si>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</si>
  <si>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</si>
  <si>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</si>
  <si>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</si>
  <si>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</si>
  <si>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</si>
  <si>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</si>
  <si>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</si>
  <si>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</si>
  <si>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</si>
  <si>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</si>
  <si>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</si>
  <si>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</si>
  <si>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</si>
  <si>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</si>
  <si>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</si>
  <si>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</si>
  <si>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</si>
  <si>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</si>
  <si>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</si>
  <si>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</si>
  <si>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</si>
  <si>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</si>
  <si>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</si>
  <si>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</si>
  <si>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</si>
  <si>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</si>
  <si>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</si>
  <si>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</si>
  <si>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</si>
  <si>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</si>
  <si>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</si>
  <si>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</si>
  <si>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</si>
  <si>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</si>
  <si>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</si>
  <si>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</si>
  <si>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</si>
  <si>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</si>
  <si>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</si>
  <si>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</si>
  <si>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</si>
  <si>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</si>
  <si>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</si>
  <si>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</si>
  <si>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</si>
  <si>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</si>
  <si>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</si>
  <si>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</si>
  <si>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</si>
  <si>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</si>
  <si>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</si>
  <si>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</si>
  <si>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</si>
  <si>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</si>
  <si>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</si>
  <si>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</si>
  <si>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</si>
  <si>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</si>
  <si>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</si>
  <si>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</si>
  <si>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</si>
  <si>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</si>
  <si>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</si>
  <si>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</si>
  <si>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</si>
  <si>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</si>
  <si>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</si>
  <si>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</si>
  <si>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</si>
  <si>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</si>
  <si>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</si>
  <si>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</si>
  <si>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</si>
  <si>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</si>
  <si>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</si>
  <si>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</si>
  <si>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</si>
  <si>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</si>
  <si>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</si>
  <si>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</si>
  <si>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</si>
  <si>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</si>
  <si>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</si>
  <si>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</si>
  <si>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</si>
  <si>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</si>
  <si>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</si>
  <si>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</si>
  <si>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</si>
  <si>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</si>
  <si>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</si>
  <si>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</si>
  <si>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</si>
  <si>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</si>
  <si>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</si>
  <si>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</si>
  <si>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</si>
  <si>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</si>
  <si>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</si>
  <si>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</si>
  <si>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</si>
  <si>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</si>
  <si>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</si>
  <si>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</si>
  <si>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</si>
  <si>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</si>
  <si>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</si>
  <si>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</si>
  <si>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</si>
  <si>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</si>
  <si>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</si>
  <si>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</si>
  <si>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</si>
  <si>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</si>
  <si>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</si>
  <si>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</si>
  <si>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</si>
  <si>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</si>
  <si>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</si>
  <si>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</si>
  <si>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</si>
  <si>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</si>
  <si>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</si>
  <si>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</si>
  <si>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</si>
  <si>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</si>
  <si>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</si>
  <si>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</si>
  <si>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</si>
  <si>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</si>
  <si>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</si>
  <si>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</si>
  <si>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</si>
  <si>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</si>
  <si>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</si>
  <si>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</si>
  <si>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</si>
  <si>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</si>
  <si>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</si>
  <si>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</si>
  <si>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</si>
  <si>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</si>
  <si>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</si>
  <si>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</si>
  <si>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</si>
  <si>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</si>
  <si>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</si>
  <si>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</si>
  <si>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</si>
  <si>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</si>
  <si>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</si>
  <si>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</si>
  <si>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</si>
  <si>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</si>
  <si>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</si>
  <si>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</si>
  <si>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</si>
  <si>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</si>
  <si>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</si>
  <si>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</si>
  <si>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</si>
  <si>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</si>
  <si>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</si>
  <si>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</si>
  <si>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</si>
  <si>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</si>
  <si>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</si>
  <si>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</si>
  <si>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</si>
  <si>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</si>
  <si>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</si>
  <si>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</si>
  <si>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</si>
  <si>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</si>
  <si>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</si>
  <si>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</si>
  <si>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</si>
  <si>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</si>
  <si>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</si>
  <si>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</si>
  <si>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</si>
  <si>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</si>
  <si>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</si>
  <si>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</si>
  <si>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</si>
  <si>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</si>
  <si>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</si>
  <si>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</si>
  <si>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</si>
  <si>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</si>
  <si>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</si>
  <si>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</si>
  <si>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</si>
  <si>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</si>
  <si>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</si>
  <si>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</si>
  <si>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</si>
  <si>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</si>
  <si>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</si>
  <si>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</si>
  <si>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</si>
  <si>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</si>
  <si>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</si>
  <si>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</si>
  <si>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</si>
  <si>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</si>
  <si>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</si>
  <si>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</si>
  <si>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</si>
  <si>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</si>
  <si>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</si>
  <si>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</si>
  <si>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</si>
  <si>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</si>
  <si>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</si>
  <si>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</si>
  <si>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</si>
  <si>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</si>
  <si>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</si>
  <si>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</si>
  <si>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</si>
  <si>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</si>
  <si>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</si>
  <si>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</si>
  <si>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</si>
  <si>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</si>
  <si>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</si>
  <si>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</si>
  <si>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</si>
  <si>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</si>
  <si>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</si>
  <si>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</si>
  <si>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</si>
  <si>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</si>
  <si>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</si>
  <si>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</si>
  <si>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</si>
  <si>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</si>
  <si>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</si>
  <si>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</si>
  <si>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</si>
  <si>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</si>
  <si>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</si>
  <si>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</si>
  <si>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</si>
  <si>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</si>
  <si>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</si>
  <si>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</si>
  <si>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</si>
  <si>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</si>
  <si>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</si>
  <si>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</si>
  <si>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</si>
  <si>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</si>
  <si>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</si>
  <si>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</si>
  <si>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</si>
  <si>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</si>
  <si>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</si>
  <si>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</si>
  <si>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</si>
  <si>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</si>
  <si>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</si>
  <si>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</si>
  <si>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</si>
  <si>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</si>
  <si>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</si>
  <si>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</si>
  <si>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</si>
  <si>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</si>
  <si>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</si>
  <si>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</si>
  <si>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</si>
  <si>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</si>
  <si>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</si>
  <si>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</si>
  <si>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</si>
  <si>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</si>
  <si>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</si>
  <si>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</si>
  <si>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</si>
  <si>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</si>
  <si>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</si>
  <si>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</si>
  <si>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</si>
  <si>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</si>
  <si>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</si>
  <si>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</si>
  <si>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</si>
  <si>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</si>
  <si>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</si>
  <si>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</si>
  <si>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</si>
  <si>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</si>
  <si>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</si>
  <si>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</si>
  <si>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</si>
  <si>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</si>
  <si>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</si>
  <si>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</si>
  <si>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</si>
  <si>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</si>
  <si>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</si>
  <si>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</si>
  <si>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</si>
  <si>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</si>
  <si>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</si>
  <si>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</si>
  <si>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</si>
  <si>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</si>
  <si>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</si>
  <si>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</si>
  <si>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</si>
  <si>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</si>
  <si>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</si>
  <si>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</si>
  <si>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</si>
  <si>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</si>
  <si>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</si>
  <si>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</si>
  <si>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</si>
  <si>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</si>
  <si>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</si>
  <si>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</si>
  <si>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</si>
  <si>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</si>
  <si>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</si>
  <si>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</si>
  <si>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</si>
  <si>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</si>
  <si>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</si>
  <si>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</si>
  <si>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</si>
  <si>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</si>
  <si>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</si>
  <si>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</si>
  <si>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</si>
  <si>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</si>
  <si>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</si>
  <si>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</si>
  <si>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</si>
  <si>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</si>
  <si>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</si>
  <si>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</si>
  <si>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</si>
  <si>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</si>
  <si>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AAAQMzIxNTUuNDA0NjkyMjUyNwC+S23zddrdCMAZCfR12t0II0NJUS5eREpJLklRX09QRU5QUklDRS4yMDI0LzcvMTguVVNEAQAAAPi0KAACAAAACDQxMTU2LjU2AL5LbfN12t0If/AJ9HXa3QgiQ0lRLl5ESkkuSVFfWUVBUkhJR0guMjAyNS83LzE3LlVTRAEAAAD4tCgAAgAAABA0NTAxNC4wNDAwNTA0ODU4AL5LbfN12t0I8Osc9HXa3QghQ0lRLl5ESkkuSVFfWUVBUkxPVy4yMDI1LzcvMTcuVVNEAQAAAPi0KAACAAAAEDM3NjQ1LjU4OTM1NTY2NTQAvktt83Xa3Qjw6xz0ddrdCBlDSVEuXkRKSS5JUV9ZRUFSSElHSF9EQVRFAQAAAPi0KAAFAAAACTIwMjQvMTIvNAC+S23zddrdCHLsC/R12t0IGENJUS5eREpJLklRX1lFQVJMT1dfREFURQEAAAD4tCgABQAAAAgyMDI1LzQvOAC+S23zddrdCBKMG/R12t0IJENJUS5BR0lYLklRX0NMT1NFUFJJQ0UuMjAyNS83LzE3LlVTRAEAAAAj9wBwAgAAAAYzMS45NTUAfsp883Xa3QizCBX0ddrdCCVDSVEuQUdJWC5JUV9DTE9TRVBSSUNFLjIwMjQvMTIvMzEuVVNEAQAAACP3AHACAAAABTI4LjQzAH7KfPN12t0IswgV9HXa3QgkQ0lRLkFHSVguSVFfQ0xPU0VQUklDRS4yMDI1LzQvMTcuVVNEAQAAACP3AHACAAAABzIzLjIxMjMAfsp883Xa3QhK1g30ddrdCCNDSVEuQUdJWC5JUV9PUEVOUFJJQ0UuMjAyNC83LzE4LlVTRAEAAAAj9wBwAgAAAAUyNS4zNgB+ynzzddrd</t>
  </si>
  <si>
    <t>CEiJDvR12t0IIkNJUS5BR0lYLklRX1lFQVJISUdILjIwMjUvNy8xNy5VU0QBAAAAI/cAcAIAAAAFMzEuOTkAfsp883Xa3QgSjBv0ddrdCCFDSVEuQUdJWC5JUV9ZRUFSTE9XLjIwMjUvNy8xNy5VU0QBAAAAI/cAcAIAAAAGMjAuODE1AH7KfPN12t0IU08c9HXa3QgZQ0lRLkFHSVguSVFfWUVBUkhJR0hfREFURQEAAAAj9wBwBQAAAAgyMDI1LzgvNwB+ynzzddrdCCJxH/R12t0IGENJUS5BR0lYLklRX1lFQVJMT1dfREFURQEAAAAj9wBwBQAAAAgyMDI1LzQvNwB+ynzzddrdCOMcE/R12t0IJUNJUS5BR0lYLklRX0NMT1NFUFJJQ0UuMjAyMi8xMS8zMC5VU0QBAAAAI/cAcAMAAAAAAH7KfPN12t0IAikZ9HXa3QgkQ0lRLkFHSVguSVFfQ0xPU0VQUklDRS4yMDIzLzMvMTQuVVNEAQAAACP3AHADAAAAAAB+ynzzddrdCFQWGvR12t0IKUNJUS5BUkNBOkNIQVQuSVFfQ0xPU0VQUklDRS4yMDI1LzcvMTcuVVNEAQAAAAAwNW0CAAAABTQ5Ljg1AL5LbfN12t0IwBkJ9HXa3QgqQ0lRLkFSQ0E6Q0hBVC5JUV9DTE9TRVBSSUNFLjIwMjQvMTIvMzEuVVNEAQAAAAAwNW0CAAAABTQwLjQ2AL5LbfN12t0IW8kJ9HXa3QgpQ0lRLkFSQ0E6Q0hBVC5JUV9DTE9TRVBSSUNFLjIwMjUvNC8xNy5VU0QBAAAAADA1bQIAAAAFMzIuNjMAvktt83Xa3QgCKRn0ddrdCChDSVEuQVJDQTpDSEFULklRX09QRU5QUklDRS4yMDI0LzcvMTgu</t>
  </si>
  <si>
    <t>AAAA6dxiIQIAAAAEMzMuOQC+S23zddrdCJeTE/R12t0ILUNJUS5OQVNEQVFHTTpBSVEuSVFfQ0xPU0VQUklDRS4yMDIyLzExLzMwLlVTRAEAAADp3GIhAgAAAAUyMS43NAC+S23zddrdCPfLFfR12t0ILENJUS5OQVNEQVFHTTpBSVEuSVFfQ0xPU0VQUklDRS4yMDIzLzMvMTQuVVNEAQAAAOncYiECAAAABTIyLjM4AL5LbfN12t0IKOEU9HXa3QgrQ0lRLk5BU0RBUUdNOkFJUS5JUV9PUEVOUFJJQ0UuMjAyNC83LzE4LlVTRAEAAADp3GIhAgAAAAUzNS45MwC+S23zddrdCMAZCfR12t0IKkNJUS5OQVNEQVFHTTpBSVEuSVFfWUVBUkhJR0guMjAyNS83LzE3LlVTRAEAAADp3GIhAgAAAAQ0NC41AL5LbfN12t0IW8kJ9HXa3QgpQ0lRLk5BU0RBUUdNOkFJUS5JUV9ZRUFSTE9XLjIwMjUvNy8xNy5VU0QBAAAA6dxiIQIAAAAEMzAuNgC+S23zddrdCIuQFvR12t0IIUNJUS5OQVNEQVFHTTpBSVEuSVFfWUVBUkhJR0hfREFURQEAAADp3GIhBQAAAAkyMDI1LzgvMTIAvktt83Xa3Qjw6xz0ddrdCCBDSVEuTkFTREFRR006QUlRLklRX1lFQVJMT1dfREFURQEAAADp3GIhBQAAAAgyMDI1LzQvNwC+S23zddrdCGBiDPR12t0ILUNJUS5OQVNEQVFHTTpCT1RaLklRX0NMT1NFUFJJQ0UuMjAyNS83LzE3LlVTRAEAAAD3/QgWAgAAAAUzMy4yMgC+S23zddrdCEiJDvR12t0ILkNJUS5OQVNEQVFHTTpCT1RaLklRX0NMT1NFUFJJ</t>
  </si>
  <si>
    <t>3QgpQ0lRLkJBVFM6V1RBSS5JUV9DTE9TRVBSSUNFLjIwMjUvNy8xNy5VU0QBAAAAYE5vZAIAAAAFMjQuOTkAvktt83Xa3QhbyQn0ddrdCCpDSVEuQkFUUzpXVEFJLklRX0NMT1NFUFJJQ0UuMjAyNC8xMi8zMS5VU0QBAAAAYE5vZAIAAAACMjIAvktt83Xa3Qjw6xz0ddrdCClDSVEuQkFUUzpXVEFJLklRX0NMT1NFUFJJQ0UuMjAyNS80LzE3LlVTRAEAAABgTm9kAgAAAAUxNy45NAC+S23zddrdCFQWGvR12t0IKkNJUS5CQVRTOldUQUkuSVFfQ0xPU0VQUklDRS4yMDIyLzExLzMwLlVTRAEAAABgTm9kAgAAAAUxNS42NAC+S23zddrdCK6yGvR12t0IKUNJUS5CQVRTOldUQUkuSVFfQ0xPU0VQUklDRS4yMDIzLzMvMTQuVVNEAQAAAGBOb2QCAAAABzE2LjM2MTcAvktt83Xa3QhrxQv0ddrdCChDSVEuQkFUUzpXVEFJLklRX09QRU5QUklDRS4yMDI0LzcvMTguVVNEAQAAAGBOb2QCAAAABDIxLjEAvktt83Xa3QhgYgz0ddrdCCdDSVEuQkFUUzpXVEFJLklRX1lFQVJISUdILjIwMjUvNy8xNy5VU0QBAAAAYE5vZAIAAAAGMjUuMDI1AL5LbfN12t0IStYN9HXa3QgmQ0lRLkJBVFM6V1RBSS5JUV9ZRUFSTE9XLjIwMjUvNy8xNy5VU0QBAAAAYE5vZAIAAAAHMTUuNzYwNwC+S23zddrdCEiJDvR12t0IHkNJUS5CQVRTOldUQUkuSVFfWUVBUkhJR0hfREFURQEAAABgTm9kBQAAAAkyMDI1LzcvMzEAvktt83Xa3Qh8Dhv0</t>
  </si>
  <si>
    <t>ddrdCB1DSVEuQkFUUzpXVEFJLklRX1lFQVJMT1dfREFURQEAAABgTm9kBQAAAAgyMDI1LzQvNwC+S23zddrdCEbJD/R12t0IKUNJUS5BUkNBOkFSVFkuSVFfQ0xPU0VQUklDRS4yMDI1LzcvMTcuVVNEAQAAAG4faSECAAAABDQyLjMAvktt83Xa3QjjHBP0ddrdCCpDSVEuQVJDQTpBUlRZLklRX0NMT1NFUFJJQ0UuMjAyNC8xMi8zMS5VU0QBAAAAbh9pIQIAAAAFMzcuMDcAvktt83Xa3QiXkxP0ddrdCClDSVEuQVJDQTpBUlRZLklRX0NMT1NFUFJJQ0UuMjAyNS80LzE3LlVTRAEAAABuH2khAgAAAAQyOS44AL5LbfN12t0IAikZ9HXa3QgqQ0lRLkFSQ0E6QVJUWS5JUV9DTE9TRVBSSUNFLjIwMjIvMTEvMzAuVVNEAQAAAG4faSECAAAABTI2Ljc2AL5LbfN12t0IKOEU9HXa3QgpQ0lRLkFSQ0E6QVJUWS5JUV9DTE9TRVBSSUNFLjIwMjMvMy8xNC5VU0QBAAAAbh9pIQIAAAAFMjkuMTMAvktt83Xa3QjAGQn0ddrdCChDSVEuQVJDQTpBUlRZLklRX09QRU5QUklDRS4yMDI0LzcvMTguVVNEAQAAAG4faSECAAAABTM0LjI5AL5LbfN12t0IW8kJ9HXa3QgnQ0lRLkFSQ0E6QVJUWS5JUV9ZRUFSSElHSC4yMDI1LzcvMTcuVVNEAQAAAG4faSECAAAABzQyLjM0OTkAvktt83Xa3QhbyQn0ddrdCCZDSVEuQVJDQTpBUlRZLklRX1lFQVJMT1cuMjAyNS83LzE3LlVTRAEAAABuH2khAgAAAAcyNi4zMTI4AL5LbfN12t0IuUgX</t>
  </si>
  <si>
    <t>9HXa3QgeQ0lRLkFSQ0E6QVJUWS5JUV9ZRUFSSElHSF9EQVRFAQAAAG4faSEFAAAACTIwMjUvNy8zMQC+S23zddrdCNLlF/R12t0IHUNJUS5BUkNBOkFSVFkuSVFfWUVBUkxPV19EQVRFAQAAAG4faSEFAAAACDIwMjUvNC83AL5LbfN12t0IYGIM9HXa3QgoQ0lRLkxTRTpSQk9ULklRX0NMT1NFUFJJQ0UuMjAyNS83LzE3LlVTRAEAAACOeyQUAgAAAAUxNS40MgC+S23zddrdCEiJDvR12t0IKUNJUS5MU0U6UkJPVC5JUV9DTE9TRVBSSUNFLjIwMjQvMTIvMzEuVVNEAQAAAI57JBQCAAAABjEzLjg3NQC+S23zddrdCNLlF/R12t0IKENJUS5MU0U6UkJPVC5JUV9DTE9TRVBSSUNFLjIwMjUvNC8xNy5VU0QBAAAAjnskFAIAAAAEMTIuMgC+S23zddrdCObaGPR12t0IKUNJUS5MU0U6UkJPVC5JUV9DTE9TRVBSSUNFLjIwMjIvMTEvMzAuVVNEAQAAAI57JBQCAAAABTkuNTc1AL5LbfN12t0I0q0e9HXa3QgoQ0lRLkxTRTpSQk9ULklRX0NMT1NFUFJJQ0UuMjAyMy8zLzE0LlVTRAEAAACOeyQUAgAAAAYxMC41NDUAvktt83Xa3Qj3yxX0ddrdCCdDSVEuTFNFOlJCT1QuSVFfT1BFTlBSSUNFLjIwMjQvNy8xOC5VU0QBAAAAjnskFAIAAAAFMTMuNDIAvktt83Xa3QhGyQ/0ddrdCCZDSVEuTFNFOlJCT1QuSVFfWUVBUkhJR0guMjAyNS83LzE3LlVTRAEAAACOeyQUAgAAAAcxNS40NDI2AL5LbfN12t0IhHcR9HXa3QglQ0lR</t>
  </si>
  <si>
    <t>LkxTRTpSQk9ULklRX1lFQVJMT1cuMjAyNS83LzE3LlVTRAEAAACOeyQUAgAAAAUxMC43MwC+S23zddrdCOMcE/R12t0IHUNJUS5MU0U6UkJPVC5JUV9ZRUFSSElHSF9EQVRFAQAAAI57JBQFAAAACTIwMjUvNy8yNAC+S23zddrdCJeTE/R12t0IHENJUS5MU0U6UkJPVC5JUV9ZRUFSTE9XX0RBVEUBAAAAjnskFAUAAAAIMjAyNS80LzcAvktt83Xa3Qgo4RT0ddrdCCRDSVEuTUVUQS5JUV9DTE9TRVBSSUNFLjIwMjUvNy8xNy5VU0QBAAAAF9s8AQIAAAAGNzAxLjQxAM9ybfN12t0I2gEL9HXa3QgkQ0lRLk1FVEEuSVFfQ0xPU0VQUklDRS4yMDI1LzQvMTcuVVNEAQAAABfbPAECAAAABjUwMS40OAC+S23zddrdCMzaCvR12t0IJUNJUS5NRVRBLklRX0NMT1NFUFJJQ0UuMjAyMi8xMS8zMC5VU0QBAAAAF9s8AQIAAAAFMTE4LjEAvktt83Xa3QiInB30ddrdCCRDSVEuTUVUQS5JUV9DTE9TRVBSSUNFLjIwMjMvMy8xNC5VU0QBAAAAF9s8AQIAAAAGMTk0LjAyAL5LbfN12t0Ia8UL9HXa3QgjQ0lRLk1FVEEuSVFfT1BFTlBSSUNFLjIwMjQvNy8xOC5VU0QBAAAAF9s8AQIAAAADNDc1AL5LbfN12t0IYGIM9HXa3QgiQ0lRLk1FVEEuSVFfWUVBUkhJR0guMjAyNS83LzE3LlVTRAEAAAAX2zwBAgAAAAU3NDcuOQC+S23zddrdCErWDfR12t0IIUNJUS5NRVRBLklRX1lFQVJMT1cuMjAyNS83LzE3LlVTRAEAAAAX2zwBAgAA</t>
  </si>
  <si>
    <t>UV9DTE9TRVBSSUNFLjIwMjUvNy8xNy5VU0QBAAAAEMaiAQIAAAAGMzE5LjQxAN+ZbfN12t0Irf0N9HXa3QgkQ0lRLlRTTEEuSVFfQ0xPU0VQUklDRS4yMDI1LzQvMTcuVVNEAQAAABDGogECAAAABjI0MS4zNwDPcm3zddrdCONhDvR12t0IJUNJUS5UU0xBLklRX0NMT1NFUFJJQ0UuMjAyMi8xMS8zMC5VU0QBAAAAEMaiAQIAAAAFMTk0LjcAz3Jt83Xa3Qh8/g70ddrdCCRDSVEuVFNMQS5JUV9DTE9TRVBSSUNFLjIwMjMvMy8xNC5VU0QBAAAAEMaiAQIAAAAGMTgzLjI2AM9ybfN12t0I2bIY9HXa3QgjQ0lRLlRTTEEuSVFfT1BFTlBSSUNFLjIwMjQvNy8xOC5VU0QBAAAAEMaiAQIAAAAGMjUxLjA5AM9ybfN12t0ISKIP9HXa3QgiQ0lRLlRTTEEuSVFfWUVBUkhJR0guMjAyNS83LzE3LlVTRAEAAAAQxqIBAgAAAAg0ODguNTM5OQDPcm3zddrdCEiiD/R12t0IIUNJUS5UU0xBLklRX1lFQVJMT1cuMjAyNS83LzE3LlVTRAEAAAAQxqIBAgAAAAMxODIAz3Jt83Xa3Qh0UBH0ddrdCBlDSVEuVFNMQS5JUV9ZRUFSSElHSF9EQVRFAQAAABDGogEFAAAACjIwMjQvMTIvMTgAz3Jt83Xa3QjPzhL0ddrdCBhDSVEuVFNMQS5JUV9ZRUFSTE9XX0RBVEUBAAAAEMaiAQUAAAAJMjAyNC84LzEzAM9ybfN12t0I6GoU9HXa3QglQ0lRLlRTTEEuSVFfQ0xPU0VQUklDRS4yMDI0LzEyLzMxLlVTRAEAAAAQxqIBAgAAAAY0MDMuODQA</t>
  </si>
  <si>
    <t>IPR12t0INENJUS5OQVNEQVFHTTpBSVEuSVFfSE9MRElOR1NfRVFVSVRZX0FTU0VUUy4yMDI1LzgvMTEBAAAA6dxiIQIAAAAHNDI1Ni4wNwAOVXzzddrdCHANIfR12t0IMUNJUS5BUkNBOkFSVFkuSVFfSE9MRElOR1NfRVFVSVRZX0FTU0VUUy4yMDI1LzgvMTEBAAAAbh9pIQIAAAAHMTI3MC4wOQAOVXzzddrdCGttIvR12t0INUNJUS5OQVNEQVFHTTpST0JULklRX0hPTERJTkdTX0VRVUlUWV9BU1NFVFMuMjAyNS84LzExAQAAAFxj2SACAAAABjUzNy4xNAAOVXzzddrdCLlIF/R12t0IMUNJUS5BUkNBOklHUFQuSVFfSE9MRElOR1NfRVFVSVRZX0FTU0VUUy4yMDI1LzgvMTEBAAAAzAJeAQIAAAAGNDk1Ljk4AA5VfPN12t0I0JQi9HXa3QgxQ0lRLkJBVFM6V1RBSS5JUV9IT0xESU5HU19FUVVJVFlfQVNTRVRTLjIwMjUvOC8xMQEAAABgTm9kAgAAAAYyMjQuNTcADlV883Xa3QjSARH0ddrdCDFDSVEuQVJDQTpUSE5RLklRX0hPTERJTkdTX0VRVUlUWV9BU1NFVFMuMjAyNS84LzExAQAAAK7DfiQCAAAABjIxNi43NwAOVXzzddrdCI9ZEvR12t0INUNJUS5OQVNEQVFHTTpGRFRYLklRX0hPTERJTkdTX0VRVUlUWV9BU1NFVFMuMjAyNS84LzExAQAAAL2lnSYCAAAABjE4NS4wMgAOVXzzddrdCMWGHvR12t0IMUNJUS5BUkNBOkNIQVQuSVFfSE9MRElOR1NfRVFVSVRZX0FTU0VUUy4yMDI1LzgvMTEBAAAAADA1bQIA</t>
  </si>
  <si>
    <t>AAAGNDI5LjM0AA5VfPN12t0I2bIY9HXa3QgxQ0lRLkFSQ0E6TE9VUC5JUV9IT0xESU5HU19FUVVJVFlfQVNTRVRTLjIwMjUvOC8xMQEAAABZXA8iAgAAAAYxMDMuMDgADlV883Xa3Qjh1B70ddrdCDFDSVEuQVJDQTpMUk5aLklRX0hPTERJTkdTX0VRVUlUWV9BU1NFVFMuMjAyNS84LzExAQAAALV2wyYCAAAABTMyLjY2AA5VfPN12t0IRu8Z9HXa3QgwQ0lRLkFSQ0E6QUlTLklRX0hPTERJTkdTX0VRVUlUWV9BU1NFVFMuMjAyNS84LzExAQAAAJiXn3ACAAAABTE2Ljk1AA5VfPN12t0InSIg9HXa3Qg1Q0lRLk5BU0RBUUdNOldJU0UuSVFfSE9MRElOR1NfRVFVSVRZX0FTU0VUUy4yMDI1LzgvMTEBAAAA6bBDbgIAAAAFMzEuODMADlV883Xa3QgZcSD0ddrdCDBDSVEuTFNFOlJCT1QuSVFfSE9MRElOR1NfRVFVSVRZX0FTU0VUUy4yMDI1LzgvMTEBAAAAjnskFAIAAAAHMzUyNC42NQAOVXzzddrdCDm/IPR12t0IMUNJUS5YVFJBOlhBSVguSVFfSE9MRElOR1NfRVFVSVRZX0FTU0VUUy4yMDI1LzgvMTEBAAAANeziIgIAAAAHNDkyMS4yNgAOVXzzddrdCHANIfR12t0IMENJUS5CSVQ6V1RBSS5JUV9IT0xESU5HU19FUVVJVFlfQVNTRVRTLjIwMjUvOC8xMQEAAABNulsjAgAAAAY5MTkuMjMADlV883Xa3Qjw6xz0ddrdCDBDSVEuTFNFOkFJQUcuSVFfSE9MRElOR1NfRVFVSVRZX0FTU0VUUy4yMDI1LzgvMTEBAAAA</t>
  </si>
  <si>
    <t>8J2CJAIAAAAGODEwLjQzAA5VfPN12t0IdDQh9HXa3QgwQ0lRLkFTWDpSQlRaLklRX0hPTERJTkdTX0VRVUlUWV9BU1NFVFMuMjAyNS84LzExAQAAACntdiICAAAABTE5NS4yAA5VfPN12t0IHYMh9HXa3QgvQ0lRLkRCOlhCMFQuSVFfSE9MRElOR1NfRVFVSVRZX0FTU0VUUy4yMDI1LzgvMTEBAAAA0zPeKQIAAAAGMTA2LjI3AA5VfPN12t0IPdEh9HXa3Qg1Q0lRQVZHLk5BU0RBUUdNOkFHSVguSVFfVldBUC4yMDI0LzEyLzMxLjIwMjUvOC8xMS5VU0QBAAAAI/cAcAIAAAAQMjguNzE3MTcxMDUyNjMxNgAOVXzzddrdCDm/IPR12t0INENJUUFWRy5OQVNEQVFHTTpTTUguSVFfVldBUC4yMDI0LzEyLzMxLjIwMjUvOC8xMS5VU0QBAAAAYMI2AAIAAAAQMjQ1LjU5NDE0NDczNjg0MgAOVXzzddrdCGjmIPR12t0IMENJUUFWRy5CQVRTOklHVi5JUV9WV0FQLjIwMjQvMTIvMzEuMjAyNS84LzExLlVTRAEAAADNOoYAAgAAABAxMDEuMDU5ODY4NDIxMDUzAA5VfPN12t0IdDQh9HXa3Qg1Q0lRQVZHLk5BU0RBUUdNOkJPVFouSVFfVldBUC4yMDI0LzEyLzMxLjIwMjUvOC8xMS5VU0QBAAAA9/0IFgIAAAAQMzEuMzU3MTA1MjYzMTU3OQAOVXzzddrdCB2DIfR12t0INENJUUFWRy5OQVNEQVFHTTpBSVEuSVFfVldBUC4yMDI0LzEyLzMxLjIwMjUvOC8xMS5VU0QBAAAA6dxiIQIAAAAPNDAuMDUzOTQ3MzY4NDIxAA5VfPN1</t>
  </si>
  <si>
    <t>2t0IyXwW9HXa3QgxQ0lRQVZHLkFSQ0E6QVJUWS5JUV9WV0FQLjIwMjQvMTIvMzEuMjAyNS84LzExLlVTRAEAAABuH2khAgAAABAzNy4xNjU3ODk0NzM2ODQyAA5VfPN12t0IPRAX9HXa3Qg1Q0lRQVZHLk5BU0RBUUdNOlJPQlQuSVFfVldBUC4yMDI0LzEyLzMxLjIwMjUvOC8xMS5VU0QBAAAAXGPZIAIAAAAQNDUuMTcyNzYzMTU3ODk0NwAOVXzzddrdCP4iH/R12t0IMUNJUUFWRy5BUkNBOklHUFQuSVFfVldBUC4yMDI0LzEyLzMxLjIwMjUvOC8xMS5VU0QBAAAAzAJeAQIAAAAQNDUuMzg4MTY0NjExODQyMQAOVXzzddrdCM+LGPR12t0IMUNJUUFWRy5CQVRTOldUQUkuSVFfVldBUC4yMDI0LzEyLzMxLjIwMjUvOC8xMS5VU0QBAAAAYE5vZAIAAAAQMjIuMTgzMTU3ODk0NzM2OAAOVXzzddrdCA9KH/R12t0IMUNJUUFWRy5BUkNBOlRITlEuSVFfVldBUC4yMDI0LzEyLzMxLjIwMjUvOC8xMS5VU0QBAAAArsN+JAIAAAAQNTAuMzc4Mjg5NDczNjg0MgAOVXzzddrdCD3IGfR12t0INUNJUUFWRy5OQVNEQVFHTTpGRFRYLklRX1ZXQVAuMjAyNC8xMi8zMS4yMDI1LzgvMTEuVVNEAQAAAL2lnSYCAAAAEDM1LjYyMTg0MjEwNTI2MzIADlV883Xa3QhAmB/0ddrdCDFDSVFBVkcuQVJDQTpDSEFULklRX1ZXQVAuMjAyNC8xMi8zMS4yMDI1LzgvMTEuVVNEAQAAAAAwNW0CAAAAEDQxLjkyMjk2MDUyNjMxNTgADlV883Xa</t>
  </si>
  <si>
    <t>3QjCJQ30ddrdCDFDSVFBVkcuQVJDQTpMT1VQLklRX1ZXQVAuMjAyNC8xMi8zMS4yMDI1LzgvMTEuVVNEAQAAAFlcDyICAAAAEDU1LjAyNTEzMTU3ODk0NzQADlV883Xa3Qis9R/0ddrdCDFDSVFBVkcuQVJDQTpMUk5aLklRX1ZXQVAuMjAyNC8xMi8zMS4yMDI1LzgvMTEuVVNEAQAAALV2wyYCAAAAEDQwLjIzMjgyODk0NzM2ODQADlV883Xa3QidIiD0ddrdCDBDSVFBVkcuQVJDQTpBSVMuSVFfVldBUC4yMDI0LzEyLzMxLjIwMjUvOC8xMS5VU0QBAAAAmJefcAIAAAAQMjQuNzk5NzM2ODQyMTA1MwAOVXzzddrdCBlxIPR12t0INUNJUUFWRy5OQVNEQVFHTTpXSVNFLklRX1ZXQVAuMjAyNC8xMi8zMS4yMDI1LzgvMTEuVVNEAQAAAOmwQ24CAAAAEDM0LjYyMTQ0NzM2ODQyMTEADlV883Xa3QhL+CH0ddrdCDBDSVFBVkcuTFNFOlJCT1QuSVFfVldBUC4yMDI0LzEyLzMxLjIwMjUvOC8xMS5VU0QBAAAAjnskFAIAAAAQMTQuMTM0NjcyNDUyMjI5MwAOVXzzddrdCIlGIvR12t0IMENJUUFWRy5YVFJBOlhBSVguSVFfVldBUC4yMDIzLzYvMzAuMjAyNS84LzExLlVTRAEAAAA17OIiAgAAABA5NC4xNjIzMzYyNjQ1MDM5AA5VfPN12t0I0JQi9HXa3QgwQ0lRQVZHLkJJVDpXVEFJLklRX1ZXQVAuMjAyNC8xMi8zMS4yMDI1LzgvMTEuVVNEAQAAAE26WyMCAAAAEDY3LjAxNjIxNjc4NTUzNDkADlV883Xa3QjJ2hD0ddrd</t>
  </si>
  <si>
    <t>CDBDSVFBVkcuTFNFOkFJQUcuSVFfVldBUC4yMDI0LzEyLzMxLjIwMjUvOC8xMS5VU0QBAAAA8J2CJAIAAAAQMjIuMjY0NTM5MTEzMzQxNwAOVXzzddrdCI9ZEvR12t0IMENJUUFWRy5BU1g6UkJUWi5JUV9WV0FQLjIwMjQvMTIvMzEuMjAyNS84LzExLlVTRAEAAAAp7XYiAgAAABA5LjAyMjU5NjI0MzI1ODgzAA5VfPN12t0IxYYe9HXa3QguQ0lRQVZHLkRCOlhCMFQuSVFfVldBUC4yMDIzLzYvMzAuMjAyNS84LzExLlVTRAEAAADTM94pAgAAAA8xOC42MTU3MjA1Mjc5NjQADlV883Xa3QjJfBb0ddrdCDVDSVFBVkcuTkFTREFRR006QUdJWC5JUV9WV0FQLjIwMjMvMTIvMjkuMjAyNS84LzExLlVTRAEAAAAj9wBwAgAAAA8yNy41OTcxOTEwMTEyMzYADlV883Xa3QgZcSD0ddrdCDRDSVFBVkcuTkFTREFRR006U01ILklRX1ZXQVAuMjAyMy8xMi8yOS4yMDI1LzgvMTEuVVNEAQAAAGDCNgACAAAAEDIzNi45NTU4NjYzMzY2MzQADlV883Xa3QgpmCD0ddrdCDBDSVFBVkcuQkFUUzpJR1YuSVFfVldBUC4yMDIzLzEyLzI5LjIwMjUvOC8xMS5VU0QBAAAAzTqGAAIAAAAQOTIuNzk5OTgzMTczMjY3MwAOVXzzddrdCPCkFfR12t0INUNJUUFWRy5OQVNEQVFHTTpCT1RaLklRX1ZXQVAuMjAyMy8xMi8yOS4yMDI1LzgvMTEuVVNEAQAAAPf9CBYCAAAAEDMxLjE1MzI5MjA3OTIwNzkADlV883Xa3Qho5iD0ddrdCDRDSVFB</t>
  </si>
  <si>
    <t>VkcuTkFTREFRR006QUlRLklRX1ZXQVAuMjAyMy8xMi8yOS4yMDI1LzgvMTEuVVNEAQAAAOncYiECAAAADzM2Ljg4Mjc5NzAyOTcwMwAOVXzzddrdCHQ0IfR12t0IMUNJUUFWRy5BUkNBOkFSVFkuSVFfVldBUC4yMDIzLzEyLzI5LjIwMjUvOC8xMS5VU0QBAAAAbh9pIQIAAAAQMzUuMjY3MDU0NDU1NDQ1NQAOVXzzddrdCMl8FvR12t0INUNJUUFWRy5OQVNEQVFHTTpST0JULklRX1ZXQVAuMjAyMy8xMi8yOS4yMDI1LzgvMTEuVVNEAQAAAFxj2SACAAAAEDQ0LjI4MjM1MTQ4NTE0ODUADlV883Xa3Qjh1B70ddrdCDFDSVFBVkcuQVJDQTpJR1BULklRX1ZXQVAuMjAyMy8xMi8yOS4yMDI1LzgvMTEuVVNEAQAAAMwCXgECAAAAEDQ0LjkxMTc0Njk5MjU3NDMADlV883Xa3QjPixj0ddrdCDFDSVFBVkcuQkFUUzpXVEFJLklRX1ZXQVAuMjAyMy8xMi8yOS4yMDI1LzgvMTEuVVNEAQAAAGBOb2QCAAAADzIxLjEwNzk5NTA0OTUwNQAOVXzzddrdCO/7HvR12t0IMUNJUUFWRy5BUkNBOlRITlEuSVFfVldBUC4yMDIzLzEyLzI5LjIwMjUvOC8xMS5VU0QBAAAArsN+JAIAAAAQNDYuODEwNTk0MDU5NDA1OQAOVXzzddrdCD3IGfR12t0INUNJUUFWRy5OQVNEQVFHTTpGRFRYLklRX1ZXQVAuMjAyMy8xMi8yOS4yMDI1LzgvMTEuVVNEAQAAAL2lnSYCAAAAEDMzLjU5OTg3NjIzNzYyMzgADlV883Xa3QjCJQ30ddrdCDFDSVFB</t>
  </si>
  <si>
    <t>VkcuQVJDQTpDSEFULklRX1ZXQVAuMjAyMy8xMi8yOS4yMDI1LzgvMTEuVVNEAQAAAAAwNW0CAAAAEDM4LjI3MzM2NjMzNjYzMzcADlV883Xa3QgPSh/0ddrdCDFDSVFBVkcuQVJDQTpMT1VQLklRX1ZXQVAuMjAyMy8xMi8yOS4yMDI1LzgvMTEuVVNEAQAAAFlcDyICAAAAEDUwLjI3ODMxNjgzMTY4MzIADlV883Xa3QhAmB/0ddrdCDFDSVFBVkcuQVJDQTpMUk5aLklRX1ZXQVAuMjAyMy8xMi8yOS4yMDI1LzgvMTEuVVNEAQAAALV2wyYCAAAAEDM5LjE1ODkzNTY0MzU2NDQADlV883Xa3Qh6xR/0ddrdCDBDSVFBVkcuQVJDQTpBSVMuSVFfVldBUC4yMDIzLzEyLzI5LjIwMjUvOC8xMS5VU0QBAAAAmJefcAIAAAAQMjQuNzk4OTQ3MzY4NDIxMQAOVXzzddrdCJ0iIPR12t0INUNJUUFWRy5OQVNEQVFHTTpXSVNFLklRX1ZXQVAuMjAyMy8xMi8yOS4yMDI1LzgvMTEuVVNEAQAAAOmwQ24CAAAAEDMxLjUwMTAxNDg1MTQ4NTEADlV883Xa3QiInB30ddrdCDBDSVFBVkcuTFNFOlJCT1QuSVFfVldBUC4yMDIzLzEyLzI5LjIwMjUvOC8xMS5VU0QBAAAAjnskFAIAAAAQMTMuNjEwNDgyMDA0ODY2MgAOVXzzddrdCIlGIvR12t0IMUNJUUFWRy5YVFJBOlhBSVguSVFfVldBUC4yMDIzLzEyLzI5LjIwMjUvOC8xMS5VU0QBAAAANeziIgMAAAAAAA5VfPN12t0IydoQ9HXa3QgwQ0lRQVZHLkJJVDpXVEFJLklRX1ZXQVAuMjAy</t>
  </si>
  <si>
    <t>My8xMi8yOS4yMDI1LzgvMTEuVVNEAQAAAE26WyMCAAAAEDY0Ljc1MDA2MDA3MzkyODQADlV883Xa3Qj1MRL0ddrdCDBDSVFBVkcuTFNFOkFJQUcuSVFfVldBUC4yMDIzLzEyLzI5LjIwMjUvOC8xMS5VU0QBAAAA8J2CJAIAAAAQMjAuNjQ5OTgwOTY4NzgyNAAOVXzzddrdCNCUIvR12t0IMENJUUFWRy5BU1g6UkJUWi5JUV9WV0FQLjIwMjMvMTIvMjkuMjAyNS84LzExLlVTRAEAAAAp7XYiAgAAAA85LjExMDIxOTcwNTQ0NzMADlV883Xa3QgaVRb0ddrdCC9DSVFBVkcuREI6WEIwVC5JUV9WV0FQLjIwMjMvMTIvMjkuMjAyNS84LzExLlVTRAEAAADTM94pAwAAAAAADlV883Xa3Qg9EBf0ddrdCC1DSVFBVkcuTkFTREFRR006QUdJWC5JUV9WT0xVTUUuLTMwRC4yMDI1LzgvMTEBAAAAI/cAcAIAAAASMC4wMzQ1NzQyMzgwOTUyMzgxAA5VfPN12t0IWSgc9HXa3QgsQ0lRQVZHLk5BU0RBUUdNOlNNSC5JUV9WT0xVTUUuLTMwRC4yMDI1LzgvMTEBAAAAYMI2AAIAAAAQNy40OTQ0NDA3MTQyODU3MQAOVXzzddrdCOLEHPR12t0IKENJUUFWRy5CQVRTOklHVi5JUV9WT0xVTUUuLTMwRC4yMDI1LzgvMTEBAAAAzTqGAAIAAAAQNC42MTk3MDUzODA5NTIzOAAOVXzzddrdCHrFH/R12t0ILUNJUUFWRy5OQVNEQVFHTTpCT1RaLklRX1ZPTFVNRS4tMzBELjIwMjUvOC8xMQEAAAD3/QgWAgAAABEwLjY5ODU0MTUyMzgwOTUy</t>
  </si>
  <si>
    <t>NAAOVXzzddrdCIicHfR12t0ILENJUUFWRy5OQVNEQVFHTTpBSVEuSVFfVk9MVU1FLi0zMEQuMjAyNS84LzExAQAAAOncYiECAAAAEDEuMDg4OTQ5Mjg1NzE0MjkADlV883Xa3QigOB70ddrdCClDSVFBVkcuQVJDQTpBUlRZLklRX1ZPTFVNRS4tMzBELjIwMjUvOC8xMQEAAABuH2khAgAAAAgwLjQ5OTg3NgAOVXzzddrdCMIlDfR12t0ILUNJUUFWRy5OQVNEQVFHTTpST0JULklRX1ZPTFVNRS4tMzBELjIwMjUvOC8xMQEAAABcY9kgAgAAABIwLjA2MzI0MTc2MTkwNDc2MTkADlV883Xa3QjFhh70ddrdCClDSVFBVkcuQVJDQTpJR1BULklRX1ZPTFVNRS4tMzBELjIwMjUvOC8xMQEAAADMAl4BAgAAABIwLjA0MTYzMDY2NjY2NjY2NjcADlV883Xa3QjCJQ30ddrdCClDSVFBVkcuQkFUUzpXVEFJLklRX1ZPTFVNRS4tMzBELjIwMjUvOC8xMQEAAABgTm9kAgAAABIwLjA5NTg0ODUyMzgwOTUyMzgADlV883Xa3Qjh1B70ddrdCClDSVFBVkcuQVJDQTpUSE5RLklRX1ZPTFVNRS4tMzBELjIwMjUvOC8xMQEAAACuw34kAgAAABIwLjAzMTk5MjkwNDc2MTkwNDgADlV883Xa3QjPixj0ddrdCC1DSVFBVkcuTkFTREFRR006RkRUWC5JUV9WT0xVTUUuLTMwRC4yMDI1LzgvMTEBAAAAvaWdJgIAAAASMC4wMTg0ODEwOTUyMzgwOTUyAA5VfPN12t0I7/se9HXa3QgpQ0lRQVZHLkFSQ0E6Q0hBVC5JUV9WT0xVTUUuLTMwRC4y</t>
  </si>
  <si>
    <t>MDI1LzgvMTEBAAAAADA1bQIAAAARMC4xOTgxMzYwNDc2MTkwNDgADlV883Xa3Qg9yBn0ddrdCClDSVFBVkcuQVJDQTpMT1VQLklRX1ZPTFVNRS4tMzBELjIwMjUvOC8xMQEAAABZXA8iAgAAABMwLjAwNzg2MjU3MTQyODU3MTQzAA5VfPN12t0IydoQ9HXa3QgpQ0lRQVZHLkFSQ0E6TFJOWi5JUV9WT0xVTUUuLTMwRC4yMDI1LzgvMTEBAAAAtXbDJgIAAAATMC4wMDQ4MTE1NzE0Mjg1NzE0MwAOVXzzddrdCPUxEvR12t0IKENJUUFWRy5BUkNBOkFJUy5JUV9WT0xVTUUuLTMwRC4yMDI1LzgvMTEBAAAAmJefcAIAAAASMC4wMzc0NTQ2NjY2NjY2NjY3AA5VfPN12t0IpIsa9HXa3QgtQ0lRQVZHLk5BU0RBUUdNOldJU0UuSVFfVk9MVU1FLi0zMEQuMjAyNS84LzExAQAAAOmwQ24CAAAAEjAuMDExOTM4ODU3MTQyODU3MQAOVXzzddrdCPUxEvR12t0IKENJUUFWRy5MU0U6UkJPVC5JUV9WT0xVTUUuLTMwRC4yMDI1LzgvMTEBAAAAjnskFAIAAAARMC4xNTE0MTMxNDI4NTcxNDMADlV883Xa3QjixBz0ddrdCClDSVFBVkcuWFRSQTpYQUlYLklRX1ZPTFVNRS4tMzBELjIwMjUvOC8xMQEAAAA17OIiAgAAABIwLjA2OTczNzIzODA5NTIzODEADlV883Xa3QiJRiL0ddrdCChDSVFBVkcuQklUOldUQUkuSVFfVk9MVU1FLi0zMEQuMjAyNS84LzExAQAAAE26WyMCAAAAEjAuMDEzNDA2MTQyODU3MTQyOQAOVXzzddrdCIic</t>
  </si>
  <si>
    <t>wjYAAgAAAAwyNzcyMy45MTU4MzIADlV883Xa3QjQlCL0ddrdCCNDSVEuQkFUUzpJR1YuSVFfTUFSS0VUQ0FQLjIwMjUvOC8xMQEAAADNOoYAAgAAAAgxMTcwMy45NgEGAAAABQAAAAExAQAAAAstMTkzODcwNzMyNgMAAAADMTYwAgAAAAYxMDAwNTQEAAAAATAHAAAACTgvMTEvMjAyNQ5VfPN12t0IxYYe9HXa3QgoQ0lRLk5BU0RBUUdNOkJPVFouSVFfTUFSS0VUQ0FQLjIwMjUvOC8xMQEAAAD3/QgWAgAAAAkyNzg2LjcxNDYADlV883Xa3Qjh1B70ddrdCCdDSVEuTkFTREFRR006QUlRLklRX01BUktFVENBUC4yMDI1LzgvMTEBAAAA6dxiIQIAAAALMzk4Ny42OTAwODkADlV883Xa3Qjw6xz0ddrdCCRDSVEuQVJDQTpBUlRZLklRX01BUktFVENBUC4yMDI1LzgvMTEBAAAAbh9pIQIAAAAJMTE5My4yNzg1AA5VfPN12t0I/iIf9HXa3QgoQ0lRLk5BU0RBUUdNOlJPQlQuSVFfTUFSS0VUQ0FQLjIwMjUvOC8xMQEAAABcY9kgAgAAAAo1MDUuNDIxMDk4AA5VfPN12t0IInEf9HXa3QgkQ0lRLkFSQ0E6SUdQVC5JUV9NQVJLRVRDQVAuMjAyNS84LzExAQAAAMwCXgECAAAABzQ5Ny4xNzgBBgAAAAUAAAABMQEAAAALLTE5MzY1MTExOTUDAAAAAzE2MAIAAAAGMTAwMDU0BAAAAAEwBwAAAAk4LzExLzIwMjUOVXzzddrdCECYH/R12t0IJENJUS5CQVRTOldUQUkuSVFfTUFSS0VUQ0FQLjIwMjUvOC8xMQEAAABgTm9kAgAA</t>
  </si>
  <si>
    <t>AAYyMTguNDQADlV883Xa3Qh0NCH0ddrdCCRDSVEuQVJDQTpUSE5RLklRX01BUktFVENBUC4yMDI1LzgvMTEBAAAArsN+JAIAAAAJMjA3Ljg5MjI1AA5VfPN12t0I0gER9HXa3QgoQ0lRLk5BU0RBUUdNOkZEVFguSVFfTUFSS0VUQ0FQLjIwMjUvOC8xMQEAAAC9pZ0mAgAAAAoxODEuNzc2MTYzAA5VfPN12t0In4AS9HXa3QgkQ0lRLkFSQ0E6Q0hBVC5JUV9NQVJLRVRDQVAuMjAyNS84LzExAQAAAAAwNW0CAAAACTQwNS4zNzE3NQAOVXzzddrdCLlIF/R12t0IJENJUS5BUkNBOkxPVVAuSVFfTUFSS0VUQ0FQLjIwMjUvOC8xMQEAAABZXA8iAgAAAAoxMDIuNTQ5ODI0AA5VfPN12t0IHYMh9HXa3QgkQ0lRLkFSQ0E6TFJOWi5JUV9NQVJLRVRDQVAuMjAyNS84LzExAQAAALV2wyYCAAAABzMyLjQyNDYADlV883Xa3Qg90SH0ddrdCCNDSVEuQVJDQTpBSVMuSVFfTUFSS0VUQ0FQLjIwMjUvOC8xMQEAAACYl59wAgAAAAgyMy43OTAwOAAOVXzzddrdCNmyGPR12t0IKENJUS5OQVNEQVFHTTpXSVNFLklRX01BUktFVENBUC4yMDI1LzgvMTEBAAAA6bBDbgIAAAAJMzMuNTA4NTI0AA5VfPN12t0IWh8i9HXa3QgkQ0lRLlhUUkE6WEFJWC5JUV9NQVJLRVRDQVAuMjAyNS84LzExAQAAADXs4iICAAAACzUwNDQuMjYzMDg3AA5VfPN12t0IRu8Z9HXa3QgjQ0lRLkJJVDpXVEFJLklRX01BUktFVENBUC4yMDI1LzgvMTEBAAAA</t>
  </si>
  <si>
    <t>TbpbIwIAAAAKNzg3LjM1MTM0MwAOVXzzddrdCP4iH/R12t0II0NJUS5MU0U6QUlBRy5JUV9NQVJLRVRDQVAuMjAyNS84LzExAQAAAPCdgiQCAAAACjc3My4xNDEzODQADlV883Xa3QgicR/0ddrdCCNDSVEuQVNYOlJCVFouSVFfTUFSS0VUQ0FQLjIwMjUvOC8xMQEAAAAp7XYiAgAAAAozMDMuMjY0MzA0AA5VfPN12t0IQJgf9HXa3QgiQ0lRLkRCOlhCMFQuSVFfTUFSS0VUQ0FQLjIwMjUvOC8xMQEAAADTM94pAgAAAAg3Ny4zNTgyNgAOVXzzddrdCKz1H/R12t0IKUNJUS5OQVNEQVFHTTpBR0lYLklRX01BUktFVENBUC4yMDI0LzEyLzMxAQAAACP3AHACAAAACTExLjM3MjA1NwAOVXzzddrdCFofIvR12t0IKENJUS5OQVNEQVFHTTpTTUguSVFfTUFSS0VUQ0FQLjIwMjQvMTIvMzEBAAAAYMI2AAIAAAAMMjMzMDYuODk0NjI3AA5VfPN12t0I/iIf9HXa3QgkQ0lRLkJBVFM6SUdWLklRX01BUktFVENBUC4yMDI0LzEyLzMxAQAAAM06hgACAAAACDkzMjEuMTcyAQYAAAAFAAAAATEBAAAACy0xOTY0ODkxMzEyAwAAAAMxNjACAAAABjEwMDA1NAQAAAABMAcAAAAKMTIvMzEvMjAyNA5VfPN12t0IPRAX9HXa3QgpQ0lRLk5BU0RBUUdNOkJPVFouSVFfTUFSS0VUQ0FQLjIwMjQvMTIvMzEBAAAA9/0IFgIAAAAIMjU4Mi44MzgADlV883Xa3QgicR/0ddrdCChDSVEuTkFTREFRR006QUlRLklRX01BUktFVENBUC4yMDI0</t>
  </si>
  <si>
    <t>LzEyLzMxAQAAAOncYiECAAAACzI2MTAuOTA0ODc3AA5VfPN12t0IQJgf9HXa3QglQ0lRLkFSQ0E6QVJUWS5JUV9NQVJLRVRDQVAuMjAyNC8xMi8zMQEAAABuH2khAgAAAAc3MTkuMTU4AA5VfPN12t0I2bIY9HXa3QgpQ0lRLk5BU0RBUUdNOlJPQlQuSVFfTUFSS0VUQ0FQLjIwMjQvMTIvMzEBAAAAXGPZIAIAAAAJNDQzLjY0NDA5AA5VfPN12t0I0gER9HXa3QglQ0lRLkFSQ0E6SUdQVC5JUV9NQVJLRVRDQVAuMjAyNC8xMi8zMQEAAADMAl4BAgAAAAY0MDcuMDcBBgAAAAUAAAABMQEAAAALLTE5ODc4NTc5NTMDAAAAAzE2MAIAAAAGMTAwMDU0BAAAAAEwBwAAAAoxMi8zMS8yMDI0DlV883Xa3QiPWRL0ddrdCCVDSVEuQkFUUzpXVEFJLklRX01BUktFVENBUC4yMDI0LzEyLzMxAQAAAGBOb2QCAAAABTIwMi40AA5VfPN12t0IrPUf9HXa3QglQ0lRLkFSQ0E6VEhOUS5JUV9NQVJLRVRDQVAuMjAyNC8xMi8zMQEAAACuw34kAgAAAAYxNDkuNDUADlV883Xa3QhG7xn0ddrdCClDSVEuTkFTREFRR006RkRUWC5JUV9NQVJLRVRDQVAuMjAyNC8xMi8zMQEAAAC9pZ0mAgAAAAoxNjIuMjAyMzc5AA5VfPN12t0IdDQh9HXa3QglQ0lRLkFSQ0E6Q0hBVC5JUV9NQVJLRVRDQVAuMjAyNC8xMi8zMQEAAAAAMDVtAgAAAAgyMjUuNTY0NQAOVXzzddrdCB2DIfR12t0IJUNJUS5BUkNBOkxPVVAuSVFfTUFSS0VUQ0FQLjIwMjQv</t>
  </si>
  <si>
    <t>MTIvMzEBAAAAWVwPIgIAAAAJNjYuNjc4NTUzAA5VfPN12t0IPdEh9HXa3QglQ0lRLkFSQ0E6TFJOWi5JUV9NQVJLRVRDQVAuMjAyNC8xMi8zMQEAAAC1dsMmAgAAAAkzMy45MTEyMDgADlV883Xa3QhaHyL0ddrdCCRDSVEuQVJDQTpBSVMuSVFfTUFSS0VUQ0FQLjIwMjQvMTIvMzEBAAAAmJefcAIAAAAIMC41OTYzMTgADlV883Xa3QjixBz0ddrdCClDSVEuTkFTREFRR006V0lTRS5JUV9NQVJLRVRDQVAuMjAyNC8xMi8zMQEAAADpsENuAgAAAAcyMC43MTk4AA5VfPN12t0Ia20i9HXa3QglQ0lRLlhUUkE6WEFJWC5JUV9NQVJLRVRDQVAuMjAyNC8xMi8zMQEAAAA17OIiAgAAAAs0MTA4LjUxNzA1NgAOVXzzddrdCNCUIvR12t0IJENJUS5CSVQ6V1RBSS5JUV9NQVJLRVRDQVAuMjAyNC8xMi8zMQEAAABNulsjAgAAAAo3NjkuMzcxNzI2AA5VfPN12t0IxYYe9HXa3QgkQ0lRLkxTRTpBSUFHLklRX01BUktFVENBUC4yMDI0LzEyLzMxAQAAAPCdgiQCAAAACjU5OC4wODE5MDMADlV883Xa3Qjh1B70ddrdCCRDSVEuQVNYOlJCVFouSVFfTUFSS0VUQ0FQLjIwMjQvMTIvMzEBAAAAKe12IgIAAAAKMjg3Ljg0MDAwMQAOVXzzddrdCMl8FvR12t0II0NJUS5EQjpYQjBULklRX01BUktFVENBUC4yMDI0LzEyLzMxAQAAANMz3ikCAAAABTYxLjI5AA5VfPN12t0IPRAX9HXa3QglQ0lRLk5BU0RBUUdNOkFHSVguSVFfVk9M</t>
  </si>
  <si>
    <t>VU1FLjIwMjUvOC8xMQEAAAAj9wBwAgAAAAgwLjAyNDYwNgAOVXzzddrdCBlxIPR12t0IJENJUS5OQVNEQVFHTTpTTUguSVFfVk9MVU1FLjIwMjUvOC8xMQEAAABgwjYAAgAAAAg1Ljc5OTczOAAOVXzzddrdCDm/IPR12t0IIENJUS5CQVRTOklHVi5JUV9WT0xVTUUuMjAyNS84LzExAQAAAM06hgACAAAACDYuMTEyNzQzAA5VfPN12t0I2bIY9HXa3QglQ0lRLk5BU0RBUUdNOkJPVFouSVFfVk9MVU1FLjIwMjUvOC8xMQEAAAD3/QgWAgAAAAgwLjQxMTY4OQAOVXzzddrdCGjmIPR12t0IJENJUS5OQVNEQVFHTTpBSVEuSVFfVk9MVU1FLjIwMjUvOC8xMQEAAADp3GIhAgAAAAcxLjQ5OTM1AA5VfPN12t0IRu8Z9HXa3QghQ0lRLkFSQ0E6QVJUWS5JUV9WT0xVTUUuMjAyNS84LzExAQAAAG4faSECAAAABzAuNDM3NjEADlV883Xa3QjSARH0ddrdCCVDSVEuTkFTREFRR006Uk9CVC5JUV9WT0xVTUUuMjAyNS84LzExAQAAAFxj2SACAAAACDAuMDc4OTA2AA5VfPN12t0Ij1kS9HXa3QghQ0lRLkFSQ0E6SUdQVC5JUV9WT0xVTUUuMjAyNS84LzExAQAAAMwCXgECAAAACDAuMDM1OTIxAA5VfPN12t0IydoQ9HXa3QghQ0lRLkJBVFM6V1RBSS5JUV9WT0xVTUUuMjAyNS84LzExAQAAAGBOb2QCAAAACDAuMTUwNDc2AA5VfPN12t0Ij1kS9HXa3QghQ0lRLkFSQ0E6VEhOUS5JUV9WT0xVTUUuMjAyNS84LzExAQAAAK7DfiQC</t>
  </si>
  <si>
    <t>AAAACDAuMDIyNTA4AA5VfPN12t0I4dQe9HXa3QglQ0lRLk5BU0RBUUdNOkZEVFguSVFfVk9MVU1FLjIwMjUvOC8xMQEAAAC9pZ0mAgAAAAYwLjAyMzQADlV883Xa3Qj+Ih/0ddrdCCFDSVEuQVJDQTpDSEFULklRX1ZPTFVNRS4yMDI1LzgvMTEBAAAAADA1bQIAAAAIMC4zMzQ3NzYADlV883Xa3QjixBz0ddrdCCFDSVEuQVJDQTpMT1VQLklRX1ZPTFVNRS4yMDI1LzgvMTEBAAAAWVwPIgIAAAAIMC4wMDgwODkADlV883Xa3QgPSh/0ddrdCCFDSVEuQVJDQTpMUk5aLklRX1ZPTFVNRS4yMDI1LzgvMTEBAAAAtXbDJgIAAAAIMC4wMDk4MzcADlV883Xa3QhAmB/0ddrdCCBDSVEuQVJDQTpBSVMuSVFfVk9MVU1FLjIwMjUvOC8xMQEAAACYl59wAgAAAAgwLjA2MjE2NAAOVXzzddrdCKz1H/R12t0IJUNJUS5OQVNEQVFHTTpXSVNFLklRX1ZPTFVNRS4yMDI1LzgvMTEBAAAA6bBDbgIAAAAIMC4wMTUxMjkADlV883Xa3QidIiD0ddrdCCBDSVEuTFNFOlJCT1QuSVFfVk9MVU1FLjIwMjUvOC8xMQEAAACOeyQUAgAAAAgwLjA1ODg5NAAOVXzzddrdCD3RIfR12t0IIUNJUS5YVFJBOlhBSVguSVFfVk9MVU1FLjIwMjUvOC8xMQEAAAA17OIiAgAAAAgwLjA2MzE0NQAOVXzzddrdCFofIvR12t0IIENJUS5CSVQ6V1RBSS5JUV9WT0xVTUUuMjAyNS84LzExAQAAAE26WyMCAAAACDAuMDA4OTQ2AA5VfPN12t0I2bIY9HXa3Qgg</t>
  </si>
  <si>
    <t>U0RBUUdNOkFHSVguSVFfU0hBUkVTT1VUU1RBTkRJTkcuMjAyNC8xMi8zMQEAAAAj9wBwAgAAAAgwLjQwMDAwMgAOVXzzddrdCD0QF/R12t0IMENJUS5OQVNEQVFHTTpTTUguSVFfU0hBUkVTT1VUU1RBTkRJTkcuMjAyNC8xMi8zMQEAAABgwjYAAgAAAAk5Ni4yNDE4NzQADlV883Xa3Qjh1B70ddrdCCxDSVEuQkFUUzpJR1YuSVFfU0hBUkVTT1VUU1RBTkRJTkcuMjAyNC8xMi8zMQEAAADNOoYAAgAAAAQ5My4xAA5VfPN12t0IOb8g9HXa3QgxQ0lRLk5BU0RBUUdNOkJPVFouSVFfU0hBUkVTT1VUU1RBTkRJTkcuMjAyNC8xMi8zMQEAAAD3/QgWAgAAAAU4MC44NAAOVXzzddrdCPCkFfR12t0IMENJUS5OQVNEQVFHTTpBSVEuSVFfU0hBUkVTT1VUU1RBTkRJTkcuMjAyNC8xMi8zMQEAAADp3GIhAgAAAAk2Ny41NzAwMDIADlV883Xa3Qg9yBn0ddrdCC1DSVEuQVJDQTpBUlRZLklRX1NIQVJFU09VVFNUQU5ESU5HLjIwMjQvMTIvMzEBAAAAbh9pIQIAAAAEMTkuNAAOVXzzddrdCGjmIPR12t0IMUNJUS5OQVNEQVFHTTpST0JULklRX1NIQVJFU09VVFNUQU5ESU5HLjIwMjQvMTIvMzEBAAAAXGPZIAIAAAAIOS44NTAwMDIADlV883Xa3Qh0NCH0ddrdCC1DSVEuQVJDQTpJR1BULklRX1NIQVJFU09VVFNUQU5ESU5HLjIwMjQvMTIvMzEBAAAAzAJeAQIAAAABOQAOVXzzddrdCB2DIfR12t0ILUNJUS5CQVRTOldUQUku</t>
  </si>
  <si>
    <t>SVFfU0hBUkVTT1VUU1RBTkRJTkcuMjAyNC8xMi8zMQEAAABgTm9kAgAAAAM5LjIADlV883Xa3Qg90SH0ddrdCC1DSVEuQVJDQTpUSE5RLklRX1NIQVJFU09VVFNUQU5ESU5HLjIwMjQvMTIvMzEBAAAArsN+JAIAAAAEMy4wNQAOVXzzddrdCMIlDfR12t0IMUNJUS5OQVNEQVFHTTpGRFRYLklRX1NIQVJFU09VVFNUQU5ESU5HLjIwMjQvMTIvMzEBAAAAvaWdJgIAAAAINC41ODg0NjkADlV883Xa3QjixBz0ddrdCC1DSVEuQVJDQTpDSEFULklRX1NIQVJFU09VVFNUQU5ESU5HLjIwMjQvMTIvMzEBAAAAADA1bQIAAAAFNS41NzUADlV883Xa3QjCJQ30ddrdCC1DSVEuQVJDQTpMT1VQLklRX1NIQVJFU09VVFNUQU5ESU5HLjIwMjQvMTIvMzEBAAAAWVwPIgIAAAAIMS4yNTAwMDEADlV883Xa3Qh6xR/0ddrdCC1DSVEuQVJDQTpMUk5aLklRX1NIQVJFU09VVFNUQU5ESU5HLjIwMjQvMTIvMzEBAAAAtXbDJgIAAAAEMC44NwAOVXzzddrdCMl8FvR12t0ILENJUS5BUkNBOkFJUy5JUV9TSEFSRVNPVVRTVEFORElORy4yMDI0LzEyLzMxAQAAAJiXn3ACAAAABTAuMDI1AA5VfPN12t0IPRAX9HXa3QgxQ0lRLk5BU0RBUUdNOldJU0UuSVFfU0hBUkVTT1VUU1RBTkRJTkcuMjAyNC8xMi8zMQEAAADpsENuAgAAAAQwLjU0AA5VfPN12t0InSIg9HXa3QgtQ0lRLlhUUkE6WEFJWC5JUV9TSEFSRVNPVVRTVEFORElORy4yMDI0</t>
  </si>
  <si>
    <t>RElORy4yMDIzLzEyLzI5AQAAACP3AHADAAAAAABhfHzzddrdCPCkFfR12t0IMENJUS5OQVNEQVFHTTpTTUguSVFfU0hBUkVTT1VUU1RBTkRJTkcuMjAyMy8xMi8yOQEAAABgwjYAAgAAAAk2OC40NDE4NzQAYXx883Xa3QjFhh70ddrdCCxDSVEuQkFUUzpJR1YuSVFfU0hBUkVTT1VUU1RBTkRJTkcuMjAyMy8xMi8yOQEAAADNOoYAAgAAAAU5Mi4yNQBhfHzzddrdCPCkFfR12t0IMUNJUS5OQVNEQVFHTTpCT1RaLklRX1NIQVJFU09VVFNUQU5ESU5HLjIwMjMvMTIvMjkBAAAA9/0IFgIAAAAFODcuMDYAYXx883Xa3Qg9yBn0ddrdCDBDSVEuTkFTREFRR006QUlRLklRX1NIQVJFU09VVFNUQU5ESU5HLjIwMjMvMTIvMjkBAAAA6dxiIQIAAAAJMjguODYwMDAyAGF8fPN12t0IpIsa9HXa3QgtQ0lRLkFSQ0E6QVJUWS5JUV9TSEFSRVNPVVRTVEFORElORy4yMDIzLzEyLzI5AQAAAG4faSECAAAABDE3LjQAYXx883Xa3Qh0NCH0ddrdCDFDSVEuTkFTREFRR006Uk9CVC5JUV9TSEFSRVNPVVRTVEFORElORy4yMDIzLzEyLzI5AQAAAFxj2SACAAAACTEwLjgwMDAwMgBhfHzzddrdCB2DIfR12t0ILUNJUS5BUkNBOklHUFQuSVFfU0hBUkVTT1VUU1RBTkRJTkcuMjAyMy8xMi8yOQEAAADMAl4BAgAAAAQ0Ljc2AGF8fPN12t0ILaoh9HXa3QgtQ0lRLkJBVFM6V1RBSS5JUV9TSEFSRVNPVVRTVEFORElORy4yMDIzLzEyLzI5</t>
  </si>
  <si>
    <t>AQAAAGBOb2QCAAAABDkuNTUAYXx883Xa3QjCJQ30ddrdCC1DSVEuQVJDQTpUSE5RLklRX1NIQVJFU09VVFNUQU5ESU5HLjIwMjMvMTIvMjkBAAAArsN+JAIAAAADMy4xAGF8fPN12t0I4sQc9HXa3QgxQ0lRLk5BU0RBUUdNOkZEVFguSVFfU0hBUkVTT1VUU1RBTkRJTkcuMjAyMy8xMi8yOQEAAAC9pZ0mAgAAAAgzLjc4ODQ2OQBhfHzzddrdCEv4IfR12t0ILUNJUS5BUkNBOkNIQVQuSVFfU0hBUkVTT1VUU1RBTkRJTkcuMjAyMy8xMi8yOQEAAAAAMDVtAgAAAAUyLjA3NQBhfHzzddrdCJ0iIPR12t0ILUNJUS5BUkNBOkxPVVAuSVFfU0hBUkVTT1VUU1RBTkRJTkcuMjAyMy8xMi8yOQEAAABZXA8iAgAAAAgxLjA1MDAwMQBhfHzzddrdCBpVFvR12t0ILUNJUS5BUkNBOkxSTlouSVFfU0hBUkVTT1VUU1RBTkRJTkcuMjAyMy8xMi8yOQEAAAC1dsMmAgAAAAQwLjk2AGF8fPN12t0IPRAX9HXa3QgsQ0lRLkFSQ0E6QUlTLklRX1NIQVJFU09VVFNUQU5ESU5HLjIwMjMvMTIvMjkBAAAAmJefcAMAAAAAAGF8fPN12t0IGXEg9HXa3QgxQ0lRLk5BU0RBUUdNOldJU0UuSVFfU0hBUkVTT1VUU1RBTkRJTkcuMjAyMy8xMi8yOQEAAADpsENuAgAAAAQwLjA2AGF8fPN12t0IydoQ9HXa3QgtQ0lRLlhUUkE6WEFJWC5JUV9TSEFSRVNPVVRTVEFORElORy4yMDIzLzEyLzI5AQAAADXs4iICAAAACTE1LjgwNTk2OQBhfHzzddrd</t>
  </si>
  <si>
    <t>AgAAAAYxMDAwNTQEAAAAATAHAAAACTgvMTEvMjAyNWF8fPN12t0IgHUd9HXa3QgiQ0lRLk5PVy5JUV9NQVJLRVRDQVAuMjAyNS84LzExLlVTRAEAAAC/dF4BAgAAAAwxNzc3MTMuMDQ2MDMBBgAAAAUAAAABMQEAAAALLTE5MzQ5MzI3MzEDAAAAAzE2MAIAAAAGMTAwMDU0BAAAAAEwBwAAAAk4LzExLzIwMjVhfHzzddrdCJIRHvR12t0II0NJUS5EVU9MLklRX01BUktFVENBUC4yMDI1LzgvMTEuVVNEAQAAALDwhwwCAAAADDE1NjA2LjQ4MzMwNQEGAAAABQAAAAExAQAAAAstMTkzMjIxODg5NAMAAAADMTYwAgAAAAYxMDAwNTQEAAAAATAHAAAACTgvMTEvMjAyNWF8fPN12t0Io9cM9HXa3QgiQ0lRLlNBUC5JUV9NQVJLRVRDQVAuMjAyNS84LzExLlVTRAEAAAAL7gEAAgAAAA8zMzY3MjYuNTg4NTk0ODMBBgAAAAUAAAABMQEAAAALLTE5MzUwNTc1NjUDAAAAAzE2MAIAAAAGMTAwMDU0BAAAAAEwBwAAAAk4LzExLzIwMjVhfHzzddrdCGjmIPR12t0IIkNJUS5URU0uSVFfTUFSS0VUQ0FQLjIwMjUvOC8xMS5VU0QBAAAAANMkGQIAAAAMMTA1NjYuMTEwMDc4AQYAAAAFAAAAATEBAAAACy0xOTMyNjE2NTYxAwAAAAMxNjACAAAABjEwMDA1NAQAAAABMAcAAAAJOC8xMS8yMDI1YXx883Xa3Qh6Khb0ddrdCCNDSVEuQURCRS5JUV9NQVJLRVRDQVAuMjAyNS84LzExLlVTRAEAAAABXwAAAgAAAAkxNDE1MzQuMzMBBgAA</t>
  </si>
  <si>
    <t>AAUAAAABMQEAAAALLTE5MzcyMzgzOTMDAAAAAzE2MAIAAAAGMTAwMDU0BAAAAAEwBwAAAAk4LzExLzIwMjVhfHzzddrdCB/fFvR12t0IIkNJUS5JT1QuSVFfTUFSS0VUQ0FQLjIwMjUvOC8xMS5VU0QBAAAAuj78EQIAAAAMMTg1MDMuNDE4Mzc1AQYAAAAFAAAAATEBAAAACy0xOTM4NzM4MzA0AwAAAAMxNjACAAAABjEwMDA1NAQAAAABMAcAAAAJOC8xMS8yMDI1YXx883Xa3QjDvhf0ddrdCCNDSVEuV0RBWS5JUV9NQVJLRVRDQVAuMjAyNS84LzExLlVTRAEAAACHY2sBAgAAAAw1NzAyMi41MjA0NzIBBgAAAAUAAAABMQEAAAALLTE5NDEzNjU0MTMDAAAAAzE2MAIAAAAGMTAwMDU0BAAAAAEwBwAAAAk4LzExLzIwMjVhfHzzddrdCKSMEPR12t0II0NJUS5SQkxYLklRX01BUktFVENBUC4yMDI1LzgvMTEuVVNEAQAAAGlV9AECAAAACzkwNjM1LjA2Njg5AQYAAAAFAAAAATEBAAAACy0xOTM0MTI1NDU1AwAAAAMxNjACAAAABjEwMDA1NAQAAAABMAcAAAAJOC8xMS8yMDI1YXx883Xa3QhN/hH0ddrdCCJDSVEuQVBQLklRX01BUktFVENBUC4yMDI1LzgvMTEuVVNEAQAAANq5zg0CAAAADDE1NzQ4Mi4zOTQ5NgEGAAAABQAAAAExAQAAAAstMTkzMjg5ODA1MQMAAAADMTYwAgAAAAYxMDAwNTQEAAAAATAHAAAACTgvMTEvMjAyNWF8fPN12t0IcmQa9HXa3QgjQ0lRLlNIT1AuSVFfTUFSS0VUQ0FQLjIwMjUvOC8xMS5V</t>
  </si>
  <si>
    <t>U0QBAAAABisEBQIAAAANMTkxNjk5Ljk2MDYyNQEGAAAABQAAAAExAQAAAAstMTkzMzEyNDAwMAMAAAADMTYwAgAAAAYxMDAwNTQEAAAAATAHAAAACTgvMTEvMjAyNWF8fPN12t0IrPUf9HXa3QgjQ0lRLlRFQU0uSVFfTUFSS0VUQ0FQLjIwMjUvOC8xMS5VU0QBAAAAUhMiDwIAAAAMNDE4MTEuOTI5NzE3AQYAAAAFAAAAATEBAAAACy0xOTMyNzA5MTA5AwAAAAMxNjACAAAABjEwMDA1NAQAAAABMAcAAAAJOC8xMS8yMDI1YXx883Xa3Qj6SSD0ddrdCCNDSVEuTVNGVC5JUV9NQVJLRVRDQVAuMjAyNS84LzExLlVTRAEAAABLVQAAAgAAAA4zODc4NDAzLjIyMTU3MQEGAAAABQAAAAExAQAAAAstMTkzNDI0Nzc5MwMAAAADMTYwAgAAAAYxMDAwNTQEAAAAATAHAAAACTgvMTEvMjAyNWF8fPN12t0I0lYV9HXa3QgjQ0lRLkFNWk4uSVFfTUFSS0VUQ0FQLjIwMjUvOC8xMS5VU0QBAAAAPUkAAAIAAAAOMjM2MDE0NS4wNDcwNjYBBgAAAAUAAAABMQEAAAALLTE5MzM3MDMyODADAAAAAzE2MAIAAAAGMTAwMDU0BAAAAAEwBwAAAAk4LzExLzIwMjVhfHzzddrdCFEBHPR12t0ILUNJUS5OQVNEQVFHUzpHT09HTC5JUV9NQVJLRVRDQVAuMjAyNS84LzExLlVTRAEAAACocQAAAgAAAAkyNDM0MzE0LjkBBgAAAAUAAAABMQEAAAALLTE5MzQ5Mjg1NTEDAAAAAzE2MAIAAAAGMTAwMDU0BAAAAAEwBwAAAAk4LzExLzIwMjVhfHzz</t>
  </si>
  <si>
    <t>ddrdCM+dHPR12t0II0NJUS5UU0xBLklRX01BUktFVENBUC4yMDI1LzgvMTEuVVNEAQAAABDGogECAAAADjEwOTM1MjMuOTM2ODM4AQYAAAAFAAAAATEBAAAACy0xOTM0ODQxOTc4AwAAAAMxNjACAAAABjEwMDA1NAQAAAABMAcAAAAJOC8xMS8yMDI1YXx883Xa3Qh6Khb0ddrdCCNDSVEuUExUUi5JUV9NQVJLRVRDQVAuMjAyNS84LzExLlVTRAEAAABl+pgCAgAAAA00MzMzNzkuNTEzNDY4AQYAAAAFAAAAATEBAAAACy0xOTMzMzI4NzA4AwAAAAMxNjACAAAABjEwMDA1NAQAAAABMAcAAAAJOC8xMS8yMDI1YXx883Xa3Qgf3xb0ddrdCCNDSVEuT1JDTC5JUV9NQVJLRVRDQVAuMjAyNS84LzExLlVTRAEAAADnVgAAAgAAAAw3MDk3MzUuOTIyNDQBBgAAAAUAAAABMQEAAAALLTE5Mzc4ODg3NDADAAAAAzE2MAIAAAAGMTAwMDU0BAAAAAEwBwAAAAk4LzExLzIwMjVhfHzzddrdCMO+F/R12t0II0NJUS5OQklTLklRX01BUktFVENBUC4yMDI1LzgvMTEuVVNEAQAAAL/7GQMCAAAACzE2NzY2Ljg4NzkyAQYAAAAFAAAAATEBAAAACy0xOTMyODI5MDg3AwAAAAMxNjACAAAABjEwMDA1NAQAAAABMAcAAAAJOC8xMS8yMDI1YXx883Xa3Qij1wz0ddrdCCNDSVEuRVNUQy5JUV9NQVJLRVRDQVAuMjAyNS84LzExLlVTRAEAAACAhFsNAgAAAAs3NjU5LjczNTAwOAEGAAAABQAAAAExAQAAAAstMTkzODgwMDgzNAMAAAADMTYw</t>
  </si>
  <si>
    <t>AgAAAAYxMDAwNTQEAAAAATAHAAAACTgvMTEvMjAyNWF8fPN12t0IesUf9HXa3QgjQ0lRLlNOT1cuSVFfTUFSS0VUQ0FQLjIwMjUvOC8xMS5VU0QBAAAAsDxkEAIAAAAMNjM5OTUuNjAzMDU3AQYAAAAFAAAAATEBAAAACy0xOTM5MjA3ODEwAwAAAAMxNjACAAAABjEwMDA1NAQAAAABMAcAAAAJOC8xMS8yMDI1YXx883Xa3QgOYhj0ddrdCCNDSVEuRERPRy5JUV9NQVJLRVRDQVAuMjAyNS84LzExLlVTRAEAAAC7oQQIAgAAAAw0NDkyOC44MzQ1ODMBBgAAAAUAAAABMQEAAAALLTE5MzIzNTY3ODADAAAAAzE2MAIAAAAGMTAwMDU0BAAAAAEwBwAAAAk4LzExLzIwMjVhfHzzddrdCAIpGfR12t0IIkNJUS5ORVQuSVFfTUFSS0VUQ0FQLjIwMjUvOC8xMS5VU0QBAAAANPXgBAIAAAAMNzAxMDQuMDQwODU3AQYAAAAFAAAAATEBAAAACy0xOTM0MDE4NTcwAwAAAAMxNjACAAAABjEwMDA1NAQAAAABMAcAAAAJOC8xMS8yMDI1YXx883Xa3QjCoBn0ddrdCCNDSVEuR1RMQi5JUV9NQVJLRVRDQVAuMjAyNS84LzExLlVTRAEAAADNhBcRAgAAAAg2NDEzLjA2NAEGAAAABQAAAAExAQAAAAstMTkzODY3MzgxOAMAAAADMTYwAgAAAAYxMDAwNTQEAAAAATAHAAAACTgvMTEvMjAyNWF8fPN12t0IpIwQ9HXa3QgjQ0lRLlBBTlcuSVFfTUFSS0VUQ0FQLjIwMjUvOC8xMS5VU0QBAAAAg32EAQIAAAANMTEyMzI2Ljc1MzczMgEGAAAA</t>
  </si>
  <si>
    <t>BQAAAAExAQAAAAstMTk0MjEwMjg0MwMAAAADMTYwAgAAAAYxMDAwNTQEAAAAATAHAAAACTgvMTEvMjAyNWF8fPN12t0ITf4R9HXa3QgiQ0lRLk1EQi5JUV9NQVJLRVRDQVAuMjAyNS84LzExLlVTRAEAAADibswCAgAAAAwxNjQyNC41NzY5MTMBBgAAAAUAAAABMQEAAAALLTE5MzkzNzAyMTYDAAAAAzE2MAIAAAAGMTAwMDU0BAAAAAEwBwAAAAk4LzExLzIwMjVhfHzzddrdCM+dHPR12t0II0NJUS5QU1RHLklRX01BUktFVENBUC4yMDI1LzgvMTEuVVNEAQAAALjKpQYCAAAADDE4NzQwLjUyODQxNwEGAAAABQAAAAExAQAAAAstMTkzODYxNDkwMgMAAAADMTYwAgAAAAYxMDAwNTQEAAAAATAHAAAACTgvMTEvMjAyNWF8fPN12t0ID0of9HXa3QghQ0lRLlpTLklRX01BUktFVENBUC4yMDI1LzgvMTEuVVNEAQAAANTMgQMCAAAADDQyMjIxLjU1MjMzMwEGAAAABQAAAAExAQAAAAstMTkzOTUzODM5MgMAAAADMTYwAgAAAAYxMDAwNTQEAAAAATAHAAAACTgvMTEvMjAyNWF8fPN12t0IgHUd9HXa3QgjQ0lRLkNGTFQuSVFfTUFSS0VUQ0FQLjIwMjUvOC8xMS5VU0QBAAAAJgF6EAIAAAALNTQ4NC44Nzg5ODEBBgAAAAUAAAABMQEAAAALLTE5MzQxNzA1NTUDAAAAAzE2MAIAAAAGMTAwMDU0BAAAAAEwBwAAAAk4LzExLzIwMjVhfHzzddrdCNJWFfR12t0II0NJUS5OVkRBLklRX01BUktFVENBUC4yMDI1LzgvMTEuVVNE</t>
  </si>
  <si>
    <t>AQAAADN+AAACAAAABzQ0NDIyNjQBBgAAAAUAAAABMQEAAAALLTE5NDA1NzIyNDkDAAAAAzE2MAIAAAAGMTAwMDU0BAAAAAEwBwAAAAk4LzExLzIwMjVhfHzzddrdCJIRHvR12t0II0NJUS5BQVBMLklRX01BUktFVENBUC4yMDI1LzgvMTEuVVNEAQAAAGlhAAACAAAADDMzNzE0MzkuODAwMgEGAAAABQAAAAExAQAAAAstMTkzMzcwMzMwMwMAAAADMTYwAgAAAAYxMDAwNTQEAAAAATAHAAAACTgvMTEvMjAyNWF8fPN12t0IInEf9HXa3QgjQ0lRLkFWR08uSVFfTUFSS0VUQ0FQLjIwMjUvOC8xMS5VU0QBAAAA8LZ9AQIAAAAOMTQyOTM4NC44MzA1MTgBBgAAAAUAAAABMQEAAAALLTE5Mzg1NTcyNjADAAAAAzE2MAIAAAAGMTAwMDU0BAAAAAEwBwAAAAk4LzExLzIwMjVhfHzzddrdCA5iGPR12t0IKENJUS5UV1NFOjIzMzAuSVFfTUFSS0VUQ0FQLjIwMjUvOC8xMS5VU0QBAAAAq8wFAAIAAAAQMTAyMDg2Ni45MjQ0MTI1NAEGAAAABQAAAAExAQAAAAstMTkzNTQ5NzM0MQMAAAADMTYwAgAAAAYxMDAwNTQEAAAAATAHAAAACTgvMTEvMjAyNWF8fPN12t0IAikZ9HXa3QgrQ0lRLktPU0U6QTAwMDY2MC5JUV9NQVJLRVRDQVAuMjAyNS84LzExLlVTRAEAAACdeg0AAgAAABAxMzIzNzguMjA5NjQ2MTg3AQYAAAAFAAAAATEBAAAACy0xOTM0NzU1MzMwAwAAAAMxNjACAAAABjEwMDA1NAQAAAABMAcAAAAJOC8xMS8yMDI1</t>
  </si>
  <si>
    <t>YXx883Xa3QjCoBn0ddrdCCxDSVEuTkFTREFRR1M6QVNNTC5JUV9NQVJLRVRDQVAuMjAyNS84LzExLlVTRAEAAAAo7wUAAgAAABAyODE1ODguODkxNzEzMjM5AQYAAAAFAAAAATEBAAAACy0xOTM1MzA3NDQwAwAAAAMxNjACAAAABjEwMDA1NAQAAAABMAcAAAAJOC8xMS8yMDI1YXx883Xa3Qij1wz0ddrdCCNDSVEuTVJWTC5JUV9NQVJLRVRDQVAuMjAyNS84LzExLlVTRAEAAAC2eQAAAgAAAAk2NjYzMC44MTYBBgAAAAUAAAABMQEAAAALLTE5NDAwMDI5MzEDAAAAAzE2MAIAAAAGMTAwMDU0BAAAAAEwBwAAAAk4LzExLzIwMjVhfHzzddrdCHJkGvR12t0IIkNJUS5WUlQuSVFfTUFSS0VUQ0FQLjIwMjUvOC8xMS5VU0QBAAAARJuHIgIAAAAMNTMzOTYuNDE1NjI3AQYAAAAFAAAAATEBAAAACy0xOTM0MTk1NDM1AwAAAAMxNjACAAAABjEwMDA1NAQAAAABMAcAAAAJOC8xMS8yMDI1YXx883Xa3QjSrR70ddrdCCNDSVEuQU5FVC5JUV9NQVJLRVRDQVAuMjAyNS84LzExLlVTRAEAAADD2/wBAgAAAA0xNzMwMDcuNTE5Njk1AQYAAAAFAAAAATEBAAAACy0xOTMzMDUyMTMxAwAAAAMxNjACAAAABjEwMDA1NAQAAAABMAcAAAAJOC8xMS8yMDI1YXx883Xa3Qjv+x70ddrdCChDSVEuVFdTRToyNDU0LklRX01BUktFVENBUC4yMDI1LzgvMTEuVVNEAQAAAD03XAACAAAAEDcyMDQ5LjU2MDk1MDg0NjUBBgAAAAUAAAABMQEA</t>
  </si>
  <si>
    <t>AAALLTE5MzQzNTU0OTEDAAAAAzE2MAIAAAAGMTAwMDU0BAAAAAEwBwAAAAk4LzExLzIwMjVhfHzzddrdCFEBHPR12t0IIUNJUS5NVS5JUV9NQVJLRVRDQVAuMjAyNS84LzExLlVTRAEAAAAGaQQAAgAAAA0xMzg0NTguMTU3NDk2AQYAAAAFAAAAATEBAAAACy0xOTM3MTc2MDgyAwAAAAMxNjACAAAABjEwMDA1NAQAAAABMAcAAAAJOC8xMS8yMDI1YXx883Xa3QhrbSL0ddrdCCNDSVEuUUNPTS5JUV9NQVJLRVRDQVAuMjAyNS84LzExLlVTRAEAAADVggAAAgAAAA0xNTk2ODAuMTM3MTYyAQYAAAAFAAAAATEBAAAACy0xOTM0MjU0MjUxAwAAAAMxNjACAAAABjEwMDA1NAQAAAABMAcAAAAJOC8xMS8yMDI1YXx883Xa3Qh6Khb0ddrdCCNDSVEuU05QUy5JUV9NQVJLRVRDQVAuMjAyNS84LzExLlVTRAEAAADUiAAAAgAAAA0xMTQwMDkuMDg0Mzk2AQYAAAAFAAAAATEBAAAACy0xOTQwNTcyMjQ3AwAAAAMxNjACAAAABjEwMDA1NAQAAAABMAcAAAAJOC8xMS8yMDI1YXx883Xa3Qgf3xb0ddrdCCJDSVEuQVJNLklRX01BUktFVENBUC4yMDI1LzgvMTEuVVNEAQAAACznxScCAAAACTE0OTM3MS45NQEGAAAABQAAAAExAQAAAAstMTkzNDI1NDQwNwMAAAADMTYwAgAAAAYxMDAwNTQEAAAAATAHAAAACTgvMTEvMjAyNWF8fPN12t0I0lYV9HXa3QgjQ0lRLkNSTS5JUV9DTE9TRVBSSUNFLjIwMjUvOC8xMS5VU0QBAAAAJeAB</t>
  </si>
  <si>
    <t>NS83LzE1LlVTRAEAAACbuCgAAgAAABA2MjQzLjc1NTcwOTA2MTExAH7KfPN12t0IYD0b9HXa3QgrQ0lRLktPU0U6QTAwMDY2MC5JUV9DTE9TRVBSSUNFLjIwMjUvOC8xLlVTRAEAAACdeg0AAgAAAAoxODUuNjc4MjE0AH7KfPN12t0I+kkg9HXa3QgsQ0lRLktPU0U6QTAwMDY2MC5JUV9DTE9TRVBSSUNFLjIwMjUvNy8zMS5VU0QBAAAAnXoNAAIAAAALMTk1Ljk2MTkyOTUAfsp883Xa3Qj6SSD0ddrdCCRDSVEuQUdJWC5JUV9DTE9TRVBSSUNFLjIwMjUvNy8zMS5VU0QBAAAAI/cAcAIAAAAHMzIuNDU5NQB+ynzzddrdCDu4FvR12t0IKENJUS5UV1NFOjIzMzAuSVFfQ0xPU0VQUklDRS4yMDI1LzgvMS5VU0QBAAAAq8wFAAIAAAAKMzguMzM2MDc5NgB+ynzzddrdCC1QGfR12t0IKUNJUS5UV1NFOjIzMzAuSVFfQ0xPU0VQUklDRS4yMDI1LzcvMzEuVVNEAQAAAKvMBQACAAAACzM4Ljc1MDYyNTkyAH7KfPN12t0IhD4Q9HXa3QgoQ0lRLlRXU0U6MjQ1NC5JUV9DTE9TRVBSSUNFLjIwMjUvOC8xLlVTRAEAAAA9N1wAAgAAAAk0NS4zOTc5ODkAfsp883Xa3Qgisxv0ddrdCClDSVEuVFdTRToyNDU0LklRX0NMT1NFUFJJQ0UuMjAyNS83LzMxLlVTRAEAAAA9N1wAAgAAAAs0NS43NjU4MjU0NAB+ynzzddrdCP7ZGvR12t0II0NJUS5BQVBMLklRX0NMT1NFUFJJQ0UuMjAyNS84LzEuVVNEAQAAAGlhAAACAAAABjIwMi4z</t>
  </si>
  <si>
    <t>OAB+ynzzddrdCKz1H/R12t0IJENJUS5BQVBMLklRX0NMT1NFUFJJQ0UuMjAyNS83LzMxLlVTRAEAAABpYQAAAgAAAAYyMDcuNTcAfsp883Xa3QhzFxD0ddrdCCNDSVEuQURCRS5JUV9DTE9TRVBSSUNFLjIwMjUvOC8xLlVTRAEAAAABXwAAAgAAAAUzNDcuOAB+ynzzddrdCIPqHfR12t0IJENJUS5BREJFLklRX0NMT1NFUFJJQ0UuMjAyNS83LzMxLlVTRAEAAAABXwAAAgAAAAYzNTcuNjkAfsp883Xa3QjgJh30ddrdCCNDSVEuQU1aTi5JUV9DTE9TRVBSSUNFLjIwMjUvOC8xLlVTRAEAAAA9SQAAAgAAAAYyMTQuNzUAfsp883Xa3QijcBf0ddrdCCRDSVEuQU1aTi5JUV9DTE9TRVBSSUNFLjIwMjUvNy8zMS5VU0QBAAAAPUkAAAIAAAAGMjM0LjExAH7KfPN12t0IcxcQ9HXa3QgjQ0lRLkFORVQuSVFfQ0xPU0VQUklDRS4yMDI1LzgvMS5VU0QBAAAAw9v8AQIAAAAGMTE3LjU3AH7KfPN12t0I5toY9HXa3QgkQ0lRLkFORVQuSVFfQ0xPU0VQUklDRS4yMDI1LzcvMzEuVVNEAQAAAMPb/AECAAAABjEyMy4yMgB+ynzzddrdCAkNGPR12t0IIkNJUS5BUk0uSVFfQ0xPU0VQUklDRS4yMDI1LzgvMS5VU0QBAAAALOfFJwIAAAAGMTM3LjU4AH7KfPN12t0IIrMb9HXa3QgjQ0lRLkFSTS5JUV9DTE9TRVBSSUNFLjIwMjUvNy8zMS5VU0QBAAAALOfFJwIAAAAHMTQxLjM3NQB+ynzzddrdCFQWGvR12t0ILENJUS5OQVNEQVFH</t>
  </si>
  <si>
    <t>UzpBU01MLklRX0NMT1NFUFJJQ0UuMjAyNS84LzEuVVNEAQAAACjvBQACAAAABjY4OS44MgB+ynzzddrdCOAmHfR12t0ILUNJUS5OQVNEQVFHUzpBU01MLklRX0NMT1NFUFJJQ0UuMjAyNS83LzMxLlVTRAEAAAAo7wUAAgAAAAY2OTQuNzEAfsp883Xa3QhTTxz0ddrdCCNDSVEuQVZHTy5JUV9DTE9TRVBSSUNFLjIwMjUvOC8xLlVTRAEAAADwtn0BAgAAAAYyODguNjQAfsp883Xa3Qh2wx30ddrdCCRDSVEuQVZHTy5JUV9DTE9TRVBSSUNFLjIwMjUvNy8zMS5VU0QBAAAA8LZ9AQIAAAAFMjkzLjcAfsp883Xa3Qh2wx30ddrdCCNDSVEuQ0ZMVC5JUV9DTE9TRVBSSUNFLjIwMjUvOC8xLlVTRAEAAAAmAXoQAgAAAAQxNy4yAH7KfPN12t0I7/se9HXa3QgkQ0lRLkNGTFQuSVFfQ0xPU0VQUklDRS4yMDI1LzcvMzEuVVNEAQAAACYBehACAAAABjE3LjcyNQB+ynzzddrdCO/7HvR12t0IIkNJUS5DUk0uSVFfQ0xPU0VQUklDRS4yMDI1LzgvMS5VU0QBAAAAJeABAAIAAAAGMjUwLjc0AH7KfPN12t0ILVAZ9HXa3QgjQ0lRLkNSTS5JUV9DTE9TRVBSSUNFLjIwMjUvNy8zMS5VU0QBAAAAJeABAAIAAAAGMjU4LjMzAH7KfPN12t0ILVAZ9HXa3QgjQ0lRLkRET0cuSVFfQ0xPU0VQUklDRS4yMDI1LzgvMS5VU0QBAAAAu6EECAIAAAAFMTM1LjYAfsp883Xa3QhgPRv0ddrdCCRDSVEuRERPRy5JUV9DTE9TRVBSSUNFLjIwMjUv</t>
  </si>
  <si>
    <t>Ny8zMS5VU0QBAAAAu6EECAIAAAAGMTM5Ljk4AH7KfPN12t0I/tka9HXa3QgiQ0lRLkFQUC5JUV9DTE9TRVBSSUNFLjIwMjUvOC8xLlVTRAEAAADauc4NAgAAAAYzNzkuMTcAfsp883Xa3Qh2wx30ddrdCCNDSVEuQVBQLklRX0NMT1NFUFJJQ0UuMjAyNS83LzMxLlVTRAEAAADauc4NAgAAAAUzOTAuNwB+ynzzddrdCHMXEPR12t0II0NJUS5EVU9MLklRX0NMT1NFUFJJQ0UuMjAyNS84LzEuVVNEAQAAALDwhwwCAAAABjMzOC45OQB+ynzzddrdCNKtHvR12t0IJENJUS5EVU9MLklRX0NMT1NFUFJJQ0UuMjAyNS83LzMxLlVTRAEAAACw8IcMAgAAAAYzNDYuNTUAfsp883Xa3QjSrR70ddrdCCNDSVEuRVNUQy5JUV9DTE9TRVBSSUNFLjIwMjUvOC8xLlVTRAEAAACAhFsNAgAAAAU3OS41OAB+ynzzddrdCC1QGfR12t0IJENJUS5FU1RDLklRX0NMT1NFUFJJQ0UuMjAyNS83LzMxLlVTRAEAAACAhFsNAgAAAAQ4My43AH7KfPN12t0Ii5AW9HXa3QgtQ0lRLk5BU0RBUUdTOkdPT0dMLklRX0NMT1NFUFJJQ0UuMjAyNS84LzEuVVNEAQAAAKhxAAACAAAABjE4OS4xMwB+ynzzddrdCGA9G/R12t0ILkNJUS5OQVNEQVFHUzpHT09HTC5JUV9DTE9TRVBSSUNFLjIwMjUvNy8zMS5VU0QBAAAAqHEAAAIAAAAFMTkxLjkAfsp883Xa3QhUFhr0ddrdCCNDSVEuR1RMQi5JUV9DTE9TRVBSSUNFLjIwMjUvOC8xLlVTRAEAAADNhBcR</t>
  </si>
  <si>
    <t>AgAAAAU0MS44MgB+ynzzddrdCNZfHvR12t0IJENJUS5HVExCLklRX0NMT1NFUFJJQ0UuMjAyNS83LzMxLlVTRAEAAADNhBcRAgAAAAU0My44MQB+ynzzddrdCCKzG/R12t0IIkNJUS5JT1QuSVFfQ0xPU0VQUklDRS4yMDI1LzgvMS5VU0QBAAAAuj78EQIAAAAFMzYuMDEAfsp883Xa3QhaHyL0ddrdCCNDSVEuSU9ULklRX0NMT1NFUFJJQ0UuMjAyNS83LzMxLlVTRAEAAAC6PvwRAgAAAAUzOC4wMwB+ynzzddrdCFofIvR12t0IIkNJUS5NREIuSVFfQ0xPU0VQUklDRS4yMDI1LzgvMS5VU0QBAAAA4m7MAgIAAAAGMjIwLjk3AH7KfPN12t0Io3AX9HXa3QgjQ0lRLk1EQi5JUV9DTE9TRVBSSUNFLjIwMjUvNy8zMS5VU0QBAAAA4m7MAgIAAAAGMjM3Ljg5AH7KfPN12t0Io3AX9HXa3QgjQ0lRLk1FVEEuSVFfQ0xPU0VQUklDRS4yMDI1LzgvMS5VU0QBAAAAF9s8AQIAAAAGNzUwLjAxAH7KfPN12t0I5toY9HXa3QgkQ0lRLk1FVEEuSVFfQ0xPU0VQUklDRS4yMDI1LzcvMzEuVVNEAQAAABfbPAECAAAABjc3My40NAB+ynzzddrdCAkNGPR12t0II0NJUS5NUlZMLklRX0NMT1NFUFJJQ0UuMjAyNS84LzEuVVNEAQAAALZ5AAACAAAABTc0LjQ1AH7KfPN12t0IIrMb9HXa3QgkQ0lRLk1SVkwuSVFfQ0xPU0VQUklDRS4yMDI1LzcvMzEuVVNEAQAAALZ5AAACAAAABTgwLjM3AH7KfPN12t0IcxcQ9HXa3QgjQ0lRLk1TRlQu</t>
  </si>
  <si>
    <t>SVFfQ0xPU0VQUklDRS4yMDI1LzgvMS5VU0QBAAAAS1UAAAIAAAAGNTI0LjExAH7KfPN12t0IPdEh9HXa3QgkQ0lRLk1TRlQuSVFfQ0xPU0VQUklDRS4yMDI1LzcvMzEuVVNEAQAAAEtVAAACAAAABTUzMy41AH7KfPN12t0IU08c9HXa3QghQ0lRLk1VLklRX0NMT1NFUFJJQ0UuMjAyNS84LzEuVVNEAQAAAAZpBAACAAAABjEwNC44OAB+ynzzddrdCOAmHfR12t0IIkNJUS5NVS5JUV9DTE9TRVBSSUNFLjIwMjUvNy8zMS5VU0QBAAAABmkEAAIAAAAGMTA5LjE0AH7KfPN12t0I4CYd9HXa3QgjQ0lRLk5CSVMuSVFfQ0xPU0VQUklDRS4yMDI1LzgvMS5VU0QBAAAAv/sZAwIAAAACNTIAfsp883Xa3QgdgyH0ddrdCCRDSVEuTkJJUy5JUV9DTE9TRVBSSUNFLjIwMjUvNy8zMS5VU0QBAAAAv/sZAwIAAAAFNTQuNDMAfsp883Xa3QgtqiH0ddrdCCJDSVEuTkVULklRX0NMT1NFUFJJQ0UuMjAyNS84LzEuVVNEAQAAADT14AQCAAAABjIwMC4xMQB+ynzzddrdCK6yGvR12t0II0NJUS5ORVQuSVFfQ0xPU0VQUklDRS4yMDI1LzcvMzEuVVNEAQAAADT14AQCAAAABjIwNy42OAB+ynzzddrdCC1QGfR12t0IIkNJUS5OT1cuSVFfQ0xPU0VQUklDRS4yMDI1LzgvMS5VU0QBAAAAv3ReAQIAAAAGOTE0LjM3AH7KfPN12t0IcA0h9HXa3QgjQ0lRLk5PVy5JUV9DTE9TRVBSSUNFLjIwMjUvNy8zMS5VU0QBAAAAv3ReAQIAAAAGOTQz</t>
  </si>
  <si>
    <t>LjEyAH7KfPN12t0IcA0h9HXa3QgjQ0lRLk5WREEuSVFfQ0xPU0VQUklDRS4yMDI1LzgvMS5VU0QBAAAAM34AAAIAAAAGMTczLjcyAH7KfPN12t0IdsMd9HXa3QgkQ0lRLk5WREEuSVFfQ0xPU0VQUklDRS4yMDI1LzcvMzEuVVNEAQAAADN+AAACAAAABjE3Ny44NwB+ynzzddrdCHbDHfR12t0II0NJUS5PUkNMLklRX0NMT1NFUFJJQ0UuMjAyNS84LzEuVVNEAQAAAOdWAAACAAAABjI0NC40MgB+ynzzddrdCIuQFvR12t0IJENJUS5PUkNMLklRX0NMT1NFUFJJQ0UuMjAyNS83LzMxLlVTRAEAAADnVgAAAgAAAAYyNTMuNzcAfsp883Xa3Qj3yxX0ddrdCCNDSVEuUEFOVy5JUV9DTE9TRVBSSUNFLjIwMjUvOC8xLlVTRAEAAACDfYQBAgAAAAYxNzIuODgAfsp883Xa3Qiushr0ddrdCCRDSVEuUEFOVy5JUV9DTE9TRVBSSUNFLjIwMjUvNy8zMS5VU0QBAAAAg32EAQIAAAAFMTczLjYAfsp883Xa3Qhh8A/0ddrdCCNDSVEuUExUUi5JUV9DTE9TRVBSSUNFLjIwMjUvOC8xLlVTRAEAAABl+pgCAgAAAAYxNTQuMjcAfsp883Xa3QhgPRv0ddrdCCRDSVEuUExUUi5JUV9DTE9TRVBSSUNFLjIwMjUvNy8zMS5VU0QBAAAAZfqYAgIAAAAGMTU4LjM1AH7KfPN12t0IYD0b9HXa3QgjQ0lRLlBTVEcuSVFfQ0xPU0VQUklDRS4yMDI1LzgvMS5VU0QBAAAAuMqlBgIAAAAFNTQuNTEAfsp883Xa3Qgisxv0ddrdCCRDSVEuUFNURy5J</t>
  </si>
  <si>
    <t>UV9DTE9TRVBSSUNFLjIwMjUvNy8zMS5VU0QBAAAAuMqlBgIAAAAFNTkuNTIAfsp883Xa3Qgisxv0ddrdCCNDSVEuUUNPTS5JUV9DTE9TRVBSSUNFLjIwMjUvOC8xLlVTRAEAAADVggAAAgAAAAYxNDguMTkAfsp883Xa3QgJDRj0ddrdCCRDSVEuUUNPTS5JUV9DTE9TRVBSSUNFLjIwMjUvNy8zMS5VU0QBAAAA1YIAAAIAAAAGMTQ2Ljc2AH7KfPN12t0Io3AX9HXa3QgjQ0lRLlJCTFguSVFfQ0xPU0VQUklDRS4yMDI1LzgvMS5VU0QBAAAAaVX0AQIAAAAGMTI1LjAzAH7KfPN12t0ILVAZ9HXa3QgkQ0lRLlJCTFguSVFfQ0xPU0VQUklDRS4yMDI1LzcvMzEuVVNEAQAAAGlV9AECAAAABjEzNy43OQB+ynzzddrdCK39DfR12t0IIkNJUS5TQVAuSVFfQ0xPU0VQUklDRS4yMDI1LzgvMS5VU0QBAAAAC+4BAAIAAAAPMjgyLjQ3MzE1NTQ0NTI1AH7KfPN12t0I+kkg9HXa3QgjQ0lRLlNBUC5JUV9DTE9TRVBSSUNFLjIwMjUvNy8zMS5VU0QBAAAAC+4BAAIAAAAOMjg2Ljg5MDg3MTY0NzYAfsp883Xa3Qj6SSD0ddrdCCNDSVEuU0hPUC5JUV9DTE9TRVBSSUNFLjIwMjUvOC8xLlVTRAEAAAAGKwQFAgAAAAUxMTguNgB+ynzzddrdCHbDHfR12t0IJENJUS5TSE9QLklRX0NMT1NFUFJJQ0UuMjAyNS83LzMxLlVTRAEAAAAGKwQFAgAAAAYxMjIuMjEAfsp883Xa3Qh2wx30ddrdCCNDSVEuU05PVy5JUV9DTE9TRVBSSUNFLjIw</t>
  </si>
  <si>
    <t>MjUvOC8xLlVTRAEAAACwPGQQAgAAAAYyMDUuMDIAfsp883Xa3QiLkBb0ddrdCCRDSVEuU05PVy5JUV9DTE9TRVBSSUNFLjIwMjUvNy8zMS5VU0QBAAAAsDxkEAIAAAAFMjIzLjUAfsp883Xa3Qj3yxX0ddrdCCNDSVEuU05QUy5JUV9DTE9TRVBSSUNFLjIwMjUvOC8xLlVTRAEAAADUiAAAAgAAAAY2MTguNjUAfsp883Xa3Qiushr0ddrdCCRDSVEuU05QUy5JUV9DTE9TRVBSSUNFLjIwMjUvNy8zMS5VU0QBAAAA1IgAAAIAAAAGNjMzLjQ3AH7KfPN12t0IYfAP9HXa3QgjQ0lRLlRFQU0uSVFfQ0xPU0VQUklDRS4yMDI1LzgvMS5VU0QBAAAAUhMiDwIAAAAGMTgyLjk2AH7KfPN12t0IYD0b9HXa3QgkQ0lRLlRFQU0uSVFfQ0xPU0VQUklDRS4yMDI1LzcvMzEuVVNEAQAAAFITIg8CAAAABjE5MS43OAB+ynzzddrdCGA9G/R12t0IIkNJUS5URU0uSVFfQ0xPU0VQUklDRS4yMDI1LzgvMS5VU0QBAAAAANMkGQIAAAAFNTQuODkAfsp883Xa3QgSjBv0ddrdCCNDSVEuVEVNLklRX0NMT1NFUFJJQ0UuMjAyNS83LzMxLlVTRAEAAAAA0yQZAgAAAAU1Ni41OQB+ynzzddrdCBKMG/R12t0II0NJUS5UU0xBLklRX0NMT1NFUFJJQ0UuMjAyNS84LzEuVVNEAQAAABDGogECAAAABjMwMi42MwB+ynzzddrdCNLlF/R12t0IJENJUS5UU0xBLklRX0NMT1NFUFJJQ0UuMjAyNS83LzMxLlVTRAEAAAAQxqIBAgAAAAYzMDguMjcAfsp8</t>
  </si>
  <si>
    <t>83Xa3QijcBf0ddrdCCJDSVEuVlJULklRX0NMT1NFUFJJQ0UuMjAyNS84LzEuVVNEAQAAAESbhyICAAAABjE0MS41OQB+ynzzddrdCC1QGfR12t0II0NJUS5WUlQuSVFfQ0xPU0VQUklDRS4yMDI1LzcvMzEuVVNEAQAAAESbhyICAAAABTE0NS42AH7KfPN12t0Irf0N9HXa3QgjQ0lRLldEQVkuSVFfQ0xPU0VQUklDRS4yMDI1LzgvMS5VU0QBAAAAh2NrAQIAAAAGMjIyLjIyAH7KfPN12t0IdsMd9HXa3QgkQ0lRLldEQVkuSVFfQ0xPU0VQUklDRS4yMDI1LzcvMzEuVVNEAQAAAIdjawECAAAABjIyOS4zOAB+ynzzddrdCHbDHfR12t0IIUNJUS5aUy5JUV9DTE9TRVBSSUNFLjIwMjUvOC8xLlVTRAEAAADUzIEDAgAAAAYyODAuMjcAfsp883Xa3QiLkBb0ddrdCCJDSVEuWlMuSVFfQ0xPU0VQUklDRS4yMDI1LzcvMzEuVVNEAQAAANTMgQMCAAAABjI4NS41NgB+ynzzddrdCPfLFfR12t0II0NJUS5RUVEuSVFfQ0xPU0VQUklDRS4yMDI1LzcvMTcuVVNEAQAAAA66ewACAAAABTU2MS44AH7KfPN12t0IYfAP9HXa3QgjQ0lRLlFRUS5JUV9DTE9TRVBSSUNFLjIwMjUvNC8xNy5VU0QBAAAADrp7AAIAAAAFNDQ0LjEAfsp883Xa3Qi3pxH0ddrdCCRDSVEuUVFRLklRX0NMT1NFUFJJQ0UuMjAyMi8xMS8zMC5VU0QBAAAADrp7AAIAAAAGMjkzLjM2AH7KfPN12t0IrrIa9HXa3QgjQ0lRLlFRUS5JUV9DTE9TRVBSSUNFLjIw</t>
  </si>
  <si>
    <t>MjMvMy8xNC5VU0QBAAAADrp7AAIAAAAGMjk3LjM3AH7KfPN12t0Il5MT9HXa3QgiQ0lRLlFRUS5JUV9PUEVOUFJJQ0UuMjAyNC83LzE4LlVTRAEAAAAOunsAAgAAAAY0ODUuNTMAfsp883Xa3QhgPRv0ddrdCCFDSVEuUVFRLklRX1lFQVJISUdILjIwMjUvNy8xNy5VU0QBAAAADrp7AAIAAAAGNTYyLjMxAH7KfPN12t0IswgV9HXa3QggQ0lRLlFRUS5JUV9ZRUFSTE9XLjIwMjUvNy8xNy5VU0QBAAAADrp7AAIAAAAGNDAyLjM5AH7KfPN12t0IwBkJ9HXa3QgYQ0lRLlFRUS5JUV9ZRUFSSElHSF9EQVRFAQAAAA66ewAFAAAACTIwMjUvOC8xMgB+ynzzddrdCH/wCfR12t0IF0NJUS5RUVEuSVFfWUVBUkxPV19EQVRFAQAAAA66ewAFAAAACDIwMjUvNC83AH7KfPN12t0I0uUX9HXa3QgkQ0lRLl5TUFguSVFfQ0xPU0VQUklDRS4yMDI1LzcvMTcuVVNEAQAAAJu4KAACAAAAEDYyOTcuMzYxOTA5NDQwNDUAfsp883Xa3QhgYgz0ddrdCCRDSVEuXlNQWC5JUV9DTE9TRVBSSUNFLjIwMjUvNC8xNy5VU0QBAAAAm7goAAIAAAAQNTI4Mi43MDEwMTc0MTMzMgB+ynzzddrdCErWDfR12t0IJUNJUS5eU1BYLklRX0NMT1NFUFJJQ0UuMjAyMi8xMS8zMC5VU0QBAAAAm7goAAIAAAAQNDA4MC4xMDY1NTIxNzkyNAB+ynzzddrdCObaGPR12t0IJENJUS5eU1BYLklRX0NMT1NFUFJJQ0UuMjAyMy8zLzE0LlVTRAEAAACbuCgAAgAA</t>
  </si>
  <si>
    <t>210</t>
  </si>
  <si>
    <t>BAABTAVMT0NBTAFI/////wFQ2gYAACNDSVEuXlNQWC5JUV9PUEVOUFJJQ0UuMjAyNC83LzE4LlVTRAEAAACbuCgAAgAAAAc1NjA4LjU2AK8kbfN12t0ISIkO9HXa3QgiQ0lRLl5TUFguSVFfWUVBUkhJR0guMjAyNS83LzE3LlVTRAEAAACbuCgAAgAAABA2Mjk3LjM2MTkwOTQ0MDQ1AL5LbfN12t0IiJwd9HXa3QghQ0lRLl5TUFguSVFfWUVBUkxPVy4yMDI1LzcvMTcuVVNEAQAAAJu4KAACAAAAEDQ5ODIuNzcwMzEzMjY5NDIAvktt83Xa3Qj+Ih/0ddrdCBlDSVEuXlNQWC5JUV9ZRUFSSElHSF9EQVRFAQAAAJu4KAAFAAAACTIwMjUvOC8xMgC+S23zddrdCEbJD/R12t0IGENJUS5eU1BYLklRX1lFQVJMT1dfREFURQEAAACbuCgABQAAAAgyMDI1LzQvOAC+S23zddrdCPfLFfR12t0IJENJUS5eREpJLklRX0NMT1NFUFJJQ0UuMjAyNS83LzE3LlVTRAEAAAD4tCgAAgAAABA0NDQ4NC40ODYyNDk5MTQ2AL5LbfN12t0Ii5AW9HXa3QgkQ0lRLl5ESkkuSVFfQ0xPU0VQUklDRS4yMDI1LzQvMTcuVVNEAQAAAPi0KAACAAAAEDM5MTQyLjIzMTk0ODM4ODQAvktt83Xa3QhTTxz0ddrdCCVDSVEuXkRKSS5JUV9DTE9TRVBSSUNFLjIwMjIvMTEvMzAuVVNEAQAAAPi0KAACAAAAEDM0NTg5Ljc2ODUxNDM2MDgAvktt83Xa3QizCBX0ddrdCCRDSVEuXkRKSS5JUV9DTE9TRVBSSUNFLjIwMjMvMy8xNC5VU0QBAAAA+LQoAAIA</t>
  </si>
  <si>
    <t>VVNEAQAAAAAwNW0CAAAABTM2Ljk4AL5LbfN12t0IVBYa9HXa3QgnQ0lRLkFSQ0E6Q0hBVC5JUV9ZRUFSSElHSC4yMDI1LzcvMTcuVVNEAQAAAAAwNW0CAAAABzQ5LjkzOTUAvktt83Xa3Qi5SBf0ddrdCCZDSVEuQVJDQTpDSEFULklRX1lFQVJMT1cuMjAyNS83LzE3LlVTRAEAAAAAMDVtAgAAAAcyOC45NjA5AL5LbfN12t0Ia8UL9HXa3QgeQ0lRLkFSQ0E6Q0hBVC5JUV9ZRUFSSElHSF9EQVRFAQAAAAAwNW0FAAAACTIwMjUvOC8xMgC+S23zddrdCGBiDPR12t0IHUNJUS5BUkNBOkNIQVQuSVFfWUVBUkxPV19EQVRFAQAAAAAwNW0FAAAACDIwMjUvNC83AL5LbfN12t0ISIkO9HXa3QgqQ0lRLkFSQ0E6Q0hBVC5JUV9DTE9TRVBSSUNFLjIwMjIvMTEvMzAuVVNEAQAAAAAwNW0DAAAAAAC+S23zddrdCNLlF/R12t0IKUNJUS5BUkNBOkNIQVQuSVFfQ0xPU0VQUklDRS4yMDIzLzMvMTQuVVNEAQAAAAAwNW0DAAAAAAC+S23zddrdCEbJD/R12t0ILENJUS5OQVNEQVFHTTpBSVEuSVFfQ0xPU0VQUklDRS4yMDI1LzcvMTcuVVNEAQAAAOncYiECAAAABTQ0LjQzAL5LbfN12t0It6cR9HXa3QgtQ0lRLk5BU0RBUUdNOkFJUS5JUV9DTE9TRVBSSUNFLjIwMjQvMTIvMzEuVVNEAQAAAOncYiECAAAABTM4LjY0AIEebgl22t0IIaqHCXba3QgsQ0lRLk5BU0RBUUdNOkFJUS5JUV9DTE9TRVBSSUNFLjIwMjUvNC8xNy5VU0QB</t>
  </si>
  <si>
    <t>Q0UuMjAyNC8xMi8zMS5VU0QBAAAA9/0IFgIAAAAFMzEuOTUAgR5uCXba3QghqocJdtrdCC1DSVEuTkFTREFRR006Qk9UWi5JUV9DTE9TRVBSSUNFLjIwMjUvNC8xNy5VU0QBAAAA9/0IFgIAAAAFMjYuNjIAvktt83Xa3Qjh1B70ddrdCC5DSVEuTkFTREFRR006Qk9UWi5JUV9DTE9TRVBSSUNFLjIwMjIvMTEvMzAuVVNEAQAAAPf9CBYCAAAABTIxLjQzAL5LbfN12t0IRskP9HXa3QgtQ0lRLk5BU0RBUUdNOkJPVFouSVFfQ0xPU0VQUklDRS4yMDIzLzMvMTQuVVNEAQAAAPf9CBYCAAAABTIzLjcxAL5LbfN12t0It6cR9HXa3QgsQ0lRLk5BU0RBUUdNOkJPVFouSVFfT1BFTlBSSUNFLjIwMjQvNy8xOC5VU0QBAAAA9/0IFgIAAAAEMzEuNAC+S23zddrdCEbJD/R12t0IK0NJUS5OQVNEQVFHTTpCT1RaLklRX1lFQVJISUdILjIwMjUvNy8xNy5VU0QBAAAA9/0IFgIAAAAJMzQuODU1OTAyAL5LbfN12t0IhHcR9HXa3QgqQ0lRLk5BU0RBUUdNOkJPVFouSVFfWUVBUkxPVy4yMDI1LzcvMTcuVVNEAQAAAPf9CBYCAAAABjIzLjgxNQC+S23zddrdCOMcE/R12t0IIkNJUS5OQVNEQVFHTTpCT1RaLklRX1lFQVJISUdIX0RBVEUBAAAA9/0IFgUAAAAJMjAyNS8xLzI0AL5LbfN12t0Il5MT9HXa3QghQ0lRLk5BU0RBUUdNOkJPVFouSVFfWUVBUkxPV19EQVRFAQAAAPf9CBYFAAAACDIwMjUvNC83AL5LbfN12t0IKOEU9HXa</t>
  </si>
  <si>
    <t>AAY0NDIuNjUAvktt83Xa3QhIiQ70ddrdCBlDSVEuTUVUQS5JUV9ZRUFSSElHSF9EQVRFAQAAABfbPAEFAAAACTIwMjUvOC8xMgC+S23zddrdCFkoHPR12t0IGENJUS5NRVRBLklRX1lFQVJMT1dfREFURQEAAAAX2zwBBQAAAAkyMDI1LzQvMjEAvktt83Xa3QhGyQ/0ddrdCCVDSVEuTUVUQS5JUV9DTE9TRVBSSUNFLjIwMjQvMTIvMzEuVVNEAQAAABfbPAECAAAABjU4NS41MQBhfHzzddrdCEfRmwl22t0II0NJUS5DUk0uSVFfQ0xPU0VQUklDRS4yMDI1LzcvMTcuVVNEAQAAACXgAQACAAAABjI1OS44OADPcm3zddrdCJeTE/R12t0II0NJUS5DUk0uSVFfQ0xPU0VQUklDRS4yMDI1LzQvMTcuVVNEAQAAACXgAQACAAAABjI0Ny4yNgC+S23zddrdCPDrHPR12t0IJENJUS5DUk0uSVFfQ0xPU0VQUklDRS4yMDIyLzExLzMwLlVTRAEAAAAl4AEAAgAAAAYxNjAuMjUAvktt83Xa3Qgo4RT0ddrdCCNDSVEuQ1JNLklRX0NMT1NFUFJJQ0UuMjAyMy8zLzE0LlVTRAEAAAAl4AEAAgAAAAYxODIuODkAvktt83Xa3QjAGQn0ddrdCCJDSVEuQ1JNLklRX09QRU5QUklDRS4yMDI0LzcvMTguVVNEAQAAACXgAQACAAAABjI1Mi4xNAC+S23zddrdCCjhFPR12t0IIUNJUS5DUk0uSVFfWUVBUkhJR0guMjAyNS83LzE3LlVTRAEAAAAl4AEAAgAAAAMzNjkAvktt83Xa3QjAGQn0ddrdCCBDSVEuQ1JNLklRX1lFQVJMT1cuMjAyNS83</t>
  </si>
  <si>
    <t>LzE3LlVTRAEAAAAl4AEAAgAAAAMyMzAAvktt83Xa3QhbyQn0ddrdCBhDSVEuQ1JNLklRX1lFQVJISUdIX0RBVEUBAAAAJeABAAUAAAAJMjAyNC8xMi80AL5LbfN12t0IzNoK9HXa3QgXQ0lRLkNSTS5JUV9ZRUFSTE9XX0RBVEUBAAAAJeABAAUAAAAJMjAyNS84LzEyAL5LbfN12t0Ia8UL9HXa3QgkQ0lRLkNSTS5JUV9DTE9TRVBSSUNFLjIwMjQvMTIvMzEuVVNEAQAAACXgAQACAAAABjMzNC4zMwBhfHzzddrdCCyDmwl22t0II0NJUS5OT1cuSVFfQ0xPU0VQUklDRS4yMDI1LzcvMTcuVVNEAQAAAL90XgECAAAABjk1OS4xNQDfmW3zddrdCEiJDvR12t0II0NJUS5OT1cuSVFfQ0xPU0VQUklDRS4yMDI1LzQvMTcuVVNEAQAAAL90XgECAAAABjc3Mi4xNgC+S23zddrdCEiJDvR12t0IJENJUS5OT1cuSVFfQ0xPU0VQUklDRS4yMDIyLzExLzMwLlVTRAEAAAC/dF4BAgAAAAU0MTYuMwC+S23zddrdCEbvGfR12t0II0NJUS5OT1cuSVFfQ0xPU0VQUklDRS4yMDIzLzMvMTQuVVNEAQAAAL90XgECAAAABjQyNC41NAC+S23zddrdCK6yGvR12t0IIkNJUS5OT1cuSVFfT1BFTlBSSUNFLjIwMjQvNy8xOC5VU0QBAAAAv3ReAQIAAAAGNzM4LjM0AL5LbfN12t0IRskP9HXa3QghQ0lRLk5PVy5JUV9ZRUFSSElHSC4yMDI1LzcvMTcuVVNEAQAAAL90XgECAAAABzExOTguMDkAvktt83Xa3QiEdxH0ddrdCCBDSVEuTk9XLklR</t>
  </si>
  <si>
    <t>X1lFQVJMT1cuMjAyNS83LzE3LlVTRAEAAAC/dF4BAgAAAAg2NzguNjU4OAC+S23zddrdCOMcE/R12t0IGENJUS5OT1cuSVFfWUVBUkhJR0hfREFURQEAAAC/dF4BBQAAAAkyMDI1LzEvMjgAvktt83Xa3QiXkxP0ddrdCBdDSVEuTk9XLklRX1lFQVJMT1dfREFURQEAAAC/dF4BBQAAAAgyMDI1LzQvNwC+S23zddrdCCjhFPR12t0IJENJUS5OT1cuSVFfQ0xPU0VQUklDRS4yMDI0LzEyLzMxLlVTRAEAAAC/dF4BAgAAAAcxMDYwLjEyAGF8fPN12t0Isn6XCXba3QgkQ0lRLkRVT0wuSVFfQ0xPU0VQUklDRS4yMDI1LzcvMTcuVVNEAQAAALDwhwwCAAAABjM2MS45NQDfmW3zddrdCJqSFPR12t0IJENJUS5EVU9MLklRX0NMT1NFUFJJQ0UuMjAyNS80LzE3LlVTRAEAAACw8IcMAgAAAAUzMjYuNQC+S23zddrdCAIpGfR12t0IJUNJUS5EVU9MLklRX0NMT1NFUFJJQ0UuMjAyMi8xMS8zMC5VU0QBAAAAsPCHDAIAAAAFNjkuNjcAvktt83Xa3QhrxQv0ddrdCCRDSVEuRFVPTC5JUV9DTE9TRVBSSUNFLjIwMjMvMy8xNC5VU0QBAAAAsPCHDAIAAAAGMTIzLjcyAL5LbfN12t0IYGIM9HXa3QgjQ0lRLkRVT0wuSVFfT1BFTlBSSUNFLjIwMjQvNy8xOC5VU0QBAAAAsPCHDAIAAAAGMTgyLjExAL5LbfN12t0IStYN9HXa3QgiQ0lRLkRVT0wuSVFfWUVBUkhJR0guMjAyNS83LzE3LlVTRAEAAACw8IcMAgAAAAY1NDQuOTMAvktt</t>
  </si>
  <si>
    <t>83Xa3QhK1g30ddrdCCFDSVEuRFVPTC5JUV9ZRUFSTE9XLjIwMjUvNy8xNy5VU0QBAAAAsPCHDAIAAAAGMTQ1LjA1AM9ybfN12t0I42EO9HXa3QgZQ0lRLkRVT0wuSVFfWUVBUkhJR0hfREFURQEAAACw8IcMBQAAAAkyMDI1LzUvMTQAz3Jt83Xa3QjS5Rf0ddrdCBhDSVEuRFVPTC5JUV9ZRUFSTE9XX0RBVEUBAAAAsPCHDAUAAAAJMjAyNC84LzEzAM9ybfN12t0IRskP9HXa3QglQ0lRLkRVT0wuSVFfQ0xPU0VQUklDRS4yMDI0LzEyLzMxLlVTRAEAAACw8IcMAgAAAAYzMjQuMjMAYXx883Xa3QihMJcJdtrdCCNDSVEuU0FQLklRX0NMT1NFUFJJQ0UuMjAyNS83LzE3LlVTRAEAAAAL7gEAAgAAAA4zMDguMDMxMDU4MDc0NgDfmW3zddrdCJeTE/R12t0II0NJUS5TQVAuSVFfQ0xPU0VQUklDRS4yMDI1LzQvMTcuVVNEAQAAAAvuAQACAAAADTI1Ni45OTM0MDQ1MDgAz3Jt83Xa3QjZshj0ddrdCCRDSVEuU0FQLklRX0NMT1NFUFJJQ0UuMjAyMi8xMS8zMC5VU0QBAAAAC+4BAAIAAAAPMTA3LjcyNDAzODMyNTQyAM9ybfN12t0Il5MT9HXa3QgjQ0lRLlNBUC5JUV9DTE9TRVBSSUNFLjIwMjMvMy8xNC5VU0QBAAAAC+4BAAIAAAAPMTE3Ljk2MzU1ODM5MTY2AM9ybfN12t0Ii5AW9HXa3QgiQ0lRLlNBUC5JUV9PUEVOUFJJQ0UuMjAyNC83LzE4LlVTRAEAAAAL7gEAAgAAAA0yMDAuMTUyNzA1MDA2AM9ybfN12t0IKOEU</t>
  </si>
  <si>
    <t>9HXa3QghQ0lRLlNBUC5JUV9ZRUFSSElHSC4yMDI1LzcvMTcuVVNEAQAAAAvuAQACAAAADjMyOC41NDMyODQyODk1AM9ybfN12t0IwBkJ9HXa3QggQ0lRLlNBUC5JUV9ZRUFSTE9XLjIwMjUvNy8xNy5VU0QBAAAAC+4BAAIAAAAPMjA0Ljc5Nzc3NDk1NDY0AM9ybfN12t0IW8kJ9HXa3QgYQ0lRLlNBUC5JUV9ZRUFSSElHSF9EQVRFAQAAAAvuAQAFAAAACTIwMjUvMi8xOQDPcm3zddrdCMzaCvR12t0IF0NJUS5TQVAuSVFfWUVBUkxPV19EQVRFAQAAAAvuAQAFAAAACTIwMjQvOC8xMwDPcm3zddrdCGvFC/R12t0IJENJUS5TQVAuSVFfQ0xPU0VQUklDRS4yMDI0LzEyLzMxLlVTRAEAAAAL7gEAAwAAAAAAYXx883Xa3QjYk1MKdtrdCCNDSVEuVEVNLklRX0NMT1NFUFJJQ0UuMjAyNS83LzE3LlVTRAEAAAAA0yQZAgAAAAU2MC42NQDfmW3zddrdCK8lD/R12t0II0NJUS5URU0uSVFfQ0xPU0VQUklDRS4yMDI1LzQvMTcuVVNEAQAAAADTJBkCAAAABTQwLjQ1AM9ybfN12t0I1l8e9HXa3QgkQ0lRLlRFTS5JUV9DTE9TRVBSSUNFLjIwMjIvMTEvMzAuVVNEAQAAAADTJBkDAAAAAADPcm3zddrdCPfLFfR12t0II0NJUS5URU0uSVFfQ0xPU0VQUklDRS4yMDIzLzMvMTQuVVNEAQAAAADTJBkDAAAAAADPcm3zddrdCEiiD/R12t0IIkNJUS5URU0uSVFfT1BFTlBSSUNFLjIwMjQvNy8xOC5VU0QBAAAAANMkGQIAAAAFNDEu</t>
  </si>
  <si>
    <t>NTYAz3Jt83Xa3QiEdxH0ddrdCCFDSVEuVEVNLklRX1lFQVJISUdILjIwMjUvNy8xNy5VU0QBAAAAANMkGQIAAAAFOTEuNDUAz3Jt83Xa3Qjh9RL0ddrdCCBDSVEuVEVNLklRX1lFQVJMT1cuMjAyNS83LzE3LlVTRAEAAAAA0yQZAgAAAAUzMS4zNgDPcm3zddrdCJeTE/R12t0IGENJUS5URU0uSVFfWUVBUkhJR0hfREFURQEAAAAA0yQZBQAAAAkyMDI1LzIvMTQAz3Jt83Xa3Qjw6xz0ddrdCBdDSVEuVEVNLklRX1lFQVJMT1dfREFURQEAAAAA0yQZBQAAAAkyMDI1LzEvMTMAz3Jt83Xa3QjAGQn0ddrdCCRDSVEuVEVNLklRX0NMT1NFUFJJQ0UuMjAyNC8xMi8zMS5VU0QBAAAAANMkGQIAAAAFMzMuNzYAYXx883Xa3QhRH5wJdtrdCCRDSVEuQURCRS5JUV9DTE9TRVBSSUNFLjIwMjUvNy8xNy5VU0QBAAAAAV8AAAIAAAAGMzY2LjQ1AN+ZbfN12t0IiJwd9HXa3QgkQ0lRLkFEQkUuSVFfQ0xPU0VQUklDRS4yMDI1LzQvMTcuVVNEAQAAAAFfAAACAAAABTM0OC44AM9ybfN12t0Ia8UL9HXa3QglQ0lRLkFEQkUuSVFfQ0xPU0VQUklDRS4yMDIyLzExLzMwLlVTRAEAAAABXwAAAgAAAAYzNDQuOTMAz3Jt83Xa3QhSOwz0ddrdCCRDSVEuQURCRS5JUV9DTE9TRVBSSUNFLjIwMjMvMy8xNC5VU0QBAAAAAV8AAAIAAAAGMzMzLjMzAM9ybfN12t0Ia8UL9HXa3QgjQ0lRLkFEQkUuSVFfT1BFTlBSSUNFLjIwMjQvNy8xOC5V</t>
  </si>
  <si>
    <t>U0QBAAAAAV8AAAIAAAAGNTY0LjE4AM9ybfN12t0IUjsM9HXa3QgiQ0lRLkFEQkUuSVFfWUVBUkhJR0guMjAyNS83LzE3LlVTRAEAAAABXwAAAgAAAAY1ODcuNzUAz3Jt83Xa3Qhcmw30ddrdCCFDSVEuQURCRS5JUV9ZRUFSTE9XLjIwMjUvNy8xNy5VU0QBAAAAAV8AAAIAAAAGMzMyLjAxAM9ybfN12t0I42EO9HXa3QgZQ0lRLkFEQkUuSVFfWUVBUkhJR0hfREFURQEAAAABXwAABQAAAAkyMDI0LzkvMTIAz3Jt83Xa3QhZKBz0ddrdCBhDSVEuQURCRS5JUV9ZRUFSTE9XX0RBVEUBAAAAAV8AAAUAAAAJMjAyNS84LzEyAM9ybfN12t0ISKIP9HXa3QglQ0lRLkFEQkUuSVFfQ0xPU0VQUklDRS4yMDI0LzEyLzMxLlVTRAEAAAABXwAAAgAAAAY0NDQuNjgAYXx883Xa3QiyfpcJdtrdCCNDSVEuSU9ULklRX0NMT1NFUFJJQ0UuMjAyNS83LzE3LlVTRAEAAAC6PvwRAgAAAAUzOC4xNQDfmW3zddrdCJeTE/R12t0II0NJUS5JT1QuSVFfQ0xPU0VQUklDRS4yMDI1LzQvMTcuVVNEAQAAALo+/BECAAAABTM3LjUyAM9ybfN12t0IfA4b9HXa3QgkQ0lRLklPVC5JUV9DTE9TRVBSSUNFLjIwMjIvMTEvMzAuVVNEAQAAALo+/BECAAAABDkuNTMAz3Jt83Xa3Qgo4RT0ddrdCCNDSVEuSU9ULklRX0NMT1NFUFJJQ0UuMjAyMy8zLzE0LlVTRAEAAAC6PvwRAgAAAAUxOS42OQDPcm3zddrdCMAZCfR12t0IIkNJUS5JT1QuSVFfT1BF</t>
  </si>
  <si>
    <t>TlBSSUNFLjIwMjQvNy8xOC5VU0QBAAAAuj78EQIAAAAFMzcuMjMAz3Jt83Xa3QhbyQn0ddrdCCFDSVEuSU9ULklRX1lFQVJISUdILjIwMjUvNy8xNy5VU0QBAAAAuj78EQIAAAAHNjEuODk5OQDPcm3zddrdCMzaCvR12t0IIENJUS5JT1QuSVFfWUVBUkxPVy4yMDI1LzcvMTcuVVNEAQAAALo+/BECAAAABDMxLjQAz3Jt83Xa3QgSjBv0ddrdCBhDSVEuSU9ULklRX1lFQVJISUdIX0RBVEUBAAAAuj78EQUAAAAJMjAyNS8yLzE5AM9ybfN12t0Ia8UL9HXa3QgXQ0lRLklPVC5JUV9ZRUFSTE9XX0RBVEUBAAAAuj78EQUAAAAIMjAyNS80LzcAz3Jt83Xa3Qhcmw30ddrdCCRDSVEuSU9ULklRX0NMT1NFUFJJQ0UuMjAyNC8xMi8zMS5VU0QBAAAAuj78EQIAAAAFNDMuNjkAYXx883Xa3QihMJcJdtrdCCRDSVEuV0RBWS5JUV9DTE9TRVBSSUNFLjIwMjUvNy8xNy5VU0QBAAAAh2NrAQIAAAAGMjMwLjg5AN+ZbfN12t0IpIsa9HXa3QgkQ0lRLldEQVkuSVFfQ0xPU0VQUklDRS4yMDI1LzQvMTcuVVNEAQAAAIdjawECAAAABjIyMS4wMgDPcm3zddrdCEiiD/R12t0IJUNJUS5XREFZLklRX0NMT1NFUFJJQ0UuMjAyMi8xMS8zMC5VU0QBAAAAh2NrAQIAAAAFMTY3LjkAz3Jt83Xa3QiEdxH0ddrdCCRDSVEuV0RBWS5JUV9DTE9TRVBSSUNFLjIwMjMvMy8xNC5VU0QBAAAAh2NrAQIAAAAGMTgzLjQxAM9ybfN12t0I4fUS9HXa</t>
  </si>
  <si>
    <t>3QgjQ0lRLldEQVkuSVFfT1BFTlBSSUNFLjIwMjQvNy8xOC5VU0QBAAAAh2NrAQIAAAAGMjMyLjc2AM9ybfN12t0IhHcR9HXa3QgiQ0lRLldEQVkuSVFfWUVBUkhJR0guMjAyNS83LzE3LlVTRAEAAACHY2sBAgAAAAMyOTQAz3Jt83Xa3Qjh9RL0ddrdCCFDSVEuV0RBWS5JUV9ZRUFSTE9XLjIwMjUvNy8xNy5VU0QBAAAAh2NrAQIAAAAGMTk5LjgxAM9ybfN12t0Il5MT9HXa3QgZQ0lRLldEQVkuSVFfWUVBUkhJR0hfREFURQEAAACHY2sBBQAAAAkyMDI0LzEyLzkAz3Jt83Xa3QjZshj0ddrdCBhDSVEuV0RBWS5JUV9ZRUFSTE9XX0RBVEUBAAAAh2NrAQUAAAAIMjAyNS80LzcAz3Jt83Xa3QjAGQn0ddrdCCVDSVEuV0RBWS5JUV9DTE9TRVBSSUNFLjIwMjQvMTIvMzEuVVNEAQAAAIdjawECAAAABjI1OC4wMwBhfHzzddrdCAZDmAl22t0IJENJUS5SQkxYLklRX0NMT1NFUFJJQ0UuMjAyNS83LzE3LlVTRAEAAABpVfQBAgAAAAYxMjIuMTcA35lt83Xa3QgCKRn0ddrdCCRDSVEuUkJMWC5JUV9DTE9TRVBSSUNFLjIwMjUvNC8xNy5VU0QBAAAAaVX0AQIAAAAFNTkuNzEAz3Jt83Xa3Qi5SBf0ddrdCCVDSVEuUkJMWC5JUV9DTE9TRVBSSUNFLjIwMjIvMTEvMzAuVVNEAQAAAGlV9AECAAAABTMxLjc3AM9ybfN12t0IWZ4L9HXa3QgkQ0lRLlJCTFguSVFfQ0xPU0VQUklDRS4yMDIzLzMvMTQuVVNEAQAAAGlV9AECAAAA</t>
  </si>
  <si>
    <t>BTQzLjE5AM9ybfN12t0IUjsM9HXa3QgjQ0lRLlJCTFguSVFfT1BFTlBSSUNFLjIwMjQvNy8xOC5VU0QBAAAAaVX0AQIAAAAFNDAuMDcAz3Jt83Xa3Qhcmw30ddrdCCJDSVEuUkJMWC5JUV9ZRUFSSElHSC4yMDI1LzcvMTcuVVNEAQAAAGlV9AECAAAABjEyMy4zMwDPcm3zddrdCONhDvR12t0IIUNJUS5SQkxYLklRX1lFQVJMT1cuMjAyNS83LzE3LlVTRAEAAABpVfQBAgAAAAQzNS4zAM9ybfN12t0Iw74X9HXa3QgZQ0lRLlJCTFguSVFfWUVBUkhJR0hfREFURQEAAABpVfQBBQAAAAkyMDI1LzcvMzEAz3Jt83Xa3QjS5Rf0ddrdCBhDSVEuUkJMWC5JUV9ZRUFSTE9XX0RBVEUBAAAAaVX0AQUAAAAJMjAyNC8xMC84AM9ybfN12t0IhHcR9HXa3QglQ0lRLlJCTFguSVFfQ0xPU0VQUklDRS4yMDI0LzEyLzMxLlVTRAEAAABpVfQBAgAAAAU1Ny44NgBvo3zzddrdCIbkmgl22t0II0NJUS5BUFAuSVFfQ0xPU0VQUklDRS4yMDI1LzcvMTcuVVNEAQAAANq5zg0CAAAABjM2My43OADfmW3zddrdCIuQFvR12t0II0NJUS5BUFAuSVFfQ0xPU0VQUklDRS4yMDI1LzQvMTcuVVNEAQAAANq5zg0CAAAABjIzOC4yMgDPcm3zddrdCBK6FPR12t0IJENJUS5BUFAuSVFfQ0xPU0VQUklDRS4yMDIyLzExLzMwLlVTRAEAAADauc4NAgAAAAUxNC40MQDPcm3zddrdCMAZCfR12t0II0NJUS5BUFAuSVFfQ0xPU0VQUklDRS4yMDIzLzMv</t>
  </si>
  <si>
    <t>MTQuVVNEAQAAANq5zg0CAAAABTEyLjc3AM9ybfN12t0IS6IJ9HXa3QgiQ0lRLkFQUC5JUV9PUEVOUFJJQ0UuMjAyNC83LzE4LlVTRAEAAADauc4NAgAAAAU4MS45OQDPcm3zddrdCLmzCvR12t0IIUNJUS5BUFAuSVFfWUVBUkhJR0guMjAyNS83LzE3LlVTRAEAAADauc4NAgAAAAY1MjUuMTUAz3Jt83Xa3Qi5swr0ddrdCCBDSVEuQVBQLklRX1lFQVJMT1cuMjAyNS83LzE3LlVTRAEAAADauc4NAgAAAAU2MC42NwDPcm3zddrdCIicHfR12t0IGENJUS5BUFAuSVFfWUVBUkhJR0hfREFURQEAAADauc4NBQAAAAkyMDI1LzIvMTMAz3Jt83Xa3QhZngv0ddrdCBdDSVEuQVBQLklRX1lFQVJMT1dfREFURQEAAADauc4NBQAAAAkyMDI0LzgvMTMAz3Jt83Xa3Qhcmw30ddrdCCRDSVEuQVBQLklRX0NMT1NFUFJJQ0UuMjAyNC8xMi8zMS5VU0QBAAAA2rnODQIAAAAGMzIzLjgzAG+jfPN12t0Isn6XCXba3QgkQ0lRLlNIT1AuSVFfQ0xPU0VQUklDRS4yMDI1LzcvMTcuVVNEAQAAAAYrBAUCAAAABjEyNi43NQDfmW3zddrdCPCkFfR12t0IJENJUS5TSE9QLklRX0NMT1NFUFJJQ0UuMjAyNS80LzE3LlVTRAEAAAAGKwQFAgAAAAU4My42NQDPcm3zddrdCEiiD/R12t0IJUNJUS5TSE9QLklRX0NMT1NFUFJJQ0UuMjAyMi8xMS8zMC5VU0QBAAAABisEBQIAAAAFNDAuODgAz3Jt83Xa3Qjw6xz0ddrdCCRDSVEuU0hPUC5JUV9D</t>
  </si>
  <si>
    <t>TE9TRVBSSUNFLjIwMjMvMy8xNC5VU0QBAAAABisEBQIAAAAENDMuOADPcm3zddrdCEiiD/R12t0II0NJUS5TSE9QLklRX09QRU5QUklDRS4yMDI0LzcvMTguVVNEAQAAAAYrBAUCAAAABDY1LjkAz3Jt83Xa3QiEdxH0ddrdCCJDSVEuU0hPUC5JUV9ZRUFSSElHSC4yMDI1LzcvMTcuVVNEAQAAAAYrBAUCAAAABjEyOS4zOADPcm3zddrdCOH1EvR12t0IIUNJUS5TSE9QLklRX1lFQVJMT1cuMjAyNS83LzE3LlVTRAEAAAAGKwQFAgAAAAU0OC41NgDPcm3zddrdCAZsE/R12t0IGUNJUS5TSE9QLklRX1lFQVJISUdIX0RBVEUBAAAABisEBQUAAAAIMjAyNS84LzcAz3Jt83Xa3Qjw6xz0ddrdCBhDSVEuU0hPUC5JUV9ZRUFSTE9XX0RBVEUBAAAABisEBQUAAAAIMjAyNC85LzYAz3Jt83Xa3Qi18gj0ddrdCCVDSVEuU0hPUC5JUV9DTE9TRVBSSUNFLjIwMjQvMTIvMzEuVVNEAQAAAAYrBAUCAAAABjEwNi4zMwBvo3zzddrdCKEwlwl22t0IJENJUS5URUFNLklRX0NMT1NFUFJJQ0UuMjAyNS83LzE3LlVTRAEAAABSEyIPAgAAAAYxOTAuNjIA35lt83Xa3QgSjBv0ddrdCCRDSVEuVEVBTS5JUV9DTE9TRVBSSUNFLjIwMjUvNC8xNy5VU0QBAAAAUhMiDwIAAAAGMjAyLjc1AM9ybfN12t0IWZ4L9HXa3QglQ0lRLlRFQU0uSVFfQ0xPU0VQUklDRS4yMDIyLzExLzMwLlVTRAEAAABSEyIPAgAAAAYxMzEuNTUAz3Jt83Xa3QhS</t>
  </si>
  <si>
    <t>Owz0ddrdCCRDSVEuVEVBTS5JUV9DTE9TRVBSSUNFLjIwMjMvMy8xNC5VU0QBAAAAUhMiDwIAAAAGMTU5Ljk4AM9ybfN12t0IXJsN9HXa3QgjQ0lRLlRFQU0uSVFfT1BFTlBSSUNFLjIwMjQvNy8xOC5VU0QBAAAAUhMiDwIAAAAFMTc5LjcAz3Jt83Xa3QjjYQ70ddrdCCJDSVEuVEVBTS5JUV9ZRUFSSElHSC4yMDI1LzcvMTcuVVNEAQAAAFITIg8CAAAACDMyNS45OTk5AM9ybfN12t0IWSgc9HXa3QghQ0lRLlRFQU0uSVFfWUVBUkxPVy4yMDI1LzcvMTcuVVNEAQAAAFITIg8CAAAABjEzNS4yOQDPcm3zddrdCOH1EvR12t0IGUNJUS5URUFNLklRX1lFQVJISUdIX0RBVEUBAAAAUhMiDwUAAAAJMjAyNS8yLzEwAM9ybfN12t0IBmwT9HXa3QgYQ0lRLlRFQU0uSVFfWUVBUkxPV19EQVRFAQAAAFITIg8FAAAACTIwMjQvOC8xMwDPcm3zddrdCBK6FPR12t0IJUNJUS5URUFNLklRX0NMT1NFUFJJQ0UuMjAyNC8xMi8zMS5VU0QBAAAAUhMiDwIAAAAGMjQzLjM4AG+jfPN12t0IBkOYCXba3QgkQ0lRLk1TRlQuSVFfQ0xPU0VQUklDRS4yMDI1LzcvMTcuVVNEAQAAAEtVAAACAAAABTUxMS43AN+ZbfN12t0IhCkR9HXa3QgkQ0lRLk1TRlQuSVFfQ0xPU0VQUklDRS4yMDI1LzQvMTcuVVNEAQAAAEtVAAACAAAABjM2Ny43OADPcm3zddrdCFybDfR12t0IJUNJUS5NU0ZULklRX0NMT1NFUFJJQ0UuMjAyMi8xMS8zMC5VU0QB</t>
  </si>
  <si>
    <t>AAAAS1UAAAIAAAAGMjU1LjE0AM9ybfN12t0I42EO9HXa3QgkQ0lRLk1TRlQuSVFfQ0xPU0VQUklDRS4yMDIzLzMvMTQuVVNEAQAAAEtVAAACAAAABjI2MC43OQDPcm3zddrdCHz+DvR12t0II0NJUS5NU0ZULklRX09QRU5QUklDRS4yMDI0LzcvMTguVVNEAQAAAEtVAAACAAAABjQ0NC4zNADPcm3zddrdCHwOG/R12t0IIkNJUS5NU0ZULklRX1lFQVJISUdILjIwMjUvNy8xNy5VU0QBAAAAS1UAAAIAAAAGNTEzLjM3AM9ybfN12t0ISKIP9HXa3QghQ0lRLk1TRlQuSVFfWUVBUkxPVy4yMDI1LzcvMTcuVVNEAQAAAEtVAAACAAAABjM0NC43OQDPcm3zddrdCIR3EfR12t0IGUNJUS5NU0ZULklRX1lFQVJISUdIX0RBVEUBAAAAS1UAAAUAAAAJMjAyNS83LzMxAM9ybfN12t0I4fUS9HXa3QgYQ0lRLk1TRlQuSVFfWUVBUkxPV19EQVRFAQAAAEtVAAAFAAAACDIwMjUvNC83AM9ybfN12t0I6GoU9HXa3QglQ0lRLk1TRlQuSVFfQ0xPU0VQUklDRS4yMDI0LzEyLzMxLlVTRAEAAABLVQAAAgAAAAU0MjEuNQBvo3zzddrdCH74mwl22t0IJENJUS5BTVpOLklRX0NMT1NFUFJJQ0UuMjAyNS83LzE3LlVTRAEAAAA9SQAAAgAAAAYyMjMuODgA35lt83Xa3QgMRBP0ddrdCCRDSVEuQU1aTi5JUV9DTE9TRVBSSUNFLjIwMjUvNC8xNy5VU0QBAAAAPUkAAAIAAAAGMTcyLjYxAM9ybfN12t0IubMK9HXa3QglQ0lRLkFNWk4uSVFf</t>
  </si>
  <si>
    <t>Q0xPU0VQUklDRS4yMDIyLzExLzMwLlVTRAEAAAA9SQAAAgAAAAU5Ni41NADPcm3zddrdCKSLGvR12t0IJENJUS5BTVpOLklRX0NMT1NFUFJJQ0UuMjAyMy8zLzE0LlVTRAEAAAA9SQAAAgAAAAU5NC44OADPcm3zddrdCFmeC/R12t0II0NJUS5BTVpOLklRX09QRU5QUklDRS4yMDI0LzcvMTguVVNEAQAAAD1JAAACAAAABjE4OS41OQDPcm3zddrdCAIpGfR12t0IIkNJUS5BTVpOLklRX1lFQVJISUdILjIwMjUvNy8xNy5VU0QBAAAAPUkAAAIAAAAGMjQyLjUyAM9ybfN12t0IWZ4L9HXa3QghQ0lRLkFNWk4uSVFfWUVBUkxPVy4yMDI1LzcvMTcuVVNEAQAAAD1JAAACAAAABjE1MS42MQDPcm3zddrdCFI7DPR12t0IGUNJUS5BTVpOLklRX1lFQVJISUdIX0RBVEUBAAAAPUkAAAUAAAAIMjAyNS8yLzQAz3Jt83Xa3Qhcmw30ddrdCBhDSVEuQU1aTi5JUV9ZRUFSTE9XX0RBVEUBAAAAPUkAAAUAAAAIMjAyNS80LzcAz3Jt83Xa3Qh8/g70ddrdCCVDSVEuQU1aTi5JUV9DTE9TRVBSSUNFLjIwMjQvMTIvMzEuVVNEAQAAAD1JAAACAAAABjIxOS4zOQBvo3zzddrdCLJ+lwl22t0ILkNJUS5OQVNEQVFHUzpHT09HTC5JUV9DTE9TRVBSSUNFLjIwMjUvNy8xNy5VU0QBAAAAqHEAAAIAAAAGMTgzLjU4AN+ZbfN12t0IhHcR9HXa3QguQ0lRLk5BU0RBUUdTOkdPT0dMLklRX0NMT1NFUFJJQ0UuMjAyNS80LzE3LlVTRAEAAACo</t>
  </si>
  <si>
    <t>cQAAAgAAAAYxNTEuMTYAz3Jt83Xa3Qh0UBH0ddrdCC9DSVEuTkFTREFRR1M6R09PR0wuSVFfQ0xPU0VQUklDRS4yMDIyLzExLzMwLlVTRAEAAACocQAAAgAAAAYxMDAuOTkAz3Jt83Xa3Qjh9RL0ddrdCC5DSVEuTkFTREFRR1M6R09PR0wuSVFfQ0xPU0VQUklDRS4yMDIzLzMvMTQuVVNEAQAAAKhxAAACAAAABTkzLjk3AM9ybfN12t0IBmwT9HXa3QgtQ0lRLk5BU0RBUUdTOkdPT0dMLklRX09QRU5QUklDRS4yMDI0LzcvMTguVVNEAQAAAKhxAAACAAAABjE4MS45MwDPcm3zddrdCOhqFPR12t0ILENJUS5OQVNEQVFHUzpHT09HTC5JUV9ZRUFSSElHSC4yMDI1LzcvMTcuVVNEAQAAAKhxAAACAAAABjIwNy4wNQDPcm3zddrdCBK6FPR12t0IK0NJUS5OQVNEQVFHUzpHT09HTC5JUV9ZRUFSTE9XLjIwMjUvNy8xNy5VU0QBAAAAqHEAAAIAAAAGMTQwLjUzAM9ybfN12t0ItfII9HXa3QgjQ0lRLk5BU0RBUUdTOkdPT0dMLklRX1lFQVJISUdIX0RBVEUBAAAAqHEAAAUAAAAIMjAyNS8yLzQAz3Jt83Xa3QhLogn0ddrdCCJDSVEuTkFTREFRR1M6R09PR0wuSVFfWUVBUkxPV19EQVRFAQAAAKhxAAAFAAAACDIwMjUvNC83AM9ybfN12t0I0uUX9HXa3QgvQ0lRLk5BU0RBUUdTOkdPT0dMLklRX0NMT1NFUFJJQ0UuMjAyNC8xMi8zMS5VU0QBAAAAqHEAAAIAAAAFMTg5LjMAb6N883Xa3QihMJcJdtrdCCRDSVEuVFNMQS5J</t>
  </si>
  <si>
    <t>b6N883Xa3QgGQ5gJdtrdCCRDSVEuUExUUi5JUV9DTE9TRVBSSUNFLjIwMjUvNy8xNy5VU0QBAAAAZfqYAgIAAAAGMTUzLjk5AN+ZbfN12t0IryUP9HXa3QgkQ0lRLlBMVFIuSVFfQ0xPU0VQUklDRS4yMDI1LzQvMTcuVVNEAQAAAGX6mAICAAAABTkzLjc4AM9ybfN12t0IubMK9HXa3QglQ0lRLlBMVFIuSVFfQ0xPU0VQUklDRS4yMDIyLzExLzMwLlVTRAEAAABl+pgCAgAAAAM3LjUAz3Jt83Xa3QhLogn0ddrdCCRDSVEuUExUUi5JUV9DTE9TRVBSSUNFLjIwMjMvMy8xNC5VU0QBAAAAZfqYAgIAAAAENy44OQDPcm3zddrdCLmzCvR12t0II0NJUS5QTFRSLklRX09QRU5QUklDRS4yMDI0LzcvMTguVVNEAQAAAGX6mAICAAAABTI4LjQyAM9ybfN12t0I6igL9HXa3QgiQ0lRLlBMVFIuSVFfWUVBUkhJR0guMjAyNS83LzE3LlVTRAEAAABl+pgCAgAAAAYxNTUuNjgAz3Jt83Xa3QhZngv0ddrdCCFDSVEuUExUUi5JUV9ZRUFSTE9XLjIwMjUvNy8xNy5VU0QBAAAAZfqYAgIAAAAFMjEuMjMAz3Jt83Xa3QhSOwz0ddrdCBlDSVEuUExUUi5JUV9ZRUFSSElHSF9EQVRFAQAAAGX6mAIFAAAACTIwMjUvOC8xMgDPcm3zddrdCFybDfR12t0IGENJUS5QTFRSLklRX1lFQVJMT1dfREFURQEAAABl+pgCBQAAAAgyMDI0LzkvNADPcm3zddrdCHz+DvR12t0IJUNJUS5QTFRSLklRX0NMT1NFUFJJQ0UuMjAyNC8xMi8zMS5VU0QB</t>
  </si>
  <si>
    <t>AAAAZfqYAgIAAAAFNzUuNjMAb6N883Xa3QiSe5kJdtrdCCRDSVEuT1JDTC5JUV9DTE9TRVBSSUNFLjIwMjUvNy8xNy5VU0QBAAAA51YAAAIAAAAGMjQ4Ljc1AN+ZbfN12t0IdFAR9HXa3QgkQ0lRLk9SQ0wuSVFfQ0xPU0VQUklDRS4yMDI1LzQvMTcuVVNEAQAAAOdWAAACAAAABjEyOC42MgDPcm3zddrdCM/OEvR12t0IJUNJUS5PUkNMLklRX0NMT1NFUFJJQ0UuMjAyMi8xMS8zMC5VU0QBAAAA51YAAAIAAAAFODMuMDMAz3Jt83Xa3QgGbBP0ddrdCCRDSVEuT1JDTC5JUV9DTE9TRVBSSUNFLjIwMjMvMy8xNC5VU0QBAAAA51YAAAIAAAAFODQuNTYAz3Jt83Xa3QjoahT0ddrdCCNDSVEuT1JDTC5JUV9PUEVOUFJJQ0UuMjAyNC83LzE4LlVTRAEAAADnVgAAAgAAAAYxMzkuMzYAz3Jt83Xa3QgSuhT0ddrdCCJDSVEuT1JDTC5JUV9ZRUFSSElHSC4yMDI1LzcvMTcuVVNEAQAAAOdWAAACAAAACDI1MS41OTk5AM9ybfN12t0ItfII9HXa3QghQ0lRLk9SQ0wuSVFfWUVBUkxPVy4yMDI1LzcvMTcuVVNEAQAAAOdWAAACAAAABjExOC44NgDPcm3zddrdCEuiCfR12t0IGUNJUS5PUkNMLklRX1lFQVJISUdIX0RBVEUBAAAA51YAAAUAAAAJMjAyNS83LzMxAM9ybfN12t0IubMK9HXa3QgYQ0lRLk9SQ0wuSVFfWUVBUkxPV19EQVRFAQAAAOdWAAAFAAAACDIwMjUvNC83AM9ybfN12t0IWZ4L9HXa3QglQ0lRLk9SQ0wuSVFf</t>
  </si>
  <si>
    <t>Q0xPU0VQUklDRS4yMDI0LzEyLzMxLlVTRAEAAADnVgAAAgAAAAYxNjYuNjQAb6N883Xa3QifV5cJdtrdCCRDSVEuTkJJUy5JUV9DTE9TRVBSSUNFLjIwMjUvNy8xNy5VU0QBAAAAv/sZAwIAAAAFNTMuNjkA35lt83Xa3QjjYQ70ddrdCCRDSVEuTkJJUy5JUV9DTE9TRVBSSUNFLjIwMjUvNC8xNy5VU0QBAAAAv/sZAwIAAAAFMjEuNTMAz3Jt83Xa3Qh8/g70ddrdCCVDSVEuTkJJUy5JUV9DTE9TRVBSSUNFLjIwMjIvMTEvMzAuVVNEAQAAAL/7GQMDAAAAAADPcm3zddrdCLlIF/R12t0IJENJUS5OQklTLklRX0NMT1NFUFJJQ0UuMjAyMy8zLzE0LlVTRAEAAAC/+xkDAwAAAAAAz3Jt83Xa3Qh8/g70ddrdCCNDSVEuTkJJUy5JUV9PUEVOUFJJQ0UuMjAyNC83LzE4LlVTRAEAAAC/+xkDAwAAAAAAz3Jt83Xa3QiLkBb0ddrdCCJDSVEuTkJJUy5JUV9ZRUFSSElHSC4yMDI1LzcvMTcuVVNEAQAAAL/7GQMCAAAABTU2LjE2AM9ybfN12t0IPXsP9HXa3QghQ0lRLk5CSVMuSVFfWUVBUkxPVy4yMDI1LzcvMTcuVVNEAQAAAL/7GQMCAAAABTE0LjA5AM9ybfN12t0IdFAR9HXa3QgZQ0lRLk5CSVMuSVFfWUVBUkhJR0hfREFURQEAAAC/+xkDBQAAAAkyMDI1LzgvMTEAz3Jt83Xa3QjPzhL0ddrdCBhDSVEuTkJJUy5JUV9ZRUFSTE9XX0RBVEUBAAAAv/sZAwUAAAAKMjAyNC8xMC8yMQDPcm3zddrdCOhqFPR12t0IJUNJUS5O</t>
  </si>
  <si>
    <t>QklTLklRX0NMT1NFUFJJQ0UuMjAyNC8xMi8zMS5VU0QBAAAAv/sZAwIAAAAEMjcuNwBvo3zzddrdCH4Jlwl22t0IJENJUS5FU1RDLklRX0NMT1NFUFJJQ0UuMjAyNS83LzE3LlVTRAEAAACAhFsNAgAAAAQ4Ni4zAN+ZbfN12t0IhCkR9HXa3QgkQ0lRLkVTVEMuSVFfQ0xPU0VQUklDRS4yMDI1LzQvMTcuVVNEAQAAAICEWw0CAAAABTc3Ljg3AM9ybfN12t0IubMK9HXa3QglQ0lRLkVTVEMuSVFfQ0xPU0VQUklDRS4yMDIyLzExLzMwLlVTRAEAAACAhFsNAgAAAAU2MS4xOQDPcm3zddrdCOooC/R12t0IJENJUS5FU1RDLklRX0NMT1NFUFJJQ0UuMjAyMy8zLzE0LlVTRAEAAACAhFsNAgAAAAU1NS4xMgDPcm3zddrdCFmeC/R12t0II0NJUS5FU1RDLklRX09QRU5QUklDRS4yMDI0LzcvMTguVVNEAQAAAICEWw0CAAAABjExNS41NQDPcm3zddrdCFI7DPR12t0IIkNJUS5FU1RDLklRX1lFQVJISUdILjIwMjUvNy8xNy5VU0QBAAAAgIRbDQIAAAAGMTE4Ljg0AM9ybfN12t0IXJsN9HXa3QghQ0lRLkVTVEMuSVFfWUVBUkxPVy4yMDI1LzcvMTcuVVNEAQAAAICEWw0CAAAAAjY5AM9ybfN12t0I42EO9HXa3QgZQ0lRLkVTVEMuSVFfWUVBUkhJR0hfREFURQEAAACAhFsNBQAAAAkyMDI1LzIvMTAAz3Jt83Xa3Qh8/g70ddrdCBhDSVEuRVNUQy5JUV9ZRUFSTE9XX0RBVEUBAAAAgIRbDQUAAAAIMjAyNC85LzkAz3Jt83Xa</t>
  </si>
  <si>
    <t>3Qg9ew/0ddrdCCVDSVEuRVNUQy5JUV9DTE9TRVBSSUNFLjIwMjQvMTIvMzEuVVNEAQAAAICEWw0CAAAABTk5LjA4AG+jfPN12t0IBkOYCXba3QgkQ0lRLlNOT1cuSVFfQ0xPU0VQUklDRS4yMDI1LzcvMTcuVVNEAQAAALA8ZBACAAAABjIxMS41OADfmW3zddrdCAZsE/R12t0IJENJUS5TTk9XLklRX0NMT1NFUFJJQ0UuMjAyNS80LzE3LlVTRAEAAACwPGQQAgAAAAYxNDMuNDMAz3Jt83Xa3QjoahT0ddrdCCVDSVEuU05PVy5JUV9DTE9TRVBSSUNFLjIwMjIvMTEvMzAuVVNEAQAAALA8ZBACAAAABTE0Mi45AM9ybfN12t0IEroU9HXa3QgkQ0lRLlNOT1cuSVFfQ0xPU0VQUklDRS4yMDIzLzMvMTQuVVNEAQAAALA8ZBACAAAABjEzOS44MgDPcm3zddrdCLXyCPR12t0II0NJUS5TTk9XLklRX09QRU5QUklDRS4yMDI0LzcvMTguVVNEAQAAALA8ZBACAAAABjEzNS4wMwDPcm3zddrdCBK6FPR12t0IIkNJUS5TTk9XLklRX1lFQVJISUdILjIwMjUvNy8xNy5VU0QBAAAAsDxkEAIAAAAFMjI2LjYAz3Jt83Xa3Qi18gj0ddrdCCFDSVEuU05PVy5JUV9ZRUFSTE9XLjIwMjUvNy8xNy5VU0QBAAAAsDxkEAIAAAAGMTA3LjEzAM9ybfN12t0IP3sJ9HXa3QgZQ0lRLlNOT1cuSVFfWUVBUkhJR0hfREFURQEAAACwPGQQBQAAAAkyMDI1LzcvMzEAz3Jt83Xa3QimjAr0ddrdCBhDSVEuU05PVy5JUV9ZRUFSTE9XX0RBVEUBAAAA</t>
  </si>
  <si>
    <t>sDxkEAUAAAAIMjAyNC85LzYAz3Jt83Xa3QhZngv0ddrdCCVDSVEuU05PVy5JUV9DTE9TRVBSSUNFLjIwMjQvMTIvMzEuVVNEAQAAALA8ZBACAAAABjE1NC40MQBvo3zzddrdCDgwmwl22t0IJENJUS5ERE9HLklRX0NMT1NFUFJJQ0UuMjAyNS83LzE3LlVTRAEAAAC7oQQIAgAAAAYxNDMuMTUA35lt83Xa3QjoahT0ddrdCCRDSVEuRERPRy5JUV9DTE9TRVBSSUNFLjIwMjUvNC8xNy5VU0QBAAAAu6EECAIAAAAFOTEuMTgAz3Jt83Xa3QgwLg70ddrdCCVDSVEuRERPRy5JUV9DTE9TRVBSSUNFLjIwMjIvMTEvMzAuVVNEAQAAALuhBAgCAAAABTc1Ljc4AM9ybfN12t0IfP4O9HXa3QgkQ0lRLkRET0cuSVFfQ0xPU0VQUklDRS4yMDIzLzMvMTQuVVNEAQAAALuhBAgCAAAABTY1Ljk2AM9ybfN12t0IoDge9HXa3QgjQ0lRLkRET0cuSVFfT1BFTlBSSUNFLjIwMjQvNy8xOC5VU0QBAAAAu6EECAIAAAAFMTIxLjcAz3Jt83Xa3Qg9ew/0ddrdCCJDSVEuRERPRy5JUV9ZRUFSSElHSC4yMDI1LzcvMTcuVVNEAQAAALuhBAgCAAAABjE3MC4wOADPcm3zddrdCHRQEfR12t0IIUNJUS5ERE9HLklRX1lFQVJMT1cuMjAyNS83LzE3LlVTRAEAAAC7oQQIAgAAAAU4MS42MwDPcm3zddrdCM/OEvR12t0IGUNJUS5ERE9HLklRX1lFQVJISUdIX0RBVEUBAAAAu6EECAUAAAAJMjAyNC8xMi82AM9ybfN12t0IBmwT9HXa3QgYQ0lRLkRE</t>
  </si>
  <si>
    <t>T0cuSVFfWUVBUkxPV19EQVRFAQAAALuhBAgFAAAACDIwMjUvNC83AM9ybfN12t0IEroU9HXa3QglQ0lRLkRET0cuSVFfQ0xPU0VQUklDRS4yMDI0LzEyLzMxLlVTRAEAAAC7oQQIAgAAAAYxNDIuODkAb6N883Xa3QifV5cJdtrdCCNDSVEuTkVULklRX0NMT1NFUFJJQ0UuMjAyNS83LzE3LlVTRAEAAAA09eAEAgAAAAYxOTEuMjUA35lt83Xa3Qit/Q30ddrdCCNDSVEuTkVULklRX0NMT1NFUFJJQ0UuMjAyNS80LzE3LlVTRAEAAAA09eAEAgAAAAUxMDcuOQDPcm3zddrdCOooC/R12t0IJENJUS5ORVQuSVFfQ0xPU0VQUklDRS4yMDIyLzExLzMwLlVTRAEAAAA09eAEAgAAAAU0OS4xNADPcm3zddrdCAp3C/R12t0II0NJUS5ORVQuSVFfQ0xPU0VQUklDRS4yMDIzLzMvMTQuVVNEAQAAADT14AQCAAAABDU0LjgAz3Jt83Xa3QhSOwz0ddrdCCJDSVEuTkVULklRX09QRU5QUklDRS4yMDI0LzcvMTguVVNEAQAAADT14AQCAAAABTgxLjAxAM9ybfN12t0IXJsN9HXa3QghQ0lRLk5FVC5JUV9ZRUFSSElHSC4yMDI1LzcvMTcuVVNEAQAAADT14AQCAAAABjE5OC4wMQDPcm3zddrdCFybDfR12t0IIENJUS5ORVQuSVFfWUVBUkxPVy4yMDI1LzcvMTcuVVNEAQAAADT14AQCAAAABTY5LjI2AM9ybfN12t0IMC4O9HXa3QgYQ0lRLk5FVC5JUV9ZRUFSSElHSF9EQVRFAQAAADT14AQFAAAACDIwMjUvOC83AM9ybfN12t0IbdcO</t>
  </si>
  <si>
    <t>9HXa3QgXQ0lRLk5FVC5JUV9ZRUFSTE9XX0RBVEUBAAAANPXgBAUAAAAJMjAyNC85LzEwAM9ybfN12t0IPXsP9HXa3QgkQ0lRLk5FVC5JUV9DTE9TRVBSSUNFLjIwMjQvMTIvMzEuVVNEAQAAADT14AQCAAAABjEwNy42OABvo3zzddrdCH4Jlwl22t0IJENJUS5HVExCLklRX0NMT1NFUFJJQ0UuMjAyNS83LzE3LlVTRAEAAADNhBcRAgAAAAU0My45MgDfmW3zddrdCAZsE/R12t0IJENJUS5HVExCLklRX0NMT1NFUFJJQ0UuMjAyNS80LzE3LlVTRAEAAADNhBcRAgAAAAQ0Mi45AM9ybfN12t0I6GoU9HXa3QglQ0lRLkdUTEIuSVFfQ0xPU0VQUklDRS4yMDIyLzExLzMwLlVTRAEAAADNhBcRAgAAAAUzOS41NQDPcm3zddrdCAZsE/R12t0IJENJUS5HVExCLklRX0NMT1NFUFJJQ0UuMjAyMy8zLzE0LlVTRAEAAADNhBcRAgAAAAUzMy45NgDPcm3zddrdCOlDFPR12t0II0NJUS5HVExCLklRX09QRU5QUklDRS4yMDI0LzcvMTguVVNEAQAAAM2EFxECAAAABDU0LjUAz3Jt83Xa3QgSuhT0ddrdCCJDSVEuR1RMQi5JUV9ZRUFSSElHSC4yMDI1LzcvMTcuVVNEAQAAAM2EFxECAAAABTc0LjE4AM9ybfN12t0ItfII9HXa3QghQ0lRLkdUTEIuSVFfWUVBUkxPVy4yMDI1LzcvMTcuVVNEAQAAAM2EFxECAAAABzM3Ljg5NjkAz3Jt83Xa3Qg/ewn0ddrdCBlDSVEuR1RMQi5JUV9ZRUFSSElHSF9EQVRFAQAAAM2EFxEFAAAACTIw</t>
  </si>
  <si>
    <t>MjUvMS8zMQDPcm3zddrdCKaMCvR12t0IGENJUS5HVExCLklRX1lFQVJMT1dfREFURQEAAADNhBcRBQAAAAgyMDI1LzQvNADPcm3zddrdCAp3C/R12t0IJUNJUS5HVExCLklRX0NMT1NFUFJJQ0UuMjAyNC8xMi8zMS5VU0QBAAAAzYQXEQIAAAAFNTYuMzUAb6N883Xa3QgGQ5gJdtrdCCRDSVEuUEFOVy5JUV9DTE9TRVBSSUNFLjIwMjUvNy8xNy5VU0QBAAAAg32EAQIAAAAGMTk2LjI4AN+ZbfN12t0IMC4O9HXa3QgkQ0lRLlBBTlcuSVFfQ0xPU0VQUklDRS4yMDI1LzQvMTcuVVNEAQAAAIN9hAECAAAABjE2Ny42OQDPcm3zddrdCG3XDvR12t0IJUNJUS5QQU5XLklRX0NMT1NFUFJJQ0UuMjAyMi8xMS8zMC5VU0QBAAAAg32EAQIAAAAFODQuOTUAz3Jt83Xa3Qjw6xz0ddrdCCRDSVEuUEFOVy5JUV9DTE9TRVBSSUNFLjIwMjMvMy8xNC5VU0QBAAAAg32EAQIAAAAFOTIuMjQAz3Jt83Xa3Qg9ew/0ddrdCCNDSVEuUEFOVy5JUV9PUEVOUFJJQ0UuMjAyNC83LzE4LlVTRAEAAACDfYQBAgAAAAcxNjQuNjM1AM9ybfN12t0IdFAR9HXa3QgiQ0lRLlBBTlcuSVFfWUVBUkhJR0guMjAyNS83LzE3LlVTRAEAAACDfYQBAgAAAAYyMDguMzkAz3Jt83Xa3QjPzhL0ddrdCCFDSVEuUEFOVy5JUV9ZRUFSTE9XLjIwMjUvNy8xNy5VU0QBAAAAg32EAQIAAAAGMTQyLjAxAM9ybfN12t0IBmwT9HXa3QgZQ0lRLlBBTlcuSVFfWUVB</t>
  </si>
  <si>
    <t>UkhJR0hfREFURQEAAACDfYQBBQAAAAkyMDI1LzcvMjkAz3Jt83Xa3QjpQxT0ddrdCBhDSVEuUEFOVy5JUV9ZRUFSTE9XX0RBVEUBAAAAg32EAQUAAAAIMjAyNS80LzcAz3Jt83Xa3Qi18gj0ddrdCCVDSVEuUEFOVy5JUV9DTE9TRVBSSUNFLjIwMjQvMTIvMzEuVVNEAQAAAIN9hAECAAAABjE4MS45NgBvo3zzddrdCEDfmAl22t0II0NJUS5NREIuSVFfQ0xPU0VQUklDRS4yMDI1LzcvMTcuVVNEAQAAAOJuzAICAAAABjIxOC41MwDfmW3zddrdCOooC/R12t0II0NJUS5NREIuSVFfQ0xPU0VQUklDRS4yMDI1LzQvMTcuVVNEAQAAAOJuzAICAAAABjE1OS4yNgDPcm3zddrdCAp3C/R12t0IJENJUS5NREIuSVFfQ0xPU0VQUklDRS4yMDIyLzExLzMwLlVTRAEAAADibswCAgAAAAYxNTIuNjkAz3Jt83Xa3QhEFAz0ddrdCCNDSVEuTURCLklRX0NMT1NFUFJJQ0UuMjAyMy8zLzE0LlVTRAEAAADibswCAgAAAAYyMDQuNjgAz3Jt83Xa3QgKdwv0ddrdCCJDSVEuTURCLklRX09QRU5QUklDRS4yMDI0LzcvMTguVVNEAQAAAOJuzAICAAAAAzI2MwDPcm3zddrdCEQUDPR12t0IIUNJUS5NREIuSVFfWUVBUkhJR0guMjAyNS83LzE3LlVTRAEAAADibswCAgAAAAMzNzAAz3Jt83Xa3QhHdA30ddrdCCBDSVEuTURCLklRX1lFQVJMT1cuMjAyNS83LzE3LlVTRAEAAADibswCAgAAAAYxNDAuNzgAz3Jt83Xa3QgwLg70ddrdCBhD</t>
  </si>
  <si>
    <t>SVEuTURCLklRX1lFQVJISUdIX0RBVEUBAAAA4m7MAgUAAAAJMjAyNC8xMi85AM9ybfN12t0IbdcO9HXa3QgXQ0lRLk1EQi5JUV9ZRUFSTE9XX0RBVEUBAAAA4m7MAgUAAAAIMjAyNS80LzcAz3Jt83Xa3Qg9ew/0ddrdCCRDSVEuTURCLklRX0NMT1NFUFJJQ0UuMjAyNC8xMi8zMS5VU0QBAAAA4m7MAgIAAAAGMjMyLjgxAG+jfPN12t0In1eXCXba3QgkQ0lRLlBTVEcuSVFfQ0xPU0VQUklDRS4yMDI1LzcvMTcuVVNEAQAAALjKpQYCAAAABTU3LjI1AN+ZbfN12t0IBmwT9HXa3QgkQ0lRLlBTVEcuSVFfQ0xPU0VQUklDRS4yMDI1LzQvMTcuVVNEAQAAALjKpQYCAAAABTQxLjc1AM9ybfN12t0I6UMU9HXa3QglQ0lRLlBTVEcuSVFfQ0xPU0VQUklDRS4yMDIyLzExLzMwLlVTRAEAAAC4yqUGAgAAAAUyOS4xOQDPcm3zddrdCBK6FPR12t0IJENJUS5QU1RHLklRX0NMT1NFUFJJQ0UuMjAyMy8zLzE0LlVTRAEAAAC4yqUGAgAAAAUyMy40NgDPcm3zddrdCLbLCPR12t0II0NJUS5QU1RHLklRX09QRU5QUklDRS4yMDI0LzcvMTguVVNEAQAAALjKpQYCAAAABTYxLjQ5AM9ybfN12t0IP3sJ9HXa3QgiQ0lRLlBTVEcuSVFfWUVBUkhJR0guMjAyNS83LzE3LlVTRAEAAAC4yqUGAgAAAAU3My42NwDPcm3zddrdCKaMCvR12t0IIUNJUS5QU1RHLklRX1lFQVJMT1cuMjAyNS83LzE3LlVTRAEAAAC4yqUGAgAAAAUzNC41MQDP</t>
  </si>
  <si>
    <t>cm3zddrdCOooC/R12t0IGUNJUS5QU1RHLklRX1lFQVJISUdIX0RBVEUBAAAAuMqlBgUAAAAJMjAyNS8xLzIyAM9ybfN12t0ICncL9HXa3QgYQ0lRLlBTVEcuSVFfWUVBUkxPV19EQVRFAQAAALjKpQYFAAAACDIwMjUvNC83AM9ybfN12t0IR3QN9HXa3QglQ0lRLlBTVEcuSVFfQ0xPU0VQUklDRS4yMDI0LzEyLzMxLlVTRAEAAAC4yqUGAgAAAAU2MS40MwBvo3zzddrdCH4Jlwl22t0IIkNJUS5aUy5JUV9DTE9TRVBSSUNFLjIwMjUvNy8xNy5VU0QBAAAA1MyBAwIAAAAGMjg2LjI5AN+ZbfN12t0IWSgc9HXa3QgiQ0lRLlpTLklRX0NMT1NFUFJJQ0UuMjAyNS80LzE3LlVTRAEAAADUzIEDAgAAAAYyMDEuMDkAz3Jt83Xa3Qg9ew/0ddrdCCNDSVEuWlMuSVFfQ0xPU0VQUklDRS4yMDIyLzExLzMwLlVTRAEAAADUzIEDAgAAAAYxMzMuNDUAz3Jt83Xa3Qh0UBH0ddrdCCJDSVEuWlMuSVFfQ0xPU0VQUklDRS4yMDIzLzMvMTQuVVNEAQAAANTMgQMCAAAABjEwNy45NwDPcm3zddrdCM/OEvR12t0IIUNJUS5aUy5JUV9PUEVOUFJJQ0UuMjAyNC83LzE4LlVTRAEAAADUzIEDAgAAAAYxOTQuOTYAz3Jt83Xa3Qh0UBH0ddrdCCBDSVEuWlMuSVFfWUVBUkhJR0guMjAyNS83LzE3LlVTRAEAAADUzIEDAgAAAAgzMTguNDU5OQDPcm3zddrdCM/OEvR12t0IH0NJUS5aUy5JUV9ZRUFSTE9XLjIwMjUvNy8xNy5VU0QBAAAA1MyB</t>
  </si>
  <si>
    <t>AwIAAAAGMTUzLjQ1AM9ybfN12t0IDEQT9HXa3QgXQ0lRLlpTLklRX1lFQVJISUdIX0RBVEUBAAAA1MyBAwUAAAAIMjAyNS83LzgAz3Jt83Xa3QjpQxT0ddrdCBZDSVEuWlMuSVFfWUVBUkxPV19EQVRFAQAAANTMgQMFAAAACTIwMjQvOS8xMADPcm3zddrdCLbLCPR12t0II0NJUS5aUy5JUV9DTE9TRVBSSUNFLjIwMjQvMTIvMzEuVVNEAQAAANTMgQMCAAAABjE4MC40MQBvo3zzddrdCAZDmAl22t0IJENJUS5DRkxULklRX0NMT1NFUFJJQ0UuMjAyNS83LzE3LlVTRAEAAAAmAXoQAgAAAAUyNS40MwDfmW3zddrdCOhqFPR12t0IJENJUS5DRkxULklRX0NMT1NFUFJJQ0UuMjAyNS80LzE3LlVTRAEAAAAmAXoQAgAAAAUyMS4xNQDPcm3zddrdCNoBC/R12t0IJUNJUS5DRkxULklRX0NMT1NFUFJJQ0UuMjAyMi8xMS8zMC5VU0QBAAAAJgF6EAIAAAAFMjMuMDMAz3Jt83Xa3QgKdwv0ddrdCCRDSVEuQ0ZMVC5JUV9DTE9TRVBSSUNFLjIwMjMvMy8xNC5VU0QBAAAAJgF6EAIAAAAEMjIuNgDPcm3zddrdCEQUDPR12t0II0NJUS5DRkxULklRX09QRU5QUklDRS4yMDI0LzcvMTguVVNEAQAAACYBehACAAAABTI2LjA2AM9ybfN12t0IR3QN9HXa3QgiQ0lRLkNGTFQuSVFfWUVBUkhJR0guMjAyNS83LzE3LlVTRAEAAAAmAXoQAgAAAAQzNy45AM9ybfN12t0IMC4O9HXa3QghQ0lRLkNGTFQuSVFfWUVBUkxPVy4yMDI1Lzcv</t>
  </si>
  <si>
    <t>MTcuVVNEAQAAACYBehACAAAABTE3Ljc5AM9ybfN12t0IbdcO9HXa3QgZQ0lRLkNGTFQuSVFfWUVBUkhJR0hfREFURQEAAAAmAXoQBQAAAAkyMDI1LzIvMTIAz3Jt83Xa3QgSjBv0ddrdCBhDSVEuQ0ZMVC5JUV9ZRUFSTE9XX0RBVEUBAAAAJgF6EAUAAAAJMjAyNS84LzEyAM9ybfN12t0ItssI9HXa3QglQ0lRLkNGTFQuSVFfQ0xPU0VQUklDRS4yMDI0LzEyLzMxLlVTRAEAAAAmAXoQAgAAAAUyNy45NgBvo3zzddrdCJ7JmQl22t0IJENJUS5OVkRBLklRX0NMT1NFUFJJQ0UuMjAyNS83LzE3LlVTRAEAAAAzfgAAAgAAAAMxNzMA35lt83Xa3Qh8Dhv0ddrdCCRDSVEuTlZEQS5JUV9DTE9TRVBSSUNFLjIwMjUvNC8xNy5VU0QBAAAAM34AAAIAAAAGMTAxLjQ5AM9ybfN12t0IPXsP9HXa3QglQ0lRLk5WREEuSVFfQ0xPU0VQUklDRS4yMDIyLzExLzMwLlVTRAEAAAAzfgAAAgAAAAYxNi45MjMAz3Jt83Xa3Qh0UBH0ddrdCCRDSVEuTlZEQS5JUV9DTE9TRVBSSUNFLjIwMjMvMy8xNC5VU0QBAAAAM34AAAIAAAAGMjQuMDYzAM9ybfN12t0Is6cS9HXa3QgjQ0lRLk5WREEuSVFfT1BFTlBSSUNFLjIwMjQvNy8xOC5VU0QBAAAAM34AAAIAAAAGMTIxLjg1AM9ybfN12t0IDEQT9HXa3QgiQ0lRLk5WREEuSVFfWUVBUkhJR0guMjAyNS83LzE3LlVTRAEAAAAzfgAAAgAAAAYxNzQuMTYAz3Jt83Xa3QjpQxT0ddrdCCFDSVEu</t>
  </si>
  <si>
    <t>TlZEQS5JUV9ZRUFSTE9XLjIwMjUvNy8xNy5VU0QBAAAAM34AAAIAAAAFODYuNjIAz3Jt83Xa3QgSuhT0ddrdCBlDSVEuTlZEQS5JUV9ZRUFSSElHSF9EQVRFAQAAADN+AAAFAAAACTIwMjUvOC8xMgDPcm3zddrdCLbLCPR12t0IGENJUS5OVkRBLklRX1lFQVJMT1dfREFURQEAAAAzfgAABQAAAAgyMDI1LzQvNwDPcm3zddrdCKaMCvR12t0IJUNJUS5OVkRBLklRX0NMT1NFUFJJQ0UuMjAyNC8xMi8zMS5VU0QBAAAAM34AAAIAAAAGMTM0LjI5AG+jfPN12t0In1eXCXba3QgkQ0lRLkFBUEwuSVFfQ0xPU0VQUklDRS4yMDI1LzcvMTcuVVNEAQAAAGlhAAACAAAABjIxMC4wMgDfmW3zddrdCHz+DvR12t0IJENJUS5BQVBMLklRX0NMT1NFUFJJQ0UuMjAyNS80LzE3LlVTRAEAAABpYQAAAgAAAAYxOTYuOTgAz3Jt83Xa3QhHdA30ddrdCCVDSVEuQUFQTC5JUV9DTE9TRVBSSUNFLjIwMjIvMTEvMzAuVVNEAQAAAGlhAAACAAAABjE0OC4wMwDPcm3zddrdCDAuDvR12t0IJENJUS5BQVBMLklRX0NMT1NFUFJJQ0UuMjAyMy8zLzE0LlVTRAEAAABpYQAAAgAAAAYxNTIuNTkAz3Jt83Xa3Qht1w70ddrdCCNDSVEuQUFQTC5JUV9PUEVOUFJJQ0UuMjAyNC83LzE4LlVTRAEAAABpYQAAAgAAAAYyMzAuMjgAz3Jt83Xa3QgwLg70ddrdCCJDSVEuQUFQTC5JUV9ZRUFSSElHSC4yMDI1LzcvMTcuVVNEAQAAAGlhAAACAAAABTI2</t>
  </si>
  <si>
    <t>MC4xAM9ybfN12t0IbdcO9HXa3QghQ0lRLkFBUEwuSVFfWUVBUkxPVy4yMDI1LzcvMTcuVVNEAQAAAGlhAAACAAAACDE2OS4yMTAxAM9ybfN12t0IpIsa9HXa3QgZQ0lRLkFBUEwuSVFfWUVBUkhJR0hfREFURQEAAABpYQAABQAAAAoyMDI0LzEyLzI2AM9ybfN12t0IPXsP9HXa3QgYQ0lRLkFBUEwuSVFfWUVBUkxPV19EQVRFAQAAAGlhAAAFAAAACDIwMjUvNC84AM9ybfN12t0Is6cS9HXa3QglQ0lRLkFBUEwuSVFfQ0xPU0VQUklDRS4yMDI0LzEyLzMxLlVTRAEAAABpYQAAAgAAAAYyNTAuNDIAb6N883Xa3Qh+CZcJdtrdCCRDSVEuQVZHTy5JUV9DTE9TRVBSSUNFLjIwMjUvNy8xNy5VU0QBAAAA8LZ9AQIAAAAGMjg2LjQ1AN+ZbfN12t0ImpIU9HXa3QgkQ0lRLkFWR08uSVFfQ0xPU0VQUklDRS4yMDI1LzQvMTcuVVNEAQAAAPC2fQECAAAABjE3MC45OQDPcm3zddrdCJqSFPR12t0IJUNJUS5BVkdPLklRX0NMT1NFUFJJQ0UuMjAyMi8xMS8zMC5VU0QBAAAA8LZ9AQIAAAAGNTUuMTAzAM9ybfN12t0ItssI9HXa3QgkQ0lRLkFWR08uSVFfQ0xPU0VQUklDRS4yMDIzLzMvMTQuVVNEAQAAAPC2fQECAAAABjYzLjI0NgDPcm3zddrdCD97CfR12t0II0NJUS5BVkdPLklRX09QRU5QUklDRS4yMDI0LzcvMTguVVNEAQAAAPC2fQECAAAABjE1OC44OQDPcm3zddrdCKaMCvR12t0IIkNJUS5BVkdPLklRX1lFQVJISUdI</t>
  </si>
  <si>
    <t>LjIwMjUvNy8xNy5VU0QBAAAA8LZ9AQIAAAAGMjg4LjI4AM9ybfN12t0I2gEL9HXa3QghQ0lRLkFWR08uSVFfWUVBUkxPVy4yMDI1LzcvMTcuVVNEAQAAAPC2fQECAAAABTEyOC41AM9ybfN12t0IJlAL9HXa3QgZQ0lRLkFWR08uSVFfWUVBUkhJR0hfREFURQEAAADwtn0BBQAAAAkyMDI1LzgvMTIAz3Jt83Xa3QhEFAz0ddrdCBhDSVEuQVZHTy5JUV9ZRUFSTE9XX0RBVEUBAAAA8LZ9AQUAAAAIMjAyNC85LzkAz3Jt83Xa3QgwLg70ddrdCCVDSVEuQVZHTy5JUV9DTE9TRVBSSUNFLjIwMjQvMTIvMzEuVVNEAQAAAPC2fQECAAAABjIzMS44NABvo3zzddrdCAwcmAl22t0IKUNJUS5UV1NFOjIzMzAuSVFfQ0xPU0VQUklDRS4yMDI1LzcvMTcuVVNEAQAAAKvMBQACAAAACzM4LjM5MzU4NTEyAN+ZbfN12t0IPXsP9HXa3QgpQ0lRLlRXU0U6MjMzMC5JUV9DTE9TRVBSSUNFLjIwMjUvNC8xNy5VU0QBAAAAq8wFAAIAAAAMMjYuMDQ2MzExMjkxAM9ybfN12t0IdFAR9HXa3QgqQ0lRLlRXU0U6MjMzMC5JUV9DTE9TRVBSSUNFLjIwMjIvMTEvMzAuVVNEAQAAAKvMBQACAAAACzE1Ljg1MzUwMDY3AM9ybfN12t0Is6cS9HXa3QgpQ0lRLlRXU0U6MjMzMC5JUV9DTE9TRVBSSUNFLjIwMjMvMy8xNC5VU0QBAAAAq8wFAAIAAAAKMTYuNjg1NzUxNgDPcm3zddrdCAxEE/R12t0IKENJUS5UV1NFOjIzMzAuSVFfT1BFTlBSSUNF</t>
  </si>
  <si>
    <t>LjIwMjQvNy8xOC5VU0QBAAAAq8wFAAIAAAAMMzAuMjE3NzYzNjI4AM9ybfN12t0I6UMU9HXa3QgnQ0lRLlRXU0U6MjMzMC5JUV9ZRUFSSElHSC4yMDI1LzcvMTcuVVNEAQAAAKvMBQACAAAACzM5LjQxMjg4Mzg0AM9ybfN12t0I6UMU9HXa3QgmQ0lRLlRXU0U6MjMzMC5JUV9ZRUFSTE9XLjIwMjUvNy8xNy5VU0QBAAAAq8wFAAIAAAALMjYuNTAxNzY2NzIAz3Jt83Xa3QiakhT0ddrdCB5DSVEuVFdTRToyMzMwLklRX1lFQVJISUdIX0RBVEUBAAAAq8wFAAUAAAAJMjAyNS84LzEzAM9ybfN12t0ItssI9HXa3QgdQ0lRLlRXU0U6MjMzMC5JUV9ZRUFSTE9XX0RBVEUBAAAAq8wFAAUAAAAIMjAyNS80LzkAz3Jt83Xa3QimjAr0ddrdCCpDSVEuVFdTRToyMzMwLklRX0NMT1NFUFJJQ0UuMjAyNC8xMi8zMS5VU0QBAAAAq8wFAAIAAAALMzIuNzk0Mzg2NDUAb6N883Xa3Qg4MJsJdtrdCCxDSVEuS09TRTpBMDAwNjYwLklRX0NMT1NFUFJJQ0UuMjAyNS83LzE3LlVTRAEAAACdeg0AAgAAAAsxOTMuNzIzMzM3NQDfmW3zddrdCEQUDPR12t0ILENJUS5LT1NFOkEwMDA2NjAuSVFfQ0xPU0VQUklDRS4yMDI1LzQvMTcuVVNEAQAAAJ16DQACAAAACDEyMy42NTU3AM9ybfN12t0IR3QN9HXa3QgtQ0lRLktPU0U6QTAwMDY2MC5JUV9DTE9TRVBSSUNFLjIwMjIvMTEvMzAuVVNEAQAAAJ16DQACAAAACTY0LjU1MzMzNQDPcm3z</t>
  </si>
  <si>
    <t>ddrdCEQUDPR12t0ILENJUS5LT1NFOkEwMDA2NjAuSVFfQ0xPU0VQUklDRS4yMDIzLzMvMTQuVVNEAQAAAJ16DQACAAAACjYyLjE0NjAzNzkAz3Jt83Xa3QhHdA30ddrdCCtDSVEuS09TRTpBMDAwNjYwLklRX09QRU5QUklDRS4yMDI0LzcvMTguVVNEAQAAAJ16DQACAAAACzE1My43MjgyMzc1AM9ybfN12t0IMC4O9HXa3QgqQ0lRLktPU0U6QTAwMDY2MC5JUV9ZRUFSSElHSC4yMDI1LzcvMTcuVVNEAQAAAJ16DQACAAAACzIyMC4zMTk4NjI1AM9ybfN12t0IbdcO9HXa3QgpQ0lRLktPU0U6QTAwMDY2MC5JUV9ZRUFSTE9XLjIwMjUvNy8xNy5VU0QBAAAAnXoNAAIAAAALMTA0LjAxMzk3NzUAz3Jt83Xa3QgCKRn0ddrdCCFDSVEuS09TRTpBMDAwNjYwLklRX1lFQVJISUdIX0RBVEUBAAAAnXoNAAUAAAAJMjAyNS83LzExAM9ybfN12t0IvUwP9HXa3QggQ0lRLktPU0U6QTAwMDY2MC5JUV9ZRUFSTE9XX0RBVEUBAAAAnXoNAAUAAAAJMjAyNC85LzE5AM9ybfN12t0Is6cS9HXa3QgtQ0lRLktPU0U6QTAwMDY2MC5JUV9DTE9TRVBSSUNFLjIwMjQvMTIvMzEuVVNEAQAAAJ16DQADAAAAAABvo3zzddrdCNiTUwp22t0ILUNJUS5OQVNEQVFHUzpBU01MLklRX0NMT1NFUFJJQ0UuMjAyNS83LzE3LlVTRAEAAAAo7wUAAgAAAAY3NDQuOTEA35lt83Xa3QiakhT0ddrdCC1DSVEuTkFTREFRR1M6QVNNTC5JUV9DTE9TRVBS</t>
  </si>
  <si>
    <t>SUNFLjIwMjUvNC8xNy5VU0QBAAAAKO8FAAIAAAAGNjQwLjE2AM9ybfN12t0ItssI9HXa3QguQ0lRLk5BU0RBUUdTOkFTTUwuSVFfQ0xPU0VQUklDRS4yMDIyLzExLzMwLlVTRAEAAAAo7wUAAgAAAAY2MDguMTIAz3Jt83Xa3Qg/ewn0ddrdCC1DSVEuTkFTREFRR1M6QVNNTC5JUV9DTE9TRVBSSUNFLjIwMjMvMy8xNC5VU0QBAAAAKO8FAAIAAAAFNjIwLjMAz3Jt83Xa3QiLZQr0ddrdCCxDSVEuTkFTREFRR1M6QVNNTC5JUV9PUEVOUFJJQ0UuMjAyNC83LzE4LlVTRAEAAAAo7wUAAgAAAAU5NTMuNQDPcm3zddrdCNoBC/R12t0IK0NJUS5OQVNEQVFHUzpBU01MLklRX1lFQVJISUdILjIwMjUvNy8xNy5VU0QBAAAAKO8FAAIAAAAGOTU3LjIxAM9ybfN12t0IJlAL9HXa3QgqQ0lRLk5BU0RBUUdTOkFTTUwuSVFfWUVBUkxPVy4yMDI1LzcvMTcuVVNEAQAAACjvBQACAAAABjU3OC41MQDPcm3zddrdCEQUDPR12t0IIkNJUS5OQVNEQVFHUzpBU01MLklRX1lFQVJISUdIX0RBVEUBAAAAKO8FAAUAAAAJMjAyNC84LzIxAM9ybfN12t0IR3QN9HXa3QghQ0lRLk5BU0RBUUdTOkFTTUwuSVFfWUVBUkxPV19EQVRFAQAAACjvBQAFAAAACDIwMjUvNC83AM9ybfN12t0IbdcO9HXa3QguQ0lRLk5BU0RBUUdTOkFTTUwuSVFfQ0xPU0VQUklDRS4yMDI0LzEyLzMxLlVTRAEAAAAo7wUAAgAAAAY2OTMuMDgAb6N883Xa3Qh+CZcJ</t>
  </si>
  <si>
    <t>dtrdCCRDSVEuTVJWTC5JUV9DTE9TRVBSSUNFLjIwMjUvNy8xNy5VU0QBAAAAtnkAAAIAAAAFNzIuMDEA35lt83Xa3QjoahT0ddrdCCRDSVEuTVJWTC5JUV9DTE9TRVBSSUNFLjIwMjUvNC8xNy5VU0QBAAAAtnkAAAIAAAAENTEuNwDPcm3zddrdCLOnEvR12t0IJUNJUS5NUlZMLklRX0NMT1NFUFJJQ0UuMjAyMi8xMS8zMC5VU0QBAAAAtnkAAAIAAAAFNDYuNTIAz3Jt83Xa3QgMRBP0ddrdCCRDSVEuTVJWTC5JUV9DTE9TRVBSSUNFLjIwMjMvMy8xNC5VU0QBAAAAtnkAAAIAAAAFMzguNjEAz3Jt83Xa3QizpxL0ddrdCCNDSVEuTVJWTC5JUV9PUEVOUFJJQ0UuMjAyNC83LzE4LlVTRAEAAAC2eQAAAgAAAAU2OS43NADPcm3zddrdCAxEE/R12t0IIkNJUS5NUlZMLklRX1lFQVJISUdILjIwMjUvNy8xNy5VU0QBAAAAtnkAAAIAAAAGMTI3LjQ4AM9ybfN12t0I4RwU9HXa3QghQ0lRLk1SVkwuSVFfWUVBUkxPVy4yMDI1LzcvMTcuVVNEAQAAALZ5AAACAAAABjQ3LjA4NQDPcm3zddrdCJqSFPR12t0IGUNJUS5NUlZMLklRX1lFQVJISUdIX0RBVEUBAAAAtnkAAAUAAAAJMjAyNS8xLzIzAM9ybfN12t0ItssI9HXa3QgYQ0lRLk1SVkwuSVFfWUVBUkxPV19EQVRFAQAAALZ5AAAFAAAACDIwMjUvNC83AM9ybfN12t0Ii2UK9HXa3QglQ0lRLk1SVkwuSVFfQ0xPU0VQUklDRS4yMDI0LzEyLzMxLlVTRAEAAAC2eQAAAgAA</t>
  </si>
  <si>
    <t>AAYxMTAuNDUAb6N883Xa3QgMHJgJdtrdCCNDSVEuVlJULklRX0NMT1NFUFJJQ0UuMjAyNS83LzE3LlVTRAEAAABEm4ciAgAAAAYxMzEuMTIA35lt83Xa3QhEFAz0ddrdCCNDSVEuVlJULklRX0NMT1NFUFJJQ0UuMjAyNS80LzE3LlVTRAEAAABEm4ciAgAAAAU3My4yMQDPcm3zddrdCL9MDfR12t0IJENJUS5WUlQuSVFfQ0xPU0VQUklDRS4yMDIyLzExLzMwLlVTRAEAAABEm4ciAgAAAAUxMy44NQDPcm3zddrdCDAuDvR12t0II0NJUS5WUlQuSVFfQ0xPU0VQUklDRS4yMDIzLzMvMTQuVVNEAQAAAESbhyICAAAABTEzLjk1AM9ybfN12t0IbdcO9HXa3QgiQ0lRLlZSVC5JUV9PUEVOUFJJQ0UuMjAyNC83LzE4LlVTRAEAAABEm4ciAgAAAAU4My42MwDPcm3zddrdCNLlF/R12t0IIUNJUS5WUlQuSVFfWUVBUkhJR0guMjAyNS83LzE3LlVTRAEAAABEm4ciAgAAAAYxNTUuODQAz3Jt83Xa3Qi9TA/0ddrdCCBDSVEuVlJULklRX1lFQVJMT1cuMjAyNS83LzE3LlVTRAEAAABEm4ciAgAAAAQ1My42AM9ybfN12t0IhCkR9HXa3QgYQ0lRLlZSVC5JUV9ZRUFSSElHSF9EQVRFAQAAAESbhyIFAAAACTIwMjUvMS8yNADPcm3zddrdCLOnEvR12t0IF0NJUS5WUlQuSVFfWUVBUkxPV19EQVRFAQAAAESbhyIFAAAACDIwMjUvNC83AM9ybfN12t0I4RwU9HXa3QgkQ0lRLlZSVC5JUV9DTE9TRVBSSUNFLjIwMjQvMTIvMzEuVVNE</t>
  </si>
  <si>
    <t>AQAAAESbhyICAAAABjExMy42MQBvo3zzddrdCFEfnAl22t0IJENJUS5BTkVULklRX0NMT1NFUFJJQ0UuMjAyNS83LzE3LlVTRAEAAADD2/wBAgAAAAYxMTEuOTgA35lt83Xa3Qh8/g70ddrdCCRDSVEuQU5FVC5JUV9DTE9TRVBSSUNFLjIwMjUvNC8xNy5VU0QBAAAAw9v8AQIAAAAENzEuMgDPcm3zddrdCItlCvR12t0IJUNJUS5BTkVULklRX0NMT1NFUFJJQ0UuMjAyMi8xMS8zMC5VU0QBAAAAw9v8AQIAAAAGMzQuODI1AM9ybfN12t0I2gEL9HXa3QgkQ0lRLkFORVQuSVFfQ0xPU0VQUklDRS4yMDIzLzMvMTQuVVNEAQAAAMPb/AECAAAABzM4LjI4NzUAz3Jt83Xa3QgmUAv0ddrdCCNDSVEuQU5FVC5JUV9PUEVOUFJJQ0UuMjAyNC83LzE4LlVTRAEAAADD2/wBAgAAAAY4NC42NjUAz3Jt83Xa3QjaAQv0ddrdCCJDSVEuQU5FVC5JUV9ZRUFSSElHSC4yMDI1LzcvMTcuVVNEAQAAAMPb/AECAAAABzEzMy41NzUAz3Jt83Xa3QgmUAv0ddrdCCFDSVEuQU5FVC5JUV9ZRUFSTE9XLjIwMjUvNy8xNy5VU0QBAAAAw9v8AQIAAAAFNTkuNDMAz3Jt83Xa3QhEFAz0ddrdCBlDSVEuQU5FVC5JUV9ZRUFSSElHSF9EQVRFAQAAAMPb/AEFAAAACTIwMjUvOC8xMQDPcm3zddrdCL9MDfR12t0IGENJUS5BTkVULklRX1lFQVJMT1dfREFURQEAAADD2/wBBQAAAAgyMDI1LzQvNwDPcm3zddrdCGmwDvR12t0IJUNJUS5BTkVULklR</t>
  </si>
  <si>
    <t>X0NMT1NFUFJJQ0UuMjAyNC8xMi8zMS5VU0QBAAAAw9v8AQIAAAAGMTEwLjUzAG+jfPN12t0In1eXCXba3QgpQ0lRLlRXU0U6MjQ1NC5JUV9DTE9TRVBSSUNFLjIwMjUvNy8xNy5VU0QBAAAAPTdcAAIAAAALNDcuMjI3NTA3MzYA35lt83Xa3QiEKRH0ddrdCClDSVEuVFdTRToyNDU0LklRX0NMT1NFUFJJQ0UuMjAyNS80LzE3LlVTRAEAAAA9N1wAAgAAAAs0MS4yMDY2NzkwMgDPcm3zddrdCIQpEfR12t0IKkNJUS5UV1NFOjI0NTQuSVFfQ0xPU0VQUklDRS4yMDIyLzExLzMwLlVTRAEAAAA9N1wAAgAAAAwyMy43MTU1NDI4MzkAz3Jt83Xa3QizpxL0ddrdCClDSVEuVFdTRToyNDU0LklRX0NMT1NFUFJJQ0UuMjAyMy8zLzE0LlVTRAEAAAA9N1wAAgAAAAsyNC44OTc3NTg3NgDPcm3zddrdCAxEE/R12t0IKENJUS5UV1NFOjI0NTQuSVFfT1BFTlBSSUNFLjIwMjQvNy8xOC5VU0QBAAAAPTdcAAIAAAALMzguODQyNjcxODcAz3Jt83Xa3QjhHBT0ddrdCCdDSVEuVFdTRToyNDU0LklRX1lFQVJISUdILjIwMjUvNy8xNy5VU0QBAAAAPTdcAAIAAAAKNTMuNTEzMTgyOADPcm3zddrdCJqSFPR12t0IJkNJUS5UV1NFOjI0NTQuSVFfWUVBUkxPVy4yMDI1LzcvMTcuVVNEAQAAAD03XAACAAAADDMzLjMzMTA2ODE0NADPcm3zddrdCGujCPR12t0IHkNJUS5UV1NFOjI0NTQuSVFfWUVBUkhJR0hfREFURQEAAAA9N1wABQAA</t>
  </si>
  <si>
    <t>AAkyMDI1LzIvMjYAz3Jt83Xa3Qg/ewn0ddrdCB1DSVEuVFdTRToyNDU0LklRX1lFQVJMT1dfREFURQEAAAA9N1wABQAAAAkyMDI0LzkvMTkAz3Jt83Xa3QjaAQv0ddrdCCpDSVEuVFdTRToyNDU0LklRX0NMT1NFUFJJQ0UuMjAyNC8xMi8zMS5VU0QBAAAAPTdcAAIAAAALNDMuMTY2NTY0NDkAfsp883Xa3Qh+CZcJdtrdCCJDSVEuTVUuSVFfQ0xPU0VQUklDRS4yMDI1LzcvMTcuVVNEAQAAAAZpBAACAAAABjExMy4yNgDfmW3zddrdCL9MDfR12t0IIkNJUS5NVS5JUV9DTE9TRVBSSUNFLjIwMjUvNC8xNy5VU0QBAAAABmkEAAIAAAAENjguOADPcm3zddrdCDAuDvR12t0II0NJUS5NVS5JUV9DTE9TRVBSSUNFLjIwMjIvMTEvMzAuVVNEAQAAAAZpBAACAAAABTU3LjY1AM9ybfN12t0IabAO9HXa3QgiQ0lRLk1VLklRX0NMT1NFUFJJQ0UuMjAyMy8zLzE0LlVTRAEAAAAGaQQAAgAAAAU1NC4yNwDPcm3zddrdCLlIF/R12t0IIUNJUS5NVS5JUV9PUEVOUFJJQ0UuMjAyNC83LzE4LlVTRAEAAAAGaQQAAgAAAAUxMjAuNQDPcm3zddrdCL1MD/R12t0IIENJUS5NVS5JUV9ZRUFSSElHSC4yMDI1LzcvMTcuVVNEAQAAAAZpBAACAAAABjEyOS44NQDPcm3zddrdCL1MD/R12t0IH0NJUS5NVS5JUV9ZRUFSTE9XLjIwMjUvNy8xNy5VU0QBAAAABmkEAAIAAAAFNjEuNTQAz3Jt83Xa3QiEKRH0ddrdCBdDSVEuTVUuSVFfWUVB</t>
  </si>
  <si>
    <t>UkhJR0hfREFURQEAAAAGaQQABQAAAAkyMDI1LzYvMjYAz3Jt83Xa3QizpxL0ddrdCBZDSVEuTVUuSVFfWUVBUkxPV19EQVRFAQAAAAZpBAAFAAAACDIwMjUvNC83AM9ybfN12t0I4RwU9HXa3QgjQ0lRLk1VLklRX0NMT1NFUFJJQ0UuMjAyNC8xMi8zMS5VU0QBAAAABmkEAAIAAAAFODQuMTYAfsp883Xa3QgMHJgJdtrdCCRDSVEuUUNPTS5JUV9DTE9TRVBSSUNFLjIwMjUvNy8xNy5VU0QBAAAA1YIAAAIAAAAGMTUyLjYxAN+ZbfN12t0IcuwL9HXa3QgkQ0lRLlFDT00uSVFfQ0xPU0VQUklDRS4yMDI1LzQvMTcuVVNEAQAAANWCAAACAAAABjEzNi42NgDPcm3zddrdCItlCvR12t0IJUNJUS5RQ09NLklRX0NMT1NFUFJJQ0UuMjAyMi8xMS8zMC5VU0QBAAAA1YIAAAIAAAAGMTI2LjQ5AM9ybfN12t0IP3sJ9HXa3QgkQ0lRLlFDT00uSVFfQ0xPU0VQUklDRS4yMDIzLzMvMTQuVVNEAQAAANWCAAACAAAABjExNi41NQDPcm3zddrdCItlCvR12t0II0NJUS5RQ09NLklRX09QRU5QUklDRS4yMDI0LzcvMTguVVNEAQAAANWCAAACAAAABjE5My43OADPcm3zddrdCNoBC/R12t0IIkNJUS5RQ09NLklRX1lFQVJISUdILjIwMjUvNy8xNy5VU0QBAAAA1YIAAAIAAAAGMTk2LjI0AM9ybfN12t0IJlAL9HXa3QghQ0lRLlFDT00uSVFfWUVBUkxPVy4yMDI1LzcvMTcuVVNEAQAAANWCAAACAAAACDEyMC44MDE5AM9ybfN12t0I</t>
  </si>
  <si>
    <t>cuwL9HXa3QgZQ0lRLlFDT00uSVFfWUVBUkhJR0hfREFURQEAAADVggAABQAAAAkyMDI0LzExLzcAz3Jt83Xa3Qi/TA30ddrdCBhDSVEuUUNPTS5JUV9ZRUFSTE9XX0RBVEUBAAAA1YIAAAUAAAAIMjAyNS80LzcAz3Jt83Xa3QhpsA70ddrdCCVDSVEuUUNPTS5JUV9DTE9TRVBSSUNFLjIwMjQvMTIvMzEuVVNEAQAAANWCAAACAAAABjE1My42MgB+ynzzddrdCLKxmgl22t0IJENJUS5TTlBTLklRX0NMT1NFUFJJQ0UuMjAyNS83LzE3LlVTRAEAAADUiAAAAgAAAAY1ODkuMDEA35lt83Xa3QiEKRH0ddrdCCRDSVEuU05QUy5JUV9DTE9TRVBSSUNFLjIwMjUvNC8xNy5VU0QBAAAA1IgAAAIAAAAGNDEzLjMyAM9ybfN12t0Is6cS9HXa3QglQ0lRLlNOUFMuSVFfQ0xPU0VQUklDRS4yMDIyLzExLzMwLlVTRAEAAADUiAAAAgAAAAYzMzkuNTQAz3Jt83Xa3QgMRBP0ddrdCCRDSVEuU05QUy5JUV9DTE9TRVBSSUNFLjIwMjMvMy8xNC5VU0QBAAAA1IgAAAIAAAAGMzY5Ljg0AM9ybfN12t0I4RwU9HXa3QgjQ0lRLlNOUFMuSVFfT1BFTlBSSUNFLjIwMjQvNy8xOC5VU0QBAAAA1IgAAAIAAAAFNTc2LjMAz3Jt83Xa3QiakhT0ddrdCCJDSVEuU05QUy5JUV9ZRUFSSElHSC4yMDI1LzcvMTcuVVNEAQAAANSIAAACAAAABjU5My45OADPcm3zddrdCGujCPR12t0IIUNJUS5TTlBTLklRX1lFQVJMT1cuMjAyNS83LzE3LlVTRAEA</t>
  </si>
  <si>
    <t>AADUiAAAAgAAAAYzNjUuNzQAz3Jt83Xa3QgsVAn0ddrdCBlDSVEuU05QUy5JUV9ZRUFSSElHSF9EQVRFAQAAANSIAAAFAAAACTIwMjUvNy8zMADPcm3zddrdCItlCvR12t0IGENJUS5TTlBTLklRX1lFQVJMT1dfREFURQEAAADUiAAABQAAAAgyMDI1LzQvNwDPcm3zddrdCCZQC/R12t0IJUNJUS5TTlBTLklRX0NMT1NFUFJJQ0UuMjAyNC8xMi8zMS5VU0QBAAAA1IgAAAIAAAAGNDg1LjM2AH7KfPN12t0IoTCXCXba3QgjQ0lRLkFSTS5JUV9DTE9TRVBSSUNFLjIwMjUvNy8xNy5VU0QBAAAALOfFJwIAAAAGMTU3LjE4AN+ZbfN12t0IMC4O9HXa3QgjQ0lRLkFSTS5JUV9DTE9TRVBSSUNFLjIwMjUvNC8xNy5VU0QBAAAALOfFJwIAAAAGMTAwLjczAM9ybfN12t0IabAO9HXa3QgkQ0lRLkFSTS5JUV9DTE9TRVBSSUNFLjIwMjIvMTEvMzAuVVNEAQAAACznxScDAAAAAADPcm3zddrdCPCkFfR12t0II0NJUS5BUk0uSVFfQ0xPU0VQUklDRS4yMDIzLzMvMTQuVVNEAQAAACznxScDAAAAAADPcm3zddrdCGmwDvR12t0IIkNJUS5BUk0uSVFfT1BFTlBSSUNFLjIwMjQvNy8xOC5VU0QBAAAALOfFJwIAAAAGMTY1Ljg1AM9ybfN12t0IryUP9HXa3QghQ0lRLkFSTS5JUV9ZRUFSSElHSC4yMDI1LzcvMTcuVVNEAQAAACznxScCAAAABjE4Mi44OADPcm3zddrdCL1MD/R12t0IIENJUS5BUk0uSVFfWUVBUkxPVy4yMDI1Lzcv</t>
  </si>
  <si>
    <t>MTcuVVNEAQAAACznxScCAAAAAjgwAM9ybfN12t0IhCkR9HXa3QgYQ0lRLkFSTS5JUV9ZRUFSSElHSF9EQVRFAQAAACznxScFAAAACTIwMjUvMS8yMgDPcm3zddrdCJ+AEvR12t0IF0NJUS5BUk0uSVFfWUVBUkxPV19EQVRFAQAAACznxScFAAAACDIwMjUvNC83AM9ybfN12t0I4RwU9HXa3QgkQ0lRLkFSTS5JUV9DTE9TRVBSSUNFLjIwMjQvMTIvMzEuVVNEAQAAACznxScCAAAABjEyMy4zNgB+ynzzddrdCGItmQl22t0INENJUS5OQVNEQVFHTTpRUVEuSVFfSE9MRElOR1NfRVFVSVRZX0FTU0VUUy4yMDI1LzgvMTEBAAAADrp7AAIAAAAJMzY2NTk2Ljg1AA5VfPN12t0IPRAX9HXa3Qg1Q0lRLk5BU0RBUUdNOkFHSVguSVFfSE9MRElOR1NfRVFVSVRZX0FTU0VUUy4yMDI1LzgvMTEBAAAAI/cAcAIAAAAFMjguMjIADlV883Xa3Qjw6xz0ddrdCDRDSVEuTkFTREFRR006U01ILklRX0hPTERJTkdTX0VRVUlUWV9BU1NFVFMuMjAyNS84LzExAQAAAGDCNgACAAAACDI3MjI0LjYyAA5VfPN12t0InSIg9HXa3QgwQ0lRLkJBVFM6SUdWLklRX0hPTERJTkdTX0VRVUlUWV9BU1NFVFMuMjAyNS84LzExAQAAAM06hgACAAAACDExMjYxLjI1AA5VfPN12t0IGXEg9HXa3Qg1Q0lRLk5BU0RBUUdNOkJPVFouSVFfSE9MRElOR1NfRVFVSVRZX0FTU0VUUy4yMDI1LzgvMTEBAAAA9/0IFgIAAAAHMjgxOC44MwAOVXzzddrdCDm/</t>
  </si>
  <si>
    <t>HfR12t0IKENJUUFWRy5MU0U6QUlBRy5JUV9WT0xVTUUuLTMwRC4yMDI1LzgvMTEBAAAA8J2CJAIAAAASMC4wNjMxODE4NTcxNDI4NTcxAA5VfPN12t0I8KQV9HXa3QgoQ0lRQVZHLkFTWDpSQlRaLklRX1ZPTFVNRS4tMzBELjIwMjUvOC8xMQEAAAAp7XYiAgAAABEwLjA1MjE4MzYxOTA0NzYxOQAOVXzzddrdCKA4HvR12t0IJ0NJUUFWRy5EQjpYQjBULklRX1ZPTFVNRS4tMzBELjIwMjUvOC8xMQEAAADTM94pAwAAAAAADlV883Xa3QjQlCL0ddrdCDRDSVFBVkcuTkFTREFRR006UVFRLklRX1ZXQVAuMjAyNC8xMi8zMS4yMDI1LzgvMTEuVVNEAQAAAA66ewACAAAAEDUxMy42NTE1MTMxNTc4OTUADlV883Xa3QhZKBz0ddrdCDRDSVFBVkcuTkFTREFRR006UVFRLklRX1ZXQVAuMjAyMy8xMi8yOS4yMDI1LzgvMTEuVVNEAQAAAA66ewACAAAAEDQ4Mi45MDc2MDQ0NjUzNDcADlV883Xa3QigOB70ddrdCCxDSVFBVkcuTkFTREFRR006UVFRLklRX1ZPTFVNRS4tMzBELjIwMjUvOC8xMQEAAAAOunsAAgAAABA0NC4wMTYzNDY4MDk1MjM4AA5VfPN12t0IPRAX9HXa3QgkQ0lRLkFHSVguSVFfQ0xPU0VQUklDRS4yMDI1LzgvMTEuVVNEAQAAACP3AHACAAAABzMyLjY1ODMA2AluCXba3QjNH4gJdtrdCCNDSVEuQUdJWC5JUV9DTE9TRVBSSUNFLjIwMjUvOC84LlVTRAEAAAAj9wBwAgAAAAczMi44NTg1AA5VfPN12t0I</t>
  </si>
  <si>
    <t>8Osc9HXa3QgjQ0lRLkFHSVguSVFfQ0xPU0VQUklDRS4yMDI1LzgvMS5VU0QBAAAAI/cAcAIAAAAHMzEuMzkwMQDYCW4JdtrdCDO4mAl22t0II0NJUS5BR0lYLklRX0NMT1NFUFJJQ0UuMjAyNS81LzEuVVNEAQAAACP3AHACAAAABTI1Ljk3ANgJbgl22t0IzR+ICXba3QgkQ0lRLl5TUFguSVFfQ0xPU0VQUklDRS4yMDI1LzgvMTEuVVNEAQAAAJu4KAACAAAAEDYzNzMuNDUzMzY2MzkyNTEAgR5uCXba3QjnRogJdtrdCCNDSVEuXlNQWC5JUV9DTE9TRVBSSUNFLjIwMjUvOC84LlVTRAEAAACbuCgAAgAAABA2Mzg5LjQ0NTMxMDA0Nzk0AA5VfPN12t0Ia20i9HXa3QgjQ0lRLl5TUFguSVFfQ0xPU0VQUklDRS4yMDI1LzgvMS5VU0QBAAAAm7goAAIAAAAQNjIzOC4wMDY1NzAwNDYwMgCBHm4JdtrdCBJqmAl22t0IJUNJUS5eU1BYLklRX0NMT1NFUFJJQ0UuMjAyNC8xMi8zMS5VU0QBAAAAm7goAAIAAAAQNTg4MS42Mjc2NDgyMTQwOQCBHm4JdtrdCJ7JmQl22t0IJUNJUS5eU1BYLklRX0NMT1NFUFJJQ0UuMjAyMy8xMi8yOS5VU0QBAAAAm7goAAIAAAAQNDc2OS44Mjk0MTA3OTA2NwCBHm4JdtrdCHHilgl22t0ILENJUS5OQVNEQVFHTTpRUVEuSVFfQ0xPU0VQUklDRS4yMDI1LzgvMTEuVVNEAQAAAA66ewACAAAABjU3Mi44NQCBHm4JdtrdCL74hwl22t0IK0NJUS5OQVNEQVFHTTpRUVEuSVFfQ0xPU0VQUklDRS4y</t>
  </si>
  <si>
    <t>MDI1LzgvOC5VU0QBAAAADrp7AAIAAAAGNTc0LjU1AA5VfPN12t0IRu8Z9HXa3QgrQ0lRLk5BU0RBUUdNOlFRUS5JUV9DTE9TRVBSSUNFLjIwMjUvOC8xLlVTRAEAAAAOunsAAgAAAAY1NTMuODgAgR5uCXba3Qi++IcJdtrdCC1DSVEuTkFTREFRR006UVFRLklRX0NMT1NFUFJJQ0UuMjAyNC8xMi8zMS5VU0QBAAAADrp7AAIAAAAGNTExLjIzAIEebgl22t0IvviHCXba3QgtQ0lRLk5BU0RBUUdNOlFRUS5JUV9DTE9TRVBSSUNFLjIwMjMvMTIvMjkuVVNEAQAAAA66ewACAAAABjQwOS41MgCBHm4JdtrdCM0fiAl22t0IJENJUS5eREpJLklRX0NMT1NFUFJJQ0UuMjAyNS84LzExLlVTRAEAAAD4tCgAAgAAABA0Mzk3NS4wOTQyMTkxMTU1AIEebgl22t0IsNGHCXba3QgjQ0lRLl5ESkkuSVFfQ0xPU0VQUklDRS4yMDI1LzgvOC5VU0QBAAAA+LQoAAIAAAAQNDQxNzUuNjA1NDc4MjUyMwAOVXzzddrdCGttIvR12t0II0NJUS5eREpJLklRX0NMT1NFUFJJQ0UuMjAyNS84LzEuVVNEAQAAAPi0KAACAAAAEDQzNTg4LjU3ODM0MDA2ODMAgR5uCXba3Qiw0YcJdtrdCCVDSVEuXkRKSS5JUV9DTE9TRVBSSUNFLjIwMjQvMTIvMzEuVVNEAQAAAPi0KAACAAAAEDQyNTQ0LjIyMzI1MzM5MzIAgR5uCXba3Qiw0YcJdtrdCCVDSVEuXkRKSS5JUV9DTE9TRVBSSUNFLjIwMjMvMTIvMjkuVVNEAQAAAPi0KAACAAAAEDM3Njg5LjUz</t>
  </si>
  <si>
    <t>NTY1OTczMDkAgR5uCXba3Qiw0YcJdtrdCCdDSVEuSFNURUNILklRX0NMT1NFUFJJQ0UuMjAyNC8xMi8zMS5VU0QFAAAAAAAAAAgAAAAUKEludmFsaWQgSWRlbnRpZmllcimBHm4JdtrdCLDRhwl22t0IJ0NJUS5IU1RFQ0guSVFfQ0xPU0VQUklDRS4yMDIzLzEyLzI5LlVTRAUAAAAAAAAACAAAABQoSW52YWxpZCBJZGVudGlmaWVyKYEebgl22t0IvviHCXba3QgsQ0lRLk5BU0RBUUdNOkFJUS5JUV9DTE9TRVBSSUNFLjIwMjUvOC8xMS5VU0QBAAAA6dxiIQIAAAAFNDQuNjgAgR5uCXba3Qi++IcJdtrdCCtDSVEuTkFTREFRR006QUlRLklRX0NMT1NFUFJJQ0UuMjAyNS84LzguVVNEAQAAAOncYiECAAAABTQ0LjkxAA5VfPN12t0IInEf9HXa3QgrQ0lRLk5BU0RBUUdNOkFJUS5JUV9DTE9TRVBSSUNFLjIwMjUvOC8xLlVTRAEAAADp3GIhAgAAAAU0My40NwCBHm4JdtrdCCGqhwl22t0ILUNJUS5OQVNEQVFHTTpBSVEuSVFfQ0xPU0VQUklDRS4yMDIzLzEyLzI5LlVTRAEAAADp3GIhAgAAAAUzMS4xOACBHm4JdtrdCCGqhwl22t0ILENJUS5OQVNEQVFHTTpTTUguSVFfQ0xPU0VQUklDRS4yMDI1LzgvMTEuVVNEAQAAAGDCNgACAAAABTI5My40AIEebgl22t0IsNGHCXba3QgrQ0lRLk5BU0RBUUdNOlNNSC5JUV9DTE9TRVBSSUNFLjIwMjUvOC84LlVTRAEAAABgwjYAAgAAAAYyOTMuNTMADlV883Xa3QgdgyH0ddrd</t>
  </si>
  <si>
    <t>CCtDSVEuTkFTREFRR006U01ILklRX0NMT1NFUFJJQ0UuMjAyNS84LzEuVVNEAQAAAGDCNgACAAAABjI4My45NQCBHm4JdtrdCLDRhwl22t0ILUNJUS5OQVNEQVFHTTpTTUguSVFfQ0xPU0VQUklDRS4yMDI0LzEyLzMxLlVTRAEAAABgwjYAAgAAAAYyNDIuMTcAgR5uCXba3Qiw0YcJdtrdCC1DSVEuTkFTREFRR006U01ILklRX0NMT1NFUFJJQ0UuMjAyMy8xMi8yOS5VU0QBAAAAYMI2AAIAAAAGMTc0Ljg3AIEebgl22t0IxXSHCXba3QgtQ0lRLk5BU0RBUUdNOkJPVFouSVFfQ0xPU0VQUklDRS4yMDI1LzgvMTEuVVNEAQAAAPf9CBYCAAAABTMzLjMxAIEebgl22t0IxXSHCXba3QgsQ0lRLk5BU0RBUUdNOkJPVFouSVFfQ0xPU0VQUklDRS4yMDI1LzgvOC5VU0QBAAAA9/0IFgIAAAAEMzMuNgAOVXzzddrdCKz1H/R12t0ILENJUS5OQVNEQVFHTTpCT1RaLklRX0NMT1NFUFJJQ0UuMjAyNS84LzEuVVNEAQAAAPf9CBYCAAAABTMzLjEyAIEebgl22t0IIaqHCXba3QgfQ0lRLk5BU0RBUUdNOkFHSVguSVFfTUFSS0VUQ0FQLgEAAAAj9wBwAgAAAAkyOS44MjY2MDYADlV883Xa3Qhfe4gJdtrdCChDSVEuTkFTREFRR006QUdJWC5JUV9NQVJLRVRDQVAuMjAyNS84LzExAQAAACP3AHACAAAACTI5LjM5MjUzNQAOVXzzddrdCGttIvR12t0IJ0NJUS5OQVNEQVFHTTpTTUguSVFfTUFSS0VUQ0FQLjIwMjUvOC8xMQEAAABg</t>
  </si>
  <si>
    <t>Q0lRLkxTRTpBSUFHLklRX1ZPTFVNRS4yMDI1LzgvMTEBAAAA8J2CJAIAAAAIMC4wMzcyOTgADlV883Xa3QjCJQ30ddrdCCBDSVEuQVNYOlJCVFouSVFfVk9MVU1FLjIwMjUvOC8xMQEAAAAp7XYiAgAAAAgwLjA1Mjc4NwAOVXzzddrdCIlGIvR12t0IH0NJUS5EQjpYQjBULklRX1ZPTFVNRS4yMDI1LzgvMTEBAAAA0zPeKQMAAAAAAA5VfPN12t0IRu8Z9HXa3QgpQ0lRLk5BU0RBUUdNOkFHSVguSVFfQ0xPU0VQUklDRS4yMDI1LzgvMTEBAAAAI/cAcAIAAAAHMzIuNjU4MwAOVXzzddrdCDuqmwl22t0IIENJUS5OQVNEQVFHTTpBR0lYLklRX0NMT1NFUFJJQ0UuAQAAACP3AHACAAAABzMzLjE0MDYADlV883Xa3QjnRogJdtrdCChDSVEuTkFTREFRR006QUdJWC5JUV9DTE9TRVBSSUNFLjIwMjUvOC84AQAAACP3AHACAAAABzMyLjg1ODUADlV883Xa3QjFhh70ddrdCCNDSVEuTkFTREFRR006QUdJWC5JUV9WV0FQLjIwMjUvOC8xMQEAAAAj9wBwAgAAAAUzMi45NAAOVXzzddrdCOLEHPR12t0IMENJUS5OQVNEQVFHTTpBR0lYLklRX1NIQVJFU09VVFNUQU5ESU5HLjIwMjUvOC8xMQEAAAAj9wBwAgAAAAgwLjkwMDAwMgAOVXzzddrdCAwcmAl22t0IL0NJUS5OQVNEQVFHTTpBR0lYLklRX1NIQVJFU09VVFNUQU5ESU5HLjIwMjUvOC84AQAAACP3AHACAAAACDAuOTAwMDAyAA5VfPN12t0Ij1kS9HXa3QgxQ0lRLk5B</t>
  </si>
  <si>
    <t>LzEyLzMxAQAAADXs4iICAAAACTMwLjQzNzk2OQAOVXzzddrdCMnaEPR12t0ILENJUS5CSVQ6V1RBSS5JUV9TSEFSRVNPVVRTVEFORElORy4yMDI0LzEyLzMxAQAAAE26WyMCAAAACDExLjQ2MjYzAA5VfPN12t0Ij1kS9HXa3QgsQ0lRLkxTRTpBSUFHLklRX1NIQVJFU09VVFNUQU5ESU5HLjIwMjQvMTIvMzEBAAAA8J2CJAIAAAAJMzQuNTExMzYyAA5VfPN12t0IGXEg9HXa3QgsQ0lRLkFTWDpSQlRaLklRX1NIQVJFU09VVFNUQU5ESU5HLjIwMjQvMTIvMzEBAAAAKe12IgIAAAAJMTkuMjY2Mzk5AA5VfPN12t0Iz4sY9HXa3QgrQ0lRLkRCOlhCMFQuSVFfU0hBUkVTT1VUU1RBTkRJTkcuMjAyNC8xMi8zMQEAAADTM94pAgAAAAEzAA5VfPN12t0IiUYi9HXa3QgvQ0lRLk5BU0RBUUdNOlNNSC5JUV9TSEFSRVNPVVRTVEFORElORy4yMDI1LzgvMTEBAAAAYMI2AAIAAAAJOTQuNDkxODc0AA5VfPN12t0Ik6KZCXba3QgrQ0lRLkJBVFM6SUdWLklRX1NIQVJFU09VVFNUQU5ESU5HLjIwMjUvOC8xMQEAAADNOoYAAgAAAAMxMDgAYXx883Xa3Qg4MJsJdtrdCDBDSVEuTkFTREFRR006Qk9UWi5JUV9TSEFSRVNPVVRTVEFORElORy4yMDI1LzgvMTEBAAAA9/0IFgIAAAAFODMuNjYAYXx883Xa3Qg7qpsJdtrdCC9DSVEuTkFTREFRR006QUlRLklRX1NIQVJFU09VVFNUQU5ESU5HLjIwMjUvOC8xMQEAAADp3GIhAgAAAAk4</t>
  </si>
  <si>
    <t>OS4yNTAwMDIAYXx883Xa3QiJRpwJdtrdCCxDSVEuQVJDQTpBUlRZLklRX1NIQVJFU09VVFNUQU5ESU5HLjIwMjUvOC8xMQEAAABuH2khAgAAAAUyOC4xNQBhfHzzddrdCLJ+lwl22t0IMENJUS5OQVNEQVFHTTpST0JULklRX1NIQVJFU09VVFNUQU5ESU5HLjIwMjUvOC8xMQEAAABcY9kgAgAAAAkxMC4zMDAwMDIAYXx883Xa3Qi/pZcJdtrdCCxDSVEuQVJDQTpJR1BULklRX1NIQVJFU09VVFNUQU5ESU5HLjIwMjUvOC8xMQEAAADMAl4BAgAAAAM5LjkAYXx883Xa3QgzuJgJdtrdCCxDSVEuQkFUUzpXVEFJLklRX1NIQVJFU09VVFNUQU5ESU5HLjIwMjUvOC8xMQEAAABgTm9kAgAAAAM4LjYAYXx883Xa3QiTopkJdtrdCCxDSVEuQVJDQTpUSE5RLklRX1NIQVJFU09VVFNUQU5ESU5HLjIwMjUvOC8xMQEAAACuw34kAgAAAAUzLjcyNQBhfHzzddrdCAwcmAl22t0IMENJUS5OQVNEQVFHTTpGRFRYLklRX1NIQVJFU09VVFNUQU5ESU5HLjIwMjUvOC8xMQEAAAC9pZ0mAgAAAAg0LjY4ODQ2OQBhfHzzddrdCEfRmwl22t0ILENJUS5BUkNBOkNIQVQuSVFfU0hBUkVTT1VUU1RBTkRJTkcuMjAyNS84LzExAQAAAAAwNW0CAAAABTcuNTI1AGF8fPN12t0Isn6XCXba3QgsQ0lRLkFSQ0E6TE9VUC5JUV9TSEFSRVNPVVRTVEFORElORy4yMDI1LzgvMTEBAAAAWVwPIgIAAAAIMS42MDAwMDEAYXx883Xa3QiyfpcJdtrdCCxD</t>
  </si>
  <si>
    <t>SVEuQVJDQTpMUk5aLklRX1NIQVJFU09VVFNUQU5ESU5HLjIwMjUvOC8xMQEAAAC1dsMmAgAAAAQwLjc4AGF8fPN12t0IIpGYCXba3QgrQ0lRLkFSQ0E6QUlTLklRX1NIQVJFU09VVFNUQU5ESU5HLjIwMjUvOC8xMQEAAACYl59wAgAAAAMwLjgAYXx883Xa3QhRH5wJdtrdCDBDSVEuTkFTREFRR006V0lTRS5JUV9TSEFSRVNPVVRTVEFORElORy4yMDI1LzgvMTEBAAAA6bBDbgIAAAAEMC44NgBhfHzzddrdCOT0lwl22t0ILENJUS5YVFJBOlhBSVguSVFfU0hBUkVTT1VUU1RBTkRJTkcuMjAyNS84LzExAQAAADXs4iICAAAACTM1LjcwOTA2OQBhfHzzddrdCJOimQl22t0IK0NJUS5CSVQ6V1RBSS5JUV9TSEFSRVNPVVRTVEFORElORy4yMDI1LzgvMTEBAAAATbpbIwIAAAAIMTIuMDA5NjMAYXx883Xa3Qjk9JcJdtrdCCtDSVEuTFNFOkFJQUcuSVFfU0hBUkVTT1VUU1RBTkRJTkcuMjAyNS84LzExAQAAAPCdgiQCAAAACTQxLjc3MzM2MgBhfHzzddrdCGItmQl22t0IK0NJUS5BU1g6UkJUWi5JUV9TSEFSRVNPVVRTVEFORElORy4yMDI1LzgvMTEBAAAAKe12IgIAAAAJMjAuODcxNTk3AGF8fPN12t0Isn6XCXba3QgqQ0lRLkRCOlhCMFQuSVFfU0hBUkVTT1VUU1RBTkRJTkcuMjAyNS84LzExAQAAANMz3ikCAAAABDQuMDkAYXx883Xa3Qh++JsJdtrdCDFDSVEuTkFTREFRR006QUdJWC5JUV9TSEFSRVNPVVRTVEFO</t>
  </si>
  <si>
    <t>CPUxEvR12t0ILENJUS5CSVQ6V1RBSS5JUV9TSEFSRVNPVVRTVEFORElORy4yMDIzLzEyLzI5AQAAAE26WyMCAAAACDExLjc5ODYzAGF8fPN12t0IKZgg9HXa3QgsQ0lRLkxTRTpBSUFHLklRX1NIQVJFU09VVFNUQU5ESU5HLjIwMjMvMTIvMjkBAAAA8J2CJAIAAAAJMjkuODY2NTMzAGF8fPN12t0Iz4sY9HXa3QgsQ0lRLkFTWDpSQlRaLklRX1NIQVJFU09VVFNUQU5ESU5HLjIwMjMvMTIvMjkBAAAAKe12IgIAAAAJMTYuNzQxNjY1AGF8fPN12t0IaOYg9HXa3QgrQ0lRLkRCOlhCMFQuSVFfU0hBUkVTT1VUU1RBTkRJTkcuMjAyMy8xMi8yOQEAAADTM94pAgAAAAQxLjg3AGF8fPN12t0ID0of9HXa3QgoQ0lRLk5BU0RBUUdNOlNNSC5JUV9DTE9TRVBSSUNFLjIwMjUvOC8xMQEAAABgwjYAAgAAAAUyOTMuNABhfHzzddrdCDO4mAl22t0IKUNJUS5OQVNEQVFHTTpTTUguSVFfQ0xPU0VQUklDRS4yMDIzLzEyLzI5AQAAAGDCNgACAAAABjE3NC44NwBhfHzzddrdCPCkFfR12t0IJ0NJUS5OQVNEQVFHTTpRUVEuSVFfTUFSS0VUQ0FQLjIwMjUvOC8xMQEAAAAOunsAAgAAAAszNjYxMzcuMDc3NQEGAAAABQAAAAExAQAAAAstMTk2MzcxNDYzNgMAAAADMTYwAgAAAAYxMDAwNTQEAAAAATAHAAAACTgvMTEvMjAyNWF8fPN12t0IGlUW9HXa3QgoQ0lRLk5BU0RBUUdNOlFRUS5JUV9NQVJLRVRDQVAuMjAyNC8xMi8zMQEA</t>
  </si>
  <si>
    <t>AAAOunsAAgAAAAszMTU1MDUuNTk0NQEGAAAABQAAAAExAQAAAAstMTk2MzcxNDYzNgMAAAADMTYwAgAAAAYxMDAwNTQEAAAAATAHAAAACjEyLzMxLzIwMjRhfHzzddrdCM+LGPR12t0IJENJUS5OQVNEQVFHTTpRUVEuSVFfVk9MVU1FLjIwMjUvOC8xMQEAAAAOunsAAgAAAAkzMy4xMTI5MTcAYXx883Xa3QgMXCH0ddrdCCdDSVEuTkFTREFRR006UVFRLklRX0NMT1NFUFJJQ0UuMjAyNS84LzgBAAAADrp7AAIAAAAGNTc0LjU1AGF8fPN12t0IPcgZ9HXa3QgoQ0lRLk5BU0RBUUdNOlFRUS5JUV9DTE9TRVBSSUNFLjIwMjUvOC8xMQEAAAAOunsAAgAAAAY1NzIuODUAYXx883Xa3QieyZkJdtrdCCJDSVEuTkFTREFRR006UVFRLklRX1ZXQVAuMjAyNS84LzExAQAAAA66ewACAAAABjU3NC4yOABhfHzzddrdCKSLGvR12t0ILkNJUS5OQVNEQVFHTTpRUVEuSVFfU0hBUkVTT1VUU1RBTkRJTkcuMjAyNS84LzgBAAAADrp7AAIAAAAGNjM5LjE1AGF8fPN12t0ILaoh9HXa3QgvQ0lRLk5BU0RBUUdNOlFRUS5JUV9TSEFSRVNPVVRTVEFORElORy4yMDI1LzgvMTEBAAAADrp7AAIAAAAGNjM5LjE1AGF8fPN12t0IUR+cCXba3QgwQ0lRLk5BU0RBUUdNOlFRUS5JUV9TSEFSRVNPVVRTVEFORElORy4yMDI0LzEyLzMxAQAAAA66ewACAAAABjYxNy4xNQBhfHzzddrdCMnaEPR12t0IMENJUS5OQVNEQVFHTTpRUVEuSVFfU0hB</t>
  </si>
  <si>
    <t>UkVTT1VUU1RBTkRJTkcuMjAyMy8xMi8yOQEAAAAOunsAAgAAAAY1NjAuMzUAYXx883Xa3QjAsxD0ddrdCClDSVEuTkFTREFRR006UVFRLklRX0NMT1NFUFJJQ0UuMjAyMy8xMi8yOQEAAAAOunsAAgAAAAY0MDkuNTIAYXx883Xa3Qj1MRL0ddrdCClDSVEuTkFTREFRR006UVFRLklRX0NMT1NFUFJJQ0UuMjAyNC8xMi8zMQEAAAAOunsAAgAAAAY1MTEuMjMAYXx883Xa3QgpmCD0ddrdCCdDSVEuTkFTREFRR006U01ILklRX0NMT1NFUFJJQ0UuMjAyNS84LzgBAAAAYMI2AAIAAAAGMjkzLjUzAGF8fPN12t0I/30V9HXa3QgiQ0lRLk5BU0RBUUdNOlNNSC5JUV9WV0FQLjIwMjUvOC8xMQEAAABgwjYAAgAAAAYyOTUuMjUAYXx883Xa3Qh0NCH0ddrdCC5DSVEuTkFTREFRR006U01ILklRX1NIQVJFU09VVFNUQU5ESU5HLjIwMjUvOC84AQAAAGDCNgACAAAACTk0LjQ5MTg3NABhfHzzddrdCD3IGfR12t0IKUNJUS5OQVNEQVFHTTpTTUguSVFfQ0xPU0VQUklDRS4yMDI0LzEyLzMxAQAAAGDCNgACAAAABjI0Mi4xNwBhfHzzddrdCKSLGvR12t0II0NJUS5CQVRTOklHVi5JUV9DTE9TRVBSSUNFLjIwMjUvOC84AQAAAM06hgACAAAABjEwOS42MwBhfHzzddrdCHrFH/R12t0IJENJUS5CQVRTOklHVi5JUV9DTE9TRVBSSUNFLjIwMjUvOC8xMQEAAADNOoYAAgAAAAYxMDguMzcAYXx883Xa3QhH0ZsJdtrdCCpDSVEuQkFU</t>
  </si>
  <si>
    <t>UzpJR1YuSVFfU0hBUkVTT1VUU1RBTkRJTkcuMjAyNS84LzgBAAAAzTqGAAIAAAADMTA4AGF8fPN12t0IWSgc9HXa3QglQ0lRLkJBVFM6SUdWLklRX0NMT1NFUFJJQ0UuMjAyMy8xMi8yOQEAAADNOoYAAgAAAAY4MS4xMjgAYXx883Xa3QgxAQ30ddrdCCVDSVEuQkFUUzpJR1YuSVFfQ0xPU0VQUklDRS4yMDI0LzEyLzMxAQAAAM06hgACAAAABjEwMC4xMgBhfHzzddrdCOLEHPR12t0IKENJUS5OQVNEQVFHTTpCT1RaLklRX0NMT1NFUFJJQ0UuMjAyNS84LzgBAAAA9/0IFgIAAAAEMzMuNgBhfHzzddrdCIicHfR12t0IKUNJUS5OQVNEQVFHTTpCT1RaLklRX0NMT1NFUFJJQ0UuMjAyNS84LzExAQAAAPf9CBYCAAAABTMzLjMxAGF8fPN12t0IJVybCXba3QgjQ0lRLk5BU0RBUUdNOkJPVFouSVFfVldBUC4yMDI1LzgvMTEBAAAA9/0IFgIAAAAEMzMuNABhfHzzddrdCD0QF/R12t0IL0NJUS5OQVNEQVFHTTpCT1RaLklRX1NIQVJFU09VVFNUQU5ESU5HLjIwMjUvOC84AQAAAPf9CBYCAAAABTgzLjY2AGF8fPN12t0I7/se9HXa3QgqQ0lRLk5BU0RBUUdNOkJPVFouSVFfQ0xPU0VQUklDRS4yMDIzLzEyLzI5AQAAAPf9CBYCAAAABDI4LjUAYXx883Xa3QjAsxD0ddrdCCpDSVEuTkFTREFRR006Qk9UWi5JUV9DTE9TRVBSSUNFLjIwMjQvMTIvMzEBAAAA9/0IFgIAAAAFMzEuOTUAYXx883Xa3Qj1MRL0ddrdCCdDSVEu</t>
  </si>
  <si>
    <t>TkFTREFRR006QUlRLklRX0NMT1NFUFJJQ0UuMjAyNS84LzgBAAAA6dxiIQIAAAAFNDQuOTEAYXx883Xa3QjPixj0ddrdCChDSVEuTkFTREFRR006QUlRLklRX0NMT1NFUFJJQ0UuMjAyNS84LzExAQAAAOncYiECAAAABTQ0LjY4AGF8fPN12t0IknuZCXba3QgiQ0lRLk5BU0RBUUdNOkFJUS5JUV9WV0FQLjIwMjUvOC8xMQEAAADp3GIhAgAAAAU0NC44NwBhfHzzddrdCP99FfR12t0ILkNJUS5OQVNEQVFHTTpBSVEuSVFfU0hBUkVTT1VUU1RBTkRJTkcuMjAyNS84LzgBAAAA6dxiIQIAAAAJODkuMjUwMDAyAGF8fPN12t0Ia20i9HXa3QgpQ0lRLk5BU0RBUUdNOkFJUS5JUV9DTE9TRVBSSUNFLjIwMjMvMTIvMjkBAAAA6dxiIQIAAAAFMzEuMTgAYXx883Xa3Qj/fRX0ddrdCClDSVEuTkFTREFRR006QUlRLklRX0NMT1NFUFJJQ0UuMjAyNC8xMi8zMQEAAADp3GIhAgAAAAUzOC42NABhfHzzddrdCFkoHPR12t0IJENJUS5BUkNBOkFSVFkuSVFfQ0xPU0VQUklDRS4yMDI1LzgvOAEAAABuH2khAgAAAAU0Mi41MQBhfHzzddrdCMWGHvR12t0IJUNJUS5BUkNBOkFSVFkuSVFfQ0xPU0VQUklDRS4yMDI1LzgvMTEBAAAAbh9pIQIAAAAFNDIuMzkAYXx883Xa3Qg7qpsJdtrdCB9DSVEuQVJDQTpBUlRZLklRX1ZXQVAuMjAyNS84LzExAQAAAG4faSECAAAABTQyLjYxAGF8fPN12t0IoDge9HXa3QgrQ0lRLkFSQ0E6QVJU</t>
  </si>
  <si>
    <t>WS5JUV9TSEFSRVNPVVRTVEFORElORy4yMDI1LzgvOAEAAABuH2khAgAAAAUyOC4xNQBhfHzzddrdCDEBDfR12t0IJkNJUS5BUkNBOkFSVFkuSVFfQ0xPU0VQUklDRS4yMDIzLzEyLzI5AQAAAG4faSECAAAABDM0LjUAYXx883Xa3QjSrR70ddrdCCZDSVEuQVJDQTpBUlRZLklRX0NMT1NFUFJJQ0UuMjAyNC8xMi8zMQEAAABuH2khAgAAAAUzNy4wNwBhfHzzddrdCDEBDfR12t0IKENJUS5OQVNEQVFHTTpST0JULklRX0NMT1NFUFJJQ0UuMjAyNS84LzgBAAAAXGPZIAIAAAAFNDkuOTYAYXx883Xa3QgOYhj0ddrdCClDSVEuTkFTREFRR006Uk9CVC5JUV9DTE9TRVBSSUNFLjIwMjUvOC8xMQEAAABcY9kgAgAAAAU0OS4wNwBhfHzzddrdCJJ7mQl22t0II0NJUS5OQVNEQVFHTTpST0JULklRX1ZXQVAuMjAyNS84LzExAQAAAFxj2SACAAAABTQ5LjM4AGF8fPN12t0IPcgZ9HXa3QgvQ0lRLk5BU0RBUUdNOlJPQlQuSVFfU0hBUkVTT1VUU1RBTkRJTkcuMjAyNS84LzgBAAAAXGPZIAIAAAAJMTAuMzAwMDAyAGF8fPN12t0IwLMQ9HXa3QgqQ0lRLk5BU0RBUUdNOlJPQlQuSVFfQ0xPU0VQUklDRS4yMDIzLzEyLzI5AQAAAFxj2SACAAAABTQ1LjUzAGF8fPN12t0I9TES9HXa3QgqQ0lRLk5BU0RBUUdNOlJPQlQuSVFfQ0xPU0VQUklDRS4yMDI0LzEyLzMxAQAAAFxj2SACAAAABTQ1LjA0AGF8fPN12t0IpIsa9HXa3Qgk</t>
  </si>
  <si>
    <t>Q0lRLkFSQ0E6SUdQVC5JUV9DTE9TRVBSSUNFLjIwMjUvOC84AQAAAMwCXgECAAAABjUwLjE2NQBhfHzzddrdCM+dHPR12t0IJUNJUS5BUkNBOklHUFQuSVFfQ0xPU0VQUklDRS4yMDI1LzgvMTEBAAAAzAJeAQIAAAAFNTAuMjIAYXx883Xa3Qg4MJsJdtrdCB9DSVEuQVJDQTpJR1BULklRX1ZXQVAuMjAyNS84LzExAQAAAMwCXgECAAAABDUwLjQAYXx883Xa3QiAdR30ddrdCCtDSVEuQVJDQTpJR1BULklRX1NIQVJFU09VVFNUQU5ESU5HLjIwMjUvOC84AQAAAMwCXgECAAAAAzkuOQBhfHzzddrdCP99FfR12t0IJkNJUS5BUkNBOklHUFQuSVFfQ0xPU0VQUklDRS4yMDIzLzEyLzI5AQAAAMwCXgECAAAABTM4LjYxAGF8fPN12t0IoDge9HXa3QgmQ0lRLkFSQ0E6SUdQVC5JUV9DTE9TRVBSSUNFLjIwMjQvMTIvMzEBAAAAzAJeAQIAAAAFNDUuMjMAYXx883Xa3Qh0NCH0ddrdCCRDSVEuQkFUUzpXVEFJLklRX0NMT1NFUFJJQ0UuMjAyNS84LzgBAAAAYE5vZAIAAAAFMjUuNTMAYXx883Xa3Qg9EBf0ddrdCCVDSVEuQkFUUzpXVEFJLklRX0NMT1NFUFJJQ0UuMjAyNS84LzExAQAAAGBOb2QCAAAABDI1LjQAYXx883Xa3QhRBpkJdtrdCB9DSVEuQkFUUzpXVEFJLklRX1ZXQVAuMjAyNS84LzExAQAAAGBOb2QCAAAABTI1LjU1AGF8fPN12t0InSIg9HXa3QgrQ0lRLkJBVFM6V1RBSS5JUV9TSEFSRVNPVVRTVEFORElO</t>
  </si>
  <si>
    <t>Ry4yMDI1LzgvOAEAAABgTm9kAgAAAAM4LjYAYXx883Xa3Qg9yBn0ddrdCCZDSVEuQkFUUzpXVEFJLklRX0NMT1NFUFJJQ0UuMjAyMy8xMi8yOQEAAABgTm9kAgAAAAUyMC42OQBhfHzzddrdCDEBDfR12t0IJkNJUS5CQVRTOldUQUkuSVFfQ0xPU0VQUklDRS4yMDI0LzEyLzMxAQAAAGBOb2QCAAAAAjIyAGF8fPN12t0IpIsa9HXa3QgkQ0lRLkFSQ0E6VEhOUS5JUV9DTE9TRVBSSUNFLjIwMjUvOC84AQAAAK7DfiQCAAAABTU2LjIxAGF8fPN12t0IKZgg9HXa3QglQ0lRLkFSQ0E6VEhOUS5JUV9DTE9TRVBSSUNFLjIwMjUvOC8xMQEAAACuw34kAgAAAAU1NS44MQBhfHzzddrdCEfRmwl22t0IH0NJUS5BUkNBOlRITlEuSVFfVldBUC4yMDI1LzgvMTEBAAAArsN+JAIAAAAFNTYuMTYAYXx883Xa3QjAsxD0ddrdCCtDSVEuQVJDQTpUSE5RLklRX1NIQVJFU09VVFNUQU5ESU5HLjIwMjUvOC84AQAAAK7DfiQCAAAABTMuNzI1AGF8fPN12t0I9TES9HXa3QgmQ0lRLkFSQ0E6VEhOUS5JUV9DTE9TRVBSSUNFLjIwMjMvMTIvMjkBAAAArsN+JAIAAAAHNDEuMjQwNQBhfHzzddrdCMCzEPR12t0IJkNJUS5BUkNBOlRITlEuSVFfQ0xPU0VQUklDRS4yMDI0LzEyLzMxAQAAAK7DfiQCAAAAAjQ5AGF8fPN12t0I9TES9HXa3QgoQ0lRLk5BU0RBUUdNOkZEVFguSVFfQ0xPU0VQUklDRS4yMDI1LzgvOAEAAAC9pZ0mAgAAAAcz</t>
  </si>
  <si>
    <t>OS41MjcxAGF8fPN12t0IGlUW9HXa3QgpQ0lRLk5BU0RBUUdNOkZEVFguSVFfQ0xPU0VQUklDRS4yMDI1LzgvMTEBAAAAvaWdJgIAAAAHMzguNzcwOQBhfHzzddrdCEDfmAl22t0II0NJUS5OQVNEQVFHTTpGRFRYLklRX1ZXQVAuMjAyNS84LzExAQAAAL2lnSYCAAAABTM5LjE1AGF8fPN12t0I/30V9HXa3QgvQ0lRLk5BU0RBUUdNOkZEVFguSVFfU0hBUkVTT1VUU1RBTkRJTkcuMjAyNS84LzgBAAAAvaWdJgIAAAAINC42ODg0NjkAYXx883Xa3QhAmB/0ddrdCClDSVEuTkFTREFRR006RkRUWC5JUV9DTE9TRVBSSUNFLjIwMjMvNi8xMgEAAAC9pZ0mAgAAAAcyNS41MTcxAGF8fPN12t0IesUf9HXa3QgqQ0lRLk5BU0RBUUdNOkZEVFguSVFfQ0xPU0VQUklDRS4yMDI0LzEyLzMxAQAAAL2lnSYCAAAABTM1LjM1AGF8fPN12t0IDmIY9HXa3QgkQ0lRLkFSQ0E6Q0hBVC5JUV9DTE9TRVBSSUNFLjIwMjUvOC84AQAAAAAwNW0CAAAABDUzLjgAYXx883Xa3QjWXx70ddrdCCVDSVEuQVJDQTpDSEFULklRX0NMT1NFUFJJQ0UuMjAyNS84LzExAQAAAAAwNW0CAAAABTUzLjg3AGF8fPN12t0IO6qbCXba3QgfQ0lRLkFSQ0E6Q0hBVC5JUV9WV0FQLjIwMjUvOC8xMQEAAAAAMDVtAgAAAAU1NC4xNABhfHzzddrdCFEBHPR12t0IK0NJUS5BUkNBOkNIQVQuSVFfU0hBUkVTT1VUU1RBTkRJTkcuMjAyNS84LzgBAAAAADA1bQIA</t>
  </si>
  <si>
    <t>AAAFNy41MjUAYXx883Xa3QgxAQ30ddrdCCVDSVEuQVJDQTpDSEFULklRX0NMT1NFUFJJQ0UuMjAyMy81LzE4AQAAAAAwNW0CAAAABzI1LjkwNzgAYXx883Xa3QjPnRz0ddrdCCZDSVEuQVJDQTpDSEFULklRX0NMT1NFUFJJQ0UuMjAyNC8xMi8zMQEAAAAAMDVtAgAAAAU0MC40NgBhfHzzddrdCO/7HvR12t0IJENJUS5BUkNBOkxPVVAuSVFfQ0xPU0VQUklDRS4yMDI1LzgvOAEAAABZXA8iAgAAAAU2NC41NwBhfHzzddrdCKA4HvR12t0IJUNJUS5BUkNBOkxPVVAuSVFfQ0xPU0VQUklDRS4yMDI1LzgvMTEBAAAAWVwPIgIAAAAHNjQuMDkzNgBhfHzzddrdCCyDmwl22t0IH0NJUS5BUkNBOkxPVVAuSVFfVldBUC4yMDI1LzgvMTEBAAAAWVwPIgIAAAAFNjQuNzMAYXx883Xa3QhL+CH0ddrdCCtDSVEuQVJDQTpMT1VQLklRX1NIQVJFU09VVFNUQU5ESU5HLjIwMjUvOC84AQAAAFlcDyICAAAACDEuNjAwMDAxAGF8fPN12t0IwLMQ9HXa3QgmQ0lRLkFSQ0E6TE9VUC5JUV9DTE9TRVBSSUNFLjIwMjMvMTIvMjkBAAAAWVwPIgIAAAAHNDMuNzk2OQBhfHzzddrdCPUxEvR12t0IJkNJUS5BUkNBOkxPVVAuSVFfQ0xPU0VQUklDRS4yMDI0LzEyLzMxAQAAAFlcDyICAAAABzUzLjM0MjgAYXx883Xa3QiJRiL0ddrdCCRDSVEuQVJDQTpMUk5aLklRX0NMT1NFUFJJQ0UuMjAyNS84LzgBAAAAtXbDJgIAAAAGNDEuNjgyAGF8</t>
  </si>
  <si>
    <t>fPN12t0Ia20i9HXa3QglQ0lRLkFSQ0E6TFJOWi5JUV9DTE9TRVBSSUNFLjIwMjUvOC8xMQEAAAC1dsMmAgAAAAU0MS41NwBhfHzzddrdCIlGnAl22t0IH0NJUS5BUkNBOkxSTlouSVFfVldBUC4yMDI1LzgvMTEBAAAAtXbDJgIAAAAFNDEuNzEAYXx883Xa3QjCoBn0ddrdCCtDSVEuQVJDQTpMUk5aLklRX1NIQVJFU09VVFNUQU5ESU5HLjIwMjUvOC84AQAAALV2wyYCAAAABDAuNzgAYXx883Xa3Qj/fRX0ddrdCCZDSVEuQVJDQTpMUk5aLklRX0NMT1NFUFJJQ0UuMjAyMy8xMi8yOQEAAAC1dsMmAgAAAAczOC4yMTA2AGF8fPN12t0IUQEc9HXa3QgmQ0lRLkFSQ0E6TFJOWi5JUV9DTE9TRVBSSUNFLjIwMjQvMTIvMzEBAAAAtXbDJgIAAAAHMzguOTc4NABhfHzzddrdCM+dHPR12t0II0NJUS5BUkNBOkFJUy5JUV9DTE9TRVBSSUNFLjIwMjUvOC84AQAAAJiXn3ACAAAABzI5LjcyOTIAYXx883Xa3QiAdR30ddrdCCRDSVEuQVJDQTpBSVMuSVFfQ0xPU0VQUklDRS4yMDI1LzgvMTEBAAAAmJefcAIAAAAHMjkuNzM3NgBhfHzzddrdCCVcmwl22t0IHkNJUS5BUkNBOkFJUy5JUV9WV0FQLjIwMjUvOC8xMQEAAACYl59wAgAAAAUyOS45MgBhfHzzddrdCDEBDfR12t0IKkNJUS5BUkNBOkFJUy5JUV9TSEFSRVNPVVRTVEFORElORy4yMDI1LzgvOAEAAACYl59wAgAAAAMwLjgAYXx883Xa3QgtqiH0ddrdCCVDSVEuQVJD</t>
  </si>
  <si>
    <t>QTpBSVMuSVFfQ0xPU0VQUklDRS4yMDIzLzEyLzI5AQAAAJiXn3ADAAAAAABhfHzzddrdCBpVFvR12t0IJUNJUS5BUkNBOkFJUy5JUV9DTE9TRVBSSUNFLjIwMjQvMTIvMzEBAAAAmJefcAIAAAAHMjMuODUyNwBhfHzzddrdCPpJIPR12t0IKENJUS5OQVNEQVFHTTpXSVNFLklRX0NMT1NFUFJJQ0UuMjAyNS84LzgBAAAA6bBDbgIAAAAFMzguOTQAYXx883Xa3QgpmCD0ddrdCClDSVEuTkFTREFRR006V0lTRS5JUV9DTE9TRVBSSUNFLjIwMjUvOC8xMQEAAADpsENuAgAAAAczOC45NjM0AGF8fPN12t0IR9GbCXba3QgjQ0lRLk5BU0RBUUdNOldJU0UuSVFfVldBUC4yMDI1LzgvMTEBAAAA6bBDbgIAAAAFMzkuMjQAYXx883Xa3QjAsxD0ddrdCC9DSVEuTkFTREFRR006V0lTRS5JUV9TSEFSRVNPVVRTVEFORElORy4yMDI1LzgvOAEAAADpsENuAgAAAAQwLjg2AGF8fPN12t0ITf4R9HXa3QgpQ0lRLk5BU0RBUUdNOldJU0UuSVFfQ0xPU0VQUklDRS4yMDIzLzEyLzgBAAAA6bBDbgIAAAAHMjUuNDAyOQBhfHzzddrdCHJkGvR12t0IKkNJUS5OQVNEQVFHTTpXSVNFLklRX0NMT1NFUFJJQ0UuMjAyNC8xMi8zMQEAAADpsENuAgAAAAUzOC4zNwBhfHzzddrdCGjmIPR12t0II0NJUS5MU0U6UkJPVC5JUV9DTE9TRVBSSUNFLjIwMjUvOC84AQAAAI57JBQCAAAABjE1LjE2NQBhfHzzddrdCCJxH/R12t0IJENJUS5MU0U6</t>
  </si>
  <si>
    <t>UkJPVC5JUV9DTE9TRVBSSUNFLjIwMjUvOC8xMQEAAACOeyQUAgAAAAUxNS4wNwBhfHzzddrdCEfRmwl22t0IHkNJUS5MU0U6UkJPVC5JUV9WV0FQLjIwMjUvOC8xMQEAAACOeyQUAgAAAAkxNS4xNDMyMTkAYXx883Xa3Qj/fRX0ddrdCCVDSVEuTFNFOlJCT1QuSVFfQ0xPU0VQUklDRS4yMDIzLzEyLzI5AQAAAI57JBQCAAAABTEzLjE1AGF8fPN12t0IoDge9HXa3QglQ0lRLkxTRTpSQk9ULklRX0NMT1NFUFJJQ0UuMjAyNC8xMi8zMQEAAACOeyQUAgAAAAYxMy44NzUAYXx883Xa3Qh6xR/0ddrdCCRDSVEuWFRSQTpYQUlYLklRX0NMT1NFUFJJQ0UuMjAyNS84LzgBAAAANeziIgIAAAAGMTQwLjI4AGF8fPN12t0IH98W9HXa3QglQ0lRLlhUUkE6WEFJWC5JUV9DTE9TRVBSSUNFLjIwMjUvOC8xMQEAAAA17OIiAgAAAAYxNDEuMjYAYXx883Xa3QhA35gJdtrdCCtDSVEuWFRSQTpYQUlYLklRX1NIQVJFU09VVFNUQU5ESU5HLjIwMjUvOC84AQAAADXs4iICAAAACTM1LjYyNTc2OQBhfHzzddrdCMKgGfR12t0IJkNJUS5YVFJBOlhBSVguSVFfQ0xPU0VQUklDRS4yMDIzLzEyLzI5AQAAADXs4iICAAAABjEwMC4yNgBhfHzzddrdCKPXDPR12t0IJkNJUS5YVFJBOlhBSVguSVFfQ0xPU0VQUklDRS4yMDI0LzEyLzMwAQAAADXs4iICAAAABjEzNC45OABhfHzzddrdCHJkGvR12t0II0NJUS5CSVQ6V1RBSS5JUV9DTE9T</t>
  </si>
  <si>
    <t>RVBSSUNFLjIwMjUvOC84AQAAAE26WyMCAAAABTY1LjQ0AGF8fPN12t0ID0of9HXa3QgkQ0lRLkJJVDpXVEFJLklRX0NMT1NFUFJJQ0UuMjAyNS84LzExAQAAAE26WyMCAAAABTY1LjU2AGF8fPN12t0IO6qbCXba3QgeQ0lRLkJJVDpXVEFJLklRX1ZXQVAuMjAyNS84LzExAQAAAE26WyMCAAAABzY1LjM3NzkAYXx883Xa3QjAsxD0ddrdCCpDSVEuQklUOldUQUkuSVFfU0hBUkVTT1VUU1RBTkRJTkcuMjAyNS84LzgBAAAATbpbIwIAAAAIMTEuOTg5NjMAYXx883Xa3QhN/hH0ddrdCCVDSVEuQklUOldUQUkuSVFfQ0xPU0VQUklDRS4yMDIzLzEyLzI5AQAAAE26WyMCAAAABTU1Ljk0AGF8fPN12t0Iz50c9HXa3QglQ0lRLkJJVDpXVEFJLklRX0NMT1NFUFJJQ0UuMjAyNC8xMi8zMAEAAABNulsjAgAAAAU2Ny4xMgBhfHzzddrdCE3+EfR12t0II0NJUS5MU0U6QUlBRy5JUV9DTE9TRVBSSUNFLjIwMjUvOC84AQAAAPCdgiQCAAAABTE4LjM1AGF8fPN12t0IeioW9HXa3QgkQ0lRLkxTRTpBSUFHLklRX0NMT1NFUFJJQ0UuMjAyNS84LzExAQAAAPCdgiQCAAAABjE4LjUwOABhfHzzddrdCEDfmAl22t0IHkNJUS5MU0U6QUlBRy5JUV9WV0FQLjIwMjUvOC8xMQEAAADwnYIkAgAAAAkxOC40Njk5ODgAYXx883Xa3Qj/fRX0ddrdCCpDSVEuTFNFOkFJQUcuSVFfU0hBUkVTT1VUU1RBTkRJTkcuMjAyNS84LzgBAAAA8J2C</t>
  </si>
  <si>
    <t>JAIAAAAJNDEuNzczMzYyAGF8fPN12t0Iw74X9HXa3QglQ0lRLkxTRTpBSUFHLklRX0NMT1NFUFJJQ0UuMjAyMy8xMi8yOQEAAADwnYIkAgAAAAYxNC4zNzMAYXx883Xa3QjWXx70ddrdCCVDSVEuTFNFOkFJQUcuSVFfQ0xPU0VQUklDRS4yMDI0LzEyLzMxAQAAAPCdgiQCAAAABTE3LjMzAGF8fPN12t0IDmIY9HXa3QgjQ0lRLkFTWDpSQlRaLklRX0NMT1NFUFJJQ0UuMjAyNS84LzgBAAAAKe12IgIAAAAFMTQuNTUAYXx883Xa3QgtqiH0ddrdCCRDSVEuQVNYOlJCVFouSVFfQ0xPU0VQUklDRS4yMDI1LzgvMTEBAAAAKe12IgIAAAAFMTQuNTMAYXx883Xa3QhRH5wJdtrdCB5DSVEuQVNYOlJCVFouSVFfVldBUC4yMDI1LzgvMTEBAAAAKe12IgIAAAAHMTQuNTg0NABhfHzzddrdCFEBHPR12t0IKkNJUS5BU1g6UkJUWi5JUV9TSEFSRVNPVVRTVEFORElORy4yMDI1LzgvOAEAAAAp7XYiAgAAAAkyMC43NzE1OTcAYXx883Xa3Qij1wz0ddrdCCVDSVEuQVNYOlJCVFouSVFfQ0xPU0VQUklDRS4yMDIzLzEyLzI5AQAAACntdiICAAAABTEyLjY1AGF8fPN12t0Iz50c9HXa3QglQ0lRLkFTWDpSQlRaLklRX0NMT1NFUFJJQ0UuMjAyNC8xMi8zMQEAAAAp7XYiAgAAAAUxNC45NABhfHzzddrdCIlGIvR12t0IIkNJUS5EQjpYQjBULklRX0NMT1NFUFJJQ0UuMjAyNS84LzgBAAAA0zPeKQIAAAAGMTguOTk4AGF8fPN12t0I</t>
  </si>
  <si>
    <t>oDge9HXa3QgjQ0lRLkRCOlhCMFQuSVFfQ0xPU0VQUklDRS4yMDI1LzgvMTEBAAAA0zPeKQIAAAAGMTguOTE0AGF8fPN12t0ILIObCXba3QgpQ0lRLkRCOlhCMFQuSVFfU0hBUkVTT1VUU1RBTkRJTkcuMjAyNS84LzgBAAAA0zPeKQIAAAAENC4wOQBhfHzzddrdCAxcIfR12t0IJENJUS5EQjpYQjBULklRX0NMT1NFUFJJQ0UuMjAyMy8xMi8yOQEAAADTM94pAgAAAAUxNy4wMgBhfHzzddrdCP99FfR12t0IJENJUS5EQjpYQjBULklRX0NMT1NFUFJJQ0UuMjAyNC8xMi8zMAEAAADTM94pAgAAAAUyMC40MwBhfHzzddrdCMKgGfR12t0IJENJUS5NRVRBLklRX0NMT1NFUFJJQ0UuMjAyNS84LzExLlVTRAEAAAAX2zwBAgAAAAY3NjUuODcAYXx883Xa3QiSe5kJdtrdCCNDSVEuTUVUQS5JUV9DTE9TRVBSSUNFLjIwMjUvOC84LlVTRAEAAAAX2zwBAgAAAAU3NjkuMwBhfHzzddrdCE3+EfR12t0II0NJUS5NRVRBLklRX01BUktFVENBUC4yMDI1LzgvMTEuVVNEAQAAABfbPAECAAAADjE5MjM5NzMuNzkxNDU4AQYAAAAFAAAAATEBAAAACy0xOTM0MDY1NDM3AwAAAAMxNjACAAAABjEwMDA1NAQAAAABMAcAAAAJOC8xMS8yMDI1YXx883Xa3QhwDSH0ddrdCCJDSVEuQ1JNLklRX01BUktFVENBUC4yMDI1LzgvMTEuVVNEAQAAACXgAQACAAAACTIyMjQ0Mi4wOAEGAAAABQAAAAExAQAAAAstMTk0MDM2MDMyMAMAAAADMTYw</t>
  </si>
  <si>
    <t>AAIAAAAGMjMyLjY4AGF8fPN12t0ILIObCXba3QgiQ0lRLkNSTS5JUV9DTE9TRVBSSUNFLjIwMjUvOC84LlVTRAEAAAAl4AEAAgAAAAYyNDAuNTEAYXx883Xa3QjWXx70ddrdCCNDSVEuTk9XLklRX0NMT1NFUFJJQ0UuMjAyNS84LzExLlVTRAEAAAC/dF4BAgAAAAY4NTYuMzcAYXx883Xa3QhrHJsJdtrdCCJDSVEuTk9XLklRX0NMT1NFUFJJQ0UuMjAyNS84LzguVVNEAQAAAL90XgECAAAABjg3Mi41MQBhfHzzddrdCE3+EfR12t0IJENJUS5EVU9MLklRX0NMT1NFUFJJQ0UuMjAyNS84LzExLlVTRAEAAACw8IcMAgAAAAYzNDAuNTkAYXx883Xa3QhRH5wJdtrdCCNDSVEuRFVPTC5JUV9DTE9TRVBSSUNFLjIwMjUvOC84LlVTRAEAAACw8IcMAgAAAAYzNzAuMzQAYXx883Xa3QiJRiL0ddrdCCNDSVEuU0FQLklRX0NMT1NFUFJJQ0UuMjAyNS84LzExLlVTRAEAAAAL7gEAAgAAAA8yODkuMTM0OTcyMTc0ODUAYXx883Xa3QiG5JoJdtrdCCJDSVEuU0FQLklRX0NMT1NFUFJJQ0UuMjAyNS84LzguVVNEAQAAAAvuAQACAAAADjI5MS43NjM4ODIzODk0AGF8fPN12t0IEowb9HXa3QgjQ0lRLlRFTS5JUV9DTE9TRVBSSUNFLjIwMjUvOC8xMS5VU0QBAAAAANMkGQIAAAAFNjAuODIAYXx883Xa3QhiLZkJdtrdCCJDSVEuVEVNLklRX0NMT1NFUFJJQ0UuMjAyNS84LzguVVNEAQAAAADTJBkCAAAABTYwLjg3AGF8fPN12t0I</t>
  </si>
  <si>
    <t>0lYV9HXa3QgkQ0lRLkFEQkUuSVFfQ0xPU0VQUklDRS4yMDI1LzgvMTEuVVNEAQAAAAFfAAACAAAABjMzMy42NQBhfHzzddrdCH74mwl22t0II0NJUS5BREJFLklRX0NMT1NFUFJJQ0UuMjAyNS84LzguVVNEAQAAAAFfAAACAAAABjM0MS4wNQBhfHzzddrdCE3+EfR12t0II0NJUS5JT1QuSVFfQ0xPU0VQUklDRS4yMDI1LzgvMTEuVVNEAQAAALo+/BECAAAABDMyLjUAYXx883Xa3Qh++JsJdtrdCCJDSVEuSU9ULklRX0NMT1NFUFJJQ0UuMjAyNS84LzguVVNEAQAAALo+/BECAAAABTMzLjc0AGF8fPN12t0IH98W9HXa3QgkQ0lRLldEQVkuSVFfQ0xPU0VQUklDRS4yMDI1LzgvMTEuVVNEAQAAAIdjawECAAAABjIxMy42OQBhfHzzddrdCCyDmwl22t0II0NJUS5XREFZLklRX0NMT1NFUFJJQ0UuMjAyNS84LzguVVNEAQAAAIdjawECAAAABjIyMi4wNwBhfHzzddrdCJIRHvR12t0IJENJUS5SQkxYLklRX0NMT1NFUFJJQ0UuMjAyNS84LzExLlVTRAEAAABpVfQBAgAAAAYxMzAuNzQAb6N883Xa3Qiw8JkJdtrdCCNDSVEuUkJMWC5JUV9DTE9TRVBSSUNFLjIwMjUvOC84LlVTRAEAAABpVfQBAgAAAAYxMjguNzEAb6N883Xa3QjSVhX0ddrdCCNDSVEuQVBQLklRX0NMT1NFUFJJQ0UuMjAyNS84LzExLlVTRAEAAADauc4NAgAAAAY0NjUuNTgAb6N883Xa3QiSe5kJdtrdCCJDSVEuQVBQLklRX0NMT1NFUFJJQ0UuMjAy</t>
  </si>
  <si>
    <t>NS84LzguVVNEAQAAANq5zg0CAAAABjQ1NS45OABvo3zzddrdCE3+EfR12t0IJENJUS5TSE9QLklRX0NMT1NFUFJJQ0UuMjAyNS84LzExLlVTRAEAAAAGKwQFAgAAAAUxNDcuNQBvo3zzddrdCJ7JmQl22t0II0NJUS5TSE9QLklRX0NMT1NFUFJJQ0UuMjAyNS84LzguVVNEAQAAAAYrBAUCAAAABjE0OS42MQBvo3zzddrdCHJkGvR12t0IJENJUS5URUFNLklRX0NMT1NFUFJJQ0UuMjAyNS84LzExLlVTRAEAAABSEyIPAgAAAAYxNTkuMjgAb6N883Xa3QiGVJkJdtrdCCNDSVEuVEVBTS5JUV9DTE9TRVBSSUNFLjIwMjUvOC84LlVTRAEAAABSEyIPAgAAAAYxNjguMDYAb6N883Xa3Qj2Mxj0ddrdCCRDSVEuTVNGVC5JUV9DTE9TRVBSSUNFLjIwMjUvOC8xMS5VU0QBAAAAS1UAAAIAAAAGNTIxLjc3AG+jfPN12t0ILIObCXba3QgjQ0lRLk1TRlQuSVFfQ0xPU0VQUklDRS4yMDI1LzgvOC5VU0QBAAAAS1UAAAIAAAAGNTIyLjA0AG+jfPN12t0I0lYV9HXa3QgkQ0lRLkFNWk4uSVFfQ0xPU0VQUklDRS4yMDI1LzgvMTEuVVNEAQAAAD1JAAACAAAABTIyMS4zAG+jfPN12t0IODCbCXba3QgjQ0lRLkFNWk4uSVFfQ0xPU0VQUklDRS4yMDI1LzgvOC5VU0QBAAAAPUkAAAIAAAAGMjIyLjY5AG+jfPN12t0IctER9HXa3QguQ0lRLk5BU0RBUUdTOkdPT0dMLklRX0NMT1NFUFJJQ0UuMjAyNS84LzExLlVTRAEAAACocQAAAgAA</t>
  </si>
  <si>
    <t>AAMyMDEAb6N883Xa3QglXJsJdtrdCC1DSVEuTkFTREFRR1M6R09PR0wuSVFfQ0xPU0VQUklDRS4yMDI1LzgvOC5VU0QBAAAAqHEAAAIAAAAGMjAxLjQyAG+jfPN12t0IP04d9HXa3QgkQ0lRLlRTTEEuSVFfQ0xPU0VQUklDRS4yMDI1LzgvMTEuVVNEAQAAABDGogECAAAABjMzOS4wMwBvo3zzddrdCGscmwl22t0II0NJUS5UU0xBLklRX0NMT1NFUFJJQ0UuMjAyNS84LzguVVNEAQAAABDGogECAAAABjMyOS42NQBvo3zzddrdCGDaG/R12t0IJENJUS5QTFRSLklRX0NMT1NFUFJJQ0UuMjAyNS84LzExLlVTRAEAAABl+pgCAgAAAAYxODIuNjgAb6N883Xa3QiGVJkJdtrdCCNDSVEuUExUUi5JUV9DTE9TRVBSSUNFLjIwMjUvOC84LlVTRAEAAABl+pgCAgAAAAYxODYuOTYAb6N883Xa3QjDLxX0ddrdCCRDSVEuT1JDTC5JUV9DTE9TRVBSSUNFLjIwMjUvOC8xMS5VU0QBAAAA51YAAAIAAAAGMjUyLjY4AG+jfPN12t0IQN+YCXba3QgjQ0lRLk9SQ0wuSVFfQ0xPU0VQUklDRS4yMDI1LzgvOC5VU0QBAAAA51YAAAIAAAAGMjUwLjA1AG+jfPN12t0IctER9HXa3QgkQ0lRLk5CSVMuSVFfQ0xPU0VQUklDRS4yMDI1LzgvMTEuVVNEAQAAAL/7GQMCAAAABTcwLjI0AG+jfPN12t0IR9GbCXba3QgjQ0lRLk5CSVMuSVFfQ0xPU0VQUklDRS4yMDI1LzgvOC5VU0QBAAAAv/sZAwIAAAAFNjguNzgAb6N883Xa3Qj6SSD0ddrd</t>
  </si>
  <si>
    <t>CCRDSVEuRVNUQy5JUV9DTE9TRVBSSUNFLjIwMjUvOC8xMS5VU0QBAAAAgIRbDQIAAAAFNzIuNTQAb6N883Xa3QhH0ZsJdtrdCCNDSVEuRVNUQy5JUV9DTE9TRVBSSUNFLjIwMjUvOC84LlVTRAEAAACAhFsNAgAAAAU3NC41MQBvo3zzddrdCOgCFvR12t0IJENJUS5TTk9XLklRX0NMT1NFUFJJQ0UuMjAyNS84LzExLlVTRAEAAACwPGQQAgAAAAUxOTEuOABvo3zzddrdCIbkmgl22t0II0NJUS5TTk9XLklRX0NMT1NFUFJJQ0UuMjAyNS84LzguVVNEAQAAALA8ZBACAAAABjE5MS43MwBvo3zzddrdCMMvFfR12t0IJENJUS5ERE9HLklRX0NMT1NFUFJJQ0UuMjAyNS84LzExLlVTRAEAAAC7oQQIAgAAAAYxMjguODMAb6N883Xa3QieyZkJdtrdCCNDSVEuRERPRy5JUV9DTE9TRVBSSUNFLjIwMjUvOC84LlVTRAEAAAC7oQQIAgAAAAYxMzAuOTEAb6N883Xa3Qhy0RH0ddrdCCNDSVEuTkVULklRX0NMT1NFUFJJQ0UuMjAyNS84LzExLlVTRAEAAAA09eAEAgAAAAYyMDEuMTcAb6N883Xa3QiG5JoJdtrdCCJDSVEuTkVULklRX0NMT1NFUFJJQ0UuMjAyNS84LzguVVNEAQAAADT14AQCAAAABTIwNC42AG+jfPN12t0IBmUb9HXa3QgkQ0lRLkdUTEIuSVFfQ0xPU0VQUklDRS4yMDI1LzgvMTEuVVNEAQAAAM2EFxECAAAABTM4LjgyAG+jfPN12t0Ik6KZCXba3QgjQ0lRLkdUTEIuSVFfQ0xPU0VQUklDRS4yMDI1LzgvOC5V</t>
  </si>
  <si>
    <t>U0QBAAAAzYQXEQIAAAAFNDAuNDIAb6N883Xa3Qgcdxn0ddrdCCRDSVEuUEFOVy5JUV9DTE9TRVBSSUNFLjIwMjUvOC8xMS5VU0QBAAAAg32EAQIAAAAGMTY4LjE3AG+jfPN12t0IM7iYCXba3QgjQ0lRLlBBTlcuSVFfQ0xPU0VQUklDRS4yMDI1LzgvOC5VU0QBAAAAg32EAQIAAAAGMTY3LjA2AG+jfPN12t0Iwy8V9HXa3QgjQ0lRLk1EQi5JUV9DTE9TRVBSSUNFLjIwMjUvOC8xMS5VU0QBAAAA4m7MAgIAAAADMjAxAG+jfPN12t0IODCbCXba3QgiQ0lRLk1EQi5JUV9DTE9TRVBSSUNFLjIwMjUvOC84LlVTRAEAAADibswCAgAAAAYyMDkuMTgAb6N883Xa3Qhy0RH0ddrdCCRDSVEuUFNURy5JUV9DTE9TRVBSSUNFLjIwMjUvOC8xMS5VU0QBAAAAuMqlBgIAAAAFNTcuMzQAb6N883Xa3Qg7qpsJdtrdCCNDSVEuUFNURy5JUV9DTE9TRVBSSUNFLjIwMjUvOC84LlVTRAEAAAC4yqUGAgAAAAU1OC41OABvo3zzddrdCA9KH/R12t0IIkNJUS5aUy5JUV9DTE9TRVBSSUNFLjIwMjUvOC8xMS5VU0QBAAAA1MyBAwIAAAAGMjcxLjE4AG+jfPN12t0IO6qbCXba3QghQ0lRLlpTLklRX0NMT1NFUFJJQ0UuMjAyNS84LzguVVNEAQAAANTMgQMCAAAABzI2OS42OTUAb6N883Xa3Qjv+x70ddrdCCRDSVEuQ0ZMVC5JUV9DTE9TRVBSSUNFLjIwMjUvOC8xMS5VU0QBAAAAJgF6EAIAAAAFMTUuOTEAb6N883Xa3QiTopkJdtrdCCND</t>
  </si>
  <si>
    <t>SVEuQ0ZMVC5JUV9DTE9TRVBSSUNFLjIwMjUvOC84LlVTRAEAAAAmAXoQAgAAAAUxNi4zMwBvo3zzddrdCMMvFfR12t0IJENJUS5OVkRBLklRX0NMT1NFUFJJQ0UuMjAyNS84LzExLlVTRAEAAAAzfgAAAgAAAAYxODIuMDYAb6N883Xa3Qg7qpsJdtrdCCNDSVEuTlZEQS5JUV9DTE9TRVBSSUNFLjIwMjUvOC84LlVTRAEAAAAzfgAAAgAAAAUxODIuNwBvo3zzddrdCHLREfR12t0IJENJUS5BQVBMLklRX0NMT1NFUFJJQ0UuMjAyNS84LzExLlVTRAEAAABpYQAAAgAAAAYyMjcuMTgAb6N883Xa3QiSe5kJdtrdCCNDSVEuQUFQTC5JUV9DTE9TRVBSSUNFLjIwMjUvOC84LlVTRAEAAABpYQAAAgAAAAYyMjkuMzUAb6N883Xa3Qj0ARn0ddrdCCRDSVEuQVZHTy5JUV9DTE9TRVBSSUNFLjIwMjUvOC8xMS5VU0QBAAAA8LZ9AQIAAAAFMzAzLjkAb6N883Xa3QglXJsJdtrdCCNDSVEuQVZHTy5JUV9DTE9TRVBSSUNFLjIwMjUvOC84LlVTRAEAAADwtn0BAgAAAAYzMDQuOTcAb6N883Xa3Qiylxf0ddrdCClDSVEuVFdTRToyMzMwLklRX0NMT1NFUFJJQ0UuMjAyNS84LzExLlVTRAEAAACrzAUAAgAAAAszOS4zNjYxMzgxMgBvo3zzddrdCIlGnAl22t0IKENJUS5UV1NFOjIzMzAuSVFfQ0xPU0VQUklDRS4yMDI1LzgvOC5VU0QBAAAAq8wFAAIAAAALMzkuMzA0MjMxNzUAb6N883Xa3QjDLxX0ddrdCCxDSVEuS09TRTpBMDAw</t>
  </si>
  <si>
    <t>NjYwLklRX0NMT1NFUFJJQ0UuMjAyNS84LzExLlVTRAEAAACdeg0AAgAAAAkxOTEuNzU2NzMAb6N883Xa3QiG5JoJdtrdCCtDSVEuS09TRTpBMDAwNjYwLklRX0NMT1NFUFJJQ0UuMjAyNS84LzguVVNEAQAAAJ16DQACAAAACzE4NC42MzIwMzQ1AG+jfPN12t0It6cR9HXa3QgtQ0lRLk5BU0RBUUdTOkFTTUwuSVFfQ0xPU0VQUklDRS4yMDI1LzgvMTEuVVNEAQAAACjvBQACAAAABjcyMS4zMQBvo3zzddrdCDgwmwl22t0ILENJUS5OQVNEQVFHUzpBU01MLklRX0NMT1NFUFJJQ0UuMjAyNS84LzguVVNEAQAAACjvBQACAAAABjcyMi4zMgBvo3zzddrdCLV2HPR12t0IJENJUS5NUlZMLklRX0NMT1NFUFJJQ0UuMjAyNS84LzExLlVTRAEAAAC2eQAAAgAAAAU3Ny4yOABvo3zzddrdCLDwmQl22t0II0NJUS5NUlZMLklRX0NMT1NFUFJJQ0UuMjAyNS84LzguVVNEAQAAALZ5AAACAAAABTc3LjM0AG+jfPN12t0I/tka9HXa3QgjQ0lRLlZSVC5JUV9DTE9TRVBSSUNFLjIwMjUvOC8xMS5VU0QBAAAARJuHIgIAAAAGMTM5LjgzAG+jfPN12t0IUQaZCXba3QgiQ0lRLlZSVC5JUV9DTE9TRVBSSUNFLjIwMjUvOC84LlVTRAEAAABEm4ciAgAAAAYxMzkuOTMAb6N883Xa3QizCBX0ddrdCCRDSVEuQU5FVC5JUV9DTE9TRVBSSUNFLjIwMjUvOC8xMS5VU0QBAAAAw9v8AQIAAAAGMTM3LjY1AG+jfPN12t0IUR+cCXba3QgjQ0lR</t>
  </si>
  <si>
    <t>LkFORVQuSVFfQ0xPU0VQUklDRS4yMDI1LzgvOC5VU0QBAAAAw9v8AQIAAAAGMTM5LjE4AG+jfPN12t0It6cR9HXa3QgpQ0lRLlRXU0U6MjQ1NC5JUV9DTE9TRVBSSUNFLjIwMjUvOC8xMS5VU0QBAAAAPTdcAAIAAAALNDUuMjA0MzM2NTcAfsp883Xa3Qh++JsJdtrdCChDSVEuVFdTRToyNDU0LklRX0NMT1NFUFJJQ0UuMjAyNS84LzguVVNEAQAAAD03XAACAAAACjQ1LjE1ODA1MzUAb6N883Xa3Qg7uBb0ddrdCCJDSVEuTVUuSVFfQ0xPU0VQUklDRS4yMDI1LzgvMTEuVVNEAQAAAAZpBAACAAAABjEyMy43MgB+ynzzddrdCCVcmwl22t0IIUNJUS5NVS5JUV9DTE9TRVBSSUNFLjIwMjUvOC84LlVTRAEAAAAGaQQAAgAAAAYxMTguODkAfsp883Xa3QiD6h30ddrdCCRDSVEuUUNPTS5JUV9DTE9TRVBSSUNFLjIwMjUvOC8xMS5VU0QBAAAA1YIAAAIAAAAGMTQ3Ljk3AH7KfPN12t0IsPCZCXba3QgjQ0lRLlFDT00uSVFfQ0xPU0VQUklDRS4yMDI1LzgvOC5VU0QBAAAA1YIAAAIAAAAGMTQ3LjU2AH7KfPN12t0IswgV9HXa3QgkQ0lRLlNOUFMuSVFfQ0xPU0VQUklDRS4yMDI1LzgvMTEuVVNEAQAAANSIAAACAAAABjYxNi4xMgB+ynzzddrdCJJ7mQl22t0II0NJUS5TTlBTLklRX0NMT1NFUFJJQ0UuMjAyNS84LzguVVNEAQAAANSIAAACAAAABjYxOS40MgB+ynzzddrdCLenEfR12t0II0NJUS5BUk0uSVFfQ0xPU0VQ</t>
  </si>
  <si>
    <t>UklDRS4yMDI1LzgvMTEuVVNEAQAAACznxScCAAAABjE0MS4wNQB+ynzzddrdCH74mwl22t0IIkNJUS5BUk0uSVFfQ0xPU0VQUklDRS4yMDI1LzgvOC5VU0QBAAAALOfFJwIAAAAFMTM4LjUAfsp883Xa3QhhPRr0ddrdCCRDSVEuQUdJWC5JUV9DTE9TRVBSSUNFLjIwMjUvNy8xNi5VU0QBAAAAI/cAcAIAAAAHMzEuNzcxMgB+ynzzddrdCIQ+EPR12t0II0NJUS5BR0lYLklRX0NMT1NFUFJJQ0UuMjAyNS83LzkuVVNEAQAAACP3AHACAAAABTMxLjY4AH7KfPN12t0It6cR9HXa3QgbQ0lRLkFHSVguSVFfQ0xPU0VQUklDRS4uVVNEAQAAACP3AHACAAAABzMzLjE0MDYAfsp883Xa3Qh+ynzzddrdCCVDSVEuQUdJWC5JUV9DTE9TRVBSSUNFLjIwMjQvMTEvMjkuVVNEAQAAACP3AHACAAAABTI4LjIzAH7KfPN12t0Il5MT9HXa3QgkQ0lRLkFHSVguSVFfQ0xPU0VQUklDRS4yMDI1LzcvMTUuVVNEAQAAACP3AHACAAAABTMxLjc5AH7KfPN12t0IO7gW9HXa3QgkQ0lRLl5ORFguSVFfQ0xPU0VQUklDRS4yMDI1LzcvMTYuVVNEAQAAAA6zKAACAAAACjIyOTA3Ljk2NjcAfsp883Xa3Qiylxf0ddrdCCNDSVEuXk5EWC5JUV9DTE9TRVBSSUNFLjIwMjUvNy85LlVTRAEAAAAOsygAAgAAAAoyMjg2NC45MDY2AH7KfPN12t0If/AJ9HXa3QgbQ0lRLl5ORFguSVFfQ0xPU0VQUklDRS4uVVNEAQAAAA6zKAACAAAACjIzODM5LjE5</t>
  </si>
  <si>
    <t>NjQAfsp883Xa3Qh+ynzzddrdCCVDSVEuXk5EWC5JUV9DTE9TRVBSSUNFLjIwMjQvMTIvMzEuVVNEAQAAAA6zKAACAAAACjIxMDEyLjE3MzcAfsp883Xa3QiG5JoJdtrdCCNDSVEuXk5EWC5JUV9DTE9TRVBSSUNFLjIwMjUvOC8xLlVTRAEAAAAOsygAAgAAAAoyMjc2My4zMTMzAH7KfPN12t0IODCbCXba3QglQ0lRLl5ORFguSVFfQ0xPU0VQUklDRS4yMDI0LzExLzI5LlVTRAEAAAAOsygAAgAAAAoyMDkzMC4zNjYyAH7KfPN12t0IYGIM9HXa3QglQ0lRLl5ORFguSVFfQ0xPU0VQUklDRS4yMDIzLzEyLzI5LlVTRAEAAAAOsygAAgAAAAoxNjgyNS45MzA3AH7KfPN12t0IR9GbCXba3QgkQ0lRLl5ORFguSVFfQ0xPU0VQUklDRS4yMDI1LzcvMTUuVVNEAQAAAA6zKAACAAAACjIyODg0LjU4ODQAfsp883Xa3QjgJh30ddrdCCRDSVEuXlNQWC5JUV9DTE9TRVBSSUNFLjIwMjUvNy8xNi5VU0QBAAAAm7goAAIAAAAPNjI2My42OTUyNDE1MDc3AH7KfPN12t0Ig+od9HXa3QgjQ0lRLl5TUFguSVFfQ0xPU0VQUklDRS4yMDI1LzcvOS5VU0QBAAAAm7goAAIAAAAQNjI2My4yNjQzNzg1NzQzNAB+ynzzddrdCHANIfR12t0IJUNJUS5eU1BYLklRX0NMT1NFUFJJQ0UuMjAyNC8xMS8yOS5VU0QBAAAAm7goAAIAAAAQNjAzMi4zODQ0MTIyNzM5MgB+ynzzddrdCP7ZGvR12t0IJENJUS5eU1BYLklRX0NMT1NFUFJJQ0UuMjAy</t>
  </si>
  <si>
    <t>ABAzOTE5LjI4Njk1ODgzMjI3AH7KfPN12t0IStYN9HXa3QgtQ0lRLktPU0U6QTAwMDY2MC5JUV9DTE9TRVBSSUNFLjIwMjQvMTIvMzAuVVNEAQAAAJ16DQACAAAACzExNy45NzQyODE3ACbJVfR12t0I2JNTCnba3QgkQ0lRLlNBUC5JUV9DTE9TRVBSSUNFLjIwMjQvMTIvMzAuVVNEAQAAAAvuAQACAAAADTI0NS4xNzUzNDc2NTgAJslV9HXa3QjYk1MKdtrdCDRDSVEuTkFTREFRR006UVFRLklRX0hPTERJTkdTX0VRVUlUWV9BU1NFVFMuMjAyNS84LzEyAQAAAA66ewACAAAACTM2NjU5Ni44NQCw3oX5ddrdCHcfVQp22t0INUNJUS5OQVNEQVFHTTpST0JULklRX0hPTERJTkdTX0VRVUlUWV9BU1NFVFMuMjAyNS84LzEyAQAAAFxj2SACAAAABjUzNy4xNAC+84X5ddrdCGj4VAp22t0IMUNJUS5BUkNBOkNIQVQuSVFfSE9MRElOR1NfRVFVSVRZX0FTU0VUUy4yMDI1LzgvMTIBAAAAADA1bQIAAAAGNDI5LjM0AL7zhfl12t0Ih0ZVCnba3QgxQ0lRLkFSQ0E6TFJOWi5JUV9IT0xESU5HU19FUVVJVFlfQVNTRVRTLjIwMjUvOC8xMgEAAAC1dsMmAgAAAAUzMi42NgC+84X5ddrdCKeUVQp22t0IMENJUS5CSVQ6V1RBSS5JUV9IT0xESU5HU19FUVVJVFlfQVNTRVRTLjIwMjUvOC8xMgEAAABNulsjAgAAAAY5MTkuMjMAvvOF+XXa3QgsWFYKdtrdCDVDSVEuTkFTREFRR006QUdJWC5JUV9IT0xESU5HU19FUVVJVFlfQVNT</t>
  </si>
  <si>
    <t>RVRTLjIwMjUvOC8xMgEAAAAj9wBwAgAAAAUyOC4yMgC+84X5ddrdCBcxVgp22t0INUNJUS5OQVNEQVFHTTpGRFRYLklRX0hPTERJTkdTX0VRVUlUWV9BU1NFVFMuMjAyNS84LzEyAQAAAL2lnSYCAAAABjE4NS4wMgC+84X5ddrdCGHNVgp22t0IMUNJUS5BUkNBOkxPVVAuSVFfSE9MRElOR1NfRVFVSVRZX0FTU0VUUy4yMDI1LzgvMTIBAAAAWVwPIgIAAAAGMTAzLjA4AL7zhfl12t0IZfVWCnba3QgwQ0lRLkFSQ0E6QUlTLklRX0hPTERJTkdTX0VRVUlUWV9BU1NFVFMuMjAyNS84LzEyAQAAAJiXn3ACAAAABTE2Ljk1AL7zhfl12t0IqJFXCnba3Qg0Q0lRLk5BU0RBUUdNOlNNSC5JUV9IT0xESU5HU19FUVVJVFlfQVNTRVRTLjIwMjUvOC8xMgEAAABgwjYAAgAAAAgyNzIyNC42MgC+84X5ddrdCKiRVwp22t0INUNJUS5OQVNEQVFHTTpXSVNFLklRX0hPTERJTkdTX0VRVUlUWV9BU1NFVFMuMjAyNS84LzEyAQAAAOmwQ24CAAAABTMxLjgzAL7zhfl12t0ItrhXCnba3QgwQ0lRLkJBVFM6SUdWLklRX0hPTERJTkdTX0VRVUlUWV9BU1NFVFMuMjAyNS84LzEyAQAAAM06hgACAAAACDExMjYxLjI1AL7zhfl12t0ItrhXCnba3QgwQ0lRLkxTRTpSQk9ULklRX0hPTERJTkdTX0VRVUlUWV9BU1NFVFMuMjAyNS84LzEyAQAAAI57JBQCAAAABzM1MjQuNjUAvvOF+XXa3Qi2uFcKdtrdCDVDSVEuTkFTREFRR006Qk9UWi5J</t>
  </si>
  <si>
    <t>UV9IT0xESU5HU19FUVVJVFlfQVNTRVRTLjIwMjUvOC8xMgEAAAD3/QgWAgAAAAcyODE4LjgzAL7zhfl12t0ItrhXCnba3QgxQ0lRLlhUUkE6WEFJWC5JUV9IT0xESU5HU19FUVVJVFlfQVNTRVRTLjIwMjUvOC8xMgEAAAA17OIiAgAAAAc0OTIxLjI2AL7zhfl12t0Ie/RXCnba3Qg0Q0lRLk5BU0RBUUdNOkFJUS5JUV9IT0xESU5HU19FUVVJVFlfQVNTRVRTLjIwMjUvOC8xMgEAAADp3GIhAgAAAAc0MjU2LjA3AL7zhfl12t0Ie/RXCnba3QgwQ0lRLkxTRTpBSUFHLklRX0hPTERJTkdTX0VRVUlUWV9BU1NFVFMuMjAyNS84LzEyAQAAAPCdgiQCAAAABjgxMC40MwC+84X5ddrdCHv0Vwp22t0IMENJUS5BU1g6UkJUWi5JUV9IT0xESU5HU19FUVVJVFlfQVNTRVRTLjIwMjUvOC8xMgEAAAAp7XYiAgAAAAUxOTUuMgC+84X5ddrdCN8cWAp22t0IL0NJUS5EQjpYQjBULklRX0hPTERJTkdTX0VRVUlUWV9BU1NFVFMuMjAyNS84LzEyAQAAANMz3ikCAAAABjEwNi4yNwC+84X5ddrdCN8cWAp22t0IMUNJUS5BUkNBOkFSVFkuSVFfSE9MRElOR1NfRVFVSVRZX0FTU0VUUy4yMDI1LzgvMTIBAAAAbh9pIQIAAAAHMTI3MC4wOQC+84X5ddrdCPBDWAp22t0IMUNJUS5BUkNBOklHUFQuSVFfSE9MRElOR1NfRVFVSVRZX0FTU0VUUy4yMDI1LzgvMTIBAAAAzAJeAQIAAAAGNDk1Ljk4AL7zhfl12t0IDGtYCnba3QgxQ0lRLkJB</t>
  </si>
  <si>
    <t>VFM6V1RBSS5JUV9IT0xESU5HU19FUVVJVFlfQVNTRVRTLjIwMjUvOC8xMgEAAABgTm9kAgAAAAYyMjQuNTcAvvOF+XXa3QgHNVQKdtrdCDFDSVEuQVJDQTpUSE5RLklRX0hPTERJTkdTX0VRVUlUWV9BU1NFVFMuMjAyNS84LzEyAQAAAK7DfiQCAAAABjIxNi43NwC+84X5ddrdCCdcVAp22t0ILENJUS5OQVNEQVFHUzpBU01MLklRX01BUktFVENBUC4yMDI1LzgvMTIuVVNEAQAAACjvBQACAAAAEDI4NjYxNS4zMjQ1ODA3NzIBBgAAAAUAAAABMQEAAAALLTE5MzUzMDc0NDADAAAAAzE2MAIAAAAGMTAwMDU0BAAAAAEwBwAAAAk4LzEyLzIwMjW+84X5ddrdCNiTUwp22t0II0NJUS5OQklTLklRX01BUktFVENBUC4yMDI1LzgvMTIuVVNEAQAAAL/7GQMCAAAADDE3OTgxLjkxNDM5NAEGAAAABQAAAAExAQAAAAstMTkzMjgyOTA4NwMAAAADMTYwAgAAAAYxMDAwNTQEAAAAATAHAAAACTgvMTIvMjAyNb7zhfl12t0I2JNTCnba3QgjQ0lRLkRVT0wuSVFfTUFSS0VUQ0FQLjIwMjUvOC8xMi5VU0QBAAAAsPCHDAIAAAAMMTQ3OTcuMjY4NDI4AQYAAAAFAAAAATEBAAAACy0xOTMyMjE4ODk0AwAAAAMxNjACAAAABjEwMDA1NAQAAAABMAcAAAAJOC8xMi8yMDI1vvOF+XXa3QjYk1MKdtrdCCVDSVEuWFRSQTpYQUlYLklRX0NMT1NFUFJJQ0UuMjAyNS84LzEyAQAAADXs4iICAAAABjE0MC40NABgCIb5ddrdCKiRVwp22t0I</t>
  </si>
  <si>
    <t>HkNJUS5BUkNBOkFJUy5JUV9WV0FQLjIwMjUvOC8xMgEAAACYl59wAgAAAAUzMC40MwC+84X5ddrdCNiTUwp22t0IKENJUS5OQVNEQVFHTTpRUVEuSVFfQ0xPU0VQUklDRS4yMDI1LzgvMTIBAAAADrp7AAIAAAAGNTgwLjA1AL7zhfl12t0IWdFUCnba3QgsQ0lRLkFSQ0E6Q0hBVC5JUV9TSEFSRVNPVVRTVEFORElORy4yMDI1LzgvMTIBAAAAADA1bQIAAAAFNy41MjUAvvOF+XXa3QgHu1MKdtrdCCBDSVEuTFNFOkFJQUcuSVFfVk9MVU1FLjIwMjUvOC8xMgEAAADwnYIkAgAAAAgwLjEzODczNAC+84X5ddrdCAe7Uwp22t0IJENJUS5TTlBTLklRX0NMT1NFUFJJQ0UuMjAyNS84LzEyLlVTRAEAAADUiAAAAgAAAAU2MjUuOAC+84X5ddrdCBLiUwp22t0IJENJUS5BTkVULklRX0NMT1NFUFJJQ0UuMjAyNS84LzEyLlVTRAEAAADD2/wBAgAAAAYxNDEuMjUAvvOF+XXa3QgS4lMKdtrdCCxDSVEuS09TRTpBMDAwNjYwLklRX0NMT1NFUFJJQ0UuMjAyNS84LzEyLlVTRAEAAACdeg0AAgAAAAoxOTQuNDU0MTgyAL7zhfl12t0I7vdTCnba3QgkQ0lRLk5WREEuSVFfQ0xPU0VQUklDRS4yMDI1LzgvMTIuVVNEAQAAADN+AAACAAAABjE4My4xNgC+84X5ddrdCO73Uwp22t0II0NJUS5NREIuSVFfQ0xPU0VQUklDRS4yMDI1LzgvMTIuVVNEAQAAAOJuzAICAAAABjIwNy44MgC+84X5ddrdCG4NVAp22t0IJENJUS5ERE9HLklR</t>
  </si>
  <si>
    <t>X0NMT1NFUFJJQ0UuMjAyNS84LzEyLlVTRAEAAAC7oQQIAgAAAAYxMjguOTYAvvOF+XXa3QhuDVQKdtrdCCRDSVEuT1JDTC5JUV9DTE9TRVBSSUNFLjIwMjUvOC8xMi5VU0QBAAAA51YAAAIAAAAGMjUzLjg2AL7zhfl12t0IB7tTCnba3QgkQ0lRLkFNWk4uSVFfQ0xPU0VQUklDRS4yMDI1LzgvMTIuVVNEAQAAAD1JAAACAAAABjIyMS40NwC+84X5ddrdCBLiUwp22t0II0NJUS5BUFAuSVFfQ0xPU0VQUklDRS4yMDI1LzgvMTIuVVNEAQAAANq5zg0CAAAAAzQ2NwC+84X5ddrdCO73Uwp22t0IJENJUS5BREJFLklRX0NMT1NFUFJJQ0UuMjAyNS84LzEyLlVTRAEAAAABXwAAAgAAAAYzMzguNDMAvvOF+XXa3QhuDVQKdtrdCCNDSVEuTk9XLklRX0NMT1NFUFJJQ0UuMjAyNS84LzEyLlVTRAEAAAC/dF4BAgAAAAY4NTMuNDMAvvOF+XXa3QhuDVQKdtrdCCNDSVEuR1RMQi5JUV9NQVJLRVRDQVAuMjAyNS84LzEyLlVTRAEAAADNhBcRAgAAAAY2NDg0LjEBBgAAAAUAAAABMQEAAAALLTE5Mzg2NzM4MTgDAAAAAzE2MAIAAAAGMTAwMDU0BAAAAAEwBwAAAAk4LzEyLzIwMjW+84X5ddrdCG4NVAp22t0II0NJUS5XREFZLklRX01BUktFVENBUC4yMDI1LzgvMTIuVVNEAQAAAIdjawECAAAADDU3MjY1LjM1MTE3OAEGAAAABQAAAAExAQAAAAstMTk0MTM2NTQxMwMAAAADMTYwAgAAAAYxMDAwNTQEAAAAATAHAAAACTgvMTIv</t>
  </si>
  <si>
    <t>MjAyNb7zhfl12t0Ibg1UCnba3QgkQ0lRLk1FVEEuSVFfQ0xPU0VQUklDRS4yMDI1LzgvMTIuVVNEAQAAABfbPAECAAAAAzc5MAC+84X5ddrdCO73Uwp22t0II0NJUS5EQjpYQjBULklRX0NMT1NFUFJJQ0UuMjAyNS84LzEyAQAAANMz3ikCAAAABTE5LjE1AGAIhvl12t0I57tVCnba3QgeQ0lRLkJJVDpXVEFJLklRX1ZXQVAuMjAyNS84LzEyAQAAAE26WyMCAAAABzY1LjIwMzMAvvOF+XXa3QgHNVQKdtrdCCNDSVEuTkFTREFRR006V0lTRS5JUV9WV0FQLjIwMjUvOC8xMgEAAADpsENuAgAAAAUzOS4wOAC+84X5ddrdCAc1VAp22t0IH0NJUS5BUkNBOlRITlEuSVFfVldBUC4yMDI1LzgvMTIBAAAArsN+JAIAAAAFNTYuNzQAvvOF+XXa3QgnXFQKdtrdCCtDSVEuTFNFOkFJQUcuSVFfU0hBUkVTT1VUU1RBTkRJTkcuMjAyNS84LzEyAQAAAPCdgiQCAAAACTQxLjc3MzM2MgC+84X5ddrdCAc1VAp22t0ILENJUS5YVFJBOlhBSVguSVFfU0hBUkVTT1VUU1RBTkRJTkcuMjAyNS84LzEyAQAAADXs4iICAAAACTM1LjcwOTA2OQC+84X5ddrdCAc1VAp22t0IMENJUS5OQVNEQVFHTTpBR0lYLklRX1NIQVJFU09VVFNUQU5ESU5HLjIwMjUvOC8xMgEAAAAj9wBwAgAAAAgwLjkwMDAwMgC+84X5ddrdCAc1VAp22t0IIUNJUS5BUkNBOklHUFQuSVFfVk9MVU1FLjIwMjUvOC8xMgEAAADMAl4BAgAAAAgwLjA5MDUzMwC+84X5</t>
  </si>
  <si>
    <t>ddrdCAc1VAp22t0IIUNJUS5BUkNBOkFSVFkuSVFfVk9MVU1FLjIwMjUvOC8xMgEAAABuH2khAgAAAAgwLjY5NDgzNwC+84X5ddrdCAc1VAp22t0IJENJUS5BUkNBOlRITlEuSVFfTUFSS0VUQ0FQLjIwMjUvOC8xMgEAAACuw34kAgAAAAkyMTIuMjEzMjUAvvOF+XXa3QgHNVQKdtrdCCRDSVEuXkRKSS5JUV9DTE9TRVBSSUNFLjIwMjUvOC8xMi5VU0QBAAAA+LQoAAIAAAAQNDQ0NTguNjA3ODgwNzg2MwCBHm4JdtrdCM0fiAl22t0II0NJUS5QQU5XLklRX01BUktFVENBUC4yMDI1LzgvMTIuVVNEAQAAAIN9hAECAAAADTExNzE1NS45MjkxNDcBBgAAAAUAAAABMQEAAAALLTE5NDIxMDI4NDMDAAAAAzE2MAIAAAAGMTAwMDU0BAAAAAEwBwAAAAk4LzEyLzIwMjW+84X5ddrdCCdcVAp22t0II0NJUS5SQkxYLklRX01BUktFVENBUC4yMDI1LzgvMTIuVVNEAQAAAGlV9AECAAAADDg5Nzk2LjIzODQ0NQEGAAAABQAAAAExAQAAAAstMTkzNDEyNTQ1NQMAAAADMTYwAgAAAAYxMDAwNTQEAAAAATAHAAAACTgvMTIvMjAyNb7zhfl12t0IJ1xUCnba3QgrQ0lRLkFTWDpSQlRaLklRX1NIQVJFU09VVFNUQU5ESU5HLjIwMjUvOC8xMgEAAAAp7XYiAgAAAAkyMC44NzE1OTcAvvOF+XXa3QgnXFQKdtrdCCtDSVEuQklUOldUQUkuSVFfU0hBUkVTT1VUU1RBTkRJTkcuMjAyNS84LzEyAQAAAE26WyMCAAAACDEyLjAwOTYzAL7z</t>
  </si>
  <si>
    <t>hfl12t0IJ1xUCnba3QghQ0lRLkJBVFM6V1RBSS5JUV9WT0xVTUUuMjAyNS84LzEyAQAAAGBOb2QCAAAACDAuMDc0MTk0AL7zhfl12t0IOYNUCnba3QglQ0lRLk5BU0RBUUdNOlJPQlQuSVFfVk9MVU1FLjIwMjUvOC8xMgEAAABcY9kgAgAAAAgwLjA0MTczMgC+84X5ddrdCDmDVAp22t0IKENJUS5OQVNEQVFHTTpGRFRYLklRX01BUktFVENBUC4yMDI1LzgvMTIBAAAAvaWdJgIAAAAKMTg0LjkzODUzNQC+84X5ddrdCCdcVAp22t0ILUNJUS5OQVNEQVFHTTpCT1RaLklRX0NMT1NFUFJJQ0UuMjAyNS84LzEyLlVTRAEAAAD3/QgWAgAAAAUzMy44OACBHm4JdtrdCMV0hwl22t0IJENJUS5BR0lYLklRX0NMT1NFUFJJQ0UuMjAyNS84LzEyLlVTRAEAAAAj9wBwAgAAAAczMy4xNDA2ANgJbgl22t0IzR+ICXba3QgiQ0lRLkFSTS5JUV9NQVJLRVRDQVAuMjAyNS84LzEyLlVTRAEAAAAs58UnAgAAAAkxNTA3OTEuMDEBBgAAAAUAAAABMQEAAAALLTE5MzQyNTQ0MDcDAAAAAzE2MAIAAAAGMTAwMDU0BAAAAAEwBwAAAAk4LzEyLzIwMjW+84X5ddrdCDmDVAp22t0II0NJUS5DRkxULklRX01BUktFVENBUC4yMDI1LzgvMTIuVVNEAQAAACYBehACAAAACjU3MDguOTYyNjYBBgAAAAUAAAABMQEAAAALLTE5MzQxNzA1NTUDAAAAAzE2MAIAAAAGMTAwMDU0BAAAAAEwBwAAAAk4LzEyLzIwMjW+84X5ddrdCDmDVAp22t0II0NJ</t>
  </si>
  <si>
    <t>US5NU0ZULklRX01BUktFVENBUC4yMDI1LzgvMTIuVVNEAQAAAEtVAAACAAAADjM5MzM5MjguOTc0NDIyAQYAAAAFAAAAATEBAAAACy0xOTM0MjQ3NzkzAwAAAAMxNjACAAAABjEwMDA1NAQAAAABMAcAAAAJOC8xMi8yMDI1vvOF+XXa3Qg5g1QKdtrdCB5DSVEuTFNFOkFJQUcuSVFfVldBUC4yMDI1LzgvMTIBAAAA8J2CJAIAAAAJMTguNDE5MjQ4AL7zhfl12t0IOYNUCnba3QgeQ0lRLkxTRTpSQk9ULklRX1ZXQVAuMjAyNS84LzEyAQAAAI57JBQCAAAACDE1LjAzODkxAL7zhfl12t0IOYNUCnba3QglQ0lRLkFSQ0E6TFJOWi5JUV9DTE9TRVBSSUNFLjIwMjUvOC8xMgEAAAC1dsMmAgAAAAc0Mi4wODkyAGAIhvl12t0I8ENYCnba3QgjQ0lRLk5BU0RBUUdNOkZEVFguSVFfVldBUC4yMDI1LzgvMTIBAAAAvaWdJgIAAAAFMzkuMzEAvvOF+XXa3Qg5g1QKdtrdCCJDSVEuTkFTREFRR006QUlRLklRX1ZXQVAuMjAyNS84LzEyAQAAAOncYiECAAAABTQ1LjE1AL7zhfl12t0IOYNUCnba3QgwQ0lRLk5BU0RBUUdNOkJPVFouSVFfU0hBUkVTT1VUU1RBTkRJTkcuMjAyNS84LzEyAQAAAPf9CBYCAAAABTgzLjY2AL7zhfl12t0IR6pUCnba3QgpQ0lRLlRXU0U6MjQ1NC5JUV9DTE9TRVBSSUNFLjIwMjUvOC8xMi5VU0QBAAAAPTdcAAIAAAALNDUuNDgzNDI5MjgAvvOF+XXa3QhHqlQKdtrdCCNDSVEuSU9ULklRX0NMT1NF</t>
  </si>
  <si>
    <t>UFJJQ0UuMjAyNS84LzEyLlVTRAEAAAC6PvwRAgAAAAUzMi42OQC+84X5ddrdCEeqVAp22t0II0NJUS5RQ09NLklRX01BUktFVENBUC4yMDI1LzgvMTIuVVNEAQAAANWCAAACAAAADTE2NTg5NS45NzU0NDEBBgAAAAUAAAABMQEAAAALLTE5MzQyNTQyNTEDAAAAAzE2MAIAAAAGMTAwMDU0BAAAAAEwBwAAAAk4LzEyLzIwMjW+84X5ddrdCEeqVAp22t0II0NJUS5UU0xBLklRX01BUktFVENBUC4yMDI1LzgvMTIuVVNEAQAAABDGogECAAAADjEwOTkzNjEuOTk5MzI3AQYAAAAFAAAAATEBAAAACy0xOTM0ODQxOTc4AwAAAAMxNjACAAAABjEwMDA1NAQAAAABMAcAAAAJOC8xMi8yMDI1vvOF+XXa3QhHqlQKdtrdCCJDSVEuVEVNLklRX01BUktFVENBUC4yMDI1LzgvMTIuVVNEAQAAAADTJBkCAAAADDExNTI1LjA4NjE5OAEGAAAABQAAAAExAQAAAAstMTkzMjYxNjU2MQMAAAADMTYwAgAAAAYxMDAwNTQEAAAAATAHAAAACTgvMTIvMjAyNb7zhfl12t0IR6pUCnba3QgkQ0lRLkxTRTpSQk9ULklRX0NMT1NFUFJJQ0UuMjAyNS84LzEyAQAAAI57JBQCAAAABjE1LjE0NQBgCIb5ddrdCDyAVgp22t0IJUNJUS5BUkNBOklHUFQuSVFfQ0xPU0VQUklDRS4yMDI1LzgvMTIBAAAAzAJeAQIAAAAFNTAuOTgAYAiG+XXa3Qi2uFcKdtrdCClDSVEuTkFTREFRR006Qk9UWi5JUV9DTE9TRVBSSUNFLjIwMjUvOC8xMgEAAAD3/QgW</t>
  </si>
  <si>
    <t>AgAAAAUzMy44OABgCIb5ddrdCHccVwp22t0IJ0NJUS5OQVNEQVFHTTpRUVEuSVFfTUFSS0VUQ0FQLjIwMjUvOC8xMgEAAAAOunsAAgAAAAszNzA3MzguOTU3NQEGAAAABQAAAAExAQAAAAstMTk2MzcxNDYzNgMAAAADMTYwAgAAAAYxMDAwNTQEAAAAATAHAAAACTgvMTIvMjAyNb7zhfl12t0IWdFUCnba3QgkQ0lRLkFWR08uSVFfQ0xPU0VQUklDRS4yMDI1LzgvMTIuVVNEAQAAAPC2fQECAAAABjMxMi44MwC+84X5ddrdCFnRVAp22t0IJENJUS5NU0ZULklRX0NMT1NFUFJJQ0UuMjAyNS84LzEyLlVTRAEAAABLVQAAAgAAAAY1MjkuMjQAvvOF+XXa3QhZ0VQKdtrdCCNDSVEuU05QUy5JUV9NQVJLRVRDQVAuMjAyNS84LzEyLlVTRAEAAADUiAAAAgAAAA0xMTU4MDAuMzA2NzgzAQYAAAAFAAAAATEBAAAACy0xOTQwNTcyMjQ3AwAAAAMxNjACAAAABjEwMDA1NAQAAAABMAcAAAAJOC8xMi8yMDI1vvOF+XXa3QhZ0VQKdtrdCCNDSVEuUExUUi5JUV9NQVJLRVRDQVAuMjAyNS84LzEyLlVTRAEAAABl+pgCAgAAAA00NDM1NTYuODYyNDU0AQYAAAAFAAAAATEBAAAACy0xOTMzMzI4NzA4AwAAAAMxNjACAAAABjEwMDA1NAQAAAABMAcAAAAJOC8xMi8yMDI1vvOF+XXa3Qho+FQKdtrdCCNDSVEuQURCRS5JUV9NQVJLRVRDQVAuMjAyNS84LzEyLlVTRAEAAAABXwAAAgAAAAoxNDM1NjIuMDA2AQYAAAAFAAAAATEBAAAA</t>
  </si>
  <si>
    <t>Cy0xOTM3MjM4MzkzAwAAAAMxNjACAAAABjEwMDA1NAQAAAABMAcAAAAJOC8xMi8yMDI1vvOF+XXa3Qho+FQKdtrdCCRDSVEuTFNFOkFJQUcuSVFfQ0xPU0VQUklDRS4yMDI1LzgvMTIBAAAA8J2CJAIAAAAFMTguNDkAYAiG+XXa3QhhzVYKdtrdCCVDSVEuQVJDQTpMT1VQLklRX0NMT1NFUFJJQ0UuMjAyNS84LzEyAQAAAFlcDyICAAAABTY1LjU2AL7zhfl12t0Ih0ZVCnba3QgpQ0lRLk5BU0RBUUdNOkZEVFguSVFfQ0xPU0VQUklDRS4yMDI1LzgvMTIBAAAAvaWdJgIAAAAHMzkuNDQ1NABgCIb5ddrdCOe7VQp22t0II0NJUS5OQVNEQVFHTTpCT1RaLklRX1ZXQVAuMjAyNS84LzEyAQAAAPf9CBYCAAAABDMzLjcAvvOF+XXa3Qho+FQKdtrdCCxDSVEuQVJDQTpUSE5RLklRX1NIQVJFU09VVFNUQU5ESU5HLjIwMjUvOC8xMgEAAACuw34kAgAAAAUzLjcyNQC+84X5ddrdCGj4VAp22t0IJENJUS5BUkNBOkNIQVQuSVFfTUFSS0VUQ0FQLjIwMjUvOC8xMgEAAAAAMDVtAgAAAAg0MTQuOTI4NQC+84X5ddrdCGj4VAp22t0ILENJUS5OQVNEQVFHTTpBSVEuSVFfQ0xPU0VQUklDRS4yMDI1LzgvMTIuVVNEAQAAAOncYiECAAAABTQ1LjM0AIEebgl22t0IvviHCXba3QgkQ0lRLk5CSVMuSVFfQ0xPU0VQUklDRS4yMDI1LzgvMTIuVVNEAQAAAL/7GQMCAAAABTc1LjMzAL7zhfl12t0Idx9VCnba3QgjQ0lRLkNSTS5JUV9D</t>
  </si>
  <si>
    <t>TE9TRVBSSUNFLjIwMjUvOC8xMi5VU0QBAAAAJeABAAIAAAAGMjMxLjY2AL7zhfl12t0Idx9VCnba3QgjQ0lRLk9SQ0wuSVFfTUFSS0VUQ0FQLjIwMjUvOC8xMi5VU0QBAAAA51YAAAIAAAAMNzEzMDUwLjM0NTM4AQYAAAAFAAAAATEBAAAACy0xOTM3ODg4NzQwAwAAAAMxNjACAAAABjEwMDA1NAQAAAABMAcAAAAJOC8xMi8yMDI1vvOF+XXa3Qh3H1UKdtrdCCJDSVEuSU9ULklRX01BUktFVENBUC4yMDI1LzgvMTIuVVNEAQAAALo+/BECAAAADDE4NjExLjU5MjIwNgEGAAAABQAAAAExAQAAAAstMTkzODczODMwNAMAAAADMTYwAgAAAAYxMDAwNTQEAAAAATAHAAAACTgvMTIvMjAyNb7zhfl12t0Idx9VCnba3QgkQ0lRLkFBUEwuSVFfQ0xPU0VQUklDRS4yMDI1LzgvMTIuVVNEAQAAAGlhAAACAAAABjIyOS42NQC+84X5ddrdCIdGVQp22t0II0NJUS5BVkdPLklRX01BUktFVENBUC4yMDI1LzgvMTIuVVNEAQAAAPC2fQECAAAADjE0NzEzODYuODI2MzYxAQYAAAAFAAAAATEBAAAACy0xOTM4NTU3MjYwAwAAAAMxNjACAAAABjEwMDA1NAQAAAABMAcAAAAJOC8xMi8yMDI1vvOF+XXa3Qh3H1UKdtrdCCNDSVEuU05PVy5JUV9NQVJLRVRDQVAuMjAyNS84LzEyLlVTRAEAAACwPGQQAgAAAAw2NDQxNi4wMTIxMjkBBgAAAAUAAAABMQEAAAALLTE5MzkyMDc4MTADAAAAAzE2MAIAAAAGMTAwMDU0BAAAAAEwBwAAAAk4</t>
  </si>
  <si>
    <t>LzEyLzIwMjW+84X5ddrdCHcfVQp22t0IJENJUS5BUkNBOkFJUy5JUV9DTE9TRVBSSUNFLjIwMjUvOC8xMgEAAACYl59wAgAAAAYzMC41MTUAYAiG+XXa3Qh8plYKdtrdCCxDSVEuQVJDQTpMUk5aLklRX1NIQVJFU09VVFNUQU5ESU5HLjIwMjUvOC8xMgEAAAC1dsMmAgAAAAQwLjc4AL7zhfl12t0Ih0ZVCnba3QggQ0lRLkJJVDpXVEFJLklRX1ZPTFVNRS4yMDI1LzgvMTIBAAAATbpbIwIAAAAIMC4wMDY3MzgAvvOF+XXa3QiHRlUKdtrdCCBDSVEuQkFUUzpJR1YuSVFfVk9MVU1FLjIwMjUvOC8xMgEAAADNOoYAAgAAAAg1Ljc4NjU3MQC+84X5ddrdCIdGVQp22t0II0NJUS5BUkNBOkFJUy5JUV9NQVJLRVRDQVAuMjAyNS84LzEyAQAAAJiXn3ACAAAABjI0LjQxMgC+84X5ddrdCIdGVQp22t0II0NJUS5WUlQuSVFfQ0xPU0VQUklDRS4yMDI1LzgvMTIuVVNEAQAAAESbhyICAAAABjE0My43MgC+84X5ddrdCJZtVQp22t0IJENJUS5HVExCLklRX0NMT1NFUFJJQ0UuMjAyNS84LzEyLlVTRAEAAADNhBcRAgAAAAUzOS4yNQC+84X5ddrdCJZtVQp22t0IKENJUS5UV1NFOjIzMzAuSVFfTUFSS0VUQ0FQLjIwMjUvOC8xMi5VU0QBAAAAq8wFAAIAAAAQMTAyMzM5My40MjI5NjQ2NAEGAAAABQAAAAExAQAAAAstMTkzNTQ5NzM0MQMAAAADMTYwAgAAAAYxMDAwNTQEAAAAATAHAAAACTgvMTIvMjAyNb7zhfl12t0Ip5RV</t>
  </si>
  <si>
    <t>Cnba3QgjQ0lRLkRET0cuSVFfTUFSS0VUQ0FQLjIwMjUvOC8xMi5VU0QBAAAAu6EECAIAAAAMNDQ5NzQuMTcxNDQ5AQYAAAAFAAAAATEBAAAACy0xOTMyMzU2NzgwAwAAAAMxNjACAAAABjEwMDA1NAQAAAABMAcAAAAJOC8xMi8yMDI1vvOF+XXa3QinlFUKdtrdCCNDSVEuQVJNLklRX0NMT1NFUFJJQ0UuMjAyNS84LzEyLlVTRAEAAAAs58UnAgAAAAYxNDIuMzkAvvOF+XXa3QiWbVUKdtrdCCRDSVEuU0hPUC5JUV9DTE9TRVBSSUNFLjIwMjUvOC8xMi5VU0QBAAAABisEBQIAAAAFMTQ5LjMAvvOF+XXa3QiWbVUKdtrdCCNDSVEuVEVNLklRX0NMT1NFUFJJQ0UuMjAyNS84LzEyLlVTRAEAAAAA0yQZAgAAAAU2Ni4zNAC+84X5ddrdCJZtVQp22t0IK0NJUS5LT1NFOkEwMDA2NjAuSVFfTUFSS0VUQ0FQLjIwMjUvOC8xMi5VU0QBAAAAnXoNAAIAAAAQMTM0MjQwLjM4MDg3OTMyNAEGAAAABQAAAAExAQAAAAstMTkzNDc1NTMzMAMAAAADMTYwAgAAAAYxMDAwNTQEAAAAATAHAAAACTgvMTIvMjAyNb7zhfl12t0Ilm1VCnba3QgiQ0lRLk5FVC5JUV9NQVJLRVRDQVAuMjAyNS84LzEyLlVTRAEAAAA09eAEAgAAAAw3MDUwOC4yNzk0OTgBBgAAAAUAAAABMQEAAAALLTE5MzQwMTg1NzADAAAAAzE2MAIAAAAGMTAwMDU0BAAAAAEwBwAAAAk4LzEyLzIwMjW+84X5ddrdCJZtVQp22t0IKUNJUS5OQVNEQVFHTTpXSVNFLklR</t>
  </si>
  <si>
    <t>X0NMT1NFUFJJQ0UuMjAyNS84LzEyAQAAAOmwQ24CAAAABzM5LjYwMjUAYAiG+XXa3QjfHFgKdtrdCB9DSVEuQVJDQTpMUk5aLklRX1ZXQVAuMjAyNS84LzEyAQAAALV2wyYCAAAABTQxLjc4AGAIhvl12t0Ip5RVCnba3QgjQ0lRLk5BU0RBUUdNOlJPQlQuSVFfVldBUC4yMDI1LzgvMTIBAAAAXGPZIAIAAAAFNDkuNzEAYAiG+XXa3QinlFUKdtrdCDBDSVEuTkFTREFRR006V0lTRS5JUV9TSEFSRVNPVVRTVEFORElORy4yMDI1LzgvMTIBAAAA6bBDbgIAAAAEMC44NgBgCIb5ddrdCKeUVQp22t0IH0NJUS5EQjpYQjBULklRX1ZPTFVNRS4yMDI1LzgvMTIBAAAA0zPeKQMAAAAAAGAIhvl12t0Ip5RVCnba3QgkQ0lRLk5BU0RBUUdNOkFJUS5JUV9WT0xVTUUuMjAyNS84LzEyAQAAAOncYiECAAAACDEuMTA3MDE3AGAIhvl12t0Ip5RVCnba3QgkQ0lRLlhUUkE6WEFJWC5JUV9NQVJLRVRDQVAuMjAyNS84LzEyAQAAADXs4iICAAAACjUwMTQuOTgxNjUAYAiG+XXa3QinlFUKdtrdCCRDSVEuTVJWTC5JUV9DTE9TRVBSSUNFLjIwMjUvOC8xMi5VU0QBAAAAtnkAAAIAAAAFNzcuODEAYAiG+XXa3Qjnu1UKdtrdCCRDSVEuUExUUi5JUV9DTE9TRVBSSUNFLjIwMjUvOC8xMi5VU0QBAAAAZfqYAgIAAAAGMTg2Ljk3AGAIhvl12t0I57tVCnba3QgjQ0lRLk1SVkwuSVFfTUFSS0VUQ0FQLjIwMjUvOC8xMi5VU0QBAAAAtnkA</t>
  </si>
  <si>
    <t>AAIAAAAJNjcwODcuNzgyAQYAAAAFAAAAATEBAAAACy0xOTQwMDAyOTMxAwAAAAMxNjACAAAABjEwMDA1NAQAAAABMAcAAAAJOC8xMi8yMDI1YAiG+XXa3Qjnu1UKdtrdCCJDSVEuQVBQLklRX01BUktFVENBUC4yMDI1LzgvMTIuVVNEAQAAANq5zg0CAAAADTE1Nzk2Mi43MDk4MzgBBgAAAAUAAAABMQEAAAALLTE5MzI4OTgwNTEDAAAAAzE2MAIAAAAGMTAwMDU0BAAAAAEwBwAAAAk4LzEyLzIwMjVgCIb5ddrdCOe7VQp22t0IIkNJUS5OQVNEQVFHTTpRUVEuSVFfVldBUC4yMDI1LzgvMTIBAAAADrp7AAIAAAAGNTc3LjQxAGAIhvl12t0I57tVCnba3QgjQ0lRLk5FVC5JUV9DTE9TRVBSSUNFLjIwMjUvOC8xMi5VU0QBAAAANPXgBAIAAAAGMjAyLjMzAGAIhvl12t0I+OJVCnba3QgjQ0lRLlNBUC5JUV9DTE9TRVBSSUNFLjIwMjUvOC8xMi5VU0QBAAAAC+4BAAIAAAANMjcwLjgzODE5NzU2OABgCIb5ddrdCPjiVQp22t0IJENJUS5DRkxULklRX0NMT1NFUFJJQ0UuMjAyNS84LzEyLlVTRAEAAAAmAXoQAgAAAAUxNi41NgBgCIb5ddrdCPjiVQp22t0IJENJUS5UU0xBLklRX0NMT1NFUFJJQ0UuMjAyNS84LzEyLlVTRAEAAAAQxqIBAgAAAAYzNDAuODQAYAiG+XXa3QgJClYKdtrdCC1DSVEuTkFTREFRR1M6QVNNTC5JUV9DTE9TRVBSSUNFLjIwMjUvOC8xMi5VU0QBAAAAKO8FAAIAAAAGNzQxLjc5AGAIhvl12t0I</t>
  </si>
  <si>
    <t>+OJVCnba3QgoQ0lRLlRXU0U6MjQ1NC5JUV9NQVJLRVRDQVAuMjAyNS84LzEyLlVTRAEAAAA9N1wAAgAAABA3MjQ5NC4zOTY3NTA4MTMzAQYAAAAFAAAAATEBAAAACy0xOTM0MzU1NDkxAwAAAAMxNjACAAAABjEwMDA1NAQAAAABMAcAAAAJOC8xMi8yMDI1YAiG+XXa3Qj44lUKdtrdCCNDSVEuQU1aTi5JUV9NQVJLRVRDQVAuMjAyNS84LzEyLlVTRAEAAAA9SQAAAgAAAA4yMzYxOTU4LjA4MjEyMwEGAAAABQAAAAExAQAAAAstMTkzMzcwMzI4MAMAAAADMTYwAgAAAAYxMDAwNTQEAAAAATAHAAAACTgvMTIvMjAyNWAIhvl12t0I+OJVCnba3QgeQ0lRLkFTWDpSQlRaLklRX1ZXQVAuMjAyNS84LzEyAQAAACntdiICAAAACDE0LjQzOTU1AGAIhvl12t0ICQpWCnba3QgkQ0lRLkJJVDpXVEFJLklRX0NMT1NFUFJJQ0UuMjAyNS84LzEyAQAAAE26WyMCAAAABTY1Ljc5AGAIhvl12t0IDGtYCnba3QgfQ0lRLkFSQ0E6Q0hBVC5JUV9WV0FQLjIwMjUvOC8xMgEAAAAAMDVtAgAAAAU1NC43MQBgCIb5ddrdCAkKVgp22t0IJUNJUS5BUkNBOlRITlEuSVFfQ0xPU0VQUklDRS4yMDI1LzgvMTIBAAAArsN+JAIAAAAFNTYuOTcAYAiG+XXa3Qh3HFcKdtrdCCRDSVEuUUNPTS5JUV9DTE9TRVBSSUNFLjIwMjUvOC8xMi5VU0QBAAAA1YIAAAIAAAAGMTUzLjczAGAIhvl12t0IFzFWCnba3QgiQ0lRLlpTLklRX0NMT1NFUFJJQ0Uu</t>
  </si>
  <si>
    <t>MjAyNS84LzEyLlVTRAEAAADUzIEDAgAAAAYyNzUuNDMAYAiG+XXa3QgXMVYKdtrdCCRDSVEuUkJMWC5JUV9DTE9TRVBSSUNFLjIwMjUvOC8xMi5VU0QBAAAAaVX0AQIAAAAGMTI5LjUzAGAIhvl12t0IFzFWCnba3QgkQ0lRLkRVT0wuSVFfQ0xPU0VQUklDRS4yMDI1LzgvMTIuVVNEAQAAALDwhwwCAAAABjMyMi45MwBgCIb5ddrdCBcxVgp22t0IIkNJUS5NREIuSVFfTUFSS0VUQ0FQLjIwMjUvOC8xMi5VU0QBAAAA4m7MAgIAAAAMMTY5ODEuODY4NTI4AQYAAAAFAAAAATEBAAAACy0xOTM5MzcwMjE2AwAAAAMxNjACAAAABjEwMDA1NAQAAAABMAcAAAAJOC8xMi8yMDI1YAiG+XXa3QgJClYKdtrdCC1DSVEuTkFTREFRR1M6R09PR0wuSVFfTUFSS0VUQ0FQLjIwMjUvOC8xMi5VU0QBAAAAqHEAAAIAAAAKMjQ2MzY0Ni41NgEGAAAABQAAAAExAQAAAAstMTkzNDkyODU1MQMAAAADMTYwAgAAAAYxMDAwNTQEAAAAATAHAAAACTgvMTIvMjAyNWAIhvl12t0ICQpWCnba3QgoQ0lRLk5BU0RBUUdNOkFJUS5JUV9DTE9TRVBSSUNFLjIwMjUvOC8xMgEAAADp3GIhAgAAAAU0NS4zNABgCIb5ddrdCIdDVwp22t0IKkNJUS5EQjpYQjBULklRX1NIQVJFU09VVFNUQU5ESU5HLjIwMjUvOC8xMgEAAADTM94pAgAAAAQ0LjA5AGAIhvl12t0ILFhWCnba3QgsQ0lRLkFSQ0E6QVJUWS5JUV9TSEFSRVNPVVRTVEFORElORy4yMDI1</t>
  </si>
  <si>
    <t>LzgvMTIBAAAAbh9pIQIAAAAFMjguMTUAYAiG+XXa3QgsWFYKdtrdCCNDSVEuTkFTREFRR006QUdJWC5JUV9WV0FQLjIwMjUvOC8xMgEAAAAj9wBwAgAAAAUzMi44OQBgCIb5ddrdCCxYVgp22t0IIUNJUS5BUkNBOkNIQVQuSVFfVk9MVU1FLjIwMjUvOC8xMgEAAAAAMDVtAgAAAAgwLjMyMDI1MwBgCIb5ddrdCCxYVgp22t0IJ0NJUS5OQVNEQVFHTTpBSVEuSVFfTUFSS0VUQ0FQLjIwMjUvOC8xMgEAAADp3GIhAgAAAAs0MDQ2LjU5NTA5MQBgCIb5ddrdCCxYVgp22t0IIkNJUS5NVS5JUV9DTE9TRVBSSUNFLjIwMjUvOC8xMi5VU0QBAAAABmkEAAIAAAAGMTI3Ljc1AGAIhvl12t0IPIBWCnba3QgkQ0lRLlNOT1cuSVFfQ0xPU0VQUklDRS4yMDI1LzgvMTIuVVNEAQAAALA8ZBACAAAABjE5My4wNgBgCIb5ddrdCDyAVgp22t0IJENJUS5XREFZLklRX0NMT1NFUFJJQ0UuMjAyNS84LzEyLlVTRAEAAACHY2sBAgAAAAUyMTQuNgBgCIb5ddrdCDyAVgp22t0IIUNJUS5aUy5JUV9NQVJLRVRDQVAuMjAyNS84LzEyLlVTRAEAAADUzIEDAgAAAAw0Mjg4My4yNTg5MzkBBgAAAAUAAAABMQEAAAALLTE5Mzk1MzgzOTIDAAAAAzE2MAIAAAAGMTAwMDU0BAAAAAEwBwAAAAk4LzEyLzIwMjVgCIb5ddrdCDyAVgp22t0IIkNJUS5DUk0uSVFfTUFSS0VUQ0FQLjIwMjUvOC8xMi5VU0QBAAAAJeABAAIAAAAJMjIxNDY2Ljk2AQYA</t>
  </si>
  <si>
    <t>AAAFAAAAATEBAAAACy0xOTQwMzYwMzIwAwAAAAMxNjACAAAABjEwMDA1NAQAAAABMAcAAAAJOC8xMi8yMDI1YAiG+XXa3Qg8gFYKdtrdCCRDSVEuQVNYOlJCVFouSVFfQ0xPU0VQUklDRS4yMDI1LzgvMTIBAAAAKe12IgIAAAAFMTQuNDUAYAiG+XXa3QjfHFgKdtrdCCVDSVEuQVJDQTpDSEFULklRX0NMT1NFUFJJQ0UuMjAyNS84LzEyAQAAAAAwNW0CAAAABTU1LjE0AGAIhvl12t0IYc1WCnba3QgfQ0lRLkFSQ0E6SUdQVC5JUV9WV0FQLjIwMjUvOC8xMgEAAADMAl4BAgAAAAU1MC44NwBgCIb5ddrdCDyAVgp22t0IJUNJUS5BUkNBOkFSVFkuSVFfQ0xPU0VQUklDRS4yMDI1LzgvMTIBAAAAbh9pIQIAAAAFNDMuMDQAYAiG+XXa3QjfHFgKdtrdCCRDSVEuUFNURy5JUV9DTE9TRVBSSUNFLjIwMjUvOC8xMi5VU0QBAAAAuMqlBgIAAAAFNTkuNDEAYAiG+XXa3Qh8plYKdtrdCCNDSVEuTlZEQS5JUV9NQVJLRVRDQVAuMjAyNS84LzEyLlVTRAEAAAAzfgAAAgAAAAc0NDY5MTA0AQYAAAAFAAAAATEBAAAACy0xOTQwNTcyMjQ5AwAAAAMxNjACAAAABjEwMDA1NAQAAAABMAcAAAAJOC8xMi8yMDI1YAiG+XXa3Qh8plYKdtrdCCJDSVEuTk9XLklRX01BUktFVENBUC4yMDI1LzgvMTIuVVNEAQAAAL90XgECAAAADDE3NzEwMi45NDAxNwEGAAAABQAAAAExAQAAAAstMTkzNDkzMjczMQMAAAADMTYwAgAAAAYxMDAwNTQE</t>
  </si>
  <si>
    <t>AAAAATAHAAAACTgvMTIvMjAyNWAIhvl12t0IfKZWCnba3QgfQ0lRLkFSQ0E6QVJUWS5JUV9WV0FQLjIwMjUvOC8xMgEAAABuH2khAgAAAAU0Mi44MQBgCIb5ddrdCHymVgp22t0IKUNJUS5UV1NFOjIzMzAuSVFfQ0xPU0VQUklDRS4yMDI1LzgvMTIuVVNEAQAAAKvMBQACAAAACzM5LjQ2MzU2MzY0AGAIhvl12t0IYc1WCnba3QgrQ0lRLkJBVFM6SUdWLklRX1NIQVJFU09VVFNUQU5ESU5HLjIwMjUvOC8xMgEAAADNOoYAAgAAAAMxMDgAYAiG+XXa3QhhzVYKdtrdCCNDSVEuQkFUUzpJR1YuSVFfTUFSS0VUQ0FQLjIwMjUvOC8xMgEAAADNOoYAAgAAAAgxMTgzMi40OAEGAAAABQAAAAExAQAAAAstMTkzODcwNzMyNgMAAAADMTYwAgAAAAYxMDAwNTQEAAAAATAHAAAACTgvMTIvMjAyNWAIhvl12t0IYc1WCnba3QgiQ0lRLlZSVC5JUV9NQVJLRVRDQVAuMjAyNS84LzEyLlVTRAEAAABEm4ciAgAAAAs1NDg4MS44NzY5NQEGAAAABQAAAAExAQAAAAstMTkzNDE5NTQzNQMAAAADMTYwAgAAAAYxMDAwNTQEAAAAATAHAAAACTgvMTIvMjAyNWAIhvl12t0IYc1WCnba3QgvQ0lRLk5BU0RBUUdNOkFJUS5JUV9TSEFSRVNPVVRTVEFORElORy4yMDI1LzgvMTIBAAAA6dxiIQIAAAAJODkuMjUwMDAyAGAIhvl12t0IZfVWCnba3QghQ0lRLkFSQ0E6VEhOUS5JUV9WT0xVTUUuMjAyNS84LzEyAQAAAK7DfiQCAAAACDAuMDE3</t>
  </si>
  <si>
    <t>NTk5AGAIhvl12t0IZfVWCnba3QgoQ0lRLk5BU0RBUUdNOkJPVFouSVFfTUFSS0VUQ0FQLjIwMjUvOC8xMgEAAAD3/QgWAgAAAAkyODM0LjQwMDgAYAiG+XXa3Qhl9VYKdtrdCCNDSVEuQU5FVC5JUV9NQVJLRVRDQVAuMjAyNS84LzEyLlVTRAEAAADD2/wBAgAAAA0xNzc1MzIuMjM1MDY2AQYAAAAFAAAAATEBAAAACy0xOTMzMDUyMTMxAwAAAAMxNjACAAAABjEwMDA1NAQAAAABMAcAAAAJOC8xMi8yMDI1YAiG+XXa3Qhl9VYKdtrdCDBDSVEuTkFTREFRR006Uk9CVC5JUV9TSEFSRVNPVVRTVEFORElORy4yMDI1LzgvMTIBAAAAXGPZIAIAAAAJMTAuMzAwMDAyAGAIhvl12t0IZfVWCnba3QglQ0lRLk5BU0RBUUdNOkZEVFguSVFfVk9MVU1FLjIwMjUvOC8xMgEAAAC9pZ0mAgAAAAgwLjAxNTAyMgBgCIb5ddrdCHccVwp22t0II0NJUS5CSVQ6V1RBSS5JUV9NQVJLRVRDQVAuMjAyNS84LzEyAQAAAE26WyMCAAAACjc5MC4xMTM1NTgAYAiG+XXa3Qh3HFcKdtrdCCRDSVEuQVJDQTpBUlRZLklRX01BUktFVENBUC4yMDI1LzgvMTIBAAAAbh9pIQIAAAAIMTIxMS41NzYAYAiG+XXa3Qh3HFcKdtrdCCNDSVEuUFNURy5JUV9NQVJLRVRDQVAuMjAyNS84LzEyLlVTRAEAAAC4yqUGAgAAAAsxOTQxNy4wNjk5OQEGAAAABQAAAAExAQAAAAstMTkzODYxNDkwMgMAAAADMTYwAgAAAAYxMDAwNTQEAAAAATAHAAAACTgvMTIv</t>
  </si>
  <si>
    <t>MjAyNWAIhvl12t0IdxxXCnba3QgsQ0lRLkFSQ0E6SUdQVC5JUV9TSEFSRVNPVVRTVEFORElORy4yMDI1LzgvMTIBAAAAzAJeAQIAAAADOS45AGAIhvl12t0IdxxXCnba3QghQ0lRLkFSQ0E6TE9VUC5JUV9WT0xVTUUuMjAyNS84LzEyAQAAAFlcDyICAAAACDAuMDExMjYyAGAIhvl12t0IdxxXCnba3QgjQ0lRLkxTRTpBSUFHLklRX01BUktFVENBUC4yMDI1LzgvMTIBAAAA8J2CJAIAAAAKNzcyLjM4OTQ2MwBgCIb5ddrdCIdDVwp22t0IKENJUS5OQVNEQVFHTTpST0JULklRX01BUktFVENBUC4yMDI1LzgvMTIBAAAAXGPZIAIAAAAJNTE1Ljg0Njc2AGAIhvl12t0Ih0NXCnba3QgkQ0lRLlBBTlcuSVFfQ0xPU0VQUklDRS4yMDI1LzgvMTIuVVNEAQAAAIN9hAECAAAABTE3NS40AGAIhvl12t0Ih0NXCnba3QgjQ0lRLkFBUEwuSVFfTUFSS0VUQ0FQLjIwMjUvOC8xMi5VU0QBAAAAaWEAAAIAAAAMMzQwODA5NS41NjM1AQYAAAAFAAAAATEBAAAACy0xOTMzNzAzMzAzAwAAAAMxNjACAAAABjEwMDA1NAQAAAABMAcAAAAJOC8xMi8yMDI1YAiG+XXa3QiHQ1cKdtrdCChDSVEuTkFTREFRR006U01ILklRX0NMT1NFUFJJQ0UuMjAyNS84LzEyAQAAAGDCNgACAAAABTMwMC4xAGAIhvl12t0ItrhXCnba3QgsQ0lRLkJBVFM6V1RBSS5JUV9TSEFSRVNPVVRTVEFORElORy4yMDI1LzgvMTIBAAAAYE5vZAIAAAADOC42AGAI</t>
  </si>
  <si>
    <t>hvl12t0Ih0NXCnba3QghQ0lRLkFSQ0E6TFJOWi5JUV9WT0xVTUUuMjAyNS84LzEyAQAAALV2wyYCAAAACDAuMDAyMjUzAGAIhvl12t0Ih0NXCnba3QgjQ0lRLkFTWDpSQlRaLklRX01BUktFVENBUC4yMDI1LzgvMTIBAAAAKe12IgIAAAAKMzAxLjU5NDU3NwBgCIb5ddrdCJVqVwp22t0IJENJUS5BUkNBOklHUFQuSVFfTUFSS0VUQ0FQLjIwMjUvOC8xMgEAAADMAl4BAgAAAAc1MDQuNzAyAQYAAAAFAAAAATEBAAAACy0xOTM2NTExMTk1AwAAAAMxNjACAAAABjEwMDA1NAQAAAABMAcAAAAJOC8xMi8yMDI1YAiG+XXa3QiValcKdtrdCCNDSVEuRVNUQy5JUV9NQVJLRVRDQVAuMjAyNS84LzEyLlVTRAEAAACAhFsNAgAAAAs3NzIwLjk3OTA5OAEGAAAABQAAAAExAQAAAAstMTkzODgwMDgzNAMAAAADMTYwAgAAAAYxMDAwNTQEAAAAATAHAAAACTgvMTIvMjAyNWAIhvl12t0IlWpXCnba3QggQ0lRLkFSQ0E6QUlTLklRX1ZPTFVNRS4yMDI1LzgvMTIBAAAAmJefcAIAAAAIMC4wNDUzNDIAYAiG+XXa3QiValcKdtrdCCJDSVEuREI6WEIwVC5JUV9NQVJLRVRDQVAuMjAyNS84LzEyAQAAANMz3ikCAAAABzc4LjMyMzUAYAiG+XXa3QiValcKdtrdCCxDSVEuTkFTREFRR006UVFRLklRX0NMT1NFUFJJQ0UuMjAyNS84LzEyLlVTRAEAAAAOunsAAgAAAAY1ODAuMDUAgR5uCXba3Qi++IcJdtrdCCRDSVEuRVNUQy5JUV9D</t>
  </si>
  <si>
    <t>TE9TRVBSSUNFLjIwMjUvOC8xMi5VU0QBAAAAgIRbDQIAAAAFNzMuMTIAYAiG+XXa3QiValcKdtrdCCNDSVEuU0hPUC5JUV9NQVJLRVRDQVAuMjAyNS84LzEyLlVTRAEAAAAGKwQFAgAAAA0xOTQwMzkuMzQ5OTc1AQYAAAAFAAAAATEBAAAACy0xOTMzMTI0MDAwAwAAAAMxNjACAAAABjEwMDA1NAQAAAABMAcAAAAJOC8xMi8yMDI1YAiG+XXa3QiValcKdtrdCB9DSVEuQkFUUzpXVEFJLklRX1ZXQVAuMjAyNS84LzEyAQAAAGBOb2QCAAAABDI1LjcAYAiG+XXa3QiokVcKdtrdCCRDSVEuQkFUUzpJR1YuSVFfQ0xPU0VQUklDRS4yMDI1LzgvMTIBAAAAzTqGAAIAAAAGMTA5LjU2AGAIhvl12t0IqJFXCnba3QglQ0lRLk5BU0RBUUdNOldJU0UuSVFfVk9MVU1FLjIwMjUvOC8xMgEAAADpsENuAgAAAAgwLjAxNzI1MgBgCIb5ddrdCKiRVwp22t0II0NJUS5URUFNLklRX01BUktFVENBUC4yMDI1LzgvMTIuVVNEAQAAAFITIg8CAAAADDQxNDc1LjkyMjI0NgEGAAAABQAAAAExAQAAAAstMTkzMjcwOTEwOQMAAAADMTYwAgAAAAYxMDAwNTQEAAAAATAHAAAACTgvMTIvMjAyNWAIhvl12t0IqJFXCnba3QglQ0lRLkJBVFM6V1RBSS5JUV9DTE9TRVBSSUNFLjIwMjUvOC8xMgEAAABgTm9kAgAAAAUyNS44OQBgCIb5ddrdCHv0Vwp22t0IJUNJUS5OQVNEQVFHTTpBR0lYLklRX1ZPTFVNRS4yMDI1LzgvMTIBAAAAI/cAcAIA</t>
  </si>
  <si>
    <t>AAAHMC4wMTExOABgCIb5ddrdCLa4Vwp22t0ILkNJUS5OQVNEQVFHUzpHT09HTC5JUV9DTE9TRVBSSUNFLjIwMjUvOC8xMi5VU0QBAAAAqHEAAAIAAAAGMjAzLjM0AGAIhvl12t0ItrhXCnba3QgkQ0lRLk5BU0RBUUdNOlNNSC5JUV9WT0xVTUUuMjAyNS84LzEyAQAAAGDCNgACAAAACDcuNTk4NTQ5AGAIhvl12t0ItrhXCnba3QgiQ0lRLlNBUC5JUV9NQVJLRVRDQVAuMjAyNS84LzEyLlVTRAEAAAAL7gEAAgAAABAzMTU0MTguMTY0ODg3NjkzAQYAAAAFAAAAATEBAAAACy0xOTM1MDU3NTY1AwAAAAMxNjACAAAABjEwMDA1NAQAAAABMAcAAAAJOC8xMi8yMDI1YAiG+XXa3Qi2uFcKdtrdCCVDSVEuTkFTREFRR006Qk9UWi5JUV9WT0xVTUUuMjAyNS84LzEyAQAAAPf9CBYCAAAACDAuNTczMjc1AGAIhvl12t0ItrhXCnba3QgkQ0lRLlRFQU0uSVFfQ0xPU0VQUklDRS4yMDI1LzgvMTIuVVNEAQAAAFITIg8CAAAAAzE1OABgCIb5ddrdCHv0Vwp22t0II0NJUS5NRVRBLklRX01BUktFVENBUC4yMDI1LzgvMTIuVVNEAQAAABfbPAECAAAADTE5ODQ1OTEuNzY1MjUBBgAAAAUAAAABMQEAAAALLTE5MzQwNjU0MzcDAAAAAzE2MAIAAAAGMTAwMDU0BAAAAAEwBwAAAAk4LzEyLzIwMjVgCIb5ddrdCHv0Vwp22t0IIkNJUS5OQVNEQVFHTTpTTUguSVFfVldBUC4yMDI1LzgvMTIBAAAAYMI2AAIAAAAGMjk4LjExAGAIhvl1</t>
  </si>
  <si>
    <t>2t0Ie/RXCnba3QgkQ0lRLkJBVFM6V1RBSS5JUV9NQVJLRVRDQVAuMjAyNS84LzEyAQAAAGBOb2QCAAAABzIyMi42NTQAYAiG+XXa3Qh79FcKdtrdCCxDSVEuTkFTREFRR006U01ILklRX0NMT1NFUFJJQ0UuMjAyNS84LzEyLlVTRAEAAABgwjYAAgAAAAUzMDAuMQCBHm4JdtrdCCGqhwl22t0IJENJUS5OQVNEQVFHTTpRUVEuSVFfVk9MVU1FLjIwMjUvOC8xMgEAAAAOunsAAgAAAAk0Mi4yNzE0NDEAYAiG+XXa3Qh79FcKdtrdCDBDSVEuTkFTREFRR006RkRUWC5JUV9TSEFSRVNPVVRTVEFORElORy4yMDI1LzgvMTIBAAAAvaWdJgIAAAAINC42ODg0NjkAYAiG+XXa3QjfHFgKdtrdCCRDSVEuQVJDQTpMT1VQLklRX01BUktFVENBUC4yMDI1LzgvMTIBAAAAWVwPIgIAAAAKMTA0Ljg5NjA2NgBgCIb5ddrdCN8cWAp22t0ILENJUS5BUkNBOkxPVVAuSVFfU0hBUkVTT1VUU1RBTkRJTkcuMjAyNS84LzEyAQAAAFlcDyICAAAACDEuNjAwMDAxAGAIhvl12t0I3xxYCnba3QggQ0lRLkxTRTpSQk9ULklRX1ZPTFVNRS4yMDI1LzgvMTIBAAAAjnskFAIAAAAIMC4wODUxMTUAYAiG+XXa3QgMa1gKdtrdCCRDSVEuQVJDQTpMUk5aLklRX01BUktFVENBUC4yMDI1LzgvMTIBAAAAtXbDJgIAAAAJMzIuODI5NTc2AGAIhvl12t0I3xxYCnba3QgfQ0lRLkFSQ0E6TE9VUC5JUV9WV0FQLjIwMjUvOC8xMgEAAABZXA8iAgAAAAU2</t>
  </si>
  <si>
    <t>NS4zNwBgCIb5ddrdCN8cWAp22t0IKUNJUS5OQVNEQVFHTTpST0JULklRX0NMT1NFUFJJQ0UuMjAyNS84LzEyAQAAAFxj2SACAAAABzUwLjA4MjIAYAiG+XXa3QjwQ1gKdtrdCC9DSVEuTkFTREFRR006UVFRLklRX1NIQVJFU09VVFNUQU5ESU5HLjIwMjUvOC8xMgEAAAAOunsAAgAAAAY2MzkuMTUAYAiG+XXa3QjwQ1gKdtrdCCtDSVEuQVJDQTpBSVMuSVFfU0hBUkVTT1VUU1RBTkRJTkcuMjAyNS84LzEyAQAAAJiXn3ACAAAAAzAuOABgCIb5ddrdCPBDWAp22t0IIUNJUS5YVFJBOlhBSVguSVFfVk9MVU1FLjIwMjUvOC8xMgEAAAA17OIiAgAAAAgwLjA2MzAwNgBgCIb5ddrdCAxrWAp22t0IKENJUS5OQVNEQVFHTTpXSVNFLklRX01BUktFVENBUC4yMDI1LzgvMTIBAAAA6bBDbgIAAAAIMzQuMDU4MTUAYAiG+XXa3QgMa1gKdtrdCCRDSVEuXlNQWC5JUV9DTE9TRVBSSUNFLjIwMjUvOC8xMi5VU0QBAAAAm7goAAIAAAAQNjQ0NS43NjIxOTU4NTg5MQDYCW4JdtrdCM0fiAl22t0IIENJUS5BU1g6UkJUWi5JUV9WT0xVTUUuMjAyNS84LzEyAQAAACntdiICAAAACDAuMDU2OTcyAGAIhvl12t0I8ENYCnba3QgoQ0lRLk5BU0RBUUdNOkFHSVguSVFfTUFSS0VUQ0FQLjIwMjUvOC8xMgEAAAAj9wBwAgAAAAkyOS44MjY2MDYAYAiG+XXa3QiBmJQJdtrdCCFDSVEuTVUuSVFfTUFSS0VUQ0FQLjIwMjUvOC8xMi5VU0QB</t>
  </si>
  <si>
    <t>AAAABmkEAAIAAAANMTQyOTY4LjIzMTY1MwEGAAAABQAAAAExAQAAAAstMTkzNzE3NjA4MgMAAAADMTYwAgAAAAYxMDAwNTQEAAAAATAHAAAACTgvMTIvMjAyNWAIhvl12t0IDGtYCnba3QgvQ0lRLk5BU0RBUUdNOlNNSC5JUV9TSEFSRVNPVVRTVEFORElORy4yMDI1LzgvMTIBAAAAYMI2AAIAAAAJOTQuNDkxODc0ABEdhvl12t0IDGtYCnba3QgpQ0lRLk5BU0RBUUdNOkFHSVguSVFfQ0xPU0VQUklDRS4yMDI1LzgvMTIBAAAAI/cAcAIAAAAHMzMuMTQwNgARHYb5ddrdCIGYlAl22t0IJ0NJUS5OQVNEQVFHTTpTTUguSVFfTUFSS0VUQ0FQLjIwMjUvOC8xMgEAAABgwjYAAgAAAAwyODM1Ny4wMTEzODcAER2G+XXa3QgMa1gKdtrdCClDSVFBVkcuQVJDQTpJR1BULklRX1ZPTFVNRS4tMzBELjIwMjUvOC8xMgEAAADMAl4BAgAAAAkwLjA0Mzg1MzUAER2G+XXa3QgHu1MKdtrdCClDSVFBVkcuQVJDQTpBUlRZLklRX1ZPTFVNRS4tMzBELjIwMjUvOC8xMgEAAABuH2khAgAAABEwLjUwODczNzg2MzYzNjM2NAARHYb5ddrdCAe7Uwp22t0INUNJUUFWRy5OQVNEQVFHTTpGRFRYLklRX1ZXQVAuMjAyMy8xMi8yOS4yMDI1LzgvMTIuVVNEAQAAAL2lnSYCAAAADzMzLjYxMzk3NTMwODY0MgARHYb5ddrdCAe7Uwp22t0IMUNJUUFWRy5BUkNBOkNIQVQuSVFfVldBUC4yMDI0LzEyLzMxLjIwMjUvOC8xMi5VU0QBAAAAADA1</t>
  </si>
  <si>
    <t>bQIAAAAQNDIuMDA2NTM1OTQ3NzEyNAARHYb5ddrdCAe7Uwp22t0IKUNJUUFWRy5BUkNBOkxPVVAuSVFfVk9MVU1FLi0zMEQuMjAyNS84LzEyAQAAAFlcDyICAAAAEzAuMDA4MDE3MDkwOTA5MDkwOTEAER2G+XXa3QhuDVQKdtrdCDFDSVFBVkcuWFRSQTpYQUlYLklRX1ZXQVAuMjAyMy8xMi8yOS4yMDI1LzgvMTIuVVNEAQAAADXs4iIDAAAAAAARHYb5ddrdCAc1VAp22t0IMENJUUFWRy5CSVQ6V1RBSS5JUV9WV0FQLjIwMjQvMTIvMzEuMjAyNS84LzEyLlVTRAEAAABNulsjAgAAABA2Ny4wNzQ1NjYxOTg0NzgxABEdhvl12t0IBzVUCnba3QgtQ0lRQVZHLk5BU0RBUUdNOldJU0UuSVFfVk9MVU1FLi0zMEQuMjAyNS84LzEyAQAAAOmwQ24CAAAAEjAuMDEyMTgwMzYzNjM2MzYzNgARHYb5ddrdCCdcVAp22t0IKUNJUUFWRy5BUkNBOkxSTlouSVFfVk9MVU1FLi0zMEQuMjAyNS84LzEyAQAAALV2wyYCAAAAEzAuMDA0Njk1MjcyNzI3MjcyNzMAER2G+XXa3QgnXFQKdtrdCDBDSVFBVkcuQklUOldUQUkuSVFfVldBUC4yMDIzLzEyLzI5LjIwMjUvOC8xMi5VU0QBAAAATbpbIwIAAAAQNjQuNzc3ODU2MzIxMTkxOAARHYb5ddrdCCdcVAp22t0IMENJUUFWRy5MU0U6QUlBRy5JUV9WV0FQLjIwMjQvMTIvMzEuMjAyNS84LzEyLlVTRAEAAADwnYIkAgAAABAyMi4yODEzOTE4NTUzNjMyABEdhvl12t0IJ1xUCnba3Qgo</t>
  </si>
  <si>
    <t>Q0lRQVZHLkxTRTpBSUFHLklRX1ZPTFVNRS4tMzBELjIwMjUvOC8xMgEAAADwnYIkAgAAABIwLjA2NjYxNjA0NTQ1NDU0NTUAER2G+XXa3Qg5g1QKdtrdCDBDSVFBVkcuQkFUUzpJR1YuSVFfVldBUC4yMDIzLzEyLzI5LjIwMjUvOC8xMi5VU0QBAAAAzTqGAAIAAAAQOTIuODQwMjc5NTExMTExMQARHYb5ddrdCEeqVAp22t0IMENJUUFWRy5BU1g6UkJUWi5JUV9WV0FQLjIwMjMvMTIvMjkuMjAyNS84LzEyLlVTRAEAAAAp7XYiAgAAABA5LjExMTAxNTY1Nzg0NDg3ABEdhvl12t0IWdFUCnba3QgxQ0lRQVZHLkFSQ0E6QVJUWS5JUV9WV0FQLjIwMjMvMTIvMjkuMjAyNS84LzEyLlVTRAEAAABuH2khAgAAABAzNS4yODU2NzkwMTIzNDU3ABEdhvl12t0IWdFUCnba3QguQ0lRQVZHLkRCOlhCMFQuSVFfVldBUC4yMDIzLzYvMzAuMjAyNS84LzEyLlVTRAEAAADTM94pAgAAAA8xOC42MTU3MjA1Mjc5NjQAER2G+XXa3QhZ0VQKdtrdCDRDSVFBVkcuTkFTREFRR006QUlRLklRX1ZXQVAuMjAyNC8xMi8zMS4yMDI1LzgvMTIuVVNEAQAAAOncYiECAAAAEDQwLjA4NzI1NDkwMTk2MDgAER2G+XXa3QhZ0VQKdtrdCCxDSVFBVkcuTkFTREFRR006UVFRLklRX1ZPTFVNRS4tMzBELjIwMjUvOC8xMgEAAAAOunsAAgAAABA0My45MzcwMzI5MDkwOTA5ABEdhvl12t0IaPhUCnba3QgvQ0lRQVZHLkRCOlhCMFQuSVFfVldBUC4y</t>
  </si>
  <si>
    <t>MDIzLzEyLzI5LjIwMjUvOC8xMi5VU0QBAAAA0zPeKQMAAAAAABEdhvl12t0Idx9VCnba3QgxQ0lRQVZHLkFSQ0E6QVJUWS5JUV9WV0FQLjIwMjQvMTIvMzEuMjAyNS84LzEyLlVTRAEAAABuH2khAgAAABAzNy4yMDI2Nzk3Mzg1NjIxABEdhvl12t0IaPhUCnba3QgpQ0lRQVZHLkFSQ0E6VEhOUS5JUV9WT0xVTUUuLTMwRC4yMDI1LzgvMTIBAAAArsN+JAIAAAASMC4wMzEzMzg2MzYzNjM2MzY0ABEdhvl12t0Ih0ZVCnba3QgxQ0lRQVZHLkFSQ0E6SUdQVC5JUV9WV0FQLjIwMjMvMTIvMjkuMjAyNS84LzEyLlVTRAEAAADMAl4BAgAAABA0NC45MjY0NTg3MjgzOTUxABEdhvl12t0Ih0ZVCnba3QgxQ0lRQVZHLkFSQ0E6SUdQVC5JUV9WV0FQLjIwMjQvMTIvMzEuMjAyNS84LzEyLlVTRAEAAADMAl4BAgAAABA0NS40MjM5OTM2MDEzMDcyABEdhvl12t0Ih0ZVCnba3QgpQ0lRQVZHLkFSQ0E6Q0hBVC5JUV9WT0xVTUUuLTMwRC4yMDI1LzgvMTIBAAAAADA1bQIAAAARMC4yMDM2ODY4MTgxODE4MTgAER2G+XXa3QinlFUKdtrdCDFDSVFBVkcuQVJDQTpUSE5RLklRX1ZXQVAuMjAyMy8xMi8yOS4yMDI1LzgvMTIuVVNEAQAAAK7DfiQCAAAAEDQ2LjgzNTExMTExMTExMTEAER2G+XXa3QinlFUKdtrdCDFDSVFBVkcuQVJDQTpUSE5RLklRX1ZXQVAuMjAyNC8xMi8zMS4yMDI1LzgvMTIuVVNEAQAAAK7DfiQCAAAAEDUw</t>
  </si>
  <si>
    <t>LjQxOTg2OTI4MTA0NTcAER2G+XXa3Qjnu1UKdtrdCChDSVFBVkcuQVJDQTpBSVMuSVFfVk9MVU1FLi0zMEQuMjAyNS84LzEyAQAAAJiXn3ACAAAAEjAuMDM3ODEzMTgxODE4MTgxOAARHYb5ddrdCOe7VQp22t0INENJUUFWRy5OQVNEQVFHTTpRUVEuSVFfVldBUC4yMDI0LzEyLzMxLjIwMjUvOC8xMi5VU0QBAAAADrp7AAIAAAAQNTE0LjA2ODIzNTI5NDExOAARHYb5ddrdCAkKVgp22t0ILUNJUUFWRy5OQVNEQVFHTTpBR0lYLklRX1ZPTFVNRS4tMzBELjIwMjUvOC8xMgEAAAAj9wBwAgAAABIwLjAzMzUxMDg2MzYzNjM2MzYAER2G+XXa3QgJClYKdtrdCChDSVFBVkcuTFNFOlJCT1QuSVFfVk9MVU1FLi0zMEQuMjAyNS84LzEyAQAAAI57JBQCAAAAETAuMTQ4Mzk5NTkwOTA5MDkxABEdhvl12t0ILFhWCnba3QgsQ0lRQVZHLk5BU0RBUUdNOlNNSC5JUV9WT0xVTUUuLTMwRC4yMDI1LzgvMTIBAAAAYMI2AAIAAAAQNy40OTkxNzI5MDkwOTA5MQARHYb5ddrdCCxYVgp22t0IKENJUUFWRy5CSVQ6V1RBSS5JUV9WT0xVTUUuLTMwRC4yMDI1LzgvMTIBAAAATbpbIwIAAAASMC4wMTMxMDMwNDU0NTQ1NDU1ABEdhvl12t0IfKZWCnba3QgtQ0lRQVZHLk5BU0RBUUdNOkJPVFouSVFfVk9MVU1FLi0zMEQuMjAyNS84LzEyAQAAAPf9CBYCAAAAETAuNjkyODQ3NTkwOTA5MDkxABEdhvl12t0IfKZWCnba3Qg1Q0lRQVZH</t>
  </si>
  <si>
    <t>Lk5BU0RBUUdNOldJU0UuSVFfVldBUC4yMDIzLzEyLzI5LjIwMjUvOC8xMi5VU0QBAAAA6bBDbgIAAAAQMzEuNTE5NzI4Mzk1MDYxNwARHYb5ddrdCHymVgp22t0INENJUUFWRy5OQVNEQVFHTTpRUVEuSVFfVldBUC4yMDIzLzEyLzI5LjIwMjUvOC8xMi5VU0QBAAAADrp7AAIAAAAPNDgzLjE0MDk0MzcxMzU4ABEdhvl12t0IfKZWCnba3QgoQ0lRQVZHLkFTWDpSQlRaLklRX1ZPTFVNRS4tMzBELjIwMjUvOC8xMgEAAAAp7XYiAgAAABIwLjA1MjQwMTI3MjcyNzI3MjcAER2G+XXa3QhhzVYKdtrdCCxDSVFBVkcuTkFTREFRR006QUlRLklRX1ZPTFVNRS4tMzBELjIwMjUvOC8xMgEAAADp3GIhAgAAABAxLjA4OTc3MDU0NTQ1NDU1ABEdhvl12t0IYc1WCnba3QgtQ0lRQVZHLk5BU0RBUUdNOlJPQlQuSVFfVk9MVU1FLi0zMEQuMjAyNS84LzEyAQAAAFxj2SACAAAAEjAuMDYyMjY0MDQ1NDU0NTQ1NQARHYb5ddrdCGHNVgp22t0IMENJUUFWRy5BU1g6UkJUWi5JUV9WV0FQLjIwMjQvMTIvMzEuMjAyNS84LzEyLlVTRAEAAAAp7XYiAgAAABA5LjAyNTI2MTg0MzIxMjMzABEdhvl12t0IYc1WCnba3QgpQ0lRQVZHLkJBVFM6V1RBSS5JUV9WT0xVTUUuLTMwRC4yMDI1LzgvMTIBAAAAYE5vZAIAAAASMC4wOTQ4NjQyMjcyNzI3MjczABEdhvl12t0IZfVWCnba3Qg1Q0lRQVZHLk5BU0RBUUdNOlJPQlQuSVFfVldBUC4y</t>
  </si>
  <si>
    <t>MDIzLzEyLzI5LjIwMjUvOC8xMi5VU0QBAAAAXGPZIAIAAAAQNDQuMjk1NzUzMDg2NDE5OAARHYb5ddrdCGX1Vgp22t0ILUNJUUFWRy5OQVNEQVFHTTpGRFRYLklRX1ZPTFVNRS4tMzBELjIwMjUvOC8xMgEAAAC9pZ0mAgAAABIwLjAxODMyMzg2MzYzNjM2MzYAER2G+XXa3Qhl9VYKdtrdCDFDSVFBVkcuQkFUUzpXVEFJLklRX1ZXQVAuMjAyMy8xMi8yOS4yMDI1LzgvMTIuVVNEAQAAAGBOb2QCAAAAEDIxLjExOTMzMzMzMzMzMzMAER2G+XXa3Qhl9VYKdtrdCDVDSVFBVkcuTkFTREFRR006Uk9CVC5JUV9WV0FQLjIwMjQvMTIvMzEuMjAyNS84LzEyLlVTRAEAAABcY9kgAgAAABA0NS4yMDI0MTgzMDA2NTM2ABEdhvl12t0IdxxXCnba3QgxQ0lRQVZHLkFSQ0E6Q0hBVC5JUV9WV0FQLjIwMjMvMTIvMjkuMjAyNS84LzEyLlVTRAEAAAAAMDVtAgAAAA8zOC4zMTM5NTA2MTcyODQAER2G+XXa3Qh3HFcKdtrdCDFDSVFBVkcuQkFUUzpXVEFJLklRX1ZXQVAuMjAyNC8xMi8zMS4yMDI1LzgvMTIuVVNEAQAAAGBOb2QCAAAAEDIyLjIwNjE0Mzc5MDg0OTcAER2G+XXa3Qh3HFcKdtrdCDFDSVFBVkcuQVJDQTpMT1VQLklRX1ZXQVAuMjAyMy8xMi8yOS4yMDI1LzgvMTIuVVNEAQAAAFlcDyICAAAAEDUwLjMxNTU4MDI0NjkxMzYAER2G+XXa3QiHQ1cKdtrdCDVDSVFBVkcuTkFTREFRR006RkRUWC5JUV9WV0FQLjIwMjQv</t>
  </si>
  <si>
    <t>MTIvMzEuMjAyNS84LzEyLlVTRAEAAAC9pZ0mAgAAABAzNS42NDU5NDc3MTI0MTgzABEdhvl12t0Ih0NXCnba3QgoQ0lRQVZHLkJBVFM6SUdWLklRX1ZPTFVNRS4tMzBELjIwMjUvOC8xMgEAAADNOoYAAgAAABA0LjY3Mjc0NDcyNzI3MjczABEdhvl12t0IlWpXCnba3QgxQ0lRQVZHLkFSQ0E6TFJOWi5JUV9WV0FQLjIwMjMvMTIvMjkuMjAyNS84LzEyLlVTRAEAAAC1dsMmAgAAABAzOS4xNjU0MDc0MDc0MDc0ABEdhvl12t0IlWpXCnba3QgxQ0lRQVZHLkFSQ0E6TE9VUC5JUV9WV0FQLjIwMjQvMTIvMzEuMjAyNS84LzEyLlVTRAEAAABZXA8iAgAAABA1NS4wOTI3NDUwOTgwMzkyABEdhvl12t0IlWpXCnba3QgwQ0lRQVZHLkFSQ0E6QUlTLklRX1ZXQVAuMjAyMy8xMi8yOS4yMDI1LzgvMTIuVVNEAQAAAJiXn3ACAAAAEDI0LjgzMTY4NjA0NjUxMTYAER2G+XXa3QiokVcKdtrdCDFDSVFBVkcuQVJDQTpMUk5aLklRX1ZXQVAuMjAyNC8xMi8zMS4yMDI1LzgvMTIuVVNEAQAAALV2wyYCAAAAEDQwLjI0Mjk0MTE3NjQ3MDYAER2G+XXa3QiokVcKdtrdCDVDSVFBVkcuTkFTREFRR006QUdJWC5JUV9WV0FQLjIwMjMvMTIvMjkuMjAyNS84LzEyLlVTRAEAAAAj9wBwAgAAABAyNy42MTY5NDAyOTg1MDc1ABEdhvl12t0IqJFXCnba3QgwQ0lRQVZHLkFSQ0E6QUlTLklRX1ZXQVAuMjAyNC8xMi8zMS4yMDI1LzgvMTIu</t>
  </si>
  <si>
    <t>VVNEAQAAAJiXn3ACAAAAEDI0LjgzNjUzNTk0NzcxMjQAER2G+XXa3Qi2uFcKdtrdCDRDSVFBVkcuTkFTREFRR006U01ILklRX1ZXQVAuMjAyMy8xMi8yOS4yMDI1LzgvMTIuVVNEAQAAAGDCNgACAAAAEDIzNy4xMDY4NjQxOTc1MzEAER2G+XXa3Qi2uFcKdtrdCDVDSVFBVkcuTkFTREFRR006QUdJWC5JUV9WV0FQLjIwMjQvMTIvMzEuMjAyNS84LzEyLlVTRAEAAAAj9wBwAgAAABAyOC43NDQ0NDQ0NDQ0NDQ0ABEdhvl12t0ItrhXCnba3Qg1Q0lRQVZHLk5BU0RBUUdNOkJPVFouSVFfVldBUC4yMDIzLzEyLzI5LjIwMjUvOC8xMi5VU0QBAAAA9/0IFgIAAAAQMzEuMTU5NTgwMjQ2OTEzNgARHYb5ddrdCLa4Vwp22t0INENJUUFWRy5OQVNEQVFHTTpTTUguSVFfVldBUC4yMDI0LzEyLzMxLjIwMjUvOC8xMi5VU0QBAAAAYMI2AAIAAAAQMjQ1LjkzNzM4NTYyMDkxNQARHYb5ddrdCLa4Vwp22t0INENJUUFWRy5OQVNEQVFHTTpBSVEuSVFfVldBUC4yMDIzLzEyLzI5LjIwMjUvOC8xMi5VU0QBAAAA6dxiIQIAAAAQMzYuOTAzMjA5ODc2NTQzMgARHYb5ddrdCHv0Vwp22t0IMENJUUFWRy5CQVRTOklHVi5JUV9WV0FQLjIwMjQvMTIvMzEuMjAyNS84LzEyLlVTRAEAAADNOoYAAgAAABAxMDEuMTEyNTQ5MDE5NjA4ABEdhvl12t0Ie/RXCnba3Qg1Q0lRQVZHLk5BU0RBUUdNOkJPVFouSVFfVldBUC4yMDI0LzEyLzMx</t>
  </si>
  <si>
    <t>LjIwMjUvOC8xMi5VU0QBAAAA9/0IFgIAAAAQMzEuMzcyNDE4MzAwNjUzNgARHYb5ddrdCN8cWAp22t0INUNJUUFWRy5OQVNEQVFHTTpXSVNFLklRX1ZXQVAuMjAyNC8xMi8zMS4yMDI1LzgvMTIuVVNEAQAAAOmwQ24CAAAAEDM0LjY1MDU4ODIzNTI5NDEAER2G+XXa3QjwQ1gKdtrdCClDSVFBVkcuWFRSQTpYQUlYLklRX1ZPTFVNRS4tMzBELjIwMjUvOC8xMgEAAAA17OIiAgAAABIwLjA2OTQzMTI3MjcyNzI3MjcAER2G+XXa3QjwQ1gKdtrdCDBDSVFBVkcuTFNFOlJCT1QuSVFfVldBUC4yMDIzLzEyLzI5LjIwMjUvOC8xMi5VU0QBAAAAjnskFAIAAAAQMTMuNjEzOTQ5MDYzMTA2OAARHYb5ddrdCPBDWAp22t0IMENJUUFWRy5MU0U6UkJPVC5JUV9WV0FQLjIwMjQvMTIvMzEuMjAyNS84LzEyLlVTRAEAAACOeyQUAgAAABAxNC4xNDAzOTU0NzQ2ODM1ABEdhvl12t0I8ENYCnba3QgnQ0lRQVZHLkRCOlhCMFQuSVFfVk9MVU1FLi0zMEQuMjAyNS84LzEyAQAAANMz3ikDAAAAAAARHYb5ddrdCAxrWAp22t0IMENJUUFWRy5MU0U6QUlBRy5JUV9WV0FQLjIwMjMvMTIvMjkuMjAyNS84LzEyLlVTRAEAAADwnYIkAgAAABAyMC42NjAzNTY0ODQ0MzAxABEdhvl12t0IDGtYCnba3QgwQ0lRQVZHLlhUUkE6WEFJWC5JUV9WV0FQLjIwMjMvNi8zMC4yMDI1LzgvMTIuVVNEAQAAADXs4iICAAAAEDk0LjE2MjMzNjI2NDUw</t>
  </si>
  <si>
    <t>MzkAER2G+XXa3QgMa1gKdtrdCChDSVEuQVJDQTpMT1VQLklRX0hPTERJTkdTX0VRVUlUWV9BU1NFVFMuAQAAAFlcDyICAAAABjEwMy4wOAAUnSAKdtrdCBSdIAp22t0ILENJUS5OQVNEQVFHTTpGRFRYLklRX0hPTERJTkdTX0VRVUlUWV9BU1NFVFMuAQAAAL2lnSYCAAAABjE4NS4wMgAUnSAKdtrdCBSdIAp22t0IKENJUS5BUkNBOkFSVFkuSVFfSE9MRElOR1NfRVFVSVRZX0FTU0VUUy4BAAAAbh9pIQIAAAAHMTI3MC4wOQAUnSAKdtrdCBSdIAp22t0IJ0NJUS5CSVQ6V1RBSS5JUV9IT0xESU5HU19FUVVJVFlfQVNTRVRTLgEAAABNulsjAgAAAAY5MTkuMjMAFJ0gCnba3QgUnSAKdtrdCCxDSVEuTkFTREFRR006QUdJWC5JUV9IT0xESU5HU19FUVVJVFlfQVNTRVRTLgEAAAAj9wBwAgAAAAUyOC4yMgAUnSAKdtrdCBSdIAp22t0IJkNJUS5EQjpYQjBULklRX0hPTERJTkdTX0VRVUlUWV9BU1NFVFMuAQAAANMz3ikCAAAABjEwNi4yNwAUnSAKdtrdCBSdIAp22t0IKENJUS5BUkNBOkxSTlouSVFfSE9MRElOR1NfRVFVSVRZX0FTU0VUUy4BAAAAtXbDJgIAAAAFMzIuNjYAFJ0gCnba3QgUnSAKdtrdCChDSVEuQVJDQTpDSEFULklRX0hPTERJTkdTX0VRVUlUWV9BU1NFVFMuAQAAAAAwNW0CAAAABjQyOS4zNAAUnSAKdtrdCBSdIAp22t0ILENJUS5OQVNEQVFHTTpST0JULklRX0hPTERJTkdTX0VRVUlUWV9BU1NF</t>
  </si>
  <si>
    <t>VFMuAQAAAFxj2SACAAAABjUzNy4xNAAUnSAKdtrdCBSdIAp22t0IK0NJUS5OQVNEQVFHTTpRUVEuSVFfSE9MRElOR1NfRVFVSVRZX0FTU0VUUy4BAAAADrp7AAIAAAAJMzY2NTk2Ljg1ABSdIAp22t0IFJ0gCnba3QgoQ0lRLkFSQ0E6VEhOUS5JUV9IT0xESU5HU19FUVVJVFlfQVNTRVRTLgEAAACuw34kAgAAAAYyMTYuNzcAFJ0gCnba3QgUnSAKdtrdCChDSVEuQkFUUzpXVEFJLklRX0hPTERJTkdTX0VRVUlUWV9BU1NFVFMuAQAAAGBOb2QCAAAABjIyNC41NwAUnSAKdtrdCBSdIAp22t0IJ0NJUS5BU1g6UkJUWi5JUV9IT0xESU5HU19FUVVJVFlfQVNTRVRTLgEAAAAp7XYiAgAAAAUxOTUuMgAUnSAKdtrdCBSdIAp22t0IJ0NJUS5MU0U6QUlBRy5JUV9IT0xESU5HU19FUVVJVFlfQVNTRVRTLgEAAADwnYIkAgAAAAY4MTAuNDMAFJ0gCnba3QgUnSAKdtrdCChDSVEuWFRSQTpYQUlYLklRX0hPTERJTkdTX0VRVUlUWV9BU1NFVFMuAQAAADXs4iICAAAABzQ5MjEuMjYAFJ0gCnba3QgUnSAKdtrdCCtDSVEuTkFTREFRR006QUlRLklRX0hPTERJTkdTX0VRVUlUWV9BU1NFVFMuAQAAAOncYiECAAAABzQyNTYuMDcAFJ0gCnba3QgUnSAKdtrdCChDSVEuQVJDQTpJR1BULklRX0hPTERJTkdTX0VRVUlUWV9BU1NFVFMuAQAAAMwCXgECAAAABjQ5NS45OAAUnSAKdtrdCBSdIAp22t0IJ0NJUS5MU0U6UkJPVC5JUV9I</t>
  </si>
  <si>
    <t>T0xESU5HU19FUVVJVFlfQVNTRVRTLgEAAACOeyQUAgAAAAczNTI0LjY1ABSdIAp22t0IFJ0gCnba3QgsQ0lRLk5BU0RBUUdNOkJPVFouSVFfSE9MRElOR1NfRVFVSVRZX0FTU0VUUy4BAAAA9/0IFgIAAAAHMjgxOC44MwAUnSAKdtrdCBSdIAp22t0ILENJUS5OQVNEQVFHTTpXSVNFLklRX0hPTERJTkdTX0VRVUlUWV9BU1NFVFMuAQAAAOmwQ24CAAAABTMxLjgzABSdIAp22t0IFJ0gCnba3QgnQ0lRLkJBVFM6SUdWLklRX0hPTERJTkdTX0VRVUlUWV9BU1NFVFMuAQAAAM06hgACAAAACDExMjYxLjI1ABSdIAp22t0IFJ0gCnba3QgnQ0lRLkFSQ0E6QUlTLklRX0hPTERJTkdTX0VRVUlUWV9BU1NFVFMuAQAAAJiXn3ACAAAABTE2Ljk1ABSdIAp22t0IFJ0gCnba3QgrQ0lRLk5BU0RBUUdNOlNNSC5JUV9IT0xESU5HU19FUVVJVFlfQVNTRVRTLgEAAABgwjYAAgAAAAgyNzIyNC42MgAUnSAKdtrdCBSdIAp22t0IG0NJUS5CSVQ6V1RBSS5JUV9DTE9TRVBSSUNFLgEAAABNulsjAgAAAAU2NS43OQAVsiAKdtrdCBWyIAp22t0IJkNJUS5OQVNEQVFHTTpTTUguSVFfU0hBUkVTT1VUU1RBTkRJTkcuAQAAAGDCNgACAAAACTk0LjQ5MTg3NAAUnSAKdtrdCBSdIAp22t0IHkNJUS5OQVNEQVFHTTpTTUguSVFfTUFSS0VUQ0FQLgEAAABgwjYAAgAAAAwyODM1Ny4wMTEzODcAFJ0gCnba3QgUnSAKdtrdCBhDSVEuTVUuSVFf</t>
  </si>
  <si>
    <t>TUFSS0VUQ0FQLi5VU0QBAAAABmkEAAIAAAANMTQyOTY4LjIzMTY1MwEGAAAABQAAAAExAQAAAAstMTkzNzE3NjA4MgMAAAADMTYwAgAAAAYxMDAwNTQEAAAAATAHAAAACTgvMTIvMjAyNRSdIAp22t0IFJ0gCnba3QggQ0lRLk5BU0RBUUdNOlJPQlQuSVFfQ0xPU0VQUklDRS4BAAAAXGPZIAIAAAAHNTAuMDgyMgAUnSAKdtrdCBSdIAp22t0IF0NJUS5BU1g6UkJUWi5JUV9WT0xVTUUuAQAAACntdiICAAAACDAuMDc2NTg2ABSdIAp22t0IFJ0gCnba3QgYQ0lRLlhUUkE6WEFJWC5JUV9WT0xVTUUuAQAAADXs4iICAAAACDAuMDYzMDA2ABSdIAp22t0IFJ0gCnba3QgfQ0lRLk5BU0RBUUdNOldJU0UuSVFfTUFSS0VUQ0FQLgEAAADpsENuAgAAAAgzNC4wNTgxNQAUnSAKdtrdCBSdIAp22t0IF0NJUS5MU0U6UkJPVC5JUV9WT0xVTUUuAQAAAI57JBQCAAAACDAuMDg1MTE1ABSdIAp22t0IFJ0gCnba3QgbQ0lRLkFSQ0E6TFJOWi5JUV9NQVJLRVRDQVAuAQAAALV2wyYCAAAACTMyLjgyOTU3NgAUnSAKdtrdCBSdIAp22t0IG0NJUS5BU1g6UkJUWi5JUV9DTE9TRVBSSUNFLgEAAAAp7XYiAgAAAAUxNC40NQAVsiAKdtrdCBWyIAp22t0IFkNJUS5BUkNBOkxPVVAuSVFfVldBUC4BAAAAWVwPIgIAAAAFNjUuMzcAFJ0gCnba3QgUnSAKdtrdCCZDSVEuTkFTREFRR006UVFRLklRX1NIQVJFU09VVFNUQU5ESU5HLgEAAAAO</t>
  </si>
  <si>
    <t>unsAAgAAAAY2MzkuMTUAFJ0gCnba3QgUnSAKdtrdCCJDSVEuQVJDQTpBSVMuSVFfU0hBUkVTT1VUU1RBTkRJTkcuAQAAAJiXn3ACAAAAAzAuOAAUnSAKdtrdCBSdIAp22t0IHENJUS5BUkNBOkxSTlouSVFfQ0xPU0VQUklDRS4BAAAAtXbDJgIAAAAHNDIuMDg5MgAVxyAKdtrdCBXHIAp22t0IHENJUS5CQVRTOldUQUkuSVFfQ0xPU0VQUklDRS4BAAAAYE5vZAIAAAAFMjUuODkAFbIgCnba3QgVsiAKdtrdCBtDSVEuTkFTREFRR006UVFRLklRX1ZPTFVNRS4BAAAADrp7AAIAAAAJNDIuMjcxNDQxABSdIAp22t0IFJ0gCnba3QgnQ0lRLk5BU0RBUUdNOkZEVFguSVFfU0hBUkVTT1VUU1RBTkRJTkcuAQAAAL2lnSYCAAAACDQuNjg4NDY5ABSdIAp22t0IFJ0gCnba3QgbQ0lRLkFSQ0E6TE9VUC5JUV9NQVJLRVRDQVAuAQAAAFlcDyICAAAACjEwNC44OTYwNjYAFJ0gCnba3QgUnSAKdtrdCBxDSVEuQVJDQTpBUlRZLklRX0NMT1NFUFJJQ0UuAQAAAG4faSECAAAABTQzLjA0ABWyIAp22t0IFbIgCnba3QgjQ0lRLkFSQ0E6TE9VUC5JUV9TSEFSRVNPVVRTVEFORElORy4BAAAAWVwPIgIAAAAIMS42MDAwMDEAFJ0gCnba3QgUnSAKdtrdCCBDSVEuTkFTREFRR006V0lTRS5JUV9DTE9TRVBSSUNFLgEAAADpsENuAgAAAAczOS42MDI1ABWyIAp22t0IFbIgCnba3QgZQ0lRLk5BU0RBUUdNOlNNSC5JUV9WV0FQLgEAAABg</t>
  </si>
  <si>
    <t>wjYAAgAAAAYyOTguMTEAFJ0gCnba3QgUnSAKdtrdCBtDSVEuQkFUUzpXVEFJLklRX01BUktFVENBUC4BAAAAYE5vZAIAAAAHMjIyLjY1NAAUnSAKdtrdCBSdIAp22t0IG0NJUS5URUFNLklRX0NMT1NFUFJJQ0UuLlVTRAEAAABSEyIPAgAAAAMxNTgAFbIgCnba3QgVsiAKdtrdCBpDSVEuTUVUQS5JUV9NQVJLRVRDQVAuLlVTRAEAAAAX2zwBAgAAAA0xOTg0NTkxLjc2NTI1AQYAAAAFAAAAATEBAAAACy0xOTM0MDY1NDM3AwAAAAMxNjACAAAABjEwMDA1NAQAAAABMAcAAAAJOC8xMi8yMDI1FbIgCnba3QgVsiAKdtrdCBxDSVEuQVJDQTpJR1BULklRX0NMT1NFUFJJQ0UuAQAAAMwCXgECAAAABTUwLjk4ABXHIAp22t0IFccgCnba3QgfQ0lRLk5BU0RBUUdNOlNNSC5JUV9DTE9TRVBSSUNFLgEAAABgwjYAAgAAAAUzMDAuMQAVsiAKdtrdCBWyIAp22t0IHENJUS5OQVNEQVFHTTpCT1RaLklRX1ZPTFVNRS4BAAAA9/0IFgIAAAAIMC41NzMyNzUAFbIgCnba3QgVsiAKdtrdCBlDSVEuU0FQLklRX01BUktFVENBUC4uVVNEAQAAAAvuAQACAAAAEDMxNTQxOC4xNjQ4ODc2OTMBBgAAAAUAAAABMQEAAAALLTE5MzUwNTc1NjUDAAAAAzE2MAIAAAAGMTAwMDU0BAAAAAEwBwAAAAk4LzEyLzIwMjUVsiAKdtrdCBWyIAp22t0IG0NJUS5OQVNEQVFHTTpTTUguSVFfVk9MVU1FLgEAAABgwjYAAgAAAAg3LjU5ODU0OQAVsiAK</t>
  </si>
  <si>
    <t>dtrdCBWyIAp22t0IJUNJUS5OQVNEQVFHUzpHT09HTC5JUV9DTE9TRVBSSUNFLi5VU0QBAAAAqHEAAAIAAAAGMjAzLjM0ABWyIAp22t0IFbIgCnba3QgbQ0lRLkJBVFM6SUdWLklRX0NMT1NFUFJJQ0UuAQAAAM06hgACAAAABjEwOS41NgAVsiAKdtrdCBWyIAp22t0IHENJUS5OQVNEQVFHTTpBR0lYLklRX1ZPTFVNRS4BAAAAI/cAcAIAAAAHMC4wMTExOAAVsiAKdtrdCBWyIAp22t0IGkNJUS5URUFNLklRX01BUktFVENBUC4uVVNEAQAAAFITIg8CAAAADDQxNDc1LjkyMjI0NgEGAAAABQAAAAExAQAAAAstMTkzMjcwOTEwOQMAAAADMTYwAgAAAAYxMDAwNTQEAAAAATAHAAAACTgvMTIvMjAyNRWyIAp22t0IFbIgCnba3QgcQ0lRLlhUUkE6WEFJWC5JUV9DTE9TRVBSSUNFLgEAAAA17OIiAgAAAAYxNDAuNDQAFccgCnba3QgVxyAKdtrdCBZDSVEuQkFUUzpXVEFJLklRX1ZXQVAuAQAAAGBOb2QCAAAABDI1LjcAFbIgCnba3QgVsiAKdtrdCBxDSVEuTkFTREFRR006V0lTRS5JUV9WT0xVTUUuAQAAAOmwQ24CAAAACDAuMDE3MjUyABWyIAp22t0IFbIgCnba3QgbQ0lRLkVTVEMuSVFfQ0xPU0VQUklDRS4uVVNEAQAAAICEWw0CAAAABTczLjEyABWyIAp22t0IFbIgCnba3QgaQ0lRLlNIT1AuSVFfTUFSS0VUQ0FQLi5VU0QBAAAABisEBQIAAAANMTk0MDM5LjM0OTk3NQEGAAAABQAAAAExAQAAAAstMTkzMzEyNDAw</t>
  </si>
  <si>
    <t>MAMAAAADMTYwAgAAAAYxMDAwNTQEAAAAATAHAAAACTgvMTIvMjAyNRWyIAp22t0IFbIgCnba3QgXQ0lRLkFSQ0E6QUlTLklRX1ZPTFVNRS4BAAAAmJefcAIAAAAIMC4wNDUzNDIAFbIgCnba3QgVsiAKdtrdCBlDSVEuREI6WEIwVC5JUV9NQVJLRVRDQVAuAQAAANMz3ikCAAAABzc4LjMyMzUAFbIgCnba3QgVsiAKdtrdCBpDSVEuRVNUQy5JUV9NQVJLRVRDQVAuLlVTRAEAAACAhFsNAgAAAAs3NzIwLjk3OTA5OAEGAAAABQAAAAExAQAAAAstMTkzODgwMDgzNAMAAAADMTYwAgAAAAYxMDAwNTQEAAAAATAHAAAACTgvMTIvMjAyNRWyIAp22t0IFbIgCnba3QgfQ0lRLk5BU0RBUUdNOkFJUS5JUV9DTE9TRVBSSUNFLgEAAADp3GIhAgAAAAU0NS4zNAAVsiAKdtrdCBWyIAp22t0II0NJUS5CQVRTOldUQUkuSVFfU0hBUkVTT1VUU1RBTkRJTkcuAQAAAGBOb2QCAAAAAzguNgAVsiAKdtrdCBWyIAp22t0IGENJUS5BUkNBOkxSTlouSVFfVk9MVU1FLgEAAAC1dsMmAgAAAAgwLjAwMjI1MwAVsiAKdtrdCBWyIAp22t0IGkNJUS5BU1g6UkJUWi5JUV9NQVJLRVRDQVAuAQAAACntdiICAAAACjMwMS41OTQ1NzcAFbIgCnba3QgVsiAKdtrdCBtDSVEuQVJDQTpJR1BULklRX01BUktFVENBUC4BAAAAzAJeAQIAAAAHNTA0LjcwMgEGAAAABQAAAAExAQAAAAstMTkzNjUxMTE5NQMAAAADMTYwAgAAAAYxMDAwNTQEAAAAATAH</t>
  </si>
  <si>
    <t>AAAACTgvMTIvMjAyNRWyIAp22t0IFbIgCnba3QgbQ0lRLlBBTlcuSVFfQ0xPU0VQUklDRS4uVVNEAQAAAIN9hAECAAAABTE3NS40ABWyIAp22t0IFbIgCnba3QgaQ0lRLkFBUEwuSVFfTUFSS0VUQ0FQLi5VU0QBAAAAaWEAAAIAAAAMMzQwODA5NS41NjM1AQYAAAAFAAAAATEBAAAACy0xOTMzNzAzMzAzAwAAAAMxNjACAAAABjEwMDA1NAQAAAABMAcAAAAJOC8xMi8yMDI1FbIgCnba3QgVsiAKdtrdCBxDSVEuQVJDQTpUSE5RLklRX0NMT1NFUFJJQ0UuAQAAAK7DfiQCAAAABTU2Ljk3ABWyIAp22t0IFbIgCnba3QggQ0lRLk5BU0RBUUdNOkJPVFouSVFfQ0xPU0VQUklDRS4BAAAA9/0IFgIAAAAFMzMuODgAFccgCnba3QgVxyAKdtrdCCNDSVEuQVJDQTpJR1BULklRX1NIQVJFU09VVFNUQU5ESU5HLgEAAADMAl4BAgAAAAM5LjkAFbIgCnba3QgVsiAKdtrdCBhDSVEuQVJDQTpMT1VQLklRX1ZPTFVNRS4BAAAAWVwPIgIAAAAIMC4wMTEyNjIAFbIgCnba3QgVsiAKdtrdCBpDSVEuTFNFOkFJQUcuSVFfTUFSS0VUQ0FQLgEAAADwnYIkAgAAAAo3NzIuMzg5NDYzABWyIAp22t0IFbIgCnba3QgfQ0lRLk5BU0RBUUdNOlJPQlQuSVFfTUFSS0VUQ0FQLgEAAABcY9kgAgAAAAk1MTUuODQ2NzYAFbIgCnba3QgVsiAKdtrdCBpDSVEuUFNURy5JUV9NQVJLRVRDQVAuLlVTRAEAAAC4yqUGAgAAAAsxOTQxNy4wNjk5OQEG</t>
  </si>
  <si>
    <t>AAAABQAAAAExAQAAAAstMTkzODYxNDkwMgMAAAADMTYwAgAAAAYxMDAwNTQEAAAAATAHAAAACTgvMTIvMjAyNRWyIAp22t0IFbIgCnba3QgnQ0lRLk5BU0RBUUdNOlJPQlQuSVFfU0hBUkVTT1VUU1RBTkRJTkcuAQAAAFxj2SACAAAACTEwLjMwMDAwMgAVsiAKdtrdCBWyIAp22t0IHENJUS5OQVNEQVFHTTpGRFRYLklRX1ZPTFVNRS4BAAAAvaWdJgIAAAAIMC4wMTUwMjIAFbIgCnba3QgVsiAKdtrdCBpDSVEuQklUOldUQUkuSVFfTUFSS0VUQ0FQLgEAAABNulsjAgAAAAo3OTAuMTEzNTU4ABWyIAp22t0IFbIgCnba3QgbQ0lRLkFSQ0E6QVJUWS5JUV9NQVJLRVRDQVAuAQAAAG4faSECAAAACDEyMTEuNTc2ABWyIAp22t0IFbIgCnba3QgaQ0lRLkFORVQuSVFfTUFSS0VUQ0FQLi5VU0QBAAAAw9v8AQIAAAANMTc3NTMyLjIzNTA2NgEGAAAABQAAAAExAQAAAAstMTkzMzA1MjEzMQMAAAADMTYwAgAAAAYxMDAwNTQEAAAAATAHAAAACTgvMTIvMjAyNRWyIAp22t0IFbIgCnba3QgbQ0lRLkxTRTpBSUFHLklRX0NMT1NFUFJJQ0UuAQAAAPCdgiQCAAAABTE4LjQ5ABXHIAp22t0IFccgCnba3QgcQ0lRLkFSQ0E6Q0hBVC5JUV9DTE9TRVBSSUNFLgEAAAAAMDVtAgAAAAU1NS4xNAAVsiAKdtrdCBWyIAp22t0IJkNJUS5OQVNEQVFHTTpBSVEuSVFfU0hBUkVTT1VUU1RBTkRJTkcuAQAAAOncYiECAAAACTg5LjI1MDAw</t>
  </si>
  <si>
    <t>MgAVsiAKdtrdCBWyIAp22t0IGENJUS5BUkNBOlRITlEuSVFfVk9MVU1FLgEAAACuw34kAgAAAAgwLjAxNzU5OQAVsiAKdtrdCBWyIAp22t0IH0NJUS5OQVNEQVFHTTpCT1RaLklRX01BUktFVENBUC4BAAAA9/0IFgIAAAAJMjgzNC40MDA4ABWyIAp22t0IFbIgCnba3QgZQ0lRLlZSVC5JUV9NQVJLRVRDQVAuLlVTRAEAAABEm4ciAgAAAAs1NDg4MS44NzY5NQEGAAAABQAAAAExAQAAAAstMTkzNDE5NTQzNQMAAAADMTYwAgAAAAYxMDAwNTQEAAAAATAHAAAACTgvMTIvMjAyNRWyIAp22t0IFbIgCnba3QgiQ0lRLkJBVFM6SUdWLklRX1NIQVJFU09VVFNUQU5ESU5HLgEAAADNOoYAAgAAAAMxMDgAFbIgCnba3QgVsiAKdtrdCBpDSVEuQkFUUzpJR1YuSVFfTUFSS0VUQ0FQLgEAAADNOoYAAgAAAAgxMTgzMi40OAEGAAAABQAAAAExAQAAAAstMTkzODcwNzMyNgMAAAADMTYwAgAAAAYxMDAwNTQEAAAAATAHAAAACTgvMTIvMjAyNRWyIAp22t0IFbIgCnba3QggQ0lRLlRXU0U6MjMzMC5JUV9DTE9TRVBSSUNFLi5VU0QBAAAAq8wFAAIAAAAKNDAuMTMyNDM3NgAVsiAKdtrdCBWyIAp22t0IG0NJUS5BUkNBOkFJUy5JUV9DTE9TRVBSSUNFLgEAAACYl59wAgAAAAYzMC41MTUAFccgCnba3QgVxyAKdtrdCBZDSVEuQVJDQTpBUlRZLklRX1ZXQVAuAQAAAG4faSECAAAABTQyLjgxABWyIAp22t0IFbIgCnba3QgbQ0lR</t>
  </si>
  <si>
    <t>LlBTVEcuSVFfQ0xPU0VQUklDRS4uVVNEAQAAALjKpQYCAAAABTU5LjQxABWyIAp22t0IFbIgCnba3QgaQ0lRLk5WREEuSVFfTUFSS0VUQ0FQLi5VU0QBAAAAM34AAAIAAAAHNDQ2OTEwNAEGAAAABQAAAAExAQAAAAstMTk0MDU3MjI0OQMAAAADMTYwAgAAAAYxMDAwNTQEAAAAATAHAAAACTgvMTIvMjAyNRWyIAp22t0IFbIgCnba3QgZQ0lRLk5PVy5JUV9NQVJLRVRDQVAuLlVTRAEAAAC/dF4BAgAAAAwxNzcxMDIuOTQwMTcBBgAAAAUAAAABMQEAAAALLTE5MzQ5MzI3MzEDAAAAAzE2MAIAAAAGMTAwMDU0BAAAAAEwBwAAAAk4LzEyLzIwMjUVsiAKdtrdCBWyIAp22t0IG0NJUS5MU0U6UkJPVC5JUV9DTE9TRVBSSUNFLgEAAACOeyQUAgAAAAYxNS4xNDUAFccgCnba3QgVxyAKdtrdCBZDSVEuQVJDQTpJR1BULklRX1ZXQVAuAQAAAMwCXgECAAAABTUwLjg3ABWyIAp22t0IFbIgCnba3QgZQ0lRLk1VLklRX0NMT1NFUFJJQ0UuLlVTRAEAAAAGaQQAAgAAAAYxMjcuNzUAFbIgCnba3QgVsiAKdtrdCBtDSVEuU05PVy5JUV9DTE9TRVBSSUNFLi5VU0QBAAAAsDxkEAIAAAAGMTkzLjA2ABWyIAp22t0IFbIgCnba3QgbQ0lRLldEQVkuSVFfQ0xPU0VQUklDRS4uVVNEAQAAAIdjawECAAAABTIxNC42ABWyIAp22t0IFbIgCnba3QgYQ0lRLlpTLklRX01BUktFVENBUC4uVVNEAQAAANTMgQMCAAAADDQyODgzLjI1ODkz</t>
  </si>
  <si>
    <t>OQEGAAAABQAAAAExAQAAAAstMTkzOTUzODM5MgMAAAADMTYwAgAAAAYxMDAwNTQEAAAAATAHAAAACTgvMTIvMjAyNRWyIAp22t0IFbIgCnba3QgZQ0lRLkNSTS5JUV9NQVJLRVRDQVAuLlVTRAEAAAAl4AEAAgAAAAkyMjE0NjYuOTYBBgAAAAUAAAABMQEAAAALLTE5NDAzNjAzMjADAAAAAzE2MAIAAAAGMTAwMDU0BAAAAAEwBwAAAAk4LzEyLzIwMjUVsiAKdtrdCBWyIAp22t0IHkNJUS5OQVNEQVFHTTpBSVEuSVFfTUFSS0VUQ0FQLgEAAADp3GIhAgAAAAs0MDQ2LjU5NTA5MQAVsiAKdtrdCBWyIAp22t0IIUNJUS5EQjpYQjBULklRX1NIQVJFU09VVFNUQU5ESU5HLgEAAADTM94pAgAAAAQ0LjA5ABWyIAp22t0IFbIgCnba3QgjQ0lRLkFSQ0E6QVJUWS5JUV9TSEFSRVNPVVRTVEFORElORy4BAAAAbh9pIQIAAAAFMjguMTUAFbIgCnba3QgVsiAKdtrdCBpDSVEuTkFTREFRR006QUdJWC5JUV9WV0FQLgEAAAAj9wBwAgAAAAUzMi44OQAVsiAKdtrdCBWyIAp22t0IGENJUS5BUkNBOkNIQVQuSVFfVk9MVU1FLgEAAAAAMDVtAgAAAAgwLjMyMDI1MwAVsiAKdtrdCBWyIAp22t0IGUNJUS5NREIuSVFfTUFSS0VUQ0FQLi5VU0QBAAAA4m7MAgIAAAAMMTY5ODEuODY4NTI4AQYAAAAFAAAAATEBAAAACy0xOTM5MzcwMjE2AwAAAAMxNjACAAAABjEwMDA1NAQAAAABMAcAAAAJOC8xMi8yMDI1FbIgCnba3QgVsiAKdtrd</t>
  </si>
  <si>
    <t>CCRDSVEuTkFTREFRR1M6R09PR0wuSVFfTUFSS0VUQ0FQLi5VU0QBAAAAqHEAAAIAAAAKMjQ2MzY0Ni41NgEGAAAABQAAAAExAQAAAAstMTkzNDkyODU1MQMAAAADMTYwAgAAAAYxMDAwNTQEAAAAATAHAAAACTgvMTIvMjAyNRWyIAp22t0IFbIgCnba3QgbQ0lRLlFDT00uSVFfQ0xPU0VQUklDRS4uVVNEAQAAANWCAAACAAAABjE1My43MwAVsiAKdtrdCBWyIAp22t0IGUNJUS5aUy5JUV9DTE9TRVBSSUNFLi5VU0QBAAAA1MyBAwIAAAAGMjc1LjQzABWyIAp22t0IFbIgCnba3QgbQ0lRLlJCTFguSVFfQ0xPU0VQUklDRS4uVVNEAQAAAGlV9AECAAAABjEyOS41MwAVsiAKdtrdCBWyIAp22t0IG0NJUS5EVU9MLklRX0NMT1NFUFJJQ0UuLlVTRAEAAACw8IcMAgAAAAYzMjIuOTMAFbIgCnba3QgVsiAKdtrdCBVDSVEuQVNYOlJCVFouSVFfVldBUC4BAAAAKe12IgIAAAAIMTQuNDM5NTUAFbIgCnba3QgVsiAKdtrdCBZDSVEuQVJDQTpDSEFULklRX1ZXQVAuAQAAAAAwNW0CAAAABTU0LjcxABWyIAp22t0IFbIgCnba3QgkQ0lRLk5BU0RBUUdTOkFTTUwuSVFfQ0xPU0VQUklDRS4uVVNEAQAAACjvBQACAAAABjc0MS43OQAVsiAKdtrdCBWyIAp22t0IH0NJUS5UV1NFOjI0NTQuSVFfTUFSS0VUQ0FQLi5VU0QBAAAAPTdcAAIAAAAPNzMyOTMuOTY3MzAzMjEyAQYAAAAFAAAAATEBAAAACy0xOTM0MzU1NDkxAwAAAAMx</t>
  </si>
  <si>
    <t>NjACAAAABjEwMDA1NAQAAAABMAcAAAAJOC8xMy8yMDI1FbIgCnba3QgVsiAKdtrdCBpDSVEuQU1aTi5JUV9NQVJLRVRDQVAuLlVTRAEAAAA9SQAAAgAAAA4yMzYxOTU4LjA4MjEyMwEGAAAABQAAAAExAQAAAAstMTkzMzcwMzI4MAMAAAADMTYwAgAAAAYxMDAwNTQEAAAAATAHAAAACTgvMTIvMjAyNRWyIAp22t0IFbIgCnba3QgaQ0lRLk5FVC5JUV9DTE9TRVBSSUNFLi5VU0QBAAAANPXgBAIAAAAGMjAyLjMzABWyIAp22t0IFbIgCnba3QgaQ0lRLlNBUC5JUV9DTE9TRVBSSUNFLi5VU0QBAAAAC+4BAAIAAAANMjcwLjgzODE5NzU2OAAVxyAKdtrdCBXHIAp22t0IG0NJUS5DRkxULklRX0NMT1NFUFJJQ0UuLlVTRAEAAAAmAXoQAgAAAAUxNi41NgAVsiAKdtrdCBWyIAp22t0IG0NJUS5UU0xBLklRX0NMT1NFUFJJQ0UuLlVTRAEAAAAQxqIBAgAAAAYzNDAuODQAFbIgCnba3QgVsiAKdtrdCBpDSVEuREI6WEIwVC5JUV9DTE9TRVBSSUNFLgEAAADTM94pAgAAAAUxOS4xNQAVxyAKdtrdCBXHIAp22t0IIENJUS5OQVNEQVFHTTpGRFRYLklRX0NMT1NFUFJJQ0UuAQAAAL2lnSYCAAAABzM5LjQ0NTQAFccgCnba3QgVxyAKdtrdCBlDSVEuTkFTREFRR006UVFRLklRX1ZXQVAuAQAAAA66ewACAAAABjU3Ny40MQAVsiAKdtrdCBWyIAp22t0IG0NJUS5NUlZMLklRX0NMT1NFUFJJQ0UuLlVTRAEAAAC2eQAAAgAAAAU3</t>
  </si>
  <si>
    <t>Ny44MQAVsiAKdtrdCBWyIAp22t0IG0NJUS5QTFRSLklRX0NMT1NFUFJJQ0UuLlVTRAEAAABl+pgCAgAAAAYxODYuOTcAFbIgCnba3QgVsiAKdtrdCBpDSVEuTVJWTC5JUV9NQVJLRVRDQVAuLlVTRAEAAAC2eQAAAgAAAAk2NzA4Ny43ODIBBgAAAAUAAAABMQEAAAALLTE5NDAwMDI5MzEDAAAAAzE2MAIAAAAGMTAwMDU0BAAAAAEwBwAAAAk4LzEyLzIwMjUVsiAKdtrdCBWyIAp22t0IGUNJUS5BUFAuSVFfTUFSS0VUQ0FQLi5VU0QBAAAA2rnODQIAAAANMTU3OTYyLjcwOTgzOAEGAAAABQAAAAExAQAAAAstMTkzMjg5ODA1MQMAAAADMTYwAgAAAAYxMDAwNTQEAAAAATAHAAAACTgvMTIvMjAyNRWyIAp22t0IFbIgCnba3QgbQ0lRLlhUUkE6WEFJWC5JUV9NQVJLRVRDQVAuAQAAADXs4iICAAAACjUwMTQuOTgxNjUAFbIgCnba3QgVsiAKdtrdCBZDSVEuQVJDQTpMUk5aLklRX1ZXQVAuAQAAALV2wyYCAAAABTQxLjc4ABWyIAp22t0IFbIgCnba3QgaQ0lRLk5BU0RBUUdNOlJPQlQuSVFfVldBUC4BAAAAXGPZIAIAAAAFNDkuNzEAFbIgCnba3QgVsiAKdtrdCCdDSVEuTkFTREFRR006V0lTRS5JUV9TSEFSRVNPVVRTVEFORElORy4BAAAA6bBDbgIAAAAEMC44NgAVxyAKdtrdCBXHIAp22t0IFkNJUS5EQjpYQjBULklRX1ZPTFVNRS4BAAAA0zPeKQMAAAAAABXHIAp22t0IFccgCnba3QgbQ0lRLk5BU0RBUUdNOkFJ</t>
  </si>
  <si>
    <t>US5JUV9WT0xVTUUuAQAAAOncYiECAAAACDEuMTA3MDE3ABXHIAp22t0IFccgCnba3QgbQ0lRLlNIT1AuSVFfQ0xPU0VQUklDRS4uVVNEAQAAAAYrBAUCAAAABTE0OS4zABXHIAp22t0IFccgCnba3QgaQ0lRLlRFTS5JUV9DTE9TRVBSSUNFLi5VU0QBAAAAANMkGQIAAAAFNjYuMzQAFccgCnba3QgVxyAKdtrdCCJDSVEuS09TRTpBMDAwNjYwLklRX01BUktFVENBUC4uVVNEAQAAAJ16DQACAAAAEDEzNDI0MC4zODA4NzkzMjQBBgAAAAUAAAABMQEAAAALLTE5MzQ3NTUzMzADAAAAAzE2MAIAAAAGMTAwMDU0BAAAAAEwBwAAAAk4LzEyLzIwMjUVxyAKdtrdCBXHIAp22t0IGUNJUS5ORVQuSVFfTUFSS0VUQ0FQLi5VU0QBAAAANPXgBAIAAAAMNzA1MDguMjc5NDk4AQYAAAAFAAAAATEBAAAACy0xOTM0MDE4NTcwAwAAAAMxNjACAAAABjEwMDA1NAQAAAABMAcAAAAJOC8xMi8yMDI1FccgCnba3QgVxyAKdtrdCBpDSVEuVlJULklRX0NMT1NFUFJJQ0UuLlVTRAEAAABEm4ciAgAAAAYxNDMuNzIAFccgCnba3QgVxyAKdtrdCBtDSVEuR1RMQi5JUV9DTE9TRVBSSUNFLi5VU0QBAAAAzYQXEQIAAAAFMzkuMjUAFccgCnba3QgVxyAKdtrdCB9DSVEuVFdTRToyMzMwLklRX01BUktFVENBUC4uVVNEAQAAAKvMBQACAAAAEDEwNDA3MzkuMDc0MjAxMzIBBgAAAAUAAAABMQEAAAALLTE5MzU0OTczNDEDAAAAAzE2MAIAAAAG</t>
  </si>
  <si>
    <t>MTAwMDU0BAAAAAEwBwAAAAk4LzEzLzIwMjUVxyAKdtrdCBXHIAp22t0IGkNJUS5ERE9HLklRX01BUktFVENBUC4uVVNEAQAAALuhBAgCAAAADDQ0OTc0LjE3MTQ0OQEGAAAABQAAAAExAQAAAAstMTkzMjM1Njc4MAMAAAADMTYwAgAAAAYxMDAwNTQEAAAAATAHAAAACTgvMTIvMjAyNRXHIAp22t0IFccgCnba3QgaQ0lRLkFSTS5JUV9DTE9TRVBSSUNFLi5VU0QBAAAALOfFJwIAAAAGMTQyLjM5ABXHIAp22t0IFccgCnba3QgaQ0lRLkFSQ0E6QUlTLklRX01BUktFVENBUC4BAAAAmJefcAIAAAAGMjQuNDEyABXHIAp22t0IFccgCnba3QgcQ0lRLkFSQ0E6TE9VUC5JUV9DTE9TRVBSSUNFLgEAAABZXA8iAgAAAAU2NS41NgAVxyAKdtrdCBXHIAp22t0II0NJUS5BUkNBOkxSTlouSVFfU0hBUkVTT1VUU1RBTkRJTkcuAQAAALV2wyYCAAAABDAuNzgAFccgCnba3QgVxyAKdtrdCBdDSVEuQklUOldUQUkuSVFfVk9MVU1FLgEAAABNulsjAgAAAAgwLjAwNjczOAAVxyAKdtrdCBXHIAp22t0IF0NJUS5CQVRTOklHVi5JUV9WT0xVTUUuAQAAAM06hgACAAAACDUuNzg2NTcxABXHIAp22t0IFccgCnba3QgaQ0lRLkFWR08uSVFfTUFSS0VUQ0FQLi5VU0QBAAAA8LZ9AQIAAAAOMTQ3MTM4Ni44MjYzNjEBBgAAAAUAAAABMQEAAAALLTE5Mzg1NTcyNjADAAAAAzE2MAIAAAAGMTAwMDU0BAAAAAEwBwAAAAk4LzEyLzIwMjUV</t>
  </si>
  <si>
    <t>xyAKdtrdCBXHIAp22t0IGkNJUS5TTk9XLklRX01BUktFVENBUC4uVVNEAQAAALA8ZBACAAAADDY0NDE2LjAxMjEyOQEGAAAABQAAAAExAQAAAAstMTkzOTIwNzgxMAMAAAADMTYwAgAAAAYxMDAwNTQEAAAAATAHAAAACTgvMTIvMjAyNRXHIAp22t0IFccgCnba3QgbQ0lRLk5CSVMuSVFfQ0xPU0VQUklDRS4uVVNEAQAAAL/7GQMCAAAABTc1LjMzABXHIAp22t0IFccgCnba3QgaQ0lRLkNSTS5JUV9DTE9TRVBSSUNFLi5VU0QBAAAAJeABAAIAAAAGMjMxLjY2ABXHIAp22t0IFccgCnba3QgaQ0lRLk9SQ0wuSVFfTUFSS0VUQ0FQLi5VU0QBAAAA51YAAAIAAAAMNzEzMDUwLjM0NTM4AQYAAAAFAAAAATEBAAAACy0xOTM3ODg4NzQwAwAAAAMxNjACAAAABjEwMDA1NAQAAAABMAcAAAAJOC8xMi8yMDI1FccgCnba3QgVxyAKdtrdCBlDSVEuSU9ULklRX01BUktFVENBUC4uVVNEAQAAALo+/BECAAAADDE4NjExLjU5MjIwNgEGAAAABQAAAAExAQAAAAstMTkzODczODMwNAMAAAADMTYwAgAAAAYxMDAwNTQEAAAAATAHAAAACTgvMTIvMjAyNRXHIAp22t0IFccgCnba3QgbQ0lRLkFBUEwuSVFfQ0xPU0VQUklDRS4uVVNEAQAAAGlhAAACAAAABjIyOS42NQAVxyAKdtrdCBXHIAp22t0IG0NJUS5BUkNBOkNIQVQuSVFfTUFSS0VUQ0FQLgEAAAAAMDVtAgAAAAg0MTQuOTI4NQAVxyAKdtrdCBXHIAp22t0IGkNJUS5OQVNE</t>
  </si>
  <si>
    <t>QVFHTTpCT1RaLklRX1ZXQVAuAQAAAPf9CBYCAAAABDMzLjcAFccgCnba3QgVxyAKdtrdCCNDSVEuQVJDQTpUSE5RLklRX1NIQVJFU09VVFNUQU5ESU5HLgEAAACuw34kAgAAAAUzLjcyNQAVxyAKdtrdCBXHIAp22t0IG0NJUS5BVkdPLklRX0NMT1NFUFJJQ0UuLlVTRAEAAADwtn0BAgAAAAYzMTIuODMAFccgCnba3QgVxyAKdtrdCBtDSVEuTVNGVC5JUV9DTE9TRVBSSUNFLi5VU0QBAAAAS1UAAAIAAAAGNTI5LjI0ABXHIAp22t0IFccgCnba3QgaQ0lRLlNOUFMuSVFfTUFSS0VUQ0FQLi5VU0QBAAAA1IgAAAIAAAANMTE1ODAwLjMwNjc4MwEGAAAABQAAAAExAQAAAAstMTk0MDU3MjI0NwMAAAADMTYwAgAAAAYxMDAwNTQEAAAAATAHAAAACTgvMTIvMjAyNRXHIAp22t0IFccgCnba3QgaQ0lRLlBMVFIuSVFfTUFSS0VUQ0FQLi5VU0QBAAAAZfqYAgIAAAANNDQzNTU2Ljg2MjQ1NAEGAAAABQAAAAExAQAAAAstMTkzMzMyODcwOAMAAAADMTYwAgAAAAYxMDAwNTQEAAAAATAHAAAACTgvMTIvMjAyNRXHIAp22t0IFccgCnba3QgaQ0lRLkFEQkUuSVFfTUFSS0VUQ0FQLi5VU0QBAAAAAV8AAAIAAAAKMTQzNTYyLjAwNgEGAAAABQAAAAExAQAAAAstMTkzNzIzODM5MwMAAAADMTYwAgAAAAYxMDAwNTQEAAAAATAHAAAACTgvMTIvMjAyNRXHIAp22t0IFccgCnba3QgfQ0lRLk5BU0RBUUdNOlFRUS5JUV9DTE9TRVBS</t>
  </si>
  <si>
    <t>SUNFLgEAAAAOunsAAgAAAAY1ODAuMDUAFccgCnba3QgVxyAKdtrdCB5DSVEuTkFTREFRR006UVFRLklRX01BUktFVENBUC4BAAAADrp7AAIAAAALMzcwNzM4Ljk1NzUBBgAAAAUAAAABMQEAAAALLTE5NjM3MTQ2MzYDAAAAAzE2MAIAAAAGMTAwMDU0BAAAAAEwBwAAAAk4LzEyLzIwMjUVxyAKdtrdCBXHIAp22t0IIENJUS5UV1NFOjI0NTQuSVFfQ0xPU0VQUklDRS4uVVNEAQAAAD03XAACAAAACzQ1Ljk4NTA4NDc1ABXHIAp22t0IFccgCnba3QgaQ0lRLklPVC5JUV9DTE9TRVBSSUNFLi5VU0QBAAAAuj78EQIAAAAFMzIuNjkAFccgCnba3QgVxyAKdtrdCBpDSVEuUUNPTS5JUV9NQVJLRVRDQVAuLlVTRAEAAADVggAAAgAAAA0xNjU4OTUuOTc1NDQxAQYAAAAFAAAAATEBAAAACy0xOTM0MjU0MjUxAwAAAAMxNjACAAAABjEwMDA1NAQAAAABMAcAAAAJOC8xMi8yMDI1FccgCnba3QgVxyAKdtrdCBpDSVEuVFNMQS5JUV9NQVJLRVRDQVAuLlVTRAEAAAAQxqIBAgAAAA4xMDk5MzYxLjk5OTMyNwEGAAAABQAAAAExAQAAAAstMTkzNDg0MTk3OAMAAAADMTYwAgAAAAYxMDAwNTQEAAAAATAHAAAACTgvMTIvMjAyNRXHIAp22t0IFccgCnba3QgZQ0lRLlRFTS5JUV9NQVJLRVRDQVAuLlVTRAEAAAAA0yQZAgAAAAwxMTUyNS4wODYxOTgBBgAAAAUAAAABMQEAAAALLTE5MzI2MTY1NjEDAAAAAzE2MAIAAAAGMTAwMDU0</t>
  </si>
  <si>
    <t>BAAAAAEwBwAAAAk4LzEyLzIwMjUVxyAKdtrdCBXHIAp22t0IFUNJUS5MU0U6QUlBRy5JUV9WV0FQLgEAAADwnYIkAgAAAAkxOC40MTkyNDgAFccgCnba3QgVxyAKdtrdCBVDSVEuTFNFOlJCT1QuSVFfVldBUC4BAAAAjnskFAIAAAAIMTUuMDM4OTEAFccgCnba3QgVxyAKdtrdCBpDSVEuTkFTREFRR006RkRUWC5JUV9WV0FQLgEAAAC9pZ0mAgAAAAUzOS4zMQAVxyAKdtrdCBXHIAp22t0IGUNJUS5OQVNEQVFHTTpBSVEuSVFfVldBUC4BAAAA6dxiIQIAAAAFNDUuMTUAFccgCnba3QgVxyAKdtrdCCdDSVEuTkFTREFRR006Qk9UWi5JUV9TSEFSRVNPVVRTVEFORElORy4BAAAA9/0IFgIAAAAFODMuNjYAFccgCnba3QgVxyAKdtrdCBlDSVEuQVJNLklRX01BUktFVENBUC4uVVNEAQAAACznxScCAAAACTE1MDc5MS4wMQEGAAAABQAAAAExAQAAAAstMTkzNDI1NDQwNwMAAAADMTYwAgAAAAYxMDAwNTQEAAAAATAHAAAACTgvMTIvMjAyNRXHIAp22t0IFccgCnba3QgaQ0lRLkNGTFQuSVFfTUFSS0VUQ0FQLi5VU0QBAAAAJgF6EAIAAAAKNTcwOC45NjI2NgEGAAAABQAAAAExAQAAAAstMTkzNDE3MDU1NQMAAAADMTYwAgAAAAYxMDAwNTQEAAAAATAHAAAACTgvMTIvMjAyNRXHIAp22t0IFccgCnba3QgaQ0lRLk1TRlQuSVFfTUFSS0VUQ0FQLi5VU0QBAAAAS1UAAAIAAAAOMzkzMzkyOC45NzQ0MjIBBgAAAAUAAAAB</t>
  </si>
  <si>
    <t>MQEAAAALLTE5MzQyNDc3OTMDAAAAAzE2MAIAAAAGMTAwMDU0BAAAAAEwBwAAAAk4LzEyLzIwMjUVxyAKdtrdCBXHIAp22t0IH0NJUS5OQVNEQVFHTTpGRFRYLklRX01BUktFVENBUC4BAAAAvaWdJgIAAAAKMTg0LjkzODUzNQAVxyAKdtrdCBXHIAp22t0IIkNJUS5BU1g6UkJUWi5JUV9TSEFSRVNPVVRTVEFORElORy4BAAAAKe12IgIAAAAJMjAuODcxNTk3ABXHIAp22t0IFccgCnba3QgiQ0lRLkJJVDpXVEFJLklRX1NIQVJFU09VVFNUQU5ESU5HLgEAAABNulsjAgAAAAgxMi4wMDk2MwAVxyAKdtrdCBXHIAp22t0IGENJUS5CQVRTOldUQUkuSVFfVk9MVU1FLgEAAABgTm9kAgAAAAgwLjA3NDE5NAAVxyAKdtrdCBXHIAp22t0IHENJUS5OQVNEQVFHTTpST0JULklRX1ZPTFVNRS4BAAAAXGPZIAIAAAAIMC4wNDE3MzIAFccgCnba3QgVxyAKdtrdCBpDSVEuUEFOVy5JUV9NQVJLRVRDQVAuLlVTRAEAAACDfYQBAgAAAA0xMTcxNTUuOTI5MTQ3AQYAAAAFAAAAATEBAAAACy0xOTQyMTAyODQzAwAAAAMxNjACAAAABjEwMDA1NAQAAAABMAcAAAAJOC8xMi8yMDI1FccgCnba3QgVxyAKdtrdCBpDSVEuUkJMWC5JUV9NQVJLRVRDQVAuLlVTRAEAAABpVfQBAgAAAAw4OTc5Ni4yMzg0NDUBBgAAAAUAAAABMQEAAAALLTE5MzQxMjU0NTUDAAAAAzE2MAIAAAAGMTAwMDU0BAAAAAEwBwAAAAk4LzEyLzIwMjUVxyAKdtrd</t>
  </si>
  <si>
    <t>CBXHIAp22t0IJ0NJUS5OQVNEQVFHTTpBR0lYLklRX1NIQVJFU09VVFNUQU5ESU5HLgEAAAAj9wBwAgAAAAgwLjkwMDAwMgAVxyAKdtrdCBXHIAp22t0IGENJUS5BUkNBOklHUFQuSVFfVk9MVU1FLgEAAADMAl4BAgAAAAgwLjA5MDUzMwAVxyAKdtrdCBXHIAp22t0IGENJUS5BUkNBOkFSVFkuSVFfVk9MVU1FLgEAAABuH2khAgAAAAgwLjY5NDgzNwAVxyAKdtrdCBXHIAp22t0IG0NJUS5BUkNBOlRITlEuSVFfTUFSS0VUQ0FQLgEAAACuw34kAgAAAAkyMTIuMjEzMjUAFccgCnba3QgVxyAKdtrdCBVDSVEuQklUOldUQUkuSVFfVldBUC4BAAAATbpbIwIAAAAHNjUuMjAzMwAVxyAKdtrdCBXHIAp22t0IGkNJUS5OQVNEQVFHTTpXSVNFLklRX1ZXQVAuAQAAAOmwQ24CAAAABTM5LjA4ABXHIAp22t0IFccgCnba3QgWQ0lRLkFSQ0E6VEhOUS5JUV9WV0FQLgEAAACuw34kAgAAAAU1Ni43NAAVxyAKdtrdCBXHIAp22t0IIkNJUS5MU0U6QUlBRy5JUV9TSEFSRVNPVVRTVEFORElORy4BAAAA8J2CJAIAAAAJNDEuNzczMzYyABXHIAp22t0IFccgCnba3QgjQ0lRLlhUUkE6WEFJWC5JUV9TSEFSRVNPVVRTVEFORElORy4BAAAANeziIgIAAAAJMzUuNzA5MDY5ABXHIAp22t0IFccgCnba3QgbQ0lRLk1FVEEuSVFfQ0xPU0VQUklDRS4uVVNEAQAAABfbPAECAAAAAzc5MAAVxyAKdtrdCBXHIAp22t0IGkNJUS5BUFAuSVFf</t>
  </si>
  <si>
    <t>Q0xPU0VQUklDRS4uVVNEAQAAANq5zg0CAAAAAzQ2NwAVxyAKdtrdCBXHIAp22t0IG0NJUS5BREJFLklRX0NMT1NFUFJJQ0UuLlVTRAEAAAABXwAAAgAAAAYzMzguNDMAFccgCnba3QgVxyAKdtrdCBpDSVEuTk9XLklRX0NMT1NFUFJJQ0UuLlVTRAEAAAC/dF4BAgAAAAY4NTMuNDMAFccgCnba3QgVxyAKdtrdCBpDSVEuR1RMQi5JUV9NQVJLRVRDQVAuLlVTRAEAAADNhBcRAgAAAAY2NDg0LjEBBgAAAAUAAAABMQEAAAALLTE5Mzg2NzM4MTgDAAAAAzE2MAIAAAAGMTAwMDU0BAAAAAEwBwAAAAk4LzEyLzIwMjUVxyAKdtrdCBXHIAp22t0IGkNJUS5XREFZLklRX01BUktFVENBUC4uVVNEAQAAAIdjawECAAAADDU3MjY1LjM1MTE3OAEGAAAABQAAAAExAQAAAAstMTk0MTM2NTQxMwMAAAADMTYwAgAAAAYxMDAwNTQEAAAAATAHAAAACTgvMTIvMjAyNRXHIAp22t0IFccgCnba3QgaQ0lRLk1EQi5JUV9DTE9TRVBSSUNFLi5VU0QBAAAA4m7MAgIAAAAGMjA3LjgyABXHIAp22t0IFccgCnba3QgbQ0lRLkRET0cuSVFfQ0xPU0VQUklDRS4uVVNEAQAAALuhBAgCAAAABjEyOC45NgAVxyAKdtrdCBXHIAp22t0IG0NJUS5PUkNMLklRX0NMT1NFUFJJQ0UuLlVTRAEAAADnVgAAAgAAAAYyNTMuODYAFccgCnba3QgVxyAKdtrdCBtDSVEuQU1aTi5JUV9DTE9TRVBSSUNFLi5VU0QBAAAAPUkAAAIAAAAGMjIxLjQ3ABXHIAp2</t>
  </si>
  <si>
    <t>2t0IFccgCnba3QgbQ0lRLlNOUFMuSVFfQ0xPU0VQUklDRS4uVVNEAQAAANSIAAACAAAABTYyNS44ABXHIAp22t0IFccgCnba3QgbQ0lRLkFORVQuSVFfQ0xPU0VQUklDRS4uVVNEAQAAAMPb/AECAAAABjE0MS4yNQAVxyAKdtrdCBXHIAp22t0II0NJUS5LT1NFOkEwMDA2NjAuSVFfQ0xPU0VQUklDRS4uVVNEAQAAAJ16DQACAAAACjE5NC40NTQxODIAFccgCnba3QgVxyAKdtrdCBtDSVEuTlZEQS5JUV9DTE9TRVBSSUNFLi5VU0QBAAAAM34AAAIAAAAGMTgzLjE2ABXHIAp22t0IFccgCnba3QgVQ0lRLkFSQ0E6QUlTLklRX1ZXQVAuAQAAAJiXn3ACAAAABTMwLjQzABXHIAp22t0IFccgCnba3QgjQ0lRLkFSQ0E6Q0hBVC5JUV9TSEFSRVNPVVRTVEFORElORy4BAAAAADA1bQIAAAAFNy41MjUAFccgCnba3QgVxyAKdtrdCBdDSVEuTFNFOkFJQUcuSVFfVk9MVU1FLgEAAADwnYIkAgAAAAgwLjEzODczNAAVxyAKdtrdCBXHIAp22t0II0NJUS5OQVNEQVFHUzpBU01MLklRX01BUktFVENBUC4uVVNEAQAAACjvBQACAAAAEDI4NjYxNS4zMjQ1ODA3NzIBBgAAAAUAAAABMQEAAAALLTE5MzUzMDc0NDADAAAAAzE2MAIAAAAGMTAwMDU0BAAAAAEwBwAAAAk4LzEyLzIwMjUVxyAKdtrdCBXHIAp22t0IGkNJUS5OQklTLklRX01BUktFVENBUC4uVVNEAQAAAL/7GQMCAAAADDE3OTgxLjkxNDM5NAEGAAAABQAAAAExAQAA</t>
  </si>
  <si>
    <t>AAstMTkzMjgyOTA4NwMAAAADMTYwAgAAAAYxMDAwNTQEAAAAATAHAAAACTgvMTIvMjAyNRXHIAp22t0IFccgCnba3QgaQ0lRLkRVT0wuSVFfTUFSS0VUQ0FQLi5VU0QBAAAAsPCHDAIAAAAMMTQ3OTcuMjY4NDI4AQYAAAAFAAAAATEBAAAACy0xOTMyMjE4ODk0AwAAAAMxNjACAAAABjEwMDA1NAQAAAABMAcAAAAJOC8xMi8yMDI1FccgCnba3QgVxyAKdtrdCB5DSVFBVkcuREI6WEIwVC5JUV9WT0xVTUUuLTMwRC4BAAAA0zPeKQMAAAAAABXHIAp22t0IFccgCnba3QgnQ0lRQVZHLkxTRTpBSUFHLklRX1ZXQVAuMjAyMy8xMi8yOS4uVVNEAQAAAPCdgiQCAAAAEDIwLjY2MDM1NjQ4NDQzMDEAFccgCnba3QgVxyAKdtrdCCdDSVFBVkcuWFRSQTpYQUlYLklRX1ZXQVAuMjAyMy82LzMwLi5VU0QBAAAANeziIgIAAAAQOTQuMTYyMzM2MjY0NTAzOQAVxyAKdtrdCBXHIAp22t0IIENJUUFWRy5YVFJBOlhBSVguSVFfVk9MVU1FLi0zMEQuAQAAADXs4iICAAAAEjAuMDY5NDMxMjcyNzI3MjcyNwAVxyAKdtrdCBXHIAp22t0IJ0NJUUFWRy5MU0U6UkJPVC5JUV9WV0FQLjIwMjMvMTIvMjkuLlVTRAEAAACOeyQUAgAAABAxMy42MTM5NDkwNjMxMDY4ABXHIAp22t0IFccgCnba3QgnQ0lRQVZHLkxTRTpSQk9ULklRX1ZXQVAuMjAyNC8xMi8zMS4uVVNEAQAAAI57JBQCAAAAEDE0LjE0MDM5NTQ3NDY4MzUAFccgCnba3QgV</t>
  </si>
  <si>
    <t>xyAKdtrdCCxDSVFBVkcuTkFTREFRR006V0lTRS5JUV9WV0FQLjIwMjQvMTIvMzEuLlVTRAEAAADpsENuAgAAABAzNC42NTA1ODgyMzUyOTQxABXHIAp22t0IFccgCnba3QgsQ0lRQVZHLk5BU0RBUUdNOkJPVFouSVFfVldBUC4yMDI0LzEyLzMxLi5VU0QBAAAA9/0IFgIAAAAQMzEuMzcyNDE4MzAwNjUzNgAVxyAKdtrdCBXHIAp22t0IK0NJUUFWRy5OQVNEQVFHTTpBSVEuSVFfVldBUC4yMDIzLzEyLzI5Li5VU0QBAAAA6dxiIQIAAAAQMzYuOTAzMjA5ODc2NTQzMgAVxyAKdtrdCBXHIAp22t0IJ0NJUUFWRy5CQVRTOklHVi5JUV9WV0FQLjIwMjQvMTIvMzEuLlVTRAEAAADNOoYAAgAAABAxMDEuMTEyNTQ5MDE5NjA4ABXHIAp22t0IFccgCnba3QgsQ0lRQVZHLk5BU0RBUUdNOkJPVFouSVFfVldBUC4yMDIzLzEyLzI5Li5VU0QBAAAA9/0IFgIAAAAQMzEuMTU5NTgwMjQ2OTEzNgAVxyAKdtrdCBXHIAp22t0IK0NJUUFWRy5OQVNEQVFHTTpTTUguSVFfVldBUC4yMDI0LzEyLzMxLi5VU0QBAAAAYMI2AAIAAAAQMjQ1LjkzNzM4NTYyMDkxNQAVxyAKdtrdCBXHIAp22t0IK0NJUUFWRy5OQVNEQVFHTTpTTUguSVFfVldBUC4yMDIzLzEyLzI5Li5VU0QBAAAAYMI2AAIAAAAQMjM3LjEwNjg2NDE5NzUzMQAVxyAKdtrdCBXHIAp22t0ILENJUUFWRy5OQVNEQVFHTTpBR0lYLklRX1ZXQVAuMjAyNC8xMi8zMS4uVVNE</t>
  </si>
  <si>
    <t>AQAAACP3AHACAAAAEDI4Ljc0NDQ0NDQ0NDQ0NDQAFccgCnba3QgVxyAKdtrdCCxDSVFBVkcuTkFTREFRR006QUdJWC5JUV9WV0FQLjIwMjMvMTIvMjkuLlVTRAEAAAAj9wBwAgAAABAyNy42MTY5NDAyOTg1MDc1ABXHIAp22t0IFccgCnba3QgnQ0lRQVZHLkFSQ0E6QUlTLklRX1ZXQVAuMjAyNC8xMi8zMS4uVVNEAQAAAJiXn3ACAAAAEDI0LjgzNjUzNTk0NzcxMjQAFccgCnba3QgVxyAKdtrdCCdDSVFBVkcuQVJDQTpBSVMuSVFfVldBUC4yMDIzLzEyLzI5Li5VU0QBAAAAmJefcAIAAAAQMjQuODMxNjg2MDQ2NTExNgAVxyAKdtrdCBXHIAp22t0IKENJUUFWRy5BUkNBOkxSTlouSVFfVldBUC4yMDI0LzEyLzMxLi5VU0QBAAAAtXbDJgIAAAAQNDAuMjQyOTQxMTc2NDcwNgAVxyAKdtrdCBXHIAp22t0IH0NJUUFWRy5CQVRTOklHVi5JUV9WT0xVTUUuLTMwRC4BAAAAzTqGAAIAAAAQNC42NzI3NDQ3MjcyNzI3MwAVxyAKdtrdCBXHIAp22t0IKENJUUFWRy5BUkNBOkxSTlouSVFfVldBUC4yMDIzLzEyLzI5Li5VU0QBAAAAtXbDJgIAAAAQMzkuMTY1NDA3NDA3NDA3NAAVxyAKdtrdCBXHIAp22t0IKENJUUFWRy5BUkNBOkxPVVAuSVFfVldBUC4yMDI0LzEyLzMxLi5VU0QBAAAAWVwPIgIAAAAQNTUuMDkyNzQ1MDk4MDM5MgAVxyAKdtrdCBXHIAp22t0IKENJUUFWRy5BUkNBOkxPVVAuSVFfVldBUC4yMDIzLzEy</t>
  </si>
  <si>
    <t>LzI5Li5VU0QBAAAAWVwPIgIAAAAQNTAuMzE1NTgwMjQ2OTEzNgAVxyAKdtrdCBXHIAp22t0ILENJUUFWRy5OQVNEQVFHTTpGRFRYLklRX1ZXQVAuMjAyNC8xMi8zMS4uVVNEAQAAAL2lnSYCAAAAEDM1LjY0NTk0NzcxMjQxODMAFccgCnba3QgVxyAKdtrdCChDSVFBVkcuQVJDQTpDSEFULklRX1ZXQVAuMjAyMy8xMi8yOS4uVVNEAQAAAAAwNW0CAAAADzM4LjMxMzk1MDYxNzI4NAAVxyAKdtrdCBXHIAp22t0IKENJUUFWRy5CQVRTOldUQUkuSVFfVldBUC4yMDI0LzEyLzMxLi5VU0QBAAAAYE5vZAIAAAAQMjIuMjA2MTQzNzkwODQ5NwAVxyAKdtrdCBXHIAp22t0IJENJUUFWRy5OQVNEQVFHTTpGRFRYLklRX1ZPTFVNRS4tMzBELgEAAAC9pZ0mAgAAABIwLjAxODMyMzg2MzYzNjM2MzYAFccgCnba3QgVxyAKdtrdCChDSVFBVkcuQkFUUzpXVEFJLklRX1ZXQVAuMjAyMy8xMi8yOS4uVVNEAQAAAGBOb2QCAAAAEDIxLjExOTMzMzMzMzMzMzMAFccgCnba3QgVxyAKdtrdCCxDSVFBVkcuTkFTREFRR006Uk9CVC5JUV9WV0FQLjIwMjQvMTIvMzEuLlVTRAEAAABcY9kgAgAAABA0NS4yMDI0MTgzMDA2NTM2ABXHIAp22t0IFccgCnba3QggQ0lRQVZHLkJBVFM6V1RBSS5JUV9WT0xVTUUuLTMwRC4BAAAAYE5vZAIAAAASMC4wOTQ4NjQyMjcyNzI3MjczABXHIAp22t0IFccgCnba3QgsQ0lRQVZHLk5BU0RBUUdNOlJP</t>
  </si>
  <si>
    <t>QlQuSVFfVldBUC4yMDIzLzEyLzI5Li5VU0QBAAAAXGPZIAIAAAAQNDQuMjk1NzUzMDg2NDE5OAAVxyAKdtrdCBXHIAp22t0IJENJUUFWRy5OQVNEQVFHTTpST0JULklRX1ZPTFVNRS4tMzBELgEAAABcY9kgAgAAABIwLjA2MjI2NDA0NTQ1NDU0NTUAFccgCnba3QgVxyAKdtrdCCdDSVFBVkcuQVNYOlJCVFouSVFfVldBUC4yMDI0LzEyLzMxLi5VU0QBAAAAKe12IgIAAAAQOS4wMjUyNjE4NDMyMTIzMwAVxyAKdtrdCBXHIAp22t0IK0NJUUFWRy5OQVNEQVFHTTpRUVEuSVFfVldBUC4yMDIzLzEyLzI5Li5VU0QBAAAADrp7AAIAAAAPNDgzLjE0MDk0MzcxMzU4ABXHIAp22t0IFccgCnba3QgfQ0lRQVZHLkFTWDpSQlRaLklRX1ZPTFVNRS4tMzBELgEAAAAp7XYiAgAAABIwLjA1MjQwMTI3MjcyNzI3MjcAFccgCnba3QgVxyAKdtrdCCNDSVFBVkcuTkFTREFRR006QUlRLklRX1ZPTFVNRS4tMzBELgEAAADp3GIhAgAAABAxLjA4OTc3MDU0NTQ1NDU1ABXHIAp22t0IFccgCnba3QgfQ0lRQVZHLkJJVDpXVEFJLklRX1ZPTFVNRS4tMzBELgEAAABNulsjAgAAABIwLjAxMzEwMzA0NTQ1NDU0NTUAFccgCnba3QgVxyAKdtrdCCRDSVFBVkcuTkFTREFRR006Qk9UWi5JUV9WT0xVTUUuLTMwRC4BAAAA9/0IFgIAAAARMC42OTI4NDc1OTA5MDkwOTEAFccgCnba3QgVxyAKdtrdCCxDSVFBVkcuTkFTREFRR006V0lTRS5J</t>
  </si>
  <si>
    <t>UV9WV0FQLjIwMjMvMTIvMjkuLlVTRAEAAADpsENuAgAAABAzMS41MTk3MjgzOTUwNjE3ABXHIAp22t0IFccgCnba3QgfQ0lRQVZHLkxTRTpSQk9ULklRX1ZPTFVNRS4tMzBELgEAAACOeyQUAgAAABEwLjE0ODM5OTU5MDkwOTA5MQAVxyAKdtrdCBXHIAp22t0II0NJUUFWRy5OQVNEQVFHTTpTTUguSVFfVk9MVU1FLi0zMEQuAQAAAGDCNgACAAAAEDcuNDk5MTcyOTA5MDkwOTEAFccgCnba3QgVxyAKdtrdCCtDSVFBVkcuTkFTREFRR006UVFRLklRX1ZXQVAuMjAyNC8xMi8zMS4uVVNEAQAAAA66ewACAAAAEDUxNC4wNjgyMzUyOTQxMTgAFccgCnba3QgVxyAKdtrdCCRDSVFBVkcuTkFTREFRR006QUdJWC5JUV9WT0xVTUUuLTMwRC4BAAAAI/cAcAIAAAASMC4wMzM1MTA4NjM2MzYzNjM2ABXHIAp22t0IFccgCnba3QgfQ0lRQVZHLkFSQ0E6QUlTLklRX1ZPTFVNRS4tMzBELgEAAACYl59wAgAAABIwLjAzNzgxMzE4MTgxODE4MTgAFccgCnba3QgVxyAKdtrdCCBDSVFBVkcuQVJDQTpDSEFULklRX1ZPTFVNRS4tMzBELgEAAAAAMDVtAgAAABEwLjIwMzY4NjgxODE4MTgxOAAVxyAKdtrdCBXHIAp22t0IKENJUUFWRy5BUkNBOlRITlEuSVFfVldBUC4yMDIzLzEyLzI5Li5VU0QBAAAArsN+JAIAAAAQNDYuODM1MTExMTExMTExMQAVxyAKdtrdCBXHIAp22t0IKENJUUFWRy5BUkNBOlRITlEuSVFfVldBUC4yMDI0</t>
  </si>
  <si>
    <t>LzEyLzMxLi5VU0QBAAAArsN+JAIAAAAQNTAuNDE5ODY5MjgxMDQ1NwAVxyAKdtrdCBXHIAp22t0IIENJUUFWRy5BUkNBOlRITlEuSVFfVk9MVU1FLi0zMEQuAQAAAK7DfiQCAAAAEjAuMDMxMzM4NjM2MzYzNjM2NAAVxyAKdtrdCBXHIAp22t0IKENJUUFWRy5BUkNBOklHUFQuSVFfVldBUC4yMDIzLzEyLzI5Li5VU0QBAAAAzAJeAQIAAAAQNDQuOTI2NDU4NzI4Mzk1MQAVxyAKdtrdCBXHIAp22t0IKENJUUFWRy5BUkNBOklHUFQuSVFfVldBUC4yMDI0LzEyLzMxLi5VU0QBAAAAzAJeAQIAAAAQNDUuNDIzOTkzNjAxMzA3MgAVxyAKdtrdCBXHIAp22t0II0NJUUFWRy5OQVNEQVFHTTpRUVEuSVFfVk9MVU1FLi0zMEQuAQAAAA66ewACAAAAEDQzLjkzNzAzMjkwOTA5MDkAEtwgCnba3QgS3CAKdtrdCCZDSVFBVkcuREI6WEIwVC5JUV9WV0FQLjIwMjMvMTIvMjkuLlVTRAEAAADTM94pAwAAAAAAEtwgCnba3QgS3CAKdtrdCChDSVFBVkcuQVJDQTpBUlRZLklRX1ZXQVAuMjAyNC8xMi8zMS4uVVNEAQAAAG4faSECAAAAEDM3LjIwMjY3OTczODU2MjEAEtwgCnba3QgS3CAKdtrdCCdDSVFBVkcuQVNYOlJCVFouSVFfVldBUC4yMDIzLzEyLzI5Li5VU0QBAAAAKe12IgIAAAAQOS4xMTEwMTU2NTc4NDQ4NwAS3CAKdtrdCBLcIAp22t0IKENJUUFWRy5BUkNBOkFSVFkuSVFfVldBUC4yMDIzLzEyLzI5Li5VU0QBAAAA</t>
  </si>
  <si>
    <t>bh9pIQIAAAAQMzUuMjg1Njc5MDEyMzQ1NwAS3CAKdtrdCBLcIAp22t0IJUNJUUFWRy5EQjpYQjBULklRX1ZXQVAuMjAyMy82LzMwLi5VU0QBAAAA0zPeKQIAAAAPMTguNjE1NzIwNTI3OTY0ABLcIAp22t0IEtwgCnba3QgrQ0lRQVZHLk5BU0RBUUdNOkFJUS5JUV9WV0FQLjIwMjQvMTIvMzEuLlVTRAEAAADp3GIhAgAAABA0MC4wODcyNTQ5MDE5NjA4ABLcIAp22t0IEtwgCnba3QgfQ0lRQVZHLkxTRTpBSUFHLklRX1ZPTFVNRS4tMzBELgEAAADwnYIkAgAAABIwLjA2NjYxNjA0NTQ1NDU0NTUAEtwgCnba3QgS3CAKdtrdCCdDSVFBVkcuQkFUUzpJR1YuSVFfVldBUC4yMDIzLzEyLzI5Li5VU0QBAAAAzTqGAAIAAAAQOTIuODQwMjc5NTExMTExMQAS3CAKdtrdCBLcIAp22t0IJENJUUFWRy5OQVNEQVFHTTpXSVNFLklRX1ZPTFVNRS4tMzBELgEAAADpsENuAgAAABIwLjAxMjE4MDM2MzYzNjM2MzYAEtwgCnba3QgS3CAKdtrdCCBDSVFBVkcuQVJDQTpMUk5aLklRX1ZPTFVNRS4tMzBELgEAAAC1dsMmAgAAABMwLjAwNDY5NTI3MjcyNzI3MjczABLcIAp22t0IEtwgCnba3QgnQ0lRQVZHLkJJVDpXVEFJLklRX1ZXQVAuMjAyMy8xMi8yOS4uVVNEAQAAAE26WyMCAAAAEDY0Ljc3Nzg1NjMyMTE5MTgAEtwgCnba3QgS3CAKdtrdCCdDSVFBVkcuTFNFOkFJQUcuSVFfVldBUC4yMDI0LzEyLzMxLi5VU0QBAAAA8J2C</t>
  </si>
  <si>
    <t>JAIAAAAQMjIuMjgxMzkxODU1MzYzMgAS3CAKdtrdCBLcIAp22t0IIENJUUFWRy5BUkNBOkxPVVAuSVFfVk9MVU1FLi0zMEQuAQAAAFlcDyICAAAAEzAuMDA4MDE3MDkwOTA5MDkwOTEAEtwgCnba3QgS3CAKdtrdCChDSVFBVkcuWFRSQTpYQUlYLklRX1ZXQVAuMjAyMy8xMi8yOS4uVVNEAQAAADXs4iIDAAAAAAAS3CAKdtrdCBLcIAp22t0IJ0NJUUFWRy5CSVQ6V1RBSS5JUV9WV0FQLjIwMjQvMTIvMzEuLlVTRAEAAABNulsjAgAAABA2Ny4wNzQ1NjYxOTg0NzgxABLcIAp22t0IEtwgCnba3QggQ0lRQVZHLkFSQ0E6SUdQVC5JUV9WT0xVTUUuLTMwRC4BAAAAzAJeAQIAAAAJMC4wNDM4NTM1ABLcIAp22t0IEtwgCnba3QggQ0lRQVZHLkFSQ0E6QVJUWS5JUV9WT0xVTUUuLTMwRC4BAAAAbh9pIQIAAAARMC41MDg3Mzc4NjM2MzYzNjQAEtwgCnba3QgS3CAKdtrdCCxDSVFBVkcuTkFTREFRR006RkRUWC5JUV9WV0FQLjIwMjMvMTIvMjkuLlVTRAEAAAC9pZ0mAgAAAA8zMy42MTM5NzUzMDg2NDIAEtwgCnba3QgS3CAKdtrdCChDSVFBVkcuQVJDQTpDSEFULklRX1ZXQVAuMjAyNC8xMi8zMS4uVVNEAQAAAAAwNW0CAAAAEDQyLjAwNjUzNTk0NzcxMjQAEtwgCnba3QgS3CAKdtrd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</si>
</sst>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0.35136115905662968</c:v>
                </c:pt>
                <c:pt idx="2">
                  <c:v>0.41641433873803479</c:v>
                </c:pt>
                <c:pt idx="3">
                  <c:v>0.17960083883930777</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0.16569117129792477</c:v>
                </c:pt>
                <c:pt idx="1">
                  <c:v>9.5914699734519937E-2</c:v>
                </c:pt>
                <c:pt idx="2">
                  <c:v>0.13461651311542733</c:v>
                </c:pt>
                <c:pt idx="3">
                  <c:v>4.4997522195918904E-2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1.4768068148066563E-2</c:v>
                </c:pt>
                <c:pt idx="1">
                  <c:v>1.1345314039694613E-2</c:v>
                </c:pt>
                <c:pt idx="2">
                  <c:v>1.2568735271013235E-2</c:v>
                </c:pt>
                <c:pt idx="3">
                  <c:v>1.0995170529506239E-2</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876B0-8F63-4836-A82C-069303F45C47}">
  <dimension ref="A1:HB1"/>
  <sheetViews>
    <sheetView workbookViewId="0"/>
  </sheetViews>
  <sheetFormatPr defaultRowHeight="14"/>
  <sheetData>
    <row r="1" spans="1:210" ht="409.5">
      <c r="A1" t="s">
        <v>415</v>
      </c>
      <c r="B1" t="s">
        <v>416</v>
      </c>
      <c r="C1" t="s">
        <v>365</v>
      </c>
      <c r="D1" t="s">
        <v>366</v>
      </c>
      <c r="E1" t="s">
        <v>417</v>
      </c>
      <c r="F1" t="s">
        <v>367</v>
      </c>
      <c r="G1" t="s">
        <v>418</v>
      </c>
      <c r="H1" t="s">
        <v>368</v>
      </c>
      <c r="I1" t="s">
        <v>369</v>
      </c>
      <c r="J1" t="s">
        <v>370</v>
      </c>
      <c r="K1" t="s">
        <v>371</v>
      </c>
      <c r="L1" t="s">
        <v>419</v>
      </c>
      <c r="M1" t="s">
        <v>420</v>
      </c>
      <c r="N1" t="s">
        <v>421</v>
      </c>
      <c r="O1" t="s">
        <v>422</v>
      </c>
      <c r="P1" t="s">
        <v>423</v>
      </c>
      <c r="Q1" t="s">
        <v>424</v>
      </c>
      <c r="R1" t="s">
        <v>425</v>
      </c>
      <c r="S1" t="s">
        <v>426</v>
      </c>
      <c r="T1" t="s">
        <v>427</v>
      </c>
      <c r="U1" t="s">
        <v>428</v>
      </c>
      <c r="V1" t="s">
        <v>429</v>
      </c>
      <c r="W1" t="s">
        <v>430</v>
      </c>
      <c r="X1" t="s">
        <v>431</v>
      </c>
      <c r="Y1" t="s">
        <v>432</v>
      </c>
      <c r="Z1" t="s">
        <v>433</v>
      </c>
      <c r="AA1" t="s">
        <v>434</v>
      </c>
      <c r="AB1" t="s">
        <v>372</v>
      </c>
      <c r="AC1" t="s">
        <v>435</v>
      </c>
      <c r="AD1" t="s">
        <v>436</v>
      </c>
      <c r="AE1" t="s">
        <v>437</v>
      </c>
      <c r="AF1" t="s">
        <v>438</v>
      </c>
      <c r="AG1" t="s">
        <v>439</v>
      </c>
      <c r="AH1" t="s">
        <v>440</v>
      </c>
      <c r="AI1" t="s">
        <v>441</v>
      </c>
      <c r="AJ1" t="s">
        <v>442</v>
      </c>
      <c r="AK1" t="s">
        <v>443</v>
      </c>
      <c r="AL1" t="s">
        <v>444</v>
      </c>
      <c r="AM1" t="s">
        <v>445</v>
      </c>
      <c r="AN1" t="s">
        <v>446</v>
      </c>
      <c r="AO1" t="s">
        <v>447</v>
      </c>
      <c r="AP1" t="s">
        <v>448</v>
      </c>
      <c r="AQ1" t="s">
        <v>449</v>
      </c>
      <c r="AR1" t="s">
        <v>450</v>
      </c>
      <c r="AS1" t="s">
        <v>451</v>
      </c>
      <c r="AT1" t="s">
        <v>452</v>
      </c>
      <c r="AU1" t="s">
        <v>453</v>
      </c>
      <c r="AV1" t="s">
        <v>454</v>
      </c>
      <c r="AW1" t="s">
        <v>455</v>
      </c>
      <c r="AX1" t="s">
        <v>456</v>
      </c>
      <c r="AY1" t="s">
        <v>457</v>
      </c>
      <c r="AZ1" t="s">
        <v>458</v>
      </c>
      <c r="BA1" t="s">
        <v>459</v>
      </c>
      <c r="BB1" t="s">
        <v>460</v>
      </c>
      <c r="BC1" t="s">
        <v>461</v>
      </c>
      <c r="BD1" t="s">
        <v>462</v>
      </c>
      <c r="BE1" t="s">
        <v>463</v>
      </c>
      <c r="BF1" t="s">
        <v>373</v>
      </c>
      <c r="BG1" t="s">
        <v>374</v>
      </c>
      <c r="BH1" t="s">
        <v>375</v>
      </c>
      <c r="BI1" t="s">
        <v>376</v>
      </c>
      <c r="BJ1" t="s">
        <v>377</v>
      </c>
      <c r="BK1" t="s">
        <v>378</v>
      </c>
      <c r="BL1" t="s">
        <v>379</v>
      </c>
      <c r="BM1" t="s">
        <v>380</v>
      </c>
      <c r="BN1" t="s">
        <v>381</v>
      </c>
      <c r="BO1" t="s">
        <v>382</v>
      </c>
      <c r="BP1" t="s">
        <v>383</v>
      </c>
      <c r="BQ1" t="s">
        <v>464</v>
      </c>
      <c r="BR1" t="s">
        <v>465</v>
      </c>
      <c r="BS1" t="s">
        <v>466</v>
      </c>
      <c r="BT1" t="s">
        <v>467</v>
      </c>
      <c r="BU1" t="s">
        <v>468</v>
      </c>
      <c r="BV1" t="s">
        <v>384</v>
      </c>
      <c r="BW1" t="s">
        <v>385</v>
      </c>
      <c r="BX1" t="s">
        <v>386</v>
      </c>
      <c r="BY1" t="s">
        <v>387</v>
      </c>
      <c r="BZ1" t="s">
        <v>388</v>
      </c>
      <c r="CA1" t="s">
        <v>389</v>
      </c>
      <c r="CB1" t="s">
        <v>390</v>
      </c>
      <c r="CC1" t="s">
        <v>469</v>
      </c>
      <c r="CD1" t="s">
        <v>391</v>
      </c>
      <c r="CE1" t="s">
        <v>392</v>
      </c>
      <c r="CF1" t="s">
        <v>470</v>
      </c>
      <c r="CG1" t="s">
        <v>471</v>
      </c>
      <c r="CH1" t="s">
        <v>472</v>
      </c>
      <c r="CI1" t="s">
        <v>393</v>
      </c>
      <c r="CJ1" t="s">
        <v>394</v>
      </c>
      <c r="CK1" t="s">
        <v>473</v>
      </c>
      <c r="CL1" t="s">
        <v>474</v>
      </c>
      <c r="CM1" t="s">
        <v>475</v>
      </c>
      <c r="CN1" t="s">
        <v>476</v>
      </c>
      <c r="CO1" t="s">
        <v>477</v>
      </c>
      <c r="CP1" t="s">
        <v>478</v>
      </c>
      <c r="CQ1" t="s">
        <v>479</v>
      </c>
      <c r="CR1" t="s">
        <v>480</v>
      </c>
      <c r="CS1" t="s">
        <v>481</v>
      </c>
      <c r="CT1" t="s">
        <v>482</v>
      </c>
      <c r="CU1" t="s">
        <v>483</v>
      </c>
      <c r="CV1" t="s">
        <v>484</v>
      </c>
      <c r="CW1" t="s">
        <v>485</v>
      </c>
      <c r="CX1" t="s">
        <v>486</v>
      </c>
      <c r="CY1" t="s">
        <v>487</v>
      </c>
      <c r="CZ1" t="s">
        <v>488</v>
      </c>
      <c r="DA1" t="s">
        <v>395</v>
      </c>
      <c r="DB1" t="s">
        <v>396</v>
      </c>
      <c r="DC1" t="s">
        <v>397</v>
      </c>
      <c r="DD1" t="s">
        <v>398</v>
      </c>
      <c r="DE1" t="s">
        <v>399</v>
      </c>
      <c r="DF1" t="s">
        <v>400</v>
      </c>
      <c r="DG1" t="s">
        <v>401</v>
      </c>
      <c r="DH1" t="s">
        <v>402</v>
      </c>
      <c r="DI1" t="s">
        <v>403</v>
      </c>
      <c r="DJ1" t="s">
        <v>489</v>
      </c>
      <c r="DK1" t="s">
        <v>490</v>
      </c>
      <c r="DL1" t="s">
        <v>491</v>
      </c>
      <c r="DM1" t="s">
        <v>492</v>
      </c>
      <c r="DN1" t="s">
        <v>493</v>
      </c>
      <c r="DO1" t="s">
        <v>494</v>
      </c>
      <c r="DP1" t="s">
        <v>495</v>
      </c>
      <c r="DQ1" t="s">
        <v>496</v>
      </c>
      <c r="DR1" t="s">
        <v>497</v>
      </c>
      <c r="DS1" t="s">
        <v>498</v>
      </c>
      <c r="DT1" t="s">
        <v>499</v>
      </c>
      <c r="DU1" t="s">
        <v>404</v>
      </c>
      <c r="DV1" t="s">
        <v>405</v>
      </c>
      <c r="DW1" t="s">
        <v>406</v>
      </c>
      <c r="DX1" t="s">
        <v>407</v>
      </c>
      <c r="DY1" t="s">
        <v>408</v>
      </c>
      <c r="DZ1" t="s">
        <v>409</v>
      </c>
      <c r="EA1" t="s">
        <v>410</v>
      </c>
      <c r="EB1" t="s">
        <v>411</v>
      </c>
      <c r="EC1" t="s">
        <v>412</v>
      </c>
      <c r="ED1" t="s">
        <v>413</v>
      </c>
      <c r="EE1" t="s">
        <v>414</v>
      </c>
      <c r="EF1" t="s">
        <v>500</v>
      </c>
      <c r="EG1" t="s">
        <v>501</v>
      </c>
      <c r="EH1" t="s">
        <v>502</v>
      </c>
      <c r="EI1" t="s">
        <v>503</v>
      </c>
      <c r="EJ1" t="s">
        <v>504</v>
      </c>
      <c r="EK1" t="s">
        <v>505</v>
      </c>
      <c r="EL1" t="s">
        <v>506</v>
      </c>
      <c r="EM1" t="s">
        <v>507</v>
      </c>
      <c r="EN1" t="s">
        <v>508</v>
      </c>
      <c r="EO1" t="s">
        <v>509</v>
      </c>
      <c r="EP1" t="s">
        <v>510</v>
      </c>
      <c r="EQ1" t="s">
        <v>511</v>
      </c>
      <c r="ER1" t="s">
        <v>512</v>
      </c>
      <c r="ES1" t="s">
        <v>513</v>
      </c>
      <c r="ET1" t="s">
        <v>514</v>
      </c>
      <c r="EU1" t="s">
        <v>515</v>
      </c>
      <c r="EV1" t="s">
        <v>516</v>
      </c>
      <c r="EW1" t="s">
        <v>517</v>
      </c>
      <c r="EX1" t="s">
        <v>518</v>
      </c>
      <c r="EY1" t="s">
        <v>519</v>
      </c>
      <c r="EZ1" t="s">
        <v>520</v>
      </c>
      <c r="FA1" t="s">
        <v>521</v>
      </c>
      <c r="FB1" t="s">
        <v>522</v>
      </c>
      <c r="FC1" t="s">
        <v>523</v>
      </c>
      <c r="FD1" t="s">
        <v>524</v>
      </c>
      <c r="FE1" t="s">
        <v>525</v>
      </c>
      <c r="FF1" t="s">
        <v>526</v>
      </c>
      <c r="FG1" t="s">
        <v>527</v>
      </c>
      <c r="FH1" t="s">
        <v>528</v>
      </c>
      <c r="FI1" t="s">
        <v>529</v>
      </c>
      <c r="FJ1" t="s">
        <v>530</v>
      </c>
      <c r="FK1" t="s">
        <v>531</v>
      </c>
      <c r="FL1" t="s">
        <v>532</v>
      </c>
      <c r="FM1" t="s">
        <v>533</v>
      </c>
      <c r="FN1" t="s">
        <v>534</v>
      </c>
      <c r="FO1" t="s">
        <v>535</v>
      </c>
      <c r="FP1" t="s">
        <v>536</v>
      </c>
      <c r="FQ1" t="s">
        <v>537</v>
      </c>
      <c r="FR1" t="s">
        <v>538</v>
      </c>
      <c r="FS1" t="s">
        <v>539</v>
      </c>
      <c r="FT1" t="s">
        <v>540</v>
      </c>
      <c r="FU1" t="s">
        <v>541</v>
      </c>
      <c r="FV1" t="s">
        <v>542</v>
      </c>
      <c r="FW1" t="s">
        <v>543</v>
      </c>
      <c r="FX1" t="s">
        <v>544</v>
      </c>
      <c r="FY1" t="s">
        <v>545</v>
      </c>
      <c r="FZ1" t="s">
        <v>546</v>
      </c>
      <c r="GA1" t="s">
        <v>547</v>
      </c>
      <c r="GB1" t="s">
        <v>548</v>
      </c>
      <c r="GC1" t="s">
        <v>549</v>
      </c>
      <c r="GD1" t="s">
        <v>550</v>
      </c>
      <c r="GE1" t="s">
        <v>551</v>
      </c>
      <c r="GF1" t="s">
        <v>552</v>
      </c>
      <c r="GG1" t="s">
        <v>553</v>
      </c>
      <c r="GH1" t="s">
        <v>554</v>
      </c>
      <c r="GI1" t="s">
        <v>555</v>
      </c>
      <c r="GJ1" t="s">
        <v>556</v>
      </c>
      <c r="GK1" t="s">
        <v>557</v>
      </c>
      <c r="GL1" t="s">
        <v>558</v>
      </c>
      <c r="GM1" t="s">
        <v>559</v>
      </c>
      <c r="GN1" t="s">
        <v>560</v>
      </c>
      <c r="GO1" t="s">
        <v>561</v>
      </c>
      <c r="GP1" t="s">
        <v>562</v>
      </c>
      <c r="GQ1" t="s">
        <v>563</v>
      </c>
      <c r="GR1" t="s">
        <v>564</v>
      </c>
      <c r="GS1" t="s">
        <v>565</v>
      </c>
      <c r="GT1" t="s">
        <v>566</v>
      </c>
      <c r="GU1" t="s">
        <v>567</v>
      </c>
      <c r="GV1" t="s">
        <v>568</v>
      </c>
      <c r="GW1" t="s">
        <v>569</v>
      </c>
      <c r="GX1" t="s">
        <v>570</v>
      </c>
      <c r="GY1" t="s">
        <v>571</v>
      </c>
      <c r="GZ1" t="s">
        <v>572</v>
      </c>
      <c r="HA1" t="s">
        <v>573</v>
      </c>
      <c r="HB1" t="s">
        <v>574</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C16" sqref="C16"/>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1.4768068148066563E-2</v>
      </c>
      <c r="F2" s="161">
        <f>($M2-K2)/K2</f>
        <v>1.4768068148066563E-2</v>
      </c>
      <c r="G2" s="161">
        <f>($M2-L2)/L2</f>
        <v>5.576598991401744E-2</v>
      </c>
      <c r="H2" s="10">
        <f>M2/N1-1</f>
        <v>0.16569117129792477</v>
      </c>
      <c r="I2" s="10">
        <f>N2/O2-1</f>
        <v>0.55024971011130908</v>
      </c>
      <c r="J2" s="4">
        <f>_xll.ciqfunctions.udf.CIQ($C2,"IQ_CLOSEPRICE",$A$14,"USD")</f>
        <v>32.658299999999997</v>
      </c>
      <c r="K2" s="4">
        <f>_xll.ciqfunctions.udf.CIQ($C2,"IQ_CLOSEPRICE",$A$15,"USD")</f>
        <v>32.658299999999997</v>
      </c>
      <c r="L2" s="4">
        <f>_xll.ciqfunctions.udf.CIQ($C2,"IQ_CLOSEPRICE",$A$16,"USD")</f>
        <v>31.3901</v>
      </c>
      <c r="M2" s="4">
        <f>_xll.ciqfunctions.udf.CIQ($C2,"IQ_CLOSEPRICE",$A$13,"USD")</f>
        <v>33.140599999999999</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1.1345314039694613E-2</v>
      </c>
      <c r="F3" s="7">
        <f t="shared" ref="F3:G9" si="1">($M3-K3)/K3</f>
        <v>1.1345314039694613E-2</v>
      </c>
      <c r="G3" s="7">
        <f t="shared" si="1"/>
        <v>3.3304811027154879E-2</v>
      </c>
      <c r="H3" s="11">
        <f>M3/P3-1</f>
        <v>9.5914699734519937E-2</v>
      </c>
      <c r="I3" s="11">
        <f t="shared" ref="I3:I9" si="2">M3/O3-1</f>
        <v>0.35136115905662968</v>
      </c>
      <c r="J3" s="4">
        <f>_xll.ciqfunctions.udf.CIQ($C3,"IQ_CLOSEPRICE",$A$14,"USD")</f>
        <v>6373.4533700000002</v>
      </c>
      <c r="K3" s="4">
        <f>_xll.ciqfunctions.udf.CIQ($C3,"IQ_CLOSEPRICE",$A$15,"USD")</f>
        <v>6373.4533700000002</v>
      </c>
      <c r="L3" s="4">
        <f>_xll.ciqfunctions.udf.CIQ($C3,"IQ_CLOSEPRICE",$A$16,"USD")</f>
        <v>6238.0065699999996</v>
      </c>
      <c r="M3" s="4">
        <f>_xll.ciqfunctions.udf.CIQ($C3,"IQ_CLOSEPRICE",$A$13,"USD")</f>
        <v>6445.7622000000001</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1.2568735271013235E-2</v>
      </c>
      <c r="F4" s="7">
        <f t="shared" si="1"/>
        <v>1.2568735271013235E-2</v>
      </c>
      <c r="G4" s="7">
        <f t="shared" si="1"/>
        <v>4.7248501480465006E-2</v>
      </c>
      <c r="H4" s="11">
        <f t="shared" ref="H4:H9" si="3">M4/P4-1</f>
        <v>0.13461651311542733</v>
      </c>
      <c r="I4" s="11">
        <f t="shared" si="2"/>
        <v>0.41641433873803479</v>
      </c>
      <c r="J4" s="4">
        <f>_xll.ciqfunctions.udf.CIQ($C4,"IQ_CLOSEPRICE",$A$14,"USD")</f>
        <v>572.85</v>
      </c>
      <c r="K4" s="4">
        <f>_xll.ciqfunctions.udf.CIQ($C4,"IQ_CLOSEPRICE",$A$15,"USD")</f>
        <v>572.85</v>
      </c>
      <c r="L4" s="4">
        <f>_xll.ciqfunctions.udf.CIQ($C4,"IQ_CLOSEPRICE",$A$16,"USD")</f>
        <v>553.88</v>
      </c>
      <c r="M4" s="4">
        <f>_xll.ciqfunctions.udf.CIQ($C4,"IQ_CLOSEPRICE",$A$13,"USD")</f>
        <v>580.04999999999995</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1.0995170529506239E-2</v>
      </c>
      <c r="F5" s="7">
        <f t="shared" si="1"/>
        <v>1.0995170529506239E-2</v>
      </c>
      <c r="G5" s="7">
        <f t="shared" si="1"/>
        <v>1.9960034787406721E-2</v>
      </c>
      <c r="H5" s="11">
        <f t="shared" si="3"/>
        <v>4.4997522195918904E-2</v>
      </c>
      <c r="I5" s="11">
        <f t="shared" si="2"/>
        <v>0.17960083883930777</v>
      </c>
      <c r="J5" s="4">
        <f>_xll.ciqfunctions.udf.CIQ($C5,"IQ_CLOSEPRICE",$A$14,"USD")</f>
        <v>43975.094219999999</v>
      </c>
      <c r="K5" s="4">
        <f>_xll.ciqfunctions.udf.CIQ($C5,"IQ_CLOSEPRICE",$A$15,"USD")</f>
        <v>43975.094219999999</v>
      </c>
      <c r="L5" s="4">
        <f>_xll.ciqfunctions.udf.CIQ($C5,"IQ_CLOSEPRICE",$A$16,"USD")</f>
        <v>43588.57834</v>
      </c>
      <c r="M5" s="4">
        <f>_xll.ciqfunctions.udf.CIQ($C5,"IQ_CLOSEPRICE",$A$13,"USD")</f>
        <v>44458.607880000003</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1.4771709937332223E-2</v>
      </c>
      <c r="F7" s="7">
        <f t="shared" si="1"/>
        <v>1.4771709937332223E-2</v>
      </c>
      <c r="G7" s="7">
        <f t="shared" si="1"/>
        <v>4.3018173452956165E-2</v>
      </c>
      <c r="H7" s="11">
        <f t="shared" si="3"/>
        <v>0.17339544513457561</v>
      </c>
      <c r="I7" s="11">
        <f t="shared" si="2"/>
        <v>0.45413726747915351</v>
      </c>
      <c r="J7" s="4">
        <f>_xll.ciqfunctions.udf.CIQ($C7,"IQ_CLOSEPRICE",$A$14,"USD")</f>
        <v>44.68</v>
      </c>
      <c r="K7" s="4">
        <f>_xll.ciqfunctions.udf.CIQ($C7,"IQ_CLOSEPRICE",$A$15,"USD")</f>
        <v>44.68</v>
      </c>
      <c r="L7" s="4">
        <f>_xll.ciqfunctions.udf.CIQ($C7,"IQ_CLOSEPRICE",$A$16,"USD")</f>
        <v>43.47</v>
      </c>
      <c r="M7" s="4">
        <f>_xll.ciqfunctions.udf.CIQ($C7,"IQ_CLOSEPRICE",$A$13,"USD")</f>
        <v>45.34</v>
      </c>
      <c r="N7" s="4"/>
      <c r="O7" s="6">
        <f>_xll.ciqfunctions.udf.CIQ($C7,"IQ_CLOSEPRICE",$A$17,"USD")</f>
        <v>31.18</v>
      </c>
      <c r="P7" s="6">
        <f>_xll.ciqfunctions.udf.CIQ($C7,"IQ_CLOSEPRICE",$A$18,"USD")</f>
        <v>38.64</v>
      </c>
    </row>
    <row r="8" spans="1:17" ht="22.5" customHeight="1">
      <c r="A8" s="9" t="s">
        <v>30</v>
      </c>
      <c r="B8" s="9"/>
      <c r="C8" s="21" t="s">
        <v>31</v>
      </c>
      <c r="D8" s="21" t="s">
        <v>32</v>
      </c>
      <c r="E8" s="7">
        <f t="shared" si="0"/>
        <v>2.2835719154737717E-2</v>
      </c>
      <c r="F8" s="7">
        <f t="shared" si="1"/>
        <v>2.2835719154737717E-2</v>
      </c>
      <c r="G8" s="7">
        <f t="shared" si="1"/>
        <v>5.6876210600457951E-2</v>
      </c>
      <c r="H8" s="11">
        <f t="shared" si="3"/>
        <v>0.23921212371474598</v>
      </c>
      <c r="I8" s="11">
        <f t="shared" si="2"/>
        <v>0.71613198375936427</v>
      </c>
      <c r="J8" s="4">
        <f>_xll.ciqfunctions.udf.CIQ($C8,"IQ_CLOSEPRICE",$A$14,"USD")</f>
        <v>293.39999999999998</v>
      </c>
      <c r="K8" s="4">
        <f>_xll.ciqfunctions.udf.CIQ($C8,"IQ_CLOSEPRICE",$A$15,"USD")</f>
        <v>293.39999999999998</v>
      </c>
      <c r="L8" s="4">
        <f>_xll.ciqfunctions.udf.CIQ($C8,"IQ_CLOSEPRICE",$A$16,"USD")</f>
        <v>283.95</v>
      </c>
      <c r="M8" s="4">
        <f>_xll.ciqfunctions.udf.CIQ($C8,"IQ_CLOSEPRICE",$A$13,"USD")</f>
        <v>300.10000000000002</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1.7111978384869417E-2</v>
      </c>
      <c r="F9" s="7">
        <f t="shared" si="1"/>
        <v>1.7111978384869417E-2</v>
      </c>
      <c r="G9" s="7">
        <f t="shared" si="1"/>
        <v>2.29468599033818E-2</v>
      </c>
      <c r="H9" s="11">
        <f t="shared" si="3"/>
        <v>6.0406885758998552E-2</v>
      </c>
      <c r="I9" s="11" t="e">
        <f t="shared" si="2"/>
        <v>#VALUE!</v>
      </c>
      <c r="J9" s="4">
        <f>_xll.ciqfunctions.udf.CIQ($C9,"IQ_CLOSEPRICE",$A$14,"USD")</f>
        <v>33.31</v>
      </c>
      <c r="K9" s="4">
        <f>_xll.ciqfunctions.udf.CIQ($C9,"IQ_CLOSEPRICE",$A$15,"USD")</f>
        <v>33.31</v>
      </c>
      <c r="L9" s="4">
        <f>_xll.ciqfunctions.udf.CIQ($C9,"IQ_CLOSEPRICE",$A$16,"USD")</f>
        <v>33.119999999999997</v>
      </c>
      <c r="M9" s="4">
        <f>_xll.ciqfunctions.udf.CIQ($C9,"IQ_CLOSEPRICE",$A$13,"USD")</f>
        <v>33.880000000000003</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45881</v>
      </c>
      <c r="B13" s="9"/>
      <c r="C13" s="21"/>
      <c r="D13" s="4"/>
      <c r="E13" s="4"/>
      <c r="F13" s="4"/>
      <c r="G13" s="4"/>
      <c r="H13" s="9"/>
      <c r="I13" s="9"/>
      <c r="J13" s="9"/>
      <c r="K13" s="9"/>
      <c r="L13" s="9"/>
      <c r="M13" s="9"/>
      <c r="N13" s="9"/>
      <c r="O13" s="9"/>
      <c r="P13" s="9"/>
    </row>
    <row r="14" spans="1:17" ht="22.5" customHeight="1">
      <c r="A14" s="5">
        <v>45880</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45880</v>
      </c>
      <c r="B15" s="9"/>
      <c r="C15" s="21" t="s">
        <v>44</v>
      </c>
      <c r="D15" s="14" t="s">
        <v>15</v>
      </c>
      <c r="E15" s="10">
        <f>E2</f>
        <v>1.4768068148066563E-2</v>
      </c>
      <c r="F15" s="10">
        <f>F2</f>
        <v>1.4768068148066563E-2</v>
      </c>
      <c r="G15" s="10">
        <f>G2</f>
        <v>5.576598991401744E-2</v>
      </c>
      <c r="H15" s="10">
        <f>H2</f>
        <v>0.16569117129792477</v>
      </c>
      <c r="I15" s="15">
        <f>I2</f>
        <v>0.55024971011130908</v>
      </c>
      <c r="J15" s="9"/>
      <c r="K15" s="9"/>
      <c r="L15" s="9"/>
      <c r="M15" s="9"/>
      <c r="N15" s="9"/>
      <c r="O15" s="9"/>
      <c r="P15" s="9"/>
    </row>
    <row r="16" spans="1:17" ht="22.5" customHeight="1">
      <c r="A16" s="199">
        <v>45870</v>
      </c>
      <c r="B16" s="9"/>
      <c r="C16" s="21"/>
      <c r="D16" s="16" t="s">
        <v>18</v>
      </c>
      <c r="E16" s="10">
        <f t="shared" ref="E16:I18" si="4">E3</f>
        <v>1.1345314039694613E-2</v>
      </c>
      <c r="F16" s="10">
        <f t="shared" si="4"/>
        <v>1.1345314039694613E-2</v>
      </c>
      <c r="G16" s="10">
        <f t="shared" si="4"/>
        <v>3.3304811027154879E-2</v>
      </c>
      <c r="H16" s="10">
        <f t="shared" si="4"/>
        <v>9.5914699734519937E-2</v>
      </c>
      <c r="I16" s="15">
        <f t="shared" si="4"/>
        <v>0.35136115905662968</v>
      </c>
      <c r="J16" s="9"/>
      <c r="K16" s="9"/>
      <c r="L16" s="9"/>
      <c r="M16" s="9"/>
      <c r="N16" s="9"/>
      <c r="O16" s="9"/>
      <c r="P16" s="9"/>
    </row>
    <row r="17" spans="1:16" ht="22.5" customHeight="1">
      <c r="A17" s="5">
        <v>45289</v>
      </c>
      <c r="B17" s="9"/>
      <c r="C17" s="21"/>
      <c r="D17" s="17" t="s">
        <v>21</v>
      </c>
      <c r="E17" s="10">
        <f t="shared" si="4"/>
        <v>1.2568735271013235E-2</v>
      </c>
      <c r="F17" s="10">
        <f t="shared" si="4"/>
        <v>1.2568735271013235E-2</v>
      </c>
      <c r="G17" s="10">
        <f t="shared" si="4"/>
        <v>4.7248501480465006E-2</v>
      </c>
      <c r="H17" s="10">
        <f t="shared" si="4"/>
        <v>0.13461651311542733</v>
      </c>
      <c r="I17" s="15">
        <f t="shared" si="4"/>
        <v>0.41641433873803479</v>
      </c>
      <c r="J17" s="9"/>
      <c r="K17" s="9"/>
      <c r="L17" s="9"/>
      <c r="M17" s="9"/>
      <c r="N17" s="9"/>
      <c r="O17" s="9"/>
      <c r="P17" s="9"/>
    </row>
    <row r="18" spans="1:16" ht="22.5" customHeight="1" thickBot="1">
      <c r="A18" s="5">
        <v>45657</v>
      </c>
      <c r="B18" s="9"/>
      <c r="C18" s="21"/>
      <c r="D18" s="18" t="s">
        <v>23</v>
      </c>
      <c r="E18" s="222">
        <f t="shared" si="4"/>
        <v>1.0995170529506239E-2</v>
      </c>
      <c r="F18" s="222">
        <f t="shared" si="4"/>
        <v>1.0995170529506239E-2</v>
      </c>
      <c r="G18" s="222">
        <f t="shared" si="4"/>
        <v>1.9960034787406721E-2</v>
      </c>
      <c r="H18" s="222">
        <f t="shared" si="4"/>
        <v>4.4997522195918904E-2</v>
      </c>
      <c r="I18" s="223">
        <f t="shared" si="4"/>
        <v>0.17960083883930777</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459.81524999999999</v>
      </c>
      <c r="E2" s="88">
        <f>MEDIAN(E5:E26)</f>
        <v>462.65999999999997</v>
      </c>
      <c r="F2" s="88">
        <f>MEDIAN(F5:F26)</f>
        <v>347.45499999999998</v>
      </c>
      <c r="G2" s="88">
        <f>MEDIAN(G5:G26)</f>
        <v>5.9990000000000002E-2</v>
      </c>
      <c r="H2" s="88"/>
      <c r="I2" s="88"/>
      <c r="J2" s="184">
        <f>MEDIAN(J5:J26)</f>
        <v>1.5868188906742551E-2</v>
      </c>
      <c r="K2" s="185"/>
      <c r="L2" s="88"/>
      <c r="M2" s="88">
        <f t="shared" ref="M2:U2" si="0">MEDIAN(M5:M26)</f>
        <v>0</v>
      </c>
      <c r="N2" s="88">
        <f t="shared" si="0"/>
        <v>38.644964999999999</v>
      </c>
      <c r="O2" s="88">
        <f t="shared" si="0"/>
        <v>9.5249999999999986</v>
      </c>
      <c r="P2" s="88">
        <f t="shared" si="0"/>
        <v>10.100000000000001</v>
      </c>
      <c r="Q2" s="88">
        <f t="shared" si="0"/>
        <v>20.316111900000024</v>
      </c>
      <c r="R2" s="88">
        <f t="shared" si="0"/>
        <v>34.449829999999999</v>
      </c>
      <c r="S2" s="88">
        <f t="shared" si="0"/>
        <v>10.175000000000001</v>
      </c>
      <c r="T2" s="88">
        <f t="shared" si="0"/>
        <v>26.4446765</v>
      </c>
      <c r="U2" s="184">
        <f t="shared" si="0"/>
        <v>5.8500000000000002E-3</v>
      </c>
      <c r="V2" s="88"/>
      <c r="W2" s="88"/>
      <c r="X2" s="88"/>
      <c r="Y2" s="184" t="e">
        <f t="shared" ref="Y2:AD2" si="1">MEDIAN(Y5:Y26)</f>
        <v>#DIV/0!</v>
      </c>
      <c r="Z2" s="184" t="e">
        <f t="shared" si="1"/>
        <v>#DIV/0!</v>
      </c>
      <c r="AA2" s="184">
        <f t="shared" si="1"/>
        <v>0.11390113895302245</v>
      </c>
      <c r="AB2" s="88">
        <f t="shared" si="1"/>
        <v>5.7330000000000006E-2</v>
      </c>
      <c r="AC2" s="88">
        <f t="shared" si="1"/>
        <v>57330</v>
      </c>
      <c r="AD2" s="127">
        <f t="shared" si="1"/>
        <v>61.5</v>
      </c>
    </row>
    <row r="3" spans="1:30">
      <c r="A3" s="91" t="s">
        <v>50</v>
      </c>
      <c r="D3" s="88">
        <f>SUM(D5:D26)</f>
        <v>60890.279405000001</v>
      </c>
      <c r="E3" s="88">
        <f>SUM(E5:E26)</f>
        <v>59609.459999999992</v>
      </c>
      <c r="F3" s="88">
        <f>SUM(F5:F26)</f>
        <v>49630.019575439997</v>
      </c>
      <c r="G3" s="88">
        <f>SUM(G5:G26)</f>
        <v>16.757429999999999</v>
      </c>
      <c r="H3" s="88"/>
      <c r="I3" s="88"/>
      <c r="J3" s="88"/>
      <c r="K3" s="185"/>
      <c r="L3" s="88"/>
      <c r="M3" s="88">
        <f>SUM(M5:M26)</f>
        <v>0</v>
      </c>
      <c r="N3" s="88">
        <f t="shared" ref="N3:T3" si="2">SUM(N5:N26)</f>
        <v>1105.4841399999998</v>
      </c>
      <c r="O3" s="88">
        <f t="shared" si="2"/>
        <v>777.14018999999985</v>
      </c>
      <c r="P3" s="88">
        <f t="shared" si="2"/>
        <v>808.56032400000015</v>
      </c>
      <c r="Q3" s="88">
        <f t="shared" si="2"/>
        <v>2806.4070535395986</v>
      </c>
      <c r="R3" s="88">
        <f t="shared" si="2"/>
        <v>944.01272999999992</v>
      </c>
      <c r="S3" s="88">
        <f t="shared" si="2"/>
        <v>672.92316600000004</v>
      </c>
      <c r="T3" s="88">
        <f t="shared" si="2"/>
        <v>10634.374968204504</v>
      </c>
      <c r="U3" s="184"/>
      <c r="V3" s="88"/>
      <c r="W3" s="88"/>
      <c r="X3" s="88"/>
      <c r="Y3" s="184"/>
      <c r="Z3" s="184"/>
      <c r="AA3" s="184"/>
      <c r="AB3" s="88"/>
      <c r="AC3" s="88"/>
      <c r="AD3" s="195"/>
    </row>
    <row r="4" spans="1:30">
      <c r="A4" s="91" t="s">
        <v>19</v>
      </c>
      <c r="C4" s="26" t="s">
        <v>20</v>
      </c>
      <c r="D4" s="88">
        <f>_xll.ciqfunctions.udf.CIQ(C4,"IQ_MARKETCAP",$A$28)</f>
        <v>370738.95750000002</v>
      </c>
      <c r="E4" s="172">
        <f>_xll.ciqfunctions.udf.CIQ(C4,"IQ_HOLDINGS_EQUITY_ASSETS",$A$28)</f>
        <v>366596.85</v>
      </c>
      <c r="F4" s="173">
        <f>_xll.ciqfunctions.udf.CIQ(C4,"IQ_MARKETCAP",$A$29)</f>
        <v>315505.59450000001</v>
      </c>
      <c r="G4" s="89">
        <f>_xll.ciqfunctions.udf.CIQ(C4,"IQ_VOLUME",$A$28)</f>
        <v>42.271439999999998</v>
      </c>
      <c r="H4" s="174">
        <f>_xll.ciqfunctions.udf.CIQ(C4,"IQ_CLOSEPRICE",$A$27)</f>
        <v>572.85</v>
      </c>
      <c r="I4" s="89">
        <f>_xll.ciqfunctions.udf.CIQ(C4,"IQ_CLOSEPRICE",$A$28)</f>
        <v>580.04999999999995</v>
      </c>
      <c r="J4" s="153">
        <f>(I4-H4)/H4</f>
        <v>1.2568735271013235E-2</v>
      </c>
      <c r="K4" s="173">
        <f>_xll.ciqfunctions.udf.CIQ($C4,"IQ_VWAP",A$28)</f>
        <v>577.41</v>
      </c>
      <c r="L4" s="186">
        <f>_xll.ciqfunctions.udf.CIQ($C4,"IQ_SHARESOUTSTANDING",($A$27))</f>
        <v>639.15</v>
      </c>
      <c r="M4" s="187">
        <f t="shared" ref="M4:M9" si="3">K4*(P4-L4)</f>
        <v>0</v>
      </c>
      <c r="N4" s="172">
        <f>_xll.ciqfunctions.udf.CIQAVG($C4,"IQ_VWAP",A$29,A$28,"USD")</f>
        <v>514.06823999999995</v>
      </c>
      <c r="O4" s="172">
        <f>_xll.ciqfunctions.udf.CIQ($C4,"IQ_SHARESOUTSTANDING",$A$29)</f>
        <v>617.15</v>
      </c>
      <c r="P4" s="172">
        <f>_xll.ciqfunctions.udf.CIQ($C4,"IQ_SHARESOUTSTANDING",$A$28)</f>
        <v>639.15</v>
      </c>
      <c r="Q4" s="172">
        <f>(P4-O4)*N4</f>
        <v>11309.501279999999</v>
      </c>
      <c r="R4" s="173">
        <f>_xll.ciqfunctions.udf.CIQAVG($C4,"IQ_VWAP",A$30,A$28,"USD")</f>
        <v>483.14094</v>
      </c>
      <c r="S4" s="173">
        <f>_xll.ciqfunctions.udf.CIQ($C4,"IQ_SHARESOUTSTANDING",$A$30)</f>
        <v>560.35</v>
      </c>
      <c r="T4" s="172">
        <f>(P4-S4)*R4</f>
        <v>38071.506071999975</v>
      </c>
      <c r="U4" s="126">
        <v>2E-3</v>
      </c>
      <c r="V4" s="91">
        <f>_xll.ciqfunctions.udf.CIQ(C4,"IQ_CLOSEPRICE",$A$30)</f>
        <v>409.52</v>
      </c>
      <c r="W4" s="91">
        <f>_xll.ciqfunctions.udf.CIQ($C4,"IQ_CLOSEPRICE",$A$29)</f>
        <v>511.23</v>
      </c>
      <c r="X4" s="91">
        <f>_xll.ciqfunctions.udf.CIQ(C4,"IQ_CLOSEPRICE",$A$28)</f>
        <v>580.04999999999995</v>
      </c>
      <c r="Y4" s="153">
        <f>(X4/V4)^(365/($A$28-$A$30))-1</f>
        <v>0.23941572346657791</v>
      </c>
      <c r="Z4" s="153">
        <f>X4/V4-1</f>
        <v>0.41641433873803479</v>
      </c>
      <c r="AA4" s="153">
        <f>X4/W4-1</f>
        <v>0.13461651311542733</v>
      </c>
      <c r="AB4" s="89">
        <f>_xll.ciqfunctions.udf.CIQAVG(C4,"IQ_VOLUME","-30D",$A$28)</f>
        <v>43.93703</v>
      </c>
      <c r="AC4" s="89">
        <f>AB4*1000000</f>
        <v>43937030</v>
      </c>
      <c r="AD4" s="127">
        <v>101</v>
      </c>
    </row>
    <row r="5" spans="1:30">
      <c r="A5" s="119" t="s">
        <v>71</v>
      </c>
      <c r="C5" s="119" t="s">
        <v>72</v>
      </c>
      <c r="D5" s="88">
        <f>_xll.ciqfunctions.udf.CIQ(C5,"IQ_MARKETCAP",$A$28)</f>
        <v>29.826609999999999</v>
      </c>
      <c r="E5" s="172">
        <f>_xll.ciqfunctions.udf.CIQ(C5,"IQ_HOLDINGS_EQUITY_ASSETS",$A$28)</f>
        <v>28.22</v>
      </c>
      <c r="F5" s="173">
        <f>_xll.ciqfunctions.udf.CIQ(C5,"IQ_MARKETCAP",$A$29)</f>
        <v>11.372059999999999</v>
      </c>
      <c r="G5" s="89">
        <f>_xll.ciqfunctions.udf.CIQ(C5,"IQ_VOLUME",$A$28)</f>
        <v>1.1180000000000001E-2</v>
      </c>
      <c r="H5" s="174">
        <f>_xll.ciqfunctions.udf.CIQ(C5,"IQ_CLOSEPRICE",$A$27)</f>
        <v>32.658299999999997</v>
      </c>
      <c r="I5" s="89">
        <f>_xll.ciqfunctions.udf.CIQ(C5,"IQ_CLOSEPRICE",$A$28)</f>
        <v>33.140599999999999</v>
      </c>
      <c r="J5" s="153">
        <f>(I5-H5)/H5</f>
        <v>1.4768068148066563E-2</v>
      </c>
      <c r="K5" s="173">
        <f>_xll.ciqfunctions.udf.CIQ($C5,"IQ_VWAP",A$28)</f>
        <v>32.89</v>
      </c>
      <c r="L5" s="186">
        <f>_xll.ciqfunctions.udf.CIQ($C5,"IQ_SHARESOUTSTANDING",($A$27))</f>
        <v>0.9</v>
      </c>
      <c r="M5" s="187">
        <f>K5*(P5-L5)</f>
        <v>0</v>
      </c>
      <c r="N5" s="172">
        <f>_xll.ciqfunctions.udf.CIQAVG($C5,"IQ_VWAP",A$29,A$28,"USD")</f>
        <v>28.744440000000001</v>
      </c>
      <c r="O5" s="172">
        <f>_xll.ciqfunctions.udf.CIQ($C5,"IQ_SHARESOUTSTANDING",$A$29)</f>
        <v>0.4</v>
      </c>
      <c r="P5" s="172">
        <f>_xll.ciqfunctions.udf.CIQ($C5,"IQ_SHARESOUTSTANDING",$A$28)</f>
        <v>0.9</v>
      </c>
      <c r="Q5" s="172">
        <f>(P5-O5)*N5</f>
        <v>14.37222</v>
      </c>
      <c r="R5" s="173">
        <f>_xll.ciqfunctions.udf.CIQAVG($C5,"IQ_VWAP",A$30,A$28,"USD")</f>
        <v>27.61694</v>
      </c>
      <c r="S5" s="173">
        <f>_xll.ciqfunctions.udf.CIQ($C5,"IQ_SHARESOUTSTANDING",$A$30)</f>
        <v>0</v>
      </c>
      <c r="T5" s="172">
        <f>(P5-S5)*R5</f>
        <v>24.855246000000001</v>
      </c>
      <c r="U5" s="126">
        <v>0.01</v>
      </c>
      <c r="V5" s="191">
        <v>3878.75</v>
      </c>
      <c r="W5" s="191">
        <v>5445.64</v>
      </c>
      <c r="X5" s="171">
        <f>'raw1'!N2</f>
        <v>6013.15</v>
      </c>
      <c r="Y5" s="153">
        <f>(X5/V5)^(365/($A$28-$A$30))-1</f>
        <v>0.3103828815450802</v>
      </c>
      <c r="Z5" s="153">
        <f>X5/V5-1</f>
        <v>0.55028037383177564</v>
      </c>
      <c r="AA5" s="153">
        <f>I5/'raw1'!N1-1</f>
        <v>0.16569117129792477</v>
      </c>
      <c r="AB5" s="89">
        <f>_xll.ciqfunctions.udf.CIQAVG(C5,"IQ_VOLUME","-30D",$A$28)</f>
        <v>3.3509999999999998E-2</v>
      </c>
      <c r="AC5" s="89">
        <f>AB5*1000000</f>
        <v>33510</v>
      </c>
      <c r="AD5" s="127">
        <v>48</v>
      </c>
    </row>
    <row r="6" spans="1:30">
      <c r="A6" s="91" t="s">
        <v>30</v>
      </c>
      <c r="C6" s="119" t="s">
        <v>31</v>
      </c>
      <c r="D6" s="88">
        <f>_xll.ciqfunctions.udf.CIQ(C6,"IQ_MARKETCAP",$A$28)</f>
        <v>28357.01139</v>
      </c>
      <c r="E6" s="172">
        <f>_xll.ciqfunctions.udf.CIQ(C6,"IQ_HOLDINGS_EQUITY_ASSETS",$A$28)</f>
        <v>27224.62</v>
      </c>
      <c r="F6" s="173">
        <f>_xll.ciqfunctions.udf.CIQ(C6,"IQ_MARKETCAP",$A$29)</f>
        <v>23306.894629999999</v>
      </c>
      <c r="G6" s="89">
        <f>_xll.ciqfunctions.udf.CIQ(C6,"IQ_VOLUME",$A$28)</f>
        <v>7.5985500000000004</v>
      </c>
      <c r="H6" s="174">
        <f>_xll.ciqfunctions.udf.CIQ(C6,"IQ_CLOSEPRICE",$A$27)</f>
        <v>293.39999999999998</v>
      </c>
      <c r="I6" s="89">
        <f>_xll.ciqfunctions.udf.CIQ(C6,"IQ_CLOSEPRICE",$A$28)</f>
        <v>300.10000000000002</v>
      </c>
      <c r="J6" s="153">
        <f>(I6-H6)/H6</f>
        <v>2.2835719154737717E-2</v>
      </c>
      <c r="K6" s="173">
        <f>_xll.ciqfunctions.udf.CIQ($C6,"IQ_VWAP",A$28)</f>
        <v>298.11</v>
      </c>
      <c r="L6" s="186">
        <f>_xll.ciqfunctions.udf.CIQ($C6,"IQ_SHARESOUTSTANDING",($A$27))</f>
        <v>94.491870000000006</v>
      </c>
      <c r="M6" s="187">
        <f t="shared" si="3"/>
        <v>0</v>
      </c>
      <c r="N6" s="172">
        <f>_xll.ciqfunctions.udf.CIQAVG($C6,"IQ_VWAP",A$29,A$28,"USD")</f>
        <v>245.93738999999999</v>
      </c>
      <c r="O6" s="172">
        <f>_xll.ciqfunctions.udf.CIQ($C6,"IQ_SHARESOUTSTANDING",$A$29)</f>
        <v>96.241870000000006</v>
      </c>
      <c r="P6" s="172">
        <f>_xll.ciqfunctions.udf.CIQ($C6,"IQ_SHARESOUTSTANDING",$A$28)</f>
        <v>94.491870000000006</v>
      </c>
      <c r="Q6" s="172">
        <f>(P6-O6)*N6</f>
        <v>-430.39043249999997</v>
      </c>
      <c r="R6" s="173">
        <f>_xll.ciqfunctions.udf.CIQAVG($C6,"IQ_VWAP",A$30,A$28,"USD")</f>
        <v>237.10686000000001</v>
      </c>
      <c r="S6" s="173">
        <f>_xll.ciqfunctions.udf.CIQ($C6,"IQ_SHARESOUTSTANDING",$A$30)</f>
        <v>68.441869999999994</v>
      </c>
      <c r="T6" s="172">
        <f>(P6-S6)*R6</f>
        <v>6176.6337030000032</v>
      </c>
      <c r="U6" s="184">
        <v>3.5000000000000001E-3</v>
      </c>
      <c r="V6" s="91">
        <f>_xll.ciqfunctions.udf.CIQ(C6,"IQ_CLOSEPRICE",$A$30)</f>
        <v>174.87</v>
      </c>
      <c r="W6" s="91">
        <f>_xll.ciqfunctions.udf.CIQ($C6,"IQ_CLOSEPRICE",$A$29)</f>
        <v>242.17</v>
      </c>
      <c r="X6" s="91">
        <f>_xll.ciqfunctions.udf.CIQ(C6,"IQ_CLOSEPRICE",$A$28)</f>
        <v>300.10000000000002</v>
      </c>
      <c r="Y6" s="153">
        <f>(X6/V6)^(365/($A$28-$A$30))-1</f>
        <v>0.39512517608217745</v>
      </c>
      <c r="Z6" s="153">
        <f>X6/V6-1</f>
        <v>0.71613198375936427</v>
      </c>
      <c r="AA6" s="153">
        <f>X6/W6-1</f>
        <v>0.23921212371474598</v>
      </c>
      <c r="AB6" s="89">
        <f>_xll.ciqfunctions.udf.CIQAVG(C6,"IQ_VOLUME","-30D",$A$28)</f>
        <v>7.4991700000000003</v>
      </c>
      <c r="AC6" s="89">
        <f>AB6*1000000</f>
        <v>7499170</v>
      </c>
      <c r="AD6" s="127">
        <v>27</v>
      </c>
    </row>
    <row r="7" spans="1:30">
      <c r="A7" s="91" t="s">
        <v>73</v>
      </c>
      <c r="C7" s="119" t="s">
        <v>74</v>
      </c>
      <c r="D7" s="88">
        <f>_xll.ciqfunctions.udf.CIQ(C7,"IQ_MARKETCAP",$A$28)</f>
        <v>11832.48</v>
      </c>
      <c r="E7" s="172">
        <f>_xll.ciqfunctions.udf.CIQ(C7,"IQ_HOLDINGS_EQUITY_ASSETS",$A$28)</f>
        <v>11261.25</v>
      </c>
      <c r="F7" s="173">
        <f>_xll.ciqfunctions.udf.CIQ(C7,"IQ_MARKETCAP",$A$29)</f>
        <v>9321.1720000000005</v>
      </c>
      <c r="G7" s="89">
        <f>_xll.ciqfunctions.udf.CIQ(C7,"IQ_VOLUME",$A$28)</f>
        <v>5.7865700000000002</v>
      </c>
      <c r="H7" s="174">
        <f>_xll.ciqfunctions.udf.CIQ(C7,"IQ_CLOSEPRICE",$A$27)</f>
        <v>108.37</v>
      </c>
      <c r="I7" s="89">
        <f>_xll.ciqfunctions.udf.CIQ(C7,"IQ_CLOSEPRICE",$A$28)</f>
        <v>109.56</v>
      </c>
      <c r="J7" s="153">
        <f>(I7-H7)/H7</f>
        <v>1.0980898772723057E-2</v>
      </c>
      <c r="K7" s="173"/>
      <c r="L7" s="186">
        <f>_xll.ciqfunctions.udf.CIQ($C7,"IQ_SHARESOUTSTANDING",($A$27))</f>
        <v>108</v>
      </c>
      <c r="M7" s="187">
        <f t="shared" si="3"/>
        <v>0</v>
      </c>
      <c r="N7" s="172">
        <f>_xll.ciqfunctions.udf.CIQAVG($C7,"IQ_VWAP",A$29,A$28,"USD")</f>
        <v>101.11255</v>
      </c>
      <c r="O7" s="172">
        <f>_xll.ciqfunctions.udf.CIQ($C7,"IQ_SHARESOUTSTANDING",$A$29)</f>
        <v>93.1</v>
      </c>
      <c r="P7" s="172">
        <f>_xll.ciqfunctions.udf.CIQ($C7,"IQ_SHARESOUTSTANDING",$A$28)</f>
        <v>108</v>
      </c>
      <c r="Q7" s="172">
        <f>(P7-O7)*N7</f>
        <v>1506.5769950000006</v>
      </c>
      <c r="R7" s="173">
        <f>_xll.ciqfunctions.udf.CIQAVG($C7,"IQ_VWAP",A$30,A$28,"USD")</f>
        <v>92.840280000000007</v>
      </c>
      <c r="S7" s="173">
        <f>_xll.ciqfunctions.udf.CIQ($C7,"IQ_SHARESOUTSTANDING",$A$30)</f>
        <v>92.25</v>
      </c>
      <c r="T7" s="172">
        <f>(P7-S7)*R7</f>
        <v>1462.23441</v>
      </c>
      <c r="U7" s="184">
        <v>0.01</v>
      </c>
      <c r="V7" s="91">
        <f>_xll.ciqfunctions.udf.CIQ(C7,"IQ_CLOSEPRICE",$A$30)</f>
        <v>81.128</v>
      </c>
      <c r="W7" s="91">
        <f>_xll.ciqfunctions.udf.CIQ($C7,"IQ_CLOSEPRICE",$A$29)</f>
        <v>100.12</v>
      </c>
      <c r="X7" s="91">
        <f>_xll.ciqfunctions.udf.CIQ(C7,"IQ_CLOSEPRICE",$A$28)</f>
        <v>109.56</v>
      </c>
      <c r="Y7" s="153">
        <f>(X7/V7)^(365/($A$28-$A$30))-1</f>
        <v>0.20350734759815436</v>
      </c>
      <c r="Z7" s="153">
        <f>X7/V7-1</f>
        <v>0.35045853466127608</v>
      </c>
      <c r="AA7" s="153">
        <f>X7/W7-1</f>
        <v>9.4286855773072276E-2</v>
      </c>
      <c r="AB7" s="89">
        <f>_xll.ciqfunctions.udf.CIQAVG(C7,"IQ_VOLUME","-30D",$A$28)</f>
        <v>4.6727400000000001</v>
      </c>
      <c r="AC7" s="89">
        <f>AB7*1000000</f>
        <v>4672740</v>
      </c>
      <c r="AD7" s="127">
        <v>121</v>
      </c>
    </row>
    <row r="8" spans="1:30">
      <c r="A8" s="25" t="s">
        <v>293</v>
      </c>
      <c r="B8" s="175" t="s">
        <v>75</v>
      </c>
      <c r="C8" s="26" t="s">
        <v>35</v>
      </c>
      <c r="D8" s="88">
        <f>_xll.ciqfunctions.udf.CIQ(C8,"IQ_MARKETCAP",$A$28)</f>
        <v>2834.4007999999999</v>
      </c>
      <c r="E8" s="172">
        <f>_xll.ciqfunctions.udf.CIQ(C8,"IQ_HOLDINGS_EQUITY_ASSETS",$A$28)</f>
        <v>2818.83</v>
      </c>
      <c r="F8" s="173">
        <f>_xll.ciqfunctions.udf.CIQ(C8,"IQ_MARKETCAP",$A$29)</f>
        <v>2582.8380000000002</v>
      </c>
      <c r="G8" s="89">
        <f>_xll.ciqfunctions.udf.CIQ(C8,"IQ_VOLUME",$A$28)</f>
        <v>0.57328000000000001</v>
      </c>
      <c r="H8" s="174">
        <f>_xll.ciqfunctions.udf.CIQ(C8,"IQ_CLOSEPRICE",$A$27)</f>
        <v>33.31</v>
      </c>
      <c r="I8" s="89">
        <f>_xll.ciqfunctions.udf.CIQ(C8,"IQ_CLOSEPRICE",$A$28)</f>
        <v>33.880000000000003</v>
      </c>
      <c r="J8" s="153">
        <f t="shared" ref="J8:J20" si="4">(I8-H8)/H8</f>
        <v>1.7111978384869417E-2</v>
      </c>
      <c r="K8" s="173">
        <f>_xll.ciqfunctions.udf.CIQ($C8,"IQ_VWAP",A$28)</f>
        <v>33.700000000000003</v>
      </c>
      <c r="L8" s="186">
        <f>_xll.ciqfunctions.udf.CIQ($C8,"IQ_SHARESOUTSTANDING",($A$27))</f>
        <v>83.66</v>
      </c>
      <c r="M8" s="187">
        <f t="shared" si="3"/>
        <v>0</v>
      </c>
      <c r="N8" s="172">
        <f>_xll.ciqfunctions.udf.CIQAVG($C8,"IQ_VWAP",A$29,A$28,"USD")</f>
        <v>31.372420000000002</v>
      </c>
      <c r="O8" s="172">
        <f>_xll.ciqfunctions.udf.CIQ($C8,"IQ_SHARESOUTSTANDING",$A$29)</f>
        <v>80.84</v>
      </c>
      <c r="P8" s="172">
        <f>_xll.ciqfunctions.udf.CIQ($C8,"IQ_SHARESOUTSTANDING",$A$28)</f>
        <v>83.66</v>
      </c>
      <c r="Q8" s="172">
        <f>(P8-O8)*N8</f>
        <v>88.470224399999793</v>
      </c>
      <c r="R8" s="173">
        <f>_xll.ciqfunctions.udf.CIQAVG($C8,"IQ_VWAP",A$30,A$28,"USD")</f>
        <v>31.159579999999998</v>
      </c>
      <c r="S8" s="173">
        <f>_xll.ciqfunctions.udf.CIQ($C8,"IQ_SHARESOUTSTANDING",$A$30)</f>
        <v>87.06</v>
      </c>
      <c r="T8" s="172">
        <f>(P8-S8)*R8</f>
        <v>-105.94257200000017</v>
      </c>
      <c r="U8" s="126">
        <v>6.8999999999999999E-3</v>
      </c>
      <c r="V8" s="91">
        <f>_xll.ciqfunctions.udf.CIQ(C8,"IQ_CLOSEPRICE",$A$30)</f>
        <v>28.5</v>
      </c>
      <c r="W8" s="91">
        <f>_xll.ciqfunctions.udf.CIQ($C8,"IQ_CLOSEPRICE",$A$29)</f>
        <v>31.95</v>
      </c>
      <c r="X8" s="91">
        <f>_xll.ciqfunctions.udf.CIQ(C8,"IQ_CLOSEPRICE",$A$28)</f>
        <v>33.880000000000003</v>
      </c>
      <c r="Y8" s="153">
        <f t="shared" ref="Y8:Y14" si="5">(X8/V8)^(365/($A$28-$A$30))-1</f>
        <v>0.11250586781664529</v>
      </c>
      <c r="Z8" s="153">
        <f>X8/V8-1</f>
        <v>0.18877192982456159</v>
      </c>
      <c r="AA8" s="153">
        <f t="shared" ref="AA8:AA26" si="6">X8/W8-1</f>
        <v>6.0406885758998552E-2</v>
      </c>
      <c r="AB8" s="89">
        <f>_xll.ciqfunctions.udf.CIQAVG(C8,"IQ_VOLUME","-30D",$A$28)</f>
        <v>0.69284999999999997</v>
      </c>
      <c r="AC8" s="89">
        <f>AB8*1000000</f>
        <v>692850</v>
      </c>
      <c r="AD8" s="127">
        <v>43</v>
      </c>
    </row>
    <row r="9" spans="1:30">
      <c r="A9" s="25" t="s">
        <v>291</v>
      </c>
      <c r="B9" s="175" t="s">
        <v>76</v>
      </c>
      <c r="C9" s="26" t="s">
        <v>28</v>
      </c>
      <c r="D9" s="88">
        <f>_xll.ciqfunctions.udf.CIQ(C9,"IQ_MARKETCAP",$A$28)</f>
        <v>4046.5950899999998</v>
      </c>
      <c r="E9" s="172">
        <f>_xll.ciqfunctions.udf.CIQ(C9,"IQ_HOLDINGS_EQUITY_ASSETS",$A$28)</f>
        <v>4256.07</v>
      </c>
      <c r="F9" s="173">
        <f>_xll.ciqfunctions.udf.CIQ(C9,"IQ_MARKETCAP",$A$29)</f>
        <v>2610.90488</v>
      </c>
      <c r="G9" s="89">
        <f>_xll.ciqfunctions.udf.CIQ(C9,"IQ_VOLUME",$A$28)</f>
        <v>1.1070199999999999</v>
      </c>
      <c r="H9" s="174">
        <f>_xll.ciqfunctions.udf.CIQ(C9,"IQ_CLOSEPRICE",$A$27)</f>
        <v>44.68</v>
      </c>
      <c r="I9" s="89">
        <f>_xll.ciqfunctions.udf.CIQ(C9,"IQ_CLOSEPRICE",$A$28)</f>
        <v>45.34</v>
      </c>
      <c r="J9" s="153">
        <f t="shared" si="4"/>
        <v>1.4771709937332223E-2</v>
      </c>
      <c r="K9" s="173">
        <f>_xll.ciqfunctions.udf.CIQ($C9,"IQ_VWAP",A$28)</f>
        <v>45.15</v>
      </c>
      <c r="L9" s="186">
        <f>_xll.ciqfunctions.udf.CIQ($C9,"IQ_SHARESOUTSTANDING",($A$27))</f>
        <v>89.25</v>
      </c>
      <c r="M9" s="172">
        <f t="shared" si="3"/>
        <v>0</v>
      </c>
      <c r="N9" s="172">
        <f>_xll.ciqfunctions.udf.CIQAVG($C9,"IQ_VWAP",A$29,A$28,"USD")</f>
        <v>40.087249999999997</v>
      </c>
      <c r="O9" s="172">
        <f>_xll.ciqfunctions.udf.CIQ($C9,"IQ_SHARESOUTSTANDING",$A$29)</f>
        <v>67.569999999999993</v>
      </c>
      <c r="P9" s="172">
        <f>_xll.ciqfunctions.udf.CIQ($C9,"IQ_SHARESOUTSTANDING",$A$28)</f>
        <v>89.25</v>
      </c>
      <c r="Q9" s="172">
        <f t="shared" ref="Q9:Q26" si="7">(P9-O9)*N9</f>
        <v>869.09158000000025</v>
      </c>
      <c r="R9" s="173">
        <f>_xll.ciqfunctions.udf.CIQAVG($C9,"IQ_VWAP",A$30,A$28,"USD")</f>
        <v>36.903210000000001</v>
      </c>
      <c r="S9" s="173">
        <f>_xll.ciqfunctions.udf.CIQ($C9,"IQ_SHARESOUTSTANDING",$A$30)</f>
        <v>28.86</v>
      </c>
      <c r="T9" s="172">
        <f t="shared" ref="T9:T26" si="8">(P9-S9)*R9</f>
        <v>2228.5848519000001</v>
      </c>
      <c r="U9" s="126">
        <v>6.7999999999999996E-3</v>
      </c>
      <c r="V9" s="91">
        <f>_xll.ciqfunctions.udf.CIQ(C9,"IQ_CLOSEPRICE",$A$30)</f>
        <v>31.18</v>
      </c>
      <c r="W9" s="91">
        <f>_xll.ciqfunctions.udf.CIQ($C9,"IQ_CLOSEPRICE",$A$29)</f>
        <v>38.64</v>
      </c>
      <c r="X9" s="91">
        <f>_xll.ciqfunctions.udf.CIQ(C9,"IQ_CLOSEPRICE",$A$28)</f>
        <v>45.34</v>
      </c>
      <c r="Y9" s="153">
        <f t="shared" si="5"/>
        <v>0.25966488120790521</v>
      </c>
      <c r="Z9" s="153">
        <f t="shared" ref="Z9:Z26" si="9">X9/V9-1</f>
        <v>0.45413726747915351</v>
      </c>
      <c r="AA9" s="153">
        <f t="shared" si="6"/>
        <v>0.17339544513457561</v>
      </c>
      <c r="AB9" s="89">
        <f>_xll.ciqfunctions.udf.CIQAVG(C9,"IQ_VOLUME","-30D",$A$28)</f>
        <v>1.0897699999999999</v>
      </c>
      <c r="AC9" s="89">
        <f t="shared" ref="AC9:AC26" si="10">AB9*1000000</f>
        <v>1089770</v>
      </c>
      <c r="AD9" s="127">
        <v>86</v>
      </c>
    </row>
    <row r="10" spans="1:30">
      <c r="A10" s="25" t="s">
        <v>297</v>
      </c>
      <c r="B10" s="175" t="s">
        <v>77</v>
      </c>
      <c r="C10" s="27" t="s">
        <v>78</v>
      </c>
      <c r="D10" s="88">
        <f>_xll.ciqfunctions.udf.CIQ(C10,"IQ_MARKETCAP",$A$28)</f>
        <v>1211.576</v>
      </c>
      <c r="E10" s="172">
        <f>_xll.ciqfunctions.udf.CIQ(C10,"IQ_HOLDINGS_EQUITY_ASSETS",$A$28)</f>
        <v>1270.0899999999999</v>
      </c>
      <c r="F10" s="173">
        <f>_xll.ciqfunctions.udf.CIQ(C10,"IQ_MARKETCAP",$A$29)</f>
        <v>719.15800000000002</v>
      </c>
      <c r="G10" s="89">
        <f>_xll.ciqfunctions.udf.CIQ(C10,"IQ_VOLUME",$A$28)</f>
        <v>0.69484000000000001</v>
      </c>
      <c r="H10" s="174">
        <f>_xll.ciqfunctions.udf.CIQ(C10,"IQ_CLOSEPRICE",$A$27)</f>
        <v>42.39</v>
      </c>
      <c r="I10" s="89">
        <f>_xll.ciqfunctions.udf.CIQ(C10,"IQ_CLOSEPRICE",$A$28)</f>
        <v>43.04</v>
      </c>
      <c r="J10" s="153">
        <f t="shared" si="4"/>
        <v>1.5333805142722307E-2</v>
      </c>
      <c r="K10" s="173">
        <f>_xll.ciqfunctions.udf.CIQ($C10,"IQ_VWAP",A$28)</f>
        <v>42.81</v>
      </c>
      <c r="L10" s="186">
        <f>_xll.ciqfunctions.udf.CIQ($C10,"IQ_SHARESOUTSTANDING",($A$27))</f>
        <v>28.15</v>
      </c>
      <c r="M10" s="172">
        <f t="shared" ref="M10:M26" si="11">K10*(P10-L10)</f>
        <v>0</v>
      </c>
      <c r="N10" s="172">
        <f>_xll.ciqfunctions.udf.CIQAVG($C10,"IQ_VWAP",A$29,A$28,"USD")</f>
        <v>37.202680000000001</v>
      </c>
      <c r="O10" s="172">
        <f>_xll.ciqfunctions.udf.CIQ($C10,"IQ_SHARESOUTSTANDING",$A$29)</f>
        <v>19.399999999999999</v>
      </c>
      <c r="P10" s="172">
        <f>_xll.ciqfunctions.udf.CIQ($C10,"IQ_SHARESOUTSTANDING",$A$28)</f>
        <v>28.15</v>
      </c>
      <c r="Q10" s="172">
        <f t="shared" si="7"/>
        <v>325.52345000000003</v>
      </c>
      <c r="R10" s="173">
        <f>_xll.ciqfunctions.udf.CIQAVG($C10,"IQ_VWAP",A$30,A$28,"USD")</f>
        <v>35.285679999999999</v>
      </c>
      <c r="S10" s="173">
        <f>_xll.ciqfunctions.udf.CIQ($C10,"IQ_SHARESOUTSTANDING",$A$30)</f>
        <v>17.399999999999999</v>
      </c>
      <c r="T10" s="172">
        <f t="shared" si="8"/>
        <v>379.32105999999999</v>
      </c>
      <c r="U10" s="126">
        <v>4.7000000000000002E-3</v>
      </c>
      <c r="V10" s="91">
        <f>_xll.ciqfunctions.udf.CIQ(C10,"IQ_CLOSEPRICE",$A$30)</f>
        <v>34.5</v>
      </c>
      <c r="W10" s="91">
        <f>_xll.ciqfunctions.udf.CIQ($C10,"IQ_CLOSEPRICE",$A$29)</f>
        <v>37.07</v>
      </c>
      <c r="X10" s="91">
        <f>_xll.ciqfunctions.udf.CIQ(C10,"IQ_CLOSEPRICE",$A$28)</f>
        <v>43.04</v>
      </c>
      <c r="Y10" s="153">
        <f t="shared" si="5"/>
        <v>0.14609856795044052</v>
      </c>
      <c r="Z10" s="153">
        <f t="shared" si="9"/>
        <v>0.24753623188405793</v>
      </c>
      <c r="AA10" s="153">
        <f t="shared" si="6"/>
        <v>0.16104666846506599</v>
      </c>
      <c r="AB10" s="89">
        <f>_xll.ciqfunctions.udf.CIQAVG(C10,"IQ_VOLUME","-30D",$A$28)</f>
        <v>0.50873999999999997</v>
      </c>
      <c r="AC10" s="89">
        <f t="shared" si="10"/>
        <v>508739.99999999994</v>
      </c>
      <c r="AD10" s="127">
        <v>112</v>
      </c>
    </row>
    <row r="11" spans="1:30">
      <c r="A11" s="176" t="s">
        <v>79</v>
      </c>
      <c r="B11" s="175" t="s">
        <v>80</v>
      </c>
      <c r="C11" s="27" t="s">
        <v>81</v>
      </c>
      <c r="D11" s="88">
        <f>_xll.ciqfunctions.udf.CIQ(C11,"IQ_MARKETCAP",$A$28)</f>
        <v>515.84676000000002</v>
      </c>
      <c r="E11" s="172">
        <f>_xll.ciqfunctions.udf.CIQ(C11,"IQ_HOLDINGS_EQUITY_ASSETS",$A$28)</f>
        <v>537.14</v>
      </c>
      <c r="F11" s="173">
        <f>_xll.ciqfunctions.udf.CIQ(C11,"IQ_MARKETCAP",$A$29)</f>
        <v>443.64409000000001</v>
      </c>
      <c r="G11" s="89">
        <f>_xll.ciqfunctions.udf.CIQ(C11,"IQ_VOLUME",$A$28)</f>
        <v>4.1730000000000003E-2</v>
      </c>
      <c r="H11" s="174">
        <f>_xll.ciqfunctions.udf.CIQ(C11,"IQ_CLOSEPRICE",$A$27)</f>
        <v>49.07</v>
      </c>
      <c r="I11" s="89">
        <f>_xll.ciqfunctions.udf.CIQ(C11,"IQ_CLOSEPRICE",$A$28)</f>
        <v>50.0822</v>
      </c>
      <c r="J11" s="153">
        <f t="shared" si="4"/>
        <v>2.0627674750356633E-2</v>
      </c>
      <c r="K11" s="173">
        <f>_xll.ciqfunctions.udf.CIQ($C11,"IQ_VWAP",A$28)</f>
        <v>49.71</v>
      </c>
      <c r="L11" s="186">
        <f>_xll.ciqfunctions.udf.CIQ($C11,"IQ_SHARESOUTSTANDING",($A$27))</f>
        <v>10.3</v>
      </c>
      <c r="M11" s="172">
        <f t="shared" si="11"/>
        <v>0</v>
      </c>
      <c r="N11" s="172">
        <f>_xll.ciqfunctions.udf.CIQAVG($C11,"IQ_VWAP",A$29,A$28,"USD")</f>
        <v>45.202419999999996</v>
      </c>
      <c r="O11" s="172">
        <f>_xll.ciqfunctions.udf.CIQ($C11,"IQ_SHARESOUTSTANDING",$A$29)</f>
        <v>9.85</v>
      </c>
      <c r="P11" s="172">
        <f>_xll.ciqfunctions.udf.CIQ($C11,"IQ_SHARESOUTSTANDING",$A$28)</f>
        <v>10.3</v>
      </c>
      <c r="Q11" s="172">
        <f t="shared" si="7"/>
        <v>20.341089000000046</v>
      </c>
      <c r="R11" s="173">
        <f>_xll.ciqfunctions.udf.CIQAVG($C11,"IQ_VWAP",A$30,A$28,"USD")</f>
        <v>44.295749999999998</v>
      </c>
      <c r="S11" s="173">
        <f>_xll.ciqfunctions.udf.CIQ($C11,"IQ_SHARESOUTSTANDING",$A$30)</f>
        <v>10.8</v>
      </c>
      <c r="T11" s="172">
        <f t="shared" si="8"/>
        <v>-22.147874999999999</v>
      </c>
      <c r="U11" s="126">
        <v>6.4999999999999997E-3</v>
      </c>
      <c r="V11" s="91">
        <f>_xll.ciqfunctions.udf.CIQ(C11,"IQ_CLOSEPRICE",$A$30)</f>
        <v>45.53</v>
      </c>
      <c r="W11" s="91">
        <f>_xll.ciqfunctions.udf.CIQ($C11,"IQ_CLOSEPRICE",$A$29)</f>
        <v>45.04</v>
      </c>
      <c r="X11" s="91">
        <f>_xll.ciqfunctions.udf.CIQ(C11,"IQ_CLOSEPRICE",$A$28)</f>
        <v>50.0822</v>
      </c>
      <c r="Y11" s="153">
        <f t="shared" si="5"/>
        <v>6.0514353045588942E-2</v>
      </c>
      <c r="Z11" s="153">
        <f t="shared" si="9"/>
        <v>9.998242916758171E-2</v>
      </c>
      <c r="AA11" s="153">
        <f t="shared" si="6"/>
        <v>0.11194937833037311</v>
      </c>
      <c r="AB11" s="89">
        <f>_xll.ciqfunctions.udf.CIQAVG(C11,"IQ_VOLUME","-30D",$A$28)</f>
        <v>6.2260000000000003E-2</v>
      </c>
      <c r="AC11" s="89">
        <f t="shared" si="10"/>
        <v>62260</v>
      </c>
      <c r="AD11" s="127">
        <v>110</v>
      </c>
    </row>
    <row r="12" spans="1:30">
      <c r="A12" s="175" t="s">
        <v>82</v>
      </c>
      <c r="B12" s="25" t="s">
        <v>83</v>
      </c>
      <c r="C12" s="25" t="s">
        <v>84</v>
      </c>
      <c r="D12" s="88">
        <f>_xll.ciqfunctions.udf.CIQ(C12,"IQ_MARKETCAP",$A$28)</f>
        <v>504.702</v>
      </c>
      <c r="E12" s="172">
        <f>_xll.ciqfunctions.udf.CIQ(C12,"IQ_HOLDINGS_EQUITY_ASSETS",$A$28)</f>
        <v>495.98</v>
      </c>
      <c r="F12" s="173">
        <f>_xll.ciqfunctions.udf.CIQ(C12,"IQ_MARKETCAP",$A$29)</f>
        <v>407.07</v>
      </c>
      <c r="G12" s="89">
        <f>_xll.ciqfunctions.udf.CIQ(C12,"IQ_VOLUME",$A$28)</f>
        <v>9.0529999999999999E-2</v>
      </c>
      <c r="H12" s="174">
        <f>_xll.ciqfunctions.udf.CIQ(C12,"IQ_CLOSEPRICE",$A$27)</f>
        <v>50.22</v>
      </c>
      <c r="I12" s="89">
        <f>_xll.ciqfunctions.udf.CIQ(C12,"IQ_CLOSEPRICE",$A$28)</f>
        <v>50.98</v>
      </c>
      <c r="J12" s="153">
        <f t="shared" si="4"/>
        <v>1.513341298287531E-2</v>
      </c>
      <c r="K12" s="173">
        <f>_xll.ciqfunctions.udf.CIQ($C12,"IQ_VWAP",A$28)</f>
        <v>50.87</v>
      </c>
      <c r="L12" s="186">
        <f>_xll.ciqfunctions.udf.CIQ($C12,"IQ_SHARESOUTSTANDING",($A$27))</f>
        <v>9.9</v>
      </c>
      <c r="M12" s="172">
        <f t="shared" si="11"/>
        <v>0</v>
      </c>
      <c r="N12" s="172">
        <f>_xll.ciqfunctions.udf.CIQAVG($C12,"IQ_VWAP",A$29,A$28,"USD")</f>
        <v>45.423990000000003</v>
      </c>
      <c r="O12" s="172">
        <f>_xll.ciqfunctions.udf.CIQ($C12,"IQ_SHARESOUTSTANDING",$A$29)</f>
        <v>9</v>
      </c>
      <c r="P12" s="172">
        <f>_xll.ciqfunctions.udf.CIQ($C12,"IQ_SHARESOUTSTANDING",$A$28)</f>
        <v>9.9</v>
      </c>
      <c r="Q12" s="172">
        <f t="shared" si="7"/>
        <v>40.881591000000022</v>
      </c>
      <c r="R12" s="173">
        <f>_xll.ciqfunctions.udf.CIQAVG($C12,"IQ_VWAP",A$30,A$28,"USD")</f>
        <v>44.926459999999999</v>
      </c>
      <c r="S12" s="173">
        <f>_xll.ciqfunctions.udf.CIQ($C12,"IQ_SHARESOUTSTANDING",$A$30)</f>
        <v>4.76</v>
      </c>
      <c r="T12" s="172">
        <f t="shared" si="8"/>
        <v>230.92200440000002</v>
      </c>
      <c r="U12" s="126">
        <v>6.0000000000000001E-3</v>
      </c>
      <c r="V12" s="91">
        <f>_xll.ciqfunctions.udf.CIQ(C12,"IQ_CLOSEPRICE",$A$30)</f>
        <v>38.61</v>
      </c>
      <c r="W12" s="91">
        <f>_xll.ciqfunctions.udf.CIQ($C12,"IQ_CLOSEPRICE",$A$29)</f>
        <v>45.23</v>
      </c>
      <c r="X12" s="91">
        <f>_xll.ciqfunctions.udf.CIQ(C12,"IQ_CLOSEPRICE",$A$28)</f>
        <v>50.98</v>
      </c>
      <c r="Y12" s="153">
        <f t="shared" si="5"/>
        <v>0.18691082980150187</v>
      </c>
      <c r="Z12" s="153">
        <f t="shared" si="9"/>
        <v>0.3203833203833204</v>
      </c>
      <c r="AA12" s="153">
        <f t="shared" si="6"/>
        <v>0.12712801238116289</v>
      </c>
      <c r="AB12" s="89">
        <f>_xll.ciqfunctions.udf.CIQAVG(C12,"IQ_VOLUME","-30D",$A$28)</f>
        <v>4.385E-2</v>
      </c>
      <c r="AC12" s="89">
        <f t="shared" si="10"/>
        <v>43850</v>
      </c>
      <c r="AD12" s="127">
        <v>102</v>
      </c>
    </row>
    <row r="13" spans="1:30">
      <c r="A13" s="25" t="s">
        <v>295</v>
      </c>
      <c r="B13" s="176" t="s">
        <v>85</v>
      </c>
      <c r="C13" s="26" t="s">
        <v>86</v>
      </c>
      <c r="D13" s="88">
        <f>_xll.ciqfunctions.udf.CIQ(C13,"IQ_MARKETCAP",$A$28)</f>
        <v>222.654</v>
      </c>
      <c r="E13" s="172">
        <f>_xll.ciqfunctions.udf.CIQ(C13,"IQ_HOLDINGS_EQUITY_ASSETS",$A$28)</f>
        <v>224.57</v>
      </c>
      <c r="F13" s="173">
        <f>_xll.ciqfunctions.udf.CIQ(C13,"IQ_MARKETCAP",$A$29)</f>
        <v>202.4</v>
      </c>
      <c r="G13" s="89">
        <f>_xll.ciqfunctions.udf.CIQ(C13,"IQ_VOLUME",$A$28)</f>
        <v>7.4190000000000006E-2</v>
      </c>
      <c r="H13" s="174">
        <f>_xll.ciqfunctions.udf.CIQ(C13,"IQ_CLOSEPRICE",$A$27)</f>
        <v>25.4</v>
      </c>
      <c r="I13" s="89">
        <f>_xll.ciqfunctions.udf.CIQ(C13,"IQ_CLOSEPRICE",$A$28)</f>
        <v>25.89</v>
      </c>
      <c r="J13" s="153">
        <f t="shared" si="4"/>
        <v>1.9291338582677245E-2</v>
      </c>
      <c r="K13" s="173">
        <f>_xll.ciqfunctions.udf.CIQ($C13,"IQ_VWAP",A$28)</f>
        <v>25.7</v>
      </c>
      <c r="L13" s="186">
        <f>_xll.ciqfunctions.udf.CIQ($C13,"IQ_SHARESOUTSTANDING",($A$27))</f>
        <v>8.6</v>
      </c>
      <c r="M13" s="172">
        <f t="shared" si="11"/>
        <v>0</v>
      </c>
      <c r="N13" s="172">
        <f>_xll.ciqfunctions.udf.CIQAVG($C13,"IQ_VWAP",A$29,A$28,"USD")</f>
        <v>22.206140000000001</v>
      </c>
      <c r="O13" s="172">
        <f>_xll.ciqfunctions.udf.CIQ($C13,"IQ_SHARESOUTSTANDING",$A$29)</f>
        <v>9.1999999999999993</v>
      </c>
      <c r="P13" s="172">
        <f>_xll.ciqfunctions.udf.CIQ($C13,"IQ_SHARESOUTSTANDING",$A$28)</f>
        <v>8.6</v>
      </c>
      <c r="Q13" s="172">
        <f t="shared" si="7"/>
        <v>-13.323683999999993</v>
      </c>
      <c r="R13" s="173">
        <f>_xll.ciqfunctions.udf.CIQAVG($C13,"IQ_VWAP",A$30,A$28,"USD")</f>
        <v>21.119330000000001</v>
      </c>
      <c r="S13" s="173">
        <f>_xll.ciqfunctions.udf.CIQ($C13,"IQ_SHARESOUTSTANDING",$A$30)</f>
        <v>9.5500000000000007</v>
      </c>
      <c r="T13" s="172">
        <f t="shared" si="8"/>
        <v>-20.063363500000023</v>
      </c>
      <c r="U13" s="126">
        <v>4.4999999999999997E-3</v>
      </c>
      <c r="V13" s="91">
        <f>_xll.ciqfunctions.udf.CIQ(C13,"IQ_CLOSEPRICE",$A$30)</f>
        <v>20.69</v>
      </c>
      <c r="W13" s="91">
        <f>_xll.ciqfunctions.udf.CIQ($C13,"IQ_CLOSEPRICE",$A$29)</f>
        <v>22</v>
      </c>
      <c r="X13" s="91">
        <f>_xll.ciqfunctions.udf.CIQ(C13,"IQ_CLOSEPRICE",$A$28)</f>
        <v>25.89</v>
      </c>
      <c r="Y13" s="153">
        <f t="shared" si="5"/>
        <v>0.14824570580851271</v>
      </c>
      <c r="Z13" s="153">
        <f t="shared" si="9"/>
        <v>0.25132914451425803</v>
      </c>
      <c r="AA13" s="153">
        <f t="shared" si="6"/>
        <v>0.17681818181818176</v>
      </c>
      <c r="AB13" s="89">
        <f>_xll.ciqfunctions.udf.CIQAVG(C13,"IQ_VOLUME","-30D",$A$28)</f>
        <v>9.486E-2</v>
      </c>
      <c r="AC13" s="89">
        <f t="shared" si="10"/>
        <v>94860</v>
      </c>
      <c r="AD13" s="127">
        <v>81</v>
      </c>
    </row>
    <row r="14" spans="1:30">
      <c r="A14" s="25" t="s">
        <v>87</v>
      </c>
      <c r="B14" s="176" t="s">
        <v>88</v>
      </c>
      <c r="C14" s="25" t="s">
        <v>89</v>
      </c>
      <c r="D14" s="88">
        <f>_xll.ciqfunctions.udf.CIQ(C14,"IQ_MARKETCAP",$A$28)</f>
        <v>212.21324999999999</v>
      </c>
      <c r="E14" s="172">
        <f>_xll.ciqfunctions.udf.CIQ(C14,"IQ_HOLDINGS_EQUITY_ASSETS",$A$28)</f>
        <v>216.77</v>
      </c>
      <c r="F14" s="173">
        <f>_xll.ciqfunctions.udf.CIQ(C14,"IQ_MARKETCAP",$A$29)</f>
        <v>149.44999999999999</v>
      </c>
      <c r="G14" s="89">
        <f>_xll.ciqfunctions.udf.CIQ(C14,"IQ_VOLUME",$A$28)</f>
        <v>1.7600000000000001E-2</v>
      </c>
      <c r="H14" s="174">
        <f>_xll.ciqfunctions.udf.CIQ(C14,"IQ_CLOSEPRICE",$A$27)</f>
        <v>55.81</v>
      </c>
      <c r="I14" s="89">
        <f>_xll.ciqfunctions.udf.CIQ(C14,"IQ_CLOSEPRICE",$A$28)</f>
        <v>56.97</v>
      </c>
      <c r="J14" s="153">
        <f t="shared" si="4"/>
        <v>2.0784805590395923E-2</v>
      </c>
      <c r="K14" s="173">
        <f>_xll.ciqfunctions.udf.CIQ($C14,"IQ_VWAP",A$28)</f>
        <v>56.74</v>
      </c>
      <c r="L14" s="186">
        <f>_xll.ciqfunctions.udf.CIQ($C14,"IQ_SHARESOUTSTANDING",($A$27))</f>
        <v>3.7250000000000001</v>
      </c>
      <c r="M14" s="172">
        <f t="shared" si="11"/>
        <v>0</v>
      </c>
      <c r="N14" s="172">
        <f>_xll.ciqfunctions.udf.CIQAVG($C14,"IQ_VWAP",A$29,A$28,"USD")</f>
        <v>50.419870000000003</v>
      </c>
      <c r="O14" s="172">
        <f>_xll.ciqfunctions.udf.CIQ($C14,"IQ_SHARESOUTSTANDING",$A$29)</f>
        <v>3.05</v>
      </c>
      <c r="P14" s="172">
        <f>_xll.ciqfunctions.udf.CIQ($C14,"IQ_SHARESOUTSTANDING",$A$28)</f>
        <v>3.7250000000000001</v>
      </c>
      <c r="Q14" s="172">
        <f t="shared" si="7"/>
        <v>34.033412250000012</v>
      </c>
      <c r="R14" s="173">
        <f>_xll.ciqfunctions.udf.CIQAVG($C14,"IQ_VWAP",A$30,A$28,"USD")</f>
        <v>46.83511</v>
      </c>
      <c r="S14" s="173">
        <f>_xll.ciqfunctions.udf.CIQ($C14,"IQ_SHARESOUTSTANDING",$A$30)</f>
        <v>3.1</v>
      </c>
      <c r="T14" s="172">
        <f t="shared" si="8"/>
        <v>29.271943749999998</v>
      </c>
      <c r="U14" s="126">
        <v>6.7999999999999996E-3</v>
      </c>
      <c r="V14" s="91">
        <f>_xll.ciqfunctions.udf.CIQ(C14,"IQ_CLOSEPRICE",$A$30)</f>
        <v>41.240499999999997</v>
      </c>
      <c r="W14" s="91">
        <f>_xll.ciqfunctions.udf.CIQ($C14,"IQ_CLOSEPRICE",$A$29)</f>
        <v>49</v>
      </c>
      <c r="X14" s="91">
        <f>_xll.ciqfunctions.udf.CIQ(C14,"IQ_CLOSEPRICE",$A$28)</f>
        <v>56.97</v>
      </c>
      <c r="Y14" s="153">
        <f t="shared" si="5"/>
        <v>0.22043957318696639</v>
      </c>
      <c r="Z14" s="153">
        <f t="shared" si="9"/>
        <v>0.38140905178162243</v>
      </c>
      <c r="AA14" s="153">
        <f t="shared" si="6"/>
        <v>0.16265306122448986</v>
      </c>
      <c r="AB14" s="89">
        <f>_xll.ciqfunctions.udf.CIQAVG(C14,"IQ_VOLUME","-30D",$A$28)</f>
        <v>3.134E-2</v>
      </c>
      <c r="AC14" s="89">
        <f t="shared" si="10"/>
        <v>31340</v>
      </c>
      <c r="AD14" s="127">
        <v>62</v>
      </c>
    </row>
    <row r="15" spans="1:30">
      <c r="A15" s="177" t="s">
        <v>90</v>
      </c>
      <c r="B15" s="176" t="s">
        <v>91</v>
      </c>
      <c r="C15" s="25" t="s">
        <v>92</v>
      </c>
      <c r="D15" s="88">
        <f>_xll.ciqfunctions.udf.CIQ(C15,"IQ_MARKETCAP",$A$28)</f>
        <v>184.93853999999999</v>
      </c>
      <c r="E15" s="172">
        <f>_xll.ciqfunctions.udf.CIQ(C15,"IQ_HOLDINGS_EQUITY_ASSETS",$A$28)</f>
        <v>185.02</v>
      </c>
      <c r="F15" s="173">
        <f>_xll.ciqfunctions.udf.CIQ(C15,"IQ_MARKETCAP",$A$29)</f>
        <v>162.20238000000001</v>
      </c>
      <c r="G15" s="89">
        <f>_xll.ciqfunctions.udf.CIQ(C15,"IQ_VOLUME",$A$28)</f>
        <v>1.502E-2</v>
      </c>
      <c r="H15" s="174">
        <f>_xll.ciqfunctions.udf.CIQ(C15,"IQ_CLOSEPRICE",$A$27)</f>
        <v>38.770899999999997</v>
      </c>
      <c r="I15" s="89">
        <f>_xll.ciqfunctions.udf.CIQ(C15,"IQ_CLOSEPRICE",$A$28)</f>
        <v>39.445399999999999</v>
      </c>
      <c r="J15" s="153">
        <f t="shared" si="4"/>
        <v>1.7397068419871653E-2</v>
      </c>
      <c r="K15" s="173">
        <f>_xll.ciqfunctions.udf.CIQ($C15,"IQ_VWAP",A$28)</f>
        <v>39.31</v>
      </c>
      <c r="L15" s="186">
        <f>_xll.ciqfunctions.udf.CIQ($C15,"IQ_SHARESOUTSTANDING",($A$27))</f>
        <v>4.6884699999999997</v>
      </c>
      <c r="M15" s="172">
        <f t="shared" si="11"/>
        <v>0</v>
      </c>
      <c r="N15" s="172">
        <f>_xll.ciqfunctions.udf.CIQAVG($C15,"IQ_VWAP",A$29,A$28,"USD")</f>
        <v>35.645949999999999</v>
      </c>
      <c r="O15" s="172">
        <f>_xll.ciqfunctions.udf.CIQ($C15,"IQ_SHARESOUTSTANDING",$A$29)</f>
        <v>4.58847</v>
      </c>
      <c r="P15" s="172">
        <f>_xll.ciqfunctions.udf.CIQ($C15,"IQ_SHARESOUTSTANDING",$A$28)</f>
        <v>4.6884699999999997</v>
      </c>
      <c r="Q15" s="172">
        <f t="shared" si="7"/>
        <v>3.5645949999999873</v>
      </c>
      <c r="R15" s="173">
        <f>_xll.ciqfunctions.udf.CIQAVG($C15,"IQ_VWAP",A$30,A$28,"USD")</f>
        <v>33.613979999999998</v>
      </c>
      <c r="S15" s="173">
        <f>_xll.ciqfunctions.udf.CIQ($C15,"IQ_SHARESOUTSTANDING",$A$30)</f>
        <v>3.7884699999999998</v>
      </c>
      <c r="T15" s="172">
        <f t="shared" si="8"/>
        <v>30.252581999999997</v>
      </c>
      <c r="U15" s="126">
        <v>5.0000000000000001E-3</v>
      </c>
      <c r="V15" s="192">
        <f>_xll.ciqfunctions.udf.CIQ(C15,"IQ_CLOSEPRICE","2023/6/12")</f>
        <v>25.517099999999999</v>
      </c>
      <c r="W15" s="91">
        <f>_xll.ciqfunctions.udf.CIQ($C15,"IQ_CLOSEPRICE",$A$29)</f>
        <v>35.35</v>
      </c>
      <c r="X15" s="91">
        <f>_xll.ciqfunctions.udf.CIQ(C15,"IQ_CLOSEPRICE",$A$28)</f>
        <v>39.445399999999999</v>
      </c>
      <c r="Y15" s="196">
        <f>(X15/V15)^(365/($A$28-"2023/6/12"))-1</f>
        <v>0.22230147796590427</v>
      </c>
      <c r="Z15" s="197">
        <f t="shared" si="9"/>
        <v>0.54584180804245008</v>
      </c>
      <c r="AA15" s="153">
        <f t="shared" si="6"/>
        <v>0.1158528995756718</v>
      </c>
      <c r="AB15" s="89">
        <f>_xll.ciqfunctions.udf.CIQAVG(C15,"IQ_VOLUME","-30D",$A$28)</f>
        <v>1.8319999999999999E-2</v>
      </c>
      <c r="AC15" s="89">
        <f t="shared" si="10"/>
        <v>18320</v>
      </c>
      <c r="AD15" s="127">
        <v>47</v>
      </c>
    </row>
    <row r="16" spans="1:30">
      <c r="A16" s="178" t="s">
        <v>289</v>
      </c>
      <c r="B16" s="175" t="s">
        <v>94</v>
      </c>
      <c r="C16" s="26" t="s">
        <v>95</v>
      </c>
      <c r="D16" s="88">
        <f>_xll.ciqfunctions.udf.CIQ(C16,"IQ_MARKETCAP",$A$28)</f>
        <v>414.92849999999999</v>
      </c>
      <c r="E16" s="172">
        <f>_xll.ciqfunctions.udf.CIQ(C16,"IQ_HOLDINGS_EQUITY_ASSETS",$A$28)</f>
        <v>429.34</v>
      </c>
      <c r="F16" s="173">
        <f>_xll.ciqfunctions.udf.CIQ(C16,"IQ_MARKETCAP",$A$29)</f>
        <v>225.56450000000001</v>
      </c>
      <c r="G16" s="89">
        <f>_xll.ciqfunctions.udf.CIQ(C16,"IQ_VOLUME",$A$28)</f>
        <v>0.32024999999999998</v>
      </c>
      <c r="H16" s="174">
        <f>_xll.ciqfunctions.udf.CIQ(C16,"IQ_CLOSEPRICE",$A$27)</f>
        <v>53.87</v>
      </c>
      <c r="I16" s="89">
        <f>_xll.ciqfunctions.udf.CIQ(C16,"IQ_CLOSEPRICE",$A$28)</f>
        <v>55.14</v>
      </c>
      <c r="J16" s="153">
        <f t="shared" si="4"/>
        <v>2.3575273807313963E-2</v>
      </c>
      <c r="K16" s="173">
        <f>_xll.ciqfunctions.udf.CIQ($C16,"IQ_VWAP",A$28)</f>
        <v>54.71</v>
      </c>
      <c r="L16" s="186">
        <f>_xll.ciqfunctions.udf.CIQ($C16,"IQ_SHARESOUTSTANDING",($A$27))</f>
        <v>7.5250000000000004</v>
      </c>
      <c r="M16" s="172">
        <f t="shared" si="11"/>
        <v>0</v>
      </c>
      <c r="N16" s="172">
        <f>_xll.ciqfunctions.udf.CIQAVG($C16,"IQ_VWAP",A$29,A$28,"USD")</f>
        <v>42.006540000000001</v>
      </c>
      <c r="O16" s="172">
        <f>_xll.ciqfunctions.udf.CIQ($C16,"IQ_SHARESOUTSTANDING",$A$29)</f>
        <v>5.5750000000000002</v>
      </c>
      <c r="P16" s="172">
        <f>_xll.ciqfunctions.udf.CIQ($C16,"IQ_SHARESOUTSTANDING",$A$28)</f>
        <v>7.5250000000000004</v>
      </c>
      <c r="Q16" s="172">
        <f t="shared" si="7"/>
        <v>81.912753000000009</v>
      </c>
      <c r="R16" s="173">
        <f>_xll.ciqfunctions.udf.CIQAVG($C16,"IQ_VWAP",A$30,A$28,"USD")</f>
        <v>38.313949999999998</v>
      </c>
      <c r="S16" s="173">
        <f>_xll.ciqfunctions.udf.CIQ($C16,"IQ_SHARESOUTSTANDING",$A$30)</f>
        <v>2.0750000000000002</v>
      </c>
      <c r="T16" s="172">
        <f t="shared" si="8"/>
        <v>208.81102749999999</v>
      </c>
      <c r="U16" s="126">
        <v>7.4999999999999997E-3</v>
      </c>
      <c r="V16" s="192">
        <f>_xll.ciqfunctions.udf.CIQ(C16,"IQ_CLOSEPRICE","2023/5/18")</f>
        <v>25.907800000000002</v>
      </c>
      <c r="W16" s="91">
        <f>_xll.ciqfunctions.udf.CIQ($C16,"IQ_CLOSEPRICE",$A$29)</f>
        <v>40.46</v>
      </c>
      <c r="X16" s="91">
        <f>_xll.ciqfunctions.udf.CIQ(C16,"IQ_CLOSEPRICE",$A$28)</f>
        <v>55.14</v>
      </c>
      <c r="Y16" s="153">
        <f>(X16/V16)^(365/($A$28-"2023/5/18"))-1</f>
        <v>0.4013683087215123</v>
      </c>
      <c r="Z16" s="197">
        <f t="shared" si="9"/>
        <v>1.1283165687553556</v>
      </c>
      <c r="AA16" s="153">
        <f t="shared" si="6"/>
        <v>0.36282748393475028</v>
      </c>
      <c r="AB16" s="89">
        <f>_xll.ciqfunctions.udf.CIQAVG(C16,"IQ_VOLUME","-30D",$A$28)</f>
        <v>0.20369000000000001</v>
      </c>
      <c r="AC16" s="89">
        <f t="shared" si="10"/>
        <v>203690</v>
      </c>
      <c r="AD16" s="127">
        <v>47</v>
      </c>
    </row>
    <row r="17" spans="1:30">
      <c r="A17" s="176" t="s">
        <v>96</v>
      </c>
      <c r="B17" s="175" t="s">
        <v>97</v>
      </c>
      <c r="C17" s="27" t="s">
        <v>98</v>
      </c>
      <c r="D17" s="88">
        <f>_xll.ciqfunctions.udf.CIQ(C17,"IQ_MARKETCAP",$A$28)</f>
        <v>104.89606999999999</v>
      </c>
      <c r="E17" s="172">
        <f>_xll.ciqfunctions.udf.CIQ(C17,"IQ_HOLDINGS_EQUITY_ASSETS",$A$28)</f>
        <v>103.08</v>
      </c>
      <c r="F17" s="173">
        <f>_xll.ciqfunctions.udf.CIQ(C17,"IQ_MARKETCAP",$A$29)</f>
        <v>66.678550000000001</v>
      </c>
      <c r="G17" s="89">
        <f>_xll.ciqfunctions.udf.CIQ(C17,"IQ_VOLUME",$A$28)</f>
        <v>1.1259999999999999E-2</v>
      </c>
      <c r="H17" s="174">
        <f>_xll.ciqfunctions.udf.CIQ(C17,"IQ_CLOSEPRICE",$A$27)</f>
        <v>64.093599999999995</v>
      </c>
      <c r="I17" s="89">
        <f>_xll.ciqfunctions.udf.CIQ(C17,"IQ_CLOSEPRICE",$A$28)</f>
        <v>65.56</v>
      </c>
      <c r="J17" s="153">
        <f t="shared" si="4"/>
        <v>2.2879039404870492E-2</v>
      </c>
      <c r="K17" s="173">
        <f>_xll.ciqfunctions.udf.CIQ($C17,"IQ_VWAP",A$28)</f>
        <v>65.37</v>
      </c>
      <c r="L17" s="173">
        <f>_xll.ciqfunctions.udf.CIQ($C17,"IQ_SHARESOUTSTANDING",($A$27))</f>
        <v>1.6</v>
      </c>
      <c r="M17" s="172">
        <f t="shared" si="11"/>
        <v>0</v>
      </c>
      <c r="N17" s="172">
        <f>_xll.ciqfunctions.udf.CIQAVG($C17,"IQ_VWAP",A$29,A$28,"USD")</f>
        <v>55.092750000000002</v>
      </c>
      <c r="O17" s="172">
        <f>_xll.ciqfunctions.udf.CIQ($C17,"IQ_SHARESOUTSTANDING",$A$29)</f>
        <v>1.25</v>
      </c>
      <c r="P17" s="172">
        <f>_xll.ciqfunctions.udf.CIQ($C17,"IQ_SHARESOUTSTANDING",$A$28)</f>
        <v>1.6</v>
      </c>
      <c r="Q17" s="172">
        <f t="shared" si="7"/>
        <v>19.282462500000005</v>
      </c>
      <c r="R17" s="173">
        <f>_xll.ciqfunctions.udf.CIQAVG($C17,"IQ_VWAP",A$30,A$28,"USD")</f>
        <v>50.315579999999997</v>
      </c>
      <c r="S17" s="173">
        <f>_xll.ciqfunctions.udf.CIQ($C17,"IQ_SHARESOUTSTANDING",$A$30)</f>
        <v>1.05</v>
      </c>
      <c r="T17" s="172">
        <f t="shared" si="8"/>
        <v>27.673569000000001</v>
      </c>
      <c r="U17" s="126">
        <v>7.0000000000000001E-3</v>
      </c>
      <c r="V17" s="91">
        <f>_xll.ciqfunctions.udf.CIQ(C17,"IQ_CLOSEPRICE",$A$30)</f>
        <v>43.796900000000001</v>
      </c>
      <c r="W17" s="91">
        <f>_xll.ciqfunctions.udf.CIQ($C17,"IQ_CLOSEPRICE",$A$29)</f>
        <v>53.342799999999997</v>
      </c>
      <c r="X17" s="91">
        <f>_xll.ciqfunctions.udf.CIQ(C17,"IQ_CLOSEPRICE",$A$28)</f>
        <v>65.56</v>
      </c>
      <c r="Y17" s="153">
        <f>(X17/V17)^(365/($A$28-$A$30))-1</f>
        <v>0.28238237634523844</v>
      </c>
      <c r="Z17" s="153">
        <f t="shared" si="9"/>
        <v>0.49690959862456019</v>
      </c>
      <c r="AA17" s="153">
        <f t="shared" si="6"/>
        <v>0.22903184684718481</v>
      </c>
      <c r="AB17" s="89">
        <f>_xll.ciqfunctions.udf.CIQAVG(C17,"IQ_VOLUME","-30D",$A$28)</f>
        <v>8.0199999999999994E-3</v>
      </c>
      <c r="AC17" s="89">
        <f t="shared" si="10"/>
        <v>8019.9999999999991</v>
      </c>
      <c r="AD17" s="127">
        <v>31</v>
      </c>
    </row>
    <row r="18" spans="1:30">
      <c r="A18" s="176" t="s">
        <v>99</v>
      </c>
      <c r="B18" s="176" t="s">
        <v>100</v>
      </c>
      <c r="C18" s="25" t="s">
        <v>101</v>
      </c>
      <c r="D18" s="88">
        <f>_xll.ciqfunctions.udf.CIQ(C18,"IQ_MARKETCAP",$A$28)</f>
        <v>32.82958</v>
      </c>
      <c r="E18" s="172">
        <f>_xll.ciqfunctions.udf.CIQ(C18,"IQ_HOLDINGS_EQUITY_ASSETS",$A$28)</f>
        <v>32.659999999999997</v>
      </c>
      <c r="F18" s="173">
        <f>_xll.ciqfunctions.udf.CIQ(C18,"IQ_MARKETCAP",$A$29)</f>
        <v>33.911209999999997</v>
      </c>
      <c r="G18" s="89">
        <f>_xll.ciqfunctions.udf.CIQ(C18,"IQ_VOLUME",$A$28)</f>
        <v>2.2499999999999998E-3</v>
      </c>
      <c r="H18" s="174">
        <f>_xll.ciqfunctions.udf.CIQ(C18,"IQ_CLOSEPRICE",$A$27)</f>
        <v>41.57</v>
      </c>
      <c r="I18" s="89">
        <f>_xll.ciqfunctions.udf.CIQ(C18,"IQ_CLOSEPRICE",$A$28)</f>
        <v>42.089199999999998</v>
      </c>
      <c r="J18" s="153">
        <f t="shared" si="4"/>
        <v>1.2489776280971804E-2</v>
      </c>
      <c r="K18" s="173">
        <f>_xll.ciqfunctions.udf.CIQ($C18,"IQ_VWAP",A$28)</f>
        <v>41.78</v>
      </c>
      <c r="L18" s="173">
        <f>_xll.ciqfunctions.udf.CIQ($C18,"IQ_SHARESOUTSTANDING",($A$27))</f>
        <v>0.78</v>
      </c>
      <c r="M18" s="172">
        <f t="shared" si="11"/>
        <v>0</v>
      </c>
      <c r="N18" s="172">
        <f>_xll.ciqfunctions.udf.CIQAVG($C18,"IQ_VWAP",A$29,A$28,"USD")</f>
        <v>40.242939999999997</v>
      </c>
      <c r="O18" s="172">
        <f>_xll.ciqfunctions.udf.CIQ($C18,"IQ_SHARESOUTSTANDING",$A$29)</f>
        <v>0.87</v>
      </c>
      <c r="P18" s="172">
        <f>_xll.ciqfunctions.udf.CIQ($C18,"IQ_SHARESOUTSTANDING",$A$28)</f>
        <v>0.78</v>
      </c>
      <c r="Q18" s="172">
        <f t="shared" si="7"/>
        <v>-3.6218645999999985</v>
      </c>
      <c r="R18" s="173">
        <f>_xll.ciqfunctions.udf.CIQAVG($C18,"IQ_VWAP",A$30,A$28,"USD")</f>
        <v>39.165410000000001</v>
      </c>
      <c r="S18" s="173">
        <f>_xll.ciqfunctions.udf.CIQ($C18,"IQ_SHARESOUTSTANDING",$A$30)</f>
        <v>0.96</v>
      </c>
      <c r="T18" s="172">
        <f t="shared" si="8"/>
        <v>-7.0497737999999979</v>
      </c>
      <c r="U18" s="184">
        <v>6.7999999999999996E-3</v>
      </c>
      <c r="V18" s="91">
        <f>_xll.ciqfunctions.udf.CIQ(C18,"IQ_CLOSEPRICE",$A$30)</f>
        <v>38.210599999999999</v>
      </c>
      <c r="W18" s="91">
        <f>_xll.ciqfunctions.udf.CIQ($C18,"IQ_CLOSEPRICE",$A$29)</f>
        <v>38.978400000000001</v>
      </c>
      <c r="X18" s="91">
        <f>_xll.ciqfunctions.udf.CIQ(C18,"IQ_CLOSEPRICE",$A$28)</f>
        <v>42.089199999999998</v>
      </c>
      <c r="Y18" s="153">
        <f>(X18/V18)^(365/($A$28-$A$30))-1</f>
        <v>6.1419691210466976E-2</v>
      </c>
      <c r="Z18" s="153">
        <f t="shared" si="9"/>
        <v>0.10150586486472335</v>
      </c>
      <c r="AA18" s="153">
        <f t="shared" si="6"/>
        <v>7.9808304086365744E-2</v>
      </c>
      <c r="AB18" s="89">
        <f>_xll.ciqfunctions.udf.CIQAVG(C18,"IQ_VOLUME","-30D",$A$28)</f>
        <v>4.7000000000000002E-3</v>
      </c>
      <c r="AC18" s="89">
        <f t="shared" si="10"/>
        <v>4700</v>
      </c>
      <c r="AD18" s="127">
        <v>24</v>
      </c>
    </row>
    <row r="19" spans="1:30">
      <c r="A19" s="176" t="s">
        <v>102</v>
      </c>
      <c r="B19" s="176"/>
      <c r="C19" s="25" t="s">
        <v>103</v>
      </c>
      <c r="D19" s="88">
        <f>_xll.ciqfunctions.udf.CIQ(C19,"IQ_MARKETCAP",$A$28)</f>
        <v>24.411999999999999</v>
      </c>
      <c r="E19" s="172">
        <f>_xll.ciqfunctions.udf.CIQ(C19,"IQ_HOLDINGS_EQUITY_ASSETS",$A$28)</f>
        <v>16.95</v>
      </c>
      <c r="F19" s="173">
        <f>_xll.ciqfunctions.udf.CIQ(C19,"IQ_MARKETCAP",$A$29)</f>
        <v>0.59631999999999996</v>
      </c>
      <c r="G19" s="89">
        <f>_xll.ciqfunctions.udf.CIQ(C19,"IQ_VOLUME",$A$28)</f>
        <v>4.5339999999999998E-2</v>
      </c>
      <c r="H19" s="174">
        <f>_xll.ciqfunctions.udf.CIQ(C19,"IQ_CLOSEPRICE",$A$27)</f>
        <v>29.7376</v>
      </c>
      <c r="I19" s="89">
        <f>_xll.ciqfunctions.udf.CIQ(C19,"IQ_CLOSEPRICE",$A$28)</f>
        <v>30.515000000000001</v>
      </c>
      <c r="J19" s="153">
        <f t="shared" ref="J19" si="12">(I19-H19)/H19</f>
        <v>2.6141988593565053E-2</v>
      </c>
      <c r="K19" s="173">
        <f>_xll.ciqfunctions.udf.CIQ($C19,"IQ_VWAP",A$28)</f>
        <v>30.43</v>
      </c>
      <c r="L19" s="173">
        <f>_xll.ciqfunctions.udf.CIQ($C19,"IQ_SHARESOUTSTANDING",($A$27))</f>
        <v>0.8</v>
      </c>
      <c r="M19" s="172">
        <f t="shared" ref="M19" si="13">K19*(P19-L19)</f>
        <v>0</v>
      </c>
      <c r="N19" s="172">
        <f>_xll.ciqfunctions.udf.CIQAVG($C19,"IQ_VWAP",A$29,A$28,"USD")</f>
        <v>24.836539999999999</v>
      </c>
      <c r="O19" s="172">
        <f>_xll.ciqfunctions.udf.CIQ($C19,"IQ_SHARESOUTSTANDING",$A$29)</f>
        <v>2.5000000000000001E-2</v>
      </c>
      <c r="P19" s="172">
        <f>_xll.ciqfunctions.udf.CIQ($C19,"IQ_SHARESOUTSTANDING",$A$28)</f>
        <v>0.8</v>
      </c>
      <c r="Q19" s="172">
        <f t="shared" ref="Q19" si="14">(P19-O19)*N19</f>
        <v>19.2483185</v>
      </c>
      <c r="R19" s="173">
        <f>_xll.ciqfunctions.udf.CIQAVG($C19,"IQ_VWAP",A$30,A$28,"USD")</f>
        <v>24.831689999999998</v>
      </c>
      <c r="S19" s="173">
        <f>_xll.ciqfunctions.udf.CIQ($C19,"IQ_SHARESOUTSTANDING",$A$30)</f>
        <v>0</v>
      </c>
      <c r="T19" s="172">
        <f t="shared" ref="T19" si="15">(P19-S19)*R19</f>
        <v>19.865352000000001</v>
      </c>
      <c r="U19" s="184">
        <v>7.4999999999999997E-3</v>
      </c>
      <c r="V19" s="91">
        <f>_xll.ciqfunctions.udf.CIQ(C19,"IQ_CLOSEPRICE",$A$30)</f>
        <v>0</v>
      </c>
      <c r="W19" s="91">
        <f>_xll.ciqfunctions.udf.CIQ($C19,"IQ_CLOSEPRICE",$A$29)</f>
        <v>23.852699999999999</v>
      </c>
      <c r="X19" s="91">
        <f>_xll.ciqfunctions.udf.CIQ(C19,"IQ_CLOSEPRICE",$A$28)</f>
        <v>30.515000000000001</v>
      </c>
      <c r="Y19" s="153" t="e">
        <f>(X19/V19)^(365/($A$28-$A$30))-1</f>
        <v>#DIV/0!</v>
      </c>
      <c r="Z19" s="153" t="e">
        <f t="shared" ref="Z19" si="16">X19/V19-1</f>
        <v>#DIV/0!</v>
      </c>
      <c r="AA19" s="153">
        <f t="shared" ref="AA19" si="17">X19/W19-1</f>
        <v>0.27931009906635307</v>
      </c>
      <c r="AB19" s="89">
        <f>_xll.ciqfunctions.udf.CIQAVG(C19,"IQ_VOLUME","-30D",$A$28)</f>
        <v>3.7810000000000003E-2</v>
      </c>
      <c r="AC19" s="89">
        <f t="shared" ref="AC19" si="18">AB19*1000000</f>
        <v>37810</v>
      </c>
      <c r="AD19" s="127">
        <v>83</v>
      </c>
    </row>
    <row r="20" spans="1:30">
      <c r="A20" s="177" t="s">
        <v>104</v>
      </c>
      <c r="B20" s="176" t="s">
        <v>105</v>
      </c>
      <c r="C20" s="25" t="s">
        <v>106</v>
      </c>
      <c r="D20" s="88">
        <f>_xll.ciqfunctions.udf.CIQ(C20,"IQ_MARKETCAP",$A$28)</f>
        <v>34.058149999999998</v>
      </c>
      <c r="E20" s="172">
        <f>_xll.ciqfunctions.udf.CIQ(C20,"IQ_HOLDINGS_EQUITY_ASSETS",$A$28)</f>
        <v>31.83</v>
      </c>
      <c r="F20" s="173">
        <f>_xll.ciqfunctions.udf.CIQ(C20,"IQ_MARKETCAP",$A$29)</f>
        <v>20.719799999999999</v>
      </c>
      <c r="G20" s="89">
        <f>_xll.ciqfunctions.udf.CIQ(C20,"IQ_VOLUME",$A$28)</f>
        <v>1.7250000000000001E-2</v>
      </c>
      <c r="H20" s="174">
        <f>_xll.ciqfunctions.udf.CIQ(C20,"IQ_CLOSEPRICE",$A$27)</f>
        <v>38.9634</v>
      </c>
      <c r="I20" s="89">
        <f>_xll.ciqfunctions.udf.CIQ(C20,"IQ_CLOSEPRICE",$A$28)</f>
        <v>39.602499999999999</v>
      </c>
      <c r="J20" s="153">
        <f t="shared" si="4"/>
        <v>1.6402572670762797E-2</v>
      </c>
      <c r="K20" s="173">
        <f>_xll.ciqfunctions.udf.CIQ($C20,"IQ_VWAP",A$28)</f>
        <v>39.08</v>
      </c>
      <c r="L20" s="173">
        <f>_xll.ciqfunctions.udf.CIQ($C20,"IQ_SHARESOUTSTANDING",($A$27))</f>
        <v>0.86</v>
      </c>
      <c r="M20" s="172">
        <f t="shared" si="11"/>
        <v>0</v>
      </c>
      <c r="N20" s="172">
        <f>_xll.ciqfunctions.udf.CIQAVG($C20,"IQ_VWAP",A$29,A$28,"USD")</f>
        <v>34.650590000000001</v>
      </c>
      <c r="O20" s="172">
        <f>_xll.ciqfunctions.udf.CIQ($C20,"IQ_SHARESOUTSTANDING",$A$29)</f>
        <v>0.54</v>
      </c>
      <c r="P20" s="172">
        <f>_xll.ciqfunctions.udf.CIQ($C20,"IQ_SHARESOUTSTANDING",$A$28)</f>
        <v>0.86</v>
      </c>
      <c r="Q20" s="172">
        <f t="shared" si="7"/>
        <v>11.088188799999999</v>
      </c>
      <c r="R20" s="173">
        <f>_xll.ciqfunctions.udf.CIQAVG($C20,"IQ_VWAP",A$30,A$28,"USD")</f>
        <v>31.519729999999999</v>
      </c>
      <c r="S20" s="173">
        <f>_xll.ciqfunctions.udf.CIQ($C20,"IQ_SHARESOUTSTANDING",$A$30)</f>
        <v>0.06</v>
      </c>
      <c r="T20" s="172">
        <f t="shared" si="8"/>
        <v>25.215783999999999</v>
      </c>
      <c r="U20" s="126">
        <v>3.5000000000000001E-3</v>
      </c>
      <c r="V20" s="192">
        <f>_xll.ciqfunctions.udf.CIQ(C20,"IQ_CLOSEPRICE","2023/12/8")</f>
        <v>25.402899999999999</v>
      </c>
      <c r="W20" s="91">
        <f>_xll.ciqfunctions.udf.CIQ($C20,"IQ_CLOSEPRICE",$A$29)</f>
        <v>38.369999999999997</v>
      </c>
      <c r="X20" s="91">
        <f>_xll.ciqfunctions.udf.CIQ(C20,"IQ_CLOSEPRICE",$A$28)</f>
        <v>39.602499999999999</v>
      </c>
      <c r="Y20" s="153">
        <f>(X20/V20)^(365/($A$28-"2023/12/8"))-1</f>
        <v>0.30263502245010754</v>
      </c>
      <c r="Z20" s="197">
        <f t="shared" si="9"/>
        <v>0.55897555003562593</v>
      </c>
      <c r="AA20" s="153">
        <f t="shared" si="6"/>
        <v>3.2121449048736039E-2</v>
      </c>
      <c r="AB20" s="89">
        <f>_xll.ciqfunctions.udf.CIQAVG(C20,"IQ_VOLUME","-30D",$A$28)</f>
        <v>1.218E-2</v>
      </c>
      <c r="AC20" s="198">
        <f t="shared" si="10"/>
        <v>12180</v>
      </c>
      <c r="AD20" s="127">
        <v>41</v>
      </c>
    </row>
    <row r="21" spans="1:30">
      <c r="A21" s="178" t="s">
        <v>299</v>
      </c>
      <c r="B21" s="176" t="s">
        <v>108</v>
      </c>
      <c r="C21" s="25" t="s">
        <v>109</v>
      </c>
      <c r="D21" s="179">
        <v>3369.5079150000001</v>
      </c>
      <c r="E21" s="172">
        <f>_xll.ciqfunctions.udf.CIQ(C21,"IQ_HOLDINGS_EQUITY_ASSETS",$A$28)</f>
        <v>3524.65</v>
      </c>
      <c r="F21" s="180">
        <v>3540.3424654400001</v>
      </c>
      <c r="G21" s="89">
        <f>_xll.ciqfunctions.udf.CIQ(C21,"IQ_VOLUME",$A$28)</f>
        <v>8.5120000000000001E-2</v>
      </c>
      <c r="H21" s="174">
        <f>_xll.ciqfunctions.udf.CIQ(C21,"IQ_CLOSEPRICE",$A$27)</f>
        <v>15.07</v>
      </c>
      <c r="I21" s="89">
        <f>_xll.ciqfunctions.udf.CIQ(C21,"IQ_CLOSEPRICE",$A$28)</f>
        <v>15.145</v>
      </c>
      <c r="J21" s="153">
        <f t="shared" ref="J21:J26" si="19">(I21-H21)/H21</f>
        <v>4.9767750497677031E-3</v>
      </c>
      <c r="K21" s="173">
        <f>_xll.ciqfunctions.udf.CIQ($C21,"IQ_VWAP",A$28)</f>
        <v>15.03891</v>
      </c>
      <c r="L21" s="174">
        <v>240.87632400000001</v>
      </c>
      <c r="M21" s="172">
        <f t="shared" si="11"/>
        <v>0</v>
      </c>
      <c r="N21" s="172">
        <f>_xll.ciqfunctions.udf.CIQAVG($C21,"IQ_VWAP",A$29,A$28,"USD")</f>
        <v>14.1404</v>
      </c>
      <c r="O21" s="188">
        <v>276.96149000000003</v>
      </c>
      <c r="P21" s="174">
        <v>240.87632400000001</v>
      </c>
      <c r="Q21" s="172">
        <f t="shared" si="7"/>
        <v>-510.25868130640021</v>
      </c>
      <c r="R21" s="173">
        <f>_xll.ciqfunctions.udf.CIQAVG($C21,"IQ_VWAP",A$30,A$28,"USD")</f>
        <v>13.613950000000001</v>
      </c>
      <c r="S21" s="189">
        <v>266.68502599999999</v>
      </c>
      <c r="T21" s="172">
        <f t="shared" si="8"/>
        <v>-351.35837859289978</v>
      </c>
      <c r="U21" s="126">
        <v>4.0000000000000001E-3</v>
      </c>
      <c r="V21" s="91">
        <f>_xll.ciqfunctions.udf.CIQ(C21,"IQ_CLOSEPRICE",$A$30)</f>
        <v>13.15</v>
      </c>
      <c r="W21" s="91">
        <f>_xll.ciqfunctions.udf.CIQ($C21,"IQ_CLOSEPRICE",$A$29)</f>
        <v>13.875</v>
      </c>
      <c r="X21" s="91">
        <f>_xll.ciqfunctions.udf.CIQ(C21,"IQ_CLOSEPRICE",$A$28)</f>
        <v>15.145</v>
      </c>
      <c r="Y21" s="153">
        <f t="shared" ref="Y21:Y26" si="20">(X21/V21)^(365/($A$28-$A$30))-1</f>
        <v>9.0992082688681641E-2</v>
      </c>
      <c r="Z21" s="153">
        <f t="shared" si="9"/>
        <v>0.15171102661596958</v>
      </c>
      <c r="AA21" s="153">
        <f t="shared" si="6"/>
        <v>9.1531531531531485E-2</v>
      </c>
      <c r="AB21" s="89">
        <f>_xll.ciqfunctions.udf.CIQAVG(C21,"IQ_VOLUME","-30D",$A$28)</f>
        <v>0.1484</v>
      </c>
      <c r="AC21" s="88">
        <f t="shared" si="10"/>
        <v>148400</v>
      </c>
      <c r="AD21" s="127">
        <v>154</v>
      </c>
    </row>
    <row r="22" spans="1:30">
      <c r="A22" s="177" t="s">
        <v>110</v>
      </c>
      <c r="B22" s="176" t="s">
        <v>111</v>
      </c>
      <c r="C22" s="25" t="s">
        <v>112</v>
      </c>
      <c r="D22" s="88">
        <f>_xll.ciqfunctions.udf.CIQ(C22,"IQ_MARKETCAP",$A$28)</f>
        <v>5014.9816499999997</v>
      </c>
      <c r="E22" s="172">
        <f>_xll.ciqfunctions.udf.CIQ(C22,"IQ_HOLDINGS_EQUITY_ASSETS",$A$28)</f>
        <v>4921.26</v>
      </c>
      <c r="F22" s="173">
        <f>_xll.ciqfunctions.udf.CIQ(C22,"IQ_MARKETCAP",$A$29)</f>
        <v>4108.5170600000001</v>
      </c>
      <c r="G22" s="89">
        <f>_xll.ciqfunctions.udf.CIQ(C22,"IQ_VOLUME",$A$28)</f>
        <v>6.3009999999999997E-2</v>
      </c>
      <c r="H22" s="174">
        <f>_xll.ciqfunctions.udf.CIQ(C22,"IQ_CLOSEPRICE",$A$27)</f>
        <v>141.26</v>
      </c>
      <c r="I22" s="89">
        <f>_xll.ciqfunctions.udf.CIQ(C22,"IQ_CLOSEPRICE",$A$28)</f>
        <v>140.44</v>
      </c>
      <c r="J22" s="153">
        <f t="shared" si="19"/>
        <v>-5.8048987682287499E-3</v>
      </c>
      <c r="K22" s="189">
        <f>_xll.ciqfunctions.udf.CIQ(C22,"IQ_CLOSEPRICE",$A$28)</f>
        <v>140.44</v>
      </c>
      <c r="L22" s="173">
        <f>_xll.ciqfunctions.udf.CIQ($C22,"IQ_SHARESOUTSTANDING",($A$27))</f>
        <v>35.709069999999997</v>
      </c>
      <c r="M22" s="172">
        <f t="shared" si="11"/>
        <v>0</v>
      </c>
      <c r="N22" s="188">
        <f>_xll.ciqfunctions.udf.CIQAVG($C22,"IQ_VWAP","2023/6/30",A$28,"USD")</f>
        <v>94.16234</v>
      </c>
      <c r="O22" s="172">
        <f>_xll.ciqfunctions.udf.CIQ($C22,"IQ_SHARESOUTSTANDING",$A$29)</f>
        <v>30.43797</v>
      </c>
      <c r="P22" s="172">
        <f>_xll.ciqfunctions.udf.CIQ($C22,"IQ_SHARESOUTSTANDING",$A$28)</f>
        <v>35.709069999999997</v>
      </c>
      <c r="Q22" s="172">
        <f t="shared" si="7"/>
        <v>496.33911037399974</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140.44</v>
      </c>
      <c r="Y22" s="153">
        <f t="shared" si="20"/>
        <v>0.23095102788677013</v>
      </c>
      <c r="Z22" s="153">
        <f t="shared" si="9"/>
        <v>0.40075802912427672</v>
      </c>
      <c r="AA22" s="153">
        <f t="shared" si="6"/>
        <v>4.0450437101792858E-2</v>
      </c>
      <c r="AB22" s="89">
        <f>_xll.ciqfunctions.udf.CIQAVG(C22,"IQ_VOLUME","-30D",$A$28)</f>
        <v>6.9430000000000006E-2</v>
      </c>
      <c r="AC22" s="198">
        <f t="shared" si="10"/>
        <v>69430</v>
      </c>
      <c r="AD22" s="127">
        <v>98</v>
      </c>
    </row>
    <row r="23" spans="1:30">
      <c r="A23" s="176" t="s">
        <v>113</v>
      </c>
      <c r="B23" s="176" t="s">
        <v>114</v>
      </c>
      <c r="C23" s="25" t="s">
        <v>115</v>
      </c>
      <c r="D23" s="88">
        <f>_xll.ciqfunctions.udf.CIQ(C23,"IQ_MARKETCAP",$A$28)</f>
        <v>790.11356000000001</v>
      </c>
      <c r="E23" s="172">
        <f>_xll.ciqfunctions.udf.CIQ(C23,"IQ_HOLDINGS_EQUITY_ASSETS",$A$28)</f>
        <v>919.23</v>
      </c>
      <c r="F23" s="173">
        <f>_xll.ciqfunctions.udf.CIQ(C23,"IQ_MARKETCAP",$A$29)</f>
        <v>769.37172999999996</v>
      </c>
      <c r="G23" s="89">
        <f>_xll.ciqfunctions.udf.CIQ(C23,"IQ_VOLUME",$A$28)</f>
        <v>6.7400000000000003E-3</v>
      </c>
      <c r="H23" s="174">
        <f>_xll.ciqfunctions.udf.CIQ(C23,"IQ_CLOSEPRICE",$A$27)</f>
        <v>65.56</v>
      </c>
      <c r="I23" s="89">
        <f>_xll.ciqfunctions.udf.CIQ(C23,"IQ_CLOSEPRICE",$A$28)</f>
        <v>65.790000000000006</v>
      </c>
      <c r="J23" s="153">
        <f t="shared" si="19"/>
        <v>3.5082367297133003E-3</v>
      </c>
      <c r="K23" s="173">
        <f>_xll.ciqfunctions.udf.CIQ($C23,"IQ_VWAP",A$28)</f>
        <v>65.203299999999999</v>
      </c>
      <c r="L23" s="173">
        <f>_xll.ciqfunctions.udf.CIQ($C23,"IQ_SHARESOUTSTANDING",($A$27))</f>
        <v>12.00963</v>
      </c>
      <c r="M23" s="172">
        <f t="shared" si="11"/>
        <v>0</v>
      </c>
      <c r="N23" s="172">
        <f>_xll.ciqfunctions.udf.CIQAVG($C23,"IQ_VWAP",A$29,A$28,"USD")</f>
        <v>67.074569999999994</v>
      </c>
      <c r="O23" s="172">
        <f>_xll.ciqfunctions.udf.CIQ($C23,"IQ_SHARESOUTSTANDING",$A$29)</f>
        <v>11.462630000000001</v>
      </c>
      <c r="P23" s="172">
        <f>_xll.ciqfunctions.udf.CIQ($C23,"IQ_SHARESOUTSTANDING",$A$28)</f>
        <v>12.00963</v>
      </c>
      <c r="Q23" s="172">
        <f t="shared" si="7"/>
        <v>36.689789789999921</v>
      </c>
      <c r="R23" s="173">
        <f>_xll.ciqfunctions.udf.CIQAVG($C23,"IQ_VWAP",A$30,A$28,"USD")</f>
        <v>64.777860000000004</v>
      </c>
      <c r="S23" s="173">
        <f>_xll.ciqfunctions.udf.CIQ($C23,"IQ_SHARESOUTSTANDING",$A$30)</f>
        <v>11.798629999999999</v>
      </c>
      <c r="T23" s="172">
        <f t="shared" si="8"/>
        <v>13.66812846000002</v>
      </c>
      <c r="U23" s="126">
        <v>4.0000000000000001E-3</v>
      </c>
      <c r="V23" s="91">
        <f>_xll.ciqfunctions.udf.CIQ(C23,"IQ_CLOSEPRICE",$A$30)</f>
        <v>55.94</v>
      </c>
      <c r="W23" s="91">
        <f>_xll.ciqfunctions.udf.CIQ($C23,"IQ_CLOSEPRICE","2024/12/30")</f>
        <v>67.12</v>
      </c>
      <c r="X23" s="91">
        <f>_xll.ciqfunctions.udf.CIQ(C23,"IQ_CLOSEPRICE",$A$28)</f>
        <v>65.790000000000006</v>
      </c>
      <c r="Y23" s="153">
        <f t="shared" si="20"/>
        <v>0.10516845312402467</v>
      </c>
      <c r="Z23" s="153">
        <f t="shared" si="9"/>
        <v>0.17608151590990362</v>
      </c>
      <c r="AA23" s="153">
        <f t="shared" si="6"/>
        <v>-1.9815256257449287E-2</v>
      </c>
      <c r="AB23" s="89">
        <f>_xll.ciqfunctions.udf.CIQAVG(C23,"IQ_VOLUME","-30D",$A$28)</f>
        <v>1.3100000000000001E-2</v>
      </c>
      <c r="AC23" s="89">
        <f t="shared" si="10"/>
        <v>13100</v>
      </c>
      <c r="AD23" s="127">
        <v>67</v>
      </c>
    </row>
    <row r="24" spans="1:30">
      <c r="A24" s="176" t="s">
        <v>116</v>
      </c>
      <c r="B24" s="176" t="s">
        <v>117</v>
      </c>
      <c r="C24" s="25" t="s">
        <v>118</v>
      </c>
      <c r="D24" s="88">
        <f>_xll.ciqfunctions.udf.CIQ(C24,"IQ_MARKETCAP",$A$28)</f>
        <v>772.38945999999999</v>
      </c>
      <c r="E24" s="172">
        <f>_xll.ciqfunctions.udf.CIQ(C24,"IQ_HOLDINGS_EQUITY_ASSETS",$A$28)</f>
        <v>810.43</v>
      </c>
      <c r="F24" s="173">
        <f>_xll.ciqfunctions.udf.CIQ(C24,"IQ_MARKETCAP",$A$29)</f>
        <v>598.08190000000002</v>
      </c>
      <c r="G24" s="89">
        <f>_xll.ciqfunctions.udf.CIQ(C24,"IQ_VOLUME",$A$28)</f>
        <v>0.13872999999999999</v>
      </c>
      <c r="H24" s="174">
        <f>_xll.ciqfunctions.udf.CIQ(C24,"IQ_CLOSEPRICE",$A$27)</f>
        <v>18.507999999999999</v>
      </c>
      <c r="I24" s="89">
        <f>_xll.ciqfunctions.udf.CIQ(C24,"IQ_CLOSEPRICE",$A$28)</f>
        <v>18.489999999999998</v>
      </c>
      <c r="J24" s="153">
        <f t="shared" si="19"/>
        <v>-9.7255240976878553E-4</v>
      </c>
      <c r="K24" s="173">
        <f>_xll.ciqfunctions.udf.CIQ($C24,"IQ_VWAP",A$28)</f>
        <v>18.419250000000002</v>
      </c>
      <c r="L24" s="173">
        <f>_xll.ciqfunctions.udf.CIQ($C24,"IQ_SHARESOUTSTANDING",($A$27))</f>
        <v>41.773359999999997</v>
      </c>
      <c r="M24" s="172">
        <f t="shared" si="11"/>
        <v>0</v>
      </c>
      <c r="N24" s="172">
        <f>_xll.ciqfunctions.udf.CIQAVG($C24,"IQ_VWAP",A$29,A$28,"USD")</f>
        <v>22.281389999999998</v>
      </c>
      <c r="O24" s="172">
        <f>_xll.ciqfunctions.udf.CIQ($C24,"IQ_SHARESOUTSTANDING",$A$29)</f>
        <v>34.511360000000003</v>
      </c>
      <c r="P24" s="172">
        <f>_xll.ciqfunctions.udf.CIQ($C24,"IQ_SHARESOUTSTANDING",$A$28)</f>
        <v>41.773359999999997</v>
      </c>
      <c r="Q24" s="172">
        <f t="shared" si="7"/>
        <v>161.80745417999984</v>
      </c>
      <c r="R24" s="173">
        <f>_xll.ciqfunctions.udf.CIQAVG($C24,"IQ_VWAP",A$30,A$28,"USD")</f>
        <v>20.660360000000001</v>
      </c>
      <c r="S24" s="173">
        <f>_xll.ciqfunctions.udf.CIQ($C24,"IQ_SHARESOUTSTANDING",$A$30)</f>
        <v>29.866530000000001</v>
      </c>
      <c r="T24" s="172">
        <f t="shared" si="8"/>
        <v>245.99939425879992</v>
      </c>
      <c r="U24" s="126">
        <v>4.8999999999999998E-3</v>
      </c>
      <c r="V24" s="91">
        <f>_xll.ciqfunctions.udf.CIQ(C24,"IQ_CLOSEPRICE",$A$30)</f>
        <v>14.372999999999999</v>
      </c>
      <c r="W24" s="91">
        <f>_xll.ciqfunctions.udf.CIQ($C24,"IQ_CLOSEPRICE",$A$29)</f>
        <v>17.329999999999998</v>
      </c>
      <c r="X24" s="168">
        <f>_xll.ciqfunctions.udf.CIQ(C24,"IQ_CLOSEPRICE",$A$28)</f>
        <v>18.489999999999998</v>
      </c>
      <c r="Y24" s="153">
        <f t="shared" si="20"/>
        <v>0.16800453982861985</v>
      </c>
      <c r="Z24" s="153">
        <f t="shared" si="9"/>
        <v>0.28643985250121751</v>
      </c>
      <c r="AA24" s="153">
        <f t="shared" si="6"/>
        <v>6.6935949221003987E-2</v>
      </c>
      <c r="AB24" s="89">
        <f>_xll.ciqfunctions.udf.CIQAVG(C24,"IQ_VOLUME","-30D",$A$28)</f>
        <v>6.6619999999999999E-2</v>
      </c>
      <c r="AC24" s="89">
        <f t="shared" si="10"/>
        <v>66620</v>
      </c>
      <c r="AD24" s="127">
        <v>61</v>
      </c>
    </row>
    <row r="25" spans="1:30">
      <c r="A25" s="176" t="s">
        <v>119</v>
      </c>
      <c r="B25" s="176" t="s">
        <v>120</v>
      </c>
      <c r="C25" s="25" t="s">
        <v>121</v>
      </c>
      <c r="D25" s="88">
        <f>_xll.ciqfunctions.udf.CIQ(C25,"IQ_MARKETCAP",$A$28)</f>
        <v>301.59458000000001</v>
      </c>
      <c r="E25" s="172">
        <f>_xll.ciqfunctions.udf.CIQ(C25,"IQ_HOLDINGS_EQUITY_ASSETS",$A$28)</f>
        <v>195.2</v>
      </c>
      <c r="F25" s="173">
        <f>_xll.ciqfunctions.udf.CIQ(C25,"IQ_MARKETCAP",$A$29)</f>
        <v>287.83999999999997</v>
      </c>
      <c r="G25" s="89">
        <f>_xll.ciqfunctions.udf.CIQ(C25,"IQ_VOLUME",$A$28)</f>
        <v>5.697E-2</v>
      </c>
      <c r="H25" s="174">
        <f>_xll.ciqfunctions.udf.CIQ(C25,"IQ_CLOSEPRICE",$A$27)</f>
        <v>14.53</v>
      </c>
      <c r="I25" s="89">
        <f>_xll.ciqfunctions.udf.CIQ(C25,"IQ_CLOSEPRICE",$A$28)</f>
        <v>14.45</v>
      </c>
      <c r="J25" s="153">
        <f t="shared" si="19"/>
        <v>-5.5058499655884427E-3</v>
      </c>
      <c r="K25" s="173">
        <f>_xll.ciqfunctions.udf.CIQ($C25,"IQ_VWAP",A$28)</f>
        <v>14.439550000000001</v>
      </c>
      <c r="L25" s="173">
        <f>_xll.ciqfunctions.udf.CIQ($C25,"IQ_SHARESOUTSTANDING",($A$27))</f>
        <v>20.871600000000001</v>
      </c>
      <c r="M25" s="172">
        <f t="shared" si="11"/>
        <v>0</v>
      </c>
      <c r="N25" s="172">
        <f>_xll.ciqfunctions.udf.CIQAVG($C25,"IQ_VWAP",A$29,A$28,"USD")</f>
        <v>9.0252599999999994</v>
      </c>
      <c r="O25" s="172">
        <f>_xll.ciqfunctions.udf.CIQ($C25,"IQ_SHARESOUTSTANDING",$A$29)</f>
        <v>19.266400000000001</v>
      </c>
      <c r="P25" s="172">
        <f>_xll.ciqfunctions.udf.CIQ($C25,"IQ_SHARESOUTSTANDING",$A$28)</f>
        <v>20.871600000000001</v>
      </c>
      <c r="Q25" s="172">
        <f t="shared" si="7"/>
        <v>14.487347351999999</v>
      </c>
      <c r="R25" s="173">
        <f>_xll.ciqfunctions.udf.CIQAVG($C25,"IQ_VWAP",A$30,A$28,"USD")</f>
        <v>9.1110199999999999</v>
      </c>
      <c r="S25" s="173">
        <f>_xll.ciqfunctions.udf.CIQ($C25,"IQ_SHARESOUTSTANDING",$A$30)</f>
        <v>16.741669999999999</v>
      </c>
      <c r="T25" s="172">
        <f t="shared" si="8"/>
        <v>37.627874828600014</v>
      </c>
      <c r="U25" s="126">
        <v>5.7000000000000002E-3</v>
      </c>
      <c r="V25" s="91">
        <f>_xll.ciqfunctions.udf.CIQ(C25,"IQ_CLOSEPRICE",$A$30)</f>
        <v>12.65</v>
      </c>
      <c r="W25" s="91">
        <f>_xll.ciqfunctions.udf.CIQ($C25,"IQ_CLOSEPRICE",$A$29)</f>
        <v>14.94</v>
      </c>
      <c r="X25" s="91">
        <f>_xll.ciqfunctions.udf.CIQ(C25,"IQ_CLOSEPRICE",$A$28)</f>
        <v>14.45</v>
      </c>
      <c r="Y25" s="153">
        <f t="shared" si="20"/>
        <v>8.5482539096320753E-2</v>
      </c>
      <c r="Z25" s="153">
        <f t="shared" si="9"/>
        <v>0.14229249011857692</v>
      </c>
      <c r="AA25" s="153">
        <f t="shared" si="6"/>
        <v>-3.2797858099062882E-2</v>
      </c>
      <c r="AB25" s="89">
        <f>_xll.ciqfunctions.udf.CIQAVG(C25,"IQ_VOLUME","-30D",$A$28)</f>
        <v>5.2400000000000002E-2</v>
      </c>
      <c r="AC25" s="89">
        <f t="shared" si="10"/>
        <v>52400</v>
      </c>
      <c r="AD25" s="127">
        <v>42</v>
      </c>
    </row>
    <row r="26" spans="1:30">
      <c r="A26" s="177" t="s">
        <v>122</v>
      </c>
      <c r="B26" s="175" t="s">
        <v>123</v>
      </c>
      <c r="C26" s="27" t="s">
        <v>124</v>
      </c>
      <c r="D26" s="88">
        <f>_xll.ciqfunctions.udf.CIQ(C26,"IQ_MARKETCAP",$A$28)</f>
        <v>78.323499999999996</v>
      </c>
      <c r="E26" s="172">
        <f>_xll.ciqfunctions.udf.CIQ(C26,"IQ_HOLDINGS_EQUITY_ASSETS",$A$28)</f>
        <v>106.27</v>
      </c>
      <c r="F26" s="173">
        <f>_xll.ciqfunctions.udf.CIQ(C26,"IQ_MARKETCAP",$A$29)</f>
        <v>61.29</v>
      </c>
      <c r="G26" s="171">
        <f>_xll.ciqfunctions.udf.CIQ(C26,"IQ_VOLUME",$A$28)</f>
        <v>0</v>
      </c>
      <c r="H26" s="174">
        <f>_xll.ciqfunctions.udf.CIQ(C26,"IQ_CLOSEPRICE",$A$27)</f>
        <v>18.914000000000001</v>
      </c>
      <c r="I26" s="89">
        <v>20.43</v>
      </c>
      <c r="J26" s="153">
        <f t="shared" si="19"/>
        <v>8.015226816115037E-2</v>
      </c>
      <c r="K26" s="189">
        <f>_xll.ciqfunctions.udf.CIQ(C26,"IQ_CLOSEPRICE",$A$28)</f>
        <v>19.149999999999999</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19.149999999999999</v>
      </c>
      <c r="Y26" s="153">
        <f t="shared" si="20"/>
        <v>7.540797743181038E-2</v>
      </c>
      <c r="Z26" s="153">
        <f t="shared" si="9"/>
        <v>0.12514688601645108</v>
      </c>
      <c r="AA26" s="153">
        <f t="shared" si="6"/>
        <v>-6.2652961331375434E-2</v>
      </c>
      <c r="AB26" s="89">
        <f>_xll.ciqfunctions.udf.CIQAVG(C26,"IQ_VOLUME","-30D",$A$28)</f>
        <v>0</v>
      </c>
      <c r="AC26" s="198">
        <f t="shared" si="10"/>
        <v>0</v>
      </c>
      <c r="AD26" s="127">
        <v>42</v>
      </c>
    </row>
    <row r="27" spans="1:30">
      <c r="A27" s="211">
        <f>'raw1'!$A$14</f>
        <v>45880</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45881</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459.81524999999999</v>
      </c>
      <c r="D2" s="95">
        <f>'raw2'!G2</f>
        <v>5.9990000000000002E-2</v>
      </c>
      <c r="E2" s="96">
        <f>'raw2'!J2</f>
        <v>1.5868188906742551E-2</v>
      </c>
      <c r="F2" s="134">
        <f>'raw2'!M2</f>
        <v>0</v>
      </c>
      <c r="G2" s="134">
        <f>'raw2'!Q2</f>
        <v>20.316111900000024</v>
      </c>
      <c r="H2" s="135">
        <f>'raw2'!T2</f>
        <v>26.4446765</v>
      </c>
      <c r="I2" s="148">
        <f>'raw2'!U2</f>
        <v>5.8500000000000002E-3</v>
      </c>
      <c r="J2" s="149" t="e">
        <f>'raw2'!Z2</f>
        <v>#DIV/0!</v>
      </c>
      <c r="K2" s="149">
        <f>'raw2'!AA2</f>
        <v>0.11390113895302245</v>
      </c>
      <c r="L2" s="112">
        <f>'raw2'!AC2</f>
        <v>57330</v>
      </c>
      <c r="M2" s="113">
        <f>'raw2'!AD2</f>
        <v>61.5</v>
      </c>
    </row>
    <row r="3" spans="1:13">
      <c r="A3" s="103" t="s">
        <v>50</v>
      </c>
      <c r="B3" s="104"/>
      <c r="C3" s="94">
        <f>'raw2'!D3</f>
        <v>60890.279405000001</v>
      </c>
      <c r="D3" s="95">
        <f>'raw2'!G3</f>
        <v>16.757429999999999</v>
      </c>
      <c r="E3" s="96">
        <f>'raw2'!J3</f>
        <v>0</v>
      </c>
      <c r="F3" s="134">
        <f>'raw2'!M3</f>
        <v>0</v>
      </c>
      <c r="G3" s="134">
        <f>'raw2'!Q3</f>
        <v>2806.4070535395986</v>
      </c>
      <c r="H3" s="135">
        <f>'raw2'!T3</f>
        <v>10634.374968204504</v>
      </c>
      <c r="I3" s="148">
        <f>'raw2'!U3</f>
        <v>0</v>
      </c>
      <c r="J3" s="149">
        <f>'raw2'!Z3</f>
        <v>0</v>
      </c>
      <c r="K3" s="149">
        <f>'raw2'!AA3</f>
        <v>0</v>
      </c>
      <c r="L3" s="112">
        <f>'raw2'!AC3</f>
        <v>0</v>
      </c>
      <c r="M3" s="113">
        <f>'raw2'!AD3</f>
        <v>0</v>
      </c>
    </row>
    <row r="4" spans="1:13">
      <c r="A4" s="103" t="s">
        <v>19</v>
      </c>
      <c r="B4" s="104" t="s">
        <v>20</v>
      </c>
      <c r="C4" s="94">
        <f>'raw2'!D4</f>
        <v>370738.95750000002</v>
      </c>
      <c r="D4" s="95">
        <f>'raw2'!G4</f>
        <v>42.271439999999998</v>
      </c>
      <c r="E4" s="96">
        <f>'raw2'!J4</f>
        <v>1.2568735271013235E-2</v>
      </c>
      <c r="F4" s="134">
        <f>'raw2'!M4</f>
        <v>0</v>
      </c>
      <c r="G4" s="134">
        <f>'raw2'!Q4</f>
        <v>11309.501279999999</v>
      </c>
      <c r="H4" s="135">
        <f>'raw2'!T4</f>
        <v>38071.506071999975</v>
      </c>
      <c r="I4" s="148">
        <f>'raw2'!U4</f>
        <v>2E-3</v>
      </c>
      <c r="J4" s="149">
        <f>'raw2'!Z4</f>
        <v>0.41641433873803479</v>
      </c>
      <c r="K4" s="149">
        <f>'raw2'!AA4</f>
        <v>0.13461651311542733</v>
      </c>
      <c r="L4" s="112">
        <f>'raw2'!AC4</f>
        <v>43937030</v>
      </c>
      <c r="M4" s="113">
        <f>'raw2'!AD4</f>
        <v>101</v>
      </c>
    </row>
    <row r="5" spans="1:13" s="118" customFormat="1">
      <c r="A5" s="136" t="s">
        <v>71</v>
      </c>
      <c r="B5" s="137" t="s">
        <v>72</v>
      </c>
      <c r="C5" s="138">
        <f>'raw2'!D5</f>
        <v>29.826609999999999</v>
      </c>
      <c r="D5" s="90">
        <f>'raw2'!G5</f>
        <v>1.1180000000000001E-2</v>
      </c>
      <c r="E5" s="139">
        <f>'raw2'!J5</f>
        <v>1.4768068148066563E-2</v>
      </c>
      <c r="F5" s="219">
        <f>'raw2'!M5</f>
        <v>0</v>
      </c>
      <c r="G5" s="219">
        <f>'raw2'!Q5</f>
        <v>14.37222</v>
      </c>
      <c r="H5" s="220">
        <f>'raw2'!T5</f>
        <v>24.855246000000001</v>
      </c>
      <c r="I5" s="150">
        <f>'raw2'!U5</f>
        <v>0.01</v>
      </c>
      <c r="J5" s="221">
        <f>'raw2'!Z5</f>
        <v>0.55028037383177564</v>
      </c>
      <c r="K5" s="221">
        <f>'raw2'!AA5</f>
        <v>0.16569117129792477</v>
      </c>
      <c r="L5" s="151">
        <f>'raw2'!AC5</f>
        <v>33510</v>
      </c>
      <c r="M5" s="152">
        <f>'raw2'!AD5</f>
        <v>48</v>
      </c>
    </row>
    <row r="6" spans="1:13">
      <c r="A6" s="140" t="s">
        <v>30</v>
      </c>
      <c r="B6" s="141" t="s">
        <v>31</v>
      </c>
      <c r="C6" s="94">
        <f>'raw2'!D6</f>
        <v>28357.01139</v>
      </c>
      <c r="D6" s="95">
        <f>'raw2'!G6</f>
        <v>7.5985500000000004</v>
      </c>
      <c r="E6" s="96">
        <f>'raw2'!J6</f>
        <v>2.2835719154737717E-2</v>
      </c>
      <c r="F6" s="134">
        <f>'raw2'!M6</f>
        <v>0</v>
      </c>
      <c r="G6" s="134">
        <f>'raw2'!Q6</f>
        <v>-430.39043249999997</v>
      </c>
      <c r="H6" s="135">
        <f>'raw2'!T6</f>
        <v>6176.6337030000032</v>
      </c>
      <c r="I6" s="148">
        <f>'raw2'!U6</f>
        <v>3.5000000000000001E-3</v>
      </c>
      <c r="J6" s="149">
        <f>'raw2'!Z6</f>
        <v>0.71613198375936427</v>
      </c>
      <c r="K6" s="149">
        <f>'raw2'!AA6</f>
        <v>0.23921212371474598</v>
      </c>
      <c r="L6" s="112">
        <f>'raw2'!AC6</f>
        <v>7499170</v>
      </c>
      <c r="M6" s="113">
        <f>'raw2'!AD6</f>
        <v>27</v>
      </c>
    </row>
    <row r="7" spans="1:13">
      <c r="A7" s="142" t="s">
        <v>73</v>
      </c>
      <c r="B7" s="141" t="s">
        <v>74</v>
      </c>
      <c r="C7" s="94">
        <f>'raw2'!D7</f>
        <v>11832.48</v>
      </c>
      <c r="D7" s="95">
        <f>'raw2'!G7</f>
        <v>5.7865700000000002</v>
      </c>
      <c r="E7" s="96">
        <f>'raw2'!J7</f>
        <v>1.0980898772723057E-2</v>
      </c>
      <c r="F7" s="134">
        <f>'raw2'!M7</f>
        <v>0</v>
      </c>
      <c r="G7" s="134">
        <f>'raw2'!Q7</f>
        <v>1506.5769950000006</v>
      </c>
      <c r="H7" s="135">
        <f>'raw2'!T7</f>
        <v>1462.23441</v>
      </c>
      <c r="I7" s="148">
        <f>'raw2'!U7</f>
        <v>0.01</v>
      </c>
      <c r="J7" s="149">
        <f>'raw2'!Z7</f>
        <v>0.35045853466127608</v>
      </c>
      <c r="K7" s="149">
        <f>'raw2'!AA7</f>
        <v>9.4286855773072276E-2</v>
      </c>
      <c r="L7" s="112">
        <f>'raw2'!AC7</f>
        <v>4672740</v>
      </c>
      <c r="M7" s="113">
        <f>'raw2'!AD7</f>
        <v>121</v>
      </c>
    </row>
    <row r="8" spans="1:13">
      <c r="A8" s="92" t="s">
        <v>93</v>
      </c>
      <c r="B8" s="99" t="s">
        <v>95</v>
      </c>
      <c r="C8" s="94">
        <f>'raw2'!D8</f>
        <v>2834.4007999999999</v>
      </c>
      <c r="D8" s="95">
        <f>'raw2'!G8</f>
        <v>0.57328000000000001</v>
      </c>
      <c r="E8" s="96">
        <f>'raw2'!J8</f>
        <v>1.7111978384869417E-2</v>
      </c>
      <c r="F8" s="134">
        <f>'raw2'!M8</f>
        <v>0</v>
      </c>
      <c r="G8" s="134">
        <f>'raw2'!Q8</f>
        <v>88.470224399999793</v>
      </c>
      <c r="H8" s="135">
        <f>'raw2'!T8</f>
        <v>-105.94257200000017</v>
      </c>
      <c r="I8" s="148">
        <f>'raw2'!U8</f>
        <v>6.8999999999999999E-3</v>
      </c>
      <c r="J8" s="149">
        <f>'raw2'!Z8</f>
        <v>0.18877192982456159</v>
      </c>
      <c r="K8" s="149">
        <f>'raw2'!AA8</f>
        <v>6.0406885758998552E-2</v>
      </c>
      <c r="L8" s="112">
        <f>'raw2'!AC8</f>
        <v>692850</v>
      </c>
      <c r="M8" s="113">
        <f>'raw2'!AD8</f>
        <v>43</v>
      </c>
    </row>
    <row r="9" spans="1:13">
      <c r="A9" s="92" t="s">
        <v>102</v>
      </c>
      <c r="B9" s="93" t="s">
        <v>103</v>
      </c>
      <c r="C9" s="94">
        <f>'raw2'!D9</f>
        <v>4046.5950899999998</v>
      </c>
      <c r="D9" s="95">
        <f>'raw2'!G9</f>
        <v>1.1070199999999999</v>
      </c>
      <c r="E9" s="96">
        <f>'raw2'!J9</f>
        <v>1.4771709937332223E-2</v>
      </c>
      <c r="F9" s="134">
        <f>'raw2'!M9</f>
        <v>0</v>
      </c>
      <c r="G9" s="134">
        <f>'raw2'!Q9</f>
        <v>869.09158000000025</v>
      </c>
      <c r="H9" s="135">
        <f>'raw2'!T9</f>
        <v>2228.5848519000001</v>
      </c>
      <c r="I9" s="148">
        <f>'raw2'!U9</f>
        <v>6.7999999999999996E-3</v>
      </c>
      <c r="J9" s="149">
        <f>'raw2'!Z9</f>
        <v>0.45413726747915351</v>
      </c>
      <c r="K9" s="149">
        <f>'raw2'!AA9</f>
        <v>0.17339544513457561</v>
      </c>
      <c r="L9" s="112">
        <f>'raw2'!AC9</f>
        <v>1089770</v>
      </c>
      <c r="M9" s="113">
        <f>'raw2'!AD9</f>
        <v>86</v>
      </c>
    </row>
    <row r="10" spans="1:13">
      <c r="A10" s="100" t="s">
        <v>178</v>
      </c>
      <c r="B10" s="102" t="s">
        <v>98</v>
      </c>
      <c r="C10" s="94">
        <f>'raw2'!D10</f>
        <v>1211.576</v>
      </c>
      <c r="D10" s="95">
        <f>'raw2'!G10</f>
        <v>0.69484000000000001</v>
      </c>
      <c r="E10" s="96">
        <f>'raw2'!J10</f>
        <v>1.5333805142722307E-2</v>
      </c>
      <c r="F10" s="134">
        <f>'raw2'!M10</f>
        <v>0</v>
      </c>
      <c r="G10" s="134">
        <f>'raw2'!Q10</f>
        <v>325.52345000000003</v>
      </c>
      <c r="H10" s="135">
        <f>'raw2'!T10</f>
        <v>379.32105999999999</v>
      </c>
      <c r="I10" s="148">
        <f>'raw2'!U10</f>
        <v>4.7000000000000002E-3</v>
      </c>
      <c r="J10" s="149">
        <f>'raw2'!Z10</f>
        <v>0.24753623188405793</v>
      </c>
      <c r="K10" s="149">
        <f>'raw2'!AA10</f>
        <v>0.16104666846506599</v>
      </c>
      <c r="L10" s="112">
        <f>'raw2'!AC10</f>
        <v>508739.99999999994</v>
      </c>
      <c r="M10" s="113">
        <f>'raw2'!AD10</f>
        <v>112</v>
      </c>
    </row>
    <row r="11" spans="1:13">
      <c r="A11" s="92" t="s">
        <v>177</v>
      </c>
      <c r="B11" s="99" t="s">
        <v>101</v>
      </c>
      <c r="C11" s="94">
        <f>'raw2'!D11</f>
        <v>515.84676000000002</v>
      </c>
      <c r="D11" s="95">
        <f>'raw2'!G11</f>
        <v>4.1730000000000003E-2</v>
      </c>
      <c r="E11" s="96">
        <f>'raw2'!J11</f>
        <v>2.0627674750356633E-2</v>
      </c>
      <c r="F11" s="134">
        <f>'raw2'!M11</f>
        <v>0</v>
      </c>
      <c r="G11" s="134">
        <f>'raw2'!Q11</f>
        <v>20.341089000000046</v>
      </c>
      <c r="H11" s="135">
        <f>'raw2'!T11</f>
        <v>-22.147874999999999</v>
      </c>
      <c r="I11" s="148">
        <f>'raw2'!U11</f>
        <v>6.4999999999999997E-3</v>
      </c>
      <c r="J11" s="149">
        <f>'raw2'!Z11</f>
        <v>9.998242916758171E-2</v>
      </c>
      <c r="K11" s="149">
        <f>'raw2'!AA11</f>
        <v>0.11194937833037311</v>
      </c>
      <c r="L11" s="112">
        <f>'raw2'!AC11</f>
        <v>62260</v>
      </c>
      <c r="M11" s="113">
        <f>'raw2'!AD11</f>
        <v>110</v>
      </c>
    </row>
    <row r="12" spans="1:13">
      <c r="A12" s="92" t="s">
        <v>26</v>
      </c>
      <c r="B12" s="93" t="s">
        <v>28</v>
      </c>
      <c r="C12" s="94">
        <f>'raw2'!D12</f>
        <v>504.702</v>
      </c>
      <c r="D12" s="95">
        <f>'raw2'!G12</f>
        <v>9.0529999999999999E-2</v>
      </c>
      <c r="E12" s="96">
        <f>'raw2'!J12</f>
        <v>1.513341298287531E-2</v>
      </c>
      <c r="F12" s="134">
        <f>'raw2'!M12</f>
        <v>0</v>
      </c>
      <c r="G12" s="134">
        <f>'raw2'!Q12</f>
        <v>40.881591000000022</v>
      </c>
      <c r="H12" s="135">
        <f>'raw2'!T12</f>
        <v>230.92200440000002</v>
      </c>
      <c r="I12" s="148">
        <f>'raw2'!U12</f>
        <v>6.0000000000000001E-3</v>
      </c>
      <c r="J12" s="149">
        <f>'raw2'!Z12</f>
        <v>0.3203833203833204</v>
      </c>
      <c r="K12" s="149">
        <f>'raw2'!AA12</f>
        <v>0.12712801238116289</v>
      </c>
      <c r="L12" s="112">
        <f>'raw2'!AC12</f>
        <v>43850</v>
      </c>
      <c r="M12" s="113">
        <f>'raw2'!AD12</f>
        <v>102</v>
      </c>
    </row>
    <row r="13" spans="1:13">
      <c r="A13" s="92" t="s">
        <v>87</v>
      </c>
      <c r="B13" s="99" t="s">
        <v>89</v>
      </c>
      <c r="C13" s="94">
        <f>'raw2'!D13</f>
        <v>222.654</v>
      </c>
      <c r="D13" s="95">
        <f>'raw2'!G13</f>
        <v>7.4190000000000006E-2</v>
      </c>
      <c r="E13" s="96">
        <f>'raw2'!J13</f>
        <v>1.9291338582677245E-2</v>
      </c>
      <c r="F13" s="134">
        <f>'raw2'!M13</f>
        <v>0</v>
      </c>
      <c r="G13" s="134">
        <f>'raw2'!Q13</f>
        <v>-13.323683999999993</v>
      </c>
      <c r="H13" s="135">
        <f>'raw2'!T13</f>
        <v>-20.063363500000023</v>
      </c>
      <c r="I13" s="148">
        <f>'raw2'!U13</f>
        <v>4.4999999999999997E-3</v>
      </c>
      <c r="J13" s="149">
        <f>'raw2'!Z13</f>
        <v>0.25132914451425803</v>
      </c>
      <c r="K13" s="149">
        <f>'raw2'!AA13</f>
        <v>0.17681818181818176</v>
      </c>
      <c r="L13" s="112">
        <f>'raw2'!AC13</f>
        <v>94860</v>
      </c>
      <c r="M13" s="113">
        <f>'raw2'!AD13</f>
        <v>81</v>
      </c>
    </row>
    <row r="14" spans="1:13">
      <c r="A14" s="92" t="s">
        <v>179</v>
      </c>
      <c r="B14" s="99" t="s">
        <v>86</v>
      </c>
      <c r="C14" s="94">
        <f>'raw2'!D14</f>
        <v>212.21324999999999</v>
      </c>
      <c r="D14" s="95">
        <f>'raw2'!G14</f>
        <v>1.7600000000000001E-2</v>
      </c>
      <c r="E14" s="96">
        <f>'raw2'!J14</f>
        <v>2.0784805590395923E-2</v>
      </c>
      <c r="F14" s="134">
        <f>'raw2'!M14</f>
        <v>0</v>
      </c>
      <c r="G14" s="134">
        <f>'raw2'!Q14</f>
        <v>34.033412250000012</v>
      </c>
      <c r="H14" s="135">
        <f>'raw2'!T14</f>
        <v>29.271943749999998</v>
      </c>
      <c r="I14" s="148">
        <f>'raw2'!U14</f>
        <v>6.7999999999999996E-3</v>
      </c>
      <c r="J14" s="149">
        <f>'raw2'!Z14</f>
        <v>0.38140905178162243</v>
      </c>
      <c r="K14" s="149">
        <f>'raw2'!AA14</f>
        <v>0.16265306122448986</v>
      </c>
      <c r="L14" s="112">
        <f>'raw2'!AC14</f>
        <v>31340</v>
      </c>
      <c r="M14" s="113">
        <f>'raw2'!AD14</f>
        <v>62</v>
      </c>
    </row>
    <row r="15" spans="1:13">
      <c r="A15" s="92" t="s">
        <v>90</v>
      </c>
      <c r="B15" s="102" t="s">
        <v>92</v>
      </c>
      <c r="C15" s="94">
        <f>'raw2'!D15</f>
        <v>184.93853999999999</v>
      </c>
      <c r="D15" s="95">
        <f>'raw2'!G15</f>
        <v>1.502E-2</v>
      </c>
      <c r="E15" s="96">
        <f>'raw2'!J15</f>
        <v>1.7397068419871653E-2</v>
      </c>
      <c r="F15" s="134">
        <f>'raw2'!M15</f>
        <v>0</v>
      </c>
      <c r="G15" s="134">
        <f>'raw2'!Q15</f>
        <v>3.5645949999999873</v>
      </c>
      <c r="H15" s="135">
        <f>'raw2'!T15</f>
        <v>30.252581999999997</v>
      </c>
      <c r="I15" s="148">
        <f>'raw2'!U15</f>
        <v>5.0000000000000001E-3</v>
      </c>
      <c r="J15" s="149">
        <f>'raw2'!Z15</f>
        <v>0.54584180804245008</v>
      </c>
      <c r="K15" s="149">
        <f>'raw2'!AA15</f>
        <v>0.1158528995756718</v>
      </c>
      <c r="L15" s="112">
        <f>'raw2'!AC15</f>
        <v>18320</v>
      </c>
      <c r="M15" s="113">
        <f>'raw2'!AD15</f>
        <v>47</v>
      </c>
    </row>
    <row r="16" spans="1:13">
      <c r="A16" s="92" t="s">
        <v>182</v>
      </c>
      <c r="B16" s="99" t="s">
        <v>78</v>
      </c>
      <c r="C16" s="94">
        <f>'raw2'!D16</f>
        <v>414.92849999999999</v>
      </c>
      <c r="D16" s="95">
        <f>'raw2'!G16</f>
        <v>0.32024999999999998</v>
      </c>
      <c r="E16" s="96">
        <f>'raw2'!J16</f>
        <v>2.3575273807313963E-2</v>
      </c>
      <c r="F16" s="134">
        <f>'raw2'!M16</f>
        <v>0</v>
      </c>
      <c r="G16" s="134">
        <f>'raw2'!Q16</f>
        <v>81.912753000000009</v>
      </c>
      <c r="H16" s="135">
        <f>'raw2'!T16</f>
        <v>208.81102749999999</v>
      </c>
      <c r="I16" s="148">
        <f>'raw2'!U16</f>
        <v>7.4999999999999997E-3</v>
      </c>
      <c r="J16" s="149">
        <f>'raw2'!Z16</f>
        <v>1.1283165687553556</v>
      </c>
      <c r="K16" s="149">
        <f>'raw2'!AA16</f>
        <v>0.36282748393475028</v>
      </c>
      <c r="L16" s="112">
        <f>'raw2'!AC16</f>
        <v>203690</v>
      </c>
      <c r="M16" s="113">
        <f>'raw2'!AD16</f>
        <v>47</v>
      </c>
    </row>
    <row r="17" spans="1:13">
      <c r="A17" s="92" t="s">
        <v>107</v>
      </c>
      <c r="B17" s="99" t="s">
        <v>109</v>
      </c>
      <c r="C17" s="94">
        <f>'raw2'!D17</f>
        <v>104.89606999999999</v>
      </c>
      <c r="D17" s="95">
        <f>'raw2'!G17</f>
        <v>1.1259999999999999E-2</v>
      </c>
      <c r="E17" s="96">
        <f>'raw2'!J17</f>
        <v>2.2879039404870492E-2</v>
      </c>
      <c r="F17" s="134">
        <f>'raw2'!M17</f>
        <v>0</v>
      </c>
      <c r="G17" s="134">
        <f>'raw2'!Q17</f>
        <v>19.282462500000005</v>
      </c>
      <c r="H17" s="135">
        <f>'raw2'!T17</f>
        <v>27.673569000000001</v>
      </c>
      <c r="I17" s="148">
        <f>'raw2'!U17</f>
        <v>7.0000000000000001E-3</v>
      </c>
      <c r="J17" s="149">
        <f>'raw2'!Z17</f>
        <v>0.49690959862456019</v>
      </c>
      <c r="K17" s="149">
        <f>'raw2'!AA17</f>
        <v>0.22903184684718481</v>
      </c>
      <c r="L17" s="112">
        <f>'raw2'!AC17</f>
        <v>8019.9999999999991</v>
      </c>
      <c r="M17" s="113">
        <f>'raw2'!AD17</f>
        <v>31</v>
      </c>
    </row>
    <row r="18" spans="1:13">
      <c r="A18" s="100" t="s">
        <v>180</v>
      </c>
      <c r="B18" s="99" t="s">
        <v>84</v>
      </c>
      <c r="C18" s="94">
        <f>'raw2'!D18</f>
        <v>32.82958</v>
      </c>
      <c r="D18" s="95">
        <f>'raw2'!G18</f>
        <v>2.2499999999999998E-3</v>
      </c>
      <c r="E18" s="96">
        <f>'raw2'!J18</f>
        <v>1.2489776280971804E-2</v>
      </c>
      <c r="F18" s="134">
        <f>'raw2'!M18</f>
        <v>0</v>
      </c>
      <c r="G18" s="134">
        <f>'raw2'!Q18</f>
        <v>-3.6218645999999985</v>
      </c>
      <c r="H18" s="135">
        <f>'raw2'!T18</f>
        <v>-7.0497737999999979</v>
      </c>
      <c r="I18" s="148">
        <f>'raw2'!U18</f>
        <v>6.7999999999999996E-3</v>
      </c>
      <c r="J18" s="149">
        <f>'raw2'!Z18</f>
        <v>0.10150586486472335</v>
      </c>
      <c r="K18" s="149">
        <f>'raw2'!AA18</f>
        <v>7.9808304086365744E-2</v>
      </c>
      <c r="L18" s="112">
        <f>'raw2'!AC18</f>
        <v>4700</v>
      </c>
      <c r="M18" s="113">
        <f>'raw2'!AD18</f>
        <v>24</v>
      </c>
    </row>
    <row r="19" spans="1:13">
      <c r="A19" s="92" t="s">
        <v>181</v>
      </c>
      <c r="B19" s="93" t="s">
        <v>81</v>
      </c>
      <c r="C19" s="94">
        <f>'raw2'!D19</f>
        <v>24.411999999999999</v>
      </c>
      <c r="D19" s="95">
        <f>'raw2'!G19</f>
        <v>4.5339999999999998E-2</v>
      </c>
      <c r="E19" s="96">
        <f>'raw2'!J19</f>
        <v>2.6141988593565053E-2</v>
      </c>
      <c r="F19" s="134">
        <f>'raw2'!M19</f>
        <v>0</v>
      </c>
      <c r="G19" s="134">
        <f>'raw2'!Q19</f>
        <v>19.2483185</v>
      </c>
      <c r="H19" s="135">
        <f>'raw2'!T19</f>
        <v>19.865352000000001</v>
      </c>
      <c r="I19" s="148">
        <f>'raw2'!U19</f>
        <v>7.4999999999999997E-3</v>
      </c>
      <c r="J19" s="149" t="e">
        <f>'raw2'!Z19</f>
        <v>#DIV/0!</v>
      </c>
      <c r="K19" s="149">
        <f>'raw2'!AA19</f>
        <v>0.27931009906635307</v>
      </c>
      <c r="L19" s="112">
        <f>'raw2'!AC19</f>
        <v>37810</v>
      </c>
      <c r="M19" s="113">
        <f>'raw2'!AD19</f>
        <v>83</v>
      </c>
    </row>
    <row r="20" spans="1:13">
      <c r="A20" s="92" t="s">
        <v>33</v>
      </c>
      <c r="B20" s="99" t="s">
        <v>35</v>
      </c>
      <c r="C20" s="94">
        <f>'raw2'!D20</f>
        <v>34.058149999999998</v>
      </c>
      <c r="D20" s="95">
        <f>'raw2'!G20</f>
        <v>1.7250000000000001E-2</v>
      </c>
      <c r="E20" s="96">
        <f>'raw2'!J20</f>
        <v>1.6402572670762797E-2</v>
      </c>
      <c r="F20" s="134">
        <f>'raw2'!M20</f>
        <v>0</v>
      </c>
      <c r="G20" s="134">
        <f>'raw2'!Q20</f>
        <v>11.088188799999999</v>
      </c>
      <c r="H20" s="135">
        <f>'raw2'!T20</f>
        <v>25.215783999999999</v>
      </c>
      <c r="I20" s="148">
        <f>'raw2'!U20</f>
        <v>3.5000000000000001E-3</v>
      </c>
      <c r="J20" s="149">
        <f>'raw2'!Z20</f>
        <v>0.55897555003562593</v>
      </c>
      <c r="K20" s="149">
        <f>'raw2'!AA20</f>
        <v>3.2121449048736039E-2</v>
      </c>
      <c r="L20" s="112">
        <f>'raw2'!AC20</f>
        <v>12180</v>
      </c>
      <c r="M20" s="113">
        <f>'raw2'!AD20</f>
        <v>41</v>
      </c>
    </row>
    <row r="21" spans="1:13">
      <c r="A21" s="92" t="s">
        <v>183</v>
      </c>
      <c r="B21" s="99" t="s">
        <v>118</v>
      </c>
      <c r="C21" s="94">
        <f>'raw2'!D21</f>
        <v>3369.5079150000001</v>
      </c>
      <c r="D21" s="95">
        <f>'raw2'!G21</f>
        <v>8.5120000000000001E-2</v>
      </c>
      <c r="E21" s="96">
        <f>'raw2'!J21</f>
        <v>4.9767750497677031E-3</v>
      </c>
      <c r="F21" s="134">
        <f>'raw2'!M21</f>
        <v>0</v>
      </c>
      <c r="G21" s="134">
        <f>'raw2'!Q21</f>
        <v>-510.25868130640021</v>
      </c>
      <c r="H21" s="135">
        <f>'raw2'!T21</f>
        <v>-351.35837859289978</v>
      </c>
      <c r="I21" s="148">
        <f>'raw2'!U21</f>
        <v>4.0000000000000001E-3</v>
      </c>
      <c r="J21" s="149">
        <f>'raw2'!Z21</f>
        <v>0.15171102661596958</v>
      </c>
      <c r="K21" s="149">
        <f>'raw2'!AA21</f>
        <v>9.1531531531531485E-2</v>
      </c>
      <c r="L21" s="112">
        <f>'raw2'!AC21</f>
        <v>148400</v>
      </c>
      <c r="M21" s="113">
        <f>'raw2'!AD21</f>
        <v>154</v>
      </c>
    </row>
    <row r="22" spans="1:13">
      <c r="A22" s="100" t="s">
        <v>110</v>
      </c>
      <c r="B22" s="99" t="s">
        <v>112</v>
      </c>
      <c r="C22" s="94">
        <f>'raw2'!D22</f>
        <v>5014.9816499999997</v>
      </c>
      <c r="D22" s="95">
        <f>'raw2'!G22</f>
        <v>6.3009999999999997E-2</v>
      </c>
      <c r="E22" s="96">
        <f>'raw2'!J22</f>
        <v>-5.8048987682287499E-3</v>
      </c>
      <c r="F22" s="134">
        <f>'raw2'!M22</f>
        <v>0</v>
      </c>
      <c r="G22" s="134">
        <f>'raw2'!Q22</f>
        <v>496.33911037399974</v>
      </c>
      <c r="H22" s="135">
        <f>'raw2'!T22</f>
        <v>0</v>
      </c>
      <c r="I22" s="148">
        <f>'raw2'!U22</f>
        <v>3.5000000000000001E-3</v>
      </c>
      <c r="J22" s="149">
        <f>'raw2'!Z22</f>
        <v>0.40075802912427672</v>
      </c>
      <c r="K22" s="149">
        <f>'raw2'!AA22</f>
        <v>4.0450437101792858E-2</v>
      </c>
      <c r="L22" s="112">
        <f>'raw2'!AC22</f>
        <v>69430</v>
      </c>
      <c r="M22" s="113">
        <f>'raw2'!AD22</f>
        <v>98</v>
      </c>
    </row>
    <row r="23" spans="1:13">
      <c r="A23" s="100" t="s">
        <v>184</v>
      </c>
      <c r="B23" s="99" t="s">
        <v>121</v>
      </c>
      <c r="C23" s="94">
        <f>'raw2'!D23</f>
        <v>790.11356000000001</v>
      </c>
      <c r="D23" s="95">
        <f>'raw2'!G23</f>
        <v>6.7400000000000003E-3</v>
      </c>
      <c r="E23" s="96">
        <f>'raw2'!J23</f>
        <v>3.5082367297133003E-3</v>
      </c>
      <c r="F23" s="134">
        <f>'raw2'!M23</f>
        <v>0</v>
      </c>
      <c r="G23" s="134">
        <f>'raw2'!Q23</f>
        <v>36.689789789999921</v>
      </c>
      <c r="H23" s="135">
        <f>'raw2'!T23</f>
        <v>13.66812846000002</v>
      </c>
      <c r="I23" s="148">
        <f>'raw2'!U23</f>
        <v>4.0000000000000001E-3</v>
      </c>
      <c r="J23" s="149">
        <f>'raw2'!Z23</f>
        <v>0.17608151590990362</v>
      </c>
      <c r="K23" s="149">
        <f>'raw2'!AA23</f>
        <v>-1.9815256257449287E-2</v>
      </c>
      <c r="L23" s="112">
        <f>'raw2'!AC23</f>
        <v>13100</v>
      </c>
      <c r="M23" s="113">
        <f>'raw2'!AD23</f>
        <v>67</v>
      </c>
    </row>
    <row r="24" spans="1:13">
      <c r="A24" s="92" t="s">
        <v>104</v>
      </c>
      <c r="B24" s="102" t="s">
        <v>106</v>
      </c>
      <c r="C24" s="94">
        <f>'raw2'!D24</f>
        <v>772.38945999999999</v>
      </c>
      <c r="D24" s="95">
        <f>'raw2'!G24</f>
        <v>0.13872999999999999</v>
      </c>
      <c r="E24" s="96">
        <f>'raw2'!J24</f>
        <v>-9.7255240976878553E-4</v>
      </c>
      <c r="F24" s="134">
        <f>'raw2'!M24</f>
        <v>0</v>
      </c>
      <c r="G24" s="134">
        <f>'raw2'!Q24</f>
        <v>161.80745417999984</v>
      </c>
      <c r="H24" s="135">
        <f>'raw2'!T24</f>
        <v>245.99939425879992</v>
      </c>
      <c r="I24" s="148">
        <f>'raw2'!U24</f>
        <v>4.8999999999999998E-3</v>
      </c>
      <c r="J24" s="149">
        <f>'raw2'!Z24</f>
        <v>0.28643985250121751</v>
      </c>
      <c r="K24" s="149">
        <f>'raw2'!AA24</f>
        <v>6.6935949221003987E-2</v>
      </c>
      <c r="L24" s="112">
        <f>'raw2'!AC24</f>
        <v>66620</v>
      </c>
      <c r="M24" s="113">
        <f>'raw2'!AD24</f>
        <v>61</v>
      </c>
    </row>
    <row r="25" spans="1:13">
      <c r="A25" s="103" t="s">
        <v>185</v>
      </c>
      <c r="B25" s="104" t="s">
        <v>115</v>
      </c>
      <c r="C25" s="94">
        <f>'raw2'!D25</f>
        <v>301.59458000000001</v>
      </c>
      <c r="D25" s="95">
        <f>'raw2'!G25</f>
        <v>5.697E-2</v>
      </c>
      <c r="E25" s="96">
        <f>'raw2'!J25</f>
        <v>-5.5058499655884427E-3</v>
      </c>
      <c r="F25" s="134">
        <f>'raw2'!M25</f>
        <v>0</v>
      </c>
      <c r="G25" s="134">
        <f>'raw2'!Q25</f>
        <v>14.487347351999999</v>
      </c>
      <c r="H25" s="135">
        <f>'raw2'!T25</f>
        <v>37.627874828600014</v>
      </c>
      <c r="I25" s="148">
        <f>'raw2'!U25</f>
        <v>5.7000000000000002E-3</v>
      </c>
      <c r="J25" s="149">
        <f>'raw2'!Z25</f>
        <v>0.14229249011857692</v>
      </c>
      <c r="K25" s="149">
        <f>'raw2'!AA25</f>
        <v>-3.2797858099062882E-2</v>
      </c>
      <c r="L25" s="112">
        <f>'raw2'!AC25</f>
        <v>52400</v>
      </c>
      <c r="M25" s="113">
        <f>'raw2'!AD25</f>
        <v>42</v>
      </c>
    </row>
    <row r="26" spans="1:13" ht="14.5" thickBot="1">
      <c r="A26" s="201" t="s">
        <v>122</v>
      </c>
      <c r="B26" s="200" t="s">
        <v>124</v>
      </c>
      <c r="C26" s="94">
        <f>'raw2'!D26</f>
        <v>78.323499999999996</v>
      </c>
      <c r="D26" s="95">
        <f>'raw2'!G26</f>
        <v>0</v>
      </c>
      <c r="E26" s="96">
        <f>'raw2'!J26</f>
        <v>8.015226816115037E-2</v>
      </c>
      <c r="F26" s="134">
        <f>'raw2'!M26</f>
        <v>0</v>
      </c>
      <c r="G26" s="134">
        <f>'raw2'!Q26</f>
        <v>20.291134799999998</v>
      </c>
      <c r="H26" s="135">
        <f>'raw2'!T26</f>
        <v>0</v>
      </c>
      <c r="I26" s="148">
        <f>'raw2'!U26</f>
        <v>5.0000000000000001E-3</v>
      </c>
      <c r="J26" s="149">
        <f>'raw2'!Z26</f>
        <v>0.12514688601645108</v>
      </c>
      <c r="K26" s="149">
        <f>'raw2'!AA26</f>
        <v>-6.2652961331375434E-2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zoomScale="74" zoomScaleNormal="64" workbookViewId="0">
      <selection activeCell="G8" sqref="G8"/>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45881</v>
      </c>
      <c r="I1" s="32">
        <f>'raw1'!A14</f>
        <v>45880</v>
      </c>
      <c r="J1" s="32">
        <f>'raw1'!A15</f>
        <v>45880</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45880</v>
      </c>
      <c r="I2" s="32">
        <f t="shared" ref="I2:K2" si="0">I1-1</f>
        <v>45879</v>
      </c>
      <c r="J2" s="32">
        <f t="shared" si="0"/>
        <v>45879</v>
      </c>
      <c r="K2" s="32">
        <f t="shared" si="0"/>
        <v>45656</v>
      </c>
      <c r="L2" s="2"/>
      <c r="M2" s="2"/>
      <c r="N2" s="2"/>
      <c r="O2" s="48">
        <f>SUM(O4:O47)</f>
        <v>0.42829449372161255</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1984591.7652499999</v>
      </c>
      <c r="E4" s="43">
        <f t="shared" ref="E4:E47" si="1">G4*H4</f>
        <v>2.5296011025207812</v>
      </c>
      <c r="F4" s="44">
        <f>VLOOKUP(B:B,weight!G:H,2,FALSE)</f>
        <v>7.35</v>
      </c>
      <c r="G4" s="257">
        <f>VLOOKUP(A4,CHOOSE({1,2},shares!$F$2:$F$45,shares!$K$2:$K$45),2,FALSE)</f>
        <v>3.2020267120516218E-3</v>
      </c>
      <c r="H4" s="45">
        <f>IF(_xll.ciqfunctions.udf.CIQ($A4,"IQ_CLOSEPRICE",H$1,"USD")=0,_xll.ciqfunctions.udf.CIQ($A4,"IQ_CLOSEPRICE",H$2,"USD"),_xll.ciqfunctions.udf.CIQ($A4,"IQ_CLOSEPRICE",H$1,"USD"))</f>
        <v>790</v>
      </c>
      <c r="I4" s="45">
        <f>IF(_xll.ciqfunctions.udf.CIQ($A4,"IQ_CLOSEPRICE",I$1,"USD")=0,_xll.ciqfunctions.udf.CIQ($A4,"IQ_CLOSEPRICE",I$2,"USD"),_xll.ciqfunctions.udf.CIQ($A4,"IQ_CLOSEPRICE",I$1,"USD"))</f>
        <v>765.87</v>
      </c>
      <c r="J4" s="45">
        <f>IF(_xll.ciqfunctions.udf.CIQ($A4,"IQ_CLOSEPRICE",J$1,"USD")=0,_xll.ciqfunctions.udf.CIQ($A4,"IQ_CLOSEPRICE",J$2,"USD"),_xll.ciqfunctions.udf.CIQ($A4,"IQ_CLOSEPRICE",J$1,"USD"))</f>
        <v>765.87</v>
      </c>
      <c r="K4" s="45">
        <f>IF(_xll.ciqfunctions.udf.CIQ($A4,"IQ_CLOSEPRICE",K$1,"USD")=0,_xll.ciqfunctions.udf.CIQ($A4,"IQ_CLOSEPRICE",K$2,"USD"),_xll.ciqfunctions.udf.CIQ($A4,"IQ_CLOSEPRICE",K$1,"USD"))</f>
        <v>585.51</v>
      </c>
      <c r="L4" s="49">
        <f t="shared" ref="L4:L47" si="2">$H4/I4-1</f>
        <v>3.1506652565056692E-2</v>
      </c>
      <c r="M4" s="49">
        <f t="shared" ref="M4:M47" si="3">$H4/J4-1</f>
        <v>3.1506652565056692E-2</v>
      </c>
      <c r="N4" s="49">
        <f t="shared" ref="N4:N47" si="4">$H4/K4-1</f>
        <v>0.34925108025482055</v>
      </c>
      <c r="O4" s="50">
        <f t="shared" ref="O4:O47" si="5">G4*(H4-I4)</f>
        <v>7.7264904561805625E-2</v>
      </c>
      <c r="P4" s="51">
        <f>O4/O$2</f>
        <v>0.18040134929221643</v>
      </c>
      <c r="Q4" s="49"/>
      <c r="R4" s="62" t="str">
        <f>A4</f>
        <v>META</v>
      </c>
      <c r="S4" s="63" t="str">
        <f>C4</f>
        <v>Application</v>
      </c>
      <c r="T4" s="64">
        <f>D4/1000</f>
        <v>1984.59176525</v>
      </c>
      <c r="U4" s="65">
        <f>D4/$D$48*100</f>
        <v>7.4615338436209839</v>
      </c>
      <c r="V4" s="66">
        <f>L4</f>
        <v>3.1506652565056692E-2</v>
      </c>
      <c r="W4" s="66">
        <f t="shared" ref="W4:X4" si="6">M4</f>
        <v>3.1506652565056692E-2</v>
      </c>
      <c r="X4" s="66">
        <f t="shared" si="6"/>
        <v>0.34925108025482055</v>
      </c>
      <c r="Y4" s="258">
        <f>O48*SUM(P4:P16)</f>
        <v>2.1396035803889707E-3</v>
      </c>
    </row>
    <row r="5" spans="1:25">
      <c r="A5" s="28" t="s">
        <v>144</v>
      </c>
      <c r="B5" s="28" t="s">
        <v>196</v>
      </c>
      <c r="C5" s="28" t="s">
        <v>132</v>
      </c>
      <c r="D5" s="43">
        <f>_xll.ciqfunctions.udf.CIQ($A5,"IQ_MARKETCAP",H$1,"USD")</f>
        <v>221466.96</v>
      </c>
      <c r="E5" s="43">
        <f t="shared" si="1"/>
        <v>0.69922161063801092</v>
      </c>
      <c r="F5" s="44">
        <f>VLOOKUP(B:B,weight!G:H,2,FALSE)</f>
        <v>3.26</v>
      </c>
      <c r="G5" s="257">
        <f>VLOOKUP(A5,CHOOSE({1,2},shares!$F$2:$F$45,shares!$K$2:$K$45),2,FALSE)</f>
        <v>3.0183096375637182E-3</v>
      </c>
      <c r="H5" s="45">
        <f>IF(_xll.ciqfunctions.udf.CIQ($A5,"IQ_CLOSEPRICE",H$1,"USD")=0,_xll.ciqfunctions.udf.CIQ($A5,"IQ_CLOSEPRICE",H$2,"USD"),_xll.ciqfunctions.udf.CIQ($A5,"IQ_CLOSEPRICE",H$1,"USD"))</f>
        <v>231.66</v>
      </c>
      <c r="I5" s="45">
        <f>IF(_xll.ciqfunctions.udf.CIQ($A5,"IQ_CLOSEPRICE",I$1,"USD")=0,_xll.ciqfunctions.udf.CIQ($A5,"IQ_CLOSEPRICE",I$2,"USD"),_xll.ciqfunctions.udf.CIQ($A5,"IQ_CLOSEPRICE",I$1,"USD"))</f>
        <v>232.68</v>
      </c>
      <c r="J5" s="45">
        <f>IF(_xll.ciqfunctions.udf.CIQ($A5,"IQ_CLOSEPRICE",J$1,"USD")=0,_xll.ciqfunctions.udf.CIQ($A5,"IQ_CLOSEPRICE",J$2,"USD"),_xll.ciqfunctions.udf.CIQ($A5,"IQ_CLOSEPRICE",J$1,"USD"))</f>
        <v>232.68</v>
      </c>
      <c r="K5" s="45">
        <f>IF(_xll.ciqfunctions.udf.CIQ($A5,"IQ_CLOSEPRICE",K$1,"USD")=0,_xll.ciqfunctions.udf.CIQ($A5,"IQ_CLOSEPRICE",K$2,"USD"),_xll.ciqfunctions.udf.CIQ($A5,"IQ_CLOSEPRICE",K$1,"USD"))</f>
        <v>334.33</v>
      </c>
      <c r="L5" s="49">
        <f t="shared" si="2"/>
        <v>-4.3837029396596172E-3</v>
      </c>
      <c r="M5" s="49">
        <f t="shared" si="3"/>
        <v>-4.3837029396596172E-3</v>
      </c>
      <c r="N5" s="49">
        <f t="shared" si="4"/>
        <v>-0.30709179553136123</v>
      </c>
      <c r="O5" s="50">
        <f t="shared" si="5"/>
        <v>-3.0786758303150237E-3</v>
      </c>
      <c r="P5" s="51">
        <f t="shared" ref="P5:P47" si="7">O5/O$2</f>
        <v>-7.18822183204656E-3</v>
      </c>
      <c r="Q5" s="49"/>
      <c r="R5" s="67" t="str">
        <f t="shared" ref="R5:R47" si="8">A5</f>
        <v>CRM</v>
      </c>
      <c r="S5" s="68" t="str">
        <f t="shared" ref="S5:S47" si="9">C5</f>
        <v>Application</v>
      </c>
      <c r="T5" s="69">
        <f t="shared" ref="T5:T47" si="10">D5/1000</f>
        <v>221.46696</v>
      </c>
      <c r="U5" s="70">
        <f t="shared" ref="U5:U47" si="11">D5/$D$48*100</f>
        <v>0.83265649198926828</v>
      </c>
      <c r="V5" s="71">
        <f t="shared" ref="V5:V47" si="12">L5</f>
        <v>-4.3837029396596172E-3</v>
      </c>
      <c r="W5" s="71">
        <f t="shared" ref="W5:W47" si="13">M5</f>
        <v>-4.3837029396596172E-3</v>
      </c>
      <c r="X5" s="71">
        <f t="shared" ref="X5:X47" si="14">N5</f>
        <v>-0.30709179553136123</v>
      </c>
      <c r="Y5" s="259"/>
    </row>
    <row r="6" spans="1:25">
      <c r="A6" s="28" t="s">
        <v>159</v>
      </c>
      <c r="B6" s="28" t="s">
        <v>197</v>
      </c>
      <c r="C6" s="28" t="s">
        <v>132</v>
      </c>
      <c r="D6" s="43">
        <f>_xll.ciqfunctions.udf.CIQ($A6,"IQ_MARKETCAP",H$1,"USD")</f>
        <v>177102.94016999999</v>
      </c>
      <c r="E6" s="43">
        <f t="shared" si="1"/>
        <v>0.68663059261334014</v>
      </c>
      <c r="F6" s="44">
        <f>VLOOKUP(B:B,weight!G:H,2,FALSE)</f>
        <v>3.05</v>
      </c>
      <c r="G6" s="257">
        <f>VLOOKUP(A6,CHOOSE({1,2},shares!$F$2:$F$45,shares!$K$2:$K$45),2,FALSE)</f>
        <v>8.0455408482633635E-4</v>
      </c>
      <c r="H6" s="45">
        <f>IF(_xll.ciqfunctions.udf.CIQ($A6,"IQ_CLOSEPRICE",H$1,"USD")=0,_xll.ciqfunctions.udf.CIQ($A6,"IQ_CLOSEPRICE",H$2,"USD"),_xll.ciqfunctions.udf.CIQ($A6,"IQ_CLOSEPRICE",H$1,"USD"))</f>
        <v>853.43</v>
      </c>
      <c r="I6" s="45">
        <f>IF(_xll.ciqfunctions.udf.CIQ($A6,"IQ_CLOSEPRICE",I$1,"USD")=0,_xll.ciqfunctions.udf.CIQ($A6,"IQ_CLOSEPRICE",I$2,"USD"),_xll.ciqfunctions.udf.CIQ($A6,"IQ_CLOSEPRICE",I$1,"USD"))</f>
        <v>856.37</v>
      </c>
      <c r="J6" s="45">
        <f>IF(_xll.ciqfunctions.udf.CIQ($A6,"IQ_CLOSEPRICE",J$1,"USD")=0,_xll.ciqfunctions.udf.CIQ($A6,"IQ_CLOSEPRICE",J$2,"USD"),_xll.ciqfunctions.udf.CIQ($A6,"IQ_CLOSEPRICE",J$1,"USD"))</f>
        <v>856.37</v>
      </c>
      <c r="K6" s="45">
        <f>IF(_xll.ciqfunctions.udf.CIQ($A6,"IQ_CLOSEPRICE",K$1,"USD")=0,_xll.ciqfunctions.udf.CIQ($A6,"IQ_CLOSEPRICE",K$2,"USD"),_xll.ciqfunctions.udf.CIQ($A6,"IQ_CLOSEPRICE",K$1,"USD"))</f>
        <v>1060.1199999999999</v>
      </c>
      <c r="L6" s="49">
        <f t="shared" si="2"/>
        <v>-3.4330955077829239E-3</v>
      </c>
      <c r="M6" s="49">
        <f t="shared" si="3"/>
        <v>-3.4330955077829239E-3</v>
      </c>
      <c r="N6" s="49">
        <f t="shared" si="4"/>
        <v>-0.19496849413273964</v>
      </c>
      <c r="O6" s="50">
        <f t="shared" si="5"/>
        <v>-2.3653890093894726E-3</v>
      </c>
      <c r="P6" s="51">
        <f t="shared" si="7"/>
        <v>-5.5228097583877728E-3</v>
      </c>
      <c r="Q6" s="49"/>
      <c r="R6" s="67" t="str">
        <f t="shared" si="8"/>
        <v>NOW</v>
      </c>
      <c r="S6" s="68" t="str">
        <f t="shared" si="9"/>
        <v>Application</v>
      </c>
      <c r="T6" s="69">
        <f t="shared" si="10"/>
        <v>177.10294016999998</v>
      </c>
      <c r="U6" s="70">
        <f t="shared" si="11"/>
        <v>0.66585965185478446</v>
      </c>
      <c r="V6" s="71">
        <f t="shared" si="12"/>
        <v>-3.4330955077829239E-3</v>
      </c>
      <c r="W6" s="71">
        <f t="shared" si="13"/>
        <v>-3.4330955077829239E-3</v>
      </c>
      <c r="X6" s="71">
        <f t="shared" si="14"/>
        <v>-0.19496849413273964</v>
      </c>
      <c r="Y6" s="259"/>
    </row>
    <row r="7" spans="1:25">
      <c r="A7" s="28" t="s">
        <v>147</v>
      </c>
      <c r="B7" s="28" t="s">
        <v>198</v>
      </c>
      <c r="C7" s="28" t="s">
        <v>132</v>
      </c>
      <c r="D7" s="43">
        <f>_xll.ciqfunctions.udf.CIQ($A7,"IQ_MARKETCAP",H$1,"USD")</f>
        <v>14797.26843</v>
      </c>
      <c r="E7" s="43">
        <f t="shared" si="1"/>
        <v>0.44916338548663726</v>
      </c>
      <c r="F7" s="44">
        <f>VLOOKUP(B:B,weight!G:H,2,FALSE)</f>
        <v>2.59</v>
      </c>
      <c r="G7" s="257">
        <f>VLOOKUP(A7,CHOOSE({1,2},shares!$F$2:$F$45,shares!$K$2:$K$45),2,FALSE)</f>
        <v>1.3909001501459673E-3</v>
      </c>
      <c r="H7" s="45">
        <f>IF(_xll.ciqfunctions.udf.CIQ($A7,"IQ_CLOSEPRICE",H$1,"USD")=0,_xll.ciqfunctions.udf.CIQ($A7,"IQ_CLOSEPRICE",H$2,"USD"),_xll.ciqfunctions.udf.CIQ($A7,"IQ_CLOSEPRICE",H$1,"USD"))</f>
        <v>322.93</v>
      </c>
      <c r="I7" s="45">
        <f>IF(_xll.ciqfunctions.udf.CIQ($A7,"IQ_CLOSEPRICE",I$1,"USD")=0,_xll.ciqfunctions.udf.CIQ($A7,"IQ_CLOSEPRICE",I$2,"USD"),_xll.ciqfunctions.udf.CIQ($A7,"IQ_CLOSEPRICE",I$1,"USD"))</f>
        <v>340.59</v>
      </c>
      <c r="J7" s="45">
        <f>IF(_xll.ciqfunctions.udf.CIQ($A7,"IQ_CLOSEPRICE",J$1,"USD")=0,_xll.ciqfunctions.udf.CIQ($A7,"IQ_CLOSEPRICE",J$2,"USD"),_xll.ciqfunctions.udf.CIQ($A7,"IQ_CLOSEPRICE",J$1,"USD"))</f>
        <v>340.59</v>
      </c>
      <c r="K7" s="45">
        <f>IF(_xll.ciqfunctions.udf.CIQ($A7,"IQ_CLOSEPRICE",K$1,"USD")=0,_xll.ciqfunctions.udf.CIQ($A7,"IQ_CLOSEPRICE",K$2,"USD"),_xll.ciqfunctions.udf.CIQ($A7,"IQ_CLOSEPRICE",K$1,"USD"))</f>
        <v>324.23</v>
      </c>
      <c r="L7" s="49">
        <f t="shared" si="2"/>
        <v>-5.1851199389294944E-2</v>
      </c>
      <c r="M7" s="49">
        <f t="shared" si="3"/>
        <v>-5.1851199389294944E-2</v>
      </c>
      <c r="N7" s="49">
        <f t="shared" si="4"/>
        <v>-4.009499429417418E-3</v>
      </c>
      <c r="O7" s="50">
        <f t="shared" si="5"/>
        <v>-2.4563296651577738E-2</v>
      </c>
      <c r="P7" s="51">
        <f t="shared" si="7"/>
        <v>-5.7351418268626289E-2</v>
      </c>
      <c r="Q7" s="49"/>
      <c r="R7" s="67" t="str">
        <f t="shared" si="8"/>
        <v>DUOL</v>
      </c>
      <c r="S7" s="68" t="str">
        <f t="shared" si="9"/>
        <v>Application</v>
      </c>
      <c r="T7" s="69">
        <f t="shared" si="10"/>
        <v>14.797268430000001</v>
      </c>
      <c r="U7" s="70">
        <f t="shared" si="11"/>
        <v>5.5633768675685751E-2</v>
      </c>
      <c r="V7" s="71">
        <f t="shared" si="12"/>
        <v>-5.1851199389294944E-2</v>
      </c>
      <c r="W7" s="71">
        <f t="shared" si="13"/>
        <v>-5.1851199389294944E-2</v>
      </c>
      <c r="X7" s="71">
        <f t="shared" si="14"/>
        <v>-4.009499429417418E-3</v>
      </c>
      <c r="Y7" s="259"/>
    </row>
    <row r="8" spans="1:25">
      <c r="A8" s="28" t="s">
        <v>167</v>
      </c>
      <c r="B8" s="28" t="s">
        <v>199</v>
      </c>
      <c r="C8" s="28" t="s">
        <v>132</v>
      </c>
      <c r="D8" s="43">
        <f>_xll.ciqfunctions.udf.CIQ($A8,"IQ_MARKETCAP",H$1,"USD")</f>
        <v>315418.16489000001</v>
      </c>
      <c r="E8" s="43">
        <f t="shared" si="1"/>
        <v>0.6155835099408683</v>
      </c>
      <c r="F8" s="44">
        <f>VLOOKUP(B:B,weight!G:H,2,FALSE)</f>
        <v>2.57</v>
      </c>
      <c r="G8" s="257">
        <f>VLOOKUP(A8,CHOOSE({1,2},shares!$F$2:$F$45,shares!$K$2:$K$45),2,FALSE)</f>
        <v>2.272882887055328E-3</v>
      </c>
      <c r="H8" s="45">
        <f>IF(_xll.ciqfunctions.udf.CIQ($A8,"IQ_CLOSEPRICE",H$1,"USD")=0,_xll.ciqfunctions.udf.CIQ($A8,"IQ_CLOSEPRICE",H$2,"USD"),_xll.ciqfunctions.udf.CIQ($A8,"IQ_CLOSEPRICE",H$1,"USD"))</f>
        <v>270.83819999999997</v>
      </c>
      <c r="I8" s="45">
        <f>IF(_xll.ciqfunctions.udf.CIQ($A8,"IQ_CLOSEPRICE",I$1,"USD")=0,_xll.ciqfunctions.udf.CIQ($A8,"IQ_CLOSEPRICE",I$2,"USD"),_xll.ciqfunctions.udf.CIQ($A8,"IQ_CLOSEPRICE",I$1,"USD"))</f>
        <v>289.13497000000001</v>
      </c>
      <c r="J8" s="45">
        <f>IF(_xll.ciqfunctions.udf.CIQ($A8,"IQ_CLOSEPRICE",J$1,"USD")=0,_xll.ciqfunctions.udf.CIQ($A8,"IQ_CLOSEPRICE",J$2,"USD"),_xll.ciqfunctions.udf.CIQ($A8,"IQ_CLOSEPRICE",J$1,"USD"))</f>
        <v>289.13497000000001</v>
      </c>
      <c r="K8" s="45">
        <f>IF(_xll.ciqfunctions.udf.CIQ($A8,"IQ_CLOSEPRICE",K$1,"USD")=0,_xll.ciqfunctions.udf.CIQ($A8,"IQ_CLOSEPRICE",K$2,"USD"),_xll.ciqfunctions.udf.CIQ($A8,"IQ_CLOSEPRICE",K$1,"USD"))</f>
        <v>245.17535000000001</v>
      </c>
      <c r="L8" s="49">
        <f t="shared" si="2"/>
        <v>-6.3281069045366678E-2</v>
      </c>
      <c r="M8" s="49">
        <f t="shared" si="3"/>
        <v>-6.3281069045366678E-2</v>
      </c>
      <c r="N8" s="49">
        <f t="shared" si="4"/>
        <v>0.10467141170594818</v>
      </c>
      <c r="O8" s="50">
        <f t="shared" si="5"/>
        <v>-4.1586415421387399E-2</v>
      </c>
      <c r="P8" s="51">
        <f t="shared" si="7"/>
        <v>-9.7097712043942797E-2</v>
      </c>
      <c r="Q8" s="49"/>
      <c r="R8" s="67" t="str">
        <f t="shared" si="8"/>
        <v>SAP</v>
      </c>
      <c r="S8" s="68" t="str">
        <f t="shared" si="9"/>
        <v>Application</v>
      </c>
      <c r="T8" s="69">
        <f t="shared" si="10"/>
        <v>315.41816489000001</v>
      </c>
      <c r="U8" s="70">
        <f t="shared" si="11"/>
        <v>1.1858878754961917</v>
      </c>
      <c r="V8" s="71">
        <f t="shared" si="12"/>
        <v>-6.3281069045366678E-2</v>
      </c>
      <c r="W8" s="71">
        <f t="shared" si="13"/>
        <v>-6.3281069045366678E-2</v>
      </c>
      <c r="X8" s="71">
        <f t="shared" si="14"/>
        <v>0.10467141170594818</v>
      </c>
      <c r="Y8" s="259"/>
    </row>
    <row r="9" spans="1:25">
      <c r="A9" s="28" t="s">
        <v>172</v>
      </c>
      <c r="B9" s="28" t="s">
        <v>200</v>
      </c>
      <c r="C9" s="28" t="s">
        <v>132</v>
      </c>
      <c r="D9" s="43">
        <f>_xll.ciqfunctions.udf.CIQ($A9,"IQ_MARKETCAP",H$1,"USD")</f>
        <v>11525.0862</v>
      </c>
      <c r="E9" s="43">
        <f t="shared" si="1"/>
        <v>0.54924442324370393</v>
      </c>
      <c r="F9" s="44">
        <f>VLOOKUP(B:B,weight!G:H,2,FALSE)</f>
        <v>2.39</v>
      </c>
      <c r="G9" s="257">
        <f>VLOOKUP(A9,CHOOSE({1,2},shares!$F$2:$F$45,shares!$K$2:$K$45),2,FALSE)</f>
        <v>8.2792345981866737E-3</v>
      </c>
      <c r="H9" s="45">
        <f>IF(_xll.ciqfunctions.udf.CIQ($A9,"IQ_CLOSEPRICE",H$1,"USD")=0,_xll.ciqfunctions.udf.CIQ($A9,"IQ_CLOSEPRICE",H$2,"USD"),_xll.ciqfunctions.udf.CIQ($A9,"IQ_CLOSEPRICE",H$1,"USD"))</f>
        <v>66.34</v>
      </c>
      <c r="I9" s="45">
        <f>IF(_xll.ciqfunctions.udf.CIQ($A9,"IQ_CLOSEPRICE",I$1,"USD")=0,_xll.ciqfunctions.udf.CIQ($A9,"IQ_CLOSEPRICE",I$2,"USD"),_xll.ciqfunctions.udf.CIQ($A9,"IQ_CLOSEPRICE",I$1,"USD"))</f>
        <v>60.82</v>
      </c>
      <c r="J9" s="45">
        <f>IF(_xll.ciqfunctions.udf.CIQ($A9,"IQ_CLOSEPRICE",J$1,"USD")=0,_xll.ciqfunctions.udf.CIQ($A9,"IQ_CLOSEPRICE",J$2,"USD"),_xll.ciqfunctions.udf.CIQ($A9,"IQ_CLOSEPRICE",J$1,"USD"))</f>
        <v>60.82</v>
      </c>
      <c r="K9" s="45">
        <f>IF(_xll.ciqfunctions.udf.CIQ($A9,"IQ_CLOSEPRICE",K$1,"USD")=0,_xll.ciqfunctions.udf.CIQ($A9,"IQ_CLOSEPRICE",K$2,"USD"),_xll.ciqfunctions.udf.CIQ($A9,"IQ_CLOSEPRICE",K$1,"USD"))</f>
        <v>33.76</v>
      </c>
      <c r="L9" s="49">
        <f t="shared" si="2"/>
        <v>9.0759618546530696E-2</v>
      </c>
      <c r="M9" s="49">
        <f t="shared" si="3"/>
        <v>9.0759618546530696E-2</v>
      </c>
      <c r="N9" s="49">
        <f t="shared" si="4"/>
        <v>0.96504739336492906</v>
      </c>
      <c r="O9" s="50">
        <f t="shared" si="5"/>
        <v>4.5701374981990464E-2</v>
      </c>
      <c r="P9" s="51">
        <f t="shared" si="7"/>
        <v>0.10670549272038023</v>
      </c>
      <c r="Q9" s="49"/>
      <c r="R9" s="67" t="str">
        <f t="shared" si="8"/>
        <v>TEM</v>
      </c>
      <c r="S9" s="68" t="str">
        <f t="shared" si="9"/>
        <v>Application</v>
      </c>
      <c r="T9" s="69">
        <f t="shared" si="10"/>
        <v>11.525086200000001</v>
      </c>
      <c r="U9" s="70">
        <f t="shared" si="11"/>
        <v>4.3331239319697741E-2</v>
      </c>
      <c r="V9" s="71">
        <f t="shared" si="12"/>
        <v>9.0759618546530696E-2</v>
      </c>
      <c r="W9" s="71">
        <f t="shared" si="13"/>
        <v>9.0759618546530696E-2</v>
      </c>
      <c r="X9" s="71">
        <f t="shared" si="14"/>
        <v>0.96504739336492906</v>
      </c>
      <c r="Y9" s="259"/>
    </row>
    <row r="10" spans="1:25">
      <c r="A10" s="28" t="s">
        <v>137</v>
      </c>
      <c r="B10" s="28" t="s">
        <v>201</v>
      </c>
      <c r="C10" s="28" t="s">
        <v>132</v>
      </c>
      <c r="D10" s="43">
        <f>_xll.ciqfunctions.udf.CIQ($A10,"IQ_MARKETCAP",H$1,"USD")</f>
        <v>143562.00599999999</v>
      </c>
      <c r="E10" s="43">
        <f t="shared" si="1"/>
        <v>0.51717520009816609</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338.43</v>
      </c>
      <c r="I10" s="45">
        <f>IF(_xll.ciqfunctions.udf.CIQ($A10,"IQ_CLOSEPRICE",I$1,"USD")=0,_xll.ciqfunctions.udf.CIQ($A10,"IQ_CLOSEPRICE",I$2,"USD"),_xll.ciqfunctions.udf.CIQ($A10,"IQ_CLOSEPRICE",I$1,"USD"))</f>
        <v>333.65</v>
      </c>
      <c r="J10" s="45">
        <f>IF(_xll.ciqfunctions.udf.CIQ($A10,"IQ_CLOSEPRICE",J$1,"USD")=0,_xll.ciqfunctions.udf.CIQ($A10,"IQ_CLOSEPRICE",J$2,"USD"),_xll.ciqfunctions.udf.CIQ($A10,"IQ_CLOSEPRICE",J$1,"USD"))</f>
        <v>333.65</v>
      </c>
      <c r="K10" s="45">
        <f>IF(_xll.ciqfunctions.udf.CIQ($A10,"IQ_CLOSEPRICE",K$1,"USD")=0,_xll.ciqfunctions.udf.CIQ($A10,"IQ_CLOSEPRICE",K$2,"USD"),_xll.ciqfunctions.udf.CIQ($A10,"IQ_CLOSEPRICE",K$1,"USD"))</f>
        <v>444.68</v>
      </c>
      <c r="L10" s="49">
        <f t="shared" si="2"/>
        <v>1.4326389929566918E-2</v>
      </c>
      <c r="M10" s="49">
        <f t="shared" si="3"/>
        <v>1.4326389929566918E-2</v>
      </c>
      <c r="N10" s="49">
        <f t="shared" si="4"/>
        <v>-0.23893586399208422</v>
      </c>
      <c r="O10" s="50">
        <f t="shared" si="5"/>
        <v>7.3046049595758339E-3</v>
      </c>
      <c r="P10" s="51">
        <f t="shared" si="7"/>
        <v>1.7055098925282376E-2</v>
      </c>
      <c r="Q10" s="49"/>
      <c r="R10" s="67" t="str">
        <f t="shared" si="8"/>
        <v>ADBE</v>
      </c>
      <c r="S10" s="68" t="str">
        <f t="shared" si="9"/>
        <v>Application</v>
      </c>
      <c r="T10" s="69">
        <f t="shared" si="10"/>
        <v>143.562006</v>
      </c>
      <c r="U10" s="70">
        <f t="shared" si="11"/>
        <v>0.53975471690631549</v>
      </c>
      <c r="V10" s="71">
        <f t="shared" si="12"/>
        <v>1.4326389929566918E-2</v>
      </c>
      <c r="W10" s="71">
        <f t="shared" si="13"/>
        <v>1.4326389929566918E-2</v>
      </c>
      <c r="X10" s="71">
        <f t="shared" si="14"/>
        <v>-0.23893586399208422</v>
      </c>
      <c r="Y10" s="259"/>
    </row>
    <row r="11" spans="1:25">
      <c r="A11" s="28" t="s">
        <v>151</v>
      </c>
      <c r="B11" s="28" t="s">
        <v>202</v>
      </c>
      <c r="C11" s="28" t="s">
        <v>132</v>
      </c>
      <c r="D11" s="43">
        <f>_xll.ciqfunctions.udf.CIQ($A11,"IQ_MARKETCAP",H$1,"USD")</f>
        <v>18611.592209999999</v>
      </c>
      <c r="E11" s="43">
        <f t="shared" si="1"/>
        <v>0.39911517301567406</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32.69</v>
      </c>
      <c r="I11" s="45">
        <f>IF(_xll.ciqfunctions.udf.CIQ($A11,"IQ_CLOSEPRICE",I$1,"USD")=0,_xll.ciqfunctions.udf.CIQ($A11,"IQ_CLOSEPRICE",I$2,"USD"),_xll.ciqfunctions.udf.CIQ($A11,"IQ_CLOSEPRICE",I$1,"USD"))</f>
        <v>32.5</v>
      </c>
      <c r="J11" s="45">
        <f>IF(_xll.ciqfunctions.udf.CIQ($A11,"IQ_CLOSEPRICE",J$1,"USD")=0,_xll.ciqfunctions.udf.CIQ($A11,"IQ_CLOSEPRICE",J$2,"USD"),_xll.ciqfunctions.udf.CIQ($A11,"IQ_CLOSEPRICE",J$1,"USD"))</f>
        <v>32.5</v>
      </c>
      <c r="K11" s="45">
        <f>IF(_xll.ciqfunctions.udf.CIQ($A11,"IQ_CLOSEPRICE",K$1,"USD")=0,_xll.ciqfunctions.udf.CIQ($A11,"IQ_CLOSEPRICE",K$2,"USD"),_xll.ciqfunctions.udf.CIQ($A11,"IQ_CLOSEPRICE",K$1,"USD"))</f>
        <v>43.69</v>
      </c>
      <c r="L11" s="49">
        <f t="shared" si="2"/>
        <v>5.8461538461538343E-3</v>
      </c>
      <c r="M11" s="49">
        <f t="shared" si="3"/>
        <v>5.8461538461538343E-3</v>
      </c>
      <c r="N11" s="49">
        <f t="shared" si="4"/>
        <v>-0.25177386129549095</v>
      </c>
      <c r="O11" s="50">
        <f t="shared" si="5"/>
        <v>2.31972722156553E-3</v>
      </c>
      <c r="P11" s="51">
        <f t="shared" si="7"/>
        <v>5.4161966954292227E-3</v>
      </c>
      <c r="Q11" s="49"/>
      <c r="R11" s="67" t="str">
        <f t="shared" si="8"/>
        <v>IOT</v>
      </c>
      <c r="S11" s="68" t="str">
        <f t="shared" si="9"/>
        <v>Application</v>
      </c>
      <c r="T11" s="69">
        <f t="shared" si="10"/>
        <v>18.611592209999998</v>
      </c>
      <c r="U11" s="70">
        <f t="shared" si="11"/>
        <v>6.9974605150643659E-2</v>
      </c>
      <c r="V11" s="71">
        <f t="shared" si="12"/>
        <v>5.8461538461538343E-3</v>
      </c>
      <c r="W11" s="71">
        <f t="shared" si="13"/>
        <v>5.8461538461538343E-3</v>
      </c>
      <c r="X11" s="71">
        <f t="shared" si="14"/>
        <v>-0.25177386129549095</v>
      </c>
      <c r="Y11" s="259"/>
    </row>
    <row r="12" spans="1:25">
      <c r="A12" s="28" t="s">
        <v>175</v>
      </c>
      <c r="B12" s="28" t="s">
        <v>203</v>
      </c>
      <c r="C12" s="28" t="s">
        <v>132</v>
      </c>
      <c r="D12" s="43">
        <f>_xll.ciqfunctions.udf.CIQ($A12,"IQ_MARKETCAP",H$1,"USD")</f>
        <v>57265.351179999998</v>
      </c>
      <c r="E12" s="43">
        <f t="shared" si="1"/>
        <v>0.37310896527665571</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214.6</v>
      </c>
      <c r="I12" s="45">
        <f>IF(_xll.ciqfunctions.udf.CIQ($A12,"IQ_CLOSEPRICE",I$1,"USD")=0,_xll.ciqfunctions.udf.CIQ($A12,"IQ_CLOSEPRICE",I$2,"USD"),_xll.ciqfunctions.udf.CIQ($A12,"IQ_CLOSEPRICE",I$1,"USD"))</f>
        <v>213.69</v>
      </c>
      <c r="J12" s="45">
        <f>IF(_xll.ciqfunctions.udf.CIQ($A12,"IQ_CLOSEPRICE",J$1,"USD")=0,_xll.ciqfunctions.udf.CIQ($A12,"IQ_CLOSEPRICE",J$2,"USD"),_xll.ciqfunctions.udf.CIQ($A12,"IQ_CLOSEPRICE",J$1,"USD"))</f>
        <v>213.69</v>
      </c>
      <c r="K12" s="45">
        <f>IF(_xll.ciqfunctions.udf.CIQ($A12,"IQ_CLOSEPRICE",K$1,"USD")=0,_xll.ciqfunctions.udf.CIQ($A12,"IQ_CLOSEPRICE",K$2,"USD"),_xll.ciqfunctions.udf.CIQ($A12,"IQ_CLOSEPRICE",K$1,"USD"))</f>
        <v>258.02999999999997</v>
      </c>
      <c r="L12" s="49">
        <f t="shared" si="2"/>
        <v>4.2585053114323479E-3</v>
      </c>
      <c r="M12" s="49">
        <f t="shared" si="3"/>
        <v>4.2585053114323479E-3</v>
      </c>
      <c r="N12" s="49">
        <f t="shared" si="4"/>
        <v>-0.16831376196566283</v>
      </c>
      <c r="O12" s="50">
        <f t="shared" si="5"/>
        <v>1.582148920791032E-3</v>
      </c>
      <c r="P12" s="51">
        <f t="shared" si="7"/>
        <v>3.6940678528064714E-3</v>
      </c>
      <c r="Q12" s="49"/>
      <c r="R12" s="67" t="str">
        <f t="shared" si="8"/>
        <v>WDAY</v>
      </c>
      <c r="S12" s="68" t="str">
        <f t="shared" si="9"/>
        <v>Application</v>
      </c>
      <c r="T12" s="69">
        <f t="shared" si="10"/>
        <v>57.265351179999996</v>
      </c>
      <c r="U12" s="70">
        <f t="shared" si="11"/>
        <v>0.21530239285386998</v>
      </c>
      <c r="V12" s="71">
        <f t="shared" si="12"/>
        <v>4.2585053114323479E-3</v>
      </c>
      <c r="W12" s="71">
        <f t="shared" si="13"/>
        <v>4.2585053114323479E-3</v>
      </c>
      <c r="X12" s="71">
        <f t="shared" si="14"/>
        <v>-0.16831376196566283</v>
      </c>
      <c r="Y12" s="259"/>
    </row>
    <row r="13" spans="1:25">
      <c r="A13" s="28" t="s">
        <v>166</v>
      </c>
      <c r="B13" s="28" t="s">
        <v>204</v>
      </c>
      <c r="C13" s="28" t="s">
        <v>132</v>
      </c>
      <c r="D13" s="43">
        <f>_xll.ciqfunctions.udf.CIQ($A13,"IQ_MARKETCAP",H$1,"USD")</f>
        <v>89796.238450000004</v>
      </c>
      <c r="E13" s="43">
        <f t="shared" si="1"/>
        <v>0.80517311282180337</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129.53</v>
      </c>
      <c r="I13" s="45">
        <f>IF(_xll.ciqfunctions.udf.CIQ($A13,"IQ_CLOSEPRICE",I$1,"USD")=0,_xll.ciqfunctions.udf.CIQ($A13,"IQ_CLOSEPRICE",I$2,"USD"),_xll.ciqfunctions.udf.CIQ($A13,"IQ_CLOSEPRICE",I$1,"USD"))</f>
        <v>130.74</v>
      </c>
      <c r="J13" s="45">
        <f>IF(_xll.ciqfunctions.udf.CIQ($A13,"IQ_CLOSEPRICE",J$1,"USD")=0,_xll.ciqfunctions.udf.CIQ($A13,"IQ_CLOSEPRICE",J$2,"USD"),_xll.ciqfunctions.udf.CIQ($A13,"IQ_CLOSEPRICE",J$1,"USD"))</f>
        <v>130.74</v>
      </c>
      <c r="K13" s="45">
        <f>IF(_xll.ciqfunctions.udf.CIQ($A13,"IQ_CLOSEPRICE",K$1,"USD")=0,_xll.ciqfunctions.udf.CIQ($A13,"IQ_CLOSEPRICE",K$2,"USD"),_xll.ciqfunctions.udf.CIQ($A13,"IQ_CLOSEPRICE",K$1,"USD"))</f>
        <v>57.86</v>
      </c>
      <c r="L13" s="49">
        <f t="shared" si="2"/>
        <v>-9.2550099433992283E-3</v>
      </c>
      <c r="M13" s="49">
        <f t="shared" si="3"/>
        <v>-9.2550099433992283E-3</v>
      </c>
      <c r="N13" s="49">
        <f t="shared" si="4"/>
        <v>1.2386795713791914</v>
      </c>
      <c r="O13" s="50">
        <f t="shared" si="5"/>
        <v>-7.5214966919971314E-3</v>
      </c>
      <c r="P13" s="51">
        <f t="shared" si="7"/>
        <v>-1.7561506865614841E-2</v>
      </c>
      <c r="Q13" s="49"/>
      <c r="R13" s="67" t="str">
        <f t="shared" si="8"/>
        <v>RBLX</v>
      </c>
      <c r="S13" s="68" t="str">
        <f t="shared" si="9"/>
        <v>Application</v>
      </c>
      <c r="T13" s="69">
        <f t="shared" si="10"/>
        <v>89.796238450000004</v>
      </c>
      <c r="U13" s="70">
        <f t="shared" si="11"/>
        <v>0.33760982180641691</v>
      </c>
      <c r="V13" s="71">
        <f t="shared" si="12"/>
        <v>-9.2550099433992283E-3</v>
      </c>
      <c r="W13" s="71">
        <f t="shared" si="13"/>
        <v>-9.2550099433992283E-3</v>
      </c>
      <c r="X13" s="71">
        <f t="shared" si="14"/>
        <v>1.2386795713791914</v>
      </c>
      <c r="Y13" s="259"/>
    </row>
    <row r="14" spans="1:25">
      <c r="A14" s="28" t="s">
        <v>146</v>
      </c>
      <c r="B14" s="29" t="s">
        <v>205</v>
      </c>
      <c r="C14" s="28" t="s">
        <v>132</v>
      </c>
      <c r="D14" s="43">
        <f>_xll.ciqfunctions.udf.CIQ($A14,"IQ_MARKETCAP",H$1,"USD")</f>
        <v>157962.70984</v>
      </c>
      <c r="E14" s="43">
        <f t="shared" si="1"/>
        <v>0.59005208216705929</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467</v>
      </c>
      <c r="I14" s="45">
        <f>IF(_xll.ciqfunctions.udf.CIQ($A14,"IQ_CLOSEPRICE",I$1,"USD")=0,_xll.ciqfunctions.udf.CIQ($A14,"IQ_CLOSEPRICE",I$2,"USD"),_xll.ciqfunctions.udf.CIQ($A14,"IQ_CLOSEPRICE",I$1,"USD"))</f>
        <v>465.58</v>
      </c>
      <c r="J14" s="45">
        <f>IF(_xll.ciqfunctions.udf.CIQ($A14,"IQ_CLOSEPRICE",J$1,"USD")=0,_xll.ciqfunctions.udf.CIQ($A14,"IQ_CLOSEPRICE",J$2,"USD"),_xll.ciqfunctions.udf.CIQ($A14,"IQ_CLOSEPRICE",J$1,"USD"))</f>
        <v>465.58</v>
      </c>
      <c r="K14" s="45">
        <f>IF(_xll.ciqfunctions.udf.CIQ($A14,"IQ_CLOSEPRICE",K$1,"USD")=0,_xll.ciqfunctions.udf.CIQ($A14,"IQ_CLOSEPRICE",K$2,"USD"),_xll.ciqfunctions.udf.CIQ($A14,"IQ_CLOSEPRICE",K$1,"USD"))</f>
        <v>323.83</v>
      </c>
      <c r="L14" s="49">
        <f t="shared" si="2"/>
        <v>3.0499591906869572E-3</v>
      </c>
      <c r="M14" s="49">
        <f t="shared" si="3"/>
        <v>3.0499591906869572E-3</v>
      </c>
      <c r="N14" s="49">
        <f t="shared" si="4"/>
        <v>0.44211468980637991</v>
      </c>
      <c r="O14" s="50">
        <f t="shared" si="5"/>
        <v>1.7941626481311212E-3</v>
      </c>
      <c r="P14" s="51">
        <f t="shared" si="7"/>
        <v>4.1890864216837451E-3</v>
      </c>
      <c r="Q14" s="49"/>
      <c r="R14" s="67" t="str">
        <f t="shared" si="8"/>
        <v>APP</v>
      </c>
      <c r="S14" s="68" t="str">
        <f t="shared" si="9"/>
        <v>Application</v>
      </c>
      <c r="T14" s="69">
        <f t="shared" si="10"/>
        <v>157.96270984</v>
      </c>
      <c r="U14" s="70">
        <f t="shared" si="11"/>
        <v>0.59389750886765724</v>
      </c>
      <c r="V14" s="71">
        <f t="shared" si="12"/>
        <v>3.0499591906869572E-3</v>
      </c>
      <c r="W14" s="71">
        <f t="shared" si="13"/>
        <v>3.0499591906869572E-3</v>
      </c>
      <c r="X14" s="71">
        <f t="shared" si="14"/>
        <v>0.44211468980637991</v>
      </c>
      <c r="Y14" s="259"/>
    </row>
    <row r="15" spans="1:25">
      <c r="A15" s="28" t="s">
        <v>168</v>
      </c>
      <c r="B15" s="28" t="s">
        <v>206</v>
      </c>
      <c r="C15" s="28" t="s">
        <v>132</v>
      </c>
      <c r="D15" s="43">
        <f>_xll.ciqfunctions.udf.CIQ($A15,"IQ_MARKETCAP",H$1,"USD")</f>
        <v>194039.34998</v>
      </c>
      <c r="E15" s="43">
        <f t="shared" si="1"/>
        <v>0.64652473995349691</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149.30000000000001</v>
      </c>
      <c r="I15" s="45">
        <f>IF(_xll.ciqfunctions.udf.CIQ($A15,"IQ_CLOSEPRICE",I$1,"USD")=0,_xll.ciqfunctions.udf.CIQ($A15,"IQ_CLOSEPRICE",I$2,"USD"),_xll.ciqfunctions.udf.CIQ($A15,"IQ_CLOSEPRICE",I$1,"USD"))</f>
        <v>147.5</v>
      </c>
      <c r="J15" s="45">
        <f>IF(_xll.ciqfunctions.udf.CIQ($A15,"IQ_CLOSEPRICE",J$1,"USD")=0,_xll.ciqfunctions.udf.CIQ($A15,"IQ_CLOSEPRICE",J$2,"USD"),_xll.ciqfunctions.udf.CIQ($A15,"IQ_CLOSEPRICE",J$1,"USD"))</f>
        <v>147.5</v>
      </c>
      <c r="K15" s="45">
        <f>IF(_xll.ciqfunctions.udf.CIQ($A15,"IQ_CLOSEPRICE",K$1,"USD")=0,_xll.ciqfunctions.udf.CIQ($A15,"IQ_CLOSEPRICE",K$2,"USD"),_xll.ciqfunctions.udf.CIQ($A15,"IQ_CLOSEPRICE",K$1,"USD"))</f>
        <v>106.33</v>
      </c>
      <c r="L15" s="49">
        <f t="shared" si="2"/>
        <v>1.2203389830508504E-2</v>
      </c>
      <c r="M15" s="49">
        <f t="shared" si="3"/>
        <v>1.2203389830508504E-2</v>
      </c>
      <c r="N15" s="49">
        <f t="shared" si="4"/>
        <v>0.40411925138719096</v>
      </c>
      <c r="O15" s="50">
        <f t="shared" si="5"/>
        <v>7.7946720155144126E-3</v>
      </c>
      <c r="P15" s="51">
        <f t="shared" si="7"/>
        <v>1.8199328101987874E-2</v>
      </c>
      <c r="Q15" s="49"/>
      <c r="R15" s="67" t="str">
        <f t="shared" si="8"/>
        <v>SHOP</v>
      </c>
      <c r="S15" s="68" t="str">
        <f t="shared" si="9"/>
        <v>Application</v>
      </c>
      <c r="T15" s="69">
        <f t="shared" si="10"/>
        <v>194.03934998</v>
      </c>
      <c r="U15" s="70">
        <f t="shared" si="11"/>
        <v>0.72953601955896585</v>
      </c>
      <c r="V15" s="71">
        <f t="shared" si="12"/>
        <v>1.2203389830508504E-2</v>
      </c>
      <c r="W15" s="71">
        <f t="shared" si="13"/>
        <v>1.2203389830508504E-2</v>
      </c>
      <c r="X15" s="71">
        <f t="shared" si="14"/>
        <v>0.40411925138719096</v>
      </c>
      <c r="Y15" s="259"/>
    </row>
    <row r="16" spans="1:25" s="33" customFormat="1">
      <c r="A16" s="28" t="s">
        <v>171</v>
      </c>
      <c r="B16" s="28" t="s">
        <v>207</v>
      </c>
      <c r="C16" s="28" t="s">
        <v>132</v>
      </c>
      <c r="D16" s="43">
        <f>_xll.ciqfunctions.udf.CIQ($A16,"IQ_MARKETCAP",H$1,"USD")</f>
        <v>41475.922250000003</v>
      </c>
      <c r="E16" s="43">
        <f t="shared" si="1"/>
        <v>0.32030121676235879</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158</v>
      </c>
      <c r="I16" s="45">
        <f>IF(_xll.ciqfunctions.udf.CIQ($A16,"IQ_CLOSEPRICE",I$1,"USD")=0,_xll.ciqfunctions.udf.CIQ($A16,"IQ_CLOSEPRICE",I$2,"USD"),_xll.ciqfunctions.udf.CIQ($A16,"IQ_CLOSEPRICE",I$1,"USD"))</f>
        <v>159.28</v>
      </c>
      <c r="J16" s="45">
        <f>IF(_xll.ciqfunctions.udf.CIQ($A16,"IQ_CLOSEPRICE",J$1,"USD")=0,_xll.ciqfunctions.udf.CIQ($A16,"IQ_CLOSEPRICE",J$2,"USD"),_xll.ciqfunctions.udf.CIQ($A16,"IQ_CLOSEPRICE",J$1,"USD"))</f>
        <v>159.28</v>
      </c>
      <c r="K16" s="45">
        <f>IF(_xll.ciqfunctions.udf.CIQ($A16,"IQ_CLOSEPRICE",K$1,"USD")=0,_xll.ciqfunctions.udf.CIQ($A16,"IQ_CLOSEPRICE",K$2,"USD"),_xll.ciqfunctions.udf.CIQ($A16,"IQ_CLOSEPRICE",K$1,"USD"))</f>
        <v>243.38</v>
      </c>
      <c r="L16" s="49">
        <f t="shared" si="2"/>
        <v>-8.0361627322953488E-3</v>
      </c>
      <c r="M16" s="49">
        <f t="shared" si="3"/>
        <v>-8.0361627322953488E-3</v>
      </c>
      <c r="N16" s="49">
        <f t="shared" si="4"/>
        <v>-0.35080943380721508</v>
      </c>
      <c r="O16" s="50">
        <f t="shared" si="5"/>
        <v>-2.5948453003532884E-3</v>
      </c>
      <c r="P16" s="51">
        <f t="shared" si="7"/>
        <v>-6.0585539585290907E-3</v>
      </c>
      <c r="Q16" s="52"/>
      <c r="R16" s="72" t="str">
        <f t="shared" si="8"/>
        <v>TEAM</v>
      </c>
      <c r="S16" s="73" t="str">
        <f t="shared" si="9"/>
        <v>Application</v>
      </c>
      <c r="T16" s="74">
        <f t="shared" si="10"/>
        <v>41.475922250000004</v>
      </c>
      <c r="U16" s="256">
        <f t="shared" si="11"/>
        <v>0.15593836625880739</v>
      </c>
      <c r="V16" s="75">
        <f t="shared" si="12"/>
        <v>-8.0361627322953488E-3</v>
      </c>
      <c r="W16" s="75">
        <f t="shared" si="13"/>
        <v>-8.0361627322953488E-3</v>
      </c>
      <c r="X16" s="75">
        <f t="shared" si="14"/>
        <v>-0.35080943380721508</v>
      </c>
      <c r="Y16" s="260"/>
    </row>
    <row r="17" spans="1:25">
      <c r="A17" s="31" t="s">
        <v>155</v>
      </c>
      <c r="B17" s="31" t="s">
        <v>208</v>
      </c>
      <c r="C17" s="31" t="s">
        <v>134</v>
      </c>
      <c r="D17" s="46">
        <f>_xll.ciqfunctions.udf.CIQ($A17,"IQ_MARKETCAP",H$1,"USD")</f>
        <v>3933928.9744199999</v>
      </c>
      <c r="E17" s="46">
        <f t="shared" si="1"/>
        <v>1.7132671351900277</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529.24</v>
      </c>
      <c r="I17" s="47">
        <f>IF(_xll.ciqfunctions.udf.CIQ($A17,"IQ_CLOSEPRICE",I$1,"USD")=0,_xll.ciqfunctions.udf.CIQ($A17,"IQ_CLOSEPRICE",I$2,"USD"),_xll.ciqfunctions.udf.CIQ($A17,"IQ_CLOSEPRICE",I$1,"USD"))</f>
        <v>521.77</v>
      </c>
      <c r="J17" s="47">
        <f>IF(_xll.ciqfunctions.udf.CIQ($A17,"IQ_CLOSEPRICE",J$1,"USD")=0,_xll.ciqfunctions.udf.CIQ($A17,"IQ_CLOSEPRICE",J$2,"USD"),_xll.ciqfunctions.udf.CIQ($A17,"IQ_CLOSEPRICE",J$1,"USD"))</f>
        <v>521.77</v>
      </c>
      <c r="K17" s="47">
        <f>IF(_xll.ciqfunctions.udf.CIQ($A17,"IQ_CLOSEPRICE",K$1,"USD")=0,_xll.ciqfunctions.udf.CIQ($A17,"IQ_CLOSEPRICE",K$2,"USD"),_xll.ciqfunctions.udf.CIQ($A17,"IQ_CLOSEPRICE",K$1,"USD"))</f>
        <v>421.5</v>
      </c>
      <c r="L17" s="52">
        <f t="shared" si="2"/>
        <v>1.4316652931368301E-2</v>
      </c>
      <c r="M17" s="52">
        <f t="shared" si="3"/>
        <v>1.4316652931368301E-2</v>
      </c>
      <c r="N17" s="52">
        <f t="shared" si="4"/>
        <v>0.2556109134045077</v>
      </c>
      <c r="O17" s="53">
        <f t="shared" si="5"/>
        <v>2.4182045007689432E-2</v>
      </c>
      <c r="P17" s="54">
        <f t="shared" si="7"/>
        <v>5.6461255893258198E-2</v>
      </c>
      <c r="Q17" s="49"/>
      <c r="R17" s="76" t="str">
        <f t="shared" si="8"/>
        <v>MSFT</v>
      </c>
      <c r="S17" s="77" t="str">
        <f t="shared" si="9"/>
        <v>Infrastructure</v>
      </c>
      <c r="T17" s="78">
        <f t="shared" si="10"/>
        <v>3933.92897442</v>
      </c>
      <c r="U17" s="79">
        <f t="shared" si="11"/>
        <v>14.790519992578114</v>
      </c>
      <c r="V17" s="80">
        <f t="shared" si="12"/>
        <v>1.4316652931368301E-2</v>
      </c>
      <c r="W17" s="80">
        <f t="shared" si="13"/>
        <v>1.4316652931368301E-2</v>
      </c>
      <c r="X17" s="80">
        <f t="shared" si="14"/>
        <v>0.2556109134045077</v>
      </c>
      <c r="Y17" s="261">
        <f>O48*SUM(P17:P33)</f>
        <v>8.1076150264485902E-3</v>
      </c>
    </row>
    <row r="18" spans="1:25">
      <c r="A18" s="28" t="s">
        <v>138</v>
      </c>
      <c r="B18" s="28" t="s">
        <v>209</v>
      </c>
      <c r="C18" s="28" t="s">
        <v>134</v>
      </c>
      <c r="D18" s="34">
        <f>_xll.ciqfunctions.udf.CIQ($A18,"IQ_MARKETCAP",H$1,"USD")</f>
        <v>2361958.0821199999</v>
      </c>
      <c r="E18" s="34">
        <f t="shared" si="1"/>
        <v>1.5374072246788379</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221.47</v>
      </c>
      <c r="I18" s="45">
        <f>IF(_xll.ciqfunctions.udf.CIQ($A18,"IQ_CLOSEPRICE",I$1,"USD")=0,_xll.ciqfunctions.udf.CIQ($A18,"IQ_CLOSEPRICE",I$2,"USD"),_xll.ciqfunctions.udf.CIQ($A18,"IQ_CLOSEPRICE",I$1,"USD"))</f>
        <v>221.3</v>
      </c>
      <c r="J18" s="45">
        <f>IF(_xll.ciqfunctions.udf.CIQ($A18,"IQ_CLOSEPRICE",J$1,"USD")=0,_xll.ciqfunctions.udf.CIQ($A18,"IQ_CLOSEPRICE",J$2,"USD"),_xll.ciqfunctions.udf.CIQ($A18,"IQ_CLOSEPRICE",J$1,"USD"))</f>
        <v>221.3</v>
      </c>
      <c r="K18" s="45">
        <f>IF(_xll.ciqfunctions.udf.CIQ($A18,"IQ_CLOSEPRICE",K$1,"USD")=0,_xll.ciqfunctions.udf.CIQ($A18,"IQ_CLOSEPRICE",K$2,"USD"),_xll.ciqfunctions.udf.CIQ($A18,"IQ_CLOSEPRICE",K$1,"USD"))</f>
        <v>219.39</v>
      </c>
      <c r="L18" s="55">
        <f t="shared" si="2"/>
        <v>7.681879801173519E-4</v>
      </c>
      <c r="M18" s="55">
        <f t="shared" si="3"/>
        <v>7.681879801173519E-4</v>
      </c>
      <c r="N18" s="55">
        <f t="shared" si="4"/>
        <v>9.4808332193809797E-3</v>
      </c>
      <c r="O18" s="20">
        <f t="shared" si="5"/>
        <v>1.1801112033024031E-3</v>
      </c>
      <c r="P18" s="36">
        <f t="shared" si="7"/>
        <v>2.7553732784373931E-3</v>
      </c>
      <c r="Q18" s="55"/>
      <c r="R18" s="67" t="str">
        <f t="shared" si="8"/>
        <v>AMZN</v>
      </c>
      <c r="S18" s="68" t="str">
        <f t="shared" si="9"/>
        <v>Infrastructure</v>
      </c>
      <c r="T18" s="69">
        <f t="shared" si="10"/>
        <v>2361.9580821199997</v>
      </c>
      <c r="U18" s="70">
        <f t="shared" si="11"/>
        <v>8.8803301895855675</v>
      </c>
      <c r="V18" s="71">
        <f t="shared" si="12"/>
        <v>7.681879801173519E-4</v>
      </c>
      <c r="W18" s="71">
        <f t="shared" si="13"/>
        <v>7.681879801173519E-4</v>
      </c>
      <c r="X18" s="71">
        <f t="shared" si="14"/>
        <v>9.4808332193809797E-3</v>
      </c>
      <c r="Y18" s="259"/>
    </row>
    <row r="19" spans="1:25">
      <c r="A19" s="28" t="s">
        <v>149</v>
      </c>
      <c r="B19" s="28" t="s">
        <v>210</v>
      </c>
      <c r="C19" s="28" t="s">
        <v>134</v>
      </c>
      <c r="D19" s="34">
        <f>_xll.ciqfunctions.udf.CIQ($A19,"IQ_MARKETCAP",H$1,"USD")</f>
        <v>2463646.56</v>
      </c>
      <c r="E19" s="34">
        <f t="shared" si="1"/>
        <v>1.1632206215004273</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203.34</v>
      </c>
      <c r="I19" s="45">
        <f>IF(_xll.ciqfunctions.udf.CIQ($A19,"IQ_CLOSEPRICE",I$1,"USD")=0,_xll.ciqfunctions.udf.CIQ($A19,"IQ_CLOSEPRICE",I$2,"USD"),_xll.ciqfunctions.udf.CIQ($A19,"IQ_CLOSEPRICE",I$1,"USD"))</f>
        <v>201</v>
      </c>
      <c r="J19" s="45">
        <f>IF(_xll.ciqfunctions.udf.CIQ($A19,"IQ_CLOSEPRICE",J$1,"USD")=0,_xll.ciqfunctions.udf.CIQ($A19,"IQ_CLOSEPRICE",J$2,"USD"),_xll.ciqfunctions.udf.CIQ($A19,"IQ_CLOSEPRICE",J$1,"USD"))</f>
        <v>201</v>
      </c>
      <c r="K19" s="45">
        <f>IF(_xll.ciqfunctions.udf.CIQ($A19,"IQ_CLOSEPRICE",K$1,"USD")=0,_xll.ciqfunctions.udf.CIQ($A19,"IQ_CLOSEPRICE",K$2,"USD"),_xll.ciqfunctions.udf.CIQ($A19,"IQ_CLOSEPRICE",K$1,"USD"))</f>
        <v>189.3</v>
      </c>
      <c r="L19" s="55">
        <f t="shared" si="2"/>
        <v>1.164179104477614E-2</v>
      </c>
      <c r="M19" s="55">
        <f t="shared" si="3"/>
        <v>1.164179104477614E-2</v>
      </c>
      <c r="N19" s="55">
        <f t="shared" si="4"/>
        <v>7.4167987321711593E-2</v>
      </c>
      <c r="O19" s="20">
        <f t="shared" si="5"/>
        <v>1.33861328529114E-2</v>
      </c>
      <c r="P19" s="36">
        <f t="shared" si="7"/>
        <v>3.1254506067995964E-2</v>
      </c>
      <c r="Q19" s="55"/>
      <c r="R19" s="67" t="str">
        <f t="shared" si="8"/>
        <v>NasdaqGS:GOOGL</v>
      </c>
      <c r="S19" s="68" t="str">
        <f t="shared" si="9"/>
        <v>Infrastructure</v>
      </c>
      <c r="T19" s="69">
        <f t="shared" si="10"/>
        <v>2463.6465600000001</v>
      </c>
      <c r="U19" s="70">
        <f t="shared" si="11"/>
        <v>9.2626516485846402</v>
      </c>
      <c r="V19" s="71">
        <f t="shared" si="12"/>
        <v>1.164179104477614E-2</v>
      </c>
      <c r="W19" s="71">
        <f t="shared" si="13"/>
        <v>1.164179104477614E-2</v>
      </c>
      <c r="X19" s="71">
        <f t="shared" si="14"/>
        <v>7.4167987321711593E-2</v>
      </c>
      <c r="Y19" s="259"/>
    </row>
    <row r="20" spans="1:25">
      <c r="A20" s="28" t="s">
        <v>173</v>
      </c>
      <c r="B20" s="28" t="s">
        <v>211</v>
      </c>
      <c r="C20" s="28" t="s">
        <v>134</v>
      </c>
      <c r="D20" s="34">
        <f>_xll.ciqfunctions.udf.CIQ($A20,"IQ_MARKETCAP",H$1,"USD")</f>
        <v>1099361.99933</v>
      </c>
      <c r="E20" s="34">
        <f t="shared" si="1"/>
        <v>0.86417814506430002</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340.84</v>
      </c>
      <c r="I20" s="45">
        <f>IF(_xll.ciqfunctions.udf.CIQ($A20,"IQ_CLOSEPRICE",I$1,"USD")=0,_xll.ciqfunctions.udf.CIQ($A20,"IQ_CLOSEPRICE",I$2,"USD"),_xll.ciqfunctions.udf.CIQ($A20,"IQ_CLOSEPRICE",I$1,"USD"))</f>
        <v>339.03</v>
      </c>
      <c r="J20" s="45">
        <f>IF(_xll.ciqfunctions.udf.CIQ($A20,"IQ_CLOSEPRICE",J$1,"USD")=0,_xll.ciqfunctions.udf.CIQ($A20,"IQ_CLOSEPRICE",J$2,"USD"),_xll.ciqfunctions.udf.CIQ($A20,"IQ_CLOSEPRICE",J$1,"USD"))</f>
        <v>339.03</v>
      </c>
      <c r="K20" s="45">
        <f>IF(_xll.ciqfunctions.udf.CIQ($A20,"IQ_CLOSEPRICE",K$1,"USD")=0,_xll.ciqfunctions.udf.CIQ($A20,"IQ_CLOSEPRICE",K$2,"USD"),_xll.ciqfunctions.udf.CIQ($A20,"IQ_CLOSEPRICE",K$1,"USD"))</f>
        <v>403.84</v>
      </c>
      <c r="L20" s="55">
        <f t="shared" si="2"/>
        <v>5.3387605816594963E-3</v>
      </c>
      <c r="M20" s="55">
        <f t="shared" si="3"/>
        <v>5.3387605816594963E-3</v>
      </c>
      <c r="N20" s="55">
        <f t="shared" si="4"/>
        <v>-0.15600237717908083</v>
      </c>
      <c r="O20" s="20">
        <f t="shared" si="5"/>
        <v>4.5891398972138986E-3</v>
      </c>
      <c r="P20" s="36">
        <f t="shared" si="7"/>
        <v>1.07149168725872E-2</v>
      </c>
      <c r="Q20" s="55"/>
      <c r="R20" s="67" t="str">
        <f t="shared" si="8"/>
        <v>TSLA</v>
      </c>
      <c r="S20" s="68" t="str">
        <f t="shared" si="9"/>
        <v>Infrastructure</v>
      </c>
      <c r="T20" s="69">
        <f t="shared" si="10"/>
        <v>1099.3619993300001</v>
      </c>
      <c r="U20" s="70">
        <f t="shared" si="11"/>
        <v>4.1333068634184809</v>
      </c>
      <c r="V20" s="71">
        <f t="shared" si="12"/>
        <v>5.3387605816594963E-3</v>
      </c>
      <c r="W20" s="71">
        <f t="shared" si="13"/>
        <v>5.3387605816594963E-3</v>
      </c>
      <c r="X20" s="71">
        <f t="shared" si="14"/>
        <v>-0.15600237717908083</v>
      </c>
      <c r="Y20" s="259"/>
    </row>
    <row r="21" spans="1:25">
      <c r="A21" s="28" t="s">
        <v>163</v>
      </c>
      <c r="B21" s="28" t="s">
        <v>212</v>
      </c>
      <c r="C21" s="28" t="s">
        <v>134</v>
      </c>
      <c r="D21" s="34">
        <f>_xll.ciqfunctions.udf.CIQ($A21,"IQ_MARKETCAP",H$1,"USD")</f>
        <v>443556.86245000002</v>
      </c>
      <c r="E21" s="34">
        <f t="shared" si="1"/>
        <v>1.0565457456540335</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186.97</v>
      </c>
      <c r="I21" s="45">
        <f>IF(_xll.ciqfunctions.udf.CIQ($A21,"IQ_CLOSEPRICE",I$1,"USD")=0,_xll.ciqfunctions.udf.CIQ($A21,"IQ_CLOSEPRICE",I$2,"USD"),_xll.ciqfunctions.udf.CIQ($A21,"IQ_CLOSEPRICE",I$1,"USD"))</f>
        <v>182.68</v>
      </c>
      <c r="J21" s="45">
        <f>IF(_xll.ciqfunctions.udf.CIQ($A21,"IQ_CLOSEPRICE",J$1,"USD")=0,_xll.ciqfunctions.udf.CIQ($A21,"IQ_CLOSEPRICE",J$2,"USD"),_xll.ciqfunctions.udf.CIQ($A21,"IQ_CLOSEPRICE",J$1,"USD"))</f>
        <v>182.68</v>
      </c>
      <c r="K21" s="45">
        <f>IF(_xll.ciqfunctions.udf.CIQ($A21,"IQ_CLOSEPRICE",K$1,"USD")=0,_xll.ciqfunctions.udf.CIQ($A21,"IQ_CLOSEPRICE",K$2,"USD"),_xll.ciqfunctions.udf.CIQ($A21,"IQ_CLOSEPRICE",K$1,"USD"))</f>
        <v>75.63</v>
      </c>
      <c r="L21" s="55">
        <f t="shared" si="2"/>
        <v>2.3483687322093161E-2</v>
      </c>
      <c r="M21" s="55">
        <f t="shared" si="3"/>
        <v>2.3483687322093161E-2</v>
      </c>
      <c r="N21" s="55">
        <f t="shared" si="4"/>
        <v>1.472167129445987</v>
      </c>
      <c r="O21" s="20">
        <f t="shared" si="5"/>
        <v>2.4242291537978258E-2</v>
      </c>
      <c r="P21" s="36">
        <f t="shared" si="7"/>
        <v>5.6601922026425874E-2</v>
      </c>
      <c r="Q21" s="55"/>
      <c r="R21" s="67" t="str">
        <f t="shared" si="8"/>
        <v>PLTR</v>
      </c>
      <c r="S21" s="68" t="str">
        <f t="shared" si="9"/>
        <v>Infrastructure</v>
      </c>
      <c r="T21" s="69">
        <f t="shared" si="10"/>
        <v>443.55686245000004</v>
      </c>
      <c r="U21" s="70">
        <f t="shared" si="11"/>
        <v>1.6676550808544237</v>
      </c>
      <c r="V21" s="71">
        <f t="shared" si="12"/>
        <v>2.3483687322093161E-2</v>
      </c>
      <c r="W21" s="71">
        <f t="shared" si="13"/>
        <v>2.3483687322093161E-2</v>
      </c>
      <c r="X21" s="71">
        <f t="shared" si="14"/>
        <v>1.472167129445987</v>
      </c>
      <c r="Y21" s="259"/>
    </row>
    <row r="22" spans="1:25">
      <c r="A22" s="28" t="s">
        <v>161</v>
      </c>
      <c r="B22" s="28" t="s">
        <v>213</v>
      </c>
      <c r="C22" s="28" t="s">
        <v>134</v>
      </c>
      <c r="D22" s="34">
        <f>_xll.ciqfunctions.udf.CIQ($A22,"IQ_MARKETCAP",H$1,"USD")</f>
        <v>713050.34537999996</v>
      </c>
      <c r="E22" s="34">
        <f t="shared" si="1"/>
        <v>0.92758628430892853</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253.86</v>
      </c>
      <c r="I22" s="45">
        <f>IF(_xll.ciqfunctions.udf.CIQ($A22,"IQ_CLOSEPRICE",I$1,"USD")=0,_xll.ciqfunctions.udf.CIQ($A22,"IQ_CLOSEPRICE",I$2,"USD"),_xll.ciqfunctions.udf.CIQ($A22,"IQ_CLOSEPRICE",I$1,"USD"))</f>
        <v>252.68</v>
      </c>
      <c r="J22" s="45">
        <f>IF(_xll.ciqfunctions.udf.CIQ($A22,"IQ_CLOSEPRICE",J$1,"USD")=0,_xll.ciqfunctions.udf.CIQ($A22,"IQ_CLOSEPRICE",J$2,"USD"),_xll.ciqfunctions.udf.CIQ($A22,"IQ_CLOSEPRICE",J$1,"USD"))</f>
        <v>252.68</v>
      </c>
      <c r="K22" s="45">
        <f>IF(_xll.ciqfunctions.udf.CIQ($A22,"IQ_CLOSEPRICE",K$1,"USD")=0,_xll.ciqfunctions.udf.CIQ($A22,"IQ_CLOSEPRICE",K$2,"USD"),_xll.ciqfunctions.udf.CIQ($A22,"IQ_CLOSEPRICE",K$1,"USD"))</f>
        <v>166.64</v>
      </c>
      <c r="L22" s="55">
        <f t="shared" si="2"/>
        <v>4.6699382618331509E-3</v>
      </c>
      <c r="M22" s="55">
        <f t="shared" si="3"/>
        <v>4.6699382618331509E-3</v>
      </c>
      <c r="N22" s="55">
        <f t="shared" si="4"/>
        <v>0.52340374459913597</v>
      </c>
      <c r="O22" s="20">
        <f t="shared" si="5"/>
        <v>4.3116356081483575E-3</v>
      </c>
      <c r="P22" s="36">
        <f t="shared" si="7"/>
        <v>1.006698818535566E-2</v>
      </c>
      <c r="Q22" s="55"/>
      <c r="R22" s="67" t="str">
        <f t="shared" si="8"/>
        <v>ORCL</v>
      </c>
      <c r="S22" s="68" t="str">
        <f t="shared" si="9"/>
        <v>Infrastructure</v>
      </c>
      <c r="T22" s="69">
        <f t="shared" si="10"/>
        <v>713.05034537999995</v>
      </c>
      <c r="U22" s="70">
        <f t="shared" si="11"/>
        <v>2.6808784443324951</v>
      </c>
      <c r="V22" s="71">
        <f t="shared" si="12"/>
        <v>4.6699382618331509E-3</v>
      </c>
      <c r="W22" s="71">
        <f t="shared" si="13"/>
        <v>4.6699382618331509E-3</v>
      </c>
      <c r="X22" s="71">
        <f t="shared" si="14"/>
        <v>0.52340374459913597</v>
      </c>
      <c r="Y22" s="259"/>
    </row>
    <row r="23" spans="1:25">
      <c r="A23" s="28" t="s">
        <v>157</v>
      </c>
      <c r="B23" s="28" t="s">
        <v>214</v>
      </c>
      <c r="C23" s="28" t="s">
        <v>134</v>
      </c>
      <c r="D23" s="43">
        <f>_xll.ciqfunctions.udf.CIQ($A23,"IQ_MARKETCAP",H$1,"USD")</f>
        <v>17981.914390000002</v>
      </c>
      <c r="E23" s="43">
        <f t="shared" si="1"/>
        <v>1.3581177668809343</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75.33</v>
      </c>
      <c r="I23" s="45">
        <f>IF(_xll.ciqfunctions.udf.CIQ($A23,"IQ_CLOSEPRICE",I$1,"USD")=0,_xll.ciqfunctions.udf.CIQ($A23,"IQ_CLOSEPRICE",I$2,"USD"),_xll.ciqfunctions.udf.CIQ($A23,"IQ_CLOSEPRICE",I$1,"USD"))</f>
        <v>70.239999999999995</v>
      </c>
      <c r="J23" s="45">
        <f>IF(_xll.ciqfunctions.udf.CIQ($A23,"IQ_CLOSEPRICE",J$1,"USD")=0,_xll.ciqfunctions.udf.CIQ($A23,"IQ_CLOSEPRICE",J$2,"USD"),_xll.ciqfunctions.udf.CIQ($A23,"IQ_CLOSEPRICE",J$1,"USD"))</f>
        <v>70.239999999999995</v>
      </c>
      <c r="K23" s="45">
        <f>IF(_xll.ciqfunctions.udf.CIQ($A23,"IQ_CLOSEPRICE",K$1,"USD")=0,_xll.ciqfunctions.udf.CIQ($A23,"IQ_CLOSEPRICE",K$2,"USD"),_xll.ciqfunctions.udf.CIQ($A23,"IQ_CLOSEPRICE",K$1,"USD"))</f>
        <v>27.7</v>
      </c>
      <c r="L23" s="49">
        <f t="shared" si="2"/>
        <v>7.2465831435079675E-2</v>
      </c>
      <c r="M23" s="49">
        <f t="shared" si="3"/>
        <v>7.2465831435079675E-2</v>
      </c>
      <c r="N23" s="49">
        <f t="shared" si="4"/>
        <v>1.7194945848375451</v>
      </c>
      <c r="O23" s="50">
        <f t="shared" si="5"/>
        <v>9.1767150317588753E-2</v>
      </c>
      <c r="P23" s="51">
        <f t="shared" si="7"/>
        <v>0.21426180271473802</v>
      </c>
      <c r="Q23" s="55"/>
      <c r="R23" s="67" t="str">
        <f t="shared" si="8"/>
        <v>NBIS</v>
      </c>
      <c r="S23" s="68" t="str">
        <f t="shared" si="9"/>
        <v>Infrastructure</v>
      </c>
      <c r="T23" s="69">
        <f t="shared" si="10"/>
        <v>17.98191439</v>
      </c>
      <c r="U23" s="70">
        <f t="shared" si="11"/>
        <v>6.7607185086338589E-2</v>
      </c>
      <c r="V23" s="71">
        <f t="shared" si="12"/>
        <v>7.2465831435079675E-2</v>
      </c>
      <c r="W23" s="71">
        <f t="shared" si="13"/>
        <v>7.2465831435079675E-2</v>
      </c>
      <c r="X23" s="71">
        <f t="shared" si="14"/>
        <v>1.7194945848375451</v>
      </c>
      <c r="Y23" s="259"/>
    </row>
    <row r="24" spans="1:25">
      <c r="A24" s="28" t="s">
        <v>148</v>
      </c>
      <c r="B24" s="28" t="s">
        <v>215</v>
      </c>
      <c r="C24" s="28" t="s">
        <v>134</v>
      </c>
      <c r="D24" s="34">
        <f>_xll.ciqfunctions.udf.CIQ($A24,"IQ_MARKETCAP",H$1,"USD")</f>
        <v>7720.9790999999996</v>
      </c>
      <c r="E24" s="34">
        <f t="shared" si="1"/>
        <v>0.44824296998242125</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73.12</v>
      </c>
      <c r="I24" s="45">
        <f>IF(_xll.ciqfunctions.udf.CIQ($A24,"IQ_CLOSEPRICE",I$1,"USD")=0,_xll.ciqfunctions.udf.CIQ($A24,"IQ_CLOSEPRICE",I$2,"USD"),_xll.ciqfunctions.udf.CIQ($A24,"IQ_CLOSEPRICE",I$1,"USD"))</f>
        <v>72.540000000000006</v>
      </c>
      <c r="J24" s="45">
        <f>IF(_xll.ciqfunctions.udf.CIQ($A24,"IQ_CLOSEPRICE",J$1,"USD")=0,_xll.ciqfunctions.udf.CIQ($A24,"IQ_CLOSEPRICE",J$2,"USD"),_xll.ciqfunctions.udf.CIQ($A24,"IQ_CLOSEPRICE",J$1,"USD"))</f>
        <v>72.540000000000006</v>
      </c>
      <c r="K24" s="45">
        <f>IF(_xll.ciqfunctions.udf.CIQ($A24,"IQ_CLOSEPRICE",K$1,"USD")=0,_xll.ciqfunctions.udf.CIQ($A24,"IQ_CLOSEPRICE",K$2,"USD"),_xll.ciqfunctions.udf.CIQ($A24,"IQ_CLOSEPRICE",K$1,"USD"))</f>
        <v>99.08</v>
      </c>
      <c r="L24" s="55">
        <f t="shared" si="2"/>
        <v>7.9955886407498955E-3</v>
      </c>
      <c r="M24" s="55">
        <f t="shared" si="3"/>
        <v>7.9955886407498955E-3</v>
      </c>
      <c r="N24" s="55">
        <f t="shared" si="4"/>
        <v>-0.26201049656842945</v>
      </c>
      <c r="O24" s="20">
        <f t="shared" si="5"/>
        <v>3.5555377815892166E-3</v>
      </c>
      <c r="P24" s="36">
        <f t="shared" si="7"/>
        <v>8.3016191749135191E-3</v>
      </c>
      <c r="Q24" s="55"/>
      <c r="R24" s="67" t="str">
        <f t="shared" si="8"/>
        <v>ESTC</v>
      </c>
      <c r="S24" s="68" t="str">
        <f t="shared" si="9"/>
        <v>Infrastructure</v>
      </c>
      <c r="T24" s="69">
        <f t="shared" si="10"/>
        <v>7.7209790999999992</v>
      </c>
      <c r="U24" s="70">
        <f t="shared" si="11"/>
        <v>2.9028814826954134E-2</v>
      </c>
      <c r="V24" s="71">
        <f t="shared" si="12"/>
        <v>7.9955886407498955E-3</v>
      </c>
      <c r="W24" s="71">
        <f t="shared" si="13"/>
        <v>7.9955886407498955E-3</v>
      </c>
      <c r="X24" s="71">
        <f t="shared" si="14"/>
        <v>-0.26201049656842945</v>
      </c>
      <c r="Y24" s="259"/>
    </row>
    <row r="25" spans="1:25">
      <c r="A25" s="28" t="s">
        <v>169</v>
      </c>
      <c r="B25" s="28" t="s">
        <v>216</v>
      </c>
      <c r="C25" s="28" t="s">
        <v>134</v>
      </c>
      <c r="D25" s="34">
        <f>_xll.ciqfunctions.udf.CIQ($A25,"IQ_MARKETCAP",H$1,"USD")</f>
        <v>64416.012130000003</v>
      </c>
      <c r="E25" s="34">
        <f t="shared" si="1"/>
        <v>0.54113119567558332</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193.06</v>
      </c>
      <c r="I25" s="45">
        <f>IF(_xll.ciqfunctions.udf.CIQ($A25,"IQ_CLOSEPRICE",I$1,"USD")=0,_xll.ciqfunctions.udf.CIQ($A25,"IQ_CLOSEPRICE",I$2,"USD"),_xll.ciqfunctions.udf.CIQ($A25,"IQ_CLOSEPRICE",I$1,"USD"))</f>
        <v>191.8</v>
      </c>
      <c r="J25" s="45">
        <f>IF(_xll.ciqfunctions.udf.CIQ($A25,"IQ_CLOSEPRICE",J$1,"USD")=0,_xll.ciqfunctions.udf.CIQ($A25,"IQ_CLOSEPRICE",J$2,"USD"),_xll.ciqfunctions.udf.CIQ($A25,"IQ_CLOSEPRICE",J$1,"USD"))</f>
        <v>191.8</v>
      </c>
      <c r="K25" s="45">
        <f>IF(_xll.ciqfunctions.udf.CIQ($A25,"IQ_CLOSEPRICE",K$1,"USD")=0,_xll.ciqfunctions.udf.CIQ($A25,"IQ_CLOSEPRICE",K$2,"USD"),_xll.ciqfunctions.udf.CIQ($A25,"IQ_CLOSEPRICE",K$1,"USD"))</f>
        <v>154.41</v>
      </c>
      <c r="L25" s="55">
        <f t="shared" si="2"/>
        <v>6.5693430656934559E-3</v>
      </c>
      <c r="M25" s="55">
        <f t="shared" si="3"/>
        <v>6.5693430656934559E-3</v>
      </c>
      <c r="N25" s="55">
        <f t="shared" si="4"/>
        <v>0.25030762256330563</v>
      </c>
      <c r="O25" s="20">
        <f t="shared" si="5"/>
        <v>3.5316756788108879E-3</v>
      </c>
      <c r="P25" s="36">
        <f t="shared" si="7"/>
        <v>8.2459049335956314E-3</v>
      </c>
      <c r="Q25" s="55"/>
      <c r="R25" s="67" t="str">
        <f t="shared" si="8"/>
        <v>SNOW</v>
      </c>
      <c r="S25" s="68" t="str">
        <f t="shared" si="9"/>
        <v>Infrastructure</v>
      </c>
      <c r="T25" s="69">
        <f t="shared" si="10"/>
        <v>64.416012129999999</v>
      </c>
      <c r="U25" s="70">
        <f t="shared" si="11"/>
        <v>0.24218696408757298</v>
      </c>
      <c r="V25" s="71">
        <f t="shared" si="12"/>
        <v>6.5693430656934559E-3</v>
      </c>
      <c r="W25" s="71">
        <f t="shared" si="13"/>
        <v>6.5693430656934559E-3</v>
      </c>
      <c r="X25" s="71">
        <f t="shared" si="14"/>
        <v>0.25030762256330563</v>
      </c>
      <c r="Y25" s="259"/>
    </row>
    <row r="26" spans="1:25">
      <c r="A26" s="28" t="s">
        <v>145</v>
      </c>
      <c r="B26" s="28" t="s">
        <v>217</v>
      </c>
      <c r="C26" s="28" t="s">
        <v>134</v>
      </c>
      <c r="D26" s="34">
        <f>_xll.ciqfunctions.udf.CIQ($A26,"IQ_MARKETCAP",H$1,"USD")</f>
        <v>44974.171450000002</v>
      </c>
      <c r="E26" s="34">
        <f t="shared" si="1"/>
        <v>0.53720370472732404</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128.96</v>
      </c>
      <c r="I26" s="45">
        <f>IF(_xll.ciqfunctions.udf.CIQ($A26,"IQ_CLOSEPRICE",I$1,"USD")=0,_xll.ciqfunctions.udf.CIQ($A26,"IQ_CLOSEPRICE",I$2,"USD"),_xll.ciqfunctions.udf.CIQ($A26,"IQ_CLOSEPRICE",I$1,"USD"))</f>
        <v>128.83000000000001</v>
      </c>
      <c r="J26" s="45">
        <f>IF(_xll.ciqfunctions.udf.CIQ($A26,"IQ_CLOSEPRICE",J$1,"USD")=0,_xll.ciqfunctions.udf.CIQ($A26,"IQ_CLOSEPRICE",J$2,"USD"),_xll.ciqfunctions.udf.CIQ($A26,"IQ_CLOSEPRICE",J$1,"USD"))</f>
        <v>128.83000000000001</v>
      </c>
      <c r="K26" s="45">
        <f>IF(_xll.ciqfunctions.udf.CIQ($A26,"IQ_CLOSEPRICE",K$1,"USD")=0,_xll.ciqfunctions.udf.CIQ($A26,"IQ_CLOSEPRICE",K$2,"USD"),_xll.ciqfunctions.udf.CIQ($A26,"IQ_CLOSEPRICE",K$1,"USD"))</f>
        <v>142.88999999999999</v>
      </c>
      <c r="L26" s="55">
        <f t="shared" si="2"/>
        <v>1.0090817356205317E-3</v>
      </c>
      <c r="M26" s="55">
        <f t="shared" si="3"/>
        <v>1.0090817356205317E-3</v>
      </c>
      <c r="N26" s="55">
        <f t="shared" si="4"/>
        <v>-9.7487577857092722E-2</v>
      </c>
      <c r="O26" s="20">
        <f t="shared" si="5"/>
        <v>5.4153599266865441E-4</v>
      </c>
      <c r="P26" s="36">
        <f t="shared" si="7"/>
        <v>1.2644010152057846E-3</v>
      </c>
      <c r="Q26" s="55"/>
      <c r="R26" s="67" t="str">
        <f t="shared" si="8"/>
        <v>DDOG</v>
      </c>
      <c r="S26" s="68" t="str">
        <f t="shared" si="9"/>
        <v>Infrastructure</v>
      </c>
      <c r="T26" s="69">
        <f t="shared" si="10"/>
        <v>44.97417145</v>
      </c>
      <c r="U26" s="70">
        <f t="shared" si="11"/>
        <v>0.16909084691315088</v>
      </c>
      <c r="V26" s="71">
        <f t="shared" si="12"/>
        <v>1.0090817356205317E-3</v>
      </c>
      <c r="W26" s="71">
        <f t="shared" si="13"/>
        <v>1.0090817356205317E-3</v>
      </c>
      <c r="X26" s="71">
        <f t="shared" si="14"/>
        <v>-9.7487577857092722E-2</v>
      </c>
      <c r="Y26" s="259"/>
    </row>
    <row r="27" spans="1:25">
      <c r="A27" s="28" t="s">
        <v>158</v>
      </c>
      <c r="B27" s="28" t="s">
        <v>218</v>
      </c>
      <c r="C27" s="28" t="s">
        <v>134</v>
      </c>
      <c r="D27" s="34">
        <f>_xll.ciqfunctions.udf.CIQ($A27,"IQ_MARKETCAP",H$1,"USD")</f>
        <v>70508.279500000004</v>
      </c>
      <c r="E27" s="34">
        <f t="shared" si="1"/>
        <v>0.72861789112911735</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202.33</v>
      </c>
      <c r="I27" s="45">
        <f>IF(_xll.ciqfunctions.udf.CIQ($A27,"IQ_CLOSEPRICE",I$1,"USD")=0,_xll.ciqfunctions.udf.CIQ($A27,"IQ_CLOSEPRICE",I$2,"USD"),_xll.ciqfunctions.udf.CIQ($A27,"IQ_CLOSEPRICE",I$1,"USD"))</f>
        <v>201.17</v>
      </c>
      <c r="J27" s="45">
        <f>IF(_xll.ciqfunctions.udf.CIQ($A27,"IQ_CLOSEPRICE",J$1,"USD")=0,_xll.ciqfunctions.udf.CIQ($A27,"IQ_CLOSEPRICE",J$2,"USD"),_xll.ciqfunctions.udf.CIQ($A27,"IQ_CLOSEPRICE",J$1,"USD"))</f>
        <v>201.17</v>
      </c>
      <c r="K27" s="45">
        <f>IF(_xll.ciqfunctions.udf.CIQ($A27,"IQ_CLOSEPRICE",K$1,"USD")=0,_xll.ciqfunctions.udf.CIQ($A27,"IQ_CLOSEPRICE",K$2,"USD"),_xll.ciqfunctions.udf.CIQ($A27,"IQ_CLOSEPRICE",K$1,"USD"))</f>
        <v>107.68</v>
      </c>
      <c r="L27" s="55">
        <f t="shared" si="2"/>
        <v>5.7662673360840966E-3</v>
      </c>
      <c r="M27" s="55">
        <f t="shared" si="3"/>
        <v>5.7662673360840966E-3</v>
      </c>
      <c r="N27" s="55">
        <f t="shared" si="4"/>
        <v>0.87899331352154531</v>
      </c>
      <c r="O27" s="20">
        <f t="shared" si="5"/>
        <v>4.177318013689489E-3</v>
      </c>
      <c r="P27" s="36">
        <f t="shared" si="7"/>
        <v>9.7533778157902415E-3</v>
      </c>
      <c r="Q27" s="55"/>
      <c r="R27" s="67" t="str">
        <f t="shared" si="8"/>
        <v>NET</v>
      </c>
      <c r="S27" s="68" t="str">
        <f t="shared" si="9"/>
        <v>Infrastructure</v>
      </c>
      <c r="T27" s="69">
        <f t="shared" si="10"/>
        <v>70.5082795</v>
      </c>
      <c r="U27" s="70">
        <f t="shared" si="11"/>
        <v>0.2650922587489748</v>
      </c>
      <c r="V27" s="71">
        <f t="shared" si="12"/>
        <v>5.7662673360840966E-3</v>
      </c>
      <c r="W27" s="71">
        <f t="shared" si="13"/>
        <v>5.7662673360840966E-3</v>
      </c>
      <c r="X27" s="71">
        <f t="shared" si="14"/>
        <v>0.87899331352154531</v>
      </c>
      <c r="Y27" s="259"/>
    </row>
    <row r="28" spans="1:25">
      <c r="A28" s="28" t="s">
        <v>150</v>
      </c>
      <c r="B28" s="28" t="s">
        <v>219</v>
      </c>
      <c r="C28" s="28" t="s">
        <v>134</v>
      </c>
      <c r="D28" s="43">
        <f>_xll.ciqfunctions.udf.CIQ($A28,"IQ_MARKETCAP",H$1,"USD")</f>
        <v>6484.1</v>
      </c>
      <c r="E28" s="43">
        <f t="shared" si="1"/>
        <v>0.30929490984296609</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39.25</v>
      </c>
      <c r="I28" s="45">
        <f>IF(_xll.ciqfunctions.udf.CIQ($A28,"IQ_CLOSEPRICE",I$1,"USD")=0,_xll.ciqfunctions.udf.CIQ($A28,"IQ_CLOSEPRICE",I$2,"USD"),_xll.ciqfunctions.udf.CIQ($A28,"IQ_CLOSEPRICE",I$1,"USD"))</f>
        <v>38.82</v>
      </c>
      <c r="J28" s="45">
        <f>IF(_xll.ciqfunctions.udf.CIQ($A28,"IQ_CLOSEPRICE",J$1,"USD")=0,_xll.ciqfunctions.udf.CIQ($A28,"IQ_CLOSEPRICE",J$2,"USD"),_xll.ciqfunctions.udf.CIQ($A28,"IQ_CLOSEPRICE",J$1,"USD"))</f>
        <v>38.82</v>
      </c>
      <c r="K28" s="45">
        <f>IF(_xll.ciqfunctions.udf.CIQ($A28,"IQ_CLOSEPRICE",K$1,"USD")=0,_xll.ciqfunctions.udf.CIQ($A28,"IQ_CLOSEPRICE",K$2,"USD"),_xll.ciqfunctions.udf.CIQ($A28,"IQ_CLOSEPRICE",K$1,"USD"))</f>
        <v>56.35</v>
      </c>
      <c r="L28" s="49">
        <f t="shared" si="2"/>
        <v>1.1076764554353469E-2</v>
      </c>
      <c r="M28" s="49">
        <f t="shared" si="3"/>
        <v>1.1076764554353469E-2</v>
      </c>
      <c r="N28" s="49">
        <f t="shared" si="4"/>
        <v>-0.30346051464063883</v>
      </c>
      <c r="O28" s="50">
        <f t="shared" si="5"/>
        <v>3.3884537893624288E-3</v>
      </c>
      <c r="P28" s="51">
        <f t="shared" si="7"/>
        <v>7.9115044415324475E-3</v>
      </c>
      <c r="Q28" s="55"/>
      <c r="R28" s="67" t="str">
        <f t="shared" si="8"/>
        <v>GTLB</v>
      </c>
      <c r="S28" s="68" t="str">
        <f t="shared" si="9"/>
        <v>Infrastructure</v>
      </c>
      <c r="T28" s="69">
        <f t="shared" si="10"/>
        <v>6.4841000000000006</v>
      </c>
      <c r="U28" s="70">
        <f t="shared" si="11"/>
        <v>2.4378480472697216E-2</v>
      </c>
      <c r="V28" s="71">
        <f t="shared" si="12"/>
        <v>1.1076764554353469E-2</v>
      </c>
      <c r="W28" s="71">
        <f t="shared" si="13"/>
        <v>1.1076764554353469E-2</v>
      </c>
      <c r="X28" s="71">
        <f t="shared" si="14"/>
        <v>-0.30346051464063883</v>
      </c>
      <c r="Y28" s="259"/>
    </row>
    <row r="29" spans="1:25">
      <c r="A29" s="28" t="s">
        <v>162</v>
      </c>
      <c r="B29" s="28" t="s">
        <v>220</v>
      </c>
      <c r="C29" s="28" t="s">
        <v>134</v>
      </c>
      <c r="D29" s="34">
        <f>_xll.ciqfunctions.udf.CIQ($A29,"IQ_MARKETCAP",H$1,"USD")</f>
        <v>117155.92915</v>
      </c>
      <c r="E29" s="34">
        <f t="shared" si="1"/>
        <v>0.35458718702219172</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175.4</v>
      </c>
      <c r="I29" s="45">
        <f>IF(_xll.ciqfunctions.udf.CIQ($A29,"IQ_CLOSEPRICE",I$1,"USD")=0,_xll.ciqfunctions.udf.CIQ($A29,"IQ_CLOSEPRICE",I$2,"USD"),_xll.ciqfunctions.udf.CIQ($A29,"IQ_CLOSEPRICE",I$1,"USD"))</f>
        <v>168.17</v>
      </c>
      <c r="J29" s="45">
        <f>IF(_xll.ciqfunctions.udf.CIQ($A29,"IQ_CLOSEPRICE",J$1,"USD")=0,_xll.ciqfunctions.udf.CIQ($A29,"IQ_CLOSEPRICE",J$2,"USD"),_xll.ciqfunctions.udf.CIQ($A29,"IQ_CLOSEPRICE",J$1,"USD"))</f>
        <v>168.17</v>
      </c>
      <c r="K29" s="45">
        <f>IF(_xll.ciqfunctions.udf.CIQ($A29,"IQ_CLOSEPRICE",K$1,"USD")=0,_xll.ciqfunctions.udf.CIQ($A29,"IQ_CLOSEPRICE",K$2,"USD"),_xll.ciqfunctions.udf.CIQ($A29,"IQ_CLOSEPRICE",K$1,"USD"))</f>
        <v>181.96</v>
      </c>
      <c r="L29" s="55">
        <f t="shared" si="2"/>
        <v>4.2992210263423924E-2</v>
      </c>
      <c r="M29" s="55">
        <f t="shared" si="3"/>
        <v>4.2992210263423924E-2</v>
      </c>
      <c r="N29" s="55">
        <f t="shared" si="4"/>
        <v>-3.6051879533963493E-2</v>
      </c>
      <c r="O29" s="20">
        <f t="shared" si="5"/>
        <v>1.4616108108155373E-2</v>
      </c>
      <c r="P29" s="36">
        <f t="shared" si="7"/>
        <v>3.4126304032420521E-2</v>
      </c>
      <c r="Q29" s="55"/>
      <c r="R29" s="67" t="str">
        <f t="shared" si="8"/>
        <v>PANW</v>
      </c>
      <c r="S29" s="68" t="str">
        <f t="shared" si="9"/>
        <v>Infrastructure</v>
      </c>
      <c r="T29" s="69">
        <f t="shared" si="10"/>
        <v>117.15592914999999</v>
      </c>
      <c r="U29" s="70">
        <f t="shared" si="11"/>
        <v>0.44047493577273228</v>
      </c>
      <c r="V29" s="71">
        <f t="shared" si="12"/>
        <v>4.2992210263423924E-2</v>
      </c>
      <c r="W29" s="71">
        <f t="shared" si="13"/>
        <v>4.2992210263423924E-2</v>
      </c>
      <c r="X29" s="71">
        <f t="shared" si="14"/>
        <v>-3.6051879533963493E-2</v>
      </c>
      <c r="Y29" s="259"/>
    </row>
    <row r="30" spans="1:25">
      <c r="A30" s="28" t="s">
        <v>152</v>
      </c>
      <c r="B30" s="28" t="s">
        <v>221</v>
      </c>
      <c r="C30" s="28" t="s">
        <v>134</v>
      </c>
      <c r="D30" s="34">
        <f>_xll.ciqfunctions.udf.CIQ($A30,"IQ_MARKETCAP",H$1,"USD")</f>
        <v>16981.86853</v>
      </c>
      <c r="E30" s="34">
        <f t="shared" si="1"/>
        <v>0.40813191552495165</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207.82</v>
      </c>
      <c r="I30" s="45">
        <f>IF(_xll.ciqfunctions.udf.CIQ($A30,"IQ_CLOSEPRICE",I$1,"USD")=0,_xll.ciqfunctions.udf.CIQ($A30,"IQ_CLOSEPRICE",I$2,"USD"),_xll.ciqfunctions.udf.CIQ($A30,"IQ_CLOSEPRICE",I$1,"USD"))</f>
        <v>201</v>
      </c>
      <c r="J30" s="45">
        <f>IF(_xll.ciqfunctions.udf.CIQ($A30,"IQ_CLOSEPRICE",J$1,"USD")=0,_xll.ciqfunctions.udf.CIQ($A30,"IQ_CLOSEPRICE",J$2,"USD"),_xll.ciqfunctions.udf.CIQ($A30,"IQ_CLOSEPRICE",J$1,"USD"))</f>
        <v>201</v>
      </c>
      <c r="K30" s="45">
        <f>IF(_xll.ciqfunctions.udf.CIQ($A30,"IQ_CLOSEPRICE",K$1,"USD")=0,_xll.ciqfunctions.udf.CIQ($A30,"IQ_CLOSEPRICE",K$2,"USD"),_xll.ciqfunctions.udf.CIQ($A30,"IQ_CLOSEPRICE",K$1,"USD"))</f>
        <v>232.81</v>
      </c>
      <c r="L30" s="55">
        <f t="shared" si="2"/>
        <v>3.3930348258706333E-2</v>
      </c>
      <c r="M30" s="55">
        <f t="shared" si="3"/>
        <v>3.3930348258706333E-2</v>
      </c>
      <c r="N30" s="55">
        <f t="shared" si="4"/>
        <v>-0.10734074996778498</v>
      </c>
      <c r="O30" s="20">
        <f t="shared" si="5"/>
        <v>1.3393608237321563E-2</v>
      </c>
      <c r="P30" s="36">
        <f t="shared" si="7"/>
        <v>3.1271959909966257E-2</v>
      </c>
      <c r="Q30" s="55"/>
      <c r="R30" s="67" t="str">
        <f t="shared" si="8"/>
        <v>MDB</v>
      </c>
      <c r="S30" s="68" t="str">
        <f t="shared" si="9"/>
        <v>Infrastructure</v>
      </c>
      <c r="T30" s="69">
        <f t="shared" si="10"/>
        <v>16.98186853</v>
      </c>
      <c r="U30" s="70">
        <f t="shared" si="11"/>
        <v>6.3847280323948791E-2</v>
      </c>
      <c r="V30" s="71">
        <f t="shared" si="12"/>
        <v>3.3930348258706333E-2</v>
      </c>
      <c r="W30" s="71">
        <f t="shared" si="13"/>
        <v>3.3930348258706333E-2</v>
      </c>
      <c r="X30" s="71">
        <f t="shared" si="14"/>
        <v>-0.10734074996778498</v>
      </c>
      <c r="Y30" s="259"/>
    </row>
    <row r="31" spans="1:25">
      <c r="A31" s="28" t="s">
        <v>164</v>
      </c>
      <c r="B31" s="28" t="s">
        <v>222</v>
      </c>
      <c r="C31" s="28" t="s">
        <v>134</v>
      </c>
      <c r="D31" s="34">
        <f>_xll.ciqfunctions.udf.CIQ($A31,"IQ_MARKETCAP",H$1,"USD")</f>
        <v>19417.06999</v>
      </c>
      <c r="E31" s="34">
        <f t="shared" si="1"/>
        <v>0.39062671212162237</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59.41</v>
      </c>
      <c r="I31" s="45">
        <f>IF(_xll.ciqfunctions.udf.CIQ($A31,"IQ_CLOSEPRICE",I$1,"USD")=0,_xll.ciqfunctions.udf.CIQ($A31,"IQ_CLOSEPRICE",I$2,"USD"),_xll.ciqfunctions.udf.CIQ($A31,"IQ_CLOSEPRICE",I$1,"USD"))</f>
        <v>57.34</v>
      </c>
      <c r="J31" s="45">
        <f>IF(_xll.ciqfunctions.udf.CIQ($A31,"IQ_CLOSEPRICE",J$1,"USD")=0,_xll.ciqfunctions.udf.CIQ($A31,"IQ_CLOSEPRICE",J$2,"USD"),_xll.ciqfunctions.udf.CIQ($A31,"IQ_CLOSEPRICE",J$1,"USD"))</f>
        <v>57.34</v>
      </c>
      <c r="K31" s="45">
        <f>IF(_xll.ciqfunctions.udf.CIQ($A31,"IQ_CLOSEPRICE",K$1,"USD")=0,_xll.ciqfunctions.udf.CIQ($A31,"IQ_CLOSEPRICE",K$2,"USD"),_xll.ciqfunctions.udf.CIQ($A31,"IQ_CLOSEPRICE",K$1,"USD"))</f>
        <v>61.43</v>
      </c>
      <c r="L31" s="55">
        <f t="shared" si="2"/>
        <v>3.6100453435646829E-2</v>
      </c>
      <c r="M31" s="55">
        <f t="shared" si="3"/>
        <v>3.6100453435646829E-2</v>
      </c>
      <c r="N31" s="55">
        <f t="shared" si="4"/>
        <v>-3.288295621032078E-2</v>
      </c>
      <c r="O31" s="20">
        <f t="shared" si="5"/>
        <v>1.3610457735932597E-2</v>
      </c>
      <c r="P31" s="36">
        <f t="shared" si="7"/>
        <v>3.1778269241021971E-2</v>
      </c>
      <c r="Q31" s="55"/>
      <c r="R31" s="67" t="str">
        <f t="shared" si="8"/>
        <v>PSTG</v>
      </c>
      <c r="S31" s="68" t="str">
        <f t="shared" si="9"/>
        <v>Infrastructure</v>
      </c>
      <c r="T31" s="69">
        <f t="shared" si="10"/>
        <v>19.417069990000002</v>
      </c>
      <c r="U31" s="70">
        <f t="shared" si="11"/>
        <v>7.3002986010118606E-2</v>
      </c>
      <c r="V31" s="71">
        <f t="shared" si="12"/>
        <v>3.6100453435646829E-2</v>
      </c>
      <c r="W31" s="71">
        <f t="shared" si="13"/>
        <v>3.6100453435646829E-2</v>
      </c>
      <c r="X31" s="71">
        <f t="shared" si="14"/>
        <v>-3.288295621032078E-2</v>
      </c>
      <c r="Y31" s="259"/>
    </row>
    <row r="32" spans="1:25">
      <c r="A32" s="28" t="s">
        <v>176</v>
      </c>
      <c r="B32" s="28" t="s">
        <v>223</v>
      </c>
      <c r="C32" s="28" t="s">
        <v>134</v>
      </c>
      <c r="D32" s="34">
        <f>_xll.ciqfunctions.udf.CIQ($A32,"IQ_MARKETCAP",H$1,"USD")</f>
        <v>42883.25894</v>
      </c>
      <c r="E32" s="34">
        <f t="shared" si="1"/>
        <v>0.38309562835470379</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275.43</v>
      </c>
      <c r="I32" s="45">
        <f>IF(_xll.ciqfunctions.udf.CIQ($A32,"IQ_CLOSEPRICE",I$1,"USD")=0,_xll.ciqfunctions.udf.CIQ($A32,"IQ_CLOSEPRICE",I$2,"USD"),_xll.ciqfunctions.udf.CIQ($A32,"IQ_CLOSEPRICE",I$1,"USD"))</f>
        <v>271.18</v>
      </c>
      <c r="J32" s="45">
        <f>IF(_xll.ciqfunctions.udf.CIQ($A32,"IQ_CLOSEPRICE",J$1,"USD")=0,_xll.ciqfunctions.udf.CIQ($A32,"IQ_CLOSEPRICE",J$2,"USD"),_xll.ciqfunctions.udf.CIQ($A32,"IQ_CLOSEPRICE",J$1,"USD"))</f>
        <v>271.18</v>
      </c>
      <c r="K32" s="45">
        <f>IF(_xll.ciqfunctions.udf.CIQ($A32,"IQ_CLOSEPRICE",K$1,"USD")=0,_xll.ciqfunctions.udf.CIQ($A32,"IQ_CLOSEPRICE",K$2,"USD"),_xll.ciqfunctions.udf.CIQ($A32,"IQ_CLOSEPRICE",K$1,"USD"))</f>
        <v>180.41</v>
      </c>
      <c r="L32" s="55">
        <f t="shared" si="2"/>
        <v>1.567224721587146E-2</v>
      </c>
      <c r="M32" s="55">
        <f t="shared" si="3"/>
        <v>1.567224721587146E-2</v>
      </c>
      <c r="N32" s="55">
        <f t="shared" si="4"/>
        <v>0.52668920791530405</v>
      </c>
      <c r="O32" s="20">
        <f t="shared" si="5"/>
        <v>5.9113256381203606E-3</v>
      </c>
      <c r="P32" s="36">
        <f t="shared" si="7"/>
        <v>1.3802011757738514E-2</v>
      </c>
      <c r="Q32" s="55"/>
      <c r="R32" s="67" t="str">
        <f t="shared" si="8"/>
        <v>ZS</v>
      </c>
      <c r="S32" s="68" t="str">
        <f t="shared" si="9"/>
        <v>Infrastructure</v>
      </c>
      <c r="T32" s="69">
        <f t="shared" si="10"/>
        <v>42.883258939999997</v>
      </c>
      <c r="U32" s="70">
        <f t="shared" si="11"/>
        <v>0.16122957552696723</v>
      </c>
      <c r="V32" s="71">
        <f t="shared" si="12"/>
        <v>1.567224721587146E-2</v>
      </c>
      <c r="W32" s="71">
        <f t="shared" si="13"/>
        <v>1.567224721587146E-2</v>
      </c>
      <c r="X32" s="71">
        <f t="shared" si="14"/>
        <v>0.52668920791530405</v>
      </c>
      <c r="Y32" s="259"/>
    </row>
    <row r="33" spans="1:25" s="33" customFormat="1">
      <c r="A33" s="28" t="s">
        <v>143</v>
      </c>
      <c r="B33" s="28" t="s">
        <v>224</v>
      </c>
      <c r="C33" s="28" t="s">
        <v>134</v>
      </c>
      <c r="D33" s="34">
        <f>_xll.ciqfunctions.udf.CIQ($A33,"IQ_MARKETCAP",H$1,"USD")</f>
        <v>5708.9626600000001</v>
      </c>
      <c r="E33" s="34">
        <f t="shared" si="1"/>
        <v>0.22286122809403378</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16.559999999999999</v>
      </c>
      <c r="I33" s="45">
        <f>IF(_xll.ciqfunctions.udf.CIQ($A33,"IQ_CLOSEPRICE",I$1,"USD")=0,_xll.ciqfunctions.udf.CIQ($A33,"IQ_CLOSEPRICE",I$2,"USD"),_xll.ciqfunctions.udf.CIQ($A33,"IQ_CLOSEPRICE",I$1,"USD"))</f>
        <v>15.91</v>
      </c>
      <c r="J33" s="45">
        <f>IF(_xll.ciqfunctions.udf.CIQ($A33,"IQ_CLOSEPRICE",J$1,"USD")=0,_xll.ciqfunctions.udf.CIQ($A33,"IQ_CLOSEPRICE",J$2,"USD"),_xll.ciqfunctions.udf.CIQ($A33,"IQ_CLOSEPRICE",J$1,"USD"))</f>
        <v>15.91</v>
      </c>
      <c r="K33" s="45">
        <f>IF(_xll.ciqfunctions.udf.CIQ($A33,"IQ_CLOSEPRICE",K$1,"USD")=0,_xll.ciqfunctions.udf.CIQ($A33,"IQ_CLOSEPRICE",K$2,"USD"),_xll.ciqfunctions.udf.CIQ($A33,"IQ_CLOSEPRICE",K$1,"USD"))</f>
        <v>27.96</v>
      </c>
      <c r="L33" s="55">
        <f t="shared" si="2"/>
        <v>4.0854808296668654E-2</v>
      </c>
      <c r="M33" s="55">
        <f t="shared" si="3"/>
        <v>4.0854808296668654E-2</v>
      </c>
      <c r="N33" s="55">
        <f t="shared" si="4"/>
        <v>-0.40772532188841204</v>
      </c>
      <c r="O33" s="20">
        <f t="shared" si="5"/>
        <v>8.7475723587633857E-3</v>
      </c>
      <c r="P33" s="36">
        <f t="shared" si="7"/>
        <v>2.0424199906826788E-2</v>
      </c>
      <c r="Q33" s="52"/>
      <c r="R33" s="72" t="str">
        <f t="shared" si="8"/>
        <v>CFLT</v>
      </c>
      <c r="S33" s="73" t="str">
        <f t="shared" si="9"/>
        <v>Infrastructure</v>
      </c>
      <c r="T33" s="74">
        <f t="shared" si="10"/>
        <v>5.7089626600000001</v>
      </c>
      <c r="U33" s="256">
        <f t="shared" si="11"/>
        <v>2.14641715467324E-2</v>
      </c>
      <c r="V33" s="75">
        <f t="shared" si="12"/>
        <v>4.0854808296668654E-2</v>
      </c>
      <c r="W33" s="75">
        <f t="shared" si="13"/>
        <v>4.0854808296668654E-2</v>
      </c>
      <c r="X33" s="75">
        <f t="shared" si="14"/>
        <v>-0.40772532188841204</v>
      </c>
      <c r="Y33" s="260"/>
    </row>
    <row r="34" spans="1:25">
      <c r="A34" s="31" t="s">
        <v>160</v>
      </c>
      <c r="B34" s="28" t="s">
        <v>225</v>
      </c>
      <c r="C34" s="31" t="s">
        <v>131</v>
      </c>
      <c r="D34" s="46">
        <f>_xll.ciqfunctions.udf.CIQ($A34,"IQ_MARKETCAP",H$1,"USD")</f>
        <v>4469104</v>
      </c>
      <c r="E34" s="46">
        <f t="shared" si="1"/>
        <v>1.5650296147507219</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183.16</v>
      </c>
      <c r="I34" s="47">
        <f>IF(_xll.ciqfunctions.udf.CIQ($A34,"IQ_CLOSEPRICE",I$1,"USD")=0,_xll.ciqfunctions.udf.CIQ($A34,"IQ_CLOSEPRICE",I$2,"USD"),_xll.ciqfunctions.udf.CIQ($A34,"IQ_CLOSEPRICE",I$1,"USD"))</f>
        <v>182.06</v>
      </c>
      <c r="J34" s="47">
        <f>IF(_xll.ciqfunctions.udf.CIQ($A34,"IQ_CLOSEPRICE",J$1,"USD")=0,_xll.ciqfunctions.udf.CIQ($A34,"IQ_CLOSEPRICE",J$2,"USD"),_xll.ciqfunctions.udf.CIQ($A34,"IQ_CLOSEPRICE",J$1,"USD"))</f>
        <v>182.06</v>
      </c>
      <c r="K34" s="47">
        <f>IF(_xll.ciqfunctions.udf.CIQ($A34,"IQ_CLOSEPRICE",K$1,"USD")=0,_xll.ciqfunctions.udf.CIQ($A34,"IQ_CLOSEPRICE",K$2,"USD"),_xll.ciqfunctions.udf.CIQ($A34,"IQ_CLOSEPRICE",K$1,"USD"))</f>
        <v>134.29</v>
      </c>
      <c r="L34" s="52">
        <f t="shared" si="2"/>
        <v>6.0419641876303665E-3</v>
      </c>
      <c r="M34" s="52">
        <f t="shared" si="3"/>
        <v>6.0419641876303665E-3</v>
      </c>
      <c r="N34" s="52">
        <f t="shared" si="4"/>
        <v>0.36391391764092651</v>
      </c>
      <c r="O34" s="53">
        <f t="shared" si="5"/>
        <v>9.3990640763582951E-3</v>
      </c>
      <c r="P34" s="54">
        <f t="shared" si="7"/>
        <v>2.1945330173839685E-2</v>
      </c>
      <c r="Q34" s="49"/>
      <c r="R34" s="67" t="str">
        <f t="shared" si="8"/>
        <v>NVDA</v>
      </c>
      <c r="S34" s="68" t="str">
        <f t="shared" si="9"/>
        <v>Semi</v>
      </c>
      <c r="T34" s="69">
        <f t="shared" si="10"/>
        <v>4469.1040000000003</v>
      </c>
      <c r="U34" s="79">
        <f t="shared" si="11"/>
        <v>16.802634844381334</v>
      </c>
      <c r="V34" s="71">
        <f t="shared" si="12"/>
        <v>6.0419641876303665E-3</v>
      </c>
      <c r="W34" s="71">
        <f t="shared" si="13"/>
        <v>6.0419641876303665E-3</v>
      </c>
      <c r="X34" s="71">
        <f t="shared" si="14"/>
        <v>0.36391391764092651</v>
      </c>
      <c r="Y34" s="259">
        <f>O48*SUM(P34:P47)</f>
        <v>4.5208495412290073E-3</v>
      </c>
    </row>
    <row r="35" spans="1:25">
      <c r="A35" s="28" t="s">
        <v>136</v>
      </c>
      <c r="B35" s="28" t="s">
        <v>226</v>
      </c>
      <c r="C35" s="28" t="s">
        <v>131</v>
      </c>
      <c r="D35" s="43">
        <f>_xll.ciqfunctions.udf.CIQ($A35,"IQ_MARKETCAP",H$1,"USD")</f>
        <v>3408095.5635000002</v>
      </c>
      <c r="E35" s="34">
        <f t="shared" si="1"/>
        <v>1.0754568422101392</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229.65</v>
      </c>
      <c r="I35" s="45">
        <f>IF(_xll.ciqfunctions.udf.CIQ($A35,"IQ_CLOSEPRICE",I$1,"USD")=0,_xll.ciqfunctions.udf.CIQ($A35,"IQ_CLOSEPRICE",I$2,"USD"),_xll.ciqfunctions.udf.CIQ($A35,"IQ_CLOSEPRICE",I$1,"USD"))</f>
        <v>227.18</v>
      </c>
      <c r="J35" s="45">
        <f>IF(_xll.ciqfunctions.udf.CIQ($A35,"IQ_CLOSEPRICE",J$1,"USD")=0,_xll.ciqfunctions.udf.CIQ($A35,"IQ_CLOSEPRICE",J$2,"USD"),_xll.ciqfunctions.udf.CIQ($A35,"IQ_CLOSEPRICE",J$1,"USD"))</f>
        <v>227.18</v>
      </c>
      <c r="K35" s="45">
        <f>IF(_xll.ciqfunctions.udf.CIQ($A35,"IQ_CLOSEPRICE",K$1,"USD")=0,_xll.ciqfunctions.udf.CIQ($A35,"IQ_CLOSEPRICE",K$2,"USD"),_xll.ciqfunctions.udf.CIQ($A35,"IQ_CLOSEPRICE",K$1,"USD"))</f>
        <v>250.42</v>
      </c>
      <c r="L35" s="49">
        <f t="shared" si="2"/>
        <v>1.0872435953869219E-2</v>
      </c>
      <c r="M35" s="49">
        <f t="shared" si="3"/>
        <v>1.0872435953869219E-2</v>
      </c>
      <c r="N35" s="49">
        <f t="shared" si="4"/>
        <v>-8.2940659691717822E-2</v>
      </c>
      <c r="O35" s="50">
        <f t="shared" si="5"/>
        <v>1.1567073373651393E-2</v>
      </c>
      <c r="P35" s="51">
        <f t="shared" si="7"/>
        <v>2.7007289477715968E-2</v>
      </c>
      <c r="Q35" s="55"/>
      <c r="R35" s="67" t="str">
        <f t="shared" si="8"/>
        <v>AAPL</v>
      </c>
      <c r="S35" s="68" t="str">
        <f t="shared" si="9"/>
        <v>Semi</v>
      </c>
      <c r="T35" s="69">
        <f t="shared" si="10"/>
        <v>3408.0955635</v>
      </c>
      <c r="U35" s="70">
        <f t="shared" si="11"/>
        <v>12.81352711152986</v>
      </c>
      <c r="V35" s="71">
        <f t="shared" si="12"/>
        <v>1.0872435953869219E-2</v>
      </c>
      <c r="W35" s="71">
        <f t="shared" si="13"/>
        <v>1.0872435953869219E-2</v>
      </c>
      <c r="X35" s="71">
        <f t="shared" si="14"/>
        <v>-8.2940659691717822E-2</v>
      </c>
      <c r="Y35" s="259"/>
    </row>
    <row r="36" spans="1:25">
      <c r="A36" s="28" t="s">
        <v>142</v>
      </c>
      <c r="B36" s="28" t="s">
        <v>227</v>
      </c>
      <c r="C36" s="28" t="s">
        <v>131</v>
      </c>
      <c r="D36" s="43">
        <f>_xll.ciqfunctions.udf.CIQ($A36,"IQ_MARKETCAP",H$1,"USD")</f>
        <v>1471386.8263600001</v>
      </c>
      <c r="E36" s="43">
        <f t="shared" si="1"/>
        <v>0.93695120234971807</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312.83</v>
      </c>
      <c r="I36" s="45">
        <f>IF(_xll.ciqfunctions.udf.CIQ($A36,"IQ_CLOSEPRICE",I$1,"USD")=0,_xll.ciqfunctions.udf.CIQ($A36,"IQ_CLOSEPRICE",I$2,"USD"),_xll.ciqfunctions.udf.CIQ($A36,"IQ_CLOSEPRICE",I$1,"USD"))</f>
        <v>303.89999999999998</v>
      </c>
      <c r="J36" s="45">
        <f>IF(_xll.ciqfunctions.udf.CIQ($A36,"IQ_CLOSEPRICE",J$1,"USD")=0,_xll.ciqfunctions.udf.CIQ($A36,"IQ_CLOSEPRICE",J$2,"USD"),_xll.ciqfunctions.udf.CIQ($A36,"IQ_CLOSEPRICE",J$1,"USD"))</f>
        <v>303.89999999999998</v>
      </c>
      <c r="K36" s="45">
        <f>IF(_xll.ciqfunctions.udf.CIQ($A36,"IQ_CLOSEPRICE",K$1,"USD")=0,_xll.ciqfunctions.udf.CIQ($A36,"IQ_CLOSEPRICE",K$2,"USD"),_xll.ciqfunctions.udf.CIQ($A36,"IQ_CLOSEPRICE",K$1,"USD"))</f>
        <v>231.84</v>
      </c>
      <c r="L36" s="49">
        <f t="shared" si="2"/>
        <v>2.9384666008555493E-2</v>
      </c>
      <c r="M36" s="49">
        <f t="shared" si="3"/>
        <v>2.9384666008555493E-2</v>
      </c>
      <c r="N36" s="49">
        <f t="shared" si="4"/>
        <v>0.34933574879227036</v>
      </c>
      <c r="O36" s="50">
        <f t="shared" si="5"/>
        <v>2.6746073704513599E-2</v>
      </c>
      <c r="P36" s="51">
        <f t="shared" si="7"/>
        <v>6.2447857949577794E-2</v>
      </c>
      <c r="Q36" s="55"/>
      <c r="R36" s="67" t="str">
        <f t="shared" si="8"/>
        <v>AVGO</v>
      </c>
      <c r="S36" s="68" t="str">
        <f t="shared" si="9"/>
        <v>Semi</v>
      </c>
      <c r="T36" s="69">
        <f t="shared" si="10"/>
        <v>1471.38682636</v>
      </c>
      <c r="U36" s="70">
        <f t="shared" si="11"/>
        <v>5.5320206372821499</v>
      </c>
      <c r="V36" s="71">
        <f t="shared" si="12"/>
        <v>2.9384666008555493E-2</v>
      </c>
      <c r="W36" s="71">
        <f t="shared" si="13"/>
        <v>2.9384666008555493E-2</v>
      </c>
      <c r="X36" s="71">
        <f t="shared" si="14"/>
        <v>0.34933574879227036</v>
      </c>
      <c r="Y36" s="259"/>
    </row>
    <row r="37" spans="1:25">
      <c r="A37" s="28" t="s">
        <v>133</v>
      </c>
      <c r="B37" s="28" t="s">
        <v>228</v>
      </c>
      <c r="C37" s="28" t="s">
        <v>131</v>
      </c>
      <c r="D37" s="34">
        <f>_xll.ciqfunctions.udf.CIQ($A37,"IQ_MARKETCAP",H$1,"USD")</f>
        <v>1023393.42296</v>
      </c>
      <c r="E37" s="34">
        <f t="shared" si="1"/>
        <v>0.75001342676667426</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39.463560000000001</v>
      </c>
      <c r="I37" s="45">
        <f>IF(_xll.ciqfunctions.udf.CIQ($A37,"IQ_CLOSEPRICE",I$1,"USD")=0,_xll.ciqfunctions.udf.CIQ($A37,"IQ_CLOSEPRICE",I$2,"USD"),_xll.ciqfunctions.udf.CIQ($A37,"IQ_CLOSEPRICE",I$1,"USD"))</f>
        <v>39.366140000000001</v>
      </c>
      <c r="J37" s="45">
        <f>IF(_xll.ciqfunctions.udf.CIQ($A37,"IQ_CLOSEPRICE",J$1,"USD")=0,_xll.ciqfunctions.udf.CIQ($A37,"IQ_CLOSEPRICE",J$2,"USD"),_xll.ciqfunctions.udf.CIQ($A37,"IQ_CLOSEPRICE",J$1,"USD"))</f>
        <v>39.366140000000001</v>
      </c>
      <c r="K37" s="45">
        <f>IF(_xll.ciqfunctions.udf.CIQ($A37,"IQ_CLOSEPRICE",K$1,"USD")=0,_xll.ciqfunctions.udf.CIQ($A37,"IQ_CLOSEPRICE",K$2,"USD"),_xll.ciqfunctions.udf.CIQ($A37,"IQ_CLOSEPRICE",K$1,"USD"))</f>
        <v>32.79439</v>
      </c>
      <c r="L37" s="55">
        <f t="shared" si="2"/>
        <v>2.4747155804454302E-3</v>
      </c>
      <c r="M37" s="55">
        <f t="shared" si="3"/>
        <v>2.4747155804454302E-3</v>
      </c>
      <c r="N37" s="55">
        <f t="shared" si="4"/>
        <v>0.20336313619494062</v>
      </c>
      <c r="O37" s="20">
        <f t="shared" si="5"/>
        <v>1.8514880065460166E-3</v>
      </c>
      <c r="P37" s="36">
        <f t="shared" si="7"/>
        <v>4.3229320798820886E-3</v>
      </c>
      <c r="Q37" s="55"/>
      <c r="R37" s="67" t="str">
        <f t="shared" si="8"/>
        <v>TWSE:2330</v>
      </c>
      <c r="S37" s="68" t="str">
        <f t="shared" si="9"/>
        <v>Semi</v>
      </c>
      <c r="T37" s="69">
        <f t="shared" si="10"/>
        <v>1023.39342296</v>
      </c>
      <c r="U37" s="70">
        <f t="shared" si="11"/>
        <v>3.8476853499355537</v>
      </c>
      <c r="V37" s="71">
        <f t="shared" si="12"/>
        <v>2.4747155804454302E-3</v>
      </c>
      <c r="W37" s="71">
        <f t="shared" si="13"/>
        <v>2.4747155804454302E-3</v>
      </c>
      <c r="X37" s="71">
        <f t="shared" si="14"/>
        <v>0.20336313619494062</v>
      </c>
      <c r="Y37" s="259"/>
    </row>
    <row r="38" spans="1:25">
      <c r="A38" s="28" t="s">
        <v>130</v>
      </c>
      <c r="B38" s="28" t="s">
        <v>229</v>
      </c>
      <c r="C38" s="28" t="s">
        <v>131</v>
      </c>
      <c r="D38" s="34">
        <f>_xll.ciqfunctions.udf.CIQ($A38,"IQ_MARKETCAP",H$1,"USD")</f>
        <v>134240.38088000001</v>
      </c>
      <c r="E38" s="34">
        <f t="shared" si="1"/>
        <v>0.6127924295069096</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194.45418000000001</v>
      </c>
      <c r="I38" s="45">
        <f>IF(_xll.ciqfunctions.udf.CIQ($A38,"IQ_CLOSEPRICE",I$1,"USD")=0,_xll.ciqfunctions.udf.CIQ($A38,"IQ_CLOSEPRICE",I$2,"USD"),_xll.ciqfunctions.udf.CIQ($A38,"IQ_CLOSEPRICE",I$1,"USD"))</f>
        <v>191.75673</v>
      </c>
      <c r="J38" s="45">
        <f>IF(_xll.ciqfunctions.udf.CIQ($A38,"IQ_CLOSEPRICE",J$1,"USD")=0,_xll.ciqfunctions.udf.CIQ($A38,"IQ_CLOSEPRICE",J$2,"USD"),_xll.ciqfunctions.udf.CIQ($A38,"IQ_CLOSEPRICE",J$1,"USD"))</f>
        <v>191.75673</v>
      </c>
      <c r="K38" s="45">
        <f>IF(_xll.ciqfunctions.udf.CIQ($A38,"IQ_CLOSEPRICE",K$1,"USD")=0,_xll.ciqfunctions.udf.CIQ($A38,"IQ_CLOSEPRICE",K$2,"USD"),_xll.ciqfunctions.udf.CIQ($A38,"IQ_CLOSEPRICE",K$1,"USD"))</f>
        <v>117.97427999999999</v>
      </c>
      <c r="L38" s="55">
        <f t="shared" si="2"/>
        <v>1.4067042131976404E-2</v>
      </c>
      <c r="M38" s="55">
        <f t="shared" si="3"/>
        <v>1.4067042131976404E-2</v>
      </c>
      <c r="N38" s="55">
        <f t="shared" si="4"/>
        <v>0.64827604796570926</v>
      </c>
      <c r="O38" s="20">
        <f t="shared" si="5"/>
        <v>8.500598644747134E-3</v>
      </c>
      <c r="P38" s="36">
        <f t="shared" si="7"/>
        <v>1.9847555290478342E-2</v>
      </c>
      <c r="Q38" s="55"/>
      <c r="R38" s="67" t="str">
        <f t="shared" si="8"/>
        <v>KOSE:A000660</v>
      </c>
      <c r="S38" s="68" t="str">
        <f t="shared" si="9"/>
        <v>Semi</v>
      </c>
      <c r="T38" s="69">
        <f t="shared" si="10"/>
        <v>134.24038088</v>
      </c>
      <c r="U38" s="70">
        <f t="shared" si="11"/>
        <v>0.50470790147137101</v>
      </c>
      <c r="V38" s="71">
        <f t="shared" si="12"/>
        <v>1.4067042131976404E-2</v>
      </c>
      <c r="W38" s="71">
        <f t="shared" si="13"/>
        <v>1.4067042131976404E-2</v>
      </c>
      <c r="X38" s="71">
        <f t="shared" si="14"/>
        <v>0.64827604796570926</v>
      </c>
      <c r="Y38" s="259"/>
    </row>
    <row r="39" spans="1:25">
      <c r="A39" s="28" t="s">
        <v>141</v>
      </c>
      <c r="B39" s="28" t="s">
        <v>230</v>
      </c>
      <c r="C39" s="28" t="s">
        <v>131</v>
      </c>
      <c r="D39" s="34">
        <f>_xll.ciqfunctions.udf.CIQ($A39,"IQ_MARKETCAP",H$1,"USD")</f>
        <v>286615.32458000001</v>
      </c>
      <c r="E39" s="34">
        <f t="shared" si="1"/>
        <v>0.4051834606095035</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741.79</v>
      </c>
      <c r="I39" s="45">
        <f>IF(_xll.ciqfunctions.udf.CIQ($A39,"IQ_CLOSEPRICE",I$1,"USD")=0,_xll.ciqfunctions.udf.CIQ($A39,"IQ_CLOSEPRICE",I$2,"USD"),_xll.ciqfunctions.udf.CIQ($A39,"IQ_CLOSEPRICE",I$1,"USD"))</f>
        <v>721.31</v>
      </c>
      <c r="J39" s="45">
        <f>IF(_xll.ciqfunctions.udf.CIQ($A39,"IQ_CLOSEPRICE",J$1,"USD")=0,_xll.ciqfunctions.udf.CIQ($A39,"IQ_CLOSEPRICE",J$2,"USD"),_xll.ciqfunctions.udf.CIQ($A39,"IQ_CLOSEPRICE",J$1,"USD"))</f>
        <v>721.31</v>
      </c>
      <c r="K39" s="45">
        <f>IF(_xll.ciqfunctions.udf.CIQ($A39,"IQ_CLOSEPRICE",K$1,"USD")=0,_xll.ciqfunctions.udf.CIQ($A39,"IQ_CLOSEPRICE",K$2,"USD"),_xll.ciqfunctions.udf.CIQ($A39,"IQ_CLOSEPRICE",K$1,"USD"))</f>
        <v>693.08</v>
      </c>
      <c r="L39" s="55">
        <f t="shared" si="2"/>
        <v>2.8392785348879235E-2</v>
      </c>
      <c r="M39" s="55">
        <f t="shared" si="3"/>
        <v>2.8392785348879235E-2</v>
      </c>
      <c r="N39" s="55">
        <f t="shared" si="4"/>
        <v>7.0280487101056055E-2</v>
      </c>
      <c r="O39" s="20">
        <f t="shared" si="5"/>
        <v>1.1186666405967511E-2</v>
      </c>
      <c r="P39" s="36">
        <f t="shared" si="7"/>
        <v>2.6119099287880969E-2</v>
      </c>
      <c r="Q39" s="55"/>
      <c r="R39" s="67" t="str">
        <f t="shared" si="8"/>
        <v>NasdaqGS:ASML</v>
      </c>
      <c r="S39" s="68" t="str">
        <f t="shared" si="9"/>
        <v>Semi</v>
      </c>
      <c r="T39" s="69">
        <f t="shared" si="10"/>
        <v>286.61532457999999</v>
      </c>
      <c r="U39" s="70">
        <f t="shared" si="11"/>
        <v>1.0775969052681644</v>
      </c>
      <c r="V39" s="71">
        <f t="shared" si="12"/>
        <v>2.8392785348879235E-2</v>
      </c>
      <c r="W39" s="71">
        <f t="shared" si="13"/>
        <v>2.8392785348879235E-2</v>
      </c>
      <c r="X39" s="71">
        <f t="shared" si="14"/>
        <v>7.0280487101056055E-2</v>
      </c>
      <c r="Y39" s="259"/>
    </row>
    <row r="40" spans="1:25">
      <c r="A40" s="28" t="s">
        <v>154</v>
      </c>
      <c r="B40" s="28" t="s">
        <v>231</v>
      </c>
      <c r="C40" s="28" t="s">
        <v>131</v>
      </c>
      <c r="D40" s="34">
        <f>_xll.ciqfunctions.udf.CIQ($A40,"IQ_MARKETCAP",H$1,"USD")</f>
        <v>67087.782000000007</v>
      </c>
      <c r="E40" s="34">
        <f t="shared" si="1"/>
        <v>0.49747784373603066</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77.81</v>
      </c>
      <c r="I40" s="45">
        <f>IF(_xll.ciqfunctions.udf.CIQ($A40,"IQ_CLOSEPRICE",I$1,"USD")=0,_xll.ciqfunctions.udf.CIQ($A40,"IQ_CLOSEPRICE",I$2,"USD"),_xll.ciqfunctions.udf.CIQ($A40,"IQ_CLOSEPRICE",I$1,"USD"))</f>
        <v>77.28</v>
      </c>
      <c r="J40" s="45">
        <f>IF(_xll.ciqfunctions.udf.CIQ($A40,"IQ_CLOSEPRICE",J$1,"USD")=0,_xll.ciqfunctions.udf.CIQ($A40,"IQ_CLOSEPRICE",J$2,"USD"),_xll.ciqfunctions.udf.CIQ($A40,"IQ_CLOSEPRICE",J$1,"USD"))</f>
        <v>77.28</v>
      </c>
      <c r="K40" s="45">
        <f>IF(_xll.ciqfunctions.udf.CIQ($A40,"IQ_CLOSEPRICE",K$1,"USD")=0,_xll.ciqfunctions.udf.CIQ($A40,"IQ_CLOSEPRICE",K$2,"USD"),_xll.ciqfunctions.udf.CIQ($A40,"IQ_CLOSEPRICE",K$1,"USD"))</f>
        <v>110.45</v>
      </c>
      <c r="L40" s="55">
        <f t="shared" si="2"/>
        <v>6.8581780538301551E-3</v>
      </c>
      <c r="M40" s="55">
        <f t="shared" si="3"/>
        <v>6.8581780538301551E-3</v>
      </c>
      <c r="N40" s="55">
        <f t="shared" si="4"/>
        <v>-0.29551833408782258</v>
      </c>
      <c r="O40" s="20">
        <f t="shared" si="5"/>
        <v>3.3885523349196354E-3</v>
      </c>
      <c r="P40" s="36">
        <f t="shared" si="7"/>
        <v>7.9117345298446978E-3</v>
      </c>
      <c r="Q40" s="55"/>
      <c r="R40" s="67" t="str">
        <f t="shared" si="8"/>
        <v>MRVL</v>
      </c>
      <c r="S40" s="68" t="str">
        <f t="shared" si="9"/>
        <v>Semi</v>
      </c>
      <c r="T40" s="69">
        <f t="shared" si="10"/>
        <v>67.087782000000004</v>
      </c>
      <c r="U40" s="70">
        <f t="shared" si="11"/>
        <v>0.25223210367569404</v>
      </c>
      <c r="V40" s="71">
        <f t="shared" si="12"/>
        <v>6.8581780538301551E-3</v>
      </c>
      <c r="W40" s="71">
        <f t="shared" si="13"/>
        <v>6.8581780538301551E-3</v>
      </c>
      <c r="X40" s="71">
        <f t="shared" si="14"/>
        <v>-0.29551833408782258</v>
      </c>
      <c r="Y40" s="259"/>
    </row>
    <row r="41" spans="1:25">
      <c r="A41" s="28" t="s">
        <v>174</v>
      </c>
      <c r="B41" s="28" t="s">
        <v>232</v>
      </c>
      <c r="C41" s="28" t="s">
        <v>131</v>
      </c>
      <c r="D41" s="34">
        <f>_xll.ciqfunctions.udf.CIQ($A41,"IQ_MARKETCAP",H$1,"USD")</f>
        <v>54881.876949999998</v>
      </c>
      <c r="E41" s="34">
        <f t="shared" si="1"/>
        <v>0.48680142510832192</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143.72</v>
      </c>
      <c r="I41" s="45">
        <f>IF(_xll.ciqfunctions.udf.CIQ($A41,"IQ_CLOSEPRICE",I$1,"USD")=0,_xll.ciqfunctions.udf.CIQ($A41,"IQ_CLOSEPRICE",I$2,"USD"),_xll.ciqfunctions.udf.CIQ($A41,"IQ_CLOSEPRICE",I$1,"USD"))</f>
        <v>139.83000000000001</v>
      </c>
      <c r="J41" s="45">
        <f>IF(_xll.ciqfunctions.udf.CIQ($A41,"IQ_CLOSEPRICE",J$1,"USD")=0,_xll.ciqfunctions.udf.CIQ($A41,"IQ_CLOSEPRICE",J$2,"USD"),_xll.ciqfunctions.udf.CIQ($A41,"IQ_CLOSEPRICE",J$1,"USD"))</f>
        <v>139.83000000000001</v>
      </c>
      <c r="K41" s="45">
        <f>IF(_xll.ciqfunctions.udf.CIQ($A41,"IQ_CLOSEPRICE",K$1,"USD")=0,_xll.ciqfunctions.udf.CIQ($A41,"IQ_CLOSEPRICE",K$2,"USD"),_xll.ciqfunctions.udf.CIQ($A41,"IQ_CLOSEPRICE",K$1,"USD"))</f>
        <v>113.61</v>
      </c>
      <c r="L41" s="55">
        <f t="shared" si="2"/>
        <v>2.7819495101194303E-2</v>
      </c>
      <c r="M41" s="55">
        <f t="shared" si="3"/>
        <v>2.7819495101194303E-2</v>
      </c>
      <c r="N41" s="55">
        <f t="shared" si="4"/>
        <v>0.26502948684094707</v>
      </c>
      <c r="O41" s="20">
        <f t="shared" si="5"/>
        <v>1.3176019647031488E-2</v>
      </c>
      <c r="P41" s="36">
        <f t="shared" si="7"/>
        <v>3.0763924916568687E-2</v>
      </c>
      <c r="Q41" s="55"/>
      <c r="R41" s="67" t="str">
        <f t="shared" si="8"/>
        <v>VRT</v>
      </c>
      <c r="S41" s="68" t="str">
        <f t="shared" si="9"/>
        <v>Semi</v>
      </c>
      <c r="T41" s="69">
        <f t="shared" si="10"/>
        <v>54.881876949999999</v>
      </c>
      <c r="U41" s="70">
        <f t="shared" si="11"/>
        <v>0.20634116770724484</v>
      </c>
      <c r="V41" s="71">
        <f t="shared" si="12"/>
        <v>2.7819495101194303E-2</v>
      </c>
      <c r="W41" s="71">
        <f t="shared" si="13"/>
        <v>2.7819495101194303E-2</v>
      </c>
      <c r="X41" s="71">
        <f t="shared" si="14"/>
        <v>0.26502948684094707</v>
      </c>
      <c r="Y41" s="259"/>
    </row>
    <row r="42" spans="1:25">
      <c r="A42" s="28" t="s">
        <v>139</v>
      </c>
      <c r="B42" s="28" t="s">
        <v>233</v>
      </c>
      <c r="C42" s="28" t="s">
        <v>131</v>
      </c>
      <c r="D42" s="34">
        <f>_xll.ciqfunctions.udf.CIQ($A42,"IQ_MARKETCAP",H$1,"USD")</f>
        <v>177532.23507</v>
      </c>
      <c r="E42" s="34">
        <f t="shared" si="1"/>
        <v>0.50547887718728302</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141.25</v>
      </c>
      <c r="I42" s="45">
        <f>IF(_xll.ciqfunctions.udf.CIQ($A42,"IQ_CLOSEPRICE",I$1,"USD")=0,_xll.ciqfunctions.udf.CIQ($A42,"IQ_CLOSEPRICE",I$2,"USD"),_xll.ciqfunctions.udf.CIQ($A42,"IQ_CLOSEPRICE",I$1,"USD"))</f>
        <v>137.65</v>
      </c>
      <c r="J42" s="45">
        <f>IF(_xll.ciqfunctions.udf.CIQ($A42,"IQ_CLOSEPRICE",J$1,"USD")=0,_xll.ciqfunctions.udf.CIQ($A42,"IQ_CLOSEPRICE",J$2,"USD"),_xll.ciqfunctions.udf.CIQ($A42,"IQ_CLOSEPRICE",J$1,"USD"))</f>
        <v>137.65</v>
      </c>
      <c r="K42" s="45">
        <f>IF(_xll.ciqfunctions.udf.CIQ($A42,"IQ_CLOSEPRICE",K$1,"USD")=0,_xll.ciqfunctions.udf.CIQ($A42,"IQ_CLOSEPRICE",K$2,"USD"),_xll.ciqfunctions.udf.CIQ($A42,"IQ_CLOSEPRICE",K$1,"USD"))</f>
        <v>110.53</v>
      </c>
      <c r="L42" s="55">
        <f t="shared" si="2"/>
        <v>2.6153287322920438E-2</v>
      </c>
      <c r="M42" s="55">
        <f t="shared" si="3"/>
        <v>2.6153287322920438E-2</v>
      </c>
      <c r="N42" s="55">
        <f t="shared" si="4"/>
        <v>0.27793359268976747</v>
      </c>
      <c r="O42" s="20">
        <f t="shared" si="5"/>
        <v>1.2883001471675867E-2</v>
      </c>
      <c r="P42" s="36">
        <f t="shared" si="7"/>
        <v>3.0079773755040843E-2</v>
      </c>
      <c r="Q42" s="55"/>
      <c r="R42" s="67" t="str">
        <f t="shared" si="8"/>
        <v>ANET</v>
      </c>
      <c r="S42" s="68" t="str">
        <f t="shared" si="9"/>
        <v>Semi</v>
      </c>
      <c r="T42" s="69">
        <f t="shared" si="10"/>
        <v>177.53223506999998</v>
      </c>
      <c r="U42" s="70">
        <f t="shared" si="11"/>
        <v>0.66747368577416855</v>
      </c>
      <c r="V42" s="71">
        <f t="shared" si="12"/>
        <v>2.6153287322920438E-2</v>
      </c>
      <c r="W42" s="71">
        <f t="shared" si="13"/>
        <v>2.6153287322920438E-2</v>
      </c>
      <c r="X42" s="71">
        <f t="shared" si="14"/>
        <v>0.27793359268976747</v>
      </c>
      <c r="Y42" s="259"/>
    </row>
    <row r="43" spans="1:25">
      <c r="A43" s="28" t="s">
        <v>135</v>
      </c>
      <c r="B43" s="28" t="s">
        <v>234</v>
      </c>
      <c r="C43" s="28" t="s">
        <v>131</v>
      </c>
      <c r="D43" s="34">
        <f>_xll.ciqfunctions.udf.CIQ($A43,"IQ_MARKETCAP",H$1,"USD")</f>
        <v>72494.39675</v>
      </c>
      <c r="E43" s="34">
        <f t="shared" si="1"/>
        <v>0.19209385510977808</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45.483429999999998</v>
      </c>
      <c r="I43" s="45">
        <f>IF(_xll.ciqfunctions.udf.CIQ($A43,"IQ_CLOSEPRICE",I$1,"USD")=0,_xll.ciqfunctions.udf.CIQ($A43,"IQ_CLOSEPRICE",I$2,"USD"),_xll.ciqfunctions.udf.CIQ($A43,"IQ_CLOSEPRICE",I$1,"USD"))</f>
        <v>45.204340000000002</v>
      </c>
      <c r="J43" s="45">
        <f>IF(_xll.ciqfunctions.udf.CIQ($A43,"IQ_CLOSEPRICE",J$1,"USD")=0,_xll.ciqfunctions.udf.CIQ($A43,"IQ_CLOSEPRICE",J$2,"USD"),_xll.ciqfunctions.udf.CIQ($A43,"IQ_CLOSEPRICE",J$1,"USD"))</f>
        <v>45.204340000000002</v>
      </c>
      <c r="K43" s="45">
        <f>IF(_xll.ciqfunctions.udf.CIQ($A43,"IQ_CLOSEPRICE",K$1,"USD")=0,_xll.ciqfunctions.udf.CIQ($A43,"IQ_CLOSEPRICE",K$2,"USD"),_xll.ciqfunctions.udf.CIQ($A43,"IQ_CLOSEPRICE",K$1,"USD"))</f>
        <v>43.166559999999997</v>
      </c>
      <c r="L43" s="55">
        <f t="shared" si="2"/>
        <v>6.173964712237634E-3</v>
      </c>
      <c r="M43" s="55">
        <f t="shared" si="3"/>
        <v>6.173964712237634E-3</v>
      </c>
      <c r="N43" s="55">
        <f t="shared" si="4"/>
        <v>5.3672796720424465E-2</v>
      </c>
      <c r="O43" s="20">
        <f t="shared" si="5"/>
        <v>1.1787034096282381E-3</v>
      </c>
      <c r="P43" s="36">
        <f t="shared" si="7"/>
        <v>2.752086302548602E-3</v>
      </c>
      <c r="Q43" s="55"/>
      <c r="R43" s="67" t="str">
        <f t="shared" si="8"/>
        <v>TWSE:2454</v>
      </c>
      <c r="S43" s="68" t="str">
        <f t="shared" si="9"/>
        <v>Semi</v>
      </c>
      <c r="T43" s="69">
        <f t="shared" si="10"/>
        <v>72.494396749999993</v>
      </c>
      <c r="U43" s="70">
        <f t="shared" si="11"/>
        <v>0.27255952800694611</v>
      </c>
      <c r="V43" s="71">
        <f t="shared" si="12"/>
        <v>6.173964712237634E-3</v>
      </c>
      <c r="W43" s="71">
        <f t="shared" si="13"/>
        <v>6.173964712237634E-3</v>
      </c>
      <c r="X43" s="71">
        <f t="shared" si="14"/>
        <v>5.3672796720424465E-2</v>
      </c>
      <c r="Y43" s="259"/>
    </row>
    <row r="44" spans="1:25">
      <c r="A44" s="28" t="s">
        <v>156</v>
      </c>
      <c r="B44" s="28" t="s">
        <v>235</v>
      </c>
      <c r="C44" s="28" t="s">
        <v>131</v>
      </c>
      <c r="D44" s="34">
        <f>_xll.ciqfunctions.udf.CIQ($A44,"IQ_MARKETCAP",H$1,"USD")</f>
        <v>142968.23165</v>
      </c>
      <c r="E44" s="34">
        <f t="shared" si="1"/>
        <v>0.4177814260959567</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127.75</v>
      </c>
      <c r="I44" s="45">
        <f>IF(_xll.ciqfunctions.udf.CIQ($A44,"IQ_CLOSEPRICE",I$1,"USD")=0,_xll.ciqfunctions.udf.CIQ($A44,"IQ_CLOSEPRICE",I$2,"USD"),_xll.ciqfunctions.udf.CIQ($A44,"IQ_CLOSEPRICE",I$1,"USD"))</f>
        <v>123.72</v>
      </c>
      <c r="J44" s="45">
        <f>IF(_xll.ciqfunctions.udf.CIQ($A44,"IQ_CLOSEPRICE",J$1,"USD")=0,_xll.ciqfunctions.udf.CIQ($A44,"IQ_CLOSEPRICE",J$2,"USD"),_xll.ciqfunctions.udf.CIQ($A44,"IQ_CLOSEPRICE",J$1,"USD"))</f>
        <v>123.72</v>
      </c>
      <c r="K44" s="45">
        <f>IF(_xll.ciqfunctions.udf.CIQ($A44,"IQ_CLOSEPRICE",K$1,"USD")=0,_xll.ciqfunctions.udf.CIQ($A44,"IQ_CLOSEPRICE",K$2,"USD"),_xll.ciqfunctions.udf.CIQ($A44,"IQ_CLOSEPRICE",K$1,"USD"))</f>
        <v>84.16</v>
      </c>
      <c r="L44" s="55">
        <f t="shared" si="2"/>
        <v>3.2573553184610526E-2</v>
      </c>
      <c r="M44" s="55">
        <f t="shared" si="3"/>
        <v>3.2573553184610526E-2</v>
      </c>
      <c r="N44" s="55">
        <f t="shared" si="4"/>
        <v>0.51794201520912564</v>
      </c>
      <c r="O44" s="20">
        <f t="shared" si="5"/>
        <v>1.3179327962165996E-2</v>
      </c>
      <c r="P44" s="36">
        <f t="shared" si="7"/>
        <v>3.0771649309907861E-2</v>
      </c>
      <c r="R44" s="67" t="str">
        <f t="shared" si="8"/>
        <v>MU</v>
      </c>
      <c r="S44" s="68" t="str">
        <f t="shared" si="9"/>
        <v>Semi</v>
      </c>
      <c r="T44" s="69">
        <f t="shared" si="10"/>
        <v>142.96823165000001</v>
      </c>
      <c r="U44" s="70">
        <f t="shared" si="11"/>
        <v>0.53752228427932591</v>
      </c>
      <c r="V44" s="71">
        <f t="shared" si="12"/>
        <v>3.2573553184610526E-2</v>
      </c>
      <c r="W44" s="71">
        <f t="shared" si="13"/>
        <v>3.2573553184610526E-2</v>
      </c>
      <c r="X44" s="71">
        <f t="shared" si="14"/>
        <v>0.51794201520912564</v>
      </c>
      <c r="Y44" s="259"/>
    </row>
    <row r="45" spans="1:25">
      <c r="A45" s="28" t="s">
        <v>165</v>
      </c>
      <c r="B45" s="28" t="s">
        <v>236</v>
      </c>
      <c r="C45" s="28" t="s">
        <v>131</v>
      </c>
      <c r="D45" s="34">
        <f>_xll.ciqfunctions.udf.CIQ($A45,"IQ_MARKETCAP",H$1,"USD")</f>
        <v>165895.97544000001</v>
      </c>
      <c r="E45" s="34">
        <f t="shared" si="1"/>
        <v>0.27279756320170523</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153.72999999999999</v>
      </c>
      <c r="I45" s="45">
        <f>IF(_xll.ciqfunctions.udf.CIQ($A45,"IQ_CLOSEPRICE",I$1,"USD")=0,_xll.ciqfunctions.udf.CIQ($A45,"IQ_CLOSEPRICE",I$2,"USD"),_xll.ciqfunctions.udf.CIQ($A45,"IQ_CLOSEPRICE",I$1,"USD"))</f>
        <v>147.97</v>
      </c>
      <c r="J45" s="45">
        <f>IF(_xll.ciqfunctions.udf.CIQ($A45,"IQ_CLOSEPRICE",J$1,"USD")=0,_xll.ciqfunctions.udf.CIQ($A45,"IQ_CLOSEPRICE",J$2,"USD"),_xll.ciqfunctions.udf.CIQ($A45,"IQ_CLOSEPRICE",J$1,"USD"))</f>
        <v>147.97</v>
      </c>
      <c r="K45" s="45">
        <f>IF(_xll.ciqfunctions.udf.CIQ($A45,"IQ_CLOSEPRICE",K$1,"USD")=0,_xll.ciqfunctions.udf.CIQ($A45,"IQ_CLOSEPRICE",K$2,"USD"),_xll.ciqfunctions.udf.CIQ($A45,"IQ_CLOSEPRICE",K$1,"USD"))</f>
        <v>153.62</v>
      </c>
      <c r="L45" s="55">
        <f t="shared" si="2"/>
        <v>3.8926809488409653E-2</v>
      </c>
      <c r="M45" s="55">
        <f t="shared" si="3"/>
        <v>3.8926809488409653E-2</v>
      </c>
      <c r="N45" s="55">
        <f t="shared" si="4"/>
        <v>7.1605259731799542E-4</v>
      </c>
      <c r="O45" s="20">
        <f t="shared" si="5"/>
        <v>1.0221257815922849E-2</v>
      </c>
      <c r="P45" s="36">
        <f t="shared" si="7"/>
        <v>2.3865022702268434E-2</v>
      </c>
      <c r="R45" s="67" t="str">
        <f t="shared" si="8"/>
        <v>QCOM</v>
      </c>
      <c r="S45" s="68" t="str">
        <f t="shared" si="9"/>
        <v>Semi</v>
      </c>
      <c r="T45" s="69">
        <f t="shared" si="10"/>
        <v>165.89597544</v>
      </c>
      <c r="U45" s="70">
        <f t="shared" si="11"/>
        <v>0.62372446411423277</v>
      </c>
      <c r="V45" s="71">
        <f t="shared" si="12"/>
        <v>3.8926809488409653E-2</v>
      </c>
      <c r="W45" s="71">
        <f t="shared" si="13"/>
        <v>3.8926809488409653E-2</v>
      </c>
      <c r="X45" s="71">
        <f t="shared" si="14"/>
        <v>7.1605259731799542E-4</v>
      </c>
      <c r="Y45" s="259"/>
    </row>
    <row r="46" spans="1:25">
      <c r="A46" s="28" t="s">
        <v>170</v>
      </c>
      <c r="B46" s="28" t="s">
        <v>237</v>
      </c>
      <c r="C46" s="28" t="s">
        <v>131</v>
      </c>
      <c r="D46" s="34">
        <f>_xll.ciqfunctions.udf.CIQ($A46,"IQ_MARKETCAP",H$1,"USD")</f>
        <v>115800.30678</v>
      </c>
      <c r="E46" s="34">
        <f t="shared" si="1"/>
        <v>0.33962445195556573</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625.79999999999995</v>
      </c>
      <c r="I46" s="45">
        <f>IF(_xll.ciqfunctions.udf.CIQ($A46,"IQ_CLOSEPRICE",I$1,"USD")=0,_xll.ciqfunctions.udf.CIQ($A46,"IQ_CLOSEPRICE",I$2,"USD"),_xll.ciqfunctions.udf.CIQ($A46,"IQ_CLOSEPRICE",I$1,"USD"))</f>
        <v>616.12</v>
      </c>
      <c r="J46" s="45">
        <f>IF(_xll.ciqfunctions.udf.CIQ($A46,"IQ_CLOSEPRICE",J$1,"USD")=0,_xll.ciqfunctions.udf.CIQ($A46,"IQ_CLOSEPRICE",J$2,"USD"),_xll.ciqfunctions.udf.CIQ($A46,"IQ_CLOSEPRICE",J$1,"USD"))</f>
        <v>616.12</v>
      </c>
      <c r="K46" s="45">
        <f>IF(_xll.ciqfunctions.udf.CIQ($A46,"IQ_CLOSEPRICE",K$1,"USD")=0,_xll.ciqfunctions.udf.CIQ($A46,"IQ_CLOSEPRICE",K$2,"USD"),_xll.ciqfunctions.udf.CIQ($A46,"IQ_CLOSEPRICE",K$1,"USD"))</f>
        <v>485.36</v>
      </c>
      <c r="L46" s="55">
        <f t="shared" si="2"/>
        <v>1.5711225086022074E-2</v>
      </c>
      <c r="M46" s="55">
        <f t="shared" si="3"/>
        <v>1.5711225086022074E-2</v>
      </c>
      <c r="N46" s="55">
        <f t="shared" si="4"/>
        <v>0.28935223339376948</v>
      </c>
      <c r="O46" s="20">
        <f t="shared" si="5"/>
        <v>5.2533791865290187E-3</v>
      </c>
      <c r="P46" s="36">
        <f t="shared" si="7"/>
        <v>1.226581070627461E-2</v>
      </c>
      <c r="R46" s="67" t="str">
        <f t="shared" si="8"/>
        <v>SNPS</v>
      </c>
      <c r="S46" s="68" t="str">
        <f t="shared" si="9"/>
        <v>Semi</v>
      </c>
      <c r="T46" s="69">
        <f t="shared" si="10"/>
        <v>115.80030678</v>
      </c>
      <c r="U46" s="70">
        <f t="shared" si="11"/>
        <v>0.43537815850597256</v>
      </c>
      <c r="V46" s="71">
        <f t="shared" si="12"/>
        <v>1.5711225086022074E-2</v>
      </c>
      <c r="W46" s="71">
        <f t="shared" si="13"/>
        <v>1.5711225086022074E-2</v>
      </c>
      <c r="X46" s="71">
        <f t="shared" si="14"/>
        <v>0.28935223339376948</v>
      </c>
      <c r="Y46" s="259"/>
    </row>
    <row r="47" spans="1:25" ht="14.5" thickBot="1">
      <c r="A47" s="28" t="s">
        <v>140</v>
      </c>
      <c r="B47" s="28" t="s">
        <v>238</v>
      </c>
      <c r="C47" s="28" t="s">
        <v>131</v>
      </c>
      <c r="D47" s="34">
        <f>_xll.ciqfunctions.udf.CIQ($A47,"IQ_MARKETCAP",H$1,"USD")</f>
        <v>150791.01</v>
      </c>
      <c r="E47" s="34">
        <f t="shared" si="1"/>
        <v>0.27412322619298701</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142.38999999999999</v>
      </c>
      <c r="I47" s="45">
        <f>IF(_xll.ciqfunctions.udf.CIQ($A47,"IQ_CLOSEPRICE",I$1,"USD")=0,_xll.ciqfunctions.udf.CIQ($A47,"IQ_CLOSEPRICE",I$2,"USD"),_xll.ciqfunctions.udf.CIQ($A47,"IQ_CLOSEPRICE",I$1,"USD"))</f>
        <v>141.05000000000001</v>
      </c>
      <c r="J47" s="45">
        <f>IF(_xll.ciqfunctions.udf.CIQ($A47,"IQ_CLOSEPRICE",J$1,"USD")=0,_xll.ciqfunctions.udf.CIQ($A47,"IQ_CLOSEPRICE",J$2,"USD"),_xll.ciqfunctions.udf.CIQ($A47,"IQ_CLOSEPRICE",J$1,"USD"))</f>
        <v>141.05000000000001</v>
      </c>
      <c r="K47" s="45">
        <f>IF(_xll.ciqfunctions.udf.CIQ($A47,"IQ_CLOSEPRICE",K$1,"USD")=0,_xll.ciqfunctions.udf.CIQ($A47,"IQ_CLOSEPRICE",K$2,"USD"),_xll.ciqfunctions.udf.CIQ($A47,"IQ_CLOSEPRICE",K$1,"USD"))</f>
        <v>123.36</v>
      </c>
      <c r="L47" s="55">
        <f t="shared" si="2"/>
        <v>9.5001772421126063E-3</v>
      </c>
      <c r="M47" s="55">
        <f t="shared" si="3"/>
        <v>9.5001772421126063E-3</v>
      </c>
      <c r="N47" s="55">
        <f t="shared" si="4"/>
        <v>0.154263942931258</v>
      </c>
      <c r="O47" s="20">
        <f t="shared" si="5"/>
        <v>2.5797115183551918E-3</v>
      </c>
      <c r="P47" s="36">
        <f t="shared" si="7"/>
        <v>6.0232189677226636E-3</v>
      </c>
      <c r="R47" s="81" t="str">
        <f t="shared" si="8"/>
        <v>ARM</v>
      </c>
      <c r="S47" s="82" t="str">
        <f t="shared" si="9"/>
        <v>Semi</v>
      </c>
      <c r="T47" s="83">
        <f t="shared" si="10"/>
        <v>150.79101</v>
      </c>
      <c r="U47" s="84">
        <f t="shared" si="11"/>
        <v>0.56693383703880118</v>
      </c>
      <c r="V47" s="85">
        <f t="shared" si="12"/>
        <v>9.5001772421126063E-3</v>
      </c>
      <c r="W47" s="85">
        <f t="shared" si="13"/>
        <v>9.5001772421126063E-3</v>
      </c>
      <c r="X47" s="85">
        <f t="shared" si="14"/>
        <v>0.154263942931258</v>
      </c>
      <c r="Y47" s="262"/>
    </row>
    <row r="48" spans="1:25">
      <c r="A48" s="30"/>
      <c r="B48" s="30"/>
      <c r="C48" s="30"/>
      <c r="D48" s="34">
        <f>SUM(D4:D47)</f>
        <v>26597638.057309996</v>
      </c>
      <c r="E48" s="34">
        <f>SUM(E49:E92)</f>
        <v>0</v>
      </c>
      <c r="F48" s="235">
        <f>SUM(F4:F47)</f>
        <v>95.690000000000012</v>
      </c>
      <c r="H48" s="32"/>
      <c r="I48" s="32"/>
      <c r="J48" s="32"/>
      <c r="K48" s="32"/>
      <c r="L48" s="2" t="s">
        <v>3</v>
      </c>
      <c r="M48" s="2" t="s">
        <v>4</v>
      </c>
      <c r="N48" s="2" t="s">
        <v>6</v>
      </c>
      <c r="O48" s="56">
        <f>'raw1'!E2</f>
        <v>1.4768068148066563E-2</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0.16569117129792477</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1.1405844556439185E-2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4.0459792278345254E-3</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-6.8375563620714445E-4</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1.4768068148066563E-2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8" sqref="E8"/>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B3" sqref="B3"/>
    </sheetView>
  </sheetViews>
  <sheetFormatPr defaultRowHeight="14"/>
  <cols>
    <col min="1" max="1" width="10.4140625" style="253" customWidth="1"/>
    <col min="2" max="2" width="25.83203125" style="253" customWidth="1"/>
    <col min="3" max="3" width="9.4140625" style="253" customWidth="1"/>
    <col min="4" max="4" width="16.83203125" style="253" customWidth="1"/>
    <col min="5" max="5" width="17.6640625" style="253" customWidth="1"/>
    <col min="6" max="6" width="15.33203125" style="253" bestFit="1" customWidth="1"/>
    <col min="7"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0.16569117129792477</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45876</v>
      </c>
      <c r="Q2" s="225">
        <f>_xll.ciqfunctions.udf.CIQ(A2,"IQ_YEARLOW",$A$6,"USD")</f>
        <v>20.815000000000001</v>
      </c>
      <c r="R2" s="230" cm="1">
        <f t="array" ref="R2">_xll.ciqfunctions.udf.CIQ(B2,"IQ_YEARLOW_DATE")</f>
        <v>45754</v>
      </c>
      <c r="S2" s="230">
        <f>P2-R2</f>
        <v>122</v>
      </c>
    </row>
    <row r="3" spans="1:19">
      <c r="A3" s="208" t="s">
        <v>21</v>
      </c>
      <c r="B3" s="208" t="s">
        <v>286</v>
      </c>
      <c r="C3" s="210">
        <f>'raw1'!H17</f>
        <v>0.13461651311542733</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45881</v>
      </c>
      <c r="Q3" s="225">
        <f>_xll.ciqfunctions.udf.CIQ(A3,"IQ_YEARLOW",$A$6,"USD")</f>
        <v>402.39</v>
      </c>
      <c r="R3" s="230" cm="1">
        <f t="array" ref="R3">_xll.ciqfunctions.udf.CIQ(B3,"IQ_YEARLOW_DATE")</f>
        <v>45754</v>
      </c>
      <c r="S3" s="230">
        <f t="shared" ref="S3:S5" si="3">P3-R3</f>
        <v>127</v>
      </c>
    </row>
    <row r="4" spans="1:19">
      <c r="A4" s="208" t="s">
        <v>18</v>
      </c>
      <c r="B4" s="208" t="s">
        <v>287</v>
      </c>
      <c r="C4" s="210">
        <f>'raw1'!H16</f>
        <v>9.5914699734519937E-2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45881</v>
      </c>
      <c r="Q4" s="225">
        <f>_xll.ciqfunctions.udf.CIQ("^SPX","IQ_YEARLOW",$A$6,"USD")</f>
        <v>4982.7703099999999</v>
      </c>
      <c r="R4" s="230" cm="1">
        <f t="array" ref="R4">_xll.ciqfunctions.udf.CIQ(B4,"IQ_YEARLOW_DATE")</f>
        <v>45755</v>
      </c>
      <c r="S4" s="230">
        <f t="shared" si="3"/>
        <v>126</v>
      </c>
    </row>
    <row r="5" spans="1:19" s="19" customFormat="1">
      <c r="A5" s="208" t="s">
        <v>23</v>
      </c>
      <c r="B5" s="208" t="s">
        <v>288</v>
      </c>
      <c r="C5" s="210">
        <f>'raw1'!H18</f>
        <v>4.4997522195918904E-2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45876</v>
      </c>
      <c r="Q2" s="225">
        <f>_xll.ciqfunctions.udf.CIQ(B2,"IQ_YEARLOW",$A$9,"USD")</f>
        <v>20.815000000000001</v>
      </c>
      <c r="R2" s="230" cm="1">
        <f t="array" ref="R2">_xll.ciqfunctions.udf.CIQ(B2,"IQ_YEARLOW_DATE")</f>
        <v>45754</v>
      </c>
      <c r="S2" s="225">
        <f>_xll.ciqfunctions.udf.CIQ(B2,"IQ_CLOSEPRICE",$A$14,"USD")</f>
        <v>28.43</v>
      </c>
      <c r="T2" s="231">
        <f>P2-R2</f>
        <v>122</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45881</v>
      </c>
      <c r="Q3" s="225">
        <f>_xll.ciqfunctions.udf.CIQ(B3,"IQ_YEARLOW",$A$9,"USD")</f>
        <v>28.960899999999999</v>
      </c>
      <c r="R3" s="230" cm="1">
        <f t="array" ref="R3">_xll.ciqfunctions.udf.CIQ(B3,"IQ_YEARLOW_DATE")</f>
        <v>45754</v>
      </c>
      <c r="S3" s="225">
        <f>_xll.ciqfunctions.udf.CIQ(B3,"IQ_CLOSEPRICE",$A$14,"USD")</f>
        <v>40.46</v>
      </c>
      <c r="T3" s="231">
        <f t="shared" ref="T3:T8" si="4">P3-R3</f>
        <v>127</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45881</v>
      </c>
      <c r="Q4" s="225">
        <f>_xll.ciqfunctions.udf.CIQ(B4,"IQ_YEARLOW",$A$9,"USD")</f>
        <v>30.6</v>
      </c>
      <c r="R4" s="230" cm="1">
        <f t="array" ref="R4">_xll.ciqfunctions.udf.CIQ(B4,"IQ_YEARLOW_DATE")</f>
        <v>45754</v>
      </c>
      <c r="S4" s="225">
        <f>_xll.ciqfunctions.udf.CIQ(B4,"IQ_CLOSEPRICE",$A$14,"USD")</f>
        <v>38.64</v>
      </c>
      <c r="T4" s="231">
        <f t="shared" si="4"/>
        <v>127</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0.14833385182070424</v>
      </c>
      <c r="C2" s="206">
        <f>SUM('Yearly-App'!C23:C35)</f>
        <v>0.27152769874626409</v>
      </c>
      <c r="D2" s="206">
        <f>SUM('Yearly-App'!D23:D35)</f>
        <v>3.432317910351224</v>
      </c>
      <c r="E2" s="206">
        <f>SUM('Yearly-App'!E23:E35)</f>
        <v>3.024088098974504</v>
      </c>
      <c r="F2" s="206">
        <f>SUM('Yearly-App'!F23:F35)</f>
        <v>0.66619568855851419</v>
      </c>
      <c r="G2" s="206">
        <f>SUM('Yearly-App'!G23:G35)</f>
        <v>0.21826076529994984</v>
      </c>
      <c r="H2" s="206">
        <f>'Yearly-App'!H15</f>
        <v>5.1281381701565792E-2</v>
      </c>
    </row>
    <row r="3" spans="1:8">
      <c r="A3" s="208" t="s">
        <v>313</v>
      </c>
      <c r="B3" s="206">
        <f>SUM('Yearly-Infra'!B23:B35)</f>
        <v>0.30930713538445137</v>
      </c>
      <c r="C3" s="206">
        <f>SUM('Yearly-Infra'!C23:C35)</f>
        <v>0.38724414881204122</v>
      </c>
      <c r="D3" s="206">
        <f>SUM('Yearly-Infra'!D23:D35)</f>
        <v>2.0609407851311676</v>
      </c>
      <c r="E3" s="206">
        <f>SUM('Yearly-Infra'!E23:E35)</f>
        <v>1.9861966045562103</v>
      </c>
      <c r="F3" s="206">
        <f>SUM('Yearly-Infra'!F23:F35)</f>
        <v>0.52620557793995004</v>
      </c>
      <c r="G3" s="206">
        <f>SUM('Yearly-Infra'!G23:G35)</f>
        <v>0.22731747507681713</v>
      </c>
      <c r="H3" s="206">
        <f>'Yearly-Infra'!H19</f>
        <v>6.879431479254336E-2</v>
      </c>
    </row>
    <row r="4" spans="1:8" ht="22" customHeight="1">
      <c r="A4" s="208" t="s">
        <v>314</v>
      </c>
      <c r="B4" s="206">
        <f>SUM('Yearly-Semi'!B23:B35)</f>
        <v>0.17142445741476681</v>
      </c>
      <c r="C4" s="206">
        <f>SUM('Yearly-Semi'!C23:C35)</f>
        <v>0.375799112682283</v>
      </c>
      <c r="D4" s="206">
        <f>SUM('Yearly-Semi'!D23:D35)</f>
        <v>1.6708430223764175</v>
      </c>
      <c r="E4" s="206">
        <f>SUM('Yearly-Semi'!E23:E35)</f>
        <v>1.6116535923954782</v>
      </c>
      <c r="F4" s="206">
        <f>SUM('Yearly-Semi'!F23:F35)</f>
        <v>0.14290491502991606</v>
      </c>
      <c r="G4" s="206">
        <f>SUM('Yearly-Semi'!G23:G35)</f>
        <v>6.2385023678502349E-2</v>
      </c>
      <c r="H4" s="206">
        <f>'Yearly-Semi'!H16</f>
        <v>4.5615474803815594E-2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0.34925108025482055</v>
      </c>
      <c r="E2" s="206">
        <f>'Yearly-App'!C2</f>
        <v>0.39867990747387716</v>
      </c>
      <c r="F2" s="206">
        <f>'Yearly-App'!D2</f>
        <v>4.9391193903471633</v>
      </c>
      <c r="G2" s="206">
        <f>'Yearly-App'!E2</f>
        <v>2.6151427687867228</v>
      </c>
      <c r="H2" s="206">
        <f>'Yearly-App'!F2</f>
        <v>0.47665263157894722</v>
      </c>
      <c r="I2" s="206">
        <f>'Yearly-App'!G2</f>
        <v>0.40814279983955076</v>
      </c>
      <c r="J2" s="206">
        <f>'Yearly-App'!H2</f>
        <v>1.537620666427573E-2</v>
      </c>
      <c r="K2" s="1"/>
      <c r="L2" s="1"/>
      <c r="M2" s="1"/>
      <c r="N2" s="1"/>
      <c r="O2" s="1"/>
      <c r="P2" s="1"/>
      <c r="Q2" s="1"/>
      <c r="R2" s="1"/>
    </row>
    <row r="3" spans="1:18">
      <c r="A3" s="233" t="str">
        <f>VLOOKUP(B3,weight!$A$4:$B$47,2,FALSE)</f>
        <v>SALESFORCE INC</v>
      </c>
      <c r="B3" s="208" t="s">
        <v>144</v>
      </c>
      <c r="C3" s="208" t="s">
        <v>312</v>
      </c>
      <c r="D3" s="206">
        <f>'Yearly-App'!B3</f>
        <v>-0.30709179553136123</v>
      </c>
      <c r="E3" s="206">
        <f>'Yearly-App'!C3</f>
        <v>5.1039391733397999E-2</v>
      </c>
      <c r="F3" s="206">
        <f>'Yearly-App'!D3</f>
        <v>0.62171606864274565</v>
      </c>
      <c r="G3" s="206">
        <f>'Yearly-App'!E3</f>
        <v>0.42096342063535475</v>
      </c>
      <c r="H3" s="206">
        <f>'Yearly-App'!F3</f>
        <v>3.0697231696676486E-2</v>
      </c>
      <c r="I3" s="206">
        <f>'Yearly-App'!G3</f>
        <v>-0.37669376693766937</v>
      </c>
      <c r="J3" s="206">
        <f>'Yearly-App'!H3</f>
        <v>-9.3104208728881765E-3</v>
      </c>
      <c r="K3" s="1"/>
      <c r="L3" s="1"/>
      <c r="M3" s="1"/>
      <c r="N3" s="1"/>
      <c r="O3" s="1"/>
      <c r="P3" s="1"/>
      <c r="Q3" s="1"/>
      <c r="R3" s="1"/>
    </row>
    <row r="4" spans="1:18">
      <c r="A4" s="233" t="str">
        <f>VLOOKUP(B4,weight!$A$4:$B$47,2,FALSE)</f>
        <v>SERVICENOW INC</v>
      </c>
      <c r="B4" s="208" t="s">
        <v>159</v>
      </c>
      <c r="C4" s="208" t="s">
        <v>312</v>
      </c>
      <c r="D4" s="206">
        <f>'Yearly-App'!B4</f>
        <v>-0.19496849413273964</v>
      </c>
      <c r="E4" s="206">
        <f>'Yearly-App'!C4</f>
        <v>0.24216483630335683</v>
      </c>
      <c r="F4" s="206">
        <f>'Yearly-App'!D4</f>
        <v>1.3039875090079267</v>
      </c>
      <c r="G4" s="206">
        <f>'Yearly-App'!E4</f>
        <v>1.2592688557026426</v>
      </c>
      <c r="H4" s="206">
        <f>'Yearly-App'!F4</f>
        <v>0.29906276241298047</v>
      </c>
      <c r="I4" s="206">
        <f>'Yearly-App'!G4</f>
        <v>-0.43354939946080839</v>
      </c>
      <c r="J4" s="206">
        <f>'Yearly-App'!H4</f>
        <v>-3.3658008934208381E-3</v>
      </c>
      <c r="K4" s="1"/>
      <c r="L4" s="1"/>
      <c r="M4" s="1"/>
      <c r="N4" s="1"/>
      <c r="O4" s="1"/>
      <c r="P4" s="1"/>
      <c r="Q4" s="1"/>
      <c r="R4" s="1"/>
    </row>
    <row r="5" spans="1:18">
      <c r="A5" s="233" t="str">
        <f>VLOOKUP(B5,weight!$A$4:$B$47,2,FALSE)</f>
        <v>DUOLINGO</v>
      </c>
      <c r="B5" s="208" t="s">
        <v>147</v>
      </c>
      <c r="C5" s="208" t="s">
        <v>312</v>
      </c>
      <c r="D5" s="206">
        <f>'Yearly-App'!B5</f>
        <v>-4.009499429417418E-3</v>
      </c>
      <c r="E5" s="206">
        <f>'Yearly-App'!C5</f>
        <v>0.10857580398162314</v>
      </c>
      <c r="F5" s="206">
        <f>'Yearly-App'!D5</f>
        <v>4.195205971006172</v>
      </c>
      <c r="G5" s="206">
        <f>'Yearly-App'!E5</f>
        <v>1.9255577109602329</v>
      </c>
      <c r="H5" s="206">
        <f>'Yearly-App'!F5</f>
        <v>0.98753500631486446</v>
      </c>
      <c r="I5" s="206">
        <f>'Yearly-App'!G5</f>
        <v>0.73381902262675935</v>
      </c>
      <c r="J5" s="206">
        <f>'Yearly-App'!H5</f>
        <v>2.1737443141585412E-3</v>
      </c>
      <c r="K5" s="1"/>
      <c r="L5" s="1"/>
      <c r="M5" s="1"/>
      <c r="N5" s="1"/>
      <c r="O5" s="1"/>
      <c r="P5" s="1"/>
      <c r="Q5" s="1"/>
      <c r="R5" s="1"/>
    </row>
    <row r="6" spans="1:18">
      <c r="A6" s="233" t="str">
        <f>VLOOKUP(B6,weight!$A$4:$B$47,2,FALSE)</f>
        <v>SAP SE</v>
      </c>
      <c r="B6" s="208" t="s">
        <v>167</v>
      </c>
      <c r="C6" s="208" t="s">
        <v>312</v>
      </c>
      <c r="D6" s="206">
        <f>'Yearly-App'!B6</f>
        <v>0.10467141170594818</v>
      </c>
      <c r="E6" s="206">
        <f>'Yearly-App'!C6</f>
        <v>0.19859521684214454</v>
      </c>
      <c r="F6" s="206">
        <f>'Yearly-App'!D6</f>
        <v>1.8594458581390003</v>
      </c>
      <c r="G6" s="206">
        <f>'Yearly-App'!E6</f>
        <v>1.6112390979044715</v>
      </c>
      <c r="H6" s="206">
        <f>'Yearly-App'!F6</f>
        <v>0.53898021165938759</v>
      </c>
      <c r="I6" s="206">
        <f>'Yearly-App'!G6</f>
        <v>0.37664903692445018</v>
      </c>
      <c r="J6" s="206">
        <f>'Yearly-App'!H6</f>
        <v>2.9007639540633554E-2</v>
      </c>
      <c r="K6" s="1"/>
      <c r="L6" s="1"/>
      <c r="M6" s="1"/>
      <c r="N6" s="1"/>
      <c r="O6" s="1"/>
      <c r="P6" s="1"/>
      <c r="Q6" s="1"/>
      <c r="R6" s="1"/>
    </row>
    <row r="7" spans="1:18">
      <c r="A7" s="233" t="str">
        <f>VLOOKUP(B7,weight!$A$4:$B$47,2,FALSE)</f>
        <v>TEMPUS AI INC</v>
      </c>
      <c r="B7" s="208" t="s">
        <v>172</v>
      </c>
      <c r="C7" s="208" t="s">
        <v>312</v>
      </c>
      <c r="D7" s="206">
        <f>'Yearly-App'!B7</f>
        <v>0.96504739336492906</v>
      </c>
      <c r="E7" s="206">
        <f>'Yearly-App'!C7</f>
        <v>0.49938195302843003</v>
      </c>
      <c r="F7" s="206" t="e">
        <f>'Yearly-App'!D7</f>
        <v>#DIV/0!</v>
      </c>
      <c r="G7" s="206" t="e">
        <f>'Yearly-App'!E7</f>
        <v>#DIV/0!</v>
      </c>
      <c r="H7" s="206">
        <f>'Yearly-App'!F7</f>
        <v>0.45933589990375356</v>
      </c>
      <c r="I7" s="206">
        <f>'Yearly-App'!G7</f>
        <v>0.65708037178786227</v>
      </c>
      <c r="J7" s="206">
        <f>'Yearly-App'!H7</f>
        <v>9.2240534740861795E-3</v>
      </c>
      <c r="K7" s="1"/>
      <c r="L7" s="1"/>
      <c r="M7" s="1"/>
      <c r="N7" s="1"/>
      <c r="O7" s="1"/>
      <c r="P7" s="1"/>
      <c r="Q7" s="1"/>
      <c r="R7" s="1"/>
    </row>
    <row r="8" spans="1:18">
      <c r="A8" s="233" t="str">
        <f>VLOOKUP(B8,weight!$A$4:$B$47,2,FALSE)</f>
        <v>ADOBE INC</v>
      </c>
      <c r="B8" s="208" t="s">
        <v>137</v>
      </c>
      <c r="C8" s="208" t="s">
        <v>312</v>
      </c>
      <c r="D8" s="206">
        <f>'Yearly-App'!B8</f>
        <v>-0.23893586399208422</v>
      </c>
      <c r="E8" s="206">
        <f>'Yearly-App'!C8</f>
        <v>5.0602064220183429E-2</v>
      </c>
      <c r="F8" s="206">
        <f>'Yearly-App'!D8</f>
        <v>6.2389470327312679E-2</v>
      </c>
      <c r="G8" s="206">
        <f>'Yearly-App'!E8</f>
        <v>9.9360993609936221E-2</v>
      </c>
      <c r="H8" s="206">
        <f>'Yearly-App'!F8</f>
        <v>-0.35047325321705836</v>
      </c>
      <c r="I8" s="206">
        <f>'Yearly-App'!G8</f>
        <v>-0.43511697150148876</v>
      </c>
      <c r="J8" s="206">
        <f>'Yearly-App'!H8</f>
        <v>-4.9531672007269668E-3</v>
      </c>
      <c r="K8" s="1"/>
      <c r="L8" s="1"/>
      <c r="M8" s="1"/>
      <c r="N8" s="1"/>
      <c r="O8" s="1"/>
      <c r="P8" s="1"/>
      <c r="Q8" s="1"/>
      <c r="R8" s="1"/>
    </row>
    <row r="9" spans="1:18">
      <c r="A9" s="233" t="str">
        <f>VLOOKUP(B9,weight!$A$4:$B$47,2,FALSE)</f>
        <v>SAMSARA INC-CL A</v>
      </c>
      <c r="B9" s="208" t="s">
        <v>151</v>
      </c>
      <c r="C9" s="208" t="s">
        <v>312</v>
      </c>
      <c r="D9" s="206">
        <f>'Yearly-App'!B9</f>
        <v>-0.25177386129549095</v>
      </c>
      <c r="E9" s="206">
        <f>'Yearly-App'!C9</f>
        <v>1.6791044776119257E-2</v>
      </c>
      <c r="F9" s="206">
        <f>'Yearly-App'!D9</f>
        <v>3.0031479538300108</v>
      </c>
      <c r="G9" s="206">
        <f>'Yearly-App'!E9</f>
        <v>0.93753174200101563</v>
      </c>
      <c r="H9" s="206">
        <f>'Yearly-App'!F9</f>
        <v>2.4711254364759627E-2</v>
      </c>
      <c r="I9" s="206">
        <f>'Yearly-App'!G9</f>
        <v>-0.49272939051597825</v>
      </c>
      <c r="J9" s="206">
        <f>'Yearly-App'!H9</f>
        <v>-2.8024243871192208E-3</v>
      </c>
      <c r="K9" s="1"/>
      <c r="L9" s="1"/>
      <c r="M9" s="1"/>
      <c r="N9" s="1"/>
      <c r="O9" s="1"/>
      <c r="P9" s="1"/>
      <c r="Q9" s="1"/>
      <c r="R9" s="1"/>
    </row>
    <row r="10" spans="1:18">
      <c r="A10" s="233" t="str">
        <f>VLOOKUP(B10,weight!$A$4:$B$47,2,FALSE)</f>
        <v>WORKDAY INC-CLASS A</v>
      </c>
      <c r="B10" s="208" t="s">
        <v>175</v>
      </c>
      <c r="C10" s="208" t="s">
        <v>312</v>
      </c>
      <c r="D10" s="206">
        <f>'Yearly-App'!B10</f>
        <v>-0.16831376196566283</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-1.9550444288925911E-3</v>
      </c>
      <c r="K10" s="1"/>
      <c r="L10" s="1"/>
      <c r="M10" s="1"/>
      <c r="N10" s="1"/>
      <c r="O10" s="1"/>
      <c r="P10" s="1"/>
      <c r="Q10" s="1"/>
      <c r="R10" s="1"/>
    </row>
    <row r="11" spans="1:18">
      <c r="A11" s="233" t="str">
        <f>VLOOKUP(B11,weight!$A$4:$B$47,2,FALSE)</f>
        <v>ROBLOX CORP -CLASS A</v>
      </c>
      <c r="B11" s="208" t="s">
        <v>166</v>
      </c>
      <c r="C11" s="208" t="s">
        <v>312</v>
      </c>
      <c r="D11" s="206">
        <f>'Yearly-App'!B11</f>
        <v>1.2386795713791914</v>
      </c>
      <c r="E11" s="206">
        <f>'Yearly-App'!C11</f>
        <v>1.0460559370289735</v>
      </c>
      <c r="F11" s="206">
        <f>'Yearly-App'!D11</f>
        <v>2.8454516839785962</v>
      </c>
      <c r="G11" s="206">
        <f>'Yearly-App'!E11</f>
        <v>1.8286640426024543</v>
      </c>
      <c r="H11" s="206">
        <f>'Yearly-App'!F11</f>
        <v>2.0489143998003496</v>
      </c>
      <c r="I11" s="206">
        <f>'Yearly-App'!G11</f>
        <v>0.71377604800129735</v>
      </c>
      <c r="J11" s="206">
        <f>'Yearly-App'!H11</f>
        <v>1.6562970527363163E-2</v>
      </c>
      <c r="K11" s="1"/>
      <c r="L11" s="1"/>
      <c r="M11" s="1"/>
      <c r="N11" s="1"/>
      <c r="O11" s="1"/>
      <c r="P11" s="1"/>
      <c r="Q11" s="1"/>
      <c r="R11" s="1"/>
    </row>
    <row r="12" spans="1:18">
      <c r="A12" s="233" t="str">
        <f>VLOOKUP(B12,weight!$A$4:$B$47,2,FALSE)</f>
        <v>APPLOVIN CORP-CLASS A</v>
      </c>
      <c r="B12" s="208" t="s">
        <v>146</v>
      </c>
      <c r="C12" s="208" t="s">
        <v>312</v>
      </c>
      <c r="D12" s="206">
        <f>'Yearly-App'!B12</f>
        <v>0.44211468980637991</v>
      </c>
      <c r="E12" s="206">
        <f>'Yearly-App'!C12</f>
        <v>0.52707581227436817</v>
      </c>
      <c r="F12" s="206">
        <f>'Yearly-App'!D12</f>
        <v>24.244968771686327</v>
      </c>
      <c r="G12" s="206">
        <f>'Yearly-App'!E12</f>
        <v>27.487079091620984</v>
      </c>
      <c r="H12" s="206">
        <f>'Yearly-App'!F12</f>
        <v>3.436882546652031</v>
      </c>
      <c r="I12" s="206">
        <f>'Yearly-App'!G12</f>
        <v>0.88447110349423974</v>
      </c>
      <c r="J12" s="206">
        <f>'Yearly-App'!H12</f>
        <v>2.0913709504025452E-3</v>
      </c>
      <c r="K12" s="1"/>
      <c r="L12" s="1"/>
      <c r="M12" s="1"/>
      <c r="N12" s="1"/>
      <c r="O12" s="1"/>
      <c r="P12" s="1"/>
      <c r="Q12" s="1"/>
      <c r="R12" s="1"/>
    </row>
    <row r="13" spans="1:18">
      <c r="A13" s="233" t="str">
        <f>VLOOKUP(B13,weight!$A$4:$B$47,2,FALSE)</f>
        <v>SHOPIFY INC - CLASS A</v>
      </c>
      <c r="B13" s="208" t="s">
        <v>168</v>
      </c>
      <c r="C13" s="208" t="s">
        <v>312</v>
      </c>
      <c r="D13" s="206">
        <f>'Yearly-App'!B13</f>
        <v>0.40411925138719096</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3.6637168278456341E-3</v>
      </c>
      <c r="K13" s="1"/>
      <c r="L13" s="1"/>
      <c r="M13" s="1"/>
      <c r="N13" s="1"/>
      <c r="O13" s="1"/>
      <c r="P13" s="1"/>
      <c r="Q13" s="1"/>
      <c r="R13" s="1"/>
    </row>
    <row r="14" spans="1:18">
      <c r="A14" s="233" t="str">
        <f>VLOOKUP(B14,weight!$A$4:$B$47,2,FALSE)</f>
        <v>ATLASSIAN CORP-CL A</v>
      </c>
      <c r="B14" s="208" t="s">
        <v>171</v>
      </c>
      <c r="C14" s="208" t="s">
        <v>312</v>
      </c>
      <c r="D14" s="206">
        <f>'Yearly-App'!B14</f>
        <v>-0.35080943380721508</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-4.4314628141517614E-3</v>
      </c>
      <c r="K14" s="1"/>
      <c r="L14" s="1"/>
      <c r="M14" s="1"/>
      <c r="N14" s="1"/>
      <c r="O14" s="1"/>
      <c r="P14" s="1"/>
      <c r="Q14" s="1"/>
      <c r="R14" s="1"/>
    </row>
    <row r="15" spans="1:18">
      <c r="A15" s="233" t="str">
        <f>VLOOKUP(B15,weight!$A$4:$B$47,2,FALSE)</f>
        <v>MICROSOFT CORP</v>
      </c>
      <c r="B15" s="208" t="s">
        <v>155</v>
      </c>
      <c r="C15" s="208" t="s">
        <v>313</v>
      </c>
      <c r="D15" s="206">
        <f>'Yearly-Infra'!B2</f>
        <v>0.2556109134045077</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1.2098172758863596E-2</v>
      </c>
      <c r="K15" s="1"/>
      <c r="L15" s="1"/>
      <c r="M15" s="1"/>
      <c r="N15" s="1"/>
      <c r="O15" s="1"/>
      <c r="P15" s="1"/>
      <c r="Q15" s="1"/>
      <c r="R15" s="1"/>
    </row>
    <row r="16" spans="1:18">
      <c r="A16" s="233" t="str">
        <f>VLOOKUP(B16,weight!$A$4:$B$47,2,FALSE)</f>
        <v>AMAZON.COM INC</v>
      </c>
      <c r="B16" s="208" t="s">
        <v>138</v>
      </c>
      <c r="C16" s="208" t="s">
        <v>313</v>
      </c>
      <c r="D16" s="206">
        <f>'Yearly-Infra'!B3</f>
        <v>9.4808332193809797E-3</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1.2914011651721489E-3</v>
      </c>
      <c r="K16" s="1"/>
      <c r="L16" s="1"/>
      <c r="M16" s="1"/>
      <c r="N16" s="1"/>
      <c r="O16" s="1"/>
      <c r="P16" s="1"/>
      <c r="Q16" s="1"/>
      <c r="R16" s="1"/>
    </row>
    <row r="17" spans="1:18" ht="28">
      <c r="A17" s="233" t="str">
        <f>VLOOKUP(B17,weight!$A$4:$B$47,2,FALSE)</f>
        <v>ALPHABET INC-CL A</v>
      </c>
      <c r="B17" s="208" t="s">
        <v>149</v>
      </c>
      <c r="C17" s="208" t="s">
        <v>313</v>
      </c>
      <c r="D17" s="206">
        <f>'Yearly-Infra'!B4</f>
        <v>7.4167987321711593E-2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-1.3557391056875541E-3</v>
      </c>
      <c r="K17" s="1"/>
      <c r="L17" s="1"/>
      <c r="M17" s="1"/>
      <c r="N17" s="1"/>
      <c r="O17" s="1"/>
      <c r="P17" s="1"/>
      <c r="Q17" s="1"/>
      <c r="R17" s="1"/>
    </row>
    <row r="18" spans="1:18">
      <c r="A18" s="233" t="str">
        <f>VLOOKUP(B18,weight!$A$4:$B$47,2,FALSE)</f>
        <v>TESLA INC</v>
      </c>
      <c r="B18" s="208" t="s">
        <v>173</v>
      </c>
      <c r="C18" s="208" t="s">
        <v>313</v>
      </c>
      <c r="D18" s="206">
        <f>'Yearly-Infra'!B5</f>
        <v>-0.15600237717908083</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-8.8693201673629325E-3</v>
      </c>
      <c r="K18" s="1"/>
      <c r="L18" s="1"/>
      <c r="M18" s="1"/>
      <c r="N18" s="1"/>
      <c r="O18" s="1"/>
      <c r="P18" s="1"/>
      <c r="Q18" s="1"/>
      <c r="R18" s="1"/>
    </row>
    <row r="19" spans="1:18">
      <c r="A19" s="233" t="str">
        <f>VLOOKUP(B19,weight!$A$4:$B$47,2,FALSE)</f>
        <v>PALANTIR TECHN-A</v>
      </c>
      <c r="B19" s="208" t="s">
        <v>163</v>
      </c>
      <c r="C19" s="208" t="s">
        <v>313</v>
      </c>
      <c r="D19" s="206">
        <f>'Yearly-Infra'!B6</f>
        <v>1.472167129445987</v>
      </c>
      <c r="E19" s="206">
        <f>'Yearly-Infra'!C6</f>
        <v>0.64203454894433798</v>
      </c>
      <c r="F19" s="206">
        <f>'Yearly-Infra'!D6</f>
        <v>19.532</v>
      </c>
      <c r="G19" s="206">
        <f>'Yearly-Infra'!E6</f>
        <v>18.517110266159698</v>
      </c>
      <c r="H19" s="206">
        <f>'Yearly-Infra'!F6</f>
        <v>4.4183673469387754</v>
      </c>
      <c r="I19" s="206">
        <f>'Yearly-Infra'!G6</f>
        <v>0.86363052415210695</v>
      </c>
      <c r="J19" s="206">
        <f>'Yearly-Infra'!H6</f>
        <v>1.8346432435575214E-2</v>
      </c>
      <c r="K19" s="1"/>
      <c r="L19" s="1"/>
      <c r="M19" s="1"/>
      <c r="N19" s="1"/>
      <c r="O19" s="1"/>
      <c r="P19" s="1"/>
      <c r="Q19" s="1"/>
      <c r="R19" s="1"/>
    </row>
    <row r="20" spans="1:18">
      <c r="A20" s="233" t="str">
        <f>VLOOKUP(B20,weight!$A$4:$B$47,2,FALSE)</f>
        <v>ORACLE CORP</v>
      </c>
      <c r="B20" s="208" t="s">
        <v>161</v>
      </c>
      <c r="C20" s="208" t="s">
        <v>313</v>
      </c>
      <c r="D20" s="206">
        <f>'Yearly-Infra'!B7</f>
        <v>0.52340374459913597</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1.243073807742461E-2</v>
      </c>
      <c r="K20" s="1"/>
      <c r="L20" s="1"/>
      <c r="M20" s="1"/>
      <c r="N20" s="1"/>
      <c r="O20" s="1"/>
      <c r="P20" s="1"/>
      <c r="Q20" s="1"/>
      <c r="R20" s="1"/>
    </row>
    <row r="21" spans="1:18">
      <c r="A21" s="233" t="str">
        <f>VLOOKUP(B21,weight!$A$4:$B$47,2,FALSE)</f>
        <v>NEBIUS GROUP NV</v>
      </c>
      <c r="B21" s="208" t="s">
        <v>157</v>
      </c>
      <c r="C21" s="208" t="s">
        <v>313</v>
      </c>
      <c r="D21" s="206">
        <f>'Yearly-Infra'!B8</f>
        <v>1.7194945848375451</v>
      </c>
      <c r="E21" s="206">
        <f>'Yearly-Infra'!C8</f>
        <v>1.493729679516953</v>
      </c>
      <c r="F21" s="206" t="e">
        <f>'Yearly-Infra'!D8</f>
        <v>#DIV/0!</v>
      </c>
      <c r="G21" s="206" t="e">
        <f>'Yearly-Infra'!E8</f>
        <v>#DIV/0!</v>
      </c>
      <c r="H21" s="206" t="e">
        <f>'Yearly-Infra'!F8</f>
        <v>#DIV/0!</v>
      </c>
      <c r="I21" s="206">
        <f>'Yearly-Infra'!G8</f>
        <v>0.74910968660968658</v>
      </c>
      <c r="J21" s="206">
        <f>'Yearly-Infra'!H8</f>
        <v>1.9414068771586263E-2</v>
      </c>
      <c r="K21" s="1"/>
      <c r="L21" s="1"/>
      <c r="M21" s="1"/>
      <c r="N21" s="1"/>
      <c r="O21" s="1"/>
      <c r="P21" s="1"/>
      <c r="Q21" s="1"/>
      <c r="R21" s="1"/>
    </row>
    <row r="22" spans="1:18">
      <c r="A22" s="233" t="str">
        <f>VLOOKUP(B22,weight!$A$4:$B$47,2,FALSE)</f>
        <v>ELASTIC NV</v>
      </c>
      <c r="B22" s="208" t="s">
        <v>148</v>
      </c>
      <c r="C22" s="208" t="s">
        <v>313</v>
      </c>
      <c r="D22" s="206">
        <f>'Yearly-Infra'!B9</f>
        <v>-0.26201049656842945</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-3.2460034650300734E-3</v>
      </c>
      <c r="K22" s="1"/>
      <c r="L22" s="1"/>
      <c r="M22" s="1"/>
      <c r="N22" s="1"/>
      <c r="O22" s="1"/>
      <c r="P22" s="1"/>
      <c r="Q22" s="1"/>
      <c r="R22" s="1"/>
    </row>
    <row r="23" spans="1:18">
      <c r="A23" s="233" t="str">
        <f>VLOOKUP(B23,weight!$A$4:$B$47,2,FALSE)</f>
        <v>SNOWFLAKE INC-CLASS A</v>
      </c>
      <c r="B23" s="208" t="s">
        <v>169</v>
      </c>
      <c r="C23" s="208" t="s">
        <v>313</v>
      </c>
      <c r="D23" s="206">
        <f>'Yearly-Infra'!B10</f>
        <v>0.25030762256330563</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6.6392539803979645E-3</v>
      </c>
      <c r="K23" s="1"/>
      <c r="L23" s="1"/>
      <c r="M23" s="1"/>
      <c r="N23" s="1"/>
      <c r="O23" s="1"/>
      <c r="P23" s="1"/>
      <c r="Q23" s="1"/>
      <c r="R23" s="1"/>
    </row>
    <row r="24" spans="1:18">
      <c r="A24" s="233" t="str">
        <f>VLOOKUP(B24,weight!$A$4:$B$47,2,FALSE)</f>
        <v>DATADOG INC - CLASS A</v>
      </c>
      <c r="B24" s="208" t="s">
        <v>145</v>
      </c>
      <c r="C24" s="208" t="s">
        <v>313</v>
      </c>
      <c r="D24" s="206">
        <f>'Yearly-Infra'!B11</f>
        <v>-9.7487577857092722E-2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4.4874347167463916E-5</v>
      </c>
      <c r="K24" s="1"/>
      <c r="L24" s="1"/>
      <c r="M24" s="1"/>
      <c r="N24" s="1"/>
      <c r="O24" s="1"/>
      <c r="P24" s="1"/>
      <c r="Q24" s="1"/>
      <c r="R24" s="1"/>
    </row>
    <row r="25" spans="1:18" ht="28">
      <c r="A25" s="233" t="str">
        <f>VLOOKUP(B25,weight!$A$4:$B$47,2,FALSE)</f>
        <v>CLOUDFLARE INC - CLASS A</v>
      </c>
      <c r="B25" s="208" t="s">
        <v>158</v>
      </c>
      <c r="C25" s="208" t="s">
        <v>313</v>
      </c>
      <c r="D25" s="206">
        <f>'Yearly-Infra'!B12</f>
        <v>0.87899331352154531</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1.2468975531160751E-2</v>
      </c>
      <c r="K25" s="1"/>
      <c r="L25" s="1"/>
      <c r="M25" s="1"/>
      <c r="N25" s="1"/>
      <c r="O25" s="1"/>
      <c r="P25" s="1"/>
      <c r="Q25" s="1"/>
      <c r="R25" s="1"/>
    </row>
    <row r="26" spans="1:18">
      <c r="A26" s="233" t="str">
        <f>VLOOKUP(B26,weight!$A$4:$B$47,2,FALSE)</f>
        <v>GITLAB INC-CL A</v>
      </c>
      <c r="B26" s="208" t="s">
        <v>150</v>
      </c>
      <c r="C26" s="208" t="s">
        <v>313</v>
      </c>
      <c r="D26" s="206">
        <f>'Yearly-Infra'!B13</f>
        <v>-0.30346051464063883</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-4.0583085336708949E-3</v>
      </c>
      <c r="K26" s="1"/>
      <c r="L26" s="1"/>
      <c r="M26" s="1"/>
      <c r="N26" s="1"/>
      <c r="O26" s="1"/>
      <c r="P26" s="1"/>
      <c r="Q26" s="1"/>
      <c r="R26" s="1"/>
    </row>
    <row r="27" spans="1:18" ht="28">
      <c r="A27" s="233" t="str">
        <f>VLOOKUP(B27,weight!$A$4:$B$47,2,FALSE)</f>
        <v>PALO ALTO NETWORKS INC</v>
      </c>
      <c r="B27" s="208" t="s">
        <v>162</v>
      </c>
      <c r="C27" s="208" t="s">
        <v>313</v>
      </c>
      <c r="D27" s="206">
        <f>'Yearly-Infra'!B14</f>
        <v>-3.6051879533963493E-2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1.1994365761107163E-3</v>
      </c>
      <c r="K27" s="1"/>
      <c r="L27" s="1"/>
      <c r="M27" s="1"/>
      <c r="N27" s="1"/>
      <c r="O27" s="1"/>
      <c r="P27" s="1"/>
      <c r="Q27" s="1"/>
      <c r="R27" s="1"/>
    </row>
    <row r="28" spans="1:18">
      <c r="A28" s="233" t="str">
        <f>VLOOKUP(B28,weight!$A$4:$B$47,2,FALSE)</f>
        <v>MONGODB INC</v>
      </c>
      <c r="B28" s="208" t="s">
        <v>152</v>
      </c>
      <c r="C28" s="208" t="s">
        <v>313</v>
      </c>
      <c r="D28" s="206">
        <f>'Yearly-Infra'!B15</f>
        <v>-0.10734074996778498</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-1.1619361013129634E-3</v>
      </c>
      <c r="K28" s="1"/>
      <c r="L28" s="1"/>
      <c r="M28" s="1"/>
      <c r="N28" s="1"/>
      <c r="O28" s="1"/>
      <c r="P28" s="1"/>
      <c r="Q28" s="1"/>
      <c r="R28" s="1"/>
    </row>
    <row r="29" spans="1:18">
      <c r="A29" s="233" t="str">
        <f>VLOOKUP(B29,weight!$A$4:$B$47,2,FALSE)</f>
        <v>PURE STORAGE-A</v>
      </c>
      <c r="B29" s="208" t="s">
        <v>164</v>
      </c>
      <c r="C29" s="208" t="s">
        <v>313</v>
      </c>
      <c r="D29" s="206">
        <f>'Yearly-Infra'!B16</f>
        <v>-3.288295621032078E-2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-1.1387266601277858E-3</v>
      </c>
      <c r="K29" s="1"/>
      <c r="L29" s="1"/>
      <c r="M29" s="1"/>
      <c r="N29" s="1"/>
      <c r="O29" s="1"/>
      <c r="P29" s="1"/>
      <c r="Q29" s="1"/>
      <c r="R29" s="1"/>
    </row>
    <row r="30" spans="1:18">
      <c r="A30" s="233" t="str">
        <f>VLOOKUP(B30,weight!$A$4:$B$47,2,FALSE)</f>
        <v>ZSCALER INC</v>
      </c>
      <c r="B30" s="208" t="s">
        <v>176</v>
      </c>
      <c r="C30" s="208" t="s">
        <v>313</v>
      </c>
      <c r="D30" s="206">
        <f>'Yearly-Infra'!B17</f>
        <v>0.52668920791530405</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6.1016979847059016E-3</v>
      </c>
      <c r="K30" s="1"/>
      <c r="L30" s="1"/>
      <c r="M30" s="1"/>
      <c r="N30" s="1"/>
      <c r="O30" s="1"/>
      <c r="P30" s="1"/>
      <c r="Q30" s="1"/>
      <c r="R30" s="1"/>
    </row>
    <row r="31" spans="1:18">
      <c r="A31" s="233" t="str">
        <f>VLOOKUP(B31,weight!$A$4:$B$47,2,FALSE)</f>
        <v>CONFLUENT INC-CLASS A</v>
      </c>
      <c r="B31" s="208" t="s">
        <v>143</v>
      </c>
      <c r="C31" s="208" t="s">
        <v>313</v>
      </c>
      <c r="D31" s="206">
        <f>'Yearly-Infra'!B18</f>
        <v>-0.40772532188841204</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-1.4107028024290551E-3</v>
      </c>
      <c r="K31" s="1"/>
      <c r="L31" s="1"/>
      <c r="M31" s="1"/>
      <c r="N31" s="1"/>
      <c r="O31" s="1"/>
      <c r="P31" s="1"/>
      <c r="Q31" s="1"/>
      <c r="R31" s="1"/>
    </row>
    <row r="32" spans="1:18" ht="17" customHeight="1">
      <c r="A32" s="233" t="str">
        <f>VLOOKUP(B32,weight!$A$4:$B$47,2,FALSE)</f>
        <v>NVIDIA CORP</v>
      </c>
      <c r="B32" s="208" t="s">
        <v>160</v>
      </c>
      <c r="C32" s="208" t="s">
        <v>314</v>
      </c>
      <c r="D32" s="206">
        <f>'Yearly-Semi'!B2</f>
        <v>0.36391391764092651</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1.3704270346848776E-2</v>
      </c>
      <c r="K32" s="1"/>
      <c r="L32" s="1"/>
      <c r="M32" s="1"/>
      <c r="N32" s="1"/>
      <c r="O32" s="1"/>
      <c r="P32" s="1"/>
      <c r="Q32" s="1"/>
      <c r="R32" s="1"/>
    </row>
    <row r="33" spans="1:18">
      <c r="A33" s="233" t="str">
        <f>VLOOKUP(B33,weight!$A$4:$B$47,2,FALSE)</f>
        <v>APPLE INC</v>
      </c>
      <c r="B33" s="208" t="s">
        <v>136</v>
      </c>
      <c r="C33" s="208" t="s">
        <v>314</v>
      </c>
      <c r="D33" s="206">
        <f>'Yearly-Semi'!B3</f>
        <v>-8.2940659691717822E-2</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-7.8387844651822639E-3</v>
      </c>
      <c r="K33" s="1"/>
      <c r="L33" s="1"/>
      <c r="M33" s="1"/>
      <c r="N33" s="1"/>
      <c r="O33" s="1"/>
      <c r="P33" s="1"/>
      <c r="Q33" s="1"/>
      <c r="R33" s="1"/>
    </row>
    <row r="34" spans="1:18">
      <c r="A34" s="233" t="str">
        <f>VLOOKUP(B34,weight!$A$4:$B$47,2,FALSE)</f>
        <v>BROADCOM INC</v>
      </c>
      <c r="B34" s="208" t="s">
        <v>142</v>
      </c>
      <c r="C34" s="208" t="s">
        <v>314</v>
      </c>
      <c r="D34" s="206">
        <f>'Yearly-Semi'!B4</f>
        <v>0.34933574879227036</v>
      </c>
      <c r="E34" s="206">
        <f>'Yearly-Semi'!C4</f>
        <v>0.67524416632551598</v>
      </c>
      <c r="F34" s="206">
        <f>'Yearly-Semi'!D4</f>
        <v>4.1984465455601327</v>
      </c>
      <c r="G34" s="206">
        <f>'Yearly-Semi'!E4</f>
        <v>3.5291401827783568</v>
      </c>
      <c r="H34" s="206">
        <f>'Yearly-Semi'!F4</f>
        <v>0.8028195607023727</v>
      </c>
      <c r="I34" s="206">
        <f>'Yearly-Semi'!G4</f>
        <v>0.55425280976828084</v>
      </c>
      <c r="J34" s="206">
        <f>'Yearly-Semi'!H4</f>
        <v>6.7767517355511956E-3</v>
      </c>
      <c r="K34" s="1"/>
      <c r="L34" s="1"/>
      <c r="M34" s="1"/>
      <c r="N34" s="1"/>
      <c r="O34" s="1"/>
      <c r="P34" s="1"/>
      <c r="Q34" s="1"/>
      <c r="R34" s="1"/>
    </row>
    <row r="35" spans="1:18" ht="28">
      <c r="A35" s="233" t="str">
        <f>VLOOKUP(B35,weight!$A$4:$B$47,2,FALSE)</f>
        <v>TSMC</v>
      </c>
      <c r="B35" s="208" t="s">
        <v>133</v>
      </c>
      <c r="C35" s="208" t="s">
        <v>314</v>
      </c>
      <c r="D35" s="206">
        <f>'Yearly-Semi'!B5</f>
        <v>0.20336313619494062</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4.4089947265326286E-3</v>
      </c>
      <c r="K35" s="1"/>
      <c r="L35" s="1"/>
      <c r="M35" s="1"/>
      <c r="N35" s="1"/>
      <c r="O35" s="1"/>
      <c r="P35" s="1"/>
      <c r="Q35" s="1"/>
      <c r="R35" s="1"/>
    </row>
    <row r="36" spans="1:18" ht="28">
      <c r="A36" s="233" t="str">
        <f>VLOOKUP(B36,weight!$A$4:$B$47,2,FALSE)</f>
        <v>SK HYNIX INC</v>
      </c>
      <c r="B36" s="208" t="s">
        <v>130</v>
      </c>
      <c r="C36" s="208" t="s">
        <v>314</v>
      </c>
      <c r="D36" s="206">
        <f>'Yearly-Semi'!B6</f>
        <v>0.64827604796570926</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2.5294079384724055E-2</v>
      </c>
      <c r="K36" s="1"/>
      <c r="L36" s="1"/>
      <c r="M36" s="1"/>
      <c r="N36" s="1"/>
      <c r="O36" s="1"/>
      <c r="P36" s="1"/>
      <c r="Q36" s="1"/>
      <c r="R36" s="1"/>
    </row>
    <row r="37" spans="1:18" ht="28">
      <c r="A37" s="233" t="str">
        <f>VLOOKUP(B37,weight!$A$4:$B$47,2,FALSE)</f>
        <v>ASML HOLDING NV</v>
      </c>
      <c r="B37" s="208" t="s">
        <v>141</v>
      </c>
      <c r="C37" s="208" t="s">
        <v>314</v>
      </c>
      <c r="D37" s="206">
        <f>'Yearly-Semi'!B7</f>
        <v>7.0280487101056055E-2</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1.172985827477471E-3</v>
      </c>
      <c r="K37" s="1"/>
      <c r="L37" s="1"/>
      <c r="M37" s="1"/>
      <c r="N37" s="1"/>
      <c r="O37" s="1"/>
      <c r="P37" s="1"/>
      <c r="Q37" s="1"/>
      <c r="R37" s="1"/>
    </row>
    <row r="38" spans="1:18" ht="28">
      <c r="A38" s="233" t="str">
        <f>VLOOKUP(B38,weight!$A$4:$B$47,2,FALSE)</f>
        <v>MARVELL TECHNOLOGY INC</v>
      </c>
      <c r="B38" s="208" t="s">
        <v>154</v>
      </c>
      <c r="C38" s="208" t="s">
        <v>314</v>
      </c>
      <c r="D38" s="206">
        <f>'Yearly-Semi'!B8</f>
        <v>-0.29551833408782258</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-1.0182690129318238E-2</v>
      </c>
      <c r="K38" s="1"/>
      <c r="L38" s="1"/>
      <c r="M38" s="1"/>
      <c r="N38" s="1"/>
      <c r="O38" s="1"/>
      <c r="P38" s="1"/>
      <c r="Q38" s="1"/>
      <c r="R38" s="1"/>
    </row>
    <row r="39" spans="1:18">
      <c r="A39" s="233" t="str">
        <f>VLOOKUP(B39,weight!$A$4:$B$47,2,FALSE)</f>
        <v>VERTIV HOLDINGS CO-A</v>
      </c>
      <c r="B39" s="208" t="s">
        <v>174</v>
      </c>
      <c r="C39" s="208" t="s">
        <v>314</v>
      </c>
      <c r="D39" s="206">
        <f>'Yearly-Semi'!B9</f>
        <v>0.26502948684094707</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2.4573193442155319E-3</v>
      </c>
      <c r="K39" s="1"/>
      <c r="L39" s="1"/>
      <c r="M39" s="1"/>
      <c r="N39" s="1"/>
      <c r="O39" s="1"/>
      <c r="P39" s="1"/>
      <c r="Q39" s="1"/>
      <c r="R39" s="1"/>
    </row>
    <row r="40" spans="1:18">
      <c r="A40" s="233" t="str">
        <f>VLOOKUP(B40,weight!$A$4:$B$47,2,FALSE)</f>
        <v>ARISTA NETWORKS INC</v>
      </c>
      <c r="B40" s="208" t="s">
        <v>139</v>
      </c>
      <c r="C40" s="208" t="s">
        <v>314</v>
      </c>
      <c r="D40" s="206">
        <f>'Yearly-Semi'!B10</f>
        <v>0.27793359268976747</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2.1499253415205666E-4</v>
      </c>
      <c r="K40" s="1"/>
      <c r="L40" s="1"/>
      <c r="M40" s="1"/>
      <c r="N40" s="1"/>
      <c r="O40" s="1"/>
      <c r="P40" s="1"/>
      <c r="Q40" s="1"/>
      <c r="R40" s="1"/>
    </row>
    <row r="41" spans="1:18" ht="28">
      <c r="A41" s="233" t="str">
        <f>VLOOKUP(B41,weight!$A$4:$B$47,2,FALSE)</f>
        <v>MEDIATEK INC</v>
      </c>
      <c r="B41" s="208" t="s">
        <v>135</v>
      </c>
      <c r="C41" s="208" t="s">
        <v>314</v>
      </c>
      <c r="D41" s="206">
        <f>'Yearly-Semi'!B11</f>
        <v>5.3672796720424465E-2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7.1060576648698586E-4</v>
      </c>
      <c r="K41" s="1"/>
      <c r="L41" s="1"/>
      <c r="M41" s="1"/>
      <c r="N41" s="1"/>
      <c r="O41" s="1"/>
      <c r="P41" s="1"/>
      <c r="Q41" s="1"/>
      <c r="R41" s="1"/>
    </row>
    <row r="42" spans="1:18" ht="28">
      <c r="A42" s="233" t="str">
        <f>VLOOKUP(B42,weight!$A$4:$B$47,2,FALSE)</f>
        <v>MICRON TECHNOLOGY INC</v>
      </c>
      <c r="B42" s="208" t="s">
        <v>156</v>
      </c>
      <c r="C42" s="208" t="s">
        <v>314</v>
      </c>
      <c r="D42" s="206">
        <f>'Yearly-Semi'!B12</f>
        <v>0.51794201520912564</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3.9429568935416305E-3</v>
      </c>
      <c r="K42" s="1"/>
      <c r="L42" s="1"/>
      <c r="M42" s="1"/>
      <c r="N42" s="1"/>
      <c r="O42" s="1"/>
      <c r="P42" s="1"/>
      <c r="Q42" s="1"/>
      <c r="R42" s="1"/>
    </row>
    <row r="43" spans="1:18">
      <c r="A43" s="233" t="str">
        <f>VLOOKUP(B43,weight!$A$4:$B$47,2,FALSE)</f>
        <v>QUALCOMM INC</v>
      </c>
      <c r="B43" s="208" t="s">
        <v>165</v>
      </c>
      <c r="C43" s="208" t="s">
        <v>314</v>
      </c>
      <c r="D43" s="206">
        <f>'Yearly-Semi'!B13</f>
        <v>7.1605259731799542E-4</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-7.425813782024772E-5</v>
      </c>
      <c r="K43" s="1"/>
      <c r="L43" s="1"/>
      <c r="M43" s="1"/>
      <c r="N43" s="1"/>
      <c r="O43" s="1"/>
      <c r="P43" s="1"/>
      <c r="Q43" s="1"/>
      <c r="R43" s="1"/>
    </row>
    <row r="44" spans="1:18">
      <c r="A44" s="233" t="str">
        <f>VLOOKUP(B44,weight!$A$4:$B$47,2,FALSE)</f>
        <v>SYNOPSYS INC</v>
      </c>
      <c r="B44" s="208" t="s">
        <v>170</v>
      </c>
      <c r="C44" s="208" t="s">
        <v>314</v>
      </c>
      <c r="D44" s="206">
        <f>'Yearly-Semi'!B14</f>
        <v>0.28935223339376948</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2.3306310023478039E-3</v>
      </c>
      <c r="K44" s="1"/>
      <c r="L44" s="1"/>
      <c r="M44" s="1"/>
      <c r="N44" s="1"/>
      <c r="O44" s="1"/>
      <c r="P44" s="1"/>
      <c r="Q44" s="1"/>
      <c r="R44" s="1"/>
    </row>
    <row r="45" spans="1:18">
      <c r="A45" s="233" t="str">
        <f>VLOOKUP(B45,weight!$A$4:$B$47,2,FALSE)</f>
        <v>ARM HOLDINGS PLC-ADR</v>
      </c>
      <c r="B45" s="208" t="s">
        <v>140</v>
      </c>
      <c r="C45" s="208" t="s">
        <v>314</v>
      </c>
      <c r="D45" s="206">
        <f>'Yearly-Semi'!B15</f>
        <v>0.154263942931258</v>
      </c>
      <c r="E45" s="206">
        <f>'Yearly-Semi'!C15</f>
        <v>0.56040901419636646</v>
      </c>
      <c r="F45" s="206" t="e">
        <f>'Yearly-Semi'!D15</f>
        <v>#DIV/0!</v>
      </c>
      <c r="G45" s="206" t="e">
        <f>'Yearly-Semi'!E15</f>
        <v>#DIV/0!</v>
      </c>
      <c r="H45" s="206">
        <f>'Yearly-Semi'!F15</f>
        <v>-5.2276153150437099E-2</v>
      </c>
      <c r="I45" s="206">
        <f>'Yearly-Semi'!G15</f>
        <v>-0.56255468066491687</v>
      </c>
      <c r="J45" s="206">
        <f>'Yearly-Semi'!H15</f>
        <v>2.6976199742582072E-3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0.34925108025482055</v>
      </c>
      <c r="C2" s="206">
        <f>J2/K2-1</f>
        <v>0.39867990747387716</v>
      </c>
      <c r="D2" s="206">
        <f>J2/L2-1</f>
        <v>4.9391193903471633</v>
      </c>
      <c r="E2" s="206">
        <f>J2/M2-1</f>
        <v>2.6151427687867228</v>
      </c>
      <c r="F2" s="206">
        <f>J2/N2-1</f>
        <v>0.47665263157894722</v>
      </c>
      <c r="G2" s="206">
        <f>((O2-Q2)/O2)*((P2-R2)/ABS(P2-R2))</f>
        <v>0.40814279983955076</v>
      </c>
      <c r="H2" s="206">
        <f>'Yearly-Sector-Raw-Contribute'!G2</f>
        <v>1.537620666427573E-2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45881</v>
      </c>
      <c r="Q2" s="225">
        <f>_xll.ciqfunctions.udf.CIQ(A2,"IQ_YEARLOW",$A$15,"USD")</f>
        <v>442.65</v>
      </c>
      <c r="R2" s="230" cm="1">
        <f t="array" ref="R2">_xll.ciqfunctions.udf.CIQ(A2,"IQ_YEARLOW_DATE")</f>
        <v>45768</v>
      </c>
      <c r="S2" s="225">
        <f>_xll.ciqfunctions.udf.CIQ(A2,"IQ_CLOSEPRICE",$A$20,"USD")</f>
        <v>585.51</v>
      </c>
      <c r="T2" s="231">
        <f>P2-R2</f>
        <v>113</v>
      </c>
    </row>
    <row r="3" spans="1:20">
      <c r="A3" s="208" t="s">
        <v>144</v>
      </c>
      <c r="B3" s="206">
        <f>holdings!X5</f>
        <v>-0.30709179553136123</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-9.3104208728881765E-3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45881</v>
      </c>
      <c r="S3" s="225">
        <f>_xll.ciqfunctions.udf.CIQ(A3,"IQ_CLOSEPRICE",$A$20,"USD")</f>
        <v>334.33</v>
      </c>
      <c r="T3" s="231">
        <f t="shared" ref="T3:T14" si="5">P3-R3</f>
        <v>-251</v>
      </c>
    </row>
    <row r="4" spans="1:20">
      <c r="A4" s="208" t="s">
        <v>159</v>
      </c>
      <c r="B4" s="206">
        <f>holdings!X6</f>
        <v>-0.19496849413273964</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-3.3658008934208381E-3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-4.009499429417418E-3</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2.1737443141585412E-3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45517</v>
      </c>
      <c r="S5" s="225">
        <f>_xll.ciqfunctions.udf.CIQ(A5,"IQ_CLOSEPRICE",$A$20,"USD")</f>
        <v>324.23</v>
      </c>
      <c r="T5" s="231">
        <f t="shared" si="5"/>
        <v>274</v>
      </c>
    </row>
    <row r="6" spans="1:20">
      <c r="A6" s="208" t="s">
        <v>167</v>
      </c>
      <c r="B6" s="206">
        <f>holdings!X8</f>
        <v>0.10467141170594818</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2.9007639540633554E-2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45517</v>
      </c>
      <c r="S6" s="225">
        <f>_xll.ciqfunctions.udf.CIQ(A6,"IQ_CLOSEPRICE",$A$20,"USD")</f>
        <v>0</v>
      </c>
      <c r="T6" s="231">
        <f t="shared" si="5"/>
        <v>190</v>
      </c>
    </row>
    <row r="7" spans="1:20">
      <c r="A7" s="208" t="s">
        <v>172</v>
      </c>
      <c r="B7" s="206">
        <f>holdings!X9</f>
        <v>0.96504739336492906</v>
      </c>
      <c r="C7" s="206">
        <f t="shared" si="0"/>
        <v>0.49938195302843003</v>
      </c>
      <c r="D7" s="206" t="e">
        <f t="shared" si="1"/>
        <v>#DIV/0!</v>
      </c>
      <c r="E7" s="206" t="e">
        <f t="shared" si="2"/>
        <v>#DIV/0!</v>
      </c>
      <c r="F7" s="206">
        <f t="shared" si="3"/>
        <v>0.45933589990375356</v>
      </c>
      <c r="G7" s="206">
        <f t="shared" si="4"/>
        <v>0.65708037178786227</v>
      </c>
      <c r="H7" s="206">
        <f>'Yearly-Sector-Raw-Contribute'!G7</f>
        <v>9.2240534740861795E-3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-0.23893586399208422</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-4.9531672007269668E-3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45881</v>
      </c>
      <c r="S8" s="225">
        <f>_xll.ciqfunctions.udf.CIQ(A8,"IQ_CLOSEPRICE",$A$20,"USD")</f>
        <v>444.68</v>
      </c>
      <c r="T8" s="231">
        <f t="shared" si="5"/>
        <v>-334</v>
      </c>
    </row>
    <row r="9" spans="1:20">
      <c r="A9" s="208" t="s">
        <v>151</v>
      </c>
      <c r="B9" s="206">
        <f>holdings!X11</f>
        <v>-0.25177386129549095</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-2.8024243871192208E-3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-0.16831376196566283</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-1.9550444288925911E-3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1.2386795713791914</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1.6562970527363163E-2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45573</v>
      </c>
      <c r="S11" s="225">
        <f>_xll.ciqfunctions.udf.CIQ(A11,"IQ_CLOSEPRICE",$A$20,"USD")</f>
        <v>57.86</v>
      </c>
      <c r="T11" s="231">
        <f t="shared" si="5"/>
        <v>296</v>
      </c>
    </row>
    <row r="12" spans="1:20">
      <c r="A12" s="208" t="s">
        <v>146</v>
      </c>
      <c r="B12" s="206">
        <f>holdings!X14</f>
        <v>0.44211468980637991</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2.0913709504025452E-3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45517</v>
      </c>
      <c r="S12" s="225">
        <f>_xll.ciqfunctions.udf.CIQ(A12,"IQ_CLOSEPRICE",$A$20,"USD")</f>
        <v>323.83</v>
      </c>
      <c r="T12" s="231">
        <f t="shared" si="5"/>
        <v>184</v>
      </c>
    </row>
    <row r="13" spans="1:20">
      <c r="A13" s="208" t="s">
        <v>168</v>
      </c>
      <c r="B13" s="206">
        <f>holdings!X15</f>
        <v>0.40411925138719096</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3.6637168278456341E-3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45876</v>
      </c>
      <c r="Q13" s="225">
        <f>_xll.ciqfunctions.udf.CIQ(A13,"IQ_YEARLOW",$A$15,"USD")</f>
        <v>48.56</v>
      </c>
      <c r="R13" s="230" cm="1">
        <f t="array" ref="R13">_xll.ciqfunctions.udf.CIQ(A13,"IQ_YEARLOW_DATE")</f>
        <v>45541</v>
      </c>
      <c r="S13" s="225">
        <f>_xll.ciqfunctions.udf.CIQ(A13,"IQ_CLOSEPRICE",$A$20,"USD")</f>
        <v>106.33</v>
      </c>
      <c r="T13" s="231">
        <f t="shared" si="5"/>
        <v>335</v>
      </c>
    </row>
    <row r="14" spans="1:20">
      <c r="A14" s="208" t="s">
        <v>171</v>
      </c>
      <c r="B14" s="206">
        <f>holdings!X16</f>
        <v>-0.35080943380721508</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-4.4314628141517614E-3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45517</v>
      </c>
      <c r="S14" s="225">
        <f>_xll.ciqfunctions.udf.CIQ(A14,"IQ_CLOSEPRICE",$A$20,"USD")</f>
        <v>243.38</v>
      </c>
      <c r="T14" s="231">
        <f t="shared" si="5"/>
        <v>181</v>
      </c>
    </row>
    <row r="15" spans="1:20">
      <c r="A15" s="19" t="s">
        <v>268</v>
      </c>
      <c r="C15" s="1"/>
      <c r="D15" s="1"/>
      <c r="E15" s="1"/>
      <c r="F15" s="1"/>
      <c r="G15" s="1"/>
      <c r="H15" s="225">
        <f>SUM(H2:H14)</f>
        <v>5.1281381701565792E-2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2.605948755242532E-2</v>
      </c>
      <c r="C23" s="1">
        <f>C2*holdings!$U$4*0.01</f>
        <v>2.9747636223880169E-2</v>
      </c>
      <c r="D23" s="1">
        <f>D2*holdings!$U$4*0.01</f>
        <v>0.36853406488760004</v>
      </c>
      <c r="E23" s="1">
        <f>E2*holdings!$U$4*0.01</f>
        <v>0.19512976275202817</v>
      </c>
      <c r="F23" s="1">
        <f>F2*holdings!$U$4*0.01</f>
        <v>3.556559742177319E-2</v>
      </c>
      <c r="G23" s="1">
        <f>G2*holdings!$U$4*0.01</f>
        <v>3.0453713140330331E-2</v>
      </c>
      <c r="H23" s="263">
        <f>SUM(H2:H14)</f>
        <v>5.1281381701565792E-2</v>
      </c>
    </row>
    <row r="24" spans="1:8">
      <c r="A24" s="208" t="s">
        <v>144</v>
      </c>
      <c r="B24" s="1">
        <f>B3*holdings!$U$4*0.01</f>
        <v>-2.2913758254555869E-2</v>
      </c>
      <c r="C24" s="1">
        <f>C3*holdings!$U$4*0.01</f>
        <v>3.8083214877657826E-3</v>
      </c>
      <c r="D24" s="1">
        <f>D3*holdings!$U$4*0.01</f>
        <v>4.6389554873008339E-2</v>
      </c>
      <c r="E24" s="1">
        <f>E3*holdings!$U$4*0.01</f>
        <v>3.141032809997156E-2</v>
      </c>
      <c r="F24" s="1">
        <f>F3*holdings!$U$4*0.01</f>
        <v>2.2904843321022638E-3</v>
      </c>
      <c r="G24" s="1">
        <f>G3*holdings!$U$4*0.01</f>
        <v>-2.8107132906864951E-2</v>
      </c>
      <c r="H24" s="264"/>
    </row>
    <row r="25" spans="1:8">
      <c r="A25" s="208" t="s">
        <v>159</v>
      </c>
      <c r="B25" s="1">
        <f>B4*holdings!$U$4*0.01</f>
        <v>-1.4547640174112562E-2</v>
      </c>
      <c r="C25" s="1">
        <f>C4*holdings!$U$4*0.01</f>
        <v>1.8069211218124326E-2</v>
      </c>
      <c r="D25" s="1">
        <f>D4*holdings!$U$4*0.01</f>
        <v>9.7297469301216674E-2</v>
      </c>
      <c r="E25" s="1">
        <f>E4*holdings!$U$4*0.01</f>
        <v>9.3960771850431363E-2</v>
      </c>
      <c r="F25" s="1">
        <f>F4*holdings!$U$4*0.01</f>
        <v>2.2314669231112354E-2</v>
      </c>
      <c r="G25" s="1">
        <f>G4*holdings!$U$4*0.01</f>
        <v>-3.2349435169583753E-2</v>
      </c>
      <c r="H25" s="264"/>
    </row>
    <row r="26" spans="1:8">
      <c r="A26" s="208" t="s">
        <v>147</v>
      </c>
      <c r="B26" s="1">
        <f>B5*holdings!$U$4*0.01</f>
        <v>-2.9917015688577089E-4</v>
      </c>
      <c r="C26" s="1">
        <f>C5*holdings!$U$4*0.01</f>
        <v>8.1014203600723918E-3</v>
      </c>
      <c r="D26" s="1">
        <f>D5*holdings!$U$4*0.01</f>
        <v>0.31302671333623383</v>
      </c>
      <c r="E26" s="1">
        <f>E5*holdings!$U$4*0.01</f>
        <v>0.1436761402817513</v>
      </c>
      <c r="F26" s="1">
        <f>F5*holdings!$U$4*0.01</f>
        <v>7.368525871378824E-2</v>
      </c>
      <c r="G26" s="1">
        <f>G5*holdings!$U$4*0.01</f>
        <v>5.4754154724224374E-2</v>
      </c>
      <c r="H26" s="264"/>
    </row>
    <row r="27" spans="1:8">
      <c r="A27" s="208" t="s">
        <v>167</v>
      </c>
      <c r="B27" s="1">
        <f>B6*holdings!$U$4*0.01</f>
        <v>7.8100928090351794E-3</v>
      </c>
      <c r="C27" s="1">
        <f>C6*holdings!$U$4*0.01</f>
        <v>1.4818249316489096E-2</v>
      </c>
      <c r="D27" s="1">
        <f>D6*holdings!$U$4*0.01</f>
        <v>0.13874318200885014</v>
      </c>
      <c r="E27" s="1">
        <f>E6*holdings!$U$4*0.01</f>
        <v>0.12022315059179559</v>
      </c>
      <c r="F27" s="1">
        <f>F6*holdings!$U$4*0.01</f>
        <v>4.021619090338522E-2</v>
      </c>
      <c r="G27" s="1">
        <f>G6*holdings!$U$4*0.01</f>
        <v>2.8103795361790349E-2</v>
      </c>
      <c r="H27" s="264"/>
    </row>
    <row r="28" spans="1:8">
      <c r="A28" s="208" t="s">
        <v>172</v>
      </c>
      <c r="B28" s="1">
        <f>B7*holdings!$U$4*0.01</f>
        <v>7.2007337862906307E-2</v>
      </c>
      <c r="C28" s="1">
        <f>C7*holdings!$U$4*0.01</f>
        <v>3.7261553434151752E-2</v>
      </c>
      <c r="D28" s="1"/>
      <c r="E28" s="1"/>
      <c r="F28" s="1">
        <f>F7*holdings!$U$4*0.01</f>
        <v>3.4273503627219579E-2</v>
      </c>
      <c r="G28" s="1">
        <f>G7*holdings!$U$4*0.01</f>
        <v>4.902827432074193E-2</v>
      </c>
      <c r="H28" s="264"/>
    </row>
    <row r="29" spans="1:8">
      <c r="A29" s="208" t="s">
        <v>137</v>
      </c>
      <c r="B29" s="1">
        <f>B8*holdings!$U$4*0.01</f>
        <v>-1.7828280356317568E-2</v>
      </c>
      <c r="C29" s="1">
        <f>C8*holdings!$U$4*0.01</f>
        <v>3.7756901473598114E-3</v>
      </c>
      <c r="D29" s="1">
        <f>D8*holdings!$U$4*0.01</f>
        <v>4.6552114433283075E-3</v>
      </c>
      <c r="E29" s="1">
        <f>E8*holdings!$U$4*0.01</f>
        <v>7.4138541655634754E-3</v>
      </c>
      <c r="F29" s="1">
        <f>F8*holdings!$U$4*0.01</f>
        <v>-2.615068040163028E-2</v>
      </c>
      <c r="G29" s="1">
        <f>G8*holdings!$U$4*0.01</f>
        <v>-3.2466400087922252E-2</v>
      </c>
      <c r="H29" s="264"/>
    </row>
    <row r="30" spans="1:8">
      <c r="A30" s="208" t="s">
        <v>151</v>
      </c>
      <c r="B30" s="1">
        <f>B9*holdings!$U$4*0.01</f>
        <v>-1.8786191869954411E-2</v>
      </c>
      <c r="C30" s="1">
        <f>C9*holdings!$U$4*0.01</f>
        <v>1.2528694886676916E-3</v>
      </c>
      <c r="D30" s="1">
        <f>D9*holdings!$U$4*0.01</f>
        <v>0.22408090094903735</v>
      </c>
      <c r="E30" s="1">
        <f>E9*holdings!$U$4*0.01</f>
        <v>6.9954248224095142E-2</v>
      </c>
      <c r="F30" s="1">
        <f>F9*holdings!$U$4*0.01</f>
        <v>1.8438386076098071E-3</v>
      </c>
      <c r="G30" s="1">
        <f>G9*holdings!$U$4*0.01</f>
        <v>-3.6765170230817122E-2</v>
      </c>
      <c r="H30" s="264"/>
    </row>
    <row r="31" spans="1:8">
      <c r="A31" s="208" t="s">
        <v>175</v>
      </c>
      <c r="B31" s="1">
        <f>B10*holdings!$U$4*0.01</f>
        <v>-1.2558788312539594E-2</v>
      </c>
      <c r="C31" s="1">
        <f>C10*holdings!$U$4*0.01</f>
        <v>3.3320667376951886E-3</v>
      </c>
      <c r="D31" s="1">
        <f>D10*holdings!$U$4*0.01</f>
        <v>2.7992973008319572E-2</v>
      </c>
      <c r="E31" s="1">
        <f>E10*holdings!$U$4*0.01</f>
        <v>1.9315938438205348E-2</v>
      </c>
      <c r="F31" s="1">
        <f>F10*holdings!$U$4*0.01</f>
        <v>-5.9946160369355893E-4</v>
      </c>
      <c r="G31" s="1">
        <f>G10*holdings!$U$4*0.01</f>
        <v>-2.3904825603083692E-2</v>
      </c>
      <c r="H31" s="264"/>
    </row>
    <row r="32" spans="1:8">
      <c r="A32" s="208" t="s">
        <v>166</v>
      </c>
      <c r="B32" s="1">
        <f>B11*holdings!$U$4*0.01</f>
        <v>9.2424495432477716E-2</v>
      </c>
      <c r="C32" s="1">
        <f>C11*holdings!$U$4*0.01</f>
        <v>7.8051817764623457E-2</v>
      </c>
      <c r="D32" s="1">
        <f>D11*holdings!$U$4*0.01</f>
        <v>0.21231434040394617</v>
      </c>
      <c r="E32" s="1">
        <f>E11*holdings!$U$4*0.01</f>
        <v>0.13644638642490978</v>
      </c>
      <c r="F32" s="1">
        <f>F11*holdings!$U$4*0.01</f>
        <v>0.15288044136792683</v>
      </c>
      <c r="G32" s="1">
        <f>G11*holdings!$U$4*0.01</f>
        <v>5.3258641389277162E-2</v>
      </c>
      <c r="H32" s="264"/>
    </row>
    <row r="33" spans="1:8">
      <c r="A33" s="208" t="s">
        <v>146</v>
      </c>
      <c r="B33" s="1">
        <f>B12*holdings!$U$4*0.01</f>
        <v>3.2988537207522969E-2</v>
      </c>
      <c r="C33" s="1">
        <f>C12*holdings!$U$4*0.01</f>
        <v>3.9327940114392182E-2</v>
      </c>
      <c r="D33" s="1">
        <f>D12*holdings!$U$4*0.01</f>
        <v>1.8090465502747142</v>
      </c>
      <c r="E33" s="1">
        <f>E12*holdings!$U$4*0.01</f>
        <v>2.0509577090441669</v>
      </c>
      <c r="F33" s="1">
        <f>F12*holdings!$U$4*0.01</f>
        <v>0.25644415438394402</v>
      </c>
      <c r="G33" s="1">
        <f>G12*holdings!$U$4*0.01</f>
        <v>6.5995110724270681E-2</v>
      </c>
      <c r="H33" s="264"/>
    </row>
    <row r="34" spans="1:8">
      <c r="A34" s="208" t="s">
        <v>168</v>
      </c>
      <c r="B34" s="1">
        <f>B13*holdings!$U$4*0.01</f>
        <v>3.0153494710843016E-2</v>
      </c>
      <c r="C34" s="1">
        <f>C13*holdings!$U$4*0.01</f>
        <v>3.8444962182912656E-2</v>
      </c>
      <c r="D34" s="1">
        <f>D13*holdings!$U$4*0.01</f>
        <v>0.15673236574161786</v>
      </c>
      <c r="E34" s="1">
        <f>E13*holdings!$U$4*0.01</f>
        <v>0.14130918546309607</v>
      </c>
      <c r="F34" s="1">
        <f>F13*holdings!$U$4*0.01</f>
        <v>6.8897471075013164E-2</v>
      </c>
      <c r="G34" s="1">
        <f>G13*holdings!$U$4*0.01</f>
        <v>4.6610076150985308E-2</v>
      </c>
      <c r="H34" s="264"/>
    </row>
    <row r="35" spans="1:8">
      <c r="A35" s="208" t="s">
        <v>171</v>
      </c>
      <c r="B35" s="1">
        <f>B14*holdings!$U$4*0.01</f>
        <v>-2.617576463014051E-2</v>
      </c>
      <c r="C35" s="1">
        <f>C14*holdings!$U$4*0.01</f>
        <v>-4.4640397298704058E-3</v>
      </c>
      <c r="D35" s="1">
        <f>D14*holdings!$U$4*0.01</f>
        <v>3.3504584123351694E-2</v>
      </c>
      <c r="E35" s="1">
        <f>E14*holdings!$U$4*0.01</f>
        <v>1.4290623638489007E-2</v>
      </c>
      <c r="F35" s="1">
        <f>F14*holdings!$U$4*0.01</f>
        <v>4.5342208999633376E-3</v>
      </c>
      <c r="G35" s="1">
        <f>G14*holdings!$U$4*0.01</f>
        <v>4.3649963486601488E-2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0.2556109134045077</v>
      </c>
      <c r="C2" s="206">
        <f>J2/K2-1</f>
        <v>0.39132089836315198</v>
      </c>
      <c r="D2" s="206">
        <f>J2/L2-1</f>
        <v>1.0055655718429097</v>
      </c>
      <c r="E2" s="206">
        <f>J2/M2-1</f>
        <v>0.96211511177575804</v>
      </c>
      <c r="F2" s="206">
        <f>J2/N2-1</f>
        <v>0.1515956249718684</v>
      </c>
      <c r="G2" s="206">
        <f>((O2-Q2)/O2)*((P2-R2)/ABS(P2-R2))</f>
        <v>0.32837914174961524</v>
      </c>
      <c r="H2" s="206">
        <f>'Yearly-Sector-Raw-Contribute'!G15</f>
        <v>1.2098172758863596E-2</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9.4808332193809797E-3</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1.2914011651721489E-3</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45754</v>
      </c>
      <c r="S3" s="225">
        <f>_xll.ciqfunctions.udf.CIQ(A3,"IQ_CLOSEPRICE",$A$24,"USD")</f>
        <v>219.39</v>
      </c>
      <c r="T3" s="231">
        <f t="shared" ref="T3:T18" si="5">P3-R3</f>
        <v>-62</v>
      </c>
    </row>
    <row r="4" spans="1:20" ht="28">
      <c r="A4" s="208" t="s">
        <v>149</v>
      </c>
      <c r="B4" s="229">
        <f>holdings!X19</f>
        <v>7.4167987321711593E-2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-1.3557391056875541E-3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-0.15600237717908083</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-8.8693201673629325E-3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45517</v>
      </c>
      <c r="S5" s="225">
        <f>_xll.ciqfunctions.udf.CIQ(A5,"IQ_CLOSEPRICE",$A$24,"USD")</f>
        <v>403.84</v>
      </c>
      <c r="T5" s="231">
        <f t="shared" si="5"/>
        <v>127</v>
      </c>
    </row>
    <row r="6" spans="1:20">
      <c r="A6" s="208" t="s">
        <v>163</v>
      </c>
      <c r="B6" s="229">
        <f>holdings!X21</f>
        <v>1.472167129445987</v>
      </c>
      <c r="C6" s="206">
        <f t="shared" si="0"/>
        <v>0.64203454894433798</v>
      </c>
      <c r="D6" s="206">
        <f t="shared" si="1"/>
        <v>19.532</v>
      </c>
      <c r="E6" s="206">
        <f t="shared" si="2"/>
        <v>18.517110266159698</v>
      </c>
      <c r="F6" s="206">
        <f t="shared" si="3"/>
        <v>4.4183673469387754</v>
      </c>
      <c r="G6" s="206">
        <f t="shared" si="4"/>
        <v>0.86363052415210695</v>
      </c>
      <c r="H6" s="206">
        <f>'Yearly-Sector-Raw-Contribute'!G19</f>
        <v>1.8346432435575214E-2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45881</v>
      </c>
      <c r="Q6" s="225">
        <f>_xll.ciqfunctions.udf.CIQ(A6,"IQ_YEARLOW",$A$19,"USD")</f>
        <v>21.23</v>
      </c>
      <c r="R6" s="230" cm="1">
        <f t="array" ref="R6">_xll.ciqfunctions.udf.CIQ(A6,"IQ_YEARLOW_DATE")</f>
        <v>45539</v>
      </c>
      <c r="S6" s="225">
        <f>_xll.ciqfunctions.udf.CIQ(A6,"IQ_CLOSEPRICE",$A$24,"USD")</f>
        <v>75.63</v>
      </c>
      <c r="T6" s="231">
        <f t="shared" si="5"/>
        <v>342</v>
      </c>
    </row>
    <row r="7" spans="1:20">
      <c r="A7" s="208" t="s">
        <v>161</v>
      </c>
      <c r="B7" s="229">
        <f>holdings!X22</f>
        <v>0.52340374459913597</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1.243073807742461E-2</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1.7194945848375451</v>
      </c>
      <c r="C8" s="206">
        <f t="shared" si="0"/>
        <v>1.493729679516953</v>
      </c>
      <c r="D8" s="206" t="e">
        <f t="shared" si="1"/>
        <v>#DIV/0!</v>
      </c>
      <c r="E8" s="206" t="e">
        <f t="shared" si="2"/>
        <v>#DIV/0!</v>
      </c>
      <c r="F8" s="206" t="e">
        <f t="shared" si="3"/>
        <v>#DIV/0!</v>
      </c>
      <c r="G8" s="206">
        <f t="shared" si="4"/>
        <v>0.74910968660968658</v>
      </c>
      <c r="H8" s="206">
        <f>'Yearly-Sector-Raw-Contribute'!G21</f>
        <v>1.9414068771586263E-2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45880</v>
      </c>
      <c r="Q8" s="225">
        <f>_xll.ciqfunctions.udf.CIQ(A8,"IQ_YEARLOW",$A$19,"USD")</f>
        <v>14.09</v>
      </c>
      <c r="R8" s="230" cm="1">
        <f t="array" ref="R8">_xll.ciqfunctions.udf.CIQ(A8,"IQ_YEARLOW_DATE")</f>
        <v>45586</v>
      </c>
      <c r="S8" s="225">
        <f>_xll.ciqfunctions.udf.CIQ(A8,"IQ_CLOSEPRICE",$A$24,"USD")</f>
        <v>27.7</v>
      </c>
      <c r="T8" s="231">
        <f t="shared" si="5"/>
        <v>294</v>
      </c>
    </row>
    <row r="9" spans="1:20">
      <c r="A9" s="208" t="s">
        <v>148</v>
      </c>
      <c r="B9" s="229">
        <f>holdings!X24</f>
        <v>-0.26201049656842945</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-3.2460034650300734E-3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0.25030762256330563</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6.6392539803979645E-3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-9.7487577857092722E-2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4.4874347167463916E-5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0.87899331352154531</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1.2468975531160751E-2</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45876</v>
      </c>
      <c r="Q12" s="225">
        <f>_xll.ciqfunctions.udf.CIQ(A12,"IQ_YEARLOW",$A$19,"USD")</f>
        <v>69.260000000000005</v>
      </c>
      <c r="R12" s="230" cm="1">
        <f t="array" ref="R12">_xll.ciqfunctions.udf.CIQ(A12,"IQ_YEARLOW_DATE")</f>
        <v>45545</v>
      </c>
      <c r="S12" s="225">
        <f>_xll.ciqfunctions.udf.CIQ(A12,"IQ_CLOSEPRICE",$A$24,"USD")</f>
        <v>107.68</v>
      </c>
      <c r="T12" s="231">
        <f t="shared" si="5"/>
        <v>331</v>
      </c>
    </row>
    <row r="13" spans="1:20">
      <c r="A13" s="208" t="s">
        <v>150</v>
      </c>
      <c r="B13" s="229">
        <f>holdings!X28</f>
        <v>-0.30346051464063883</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-4.0583085336708949E-3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-3.6051879533963493E-2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1.1994365761107163E-3</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-0.10734074996778498</v>
      </c>
      <c r="C15" s="206">
        <f>J15/K15-1</f>
        <v>0.37215873414542266</v>
      </c>
      <c r="D15" s="206">
        <f>J15/L15-1</f>
        <v>0.4312004715436506</v>
      </c>
      <c r="E15" s="206">
        <f>J15/M15-1</f>
        <v>6.7666601524330572E-2</v>
      </c>
      <c r="F15" s="206">
        <f>J15/N15-1</f>
        <v>-0.16908745247148294</v>
      </c>
      <c r="G15" s="206">
        <f t="shared" si="4"/>
        <v>-0.61951351351351347</v>
      </c>
      <c r="H15" s="206">
        <f>'Yearly-Sector-Raw-Contribute'!G28</f>
        <v>-1.1619361013129634E-3</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-3.288295621032078E-2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-1.1387266601277858E-3</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0.52668920791530405</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6.1016979847059016E-3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-0.40772532188841204</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-1.4107028024290551E-3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45881</v>
      </c>
      <c r="S18" s="225">
        <f>_xll.ciqfunctions.udf.CIQ(A18,"IQ_CLOSEPRICE",$A$24,"USD")</f>
        <v>27.96</v>
      </c>
      <c r="T18" s="231">
        <f t="shared" si="5"/>
        <v>-181</v>
      </c>
    </row>
    <row r="19" spans="1:20">
      <c r="A19" s="19" t="s">
        <v>268</v>
      </c>
      <c r="C19" s="206"/>
      <c r="D19" s="206"/>
      <c r="E19" s="206"/>
      <c r="F19" s="206"/>
      <c r="G19" s="206"/>
      <c r="H19" s="55">
        <f>SUM(H2:H18)</f>
        <v>6.879431479254336E-2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0.10984624859827587</v>
      </c>
      <c r="C27" s="1">
        <f>C6*holdings!$U$4*0.01</f>
        <v>4.7905625157221111E-2</v>
      </c>
      <c r="D27" s="1">
        <f>D6*holdings!$U$4*0.01</f>
        <v>1.4573867903360505</v>
      </c>
      <c r="E27" s="1">
        <f>E6*holdings!$U$4*0.01</f>
        <v>1.3816604493701214</v>
      </c>
      <c r="F27" s="1">
        <f>F6*holdings!$U$4*0.01</f>
        <v>0.3296779749273353</v>
      </c>
      <c r="G27" s="1">
        <f>G6*holdings!$U$4*0.01</f>
        <v>6.4440083843450763E-2</v>
      </c>
      <c r="H27" s="263"/>
    </row>
    <row r="28" spans="1:20">
      <c r="A28" s="208" t="s">
        <v>144</v>
      </c>
      <c r="B28" s="1">
        <f>B7*holdings!$U$4*0.01</f>
        <v>3.9053947542044068E-2</v>
      </c>
      <c r="C28" s="1">
        <f>C7*holdings!$U$4*0.01</f>
        <v>6.9690099567267044E-2</v>
      </c>
      <c r="D28" s="1">
        <f>D7*holdings!$U$4*0.01</f>
        <v>0.14892513411596645</v>
      </c>
      <c r="E28" s="1">
        <f>E7*holdings!$U$4*0.01</f>
        <v>0.14488046851751765</v>
      </c>
      <c r="F28" s="1">
        <f>F7*holdings!$U$4*0.01</f>
        <v>5.85689715236581E-2</v>
      </c>
      <c r="G28" s="1">
        <f>G7*holdings!$U$4*0.01</f>
        <v>3.9365804845266826E-2</v>
      </c>
      <c r="H28" s="264"/>
    </row>
    <row r="29" spans="1:20">
      <c r="A29" s="208" t="s">
        <v>159</v>
      </c>
      <c r="B29" s="1">
        <f>B8*holdings!$U$4*0.01</f>
        <v>0.12830067038688359</v>
      </c>
      <c r="C29" s="1">
        <f>C8*holdings!$U$4*0.01</f>
        <v>0.11145514556936871</v>
      </c>
      <c r="D29" s="1"/>
      <c r="E29" s="1"/>
      <c r="F29" s="1"/>
      <c r="G29" s="1">
        <f>G8*holdings!$U$4*0.01</f>
        <v>5.5895072792224852E-2</v>
      </c>
      <c r="H29" s="264"/>
    </row>
    <row r="30" spans="1:20">
      <c r="A30" s="208" t="s">
        <v>147</v>
      </c>
      <c r="B30" s="1">
        <f>B9*holdings!$U$4*0.01</f>
        <v>-1.9550001875292759E-2</v>
      </c>
      <c r="C30" s="1">
        <f>C9*holdings!$U$4*0.01</f>
        <v>8.0776589574579252E-3</v>
      </c>
      <c r="D30" s="1">
        <f>D9*holdings!$U$4*0.01</f>
        <v>3.0619237590018455E-2</v>
      </c>
      <c r="E30" s="1">
        <f>E9*holdings!$U$4*0.01</f>
        <v>4.2208023447768916E-2</v>
      </c>
      <c r="F30" s="1">
        <f>F9*holdings!$U$4*0.01</f>
        <v>-1.8887915614531698E-2</v>
      </c>
      <c r="G30" s="1">
        <f>G9*holdings!$U$4*0.01</f>
        <v>3.1292733655845659E-2</v>
      </c>
      <c r="H30" s="264"/>
    </row>
    <row r="31" spans="1:20">
      <c r="A31" s="208" t="s">
        <v>167</v>
      </c>
      <c r="B31" s="1">
        <f>B10*holdings!$U$4*0.01</f>
        <v>1.8676787970724126E-2</v>
      </c>
      <c r="C31" s="1">
        <f>C10*holdings!$U$4*0.01</f>
        <v>3.5453080348795234E-2</v>
      </c>
      <c r="D31" s="1">
        <f>D10*holdings!$U$4*0.01</f>
        <v>3.5861311713078325E-2</v>
      </c>
      <c r="E31" s="1">
        <f>E10*holdings!$U$4*0.01</f>
        <v>3.8294926950239026E-2</v>
      </c>
      <c r="F31" s="1">
        <f>F10*holdings!$U$4*0.01</f>
        <v>4.2300260366524949E-2</v>
      </c>
      <c r="G31" s="1">
        <f>G10*holdings!$U$4*0.01</f>
        <v>3.9339340171994655E-2</v>
      </c>
      <c r="H31" s="264"/>
    </row>
    <row r="32" spans="1:20">
      <c r="A32" s="208" t="s">
        <v>172</v>
      </c>
      <c r="B32" s="1">
        <f>B11*holdings!$U$4*0.01</f>
        <v>-7.2740686151333304E-3</v>
      </c>
      <c r="C32" s="1">
        <f>C11*holdings!$U$4*0.01</f>
        <v>4.2528615250381929E-2</v>
      </c>
      <c r="D32" s="1">
        <f>D11*holdings!$U$4*0.01</f>
        <v>6.6334591586796748E-2</v>
      </c>
      <c r="E32" s="1">
        <f>E11*holdings!$U$4*0.01</f>
        <v>8.7318950483490573E-2</v>
      </c>
      <c r="F32" s="1">
        <f>F11*holdings!$U$4*0.01</f>
        <v>1.3151183315174206E-2</v>
      </c>
      <c r="G32" s="1">
        <f>G11*holdings!$U$4*0.01</f>
        <v>-3.8803661128191211E-2</v>
      </c>
      <c r="H32" s="264"/>
    </row>
    <row r="33" spans="1:8">
      <c r="A33" s="208" t="s">
        <v>137</v>
      </c>
      <c r="B33" s="1">
        <f>B12*holdings!$U$4*0.01</f>
        <v>6.5586383571575604E-2</v>
      </c>
      <c r="C33" s="1">
        <f>C12*holdings!$U$4*0.01</f>
        <v>5.7638447253550419E-2</v>
      </c>
      <c r="D33" s="1">
        <f>D12*holdings!$U$4*0.01</f>
        <v>0.21578318569739072</v>
      </c>
      <c r="E33" s="1">
        <f>E12*holdings!$U$4*0.01</f>
        <v>0.18578946951862838</v>
      </c>
      <c r="F33" s="1">
        <f>F12*holdings!$U$4*0.01</f>
        <v>0.10153801887677784</v>
      </c>
      <c r="G33" s="1">
        <f>G12*holdings!$U$4*0.01</f>
        <v>4.8516361919408196E-2</v>
      </c>
      <c r="H33" s="264"/>
    </row>
    <row r="34" spans="1:8">
      <c r="A34" s="208" t="s">
        <v>151</v>
      </c>
      <c r="B34" s="1">
        <f>B13*holdings!$U$4*0.01</f>
        <v>-2.2642809001937679E-2</v>
      </c>
      <c r="C34" s="1">
        <f>C13*holdings!$U$4*0.01</f>
        <v>1.7740709837979973E-3</v>
      </c>
      <c r="D34" s="1">
        <f>D13*holdings!$U$4*0.01</f>
        <v>8.2444760800565783E-3</v>
      </c>
      <c r="E34" s="1">
        <f>E13*holdings!$U$4*0.01</f>
        <v>2.1883650495425507E-2</v>
      </c>
      <c r="F34" s="1">
        <f>F13*holdings!$U$4*0.01</f>
        <v>-1.4484959278075226E-2</v>
      </c>
      <c r="G34" s="1">
        <f>G13*holdings!$U$4*0.01</f>
        <v>-3.6496033782890881E-2</v>
      </c>
      <c r="H34" s="264"/>
    </row>
    <row r="35" spans="1:8">
      <c r="A35" s="208" t="s">
        <v>175</v>
      </c>
      <c r="B35" s="1">
        <f>B14*holdings!$U$4*0.01</f>
        <v>-2.6900231926881529E-3</v>
      </c>
      <c r="C35" s="1">
        <f>C14*holdings!$U$4*0.01</f>
        <v>1.2721405724200843E-2</v>
      </c>
      <c r="D35" s="1">
        <f>D14*holdings!$U$4*0.01</f>
        <v>9.7786058011809798E-2</v>
      </c>
      <c r="E35" s="1">
        <f>E14*holdings!$U$4*0.01</f>
        <v>8.4160665773019019E-2</v>
      </c>
      <c r="F35" s="1">
        <f>F14*holdings!$U$4*0.01</f>
        <v>1.4342043823086594E-2</v>
      </c>
      <c r="G35" s="1">
        <f>G14*holdings!$U$4*0.01</f>
        <v>2.3767772759708282E-2</v>
      </c>
      <c r="H35" s="264"/>
    </row>
    <row r="36" spans="1:8">
      <c r="A36" s="208" t="s">
        <v>166</v>
      </c>
      <c r="B36" s="1">
        <f>B15*holdings!$U$4*0.01</f>
        <v>-8.0092663868428556E-3</v>
      </c>
      <c r="C36" s="1">
        <f>C15*holdings!$U$4*0.01</f>
        <v>2.7768749900252156E-2</v>
      </c>
      <c r="D36" s="1">
        <f>D15*holdings!$U$4*0.01</f>
        <v>3.2174169118082761E-2</v>
      </c>
      <c r="E36" s="1">
        <f>E15*holdings!$U$4*0.01</f>
        <v>5.0489663735660785E-3</v>
      </c>
      <c r="F36" s="1">
        <f>F15*holdings!$U$4*0.01</f>
        <v>-1.2616517491476244E-2</v>
      </c>
      <c r="G36" s="1">
        <f>G15*holdings!$U$4*0.01</f>
        <v>-4.6225210476616263E-2</v>
      </c>
      <c r="H36" s="264"/>
    </row>
    <row r="37" spans="1:8">
      <c r="A37" s="208" t="s">
        <v>146</v>
      </c>
      <c r="B37" s="1">
        <f>B16*holdings!$U$4*0.01</f>
        <v>-2.4535729064161533E-3</v>
      </c>
      <c r="C37" s="1">
        <f>C16*holdings!$U$4*0.01</f>
        <v>2.7701502892485092E-2</v>
      </c>
      <c r="D37" s="1">
        <f>D16*holdings!$U$4*0.01</f>
        <v>7.1726837838987589E-2</v>
      </c>
      <c r="E37" s="1">
        <f>E16*holdings!$U$4*0.01</f>
        <v>0.10747025941003965</v>
      </c>
      <c r="F37" s="1">
        <f>F16*holdings!$U$4*0.01</f>
        <v>-5.1450485439832475E-3</v>
      </c>
      <c r="G37" s="1">
        <f>G16*holdings!$U$4*0.01</f>
        <v>-3.9662503775783592E-2</v>
      </c>
      <c r="H37" s="264"/>
    </row>
    <row r="38" spans="1:8">
      <c r="A38" s="208" t="s">
        <v>168</v>
      </c>
      <c r="B38" s="1">
        <f>B17*holdings!$U$4*0.01</f>
        <v>3.9299093499299706E-2</v>
      </c>
      <c r="C38" s="1">
        <f>C17*holdings!$U$4*0.01</f>
        <v>3.1613838752623587E-2</v>
      </c>
      <c r="D38" s="1">
        <f>D17*holdings!$U$4*0.01</f>
        <v>8.5456787760137251E-2</v>
      </c>
      <c r="E38" s="1">
        <f>E17*holdings!$U$4*0.01</f>
        <v>0.12323244558622712</v>
      </c>
      <c r="F38" s="1">
        <f>F17*holdings!$U$4*0.01</f>
        <v>3.4953933419055429E-2</v>
      </c>
      <c r="G38" s="1">
        <f>G17*holdings!$U$4*0.01</f>
        <v>3.8661914840220517E-2</v>
      </c>
      <c r="H38" s="264"/>
    </row>
    <row r="39" spans="1:8">
      <c r="A39" s="208" t="s">
        <v>171</v>
      </c>
      <c r="B39" s="1">
        <f>B18*holdings!$U$4*0.01</f>
        <v>-3.0422562881716464E-2</v>
      </c>
      <c r="C39" s="1">
        <f>C18*holdings!$U$4*0.01</f>
        <v>1.509946328638195E-2</v>
      </c>
      <c r="D39" s="1">
        <f>D18*holdings!$U$4*0.01</f>
        <v>7.7758060029050526E-3</v>
      </c>
      <c r="E39" s="1">
        <f>E18*holdings!$U$4*0.01</f>
        <v>9.3434251227643168E-3</v>
      </c>
      <c r="F39" s="1">
        <f>F18*holdings!$U$4*0.01</f>
        <v>-1.8038243750887206E-3</v>
      </c>
      <c r="G39" s="1">
        <f>G18*holdings!$U$4*0.01</f>
        <v>-3.9591410447287076E-2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0.36391391764092651</v>
      </c>
      <c r="C2" s="206">
        <f>J2/K2-1</f>
        <v>0.70460143856537605</v>
      </c>
      <c r="D2" s="206">
        <f>J2/L2-1</f>
        <v>9.2227737398806369</v>
      </c>
      <c r="E2" s="206">
        <f>J2/M2-1</f>
        <v>6.1894609982130246</v>
      </c>
      <c r="F2" s="206">
        <f>J2/N2-1</f>
        <v>0.41977841608535083</v>
      </c>
      <c r="G2" s="206">
        <f>((O2-Q2)/O2)*((P2-R2)/ABS(P2-R2))</f>
        <v>0.50264124942581534</v>
      </c>
      <c r="H2" s="206">
        <f>'Yearly-Sector-Raw-Contribute'!G32</f>
        <v>1.3704270346848776E-2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45881</v>
      </c>
      <c r="Q2" s="225">
        <f>_xll.ciqfunctions.udf.CIQ(A2,"IQ_YEARLOW",$A$16,"USD")</f>
        <v>86.62</v>
      </c>
      <c r="R2" s="230" cm="1">
        <f t="array" ref="R2">_xll.ciqfunctions.udf.CIQ(A2,"IQ_YEARLOW_DATE")</f>
        <v>45754</v>
      </c>
      <c r="S2" s="225">
        <f>_xll.ciqfunctions.udf.CIQ(A2,"IQ_CLOSEPRICE",$A$21,"USD")</f>
        <v>134.29</v>
      </c>
      <c r="T2" s="230">
        <f>P2-R2</f>
        <v>127</v>
      </c>
    </row>
    <row r="3" spans="1:20">
      <c r="A3" s="208" t="s">
        <v>136</v>
      </c>
      <c r="B3" s="206">
        <f>holdings!X35</f>
        <v>-8.2940659691717822E-2</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-7.8387844651822639E-3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0.34933574879227036</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6.7767517355511956E-3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45881</v>
      </c>
      <c r="Q4" s="225">
        <f>_xll.ciqfunctions.udf.CIQ(A4,"IQ_YEARLOW",$A$16,"USD")</f>
        <v>128.5</v>
      </c>
      <c r="R4" s="230" cm="1">
        <f t="array" ref="R4">_xll.ciqfunctions.udf.CIQ(A4,"IQ_YEARLOW_DATE")</f>
        <v>45544</v>
      </c>
      <c r="S4" s="225">
        <f>_xll.ciqfunctions.udf.CIQ(A4,"IQ_CLOSEPRICE",$A$21,"USD")</f>
        <v>231.84</v>
      </c>
      <c r="T4" s="230">
        <f t="shared" si="5"/>
        <v>337</v>
      </c>
    </row>
    <row r="5" spans="1:20" ht="28">
      <c r="A5" s="208" t="s">
        <v>133</v>
      </c>
      <c r="B5" s="206">
        <f>holdings!X37</f>
        <v>0.20336313619494062</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4.4089947265326286E-3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45882</v>
      </c>
      <c r="Q5" s="225">
        <f>_xll.ciqfunctions.udf.CIQ(A5,"IQ_YEARLOW",$A$16,"USD")</f>
        <v>26.50177</v>
      </c>
      <c r="R5" s="230" cm="1">
        <f t="array" ref="R5">_xll.ciqfunctions.udf.CIQ(A5,"IQ_YEARLOW_DATE")</f>
        <v>45756</v>
      </c>
      <c r="S5" s="225">
        <f>_xll.ciqfunctions.udf.CIQ(A5,"IQ_CLOSEPRICE",$A$21,"USD")</f>
        <v>32.79439</v>
      </c>
      <c r="T5" s="230">
        <f t="shared" si="5"/>
        <v>126</v>
      </c>
    </row>
    <row r="6" spans="1:20" ht="28">
      <c r="A6" s="208" t="s">
        <v>130</v>
      </c>
      <c r="B6" s="206">
        <f>holdings!X38</f>
        <v>0.64827604796570926</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2.5294079384724055E-2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7.0280487101056055E-2</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1.172985827477471E-3</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-0.29551833408782258</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-1.0182690129318238E-2</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0.26502948684094707</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2.4573193442155319E-3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0.27793359268976747</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2.1499253415205666E-4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45880</v>
      </c>
      <c r="Q10" s="225">
        <f>_xll.ciqfunctions.udf.CIQ(A10,"IQ_YEARLOW",$A$16,"USD")</f>
        <v>59.43</v>
      </c>
      <c r="R10" s="230" cm="1">
        <f t="array" ref="R10">_xll.ciqfunctions.udf.CIQ(A10,"IQ_YEARLOW_DATE")</f>
        <v>45754</v>
      </c>
      <c r="S10" s="225">
        <f>_xll.ciqfunctions.udf.CIQ(A10,"IQ_CLOSEPRICE",$A$21,"USD")</f>
        <v>110.53</v>
      </c>
      <c r="T10" s="230">
        <f t="shared" si="5"/>
        <v>126</v>
      </c>
    </row>
    <row r="11" spans="1:20" ht="28">
      <c r="A11" s="208" t="s">
        <v>135</v>
      </c>
      <c r="B11" s="206">
        <f>holdings!X43</f>
        <v>5.3672796720424465E-2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7.1060576648698586E-4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45554</v>
      </c>
      <c r="S11" s="225">
        <f>_xll.ciqfunctions.udf.CIQ(A11,"IQ_CLOSEPRICE",$A$21,"USD")</f>
        <v>43.166559999999997</v>
      </c>
      <c r="T11" s="230">
        <f t="shared" si="5"/>
        <v>160</v>
      </c>
    </row>
    <row r="12" spans="1:20">
      <c r="A12" s="208" t="s">
        <v>156</v>
      </c>
      <c r="B12" s="206">
        <f>holdings!X44</f>
        <v>0.51794201520912564</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3.9429568935416305E-3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7.1605259731799542E-4</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-7.425813782024772E-5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0.28935223339376948</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2.3306310023478039E-3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0.154263942931258</v>
      </c>
      <c r="C15" s="206">
        <f>J15/K15-1</f>
        <v>0.56040901419636646</v>
      </c>
      <c r="D15" s="206" t="e">
        <f>J15/L15-1</f>
        <v>#DIV/0!</v>
      </c>
      <c r="E15" s="206" t="e">
        <f>J15/M15-1</f>
        <v>#DIV/0!</v>
      </c>
      <c r="F15" s="206">
        <f>J15/N15-1</f>
        <v>-5.2276153150437099E-2</v>
      </c>
      <c r="G15" s="206">
        <f t="shared" si="4"/>
        <v>-0.56255468066491687</v>
      </c>
      <c r="H15" s="206">
        <f>'Yearly-Sector-Raw-Contribute'!G45</f>
        <v>2.6976199742582072E-3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4.5615474803815594E-2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-6.1886453930200327E-3</v>
      </c>
      <c r="C24" s="1">
        <f>C3*holdings!$U$4*0.01</f>
        <v>4.9395066159416117E-3</v>
      </c>
      <c r="D24" s="1">
        <f>D3*holdings!$U$4*0.01</f>
        <v>3.1246401605489763E-2</v>
      </c>
      <c r="E24" s="1">
        <f>E3*holdings!$U$4*0.01</f>
        <v>2.8082829060826611E-2</v>
      </c>
      <c r="F24" s="1">
        <f>F3*holdings!$U$4*0.01</f>
        <v>-6.5646463293278232E-3</v>
      </c>
      <c r="G24" s="1">
        <f>G3*holdings!$U$4*0.01</f>
        <v>-2.6073743363834178E-2</v>
      </c>
      <c r="H24" s="263"/>
    </row>
    <row r="25" spans="1:19">
      <c r="A25" s="208" t="s">
        <v>144</v>
      </c>
      <c r="B25" s="1">
        <f>B4*holdings!$U$4*0.01</f>
        <v>2.6065805124002039E-2</v>
      </c>
      <c r="C25" s="1">
        <f>C4*holdings!$U$4*0.01</f>
        <v>5.0383571997454739E-2</v>
      </c>
      <c r="D25" s="1">
        <f>D4*holdings!$U$4*0.01</f>
        <v>0.3132685099033054</v>
      </c>
      <c r="E25" s="1">
        <f>E4*holdings!$U$4*0.01</f>
        <v>0.26332798912683453</v>
      </c>
      <c r="F25" s="1">
        <f>F4*holdings!$U$4*0.01</f>
        <v>5.9902653225016853E-2</v>
      </c>
      <c r="G25" s="1">
        <f>G4*holdings!$U$4*0.01</f>
        <v>4.1355760980080508E-2</v>
      </c>
      <c r="H25" s="264"/>
    </row>
    <row r="26" spans="1:19">
      <c r="A26" s="208" t="s">
        <v>159</v>
      </c>
      <c r="B26" s="1">
        <f>B5*holdings!$U$4*0.01</f>
        <v>1.5174009232634528E-2</v>
      </c>
      <c r="C26" s="1">
        <f>C5*holdings!$U$4*0.01</f>
        <v>3.5371477801141339E-2</v>
      </c>
      <c r="D26" s="1">
        <f>D5*holdings!$U$4*0.01</f>
        <v>0.10608612885057742</v>
      </c>
      <c r="E26" s="1">
        <f>E5*holdings!$U$4*0.01</f>
        <v>9.7073120975628535E-2</v>
      </c>
      <c r="F26" s="1">
        <f>F5*holdings!$U$4*0.01</f>
        <v>2.0188204633530674E-2</v>
      </c>
      <c r="G26" s="1">
        <f>G5*holdings!$U$4*0.01</f>
        <v>2.4442944596718974E-2</v>
      </c>
      <c r="H26" s="264"/>
    </row>
    <row r="27" spans="1:19">
      <c r="A27" s="208" t="s">
        <v>147</v>
      </c>
      <c r="B27" s="1">
        <f>B6*holdings!$U$4*0.01</f>
        <v>4.8371336719050001E-2</v>
      </c>
      <c r="C27" s="1">
        <f>C6*holdings!$U$4*0.01</f>
        <v>4.2279657727274322E-2</v>
      </c>
      <c r="D27" s="1">
        <f>D6*holdings!$U$4*0.01</f>
        <v>0.14930386662882547</v>
      </c>
      <c r="E27" s="1">
        <f>E6*holdings!$U$4*0.01</f>
        <v>0.15797764057086686</v>
      </c>
      <c r="F27" s="1">
        <f>F6*holdings!$U$4*0.01</f>
        <v>1.9412490003723817E-2</v>
      </c>
      <c r="G27" s="1">
        <f>G6*holdings!$U$4*0.01</f>
        <v>3.938910726577808E-2</v>
      </c>
      <c r="H27" s="264"/>
    </row>
    <row r="28" spans="1:19">
      <c r="A28" s="208" t="s">
        <v>167</v>
      </c>
      <c r="B28" s="1">
        <f>B7*holdings!$U$4*0.01</f>
        <v>5.244002330506977E-3</v>
      </c>
      <c r="C28" s="1">
        <f>C7*holdings!$U$4*0.01</f>
        <v>1.2209380000613881E-2</v>
      </c>
      <c r="D28" s="1">
        <f>D7*holdings!$U$4*0.01</f>
        <v>1.6783911308112118E-2</v>
      </c>
      <c r="E28" s="1">
        <f>E7*holdings!$U$4*0.01</f>
        <v>1.4989226700848146E-2</v>
      </c>
      <c r="F28" s="1">
        <f>F7*holdings!$U$4*0.01</f>
        <v>-1.6323034551032005E-2</v>
      </c>
      <c r="G28" s="1">
        <f>G7*holdings!$U$4*0.01</f>
        <v>-2.9519988994883745E-2</v>
      </c>
      <c r="H28" s="264"/>
    </row>
    <row r="29" spans="1:19">
      <c r="A29" s="208" t="s">
        <v>172</v>
      </c>
      <c r="B29" s="1">
        <f>B8*holdings!$U$4*0.01</f>
        <v>-2.2050200512067807E-2</v>
      </c>
      <c r="C29" s="1">
        <f>C8*holdings!$U$4*0.01</f>
        <v>2.9312137787996566E-2</v>
      </c>
      <c r="D29" s="1">
        <f>D8*holdings!$U$4*0.01</f>
        <v>4.0884457797484716E-2</v>
      </c>
      <c r="E29" s="1">
        <f>E8*holdings!$U$4*0.01</f>
        <v>6.4546809214436923E-2</v>
      </c>
      <c r="F29" s="1">
        <f>F8*holdings!$U$4*0.01</f>
        <v>2.4286896795267655E-3</v>
      </c>
      <c r="G29" s="1">
        <f>G8*holdings!$U$4*0.01</f>
        <v>-4.7056009833535375E-2</v>
      </c>
      <c r="H29" s="264"/>
    </row>
    <row r="30" spans="1:19">
      <c r="A30" s="208" t="s">
        <v>137</v>
      </c>
      <c r="B30" s="1">
        <f>B9*holdings!$U$4*0.01</f>
        <v>1.9775264856212286E-2</v>
      </c>
      <c r="C30" s="1">
        <f>C9*holdings!$U$4*0.01</f>
        <v>5.9021639787473199E-2</v>
      </c>
      <c r="D30" s="1">
        <f>D9*holdings!$U$4*0.01</f>
        <v>0.63177911468695525</v>
      </c>
      <c r="E30" s="1">
        <f>E9*holdings!$U$4*0.01</f>
        <v>0.6267153551663589</v>
      </c>
      <c r="F30" s="1">
        <f>F9*holdings!$U$4*0.01</f>
        <v>4.2370948491397893E-2</v>
      </c>
      <c r="G30" s="1">
        <f>G9*holdings!$U$4*0.01</f>
        <v>-4.8951952013078122E-2</v>
      </c>
      <c r="H30" s="264"/>
    </row>
    <row r="31" spans="1:19">
      <c r="A31" s="208" t="s">
        <v>151</v>
      </c>
      <c r="B31" s="1">
        <f>B10*holdings!$U$4*0.01</f>
        <v>2.0738109081338697E-2</v>
      </c>
      <c r="C31" s="1">
        <f>C10*holdings!$U$4*0.01</f>
        <v>4.2736144682986484E-2</v>
      </c>
      <c r="D31" s="1">
        <f>D10*holdings!$U$4*0.01</f>
        <v>0.16531073760361151</v>
      </c>
      <c r="E31" s="1">
        <f>E10*holdings!$U$4*0.01</f>
        <v>0.14361321130161003</v>
      </c>
      <c r="F31" s="1">
        <f>F10*holdings!$U$4*0.01</f>
        <v>2.4072733353629847E-2</v>
      </c>
      <c r="G31" s="1">
        <f>G10*holdings!$U$4*0.01</f>
        <v>4.141758763505729E-2</v>
      </c>
      <c r="H31" s="264"/>
    </row>
    <row r="32" spans="1:19">
      <c r="A32" s="208" t="s">
        <v>175</v>
      </c>
      <c r="B32" s="1">
        <f>B11*holdings!$U$4*0.01</f>
        <v>4.0048138921123652E-3</v>
      </c>
      <c r="C32" s="1">
        <f>C11*holdings!$U$4*0.01</f>
        <v>1.0902267984629814E-2</v>
      </c>
      <c r="D32" s="1">
        <f>D11*holdings!$U$4*0.01</f>
        <v>7.3974853570781554E-2</v>
      </c>
      <c r="E32" s="1">
        <f>E11*holdings!$U$4*0.01</f>
        <v>6.69193475013799E-2</v>
      </c>
      <c r="F32" s="1">
        <f>F11*holdings!$U$4*0.01</f>
        <v>1.6106968813767688E-2</v>
      </c>
      <c r="G32" s="1">
        <f>G11*holdings!$U$4*0.01</f>
        <v>2.8140636904904832E-2</v>
      </c>
      <c r="H32" s="264"/>
    </row>
    <row r="33" spans="1:8">
      <c r="A33" s="208" t="s">
        <v>166</v>
      </c>
      <c r="B33" s="1">
        <f>B12*holdings!$U$4*0.01</f>
        <v>3.8646418755161449E-2</v>
      </c>
      <c r="C33" s="1">
        <f>C12*holdings!$U$4*0.01</f>
        <v>4.8217993413864686E-2</v>
      </c>
      <c r="D33" s="1">
        <f>D12*holdings!$U$4*0.01</f>
        <v>7.1975003823722988E-2</v>
      </c>
      <c r="E33" s="1">
        <f>E12*holdings!$U$4*0.01</f>
        <v>8.1104824292463962E-2</v>
      </c>
      <c r="F33" s="1">
        <f>F12*holdings!$U$4*0.01</f>
        <v>-4.4831124504411497E-3</v>
      </c>
      <c r="G33" s="1">
        <f>G12*holdings!$U$4*0.01</f>
        <v>3.92527821992876E-2</v>
      </c>
      <c r="H33" s="264"/>
    </row>
    <row r="34" spans="1:8">
      <c r="A34" s="208" t="s">
        <v>146</v>
      </c>
      <c r="B34" s="1">
        <f>B13*holdings!$U$4*0.01</f>
        <v>5.3428506887009313E-5</v>
      </c>
      <c r="C34" s="1">
        <f>C13*holdings!$U$4*0.01</f>
        <v>8.7085807702147605E-3</v>
      </c>
      <c r="D34" s="1">
        <f>D13*holdings!$U$4*0.01</f>
        <v>1.5407958257204537E-2</v>
      </c>
      <c r="E34" s="1">
        <f>E13*holdings!$U$4*0.01</f>
        <v>2.3085620798024262E-2</v>
      </c>
      <c r="F34" s="1">
        <f>F13*holdings!$U$4*0.01</f>
        <v>-1.5852582740317669E-2</v>
      </c>
      <c r="G34" s="1">
        <f>G13*holdings!$U$4*0.01</f>
        <v>-2.8683445589505922E-2</v>
      </c>
      <c r="H34" s="264"/>
    </row>
    <row r="35" spans="1:8">
      <c r="A35" s="208" t="s">
        <v>168</v>
      </c>
      <c r="B35" s="1">
        <f>B14*holdings!$U$4*0.01</f>
        <v>2.159011482194929E-2</v>
      </c>
      <c r="C35" s="1">
        <f>C14*holdings!$U$4*0.01</f>
        <v>3.1716754112691641E-2</v>
      </c>
      <c r="D35" s="1">
        <f>D14*holdings!$U$4*0.01</f>
        <v>5.4822078340346539E-2</v>
      </c>
      <c r="E35" s="1">
        <f>E14*holdings!$U$4*0.01</f>
        <v>4.4217617686199751E-2</v>
      </c>
      <c r="F35" s="1">
        <f>F14*holdings!$U$4*0.01</f>
        <v>1.6456029004411497E-3</v>
      </c>
      <c r="G35" s="1">
        <f>G14*holdings!$U$4*0.01</f>
        <v>2.8671343891512397E-2</v>
      </c>
      <c r="H35" s="264"/>
    </row>
    <row r="36" spans="1:8">
      <c r="A36" s="208" t="s">
        <v>171</v>
      </c>
      <c r="B36" s="1">
        <f>B15*holdings!$U$4*0.01</f>
        <v>1.1510456310319977E-2</v>
      </c>
      <c r="C36" s="1">
        <f>C15*holdings!$U$4*0.01</f>
        <v>4.1815108256964606E-2</v>
      </c>
      <c r="D36" s="1" t="e">
        <f>D15*holdings!$U$4*0.01</f>
        <v>#DIV/0!</v>
      </c>
      <c r="E36" s="1" t="e">
        <f>E15*holdings!$U$4*0.01</f>
        <v>#DIV/0!</v>
      </c>
      <c r="F36" s="1">
        <f>F15*holdings!$U$4*0.01</f>
        <v>-3.9006028594630016E-3</v>
      </c>
      <c r="G36" s="1">
        <f>G15*holdings!$U$4*0.01</f>
        <v>-4.1975207886686725E-2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1.537620666427573E-2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-9.3104208728881765E-3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-3.3658008934208381E-3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2.1737443141585412E-3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2.9007639540633554E-2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9.2240534740861795E-3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-4.9531672007269668E-3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-2.8024243871192208E-3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-1.9550444288925911E-3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1.6562970527363163E-2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2.0913709504025452E-3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3.6637168278456341E-3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-4.4314628141517614E-3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1.2098172758863596E-2</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1.2914011651721489E-3</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-1.3557391056875541E-3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-8.8693201673629325E-3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1.8346432435575214E-2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1.243073807742461E-2</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1.9414068771586263E-2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-3.2460034650300734E-3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6.6392539803979645E-3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4.4874347167463916E-5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1.2468975531160751E-2</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-4.0583085336708949E-3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1.1994365761107163E-3</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-1.1619361013129634E-3</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-1.1387266601277858E-3</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6.1016979847059016E-3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-1.4107028024290551E-3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1.3704270346848776E-2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-7.8387844651822639E-3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6.7767517355511956E-3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4.4089947265326286E-3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2.5294079384724055E-2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1.172985827477471E-3</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-1.0182690129318238E-2</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2.4573193442155319E-3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2.1499253415205666E-4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7.1060576648698586E-4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3.9429568935416305E-3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-7.425813782024772E-5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2.3306310023478039E-3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2.6976199742582072E-3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2025-08-13T06:31:08Z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