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C8464BA7-56C7-406F-829F-1DF261461725}" xr6:coauthVersionLast="47" xr6:coauthVersionMax="47" xr10:uidLastSave="{00000000-0000-0000-0000-000000000000}"/>
  <bookViews>
    <workbookView xWindow="16080" yWindow="4710" windowWidth="32700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s="1"/>
  <c r="P21" i="1" l="1"/>
  <c r="L21" i="1"/>
  <c r="O20" i="1" l="1"/>
  <c r="P20" i="1" s="1"/>
  <c r="N20" i="1"/>
  <c r="K20" i="1"/>
  <c r="J20" i="1"/>
  <c r="H20" i="1"/>
  <c r="M20" i="1" l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P16" i="1" s="1"/>
  <c r="O15" i="1"/>
  <c r="O14" i="1"/>
  <c r="J17" i="1"/>
  <c r="J16" i="1"/>
  <c r="L16" i="1" s="1"/>
  <c r="J15" i="1"/>
  <c r="L15" i="1" s="1"/>
  <c r="J14" i="1"/>
  <c r="H14" i="1"/>
  <c r="M14" i="1" s="1"/>
  <c r="H17" i="1"/>
  <c r="M17" i="1" s="1"/>
  <c r="H16" i="1"/>
  <c r="M16" i="1" s="1"/>
  <c r="H15" i="1"/>
  <c r="M15" i="1" s="1"/>
  <c r="L14" i="1" l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K6" i="2" s="1"/>
  <c r="I6" i="2"/>
  <c r="H6" i="2"/>
  <c r="G6" i="2"/>
  <c r="O13" i="1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3" i="1"/>
  <c r="J12" i="1"/>
  <c r="J11" i="1"/>
  <c r="J10" i="1"/>
  <c r="J9" i="1"/>
  <c r="J8" i="1"/>
  <c r="J7" i="1"/>
  <c r="J6" i="1"/>
  <c r="J5" i="1"/>
  <c r="J4" i="1"/>
  <c r="J3" i="1"/>
  <c r="J2" i="1"/>
  <c r="H13" i="1"/>
  <c r="H12" i="1"/>
  <c r="H11" i="1"/>
  <c r="H10" i="1"/>
  <c r="H9" i="1"/>
  <c r="H8" i="1"/>
  <c r="H7" i="1"/>
  <c r="H6" i="1"/>
  <c r="H5" i="1"/>
  <c r="H4" i="1"/>
  <c r="H3" i="1"/>
  <c r="H2" i="1"/>
  <c r="G5" i="3"/>
  <c r="H5" i="3"/>
  <c r="I5" i="3"/>
  <c r="J5" i="3"/>
  <c r="P13" i="1" l="1"/>
  <c r="K3" i="4"/>
  <c r="K2" i="4" l="1"/>
  <c r="K5" i="3" l="1"/>
  <c r="K4" i="4" l="1"/>
  <c r="P4" i="1" l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</calcChain>
</file>

<file path=xl/sharedStrings.xml><?xml version="1.0" encoding="utf-8"?>
<sst xmlns="http://schemas.openxmlformats.org/spreadsheetml/2006/main" count="236" uniqueCount="137">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</sst>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6">
          <cell r="N6">
            <v>6618.2813900000001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TXN.xlsx" TargetMode="External"/><Relationship Id="rId2" Type="http://schemas.openxmlformats.org/officeDocument/2006/relationships/hyperlink" Target="DCF%20Models\ON.xlsx" TargetMode="External"/><Relationship Id="rId1" Type="http://schemas.openxmlformats.org/officeDocument/2006/relationships/hyperlink" Target="DCF%20Models\ADI.xlsx" TargetMode="External"/><Relationship Id="rId4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1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31" customWidth="1"/>
    <col min="10" max="10" width="7.5703125" style="13" bestFit="1" customWidth="1"/>
    <col min="11" max="11" width="7.285156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112</v>
      </c>
      <c r="B1" s="3" t="s">
        <v>83</v>
      </c>
      <c r="C1" s="21" t="s">
        <v>81</v>
      </c>
      <c r="D1" s="10" t="s">
        <v>132</v>
      </c>
      <c r="E1" s="2" t="s">
        <v>4</v>
      </c>
      <c r="F1" s="2" t="s">
        <v>0</v>
      </c>
      <c r="G1" s="2" t="s">
        <v>1</v>
      </c>
      <c r="H1" s="8" t="s">
        <v>88</v>
      </c>
      <c r="I1" s="9" t="s">
        <v>136</v>
      </c>
      <c r="J1" s="9" t="s">
        <v>84</v>
      </c>
      <c r="K1" s="13" t="s">
        <v>128</v>
      </c>
      <c r="L1" s="29" t="s">
        <v>130</v>
      </c>
      <c r="M1" s="28" t="s">
        <v>129</v>
      </c>
      <c r="N1" s="19" t="s">
        <v>85</v>
      </c>
      <c r="O1" s="19" t="s">
        <v>86</v>
      </c>
      <c r="P1" s="11" t="s">
        <v>87</v>
      </c>
      <c r="Q1" t="s">
        <v>39</v>
      </c>
    </row>
    <row r="2" spans="1:19" x14ac:dyDescent="0.25">
      <c r="A2" t="s">
        <v>113</v>
      </c>
      <c r="B2" s="6" t="s">
        <v>53</v>
      </c>
      <c r="C2" s="4">
        <v>44775</v>
      </c>
      <c r="D2" s="30"/>
      <c r="E2" t="s">
        <v>76</v>
      </c>
      <c r="F2" s="5" t="s">
        <v>47</v>
      </c>
      <c r="G2" t="s">
        <v>48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90</v>
      </c>
    </row>
    <row r="3" spans="1:19" outlineLevel="1" x14ac:dyDescent="0.25">
      <c r="A3" t="s">
        <v>113</v>
      </c>
      <c r="B3" s="6" t="s">
        <v>55</v>
      </c>
      <c r="C3" s="4">
        <v>44772</v>
      </c>
      <c r="D3" s="30"/>
      <c r="E3" t="s">
        <v>23</v>
      </c>
      <c r="F3" s="5" t="s">
        <v>49</v>
      </c>
      <c r="G3" t="s">
        <v>50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52</v>
      </c>
    </row>
    <row r="4" spans="1:19" outlineLevel="1" x14ac:dyDescent="0.25">
      <c r="A4" t="s">
        <v>113</v>
      </c>
      <c r="B4" s="6" t="s">
        <v>56</v>
      </c>
      <c r="C4" s="4">
        <v>44773</v>
      </c>
      <c r="D4" s="30"/>
      <c r="E4" t="s">
        <v>23</v>
      </c>
      <c r="F4" s="5" t="s">
        <v>59</v>
      </c>
      <c r="G4" t="s">
        <v>51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113</v>
      </c>
      <c r="B5" s="6" t="s">
        <v>54</v>
      </c>
      <c r="C5" s="4">
        <v>44773</v>
      </c>
      <c r="D5" s="30"/>
      <c r="E5" t="s">
        <v>5</v>
      </c>
      <c r="F5" s="5" t="s">
        <v>57</v>
      </c>
      <c r="G5" t="s">
        <v>58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113</v>
      </c>
      <c r="B6" s="6" t="s">
        <v>60</v>
      </c>
      <c r="C6" s="4">
        <v>44773</v>
      </c>
      <c r="D6" s="30"/>
      <c r="E6" t="s">
        <v>23</v>
      </c>
      <c r="F6" s="5" t="s">
        <v>61</v>
      </c>
      <c r="G6" t="s">
        <v>62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113</v>
      </c>
      <c r="B7" s="6" t="s">
        <v>60</v>
      </c>
      <c r="C7" s="4">
        <v>44774</v>
      </c>
      <c r="D7" s="30"/>
      <c r="E7" t="s">
        <v>23</v>
      </c>
      <c r="F7" s="5" t="s">
        <v>64</v>
      </c>
      <c r="G7" t="s">
        <v>63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113</v>
      </c>
      <c r="B8" s="6" t="s">
        <v>67</v>
      </c>
      <c r="C8" s="4">
        <v>44774</v>
      </c>
      <c r="D8" s="30"/>
      <c r="E8" t="s">
        <v>5</v>
      </c>
      <c r="F8" s="5" t="s">
        <v>65</v>
      </c>
      <c r="G8" t="s">
        <v>66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113</v>
      </c>
      <c r="B9" s="6" t="s">
        <v>72</v>
      </c>
      <c r="C9" s="4">
        <v>44774</v>
      </c>
      <c r="D9" s="30"/>
      <c r="E9" t="s">
        <v>23</v>
      </c>
      <c r="F9" s="5" t="s">
        <v>71</v>
      </c>
      <c r="G9" t="s">
        <v>79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113</v>
      </c>
      <c r="B10" s="6" t="s">
        <v>70</v>
      </c>
      <c r="C10" s="4">
        <v>44775</v>
      </c>
      <c r="D10" s="30"/>
      <c r="E10" t="s">
        <v>23</v>
      </c>
      <c r="F10" s="5" t="s">
        <v>68</v>
      </c>
      <c r="G10" t="s">
        <v>69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113</v>
      </c>
      <c r="B11" s="6" t="s">
        <v>75</v>
      </c>
      <c r="C11" s="4">
        <v>44775</v>
      </c>
      <c r="D11" s="30"/>
      <c r="E11" t="s">
        <v>23</v>
      </c>
      <c r="F11" s="5" t="s">
        <v>74</v>
      </c>
      <c r="G11" t="s">
        <v>73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113</v>
      </c>
      <c r="B12" s="6" t="s">
        <v>82</v>
      </c>
      <c r="C12" s="4">
        <v>44775</v>
      </c>
      <c r="D12" s="30"/>
      <c r="E12" t="s">
        <v>23</v>
      </c>
      <c r="F12" s="5" t="s">
        <v>77</v>
      </c>
      <c r="G12" t="s">
        <v>78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89</v>
      </c>
      <c r="S12" s="1"/>
    </row>
    <row r="13" spans="1:19" outlineLevel="1" x14ac:dyDescent="0.25">
      <c r="A13" t="s">
        <v>113</v>
      </c>
      <c r="B13" s="6" t="s">
        <v>98</v>
      </c>
      <c r="C13" s="4">
        <v>44778</v>
      </c>
      <c r="D13" s="30"/>
      <c r="E13" t="s">
        <v>76</v>
      </c>
      <c r="F13" s="5" t="s">
        <v>99</v>
      </c>
      <c r="G13" t="s">
        <v>100</v>
      </c>
      <c r="H13" s="12">
        <f>[12]Main!$N$8</f>
        <v>31004.120000000003</v>
      </c>
      <c r="J13" s="13">
        <f>[12]Main!$N$18</f>
        <v>59674.776053903901</v>
      </c>
      <c r="N13" s="19">
        <f>[12]Main!$N$3</f>
        <v>76.150000000000006</v>
      </c>
      <c r="O13" s="19">
        <f>[12]Main!$N$19</f>
        <v>170.11053607156185</v>
      </c>
      <c r="P13" s="14">
        <f t="shared" si="0"/>
        <v>2.2338875386941806</v>
      </c>
    </row>
    <row r="14" spans="1:19" x14ac:dyDescent="0.25">
      <c r="A14" t="s">
        <v>114</v>
      </c>
      <c r="B14" s="6" t="s">
        <v>124</v>
      </c>
      <c r="C14" s="4">
        <v>44973</v>
      </c>
      <c r="D14" s="30">
        <v>44964</v>
      </c>
      <c r="E14" t="s">
        <v>123</v>
      </c>
      <c r="F14" s="26" t="s">
        <v>115</v>
      </c>
      <c r="G14" t="s">
        <v>120</v>
      </c>
      <c r="H14" s="12">
        <f>[13]Main!$N$9</f>
        <v>41885.595249999998</v>
      </c>
      <c r="I14" s="31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ref="L14:L21" si="1">K14/(J14/O14)</f>
        <v>2.519294627770305</v>
      </c>
      <c r="M14" s="28">
        <f t="shared" ref="M14:M21" si="2">H14/K14</f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114</v>
      </c>
      <c r="B15" s="6" t="s">
        <v>124</v>
      </c>
      <c r="C15" s="4">
        <v>44972</v>
      </c>
      <c r="D15" s="30">
        <v>44916</v>
      </c>
      <c r="E15" t="s">
        <v>123</v>
      </c>
      <c r="F15" s="26" t="s">
        <v>116</v>
      </c>
      <c r="G15" t="s">
        <v>119</v>
      </c>
      <c r="H15" s="12">
        <f>[14]Main!$N$9</f>
        <v>43973.122093023252</v>
      </c>
      <c r="I15" s="31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114</v>
      </c>
      <c r="B16" s="6" t="s">
        <v>124</v>
      </c>
      <c r="C16" s="4">
        <v>44972</v>
      </c>
      <c r="D16" s="30">
        <v>44873</v>
      </c>
      <c r="E16" t="s">
        <v>76</v>
      </c>
      <c r="F16" s="26" t="s">
        <v>117</v>
      </c>
      <c r="G16" t="s">
        <v>121</v>
      </c>
      <c r="H16" s="12">
        <f>[15]Main!$N$9</f>
        <v>19478.988389999999</v>
      </c>
      <c r="I16" s="31">
        <f>+[15]Main!$N$6</f>
        <v>6618.2813900000001</v>
      </c>
      <c r="J16" s="13">
        <f>[15]Main!$N$12</f>
        <v>9576.3280554549001</v>
      </c>
      <c r="K16" s="13">
        <v>-724</v>
      </c>
      <c r="L16" s="29">
        <f t="shared" si="1"/>
        <v>-1.9811245892039655</v>
      </c>
      <c r="M16" s="28">
        <f t="shared" si="2"/>
        <v>-26.90468009668508</v>
      </c>
      <c r="N16" s="19">
        <f>[15]Main!$N$4</f>
        <v>18.11</v>
      </c>
      <c r="O16" s="19">
        <f>[15]Main!$N$13</f>
        <v>26.204280365946822</v>
      </c>
      <c r="P16" s="14">
        <f t="shared" si="0"/>
        <v>1.4469508760876213</v>
      </c>
    </row>
    <row r="17" spans="1:16" outlineLevel="1" x14ac:dyDescent="0.25">
      <c r="A17" t="s">
        <v>114</v>
      </c>
      <c r="B17" s="6" t="s">
        <v>125</v>
      </c>
      <c r="C17" s="4">
        <v>44972</v>
      </c>
      <c r="D17" s="30">
        <v>44867</v>
      </c>
      <c r="E17" t="s">
        <v>76</v>
      </c>
      <c r="F17" s="27" t="s">
        <v>118</v>
      </c>
      <c r="G17" t="s">
        <v>122</v>
      </c>
      <c r="H17" s="12">
        <f>[16]Main!$N$9</f>
        <v>1089.1226000000001</v>
      </c>
      <c r="I17" s="31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6" x14ac:dyDescent="0.25">
      <c r="A18" t="s">
        <v>126</v>
      </c>
      <c r="B18" s="6" t="s">
        <v>127</v>
      </c>
      <c r="C18" s="4">
        <v>44979</v>
      </c>
      <c r="D18" s="30">
        <v>44950</v>
      </c>
      <c r="E18" t="s">
        <v>123</v>
      </c>
      <c r="F18" s="5" t="s">
        <v>19</v>
      </c>
      <c r="G18" t="s">
        <v>22</v>
      </c>
      <c r="H18" s="12">
        <f>[17]Main!$N$10</f>
        <v>156055.80000000002</v>
      </c>
      <c r="I18" s="31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>O18/N18</f>
        <v>0.86468027591094387</v>
      </c>
    </row>
    <row r="19" spans="1:16" x14ac:dyDescent="0.25">
      <c r="A19" t="s">
        <v>126</v>
      </c>
      <c r="B19" s="6" t="s">
        <v>127</v>
      </c>
      <c r="C19" s="4">
        <v>44980</v>
      </c>
      <c r="D19" s="30">
        <v>44972</v>
      </c>
      <c r="E19" t="s">
        <v>111</v>
      </c>
      <c r="F19" s="5" t="s">
        <v>17</v>
      </c>
      <c r="G19" t="s">
        <v>20</v>
      </c>
      <c r="H19" s="12">
        <f>[18]Main!$N$10</f>
        <v>99554.828000000009</v>
      </c>
      <c r="I19" s="31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>O19/N19</f>
        <v>1.0148574813194355</v>
      </c>
    </row>
    <row r="20" spans="1:16" x14ac:dyDescent="0.25">
      <c r="A20" t="s">
        <v>126</v>
      </c>
      <c r="B20" s="6" t="s">
        <v>127</v>
      </c>
      <c r="C20" s="4">
        <v>44981</v>
      </c>
      <c r="D20" s="30">
        <v>44963</v>
      </c>
      <c r="E20" t="s">
        <v>123</v>
      </c>
      <c r="F20" s="5" t="s">
        <v>18</v>
      </c>
      <c r="G20" t="s">
        <v>131</v>
      </c>
      <c r="H20" s="12">
        <f>+[19]Main!$N$12</f>
        <v>34171.095999999998</v>
      </c>
      <c r="I20" s="31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>O20/N20</f>
        <v>1.0625269931140018</v>
      </c>
    </row>
    <row r="21" spans="1:16" x14ac:dyDescent="0.25">
      <c r="A21" t="s">
        <v>126</v>
      </c>
      <c r="B21" s="6" t="s">
        <v>127</v>
      </c>
      <c r="C21" s="4">
        <v>44982</v>
      </c>
      <c r="D21" s="30">
        <v>44959</v>
      </c>
      <c r="E21" t="s">
        <v>133</v>
      </c>
      <c r="F21" s="26" t="s">
        <v>134</v>
      </c>
      <c r="G21" t="s">
        <v>135</v>
      </c>
      <c r="H21" s="12">
        <f>+[24]Main!$N$11</f>
        <v>50060.056000000004</v>
      </c>
      <c r="I21" s="31">
        <f>+[24]Main!$N$8</f>
        <v>43760.256000000008</v>
      </c>
      <c r="J21" s="13">
        <f>+[24]Main!$N$14</f>
        <v>49396.022818172591</v>
      </c>
      <c r="K21" s="13">
        <f>+SUM([24]Model!$F$28:$I$28)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+[24]Main!$N$6</f>
        <v>79.680000000000007</v>
      </c>
      <c r="O21" s="19">
        <f>+[24]Main!$N$15</f>
        <v>89.941774978464281</v>
      </c>
      <c r="P21" s="14">
        <f>O21/N21</f>
        <v>1.1287873365771119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</hyperlinks>
  <pageMargins left="0.7" right="0.7" top="0.75" bottom="0.75" header="0.3" footer="0.3"/>
  <pageSetup orientation="portrait" horizontalDpi="1200" verticalDpi="12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/>
      <c r="B2" s="5" t="s">
        <v>19</v>
      </c>
      <c r="C2" t="s">
        <v>22</v>
      </c>
      <c r="D2" t="s">
        <v>23</v>
      </c>
      <c r="E2" s="22"/>
      <c r="F2" s="6" t="s">
        <v>94</v>
      </c>
      <c r="I2" s="19"/>
      <c r="K2" s="14"/>
    </row>
    <row r="3" spans="1:14" x14ac:dyDescent="0.25">
      <c r="A3" s="4"/>
      <c r="B3" s="5" t="s">
        <v>17</v>
      </c>
      <c r="C3" t="s">
        <v>20</v>
      </c>
      <c r="D3" t="s">
        <v>23</v>
      </c>
      <c r="E3" s="22"/>
      <c r="F3" s="6" t="s">
        <v>94</v>
      </c>
      <c r="I3" s="19"/>
      <c r="K3" s="14"/>
      <c r="L3" t="s">
        <v>24</v>
      </c>
    </row>
    <row r="4" spans="1:14" x14ac:dyDescent="0.25">
      <c r="A4" s="4"/>
      <c r="B4" s="5" t="s">
        <v>18</v>
      </c>
      <c r="C4" t="s">
        <v>21</v>
      </c>
      <c r="D4" t="s">
        <v>5</v>
      </c>
      <c r="E4" s="22"/>
      <c r="F4" s="6" t="s">
        <v>94</v>
      </c>
      <c r="I4" s="19"/>
      <c r="K4" s="14"/>
      <c r="L4" t="s">
        <v>25</v>
      </c>
    </row>
    <row r="5" spans="1:14" x14ac:dyDescent="0.25">
      <c r="A5" s="4">
        <v>44776</v>
      </c>
      <c r="B5" s="5" t="s">
        <v>91</v>
      </c>
      <c r="C5" t="s">
        <v>92</v>
      </c>
      <c r="D5" t="s">
        <v>23</v>
      </c>
      <c r="E5" s="22">
        <v>44858</v>
      </c>
      <c r="F5" s="6" t="s">
        <v>93</v>
      </c>
      <c r="G5" s="12">
        <f>[9]Main!$N$8</f>
        <v>6531.1078800000005</v>
      </c>
      <c r="H5" s="13">
        <f>[9]Main!$N$18</f>
        <v>8831.5667844635373</v>
      </c>
      <c r="I5" s="19">
        <f>[9]Main!$N$3</f>
        <v>260.32</v>
      </c>
      <c r="J5" s="19">
        <f>[9]Main!$N$19</f>
        <v>357.06180902658434</v>
      </c>
      <c r="K5" s="14">
        <f t="shared" ref="K5" si="0">J5/I5</f>
        <v>1.3716264944168115</v>
      </c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Q8" sqref="Q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44902</v>
      </c>
      <c r="B2" s="5" t="s">
        <v>13</v>
      </c>
      <c r="C2" t="s">
        <v>15</v>
      </c>
      <c r="D2" t="s">
        <v>76</v>
      </c>
      <c r="E2" s="22"/>
      <c r="F2" s="6" t="s">
        <v>31</v>
      </c>
      <c r="I2" s="23"/>
      <c r="J2" s="24"/>
      <c r="K2" s="14"/>
      <c r="L2" t="s">
        <v>46</v>
      </c>
    </row>
    <row r="3" spans="1:14" x14ac:dyDescent="0.25">
      <c r="A3" s="4"/>
      <c r="B3" s="5" t="s">
        <v>37</v>
      </c>
      <c r="C3" t="s">
        <v>38</v>
      </c>
      <c r="D3" t="s">
        <v>5</v>
      </c>
      <c r="E3" s="22"/>
      <c r="F3" s="6" t="s">
        <v>36</v>
      </c>
      <c r="I3" s="19"/>
      <c r="J3" s="25"/>
      <c r="K3" s="14"/>
      <c r="L3" t="s">
        <v>42</v>
      </c>
    </row>
    <row r="4" spans="1:14" x14ac:dyDescent="0.25">
      <c r="A4" s="4">
        <v>44902</v>
      </c>
      <c r="B4" s="5" t="s">
        <v>2</v>
      </c>
      <c r="C4" t="s">
        <v>3</v>
      </c>
      <c r="D4" t="s">
        <v>23</v>
      </c>
      <c r="E4" s="22" t="s">
        <v>29</v>
      </c>
      <c r="F4" s="6" t="s">
        <v>31</v>
      </c>
      <c r="I4" s="23"/>
      <c r="J4" s="25"/>
      <c r="K4" s="14"/>
      <c r="L4" t="s">
        <v>40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29</v>
      </c>
      <c r="F5" s="6" t="s">
        <v>32</v>
      </c>
      <c r="I5" s="19"/>
      <c r="K5" s="14"/>
      <c r="L5" t="s">
        <v>41</v>
      </c>
    </row>
    <row r="6" spans="1:14" x14ac:dyDescent="0.25">
      <c r="A6" s="4">
        <v>44789</v>
      </c>
      <c r="B6" s="5" t="s">
        <v>109</v>
      </c>
      <c r="C6" t="s">
        <v>110</v>
      </c>
      <c r="D6" t="s">
        <v>111</v>
      </c>
      <c r="E6" s="22"/>
      <c r="F6" s="6" t="s">
        <v>33</v>
      </c>
      <c r="G6" s="12">
        <f>+[20]Main!$J$8</f>
        <v>87517.207200000004</v>
      </c>
      <c r="H6" s="13">
        <f>+[20]Main!$J$18</f>
        <v>74903.518611460153</v>
      </c>
      <c r="I6" s="23">
        <f>+[20]Main!$J$3</f>
        <v>67.2</v>
      </c>
      <c r="J6" s="23">
        <f>+[20]Main!$J$19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43</v>
      </c>
      <c r="C8" t="s">
        <v>44</v>
      </c>
      <c r="D8" t="s">
        <v>5</v>
      </c>
      <c r="E8" s="22"/>
      <c r="F8" s="6" t="s">
        <v>33</v>
      </c>
      <c r="I8" s="19"/>
      <c r="K8" s="14"/>
      <c r="L8" t="s">
        <v>45</v>
      </c>
    </row>
    <row r="9" spans="1:14" x14ac:dyDescent="0.25">
      <c r="A9" s="4"/>
      <c r="B9" s="5" t="s">
        <v>26</v>
      </c>
      <c r="C9" t="s">
        <v>27</v>
      </c>
      <c r="D9" t="s">
        <v>5</v>
      </c>
      <c r="E9" s="22"/>
      <c r="F9" s="6" t="s">
        <v>33</v>
      </c>
      <c r="I9" s="19"/>
      <c r="K9" s="14"/>
      <c r="L9" t="s">
        <v>28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34</v>
      </c>
      <c r="F10" s="6" t="s">
        <v>30</v>
      </c>
      <c r="I10" s="19"/>
      <c r="K10" s="14"/>
      <c r="L10" t="s">
        <v>35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44777</v>
      </c>
      <c r="B2" s="5" t="s">
        <v>95</v>
      </c>
      <c r="C2" t="s">
        <v>96</v>
      </c>
      <c r="D2" t="s">
        <v>23</v>
      </c>
      <c r="E2" s="22">
        <v>44869</v>
      </c>
      <c r="F2" s="6" t="s">
        <v>97</v>
      </c>
      <c r="G2" s="12">
        <f>[21]Main!$O$8</f>
        <v>506.71814999999992</v>
      </c>
      <c r="H2" s="13">
        <f>[21]Main!$O$18</f>
        <v>541.46267091390234</v>
      </c>
      <c r="I2" s="23">
        <f>[21]Main!$O$3</f>
        <v>18.149999999999999</v>
      </c>
      <c r="J2" s="24">
        <f>[21]Main!$O$19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101</v>
      </c>
      <c r="C3" t="s">
        <v>102</v>
      </c>
      <c r="D3" t="s">
        <v>23</v>
      </c>
      <c r="E3" s="22">
        <v>44868</v>
      </c>
      <c r="F3" s="6" t="s">
        <v>103</v>
      </c>
      <c r="G3" s="12">
        <f>+[22]Main!$N$8</f>
        <v>217.09325999999999</v>
      </c>
      <c r="H3" s="13">
        <f>+[22]Main!$N$18</f>
        <v>42.225188935657137</v>
      </c>
      <c r="I3" s="19">
        <f>+[22]Main!$N$3</f>
        <v>4.43</v>
      </c>
      <c r="J3" s="25">
        <f>+[22]Main!$N$19</f>
        <v>0.9450156424434254</v>
      </c>
      <c r="K3" s="14">
        <f t="shared" si="0"/>
        <v>0.21332181544998316</v>
      </c>
      <c r="L3" t="s">
        <v>104</v>
      </c>
    </row>
    <row r="4" spans="1:14" x14ac:dyDescent="0.25">
      <c r="A4" s="4">
        <v>44779</v>
      </c>
      <c r="B4" s="5" t="s">
        <v>106</v>
      </c>
      <c r="C4" t="s">
        <v>107</v>
      </c>
      <c r="D4" t="s">
        <v>23</v>
      </c>
      <c r="E4" s="22">
        <v>44832</v>
      </c>
      <c r="F4" s="6" t="s">
        <v>108</v>
      </c>
      <c r="G4" s="12">
        <f>[23]Main!$J$8</f>
        <v>3802.98</v>
      </c>
      <c r="H4" s="13">
        <f>[23]Main!$J$18</f>
        <v>218.76521315251679</v>
      </c>
      <c r="I4" s="23">
        <f>[23]Main!$J$3</f>
        <v>8.1999999999999993</v>
      </c>
      <c r="J4" s="25">
        <f>[23]Main!$J$19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105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2023-02-26T06:12:56Z</dcterms:modified>
</cp:coreProperties>
</file>