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8286BEED-E7FC-4AA1-854B-45460362F03E}" xr6:coauthVersionLast="47" xr6:coauthVersionMax="47" xr10:uidLastSave="{00000000-0000-0000-0000-000000000000}"/>
  <bookViews>
    <workbookView xWindow="23520" yWindow="2820" windowWidth="26730" windowHeight="15045" xr2:uid="{3E88963E-B2BB-4D5E-8FAE-1DA3A47B0DDA}"/>
  </bookViews>
  <sheets>
    <sheet name="Comm Ind Bld Spply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K17" i="1"/>
  <c r="L17" i="1" s="1"/>
  <c r="K16" i="1"/>
  <c r="L16" i="1" s="1"/>
  <c r="K15" i="1"/>
  <c r="L15" i="1" s="1"/>
  <c r="K14" i="1"/>
  <c r="L14" i="1" s="1"/>
  <c r="I17" i="1"/>
  <c r="I16" i="1"/>
  <c r="I15" i="1"/>
  <c r="I14" i="1"/>
  <c r="H14" i="1"/>
  <c r="H17" i="1"/>
  <c r="H16" i="1"/>
  <c r="H15" i="1"/>
  <c r="J4" i="4" l="1"/>
  <c r="J3" i="4"/>
  <c r="J2" i="4"/>
  <c r="I4" i="4"/>
  <c r="I3" i="4"/>
  <c r="I2" i="4"/>
  <c r="H4" i="4"/>
  <c r="H3" i="4"/>
  <c r="H2" i="4"/>
  <c r="G4" i="4"/>
  <c r="G3" i="4"/>
  <c r="G2" i="4"/>
  <c r="J6" i="2"/>
  <c r="K6" i="2" s="1"/>
  <c r="I6" i="2"/>
  <c r="H6" i="2"/>
  <c r="G6" i="2"/>
  <c r="K13" i="1"/>
  <c r="K12" i="1"/>
  <c r="K11" i="1"/>
  <c r="K10" i="1"/>
  <c r="K9" i="1"/>
  <c r="K8" i="1"/>
  <c r="K7" i="1"/>
  <c r="K6" i="1"/>
  <c r="K5" i="1"/>
  <c r="K4" i="1"/>
  <c r="K3" i="1"/>
  <c r="K2" i="1"/>
  <c r="J13" i="1"/>
  <c r="J12" i="1"/>
  <c r="J11" i="1"/>
  <c r="J10" i="1"/>
  <c r="J9" i="1"/>
  <c r="J8" i="1"/>
  <c r="J7" i="1"/>
  <c r="J6" i="1"/>
  <c r="J5" i="1"/>
  <c r="J4" i="1"/>
  <c r="J3" i="1"/>
  <c r="J2" i="1"/>
  <c r="I13" i="1"/>
  <c r="I12" i="1"/>
  <c r="I11" i="1"/>
  <c r="I10" i="1"/>
  <c r="I9" i="1"/>
  <c r="I8" i="1"/>
  <c r="I7" i="1"/>
  <c r="I6" i="1"/>
  <c r="I5" i="1"/>
  <c r="I4" i="1"/>
  <c r="I3" i="1"/>
  <c r="I2" i="1"/>
  <c r="H13" i="1"/>
  <c r="H12" i="1"/>
  <c r="H11" i="1"/>
  <c r="H10" i="1"/>
  <c r="H9" i="1"/>
  <c r="H8" i="1"/>
  <c r="H7" i="1"/>
  <c r="H6" i="1"/>
  <c r="H5" i="1"/>
  <c r="H4" i="1"/>
  <c r="H3" i="1"/>
  <c r="H2" i="1"/>
  <c r="G5" i="3"/>
  <c r="H5" i="3"/>
  <c r="I5" i="3"/>
  <c r="J5" i="3"/>
  <c r="L13" i="1" l="1"/>
  <c r="K3" i="4"/>
  <c r="K2" i="4" l="1"/>
  <c r="K5" i="3" l="1"/>
  <c r="K4" i="4" l="1"/>
  <c r="L4" i="1" l="1"/>
  <c r="L5" i="1"/>
  <c r="L6" i="1"/>
  <c r="L7" i="1"/>
  <c r="L8" i="1"/>
  <c r="L9" i="1"/>
  <c r="L11" i="1"/>
  <c r="L10" i="1"/>
  <c r="L12" i="1"/>
  <c r="L3" i="1" l="1"/>
  <c r="L2" i="1" l="1"/>
</calcChain>
</file>

<file path=xl/sharedStrings.xml><?xml version="1.0" encoding="utf-8"?>
<sst xmlns="http://schemas.openxmlformats.org/spreadsheetml/2006/main" count="212" uniqueCount="126">
  <si>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</si>
  <si>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</si>
  <si>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</si>
  <si>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</si>
  <si>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</si>
  <si>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</si>
  <si>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</si>
  <si>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</si>
  <si>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</si>
  <si>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</si>
  <si>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</si>
  <si>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</si>
  <si>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</si>
  <si>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</si>
  <si>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</si>
  <si>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</si>
  <si>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</si>
  <si>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</si>
  <si>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</si>
  <si>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</si>
  <si>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</si>
  <si>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</si>
  <si>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</si>
  <si>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</si>
  <si>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</si>
  <si>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</si>
  <si>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</si>
  <si>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</si>
  <si>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</si>
  <si>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</si>
  <si>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</si>
  <si>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</si>
  <si>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</si>
  <si>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</si>
  <si>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</si>
  <si>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</si>
  <si>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</si>
  <si>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</si>
  <si>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</si>
  <si>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</si>
  <si>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</si>
  <si>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</si>
  <si>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</si>
  <si>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</si>
  <si>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</si>
  <si>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</si>
  <si>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</si>
  <si>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</si>
  <si>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</si>
  <si>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</si>
  <si>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</si>
  <si>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</si>
  <si>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</si>
  <si>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</si>
  <si>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</si>
  <si>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</si>
  <si>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</si>
  <si>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</si>
  <si>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</si>
  <si>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</si>
  <si>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</si>
  <si>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</si>
  <si>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</si>
  <si>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</si>
  <si>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</si>
  <si>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</si>
  <si>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</si>
  <si>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</si>
  <si>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</si>
  <si>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</si>
  <si>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</si>
  <si>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</si>
  <si>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</si>
  <si>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</si>
  <si>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</si>
  <si>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</si>
  <si>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</si>
  <si>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</si>
  <si>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</si>
  <si>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</si>
  <si>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</si>
  <si>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</si>
  <si>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</si>
  <si>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</si>
  <si>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</si>
  <si>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</si>
  <si>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</si>
  <si>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</si>
  <si>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</si>
  <si>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</si>
  <si>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</si>
  <si>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</si>
  <si>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</si>
  <si>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</si>
  <si>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General electronics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</si>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</sst>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76.150000000000006</v>
          </cell>
        </row>
        <row r="8">
          <cell r="N8">
            <v>31004.120000000003</v>
          </cell>
        </row>
        <row r="18">
          <cell r="N18">
            <v>59674.776053903901</v>
          </cell>
        </row>
        <row r="19">
          <cell r="N19">
            <v>170.11053607156185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9">
          <cell r="N9">
            <v>42159.523249999998</v>
          </cell>
        </row>
        <row r="12">
          <cell r="N12">
            <v>17804.335737361998</v>
          </cell>
        </row>
        <row r="13">
          <cell r="N13">
            <v>69.801489535705741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18.11</v>
          </cell>
        </row>
        <row r="9">
          <cell r="N9">
            <v>19478.988389999999</v>
          </cell>
        </row>
        <row r="12">
          <cell r="N12">
            <v>9576.3280554549001</v>
          </cell>
        </row>
        <row r="13">
          <cell r="N13">
            <v>26.204280365946822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3" Type="http://schemas.openxmlformats.org/officeDocument/2006/relationships/hyperlink" Target="DCF%20Models\BD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10" Type="http://schemas.openxmlformats.org/officeDocument/2006/relationships/hyperlink" Target="DCF%20Models\BLD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TXN.xlsx" TargetMode="External"/><Relationship Id="rId2" Type="http://schemas.openxmlformats.org/officeDocument/2006/relationships/hyperlink" Target="DCF%20Models/ON.xlsx" TargetMode="External"/><Relationship Id="rId1" Type="http://schemas.openxmlformats.org/officeDocument/2006/relationships/hyperlink" Target="DCF%20Models/ADI.xlsx" TargetMode="External"/><Relationship Id="rId4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O17"/>
  <sheetViews>
    <sheetView tabSelected="1" workbookViewId="0">
      <pane ySplit="1" topLeftCell="A2" activePane="bottomLeft" state="frozen"/>
      <selection pane="bottomLeft" activeCell="O17" sqref="O17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6.28515625" bestFit="1" customWidth="1"/>
    <col min="5" max="5" width="33.42578125" bestFit="1" customWidth="1"/>
    <col min="6" max="6" width="5.42578125" bestFit="1" customWidth="1"/>
    <col min="7" max="7" width="11.42578125" style="15" bestFit="1" customWidth="1"/>
    <col min="8" max="8" width="6.5703125" style="12" bestFit="1" customWidth="1"/>
    <col min="9" max="9" width="6.5703125" style="13" bestFit="1" customWidth="1"/>
    <col min="10" max="10" width="9" style="20" bestFit="1" customWidth="1"/>
    <col min="11" max="11" width="9" style="19" bestFit="1" customWidth="1"/>
    <col min="12" max="12" width="5.5703125" style="16" bestFit="1" customWidth="1"/>
    <col min="16" max="16" width="13.5703125" bestFit="1" customWidth="1"/>
  </cols>
  <sheetData>
    <row r="1" spans="1:15" x14ac:dyDescent="0.25">
      <c r="A1" t="s">
        <v>112</v>
      </c>
      <c r="B1" s="3" t="s">
        <v>83</v>
      </c>
      <c r="C1" s="21" t="s">
        <v>81</v>
      </c>
      <c r="D1" s="2" t="s">
        <v>0</v>
      </c>
      <c r="E1" s="2" t="s">
        <v>1</v>
      </c>
      <c r="F1" s="2" t="s">
        <v>4</v>
      </c>
      <c r="G1" s="10" t="s">
        <v>80</v>
      </c>
      <c r="H1" s="8" t="s">
        <v>88</v>
      </c>
      <c r="I1" s="9" t="s">
        <v>84</v>
      </c>
      <c r="J1" s="17" t="s">
        <v>85</v>
      </c>
      <c r="K1" s="18" t="s">
        <v>86</v>
      </c>
      <c r="L1" s="11" t="s">
        <v>87</v>
      </c>
      <c r="M1" t="s">
        <v>39</v>
      </c>
    </row>
    <row r="2" spans="1:15" x14ac:dyDescent="0.25">
      <c r="A2" t="s">
        <v>113</v>
      </c>
      <c r="B2" s="6" t="s">
        <v>53</v>
      </c>
      <c r="C2" s="4">
        <v>44775</v>
      </c>
      <c r="D2" s="5" t="s">
        <v>47</v>
      </c>
      <c r="E2" t="s">
        <v>48</v>
      </c>
      <c r="F2" t="s">
        <v>76</v>
      </c>
      <c r="G2" s="22">
        <v>44775</v>
      </c>
      <c r="H2" s="12">
        <f>[1]Main!$N$8</f>
        <v>5262.9334767642013</v>
      </c>
      <c r="I2" s="13">
        <f>[1]Main!$N$19</f>
        <v>22198.677928000903</v>
      </c>
      <c r="J2" s="19">
        <f>[1]Main!$N$3</f>
        <v>107</v>
      </c>
      <c r="K2" s="19">
        <f>[1]Main!$N$20</f>
        <v>506.49669636225735</v>
      </c>
      <c r="L2" s="14">
        <f>K2/J2</f>
        <v>4.733613984693994</v>
      </c>
      <c r="M2" t="s">
        <v>90</v>
      </c>
    </row>
    <row r="3" spans="1:15" outlineLevel="1" x14ac:dyDescent="0.25">
      <c r="A3" t="s">
        <v>113</v>
      </c>
      <c r="B3" s="6" t="s">
        <v>55</v>
      </c>
      <c r="C3" s="4">
        <v>44772</v>
      </c>
      <c r="D3" s="5" t="s">
        <v>49</v>
      </c>
      <c r="E3" t="s">
        <v>50</v>
      </c>
      <c r="F3" t="s">
        <v>23</v>
      </c>
      <c r="G3" s="22">
        <v>44858</v>
      </c>
      <c r="H3" s="12">
        <f>[2]Main!$N$8</f>
        <v>2219.4089300000001</v>
      </c>
      <c r="I3" s="13">
        <f>[2]Main!$N$18</f>
        <v>11759.15586027935</v>
      </c>
      <c r="J3" s="19">
        <f>[2]Main!$N$3</f>
        <v>138.47</v>
      </c>
      <c r="K3" s="19">
        <f>[2]Main!$N$19</f>
        <v>605.54899120857669</v>
      </c>
      <c r="L3" s="14">
        <f>K3/J3</f>
        <v>4.3731421333760139</v>
      </c>
      <c r="M3" t="s">
        <v>52</v>
      </c>
    </row>
    <row r="4" spans="1:15" outlineLevel="1" x14ac:dyDescent="0.25">
      <c r="A4" t="s">
        <v>113</v>
      </c>
      <c r="B4" s="6" t="s">
        <v>56</v>
      </c>
      <c r="C4" s="4">
        <v>44773</v>
      </c>
      <c r="D4" s="5" t="s">
        <v>59</v>
      </c>
      <c r="E4" t="s">
        <v>51</v>
      </c>
      <c r="F4" t="s">
        <v>23</v>
      </c>
      <c r="G4" s="22">
        <v>44771</v>
      </c>
      <c r="H4" s="12">
        <f>[3]Main!$N$8</f>
        <v>7062.3840000000009</v>
      </c>
      <c r="I4" s="13">
        <f>[3]Main!$N$18</f>
        <v>8817.3705876180775</v>
      </c>
      <c r="J4" s="19">
        <f>[3]Main!$N$3</f>
        <v>35.31</v>
      </c>
      <c r="K4" s="19">
        <f>[3]Main!$N$19</f>
        <v>52.989005935204794</v>
      </c>
      <c r="L4" s="14">
        <f t="shared" ref="L4:L17" si="0">K4/J4</f>
        <v>1.5006798622261339</v>
      </c>
    </row>
    <row r="5" spans="1:15" outlineLevel="1" x14ac:dyDescent="0.25">
      <c r="A5" t="s">
        <v>113</v>
      </c>
      <c r="B5" s="6" t="s">
        <v>54</v>
      </c>
      <c r="C5" s="4">
        <v>44773</v>
      </c>
      <c r="D5" s="5" t="s">
        <v>57</v>
      </c>
      <c r="E5" t="s">
        <v>58</v>
      </c>
      <c r="F5" t="s">
        <v>5</v>
      </c>
      <c r="G5" s="22">
        <v>44776</v>
      </c>
      <c r="H5" s="12">
        <f>[4]Main!$N$8</f>
        <v>3670.81792</v>
      </c>
      <c r="I5" s="13">
        <f>[4]Main!$N$19</f>
        <v>2996.7820265448186</v>
      </c>
      <c r="J5" s="19">
        <f>[4]Main!$N$3</f>
        <v>64.72</v>
      </c>
      <c r="K5" s="19">
        <f>[4]Main!$N$20</f>
        <v>66.876035494517382</v>
      </c>
      <c r="L5" s="14">
        <f t="shared" si="0"/>
        <v>1.0333132801995888</v>
      </c>
    </row>
    <row r="6" spans="1:15" outlineLevel="1" x14ac:dyDescent="0.25">
      <c r="A6" t="s">
        <v>113</v>
      </c>
      <c r="B6" s="6" t="s">
        <v>60</v>
      </c>
      <c r="C6" s="4">
        <v>44773</v>
      </c>
      <c r="D6" s="5" t="s">
        <v>61</v>
      </c>
      <c r="E6" t="s">
        <v>62</v>
      </c>
      <c r="F6" t="s">
        <v>23</v>
      </c>
      <c r="G6" s="22">
        <v>44865</v>
      </c>
      <c r="H6" s="12">
        <f>[5]Main!$N$8</f>
        <v>1029.8218324607337</v>
      </c>
      <c r="I6" s="13">
        <f>[5]Main!$N$18</f>
        <v>4076.5725319753483</v>
      </c>
      <c r="J6" s="19">
        <f>[5]Main!$N$3</f>
        <v>87</v>
      </c>
      <c r="K6" s="19">
        <f>[5]Main!$N$19</f>
        <v>436.69397285882815</v>
      </c>
      <c r="L6" s="14">
        <f t="shared" si="0"/>
        <v>5.0194709524003231</v>
      </c>
    </row>
    <row r="7" spans="1:15" outlineLevel="1" x14ac:dyDescent="0.25">
      <c r="A7" t="s">
        <v>113</v>
      </c>
      <c r="B7" s="6" t="s">
        <v>60</v>
      </c>
      <c r="C7" s="4">
        <v>44774</v>
      </c>
      <c r="D7" s="5" t="s">
        <v>64</v>
      </c>
      <c r="E7" t="s">
        <v>63</v>
      </c>
      <c r="F7" t="s">
        <v>23</v>
      </c>
      <c r="G7" s="22">
        <v>44867</v>
      </c>
      <c r="H7" s="12">
        <f>[6]Main!$N$8</f>
        <v>15906.644</v>
      </c>
      <c r="I7" s="13">
        <f>[6]Main!$N$18</f>
        <v>50207.036438406729</v>
      </c>
      <c r="J7" s="19">
        <f>[6]Main!$N$3</f>
        <v>73.459999999999994</v>
      </c>
      <c r="K7" s="19">
        <f>[6]Main!$N$19</f>
        <v>294.64223261975781</v>
      </c>
      <c r="L7" s="14">
        <f t="shared" si="0"/>
        <v>4.0109206727437767</v>
      </c>
    </row>
    <row r="8" spans="1:15" outlineLevel="1" x14ac:dyDescent="0.25">
      <c r="A8" t="s">
        <v>113</v>
      </c>
      <c r="B8" s="6" t="s">
        <v>67</v>
      </c>
      <c r="C8" s="4">
        <v>44774</v>
      </c>
      <c r="D8" s="5" t="s">
        <v>65</v>
      </c>
      <c r="E8" t="s">
        <v>66</v>
      </c>
      <c r="F8" t="s">
        <v>5</v>
      </c>
      <c r="G8" s="22">
        <v>44782</v>
      </c>
      <c r="H8" s="12">
        <f>[7]Main!$N$8</f>
        <v>5265.84</v>
      </c>
      <c r="I8" s="13">
        <f>[7]Main!$N$18</f>
        <v>12229.883434318077</v>
      </c>
      <c r="J8" s="19">
        <f>[7]Main!$N$3</f>
        <v>64.44</v>
      </c>
      <c r="K8" s="19">
        <f>[7]Main!$N$19</f>
        <v>142.2079469106753</v>
      </c>
      <c r="L8" s="14">
        <f t="shared" si="0"/>
        <v>2.2068272332507033</v>
      </c>
    </row>
    <row r="9" spans="1:15" outlineLevel="1" x14ac:dyDescent="0.25">
      <c r="A9" t="s">
        <v>113</v>
      </c>
      <c r="B9" s="6" t="s">
        <v>72</v>
      </c>
      <c r="C9" s="4">
        <v>44774</v>
      </c>
      <c r="D9" s="5" t="s">
        <v>71</v>
      </c>
      <c r="E9" t="s">
        <v>79</v>
      </c>
      <c r="F9" t="s">
        <v>23</v>
      </c>
      <c r="G9" s="22">
        <v>44804</v>
      </c>
      <c r="H9" s="12">
        <f>[8]Main!$N$8</f>
        <v>877.07125999999994</v>
      </c>
      <c r="I9" s="13">
        <f>[8]Main!$N$18</f>
        <v>1643.4101590621442</v>
      </c>
      <c r="J9" s="19">
        <f>[8]Main!$N$3</f>
        <v>25.18</v>
      </c>
      <c r="K9" s="19">
        <f>[8]Main!$N$19</f>
        <v>49.564500982059428</v>
      </c>
      <c r="L9" s="14">
        <f t="shared" si="0"/>
        <v>1.9684075052446159</v>
      </c>
    </row>
    <row r="10" spans="1:15" outlineLevel="1" x14ac:dyDescent="0.25">
      <c r="A10" t="s">
        <v>113</v>
      </c>
      <c r="B10" s="6" t="s">
        <v>70</v>
      </c>
      <c r="C10" s="4">
        <v>44775</v>
      </c>
      <c r="D10" s="5" t="s">
        <v>68</v>
      </c>
      <c r="E10" t="s">
        <v>69</v>
      </c>
      <c r="F10" t="s">
        <v>23</v>
      </c>
      <c r="G10" s="22">
        <v>44865</v>
      </c>
      <c r="H10" s="12">
        <f>[9]Main!$N$8</f>
        <v>6531.1078800000005</v>
      </c>
      <c r="I10" s="13">
        <f>[9]Main!$N$18</f>
        <v>8831.5667844635373</v>
      </c>
      <c r="J10" s="19">
        <f>[9]Main!$N$3</f>
        <v>260.32</v>
      </c>
      <c r="K10" s="19">
        <f>[9]Main!$N$19</f>
        <v>357.06180902658434</v>
      </c>
      <c r="L10" s="14">
        <f t="shared" si="0"/>
        <v>1.3716264944168115</v>
      </c>
    </row>
    <row r="11" spans="1:15" outlineLevel="1" x14ac:dyDescent="0.25">
      <c r="A11" t="s">
        <v>113</v>
      </c>
      <c r="B11" s="6" t="s">
        <v>75</v>
      </c>
      <c r="C11" s="4">
        <v>44775</v>
      </c>
      <c r="D11" s="5" t="s">
        <v>74</v>
      </c>
      <c r="E11" t="s">
        <v>73</v>
      </c>
      <c r="F11" t="s">
        <v>23</v>
      </c>
      <c r="G11" s="22">
        <v>44777</v>
      </c>
      <c r="H11" s="12">
        <f>[10]Main!$N$8</f>
        <v>5961.5730000000003</v>
      </c>
      <c r="I11" s="13">
        <f>[10]Main!$N$18</f>
        <v>6053.073284927159</v>
      </c>
      <c r="J11" s="19">
        <f>[10]Main!$N$3</f>
        <v>60.73</v>
      </c>
      <c r="K11" s="19">
        <f>[10]Main!$N$19</f>
        <v>86.349119613796859</v>
      </c>
      <c r="L11" s="14">
        <f>K11/J11</f>
        <v>1.4218527846829716</v>
      </c>
    </row>
    <row r="12" spans="1:15" outlineLevel="1" x14ac:dyDescent="0.25">
      <c r="A12" t="s">
        <v>113</v>
      </c>
      <c r="B12" s="6" t="s">
        <v>82</v>
      </c>
      <c r="C12" s="4">
        <v>44775</v>
      </c>
      <c r="D12" s="5" t="s">
        <v>77</v>
      </c>
      <c r="E12" t="s">
        <v>78</v>
      </c>
      <c r="F12" t="s">
        <v>23</v>
      </c>
      <c r="G12" s="22">
        <v>44777</v>
      </c>
      <c r="H12" s="12">
        <f>[11]Main!$N$8</f>
        <v>3705.70046</v>
      </c>
      <c r="I12" s="13">
        <f>[11]Main!$N$18</f>
        <v>2666.8844433216959</v>
      </c>
      <c r="J12" s="19">
        <f>[11]Main!$N$3</f>
        <v>20.86</v>
      </c>
      <c r="K12" s="19">
        <f>[11]Main!$N$19</f>
        <v>17.243419112262924</v>
      </c>
      <c r="L12" s="14">
        <f t="shared" si="0"/>
        <v>0.82662603606246043</v>
      </c>
      <c r="M12" t="s">
        <v>89</v>
      </c>
      <c r="O12" s="1"/>
    </row>
    <row r="13" spans="1:15" outlineLevel="1" x14ac:dyDescent="0.25">
      <c r="A13" t="s">
        <v>113</v>
      </c>
      <c r="B13" s="6" t="s">
        <v>98</v>
      </c>
      <c r="C13" s="4">
        <v>44778</v>
      </c>
      <c r="D13" s="5" t="s">
        <v>99</v>
      </c>
      <c r="E13" t="s">
        <v>100</v>
      </c>
      <c r="F13" t="s">
        <v>76</v>
      </c>
      <c r="G13" s="22">
        <v>44870</v>
      </c>
      <c r="H13" s="12">
        <f>[12]Main!$N$8</f>
        <v>31004.120000000003</v>
      </c>
      <c r="I13" s="13">
        <f>[12]Main!$N$18</f>
        <v>59674.776053903901</v>
      </c>
      <c r="J13" s="19">
        <f>[12]Main!$N$3</f>
        <v>76.150000000000006</v>
      </c>
      <c r="K13" s="19">
        <f>[12]Main!$N$19</f>
        <v>170.11053607156185</v>
      </c>
      <c r="L13" s="14">
        <f t="shared" si="0"/>
        <v>2.2338875386941806</v>
      </c>
    </row>
    <row r="14" spans="1:15" x14ac:dyDescent="0.25">
      <c r="A14" t="s">
        <v>114</v>
      </c>
      <c r="B14" s="6" t="s">
        <v>124</v>
      </c>
      <c r="C14" s="4">
        <v>44972</v>
      </c>
      <c r="D14" s="26" t="s">
        <v>115</v>
      </c>
      <c r="E14" t="s">
        <v>120</v>
      </c>
      <c r="F14" t="s">
        <v>76</v>
      </c>
      <c r="G14" s="22">
        <v>45049</v>
      </c>
      <c r="H14" s="12">
        <f>[17]Main!$N$9</f>
        <v>42159.523249999998</v>
      </c>
      <c r="I14" s="13">
        <f>[17]Main!$N$12</f>
        <v>17804.335737361998</v>
      </c>
      <c r="J14" s="23">
        <f>[17]Main!$N$4</f>
        <v>75.75</v>
      </c>
      <c r="K14" s="23">
        <f>[17]Main!$N$13</f>
        <v>69.801489535705741</v>
      </c>
      <c r="L14" s="14">
        <f t="shared" si="0"/>
        <v>0.92147180905222104</v>
      </c>
    </row>
    <row r="15" spans="1:15" outlineLevel="1" x14ac:dyDescent="0.25">
      <c r="A15" t="s">
        <v>114</v>
      </c>
      <c r="B15" s="6" t="s">
        <v>124</v>
      </c>
      <c r="C15" s="4">
        <v>44972</v>
      </c>
      <c r="D15" s="26" t="s">
        <v>116</v>
      </c>
      <c r="E15" t="s">
        <v>119</v>
      </c>
      <c r="F15" t="s">
        <v>123</v>
      </c>
      <c r="G15" s="22">
        <v>45005</v>
      </c>
      <c r="H15" s="12">
        <f>[18]Main!$N$9</f>
        <v>43973.122093023252</v>
      </c>
      <c r="I15" s="13">
        <f>[18]Main!$N$12</f>
        <v>18848.439289507303</v>
      </c>
      <c r="J15" s="23">
        <f>[18]Main!$N$4</f>
        <v>12.19</v>
      </c>
      <c r="K15" s="23">
        <f>[18]Main!$N$13</f>
        <v>15.962243022133215</v>
      </c>
      <c r="L15" s="14">
        <f t="shared" si="0"/>
        <v>1.3094538984522737</v>
      </c>
    </row>
    <row r="16" spans="1:15" outlineLevel="1" x14ac:dyDescent="0.25">
      <c r="A16" t="s">
        <v>114</v>
      </c>
      <c r="B16" s="6" t="s">
        <v>124</v>
      </c>
      <c r="C16" s="4">
        <v>44972</v>
      </c>
      <c r="D16" s="26" t="s">
        <v>117</v>
      </c>
      <c r="E16" t="s">
        <v>121</v>
      </c>
      <c r="F16" t="s">
        <v>76</v>
      </c>
      <c r="G16" s="22">
        <v>44985</v>
      </c>
      <c r="H16" s="12">
        <f>[19]Main!$N$9</f>
        <v>19478.988389999999</v>
      </c>
      <c r="I16" s="13">
        <f>[19]Main!$N$12</f>
        <v>9576.3280554549001</v>
      </c>
      <c r="J16" s="23">
        <f>[19]Main!$N$4</f>
        <v>18.11</v>
      </c>
      <c r="K16" s="23">
        <f>[19]Main!$N$13</f>
        <v>26.204280365946822</v>
      </c>
      <c r="L16" s="14">
        <f t="shared" si="0"/>
        <v>1.4469508760876213</v>
      </c>
    </row>
    <row r="17" spans="1:12" outlineLevel="1" x14ac:dyDescent="0.25">
      <c r="A17" t="s">
        <v>114</v>
      </c>
      <c r="B17" s="6" t="s">
        <v>125</v>
      </c>
      <c r="C17" s="4">
        <v>44972</v>
      </c>
      <c r="D17" s="27" t="s">
        <v>118</v>
      </c>
      <c r="E17" t="s">
        <v>122</v>
      </c>
      <c r="F17" t="s">
        <v>76</v>
      </c>
      <c r="G17" s="22">
        <v>44985</v>
      </c>
      <c r="H17" s="12">
        <f>[20]Main!$N$9</f>
        <v>1089.1226000000001</v>
      </c>
      <c r="I17" s="13">
        <f>[20]Main!$N$12</f>
        <v>473.84250172820322</v>
      </c>
      <c r="J17" s="23">
        <f>[20]Main!$N$4</f>
        <v>11.68</v>
      </c>
      <c r="K17" s="23">
        <f>[20]Main!$N$13</f>
        <v>8.932840074054166</v>
      </c>
      <c r="L17" s="14">
        <f t="shared" si="0"/>
        <v>0.76479795154573338</v>
      </c>
    </row>
  </sheetData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" r:id="rId1" xr:uid="{73328F8B-1F94-4A8A-9A78-403E164E8CF5}"/>
    <hyperlink ref="D3" r:id="rId2" xr:uid="{9DBC66B9-2FF1-4977-B2DF-8C41D4A7A6D1}"/>
    <hyperlink ref="D5" r:id="rId3" xr:uid="{13EDAF3C-5721-4D75-9703-2DB05A32F554}"/>
    <hyperlink ref="D4" r:id="rId4" xr:uid="{1F57513D-24D3-4658-8F68-AF40A09EFC74}"/>
    <hyperlink ref="D6" r:id="rId5" xr:uid="{7760A594-AEAF-4B58-817B-4761F7B99113}"/>
    <hyperlink ref="D7" r:id="rId6" xr:uid="{F26D788E-1A4C-438C-9388-1DE3F435DDD3}"/>
    <hyperlink ref="D8" r:id="rId7" xr:uid="{C5B7B287-A56A-4BF1-A85C-5D722595DDC9}"/>
    <hyperlink ref="D9" r:id="rId8" xr:uid="{608B7647-1B08-4C9F-9F67-8EE648DE91F4}"/>
    <hyperlink ref="D11" r:id="rId9" xr:uid="{EC971D85-AE4D-4BAC-8F79-E09E5BB1E48F}"/>
    <hyperlink ref="D10" r:id="rId10" xr:uid="{3F8536C2-23A7-4161-812E-20365E1D9978}"/>
    <hyperlink ref="D12" r:id="rId11" xr:uid="{EADEAE13-3EB5-4DD8-A227-962C1710AB1F}"/>
    <hyperlink ref="D13" r:id="rId12" xr:uid="{8891FA92-2D91-4B39-8F9A-15A7A99C6B0E}"/>
    <hyperlink ref="D14" r:id="rId13" xr:uid="{B17BAEAB-F391-4432-AAF4-5E33835BE8BD}"/>
    <hyperlink ref="D15" r:id="rId14" xr:uid="{C1F4114B-46BB-4059-A5BE-C706C0D64BF9}"/>
    <hyperlink ref="D16" r:id="rId15" xr:uid="{6B733B71-6254-4B4B-A709-845BAA354A79}"/>
    <hyperlink ref="D17" r:id="rId16" xr:uid="{8C7CEC3F-9A88-4BF1-8E7D-6185C3B6C9AF}"/>
  </hyperlinks>
  <pageMargins left="0.7" right="0.7" top="0.75" bottom="0.75" header="0.3" footer="0.3"/>
  <pageSetup orientation="portrait" horizontalDpi="1200" verticalDpi="120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workbookViewId="0">
      <selection activeCell="K5" sqref="K5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/>
      <c r="B2" s="5" t="s">
        <v>19</v>
      </c>
      <c r="C2" t="s">
        <v>22</v>
      </c>
      <c r="D2" t="s">
        <v>23</v>
      </c>
      <c r="E2" s="22"/>
      <c r="F2" s="6" t="s">
        <v>94</v>
      </c>
      <c r="I2" s="19"/>
      <c r="K2" s="14"/>
    </row>
    <row r="3" spans="1:14" x14ac:dyDescent="0.25">
      <c r="A3" s="4"/>
      <c r="B3" s="5" t="s">
        <v>17</v>
      </c>
      <c r="C3" t="s">
        <v>20</v>
      </c>
      <c r="D3" t="s">
        <v>23</v>
      </c>
      <c r="E3" s="22"/>
      <c r="F3" s="6" t="s">
        <v>94</v>
      </c>
      <c r="I3" s="19"/>
      <c r="K3" s="14"/>
      <c r="L3" t="s">
        <v>24</v>
      </c>
    </row>
    <row r="4" spans="1:14" x14ac:dyDescent="0.25">
      <c r="A4" s="4"/>
      <c r="B4" s="5" t="s">
        <v>18</v>
      </c>
      <c r="C4" t="s">
        <v>21</v>
      </c>
      <c r="D4" t="s">
        <v>5</v>
      </c>
      <c r="E4" s="22"/>
      <c r="F4" s="6" t="s">
        <v>94</v>
      </c>
      <c r="I4" s="19"/>
      <c r="K4" s="14"/>
      <c r="L4" t="s">
        <v>25</v>
      </c>
    </row>
    <row r="5" spans="1:14" x14ac:dyDescent="0.25">
      <c r="A5" s="4">
        <v>44776</v>
      </c>
      <c r="B5" s="5" t="s">
        <v>91</v>
      </c>
      <c r="C5" t="s">
        <v>92</v>
      </c>
      <c r="D5" t="s">
        <v>23</v>
      </c>
      <c r="E5" s="22">
        <v>44858</v>
      </c>
      <c r="F5" s="6" t="s">
        <v>93</v>
      </c>
      <c r="G5" s="12">
        <f>[9]Main!$N$8</f>
        <v>6531.1078800000005</v>
      </c>
      <c r="H5" s="13">
        <f>[9]Main!$N$18</f>
        <v>8831.5667844635373</v>
      </c>
      <c r="I5" s="19">
        <f>[9]Main!$N$3</f>
        <v>260.32</v>
      </c>
      <c r="J5" s="19">
        <f>[9]Main!$N$19</f>
        <v>357.06180902658434</v>
      </c>
      <c r="K5" s="14">
        <f t="shared" ref="K5" si="0">J5/I5</f>
        <v>1.3716264944168115</v>
      </c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K6" sqref="K6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44902</v>
      </c>
      <c r="B2" s="5" t="s">
        <v>13</v>
      </c>
      <c r="C2" t="s">
        <v>15</v>
      </c>
      <c r="D2" t="s">
        <v>76</v>
      </c>
      <c r="E2" s="22"/>
      <c r="F2" s="6" t="s">
        <v>31</v>
      </c>
      <c r="I2" s="23"/>
      <c r="J2" s="24"/>
      <c r="K2" s="14"/>
      <c r="L2" t="s">
        <v>46</v>
      </c>
    </row>
    <row r="3" spans="1:14" x14ac:dyDescent="0.25">
      <c r="A3" s="4"/>
      <c r="B3" s="5" t="s">
        <v>37</v>
      </c>
      <c r="C3" t="s">
        <v>38</v>
      </c>
      <c r="D3" t="s">
        <v>5</v>
      </c>
      <c r="E3" s="22"/>
      <c r="F3" s="6" t="s">
        <v>36</v>
      </c>
      <c r="I3" s="19"/>
      <c r="J3" s="25"/>
      <c r="K3" s="14"/>
      <c r="L3" t="s">
        <v>42</v>
      </c>
    </row>
    <row r="4" spans="1:14" x14ac:dyDescent="0.25">
      <c r="A4" s="4">
        <v>44902</v>
      </c>
      <c r="B4" s="5" t="s">
        <v>2</v>
      </c>
      <c r="C4" t="s">
        <v>3</v>
      </c>
      <c r="D4" t="s">
        <v>23</v>
      </c>
      <c r="E4" s="22" t="s">
        <v>29</v>
      </c>
      <c r="F4" s="6" t="s">
        <v>31</v>
      </c>
      <c r="I4" s="23"/>
      <c r="J4" s="25"/>
      <c r="K4" s="14"/>
      <c r="L4" t="s">
        <v>40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29</v>
      </c>
      <c r="F5" s="6" t="s">
        <v>32</v>
      </c>
      <c r="I5" s="19"/>
      <c r="K5" s="14"/>
      <c r="L5" t="s">
        <v>41</v>
      </c>
    </row>
    <row r="6" spans="1:14" x14ac:dyDescent="0.25">
      <c r="A6" s="4">
        <v>44789</v>
      </c>
      <c r="B6" s="5" t="s">
        <v>109</v>
      </c>
      <c r="C6" t="s">
        <v>110</v>
      </c>
      <c r="D6" t="s">
        <v>111</v>
      </c>
      <c r="E6" s="22"/>
      <c r="F6" s="6" t="s">
        <v>33</v>
      </c>
      <c r="G6" s="12">
        <f>+[13]Main!$J$8</f>
        <v>87517.207200000004</v>
      </c>
      <c r="H6" s="13">
        <f>+[13]Main!$J$18</f>
        <v>74903.518611460153</v>
      </c>
      <c r="I6" s="23">
        <f>+[13]Main!$J$3</f>
        <v>67.2</v>
      </c>
      <c r="J6" s="23">
        <f>+[13]Main!$J$19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43</v>
      </c>
      <c r="C8" t="s">
        <v>44</v>
      </c>
      <c r="D8" t="s">
        <v>5</v>
      </c>
      <c r="E8" s="22"/>
      <c r="F8" s="6" t="s">
        <v>33</v>
      </c>
      <c r="I8" s="19"/>
      <c r="K8" s="14"/>
      <c r="L8" t="s">
        <v>45</v>
      </c>
    </row>
    <row r="9" spans="1:14" x14ac:dyDescent="0.25">
      <c r="A9" s="4"/>
      <c r="B9" s="5" t="s">
        <v>26</v>
      </c>
      <c r="C9" t="s">
        <v>27</v>
      </c>
      <c r="D9" t="s">
        <v>5</v>
      </c>
      <c r="E9" s="22"/>
      <c r="F9" s="6" t="s">
        <v>33</v>
      </c>
      <c r="I9" s="19"/>
      <c r="K9" s="14"/>
      <c r="L9" t="s">
        <v>28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34</v>
      </c>
      <c r="F10" s="6" t="s">
        <v>30</v>
      </c>
      <c r="I10" s="19"/>
      <c r="K10" s="14"/>
      <c r="L10" t="s">
        <v>35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44777</v>
      </c>
      <c r="B2" s="5" t="s">
        <v>95</v>
      </c>
      <c r="C2" t="s">
        <v>96</v>
      </c>
      <c r="D2" t="s">
        <v>23</v>
      </c>
      <c r="E2" s="22">
        <v>44869</v>
      </c>
      <c r="F2" s="6" t="s">
        <v>97</v>
      </c>
      <c r="G2" s="12">
        <f>[14]Main!$O$8</f>
        <v>506.71814999999992</v>
      </c>
      <c r="H2" s="13">
        <f>[14]Main!$O$18</f>
        <v>541.46267091390234</v>
      </c>
      <c r="I2" s="23">
        <f>[14]Main!$O$3</f>
        <v>18.149999999999999</v>
      </c>
      <c r="J2" s="24">
        <f>[14]Main!$O$19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101</v>
      </c>
      <c r="C3" t="s">
        <v>102</v>
      </c>
      <c r="D3" t="s">
        <v>23</v>
      </c>
      <c r="E3" s="22">
        <v>44868</v>
      </c>
      <c r="F3" s="6" t="s">
        <v>103</v>
      </c>
      <c r="G3" s="12">
        <f>+[15]Main!$N$8</f>
        <v>217.09325999999999</v>
      </c>
      <c r="H3" s="13">
        <f>+[15]Main!$N$18</f>
        <v>42.225188935657137</v>
      </c>
      <c r="I3" s="19">
        <f>+[15]Main!$N$3</f>
        <v>4.43</v>
      </c>
      <c r="J3" s="25">
        <f>+[15]Main!$N$19</f>
        <v>0.9450156424434254</v>
      </c>
      <c r="K3" s="14">
        <f t="shared" si="0"/>
        <v>0.21332181544998316</v>
      </c>
      <c r="L3" t="s">
        <v>104</v>
      </c>
    </row>
    <row r="4" spans="1:14" x14ac:dyDescent="0.25">
      <c r="A4" s="4">
        <v>44779</v>
      </c>
      <c r="B4" s="5" t="s">
        <v>106</v>
      </c>
      <c r="C4" t="s">
        <v>107</v>
      </c>
      <c r="D4" t="s">
        <v>23</v>
      </c>
      <c r="E4" s="22">
        <v>44832</v>
      </c>
      <c r="F4" s="6" t="s">
        <v>108</v>
      </c>
      <c r="G4" s="12">
        <f>[16]Main!$J$8</f>
        <v>3802.98</v>
      </c>
      <c r="H4" s="13">
        <f>[16]Main!$J$18</f>
        <v>218.76521315251679</v>
      </c>
      <c r="I4" s="23">
        <f>[16]Main!$J$3</f>
        <v>8.1999999999999993</v>
      </c>
      <c r="J4" s="25">
        <f>[16]Main!$J$19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105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 Ind Bld Spply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2023-02-16T18:18:23Z</dcterms:modified>
</cp:coreProperties>
</file>