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2.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PC\Desktop\Fiduciary\investingModels\Equity Research Reports\"/>
    </mc:Choice>
  </mc:AlternateContent>
  <xr:revisionPtr revIDLastSave="0" documentId="13_ncr:1_{9AB25367-D8B5-4848-9B93-DB85BDC1E28B}" xr6:coauthVersionLast="47" xr6:coauthVersionMax="47" xr10:uidLastSave="{00000000-0000-0000-0000-000000000000}"/>
  <bookViews>
    <workbookView xWindow="1875" yWindow="15" windowWidth="24600" windowHeight="21450" activeTab="2" xr2:uid="{1956F853-84B1-49AB-A50B-B169BC564448}"/>
  </bookViews>
  <sheets>
    <sheet name="Sheet1" sheetId="1" r:id="rId1"/>
    <sheet name="Booking Experience" sheetId="6" r:id="rId2"/>
    <sheet name="Sheet2" sheetId="7" r:id="rId3"/>
    <sheet name="Revenues" sheetId="2" r:id="rId4"/>
    <sheet name="Margins" sheetId="3" r:id="rId5"/>
    <sheet name="Occupency" sheetId="4" r:id="rId6"/>
    <sheet name="Debt" sheetId="5"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9" i="2" l="1"/>
  <c r="W31" i="2"/>
  <c r="M31" i="4"/>
  <c r="L31" i="4"/>
  <c r="K31" i="4"/>
  <c r="J31" i="4"/>
  <c r="I31" i="4"/>
  <c r="H31" i="4"/>
  <c r="G31" i="4"/>
  <c r="F31" i="4"/>
  <c r="E31" i="4"/>
  <c r="D31" i="4"/>
  <c r="C31" i="4"/>
  <c r="M30" i="4"/>
  <c r="L30" i="4"/>
  <c r="K30" i="4"/>
  <c r="J30" i="4"/>
  <c r="I30" i="4"/>
  <c r="H30" i="4"/>
  <c r="G30" i="4"/>
  <c r="F30" i="4"/>
  <c r="E30" i="4"/>
  <c r="D30" i="4"/>
  <c r="C30" i="4"/>
  <c r="O29" i="4"/>
  <c r="N29" i="4"/>
  <c r="M29" i="4"/>
  <c r="L29" i="4"/>
  <c r="K29" i="4"/>
  <c r="J29" i="4"/>
  <c r="I29" i="4"/>
  <c r="H29" i="4"/>
  <c r="G29" i="4"/>
  <c r="F29" i="4"/>
  <c r="E29" i="4"/>
  <c r="D29" i="4"/>
  <c r="C29" i="4"/>
  <c r="O28" i="4"/>
  <c r="N28" i="4"/>
  <c r="M28" i="4"/>
  <c r="L28" i="4"/>
  <c r="K28" i="4"/>
  <c r="J28" i="4"/>
  <c r="I28" i="4"/>
  <c r="H28" i="4"/>
  <c r="G28" i="4"/>
  <c r="F28" i="4"/>
  <c r="E28" i="4"/>
  <c r="D28" i="4"/>
  <c r="C28" i="4"/>
  <c r="X25" i="2"/>
  <c r="W25" i="2"/>
  <c r="V25" i="2"/>
  <c r="U25" i="2"/>
  <c r="T25" i="2"/>
  <c r="S25" i="2"/>
  <c r="R25" i="2"/>
  <c r="Q25" i="2"/>
  <c r="P25" i="2"/>
  <c r="O25" i="2"/>
  <c r="N25" i="2"/>
  <c r="M25" i="2"/>
  <c r="L25" i="2"/>
  <c r="K25" i="2"/>
  <c r="J25" i="2"/>
  <c r="I25" i="2"/>
  <c r="H25" i="2"/>
  <c r="G25" i="2"/>
  <c r="F25" i="2"/>
  <c r="E25" i="2"/>
  <c r="D25" i="2"/>
  <c r="C25" i="2"/>
  <c r="X24" i="2"/>
  <c r="W24" i="2"/>
  <c r="V24" i="2"/>
  <c r="U24" i="2"/>
  <c r="T24" i="2"/>
  <c r="S24" i="2"/>
  <c r="R24" i="2"/>
  <c r="Q24" i="2"/>
  <c r="P24" i="2"/>
  <c r="O24" i="2"/>
  <c r="N24" i="2"/>
  <c r="M24" i="2"/>
  <c r="L24" i="2"/>
  <c r="K24" i="2"/>
  <c r="J24" i="2"/>
  <c r="I24" i="2"/>
  <c r="H24" i="2"/>
  <c r="G24" i="2"/>
  <c r="F24" i="2"/>
  <c r="E24" i="2"/>
  <c r="D24" i="2"/>
  <c r="C24" i="2"/>
  <c r="X23" i="2"/>
  <c r="W23" i="2"/>
  <c r="V23" i="2"/>
  <c r="U23" i="2"/>
  <c r="T23" i="2"/>
  <c r="S23" i="2"/>
  <c r="R23" i="2"/>
  <c r="Q23" i="2"/>
  <c r="P23" i="2"/>
  <c r="O23" i="2"/>
  <c r="N23" i="2"/>
  <c r="M23" i="2"/>
  <c r="L23" i="2"/>
  <c r="K23" i="2"/>
  <c r="J23" i="2"/>
  <c r="I23" i="2"/>
  <c r="H23" i="2"/>
  <c r="G23" i="2"/>
  <c r="F23" i="2"/>
  <c r="E23" i="2"/>
  <c r="D23" i="2"/>
  <c r="C23" i="2"/>
  <c r="M24" i="4"/>
  <c r="L24" i="4"/>
  <c r="K24" i="4"/>
  <c r="J24" i="4"/>
  <c r="I24" i="4"/>
  <c r="H24" i="4"/>
  <c r="G24" i="4"/>
  <c r="F24" i="4"/>
  <c r="E24" i="4"/>
  <c r="D24" i="4"/>
  <c r="C24" i="4"/>
  <c r="B24" i="4"/>
  <c r="M23" i="4"/>
  <c r="L23" i="4"/>
  <c r="K23" i="4"/>
  <c r="J23" i="4"/>
  <c r="I23" i="4"/>
  <c r="H23" i="4"/>
  <c r="G23" i="4"/>
  <c r="F23" i="4"/>
  <c r="E23" i="4"/>
  <c r="D23" i="4"/>
  <c r="C23" i="4"/>
  <c r="B23" i="4"/>
  <c r="O22" i="4"/>
  <c r="N22" i="4"/>
  <c r="M22" i="4"/>
  <c r="L22" i="4"/>
  <c r="K22" i="4"/>
  <c r="J22" i="4"/>
  <c r="I22" i="4"/>
  <c r="H22" i="4"/>
  <c r="G22" i="4"/>
  <c r="F22" i="4"/>
  <c r="E22" i="4"/>
  <c r="D22" i="4"/>
  <c r="C22" i="4"/>
  <c r="B22" i="4"/>
  <c r="O21" i="4"/>
  <c r="N21" i="4"/>
  <c r="M21" i="4"/>
  <c r="L21" i="4"/>
  <c r="K21" i="4"/>
  <c r="J21" i="4"/>
  <c r="I21" i="4"/>
  <c r="H21" i="4"/>
  <c r="G21" i="4"/>
  <c r="F21" i="4"/>
  <c r="D21" i="4"/>
  <c r="C21" i="4"/>
  <c r="B21" i="4"/>
  <c r="E21" i="4"/>
  <c r="K16" i="6"/>
  <c r="X13" i="2"/>
  <c r="W13" i="2"/>
  <c r="V13" i="2"/>
  <c r="U13" i="2"/>
  <c r="T13" i="2"/>
  <c r="S13" i="2"/>
  <c r="R13" i="2"/>
  <c r="Q13" i="2"/>
  <c r="P13" i="2"/>
  <c r="O13" i="2"/>
  <c r="N13" i="2"/>
  <c r="M13" i="2"/>
  <c r="L13" i="2"/>
  <c r="K13" i="2"/>
  <c r="J13" i="2"/>
  <c r="I13" i="2"/>
  <c r="H13" i="2"/>
  <c r="G13" i="2"/>
  <c r="F13" i="2"/>
  <c r="E13" i="2"/>
  <c r="D13" i="2"/>
  <c r="C13" i="2"/>
  <c r="B13" i="2"/>
  <c r="X12" i="2"/>
  <c r="W12" i="2"/>
  <c r="V12" i="2"/>
  <c r="U12" i="2"/>
  <c r="T12" i="2"/>
  <c r="S12" i="2"/>
  <c r="R12" i="2"/>
  <c r="Q12" i="2"/>
  <c r="P12" i="2"/>
  <c r="O12" i="2"/>
  <c r="N12" i="2"/>
  <c r="M12" i="2"/>
  <c r="L12" i="2"/>
  <c r="K12" i="2"/>
  <c r="J12" i="2"/>
  <c r="I12" i="2"/>
  <c r="H12" i="2"/>
  <c r="G12" i="2"/>
  <c r="F12" i="2"/>
  <c r="E12" i="2"/>
  <c r="D12" i="2"/>
  <c r="C12" i="2"/>
  <c r="B12" i="2"/>
  <c r="X11" i="2"/>
  <c r="W11" i="2"/>
  <c r="V11" i="2"/>
  <c r="U11" i="2"/>
  <c r="T11" i="2"/>
  <c r="S11" i="2"/>
  <c r="R11" i="2"/>
  <c r="Q11" i="2"/>
  <c r="P11" i="2"/>
  <c r="O11" i="2"/>
  <c r="N11" i="2"/>
  <c r="M11" i="2"/>
  <c r="L11" i="2"/>
  <c r="K11" i="2"/>
  <c r="J11" i="2"/>
  <c r="I11" i="2"/>
  <c r="H11" i="2"/>
  <c r="G11" i="2"/>
  <c r="F11" i="2"/>
  <c r="E11" i="2"/>
  <c r="D11" i="2"/>
  <c r="C11" i="2"/>
  <c r="B11" i="2"/>
  <c r="X10" i="2"/>
  <c r="W10" i="2"/>
  <c r="V10" i="2"/>
  <c r="U10" i="2"/>
  <c r="T10" i="2"/>
  <c r="S10" i="2"/>
  <c r="R10" i="2"/>
  <c r="Q10" i="2"/>
  <c r="P10" i="2"/>
  <c r="O10" i="2"/>
  <c r="N10" i="2"/>
  <c r="M10" i="2"/>
  <c r="L10" i="2"/>
  <c r="K10" i="2"/>
  <c r="J10" i="2"/>
  <c r="I10" i="2"/>
  <c r="H10" i="2"/>
  <c r="G10" i="2"/>
  <c r="E10" i="2"/>
  <c r="D10" i="2"/>
  <c r="C10" i="2"/>
  <c r="B10" i="2"/>
  <c r="F10" i="2"/>
  <c r="M18" i="6"/>
  <c r="M16" i="6"/>
  <c r="M14" i="6"/>
  <c r="K18" i="6"/>
  <c r="K14" i="6"/>
  <c r="N13" i="6"/>
  <c r="M13" i="6"/>
  <c r="L13" i="6"/>
  <c r="K13" i="6"/>
  <c r="F13" i="6"/>
  <c r="E13" i="6"/>
  <c r="D13" i="6"/>
  <c r="E32" i="5" l="1"/>
  <c r="D32" i="5"/>
  <c r="C32" i="5"/>
  <c r="E33" i="5"/>
  <c r="D33" i="5"/>
  <c r="C33" i="5"/>
  <c r="E27" i="5" l="1"/>
  <c r="E14" i="5"/>
  <c r="D14" i="5"/>
  <c r="D31" i="5" s="1"/>
  <c r="C14" i="5"/>
  <c r="C31" i="5" s="1"/>
  <c r="D26" i="5"/>
  <c r="D27" i="5" s="1"/>
  <c r="C13" i="5"/>
  <c r="C27" i="5"/>
  <c r="F17" i="5"/>
  <c r="E17" i="5"/>
  <c r="D17" i="5"/>
  <c r="C17" i="5"/>
  <c r="E9" i="5"/>
  <c r="E10" i="5" s="1"/>
  <c r="D9" i="5"/>
  <c r="D10" i="5" s="1"/>
  <c r="F10" i="5"/>
  <c r="C10" i="5"/>
  <c r="B40" i="4"/>
  <c r="B39" i="4"/>
  <c r="B38" i="4"/>
  <c r="B37" i="4"/>
  <c r="B17" i="4"/>
  <c r="M17" i="4"/>
  <c r="L17" i="4"/>
  <c r="K17" i="4"/>
  <c r="J17" i="4"/>
  <c r="I17" i="4"/>
  <c r="H17" i="4"/>
  <c r="G17" i="4"/>
  <c r="F17" i="4"/>
  <c r="E17" i="4"/>
  <c r="D17" i="4"/>
  <c r="C17" i="4"/>
  <c r="B18" i="2"/>
  <c r="B17" i="2"/>
  <c r="B16" i="2"/>
  <c r="E30" i="5" l="1"/>
  <c r="E31" i="5"/>
  <c r="D30" i="5"/>
  <c r="C30" i="5"/>
  <c r="C29" i="5"/>
  <c r="D29" i="5"/>
  <c r="E29" i="5"/>
  <c r="F23" i="1"/>
  <c r="E23" i="1"/>
  <c r="D23" i="1"/>
  <c r="C23" i="1"/>
</calcChain>
</file>

<file path=xl/sharedStrings.xml><?xml version="1.0" encoding="utf-8"?>
<sst xmlns="http://schemas.openxmlformats.org/spreadsheetml/2006/main" count="310" uniqueCount="178">
  <si>
    <t>Debt maturity schedule</t>
  </si>
  <si>
    <t>Year</t>
  </si>
  <si>
    <t>Thereafter</t>
  </si>
  <si>
    <t>Total</t>
  </si>
  <si>
    <t>NCLH</t>
  </si>
  <si>
    <t>$NCLH</t>
  </si>
  <si>
    <t>$LIND</t>
  </si>
  <si>
    <t>$RCL</t>
  </si>
  <si>
    <t>$CCL</t>
  </si>
  <si>
    <t>$NCLH
(from 2022Q3 10Q)</t>
  </si>
  <si>
    <t>$LIND
(from 2021Q4 10K)</t>
  </si>
  <si>
    <t>$CCL
(from 2022Q4 10K)</t>
  </si>
  <si>
    <t>$RCL
(from 2022Q3 10Q)</t>
  </si>
  <si>
    <t>Ship count MRQ</t>
  </si>
  <si>
    <t>Amounts (in millions)</t>
  </si>
  <si>
    <t>RCL</t>
  </si>
  <si>
    <t>CCL</t>
  </si>
  <si>
    <t>LIND</t>
  </si>
  <si>
    <t>PP&amp;E MRQ</t>
  </si>
  <si>
    <t>Revenue, 2019FY</t>
  </si>
  <si>
    <t>Gross Margins</t>
  </si>
  <si>
    <t>Operating Margins</t>
  </si>
  <si>
    <t>Price as of 2023/02/15</t>
  </si>
  <si>
    <t>%Price to target</t>
  </si>
  <si>
    <t>Market Cap</t>
  </si>
  <si>
    <t>Price Target</t>
  </si>
  <si>
    <t>PP&amp;E/shipN (Avg ship value)</t>
  </si>
  <si>
    <t>Occupency</t>
  </si>
  <si>
    <t>2022Q1</t>
  </si>
  <si>
    <t>2022Q2</t>
  </si>
  <si>
    <t>2022Q3</t>
  </si>
  <si>
    <t>2022Q4</t>
  </si>
  <si>
    <t>Available passenger cruise days</t>
  </si>
  <si>
    <t>Revenue</t>
  </si>
  <si>
    <t>Revenue compared to 2014 dollars</t>
  </si>
  <si>
    <t>Revenue CAGR 2010 to 2019</t>
  </si>
  <si>
    <t>Total assets</t>
  </si>
  <si>
    <t>Total liabilities</t>
  </si>
  <si>
    <t>Book value</t>
  </si>
  <si>
    <t>Cash&amp;Marketable securities MRQ</t>
  </si>
  <si>
    <t>Debt</t>
  </si>
  <si>
    <t>Debt to equity</t>
  </si>
  <si>
    <t>Cash leverage ratio</t>
  </si>
  <si>
    <t>2019 EBITDA</t>
  </si>
  <si>
    <t>Debt to 2019EBITDA</t>
  </si>
  <si>
    <t>EBITDA, Quarterly</t>
  </si>
  <si>
    <t>EBITDA, Full year</t>
  </si>
  <si>
    <t>Debt ratio</t>
  </si>
  <si>
    <t>Net interest TTM</t>
  </si>
  <si>
    <t>2019 EBIT</t>
  </si>
  <si>
    <t>Less is better</t>
  </si>
  <si>
    <t>Higher is better</t>
  </si>
  <si>
    <t>Interest coverage ratio (to 2019 EBIT)</t>
  </si>
  <si>
    <t>Methodology</t>
  </si>
  <si>
    <t>Leave from Seattle WA</t>
  </si>
  <si>
    <t>6-8 days</t>
  </si>
  <si>
    <t>If it is 7 days, click the thrid result</t>
  </si>
  <si>
    <t>Check the third result</t>
  </si>
  <si>
    <t>Else, click the first 7 day result going down the list</t>
  </si>
  <si>
    <t>Advertised price PP</t>
  </si>
  <si>
    <t>Yes</t>
  </si>
  <si>
    <t>No</t>
  </si>
  <si>
    <t>Correct Currency?</t>
  </si>
  <si>
    <t>Click 1</t>
  </si>
  <si>
    <t>Clicks to see room</t>
  </si>
  <si>
    <t>Clicks to know how many passengers</t>
  </si>
  <si>
    <t>Fill out person info</t>
  </si>
  <si>
    <t>Total cost</t>
  </si>
  <si>
    <t>Taxes and fees</t>
  </si>
  <si>
    <t>4,</t>
  </si>
  <si>
    <t>8, right before payment, on the bottom of the page in a drop down FAQ</t>
  </si>
  <si>
    <t>US right before payment</t>
  </si>
  <si>
    <t>The very start, we know what's included in our ticket</t>
  </si>
  <si>
    <t>The very end, right before payment, I literally could not find out if the food was free until I hopped off and did a google search</t>
  </si>
  <si>
    <t>When do I get to see food/wifi/drink/etc is free?</t>
  </si>
  <si>
    <t>Food</t>
  </si>
  <si>
    <t>Wifi</t>
  </si>
  <si>
    <t>Premium food</t>
  </si>
  <si>
    <t>Free</t>
  </si>
  <si>
    <t>Pay</t>
  </si>
  <si>
    <t>2x Free meals, Pay</t>
  </si>
  <si>
    <t>Non-alcohol</t>
  </si>
  <si>
    <t>Alcohol</t>
  </si>
  <si>
    <t>Some free minutes</t>
  </si>
  <si>
    <t>Discounts</t>
  </si>
  <si>
    <t>Free 3rd/4th guests</t>
  </si>
  <si>
    <t>Cheaper 3rd/4th guests</t>
  </si>
  <si>
    <t>Free kids, cheaper 3rd/4th guest</t>
  </si>
  <si>
    <t>Fake free</t>
  </si>
  <si>
    <t>Second price</t>
  </si>
  <si>
    <t>T Cost</t>
  </si>
  <si>
    <t>Tax fee</t>
  </si>
  <si>
    <t>CAD to USD</t>
  </si>
  <si>
    <t>NCLH conv</t>
  </si>
  <si>
    <t>3 people</t>
  </si>
  <si>
    <t>2 people</t>
  </si>
  <si>
    <t>RCL note, adding more people (specifically 4) made it very challenging to find open rooms</t>
  </si>
  <si>
    <t>Balcony room</t>
  </si>
  <si>
    <t>Revenue extraction per APCD</t>
  </si>
  <si>
    <t>Revenue extraction per PCD</t>
  </si>
  <si>
    <t>Revenue extraction per PCD, MRQ</t>
  </si>
  <si>
    <t>Revenue extraction per APCD, MRQ</t>
  </si>
  <si>
    <t>Ticket per PCD</t>
  </si>
  <si>
    <t>Extras per PCD</t>
  </si>
  <si>
    <t>Ticket per APCD</t>
  </si>
  <si>
    <t>Extras per APCD</t>
  </si>
  <si>
    <t>Ticket per PCD, Quarterly</t>
  </si>
  <si>
    <t>Extras per PCD, Quarterly</t>
  </si>
  <si>
    <t>Ticket per APCD, Quarterly</t>
  </si>
  <si>
    <t>Extras per APCD, Quarterly</t>
  </si>
  <si>
    <t>Cash extraction breakout</t>
  </si>
  <si>
    <t>NCLH took my native currency, shows free stuff, paradigm shift 2014, only one with studio rooms</t>
  </si>
  <si>
    <t>Available passenger cruise days, 2013 nominal</t>
  </si>
  <si>
    <t>Revenue growth y/y</t>
  </si>
  <si>
    <t>Available passenger cruise days growth y/y</t>
  </si>
  <si>
    <t>RCL kids go free is advertised</t>
  </si>
  <si>
    <t>Princess</t>
  </si>
  <si>
    <t>Carnival</t>
  </si>
  <si>
    <t>AIDA</t>
  </si>
  <si>
    <t>Costa Cruises</t>
  </si>
  <si>
    <t>Holland America</t>
  </si>
  <si>
    <t>Celebrity Cruises</t>
  </si>
  <si>
    <t>Royal Caribbean</t>
  </si>
  <si>
    <t>Norwegian</t>
  </si>
  <si>
    <t>Main advert</t>
  </si>
  <si>
    <t>Browsing page</t>
  </si>
  <si>
    <t>Room selection</t>
  </si>
  <si>
    <t>Asks only # of passengers</t>
  </si>
  <si>
    <t>Passenger/room count</t>
  </si>
  <si>
    <t>Upgrades</t>
  </si>
  <si>
    <t>Cruise cost</t>
  </si>
  <si>
    <t>Map of trip
Text based Itinerary
Basic shore excursion view (prices listed)
Generic onboard experience page
Need to click to learn more about experiences
Flight quotes
Only one way to book</t>
  </si>
  <si>
    <t>Single click option to go with 2 passengers and go straight to checkout
Asks only # of passengers</t>
  </si>
  <si>
    <t>Decent photo
Basic description
Some rooms with floor plan image</t>
  </si>
  <si>
    <t>Packaged upgrades, 3 levels, best is 100% cost increase of cheapest
Choose room location, descriptions on what is nearby
Insurance and land transport</t>
  </si>
  <si>
    <t>Price is listed for 2 people
Image of map</t>
  </si>
  <si>
    <t>Free food can be found, but it is poorly named hyperlink
No other deals listed
Price is listed per person
Image of leisure</t>
  </si>
  <si>
    <t>Asks #passengers, kids, teens</t>
  </si>
  <si>
    <t>50$ onbaord credit
Cruise cost</t>
  </si>
  <si>
    <t>Up to 600$ onbaord credit, 3/4 guest sail free</t>
  </si>
  <si>
    <t>up 500$ onbaord credit
Cruise cost</t>
  </si>
  <si>
    <t>Asks #passengers, kids</t>
  </si>
  <si>
    <t>Album of photos
Short bullet enticers
Detail on click
No floor plan</t>
  </si>
  <si>
    <t>Decent photo
Listed amenities
No floor plan</t>
  </si>
  <si>
    <t>Free food/entertainment/etc listed</t>
  </si>
  <si>
    <t>Browsing page +1
Total price +2</t>
  </si>
  <si>
    <t>Intinerary page</t>
  </si>
  <si>
    <t>Intinerary page +s
Checkout +s +1</t>
  </si>
  <si>
    <t>Checkout</t>
  </si>
  <si>
    <t>Upgrade page
Checkout +s</t>
  </si>
  <si>
    <t>None?</t>
  </si>
  <si>
    <t>up 400$ onbaord credit
up to 30% off
free balcony upgrade</t>
  </si>
  <si>
    <t>Some listings have free food/drink/wifi listed
Price per person
Some price is listed as ocean view room
Image of map</t>
  </si>
  <si>
    <t>No map of trip
Image based itinerary
Integrated shore excursion view (no price list)
Included free food/activities (near the bottom)
Premium food and activities
No flight quotes
Room picker
Three ways to book</t>
  </si>
  <si>
    <t>Map of trip
Image based itinerary
Off-page shore excursion view (no price list)
No flight quotes
Room picker
Three ways to book</t>
  </si>
  <si>
    <t>Wide and tall listings
Image of leisure
Quick itinerary side bar
One click book is available
Price per person</t>
  </si>
  <si>
    <t>No map
Text based Itinerary (sexy)
Integrated detail on click
Shore excursion on detail +scroll (prices listed)
Included free food/activities (near the bottom)
Premium food and activities
Room picker (sexy)
Three ways to book</t>
  </si>
  <si>
    <t>Album of photos
Basic description
Basic amenities listed
Detail on click
Floor plan image</t>
  </si>
  <si>
    <t>Bundles 5, best is 10% cost increase of cheapest
Insurance
Gratuities</t>
  </si>
  <si>
    <t>Insurance
Bundled 2-4 with room, best is 110% cost increase of cheapest</t>
  </si>
  <si>
    <t>*Says free food/activities
2 Bundles with room, best is 91% cost increase of cheapest
Insurance</t>
  </si>
  <si>
    <t>Asks #passengers, kids, infants</t>
  </si>
  <si>
    <t>Browsing page (some)
Intinerary page +s
Upgrade page</t>
  </si>
  <si>
    <t>75% off 2nd guest
up to 800$ off per room
up to 800$ onboard credit</t>
  </si>
  <si>
    <t>One click book is available
Price is listed per person
Image of leisure</t>
  </si>
  <si>
    <t>Price per person
Image of leisure
Map on click</t>
  </si>
  <si>
    <t>Map of trip
Image base itinerary
Share excursion listed (drop down, no price list)
Flight search
One way to book (small always on screen)</t>
  </si>
  <si>
    <t>Quick side bar is image based
Detailed itinerary on click
Map of trip
Image based
Integrated shore excursion view (prices listed)
Book now is large and always on screen</t>
  </si>
  <si>
    <t>Album of photos
360 view
Video tour
Detailed amenities listed on intinerary, not on room select
Floor plan image</t>
  </si>
  <si>
    <t>*Says free food/activities
Best room select for sure, Expensive ones are big and up top
2 Bundles, best is 85% cost increase of cheapest
Insurance
Gratuities
Cancellation ability</t>
  </si>
  <si>
    <t>Upgrade page</t>
  </si>
  <si>
    <t>Up to 650$ off
30% of all cruises
kid sail free</t>
  </si>
  <si>
    <t>Quick date select on side bar
Image of leisure
Price per person</t>
  </si>
  <si>
    <t>No map
Integrated text/image itinerary
Shore excursion list (no pirce list)
Boom now is always on screen (not prominent)</t>
  </si>
  <si>
    <t>Gratuities
Insurance</t>
  </si>
  <si>
    <t>Decent photo
Basic description
No amenity list
No floor plan
When selecting room, you get amenity list, can 360 explore it as well</t>
  </si>
  <si>
    <t>Small image of room
Basic description
Second description of room after upgrade selection
Decent photo
floor plan image</t>
  </si>
  <si>
    <t>Regent Seven Seas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</si>
</sst>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8" formatCode="&quot;$&quot;#,##0.00_);[Red]\(&quot;$&quot;#,##0.00\)"/>
    <numFmt numFmtId="164"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3" fontId="0" fillId="0" borderId="0" xfId="0" applyNumberFormat="1"/>
    <xf numFmtId="0" fontId="0" fillId="0" borderId="0" xfId="0" applyAlignment="1">
      <alignment horizontal="right"/>
    </xf>
    <xf numFmtId="0" fontId="1" fillId="0" borderId="0" xfId="0" applyFont="1" applyAlignment="1">
      <alignment horizontal="right" wrapText="1"/>
    </xf>
    <xf numFmtId="9" fontId="0" fillId="0" borderId="0" xfId="0" applyNumberFormat="1"/>
    <xf numFmtId="3" fontId="1" fillId="0" borderId="0" xfId="0" applyNumberFormat="1" applyFont="1" applyAlignment="1">
      <alignment horizontal="right"/>
    </xf>
    <xf numFmtId="8" fontId="0" fillId="0" borderId="0" xfId="0" applyNumberFormat="1"/>
    <xf numFmtId="164" fontId="0" fillId="0" borderId="0" xfId="0" applyNumberFormat="1"/>
    <xf numFmtId="4" fontId="0" fillId="0" borderId="0" xfId="0" applyNumberFormat="1"/>
    <xf numFmtId="3" fontId="0" fillId="0" borderId="0" xfId="0" applyNumberFormat="1" applyAlignment="1">
      <alignment horizontal="right"/>
    </xf>
    <xf numFmtId="0" fontId="0" fillId="0" borderId="0" xfId="0" applyAlignment="1">
      <alignment wrapText="1"/>
    </xf>
    <xf numFmtId="164" fontId="1" fillId="0" borderId="0" xfId="0" applyNumberFormat="1" applyFont="1"/>
    <xf numFmtId="0" fontId="1" fillId="0" borderId="0" xfId="0" applyFont="1"/>
    <xf numFmtId="3" fontId="1" fillId="0" borderId="0" xfId="0" applyNumberFormat="1" applyFont="1"/>
    <xf numFmtId="0" fontId="1" fillId="0" borderId="0" xfId="0" quotePrefix="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Revenues compared</a:t>
            </a:r>
            <a:r>
              <a:rPr lang="en-US" baseline="0"/>
              <a:t> with 2014</a:t>
            </a:r>
            <a:r>
              <a:rPr lang="en-US"/>
              <a:t>,</a:t>
            </a:r>
            <a:r>
              <a:rPr lang="en-US" baseline="0"/>
              <a:t> nominal</a:t>
            </a:r>
            <a:r>
              <a:rPr lang="en-US"/>
              <a:t> (Historical and Estimates)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Revenues!$A$10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Revenues!$B$9:$O$9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Revenues!$B$10:$O$10</c:f>
              <c:numCache>
                <c:formatCode>0%</c:formatCode>
                <c:ptCount val="14"/>
                <c:pt idx="0">
                  <c:v>-0.15168482016105722</c:v>
                </c:pt>
                <c:pt idx="1">
                  <c:v>-5.3096270053643813E-2</c:v>
                </c:pt>
                <c:pt idx="2">
                  <c:v>-3.4158720586942026E-2</c:v>
                </c:pt>
                <c:pt idx="3">
                  <c:v>0</c:v>
                </c:pt>
                <c:pt idx="4">
                  <c:v>1.4315129587055164E-2</c:v>
                </c:pt>
                <c:pt idx="5">
                  <c:v>4.2609831781806218E-2</c:v>
                </c:pt>
                <c:pt idx="6">
                  <c:v>6.7402856819809287E-2</c:v>
                </c:pt>
                <c:pt idx="7">
                  <c:v>0.10276134122287961</c:v>
                </c:pt>
                <c:pt idx="8">
                  <c:v>0.19270719481400533</c:v>
                </c:pt>
                <c:pt idx="9">
                  <c:v>0.37572796140655029</c:v>
                </c:pt>
                <c:pt idx="10">
                  <c:v>-0.72250844859860042</c:v>
                </c:pt>
                <c:pt idx="11">
                  <c:v>-0.8075164260857548</c:v>
                </c:pt>
                <c:pt idx="12">
                  <c:v>0.11062827422455057</c:v>
                </c:pt>
                <c:pt idx="13">
                  <c:v>0.42253271833119688</c:v>
                </c:pt>
              </c:numCache>
            </c:numRef>
          </c:yVal>
          <c:smooth val="0"/>
          <c:extLst>
            <c:ext xmlns:c16="http://schemas.microsoft.com/office/drawing/2014/chart" uri="{C3380CC4-5D6E-409C-BE32-E72D297353CC}">
              <c16:uniqueId val="{00000000-D325-45D7-B76F-DFB5448E83A8}"/>
            </c:ext>
          </c:extLst>
        </c:ser>
        <c:ser>
          <c:idx val="1"/>
          <c:order val="1"/>
          <c:tx>
            <c:strRef>
              <c:f>Revenues!$A$11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Revenues!$B$9:$O$9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Revenues!$B$11:$O$11</c:f>
              <c:numCache>
                <c:formatCode>0%</c:formatCode>
                <c:ptCount val="14"/>
                <c:pt idx="0">
                  <c:v>-6.939525121343304E-2</c:v>
                </c:pt>
                <c:pt idx="1">
                  <c:v>1.7643972189426815E-2</c:v>
                </c:pt>
                <c:pt idx="2">
                  <c:v>-4.919323101141293E-3</c:v>
                </c:pt>
                <c:pt idx="3">
                  <c:v>0</c:v>
                </c:pt>
                <c:pt idx="4">
                  <c:v>4.1847041847041799E-2</c:v>
                </c:pt>
                <c:pt idx="5">
                  <c:v>3.0696576151121535E-2</c:v>
                </c:pt>
                <c:pt idx="6">
                  <c:v>7.4970484061393172E-2</c:v>
                </c:pt>
                <c:pt idx="7">
                  <c:v>0.14849796667978477</c:v>
                </c:pt>
                <c:pt idx="8">
                  <c:v>0.23842319296864756</c:v>
                </c:pt>
                <c:pt idx="9">
                  <c:v>0.36593204775022947</c:v>
                </c:pt>
                <c:pt idx="10">
                  <c:v>-0.63308408762954216</c:v>
                </c:pt>
                <c:pt idx="11">
                  <c:v>-0.87485242030696575</c:v>
                </c:pt>
                <c:pt idx="12">
                  <c:v>-0.20182342909615636</c:v>
                </c:pt>
                <c:pt idx="13">
                  <c:v>9.9421553514165373E-2</c:v>
                </c:pt>
              </c:numCache>
            </c:numRef>
          </c:yVal>
          <c:smooth val="0"/>
          <c:extLst>
            <c:ext xmlns:c16="http://schemas.microsoft.com/office/drawing/2014/chart" uri="{C3380CC4-5D6E-409C-BE32-E72D297353CC}">
              <c16:uniqueId val="{00000001-D325-45D7-B76F-DFB5448E83A8}"/>
            </c:ext>
          </c:extLst>
        </c:ser>
        <c:ser>
          <c:idx val="2"/>
          <c:order val="2"/>
          <c:tx>
            <c:strRef>
              <c:f>Revenues!$A$12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Revenues!$B$9:$O$9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Revenues!$B$12:$O$12</c:f>
              <c:numCache>
                <c:formatCode>0%</c:formatCode>
                <c:ptCount val="14"/>
                <c:pt idx="0">
                  <c:v>-0.21717918391484337</c:v>
                </c:pt>
                <c:pt idx="1">
                  <c:v>-0.13655770487721364</c:v>
                </c:pt>
                <c:pt idx="2">
                  <c:v>-0.11439042609480532</c:v>
                </c:pt>
                <c:pt idx="3">
                  <c:v>0</c:v>
                </c:pt>
                <c:pt idx="4">
                  <c:v>0.21614429331756346</c:v>
                </c:pt>
                <c:pt idx="5">
                  <c:v>0.69047939556164217</c:v>
                </c:pt>
                <c:pt idx="6">
                  <c:v>0.89639967007999011</c:v>
                </c:pt>
                <c:pt idx="7">
                  <c:v>1.0994175822465686</c:v>
                </c:pt>
                <c:pt idx="8">
                  <c:v>1.3557825484764541</c:v>
                </c:pt>
                <c:pt idx="9">
                  <c:v>1.5142316909956732</c:v>
                </c:pt>
                <c:pt idx="10">
                  <c:v>-0.50204254723147312</c:v>
                </c:pt>
                <c:pt idx="11">
                  <c:v>-0.74789831616296798</c:v>
                </c:pt>
                <c:pt idx="12">
                  <c:v>0.92199687198481151</c:v>
                </c:pt>
                <c:pt idx="13">
                  <c:v>1.3255510495828347</c:v>
                </c:pt>
              </c:numCache>
            </c:numRef>
          </c:yVal>
          <c:smooth val="0"/>
          <c:extLst>
            <c:ext xmlns:c16="http://schemas.microsoft.com/office/drawing/2014/chart" uri="{C3380CC4-5D6E-409C-BE32-E72D297353CC}">
              <c16:uniqueId val="{00000002-D325-45D7-B76F-DFB5448E83A8}"/>
            </c:ext>
          </c:extLst>
        </c:ser>
        <c:ser>
          <c:idx val="3"/>
          <c:order val="3"/>
          <c:tx>
            <c:strRef>
              <c:f>Revenues!$A$13</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Revenues!$B$9:$O$9</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Revenues!$B$13:$O$13</c:f>
              <c:numCache>
                <c:formatCode>0%</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yVal>
          <c:smooth val="0"/>
          <c:extLst>
            <c:ext xmlns:c16="http://schemas.microsoft.com/office/drawing/2014/chart" uri="{C3380CC4-5D6E-409C-BE32-E72D297353CC}">
              <c16:uniqueId val="{00000003-D325-45D7-B76F-DFB5448E83A8}"/>
            </c:ext>
          </c:extLst>
        </c:ser>
        <c:dLbls>
          <c:showLegendKey val="0"/>
          <c:showVal val="0"/>
          <c:showCatName val="0"/>
          <c:showSerName val="0"/>
          <c:showPercent val="0"/>
          <c:showBubbleSize val="0"/>
        </c:dLbls>
        <c:axId val="442302095"/>
        <c:axId val="442302511"/>
      </c:scatterChart>
      <c:valAx>
        <c:axId val="442302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2511"/>
        <c:crosses val="autoZero"/>
        <c:crossBetween val="midCat"/>
      </c:valAx>
      <c:valAx>
        <c:axId val="4423025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2302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Revenues!$A$74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Revenues!$B$74:$N$74</c:f>
              <c:numCache>
                <c:formatCode>"$"#,##0.00_);[Red]\("$"#,##0.00\)</c:formatCode>
                <c:ptCount val="13"/>
                <c:pt idx="0">
                  <c:v>158.79890278790091</c:v>
                </c:pt>
                <c:pt idx="1">
                  <c:v>166.26498773901397</c:v>
                </c:pt>
                <c:pt idx="2">
                  <c:v>165.98428747745186</c:v>
                </c:pt>
                <c:pt idx="3">
                  <c:v>168.43954931302022</c:v>
                </c:pt>
                <c:pt idx="4">
                  <c:v>169.49046433224441</c:v>
                </c:pt>
                <c:pt idx="5">
                  <c:v>165.33085066818813</c:v>
                </c:pt>
                <c:pt idx="6">
                  <c:v>162.4885148873378</c:v>
                </c:pt>
                <c:pt idx="7">
                  <c:v>170.94528790616451</c:v>
                </c:pt>
                <c:pt idx="8">
                  <c:v>176.7767406602691</c:v>
                </c:pt>
                <c:pt idx="9">
                  <c:v>189.63534163112868</c:v>
                </c:pt>
                <c:pt idx="10">
                  <c:v>176.18104093219793</c:v>
                </c:pt>
                <c:pt idx="11">
                  <c:v>79.983405058075078</c:v>
                </c:pt>
                <c:pt idx="12">
                  <c:v>140.62658913797267</c:v>
                </c:pt>
              </c:numCache>
            </c:numRef>
          </c:yVal>
          <c:smooth val="0"/>
          <c:extLst>
            <c:ext xmlns:c16="http://schemas.microsoft.com/office/drawing/2014/chart" uri="{C3380CC4-5D6E-409C-BE32-E72D297353CC}">
              <c16:uniqueId val="{00000000-9EA0-4F07-B07D-99EE63B4B764}"/>
            </c:ext>
          </c:extLst>
        </c:ser>
        <c:ser>
          <c:idx val="1"/>
          <c:order val="1"/>
          <c:tx>
            <c:strRef>
              <c:f>Revenues!$A$75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Revenues!$B$75:$N$75</c:f>
              <c:numCache>
                <c:formatCode>"$"#,##0.00_);[Red]\("$"#,##0.00\)</c:formatCode>
                <c:ptCount val="13"/>
                <c:pt idx="0">
                  <c:v>166.56357877868203</c:v>
                </c:pt>
                <c:pt idx="1">
                  <c:v>173.75794794693223</c:v>
                </c:pt>
                <c:pt idx="2">
                  <c:v>161.97065688562856</c:v>
                </c:pt>
                <c:pt idx="3">
                  <c:v>157.33524239190632</c:v>
                </c:pt>
                <c:pt idx="4">
                  <c:v>156.43421052631578</c:v>
                </c:pt>
                <c:pt idx="5">
                  <c:v>150.06403042415306</c:v>
                </c:pt>
                <c:pt idx="6">
                  <c:v>151.12122196945077</c:v>
                </c:pt>
                <c:pt idx="7">
                  <c:v>157.27251740519787</c:v>
                </c:pt>
                <c:pt idx="8">
                  <c:v>166.08641739793973</c:v>
                </c:pt>
                <c:pt idx="9">
                  <c:v>161.32869692532941</c:v>
                </c:pt>
                <c:pt idx="10">
                  <c:v>141.14942528735631</c:v>
                </c:pt>
                <c:pt idx="11">
                  <c:v>68.493150684931507</c:v>
                </c:pt>
                <c:pt idx="12">
                  <c:v>96.855172413793099</c:v>
                </c:pt>
              </c:numCache>
            </c:numRef>
          </c:yVal>
          <c:smooth val="0"/>
          <c:extLst>
            <c:ext xmlns:c16="http://schemas.microsoft.com/office/drawing/2014/chart" uri="{C3380CC4-5D6E-409C-BE32-E72D297353CC}">
              <c16:uniqueId val="{00000001-9EA0-4F07-B07D-99EE63B4B764}"/>
            </c:ext>
          </c:extLst>
        </c:ser>
        <c:ser>
          <c:idx val="2"/>
          <c:order val="2"/>
          <c:tx>
            <c:strRef>
              <c:f>Revenues!$A$76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Revenues!$B$73:$N$73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Revenues!$B$76:$N$76</c:f>
              <c:numCache>
                <c:formatCode>"$"#,##0.00_);[Red]\("$"#,##0.00\)</c:formatCode>
                <c:ptCount val="13"/>
                <c:pt idx="0">
                  <c:v>160.59642952207832</c:v>
                </c:pt>
                <c:pt idx="1">
                  <c:v>165.35649690623515</c:v>
                </c:pt>
                <c:pt idx="2">
                  <c:v>167.09883678548741</c:v>
                </c:pt>
                <c:pt idx="3">
                  <c:v>173.83354712718503</c:v>
                </c:pt>
                <c:pt idx="4">
                  <c:v>173.92503196930946</c:v>
                </c:pt>
                <c:pt idx="5">
                  <c:v>212.8639455782313</c:v>
                </c:pt>
                <c:pt idx="6">
                  <c:v>206.94638495359061</c:v>
                </c:pt>
                <c:pt idx="7">
                  <c:v>215.9732540861813</c:v>
                </c:pt>
                <c:pt idx="8">
                  <c:v>226.08562967051628</c:v>
                </c:pt>
                <c:pt idx="9">
                  <c:v>234.87205883499837</c:v>
                </c:pt>
                <c:pt idx="10">
                  <c:v>210.26965420243465</c:v>
                </c:pt>
                <c:pt idx="11">
                  <c:v>116.31237598839104</c:v>
                </c:pt>
              </c:numCache>
            </c:numRef>
          </c:yVal>
          <c:smooth val="0"/>
          <c:extLst>
            <c:ext xmlns:c16="http://schemas.microsoft.com/office/drawing/2014/chart" uri="{C3380CC4-5D6E-409C-BE32-E72D297353CC}">
              <c16:uniqueId val="{00000002-9EA0-4F07-B07D-99EE63B4B764}"/>
            </c:ext>
          </c:extLst>
        </c:ser>
        <c:dLbls>
          <c:showLegendKey val="0"/>
          <c:showVal val="0"/>
          <c:showCatName val="0"/>
          <c:showSerName val="0"/>
          <c:showPercent val="0"/>
          <c:showBubbleSize val="0"/>
        </c:dLbls>
        <c:axId val="386919360"/>
        <c:axId val="386923936"/>
      </c:scatterChart>
      <c:valAx>
        <c:axId val="3869193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23936"/>
        <c:crosses val="autoZero"/>
        <c:crossBetween val="midCat"/>
      </c:valAx>
      <c:valAx>
        <c:axId val="3869239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936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Revenues!$A$80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Revenues!$B$80:$N$80</c:f>
              <c:numCache>
                <c:formatCode>"$"#,##0.00_);[Red]\("$"#,##0.00\)</c:formatCode>
                <c:ptCount val="13"/>
                <c:pt idx="0">
                  <c:v>59.650474732838425</c:v>
                </c:pt>
                <c:pt idx="1">
                  <c:v>60.518391478990836</c:v>
                </c:pt>
                <c:pt idx="2">
                  <c:v>62.108373682711488</c:v>
                </c:pt>
                <c:pt idx="3">
                  <c:v>65.848805585316171</c:v>
                </c:pt>
                <c:pt idx="4">
                  <c:v>62.690669140935093</c:v>
                </c:pt>
                <c:pt idx="5">
                  <c:v>61.131117644922362</c:v>
                </c:pt>
                <c:pt idx="6">
                  <c:v>62.019344137574656</c:v>
                </c:pt>
                <c:pt idx="7">
                  <c:v>66.738081043647426</c:v>
                </c:pt>
                <c:pt idx="8">
                  <c:v>70.295605208484503</c:v>
                </c:pt>
                <c:pt idx="9">
                  <c:v>74.666111353151663</c:v>
                </c:pt>
                <c:pt idx="10">
                  <c:v>82.464168504021643</c:v>
                </c:pt>
                <c:pt idx="11">
                  <c:v>50.219074818390851</c:v>
                </c:pt>
                <c:pt idx="12">
                  <c:v>73.960650668181302</c:v>
                </c:pt>
              </c:numCache>
            </c:numRef>
          </c:yVal>
          <c:smooth val="0"/>
          <c:extLst>
            <c:ext xmlns:c16="http://schemas.microsoft.com/office/drawing/2014/chart" uri="{C3380CC4-5D6E-409C-BE32-E72D297353CC}">
              <c16:uniqueId val="{00000000-4E12-4F6F-9217-F03367455EDD}"/>
            </c:ext>
          </c:extLst>
        </c:ser>
        <c:ser>
          <c:idx val="1"/>
          <c:order val="1"/>
          <c:tx>
            <c:strRef>
              <c:f>Revenues!$A$81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Revenues!$B$81:$N$81</c:f>
              <c:numCache>
                <c:formatCode>"$"#,##0.00_);[Red]\("$"#,##0.00\)</c:formatCode>
                <c:ptCount val="13"/>
                <c:pt idx="0">
                  <c:v>46.645015204712109</c:v>
                </c:pt>
                <c:pt idx="1">
                  <c:v>47.977087617852561</c:v>
                </c:pt>
                <c:pt idx="2">
                  <c:v>48.80793597865955</c:v>
                </c:pt>
                <c:pt idx="3">
                  <c:v>48.599948671538364</c:v>
                </c:pt>
                <c:pt idx="4">
                  <c:v>52.565789473684212</c:v>
                </c:pt>
                <c:pt idx="5">
                  <c:v>53.203461523536028</c:v>
                </c:pt>
                <c:pt idx="6">
                  <c:v>53.736156596085102</c:v>
                </c:pt>
                <c:pt idx="7">
                  <c:v>55.477929115585098</c:v>
                </c:pt>
                <c:pt idx="8">
                  <c:v>59.030427317817626</c:v>
                </c:pt>
                <c:pt idx="9">
                  <c:v>76.878202781844792</c:v>
                </c:pt>
                <c:pt idx="10">
                  <c:v>73.180076628352481</c:v>
                </c:pt>
                <c:pt idx="11">
                  <c:v>62.19178082191781</c:v>
                </c:pt>
                <c:pt idx="12">
                  <c:v>70.993103448275861</c:v>
                </c:pt>
              </c:numCache>
            </c:numRef>
          </c:yVal>
          <c:smooth val="0"/>
          <c:extLst>
            <c:ext xmlns:c16="http://schemas.microsoft.com/office/drawing/2014/chart" uri="{C3380CC4-5D6E-409C-BE32-E72D297353CC}">
              <c16:uniqueId val="{00000001-4E12-4F6F-9217-F03367455EDD}"/>
            </c:ext>
          </c:extLst>
        </c:ser>
        <c:ser>
          <c:idx val="2"/>
          <c:order val="2"/>
          <c:tx>
            <c:strRef>
              <c:f>Revenues!$A$82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Revenues!$B$79:$N$79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Revenues!$B$82:$N$82</c:f>
              <c:numCache>
                <c:formatCode>"$"#,##0.00_);[Red]\("$"#,##0.00\)</c:formatCode>
                <c:ptCount val="13"/>
                <c:pt idx="0">
                  <c:v>68.285902140603213</c:v>
                </c:pt>
                <c:pt idx="1">
                  <c:v>69.380718176529697</c:v>
                </c:pt>
                <c:pt idx="2">
                  <c:v>69.94907682214378</c:v>
                </c:pt>
                <c:pt idx="3">
                  <c:v>72.219563094713862</c:v>
                </c:pt>
                <c:pt idx="4">
                  <c:v>75.905530690537077</c:v>
                </c:pt>
                <c:pt idx="5">
                  <c:v>82.719251700680275</c:v>
                </c:pt>
                <c:pt idx="6">
                  <c:v>90.705911089399123</c:v>
                </c:pt>
                <c:pt idx="7">
                  <c:v>94.805452849096383</c:v>
                </c:pt>
                <c:pt idx="8">
                  <c:v>95.283840013586953</c:v>
                </c:pt>
                <c:pt idx="9">
                  <c:v>101.12486319407074</c:v>
                </c:pt>
                <c:pt idx="10">
                  <c:v>100.10184781027208</c:v>
                </c:pt>
                <c:pt idx="11">
                  <c:v>75.585630941451711</c:v>
                </c:pt>
              </c:numCache>
            </c:numRef>
          </c:yVal>
          <c:smooth val="0"/>
          <c:extLst>
            <c:ext xmlns:c16="http://schemas.microsoft.com/office/drawing/2014/chart" uri="{C3380CC4-5D6E-409C-BE32-E72D297353CC}">
              <c16:uniqueId val="{00000002-4E12-4F6F-9217-F03367455EDD}"/>
            </c:ext>
          </c:extLst>
        </c:ser>
        <c:dLbls>
          <c:showLegendKey val="0"/>
          <c:showVal val="0"/>
          <c:showCatName val="0"/>
          <c:showSerName val="0"/>
          <c:showPercent val="0"/>
          <c:showBubbleSize val="0"/>
        </c:dLbls>
        <c:axId val="384708800"/>
        <c:axId val="384707552"/>
      </c:scatterChart>
      <c:valAx>
        <c:axId val="3847088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07552"/>
        <c:crosses val="autoZero"/>
        <c:crossBetween val="midCat"/>
      </c:valAx>
      <c:valAx>
        <c:axId val="384707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47088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Revenues!$P$61</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Revenues!$Q$60:$T$60</c:f>
              <c:strCache>
                <c:ptCount val="4"/>
                <c:pt idx="0">
                  <c:v>2022Q1</c:v>
                </c:pt>
                <c:pt idx="1">
                  <c:v>2022Q2</c:v>
                </c:pt>
                <c:pt idx="2">
                  <c:v>2022Q3</c:v>
                </c:pt>
                <c:pt idx="3">
                  <c:v>2022Q4</c:v>
                </c:pt>
              </c:strCache>
            </c:strRef>
          </c:cat>
          <c:val>
            <c:numRef>
              <c:f>Revenues!$Q$61:$T$61</c:f>
              <c:numCache>
                <c:formatCode>"$"#,##0.00_);[Red]\("$"#,##0.00\)</c:formatCode>
                <c:ptCount val="4"/>
                <c:pt idx="0">
                  <c:v>147.51593100453303</c:v>
                </c:pt>
                <c:pt idx="1">
                  <c:v>167.9595438018878</c:v>
                </c:pt>
                <c:pt idx="2">
                  <c:v>181.48078304597703</c:v>
                </c:pt>
                <c:pt idx="3">
                  <c:v>154.02724699989867</c:v>
                </c:pt>
              </c:numCache>
            </c:numRef>
          </c:val>
          <c:smooth val="0"/>
          <c:extLst>
            <c:ext xmlns:c16="http://schemas.microsoft.com/office/drawing/2014/chart" uri="{C3380CC4-5D6E-409C-BE32-E72D297353CC}">
              <c16:uniqueId val="{00000000-BAE5-42CF-83CC-C5DEB4655FED}"/>
            </c:ext>
          </c:extLst>
        </c:ser>
        <c:ser>
          <c:idx val="1"/>
          <c:order val="1"/>
          <c:tx>
            <c:strRef>
              <c:f>Revenues!$P$62</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Revenues!$Q$60:$T$60</c:f>
              <c:strCache>
                <c:ptCount val="4"/>
                <c:pt idx="0">
                  <c:v>2022Q1</c:v>
                </c:pt>
                <c:pt idx="1">
                  <c:v>2022Q2</c:v>
                </c:pt>
                <c:pt idx="2">
                  <c:v>2022Q3</c:v>
                </c:pt>
                <c:pt idx="3">
                  <c:v>2022Q4</c:v>
                </c:pt>
              </c:strCache>
            </c:strRef>
          </c:cat>
          <c:val>
            <c:numRef>
              <c:f>Revenues!$Q$62:$T$62</c:f>
              <c:numCache>
                <c:formatCode>"$"#,##0.00_);[Red]\("$"#,##0.00\)</c:formatCode>
                <c:ptCount val="4"/>
                <c:pt idx="0">
                  <c:v>120.76359109143726</c:v>
                </c:pt>
                <c:pt idx="1">
                  <c:v>112.38411754416653</c:v>
                </c:pt>
                <c:pt idx="2">
                  <c:v>146.61016949152543</c:v>
                </c:pt>
                <c:pt idx="3">
                  <c:v>123.98907103825137</c:v>
                </c:pt>
              </c:numCache>
            </c:numRef>
          </c:val>
          <c:smooth val="0"/>
          <c:extLst>
            <c:ext xmlns:c16="http://schemas.microsoft.com/office/drawing/2014/chart" uri="{C3380CC4-5D6E-409C-BE32-E72D297353CC}">
              <c16:uniqueId val="{00000001-BAE5-42CF-83CC-C5DEB4655FED}"/>
            </c:ext>
          </c:extLst>
        </c:ser>
        <c:ser>
          <c:idx val="2"/>
          <c:order val="2"/>
          <c:tx>
            <c:strRef>
              <c:f>Revenues!$P$63</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Revenues!$Q$60:$T$60</c:f>
              <c:strCache>
                <c:ptCount val="4"/>
                <c:pt idx="0">
                  <c:v>2022Q1</c:v>
                </c:pt>
                <c:pt idx="1">
                  <c:v>2022Q2</c:v>
                </c:pt>
                <c:pt idx="2">
                  <c:v>2022Q3</c:v>
                </c:pt>
                <c:pt idx="3">
                  <c:v>2022Q4</c:v>
                </c:pt>
              </c:strCache>
            </c:strRef>
          </c:cat>
          <c:val>
            <c:numRef>
              <c:f>Revenues!$Q$63:$T$63</c:f>
              <c:numCache>
                <c:formatCode>"$"#,##0.00_);[Red]\("$"#,##0.00\)</c:formatCode>
                <c:ptCount val="4"/>
                <c:pt idx="0">
                  <c:v>239.57183412314978</c:v>
                </c:pt>
                <c:pt idx="1">
                  <c:v>264.69242823325447</c:v>
                </c:pt>
                <c:pt idx="2">
                  <c:v>277.68577941971483</c:v>
                </c:pt>
              </c:numCache>
            </c:numRef>
          </c:val>
          <c:smooth val="0"/>
          <c:extLst>
            <c:ext xmlns:c16="http://schemas.microsoft.com/office/drawing/2014/chart" uri="{C3380CC4-5D6E-409C-BE32-E72D297353CC}">
              <c16:uniqueId val="{00000002-BAE5-42CF-83CC-C5DEB4655FED}"/>
            </c:ext>
          </c:extLst>
        </c:ser>
        <c:dLbls>
          <c:showLegendKey val="0"/>
          <c:showVal val="0"/>
          <c:showCatName val="0"/>
          <c:showSerName val="0"/>
          <c:showPercent val="0"/>
          <c:showBubbleSize val="0"/>
        </c:dLbls>
        <c:marker val="1"/>
        <c:smooth val="0"/>
        <c:axId val="799118736"/>
        <c:axId val="799119152"/>
      </c:lineChart>
      <c:catAx>
        <c:axId val="799118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19152"/>
        <c:crosses val="autoZero"/>
        <c:auto val="1"/>
        <c:lblAlgn val="ctr"/>
        <c:lblOffset val="100"/>
        <c:noMultiLvlLbl val="0"/>
      </c:catAx>
      <c:valAx>
        <c:axId val="7991191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187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Revenues!$P$67</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Revenues!$Q$66:$T$66</c:f>
              <c:strCache>
                <c:ptCount val="4"/>
                <c:pt idx="0">
                  <c:v>2022Q1</c:v>
                </c:pt>
                <c:pt idx="1">
                  <c:v>2022Q2</c:v>
                </c:pt>
                <c:pt idx="2">
                  <c:v>2022Q3</c:v>
                </c:pt>
                <c:pt idx="3">
                  <c:v>2022Q4</c:v>
                </c:pt>
              </c:strCache>
            </c:strRef>
          </c:cat>
          <c:val>
            <c:numRef>
              <c:f>Revenues!$Q$67:$T$67</c:f>
              <c:numCache>
                <c:formatCode>"$"#,##0.00_);[Red]\("$"#,##0.00\)</c:formatCode>
                <c:ptCount val="4"/>
                <c:pt idx="0">
                  <c:v>92.188121973369391</c:v>
                </c:pt>
                <c:pt idx="1">
                  <c:v>90.718523869867482</c:v>
                </c:pt>
                <c:pt idx="2">
                  <c:v>87.293462643678168</c:v>
                </c:pt>
                <c:pt idx="3">
                  <c:v>81.565028734384271</c:v>
                </c:pt>
              </c:numCache>
            </c:numRef>
          </c:val>
          <c:smooth val="0"/>
          <c:extLst>
            <c:ext xmlns:c16="http://schemas.microsoft.com/office/drawing/2014/chart" uri="{C3380CC4-5D6E-409C-BE32-E72D297353CC}">
              <c16:uniqueId val="{00000000-B513-4A80-ABEE-D84D20CFF316}"/>
            </c:ext>
          </c:extLst>
        </c:ser>
        <c:ser>
          <c:idx val="1"/>
          <c:order val="1"/>
          <c:tx>
            <c:strRef>
              <c:f>Revenues!$P$68</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Revenues!$Q$66:$T$66</c:f>
              <c:strCache>
                <c:ptCount val="4"/>
                <c:pt idx="0">
                  <c:v>2022Q1</c:v>
                </c:pt>
                <c:pt idx="1">
                  <c:v>2022Q2</c:v>
                </c:pt>
                <c:pt idx="2">
                  <c:v>2022Q3</c:v>
                </c:pt>
                <c:pt idx="3">
                  <c:v>2022Q4</c:v>
                </c:pt>
              </c:strCache>
            </c:strRef>
          </c:cat>
          <c:val>
            <c:numRef>
              <c:f>Revenues!$Q$68:$T$68</c:f>
              <c:numCache>
                <c:formatCode>"$"#,##0.00_);[Red]\("$"#,##0.00\)</c:formatCode>
                <c:ptCount val="4"/>
                <c:pt idx="0">
                  <c:v>103.74878959745469</c:v>
                </c:pt>
                <c:pt idx="1">
                  <c:v>97.603638271820898</c:v>
                </c:pt>
                <c:pt idx="2">
                  <c:v>96.666666666666671</c:v>
                </c:pt>
                <c:pt idx="3">
                  <c:v>85.792349726775953</c:v>
                </c:pt>
              </c:numCache>
            </c:numRef>
          </c:val>
          <c:smooth val="0"/>
          <c:extLst>
            <c:ext xmlns:c16="http://schemas.microsoft.com/office/drawing/2014/chart" uri="{C3380CC4-5D6E-409C-BE32-E72D297353CC}">
              <c16:uniqueId val="{00000001-B513-4A80-ABEE-D84D20CFF316}"/>
            </c:ext>
          </c:extLst>
        </c:ser>
        <c:ser>
          <c:idx val="2"/>
          <c:order val="2"/>
          <c:tx>
            <c:strRef>
              <c:f>Revenues!$P$69</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Revenues!$Q$66:$T$66</c:f>
              <c:strCache>
                <c:ptCount val="4"/>
                <c:pt idx="0">
                  <c:v>2022Q1</c:v>
                </c:pt>
                <c:pt idx="1">
                  <c:v>2022Q2</c:v>
                </c:pt>
                <c:pt idx="2">
                  <c:v>2022Q3</c:v>
                </c:pt>
                <c:pt idx="3">
                  <c:v>2022Q4</c:v>
                </c:pt>
              </c:strCache>
            </c:strRef>
          </c:cat>
          <c:val>
            <c:numRef>
              <c:f>Revenues!$Q$69:$T$69</c:f>
              <c:numCache>
                <c:formatCode>"$"#,##0.00_);[Red]\("$"#,##0.00\)</c:formatCode>
                <c:ptCount val="4"/>
                <c:pt idx="0">
                  <c:v>125.57312413340553</c:v>
                </c:pt>
                <c:pt idx="1">
                  <c:v>131.13059713933251</c:v>
                </c:pt>
                <c:pt idx="2">
                  <c:v>127.957928557995</c:v>
                </c:pt>
              </c:numCache>
            </c:numRef>
          </c:val>
          <c:smooth val="0"/>
          <c:extLst>
            <c:ext xmlns:c16="http://schemas.microsoft.com/office/drawing/2014/chart" uri="{C3380CC4-5D6E-409C-BE32-E72D297353CC}">
              <c16:uniqueId val="{00000002-B513-4A80-ABEE-D84D20CFF316}"/>
            </c:ext>
          </c:extLst>
        </c:ser>
        <c:dLbls>
          <c:showLegendKey val="0"/>
          <c:showVal val="0"/>
          <c:showCatName val="0"/>
          <c:showSerName val="0"/>
          <c:showPercent val="0"/>
          <c:showBubbleSize val="0"/>
        </c:dLbls>
        <c:marker val="1"/>
        <c:smooth val="0"/>
        <c:axId val="906669520"/>
        <c:axId val="906688240"/>
      </c:lineChart>
      <c:catAx>
        <c:axId val="9066695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88240"/>
        <c:crosses val="autoZero"/>
        <c:auto val="1"/>
        <c:lblAlgn val="ctr"/>
        <c:lblOffset val="100"/>
        <c:noMultiLvlLbl val="0"/>
      </c:catAx>
      <c:valAx>
        <c:axId val="9066882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69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APCD,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Revenues!$P$74</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Revenues!$Q$73:$T$73</c:f>
              <c:strCache>
                <c:ptCount val="4"/>
                <c:pt idx="0">
                  <c:v>2022Q1</c:v>
                </c:pt>
                <c:pt idx="1">
                  <c:v>2022Q2</c:v>
                </c:pt>
                <c:pt idx="2">
                  <c:v>2022Q3</c:v>
                </c:pt>
                <c:pt idx="3">
                  <c:v>2022Q4</c:v>
                </c:pt>
              </c:strCache>
            </c:strRef>
          </c:cat>
          <c:val>
            <c:numRef>
              <c:f>Revenues!$Q$74:$T$74</c:f>
              <c:numCache>
                <c:formatCode>"$"#,##0.00_);[Red]\("$"#,##0.00\)</c:formatCode>
                <c:ptCount val="4"/>
                <c:pt idx="0">
                  <c:v>84.735015403813904</c:v>
                </c:pt>
                <c:pt idx="1">
                  <c:v>137.74415058421314</c:v>
                </c:pt>
                <c:pt idx="2">
                  <c:v>174.7639225181598</c:v>
                </c:pt>
                <c:pt idx="3">
                  <c:v>146.20786895596615</c:v>
                </c:pt>
              </c:numCache>
            </c:numRef>
          </c:val>
          <c:smooth val="0"/>
          <c:extLst>
            <c:ext xmlns:c16="http://schemas.microsoft.com/office/drawing/2014/chart" uri="{C3380CC4-5D6E-409C-BE32-E72D297353CC}">
              <c16:uniqueId val="{00000000-0B27-4B94-B63F-936E8E2D0D96}"/>
            </c:ext>
          </c:extLst>
        </c:ser>
        <c:ser>
          <c:idx val="1"/>
          <c:order val="1"/>
          <c:tx>
            <c:strRef>
              <c:f>Revenues!$P$75</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Revenues!$Q$73:$T$73</c:f>
              <c:strCache>
                <c:ptCount val="4"/>
                <c:pt idx="0">
                  <c:v>2022Q1</c:v>
                </c:pt>
                <c:pt idx="1">
                  <c:v>2022Q2</c:v>
                </c:pt>
                <c:pt idx="2">
                  <c:v>2022Q3</c:v>
                </c:pt>
                <c:pt idx="3">
                  <c:v>2022Q4</c:v>
                </c:pt>
              </c:strCache>
            </c:strRef>
          </c:cat>
          <c:val>
            <c:numRef>
              <c:f>Revenues!$Q$75:$T$75</c:f>
              <c:numCache>
                <c:formatCode>"$"#,##0.00_);[Red]\("$"#,##0.00\)</c:formatCode>
                <c:ptCount val="4"/>
                <c:pt idx="0">
                  <c:v>65.530701095931548</c:v>
                </c:pt>
                <c:pt idx="1">
                  <c:v>77.103084123364937</c:v>
                </c:pt>
                <c:pt idx="2">
                  <c:v>123.48322626695217</c:v>
                </c:pt>
                <c:pt idx="3">
                  <c:v>105.53488372093024</c:v>
                </c:pt>
              </c:numCache>
            </c:numRef>
          </c:val>
          <c:smooth val="0"/>
          <c:extLst>
            <c:ext xmlns:c16="http://schemas.microsoft.com/office/drawing/2014/chart" uri="{C3380CC4-5D6E-409C-BE32-E72D297353CC}">
              <c16:uniqueId val="{00000001-0B27-4B94-B63F-936E8E2D0D96}"/>
            </c:ext>
          </c:extLst>
        </c:ser>
        <c:ser>
          <c:idx val="2"/>
          <c:order val="2"/>
          <c:tx>
            <c:strRef>
              <c:f>Revenues!$P$76</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Revenues!$Q$73:$T$73</c:f>
              <c:strCache>
                <c:ptCount val="4"/>
                <c:pt idx="0">
                  <c:v>2022Q1</c:v>
                </c:pt>
                <c:pt idx="1">
                  <c:v>2022Q2</c:v>
                </c:pt>
                <c:pt idx="2">
                  <c:v>2022Q3</c:v>
                </c:pt>
                <c:pt idx="3">
                  <c:v>2022Q4</c:v>
                </c:pt>
              </c:strCache>
            </c:strRef>
          </c:cat>
          <c:val>
            <c:numRef>
              <c:f>Revenues!$Q$76:$T$76</c:f>
              <c:numCache>
                <c:formatCode>"$"#,##0.00_);[Red]\("$"#,##0.00\)</c:formatCode>
                <c:ptCount val="4"/>
                <c:pt idx="0">
                  <c:v>114.98133364312424</c:v>
                </c:pt>
                <c:pt idx="1">
                  <c:v>171.13060722985063</c:v>
                </c:pt>
                <c:pt idx="2">
                  <c:v>226.27503496224489</c:v>
                </c:pt>
              </c:numCache>
            </c:numRef>
          </c:val>
          <c:smooth val="0"/>
          <c:extLst>
            <c:ext xmlns:c16="http://schemas.microsoft.com/office/drawing/2014/chart" uri="{C3380CC4-5D6E-409C-BE32-E72D297353CC}">
              <c16:uniqueId val="{00000002-0B27-4B94-B63F-936E8E2D0D96}"/>
            </c:ext>
          </c:extLst>
        </c:ser>
        <c:dLbls>
          <c:showLegendKey val="0"/>
          <c:showVal val="0"/>
          <c:showCatName val="0"/>
          <c:showSerName val="0"/>
          <c:showPercent val="0"/>
          <c:showBubbleSize val="0"/>
        </c:dLbls>
        <c:marker val="1"/>
        <c:smooth val="0"/>
        <c:axId val="799180720"/>
        <c:axId val="799194448"/>
      </c:lineChart>
      <c:catAx>
        <c:axId val="799180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94448"/>
        <c:crosses val="autoZero"/>
        <c:auto val="1"/>
        <c:lblAlgn val="ctr"/>
        <c:lblOffset val="100"/>
        <c:noMultiLvlLbl val="0"/>
      </c:catAx>
      <c:valAx>
        <c:axId val="7991944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180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APCD,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Revenues!$P$80</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Revenues!$Q$79:$T$79</c:f>
              <c:strCache>
                <c:ptCount val="4"/>
                <c:pt idx="0">
                  <c:v>2022Q1</c:v>
                </c:pt>
                <c:pt idx="1">
                  <c:v>2022Q2</c:v>
                </c:pt>
                <c:pt idx="2">
                  <c:v>2022Q3</c:v>
                </c:pt>
                <c:pt idx="3">
                  <c:v>2022Q4</c:v>
                </c:pt>
              </c:strCache>
            </c:strRef>
          </c:cat>
          <c:val>
            <c:numRef>
              <c:f>Revenues!$Q$80:$T$80</c:f>
              <c:numCache>
                <c:formatCode>"$"#,##0.00_);[Red]\("$"#,##0.00\)</c:formatCode>
                <c:ptCount val="4"/>
                <c:pt idx="0">
                  <c:v>52.954022540264404</c:v>
                </c:pt>
                <c:pt idx="1">
                  <c:v>74.398546994434682</c:v>
                </c:pt>
                <c:pt idx="2">
                  <c:v>84.062608094085093</c:v>
                </c:pt>
                <c:pt idx="3">
                  <c:v>77.424282163494837</c:v>
                </c:pt>
              </c:numCache>
            </c:numRef>
          </c:val>
          <c:smooth val="0"/>
          <c:extLst>
            <c:ext xmlns:c16="http://schemas.microsoft.com/office/drawing/2014/chart" uri="{C3380CC4-5D6E-409C-BE32-E72D297353CC}">
              <c16:uniqueId val="{00000000-FC24-4AE5-A860-3C7D62C43DB7}"/>
            </c:ext>
          </c:extLst>
        </c:ser>
        <c:ser>
          <c:idx val="1"/>
          <c:order val="1"/>
          <c:tx>
            <c:strRef>
              <c:f>Revenues!$P$81</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Revenues!$Q$79:$T$79</c:f>
              <c:strCache>
                <c:ptCount val="4"/>
                <c:pt idx="0">
                  <c:v>2022Q1</c:v>
                </c:pt>
                <c:pt idx="1">
                  <c:v>2022Q2</c:v>
                </c:pt>
                <c:pt idx="2">
                  <c:v>2022Q3</c:v>
                </c:pt>
                <c:pt idx="3">
                  <c:v>2022Q4</c:v>
                </c:pt>
              </c:strCache>
            </c:strRef>
          </c:cat>
          <c:val>
            <c:numRef>
              <c:f>Revenues!$Q$81:$T$81</c:f>
              <c:numCache>
                <c:formatCode>"$"#,##0.00_);[Red]\("$"#,##0.00\)</c:formatCode>
                <c:ptCount val="4"/>
                <c:pt idx="0">
                  <c:v>56.297853175198924</c:v>
                </c:pt>
                <c:pt idx="1">
                  <c:v>66.962678507140282</c:v>
                </c:pt>
                <c:pt idx="2">
                  <c:v>81.418034737092555</c:v>
                </c:pt>
                <c:pt idx="3">
                  <c:v>73.023255813953483</c:v>
                </c:pt>
              </c:numCache>
            </c:numRef>
          </c:val>
          <c:smooth val="0"/>
          <c:extLst>
            <c:ext xmlns:c16="http://schemas.microsoft.com/office/drawing/2014/chart" uri="{C3380CC4-5D6E-409C-BE32-E72D297353CC}">
              <c16:uniqueId val="{00000001-FC24-4AE5-A860-3C7D62C43DB7}"/>
            </c:ext>
          </c:extLst>
        </c:ser>
        <c:ser>
          <c:idx val="2"/>
          <c:order val="2"/>
          <c:tx>
            <c:strRef>
              <c:f>Revenues!$P$82</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Revenues!$Q$79:$T$79</c:f>
              <c:strCache>
                <c:ptCount val="4"/>
                <c:pt idx="0">
                  <c:v>2022Q1</c:v>
                </c:pt>
                <c:pt idx="1">
                  <c:v>2022Q2</c:v>
                </c:pt>
                <c:pt idx="2">
                  <c:v>2022Q3</c:v>
                </c:pt>
                <c:pt idx="3">
                  <c:v>2022Q4</c:v>
                </c:pt>
              </c:strCache>
            </c:strRef>
          </c:cat>
          <c:val>
            <c:numRef>
              <c:f>Revenues!$Q$82:$T$82</c:f>
              <c:numCache>
                <c:formatCode>"$"#,##0.00_);[Red]\("$"#,##0.00\)</c:formatCode>
                <c:ptCount val="4"/>
                <c:pt idx="0">
                  <c:v>60.268208637458358</c:v>
                </c:pt>
                <c:pt idx="1">
                  <c:v>84.77937530986614</c:v>
                </c:pt>
                <c:pt idx="2">
                  <c:v>104.2677980077403</c:v>
                </c:pt>
              </c:numCache>
            </c:numRef>
          </c:val>
          <c:smooth val="0"/>
          <c:extLst>
            <c:ext xmlns:c16="http://schemas.microsoft.com/office/drawing/2014/chart" uri="{C3380CC4-5D6E-409C-BE32-E72D297353CC}">
              <c16:uniqueId val="{00000002-FC24-4AE5-A860-3C7D62C43DB7}"/>
            </c:ext>
          </c:extLst>
        </c:ser>
        <c:dLbls>
          <c:showLegendKey val="0"/>
          <c:showVal val="0"/>
          <c:showCatName val="0"/>
          <c:showSerName val="0"/>
          <c:showPercent val="0"/>
          <c:showBubbleSize val="0"/>
        </c:dLbls>
        <c:marker val="1"/>
        <c:smooth val="0"/>
        <c:axId val="892425392"/>
        <c:axId val="892426224"/>
      </c:lineChart>
      <c:catAx>
        <c:axId val="892425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6224"/>
        <c:crosses val="autoZero"/>
        <c:auto val="1"/>
        <c:lblAlgn val="ctr"/>
        <c:lblOffset val="100"/>
        <c:noMultiLvlLbl val="0"/>
      </c:catAx>
      <c:valAx>
        <c:axId val="8924262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53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Gross Margins </a:t>
            </a:r>
            <a:r>
              <a:rPr lang="en-US" sz="1400" b="0" i="0" u="none" strike="noStrike" baseline="0">
                <a:effectLst/>
              </a:rPr>
              <a:t>(Historicals and Estimates) </a:t>
            </a:r>
            <a:r>
              <a:rPr lang="en-US"/>
              <a:t>*2021 omitted </a:t>
            </a:r>
            <a:endParaRPr lang="en-US"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Margins!$A$3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Margins!$B$3:$T$3</c:f>
              <c:numCache>
                <c:formatCode>0%</c:formatCode>
                <c:ptCount val="19"/>
                <c:pt idx="0">
                  <c:v>0.34277798427441097</c:v>
                </c:pt>
                <c:pt idx="1">
                  <c:v>0.38554922419018034</c:v>
                </c:pt>
                <c:pt idx="2">
                  <c:v>0.40969055202073346</c:v>
                </c:pt>
                <c:pt idx="3">
                  <c:v>0.44218016443624697</c:v>
                </c:pt>
                <c:pt idx="4">
                  <c:v>0.44572106304831671</c:v>
                </c:pt>
                <c:pt idx="5">
                  <c:v>0.44635467990642019</c:v>
                </c:pt>
                <c:pt idx="6">
                  <c:v>-0.25187148707106333</c:v>
                </c:pt>
                <c:pt idx="8">
                  <c:v>0.26452570694533045</c:v>
                </c:pt>
                <c:pt idx="9">
                  <c:v>0.35880529765127889</c:v>
                </c:pt>
                <c:pt idx="10">
                  <c:v>0.40506636681267544</c:v>
                </c:pt>
                <c:pt idx="11">
                  <c:v>0.40526045868682609</c:v>
                </c:pt>
                <c:pt idx="12">
                  <c:v>0.41141778345293178</c:v>
                </c:pt>
                <c:pt idx="13">
                  <c:v>0.41705645943587949</c:v>
                </c:pt>
                <c:pt idx="14">
                  <c:v>0.41703446056405169</c:v>
                </c:pt>
                <c:pt idx="15">
                  <c:v>0.41591031058149286</c:v>
                </c:pt>
                <c:pt idx="16">
                  <c:v>0.41477879542907486</c:v>
                </c:pt>
                <c:pt idx="17">
                  <c:v>0.41363986935346791</c:v>
                </c:pt>
                <c:pt idx="18">
                  <c:v>0.41799999999999998</c:v>
                </c:pt>
              </c:numCache>
            </c:numRef>
          </c:yVal>
          <c:smooth val="0"/>
          <c:extLst>
            <c:ext xmlns:c16="http://schemas.microsoft.com/office/drawing/2014/chart" uri="{C3380CC4-5D6E-409C-BE32-E72D297353CC}">
              <c16:uniqueId val="{00000000-CA95-4AA1-9DBE-25DE5206AA04}"/>
            </c:ext>
          </c:extLst>
        </c:ser>
        <c:ser>
          <c:idx val="1"/>
          <c:order val="1"/>
          <c:tx>
            <c:strRef>
              <c:f>Margins!$A$4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Margins!$B$4:$T$4</c:f>
              <c:numCache>
                <c:formatCode>0%</c:formatCode>
                <c:ptCount val="19"/>
                <c:pt idx="0">
                  <c:v>0.35400402921178542</c:v>
                </c:pt>
                <c:pt idx="1">
                  <c:v>0.40868015782105127</c:v>
                </c:pt>
                <c:pt idx="2">
                  <c:v>0.43675636097382392</c:v>
                </c:pt>
                <c:pt idx="3">
                  <c:v>0.40959451741861791</c:v>
                </c:pt>
                <c:pt idx="4">
                  <c:v>0.42217043588792968</c:v>
                </c:pt>
                <c:pt idx="5">
                  <c:v>0.39303721488595439</c:v>
                </c:pt>
                <c:pt idx="6">
                  <c:v>-0.20253843403646765</c:v>
                </c:pt>
                <c:pt idx="8">
                  <c:v>0.27693319089489687</c:v>
                </c:pt>
                <c:pt idx="9">
                  <c:v>0.25602937595842612</c:v>
                </c:pt>
                <c:pt idx="10">
                  <c:v>0.2592813745439338</c:v>
                </c:pt>
                <c:pt idx="11">
                  <c:v>0.37518763630590063</c:v>
                </c:pt>
                <c:pt idx="12">
                  <c:v>0.38198614067945752</c:v>
                </c:pt>
                <c:pt idx="13">
                  <c:v>0.38835822029224493</c:v>
                </c:pt>
                <c:pt idx="14">
                  <c:v>0.3884007820567697</c:v>
                </c:pt>
                <c:pt idx="15">
                  <c:v>0.38844218861273111</c:v>
                </c:pt>
                <c:pt idx="16">
                  <c:v>0.38738923765257172</c:v>
                </c:pt>
                <c:pt idx="17">
                  <c:v>0.38632961149902234</c:v>
                </c:pt>
                <c:pt idx="18">
                  <c:v>0.38526327086976853</c:v>
                </c:pt>
              </c:numCache>
            </c:numRef>
          </c:yVal>
          <c:smooth val="0"/>
          <c:extLst>
            <c:ext xmlns:c16="http://schemas.microsoft.com/office/drawing/2014/chart" uri="{C3380CC4-5D6E-409C-BE32-E72D297353CC}">
              <c16:uniqueId val="{00000001-CA95-4AA1-9DBE-25DE5206AA04}"/>
            </c:ext>
          </c:extLst>
        </c:ser>
        <c:ser>
          <c:idx val="2"/>
          <c:order val="2"/>
          <c:tx>
            <c:strRef>
              <c:f>Margins!$A$5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Margins!$B$5:$T$5</c:f>
              <c:numCache>
                <c:formatCode>0%</c:formatCode>
                <c:ptCount val="19"/>
                <c:pt idx="0">
                  <c:v>0.37724992642072003</c:v>
                </c:pt>
                <c:pt idx="1">
                  <c:v>0.38885974988222294</c:v>
                </c:pt>
                <c:pt idx="2">
                  <c:v>0.41527246482303098</c:v>
                </c:pt>
                <c:pt idx="3">
                  <c:v>0.43225655209477087</c:v>
                </c:pt>
                <c:pt idx="4">
                  <c:v>0.4422754976577653</c:v>
                </c:pt>
                <c:pt idx="5">
                  <c:v>0.43312835209319156</c:v>
                </c:pt>
                <c:pt idx="6">
                  <c:v>-0.3228273863005991</c:v>
                </c:pt>
                <c:pt idx="8">
                  <c:v>0.13228806754131017</c:v>
                </c:pt>
                <c:pt idx="9">
                  <c:v>0.25800812001316725</c:v>
                </c:pt>
                <c:pt idx="10">
                  <c:v>0.34082718436866138</c:v>
                </c:pt>
                <c:pt idx="11">
                  <c:v>0.40461377274140448</c:v>
                </c:pt>
                <c:pt idx="12">
                  <c:v>0.42091899413614026</c:v>
                </c:pt>
                <c:pt idx="13">
                  <c:v>0.43084664592613281</c:v>
                </c:pt>
                <c:pt idx="14">
                  <c:v>0.43522310960017835</c:v>
                </c:pt>
                <c:pt idx="15">
                  <c:v>0.43956374742576898</c:v>
                </c:pt>
                <c:pt idx="16">
                  <c:v>0.44327637260666725</c:v>
                </c:pt>
                <c:pt idx="17">
                  <c:v>0.44696175004563293</c:v>
                </c:pt>
                <c:pt idx="18">
                  <c:v>0.45062009593637314</c:v>
                </c:pt>
              </c:numCache>
            </c:numRef>
          </c:yVal>
          <c:smooth val="0"/>
          <c:extLst>
            <c:ext xmlns:c16="http://schemas.microsoft.com/office/drawing/2014/chart" uri="{C3380CC4-5D6E-409C-BE32-E72D297353CC}">
              <c16:uniqueId val="{00000002-CA95-4AA1-9DBE-25DE5206AA04}"/>
            </c:ext>
          </c:extLst>
        </c:ser>
        <c:ser>
          <c:idx val="3"/>
          <c:order val="3"/>
          <c:tx>
            <c:strRef>
              <c:f>Margins!$A$6</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Margins!$B$2:$T$2</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Margins!$B$6:$T$6</c:f>
              <c:numCache>
                <c:formatCode>0%</c:formatCode>
                <c:ptCount val="19"/>
                <c:pt idx="0">
                  <c:v>0.54650582740011788</c:v>
                </c:pt>
                <c:pt idx="1">
                  <c:v>0.54560087625306575</c:v>
                </c:pt>
                <c:pt idx="2">
                  <c:v>0.50906142457478154</c:v>
                </c:pt>
                <c:pt idx="3">
                  <c:v>0.49146729504998049</c:v>
                </c:pt>
                <c:pt idx="4">
                  <c:v>0.50362892029935358</c:v>
                </c:pt>
                <c:pt idx="5">
                  <c:v>0.51441312775073589</c:v>
                </c:pt>
                <c:pt idx="6">
                  <c:v>0.1144421778619651</c:v>
                </c:pt>
                <c:pt idx="8">
                  <c:v>0.34065389917158506</c:v>
                </c:pt>
                <c:pt idx="9">
                  <c:v>0.36312206460649782</c:v>
                </c:pt>
                <c:pt idx="10">
                  <c:v>0.37163048091741435</c:v>
                </c:pt>
                <c:pt idx="11">
                  <c:v>0.42514055666155404</c:v>
                </c:pt>
                <c:pt idx="12">
                  <c:v>0.47202282469965312</c:v>
                </c:pt>
                <c:pt idx="13">
                  <c:v>0.49684731792875303</c:v>
                </c:pt>
                <c:pt idx="14">
                  <c:v>0.50646821328789871</c:v>
                </c:pt>
                <c:pt idx="15">
                  <c:v>0.51590416202547684</c:v>
                </c:pt>
                <c:pt idx="16">
                  <c:v>0.52431559928317373</c:v>
                </c:pt>
                <c:pt idx="17">
                  <c:v>0.53257689131846708</c:v>
                </c:pt>
                <c:pt idx="18">
                  <c:v>0.54069077660561327</c:v>
                </c:pt>
              </c:numCache>
            </c:numRef>
          </c:yVal>
          <c:smooth val="0"/>
          <c:extLst>
            <c:ext xmlns:c16="http://schemas.microsoft.com/office/drawing/2014/chart" uri="{C3380CC4-5D6E-409C-BE32-E72D297353CC}">
              <c16:uniqueId val="{00000003-CA95-4AA1-9DBE-25DE5206AA04}"/>
            </c:ext>
          </c:extLst>
        </c:ser>
        <c:dLbls>
          <c:showLegendKey val="0"/>
          <c:showVal val="0"/>
          <c:showCatName val="0"/>
          <c:showSerName val="0"/>
          <c:showPercent val="0"/>
          <c:showBubbleSize val="0"/>
        </c:dLbls>
        <c:axId val="600970895"/>
        <c:axId val="600962575"/>
      </c:scatterChart>
      <c:valAx>
        <c:axId val="60097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62575"/>
        <c:crosses val="autoZero"/>
        <c:crossBetween val="midCat"/>
      </c:valAx>
      <c:valAx>
        <c:axId val="60096257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9708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Operating Margins </a:t>
            </a:r>
            <a:r>
              <a:rPr lang="en-US" sz="1400" b="0" i="0" u="none" strike="noStrike" baseline="0">
                <a:effectLst/>
              </a:rPr>
              <a:t>(Historicals and Estimates) </a:t>
            </a:r>
            <a:r>
              <a:rPr lang="en-US"/>
              <a:t>*2020/20</a:t>
            </a:r>
            <a:r>
              <a:rPr lang="en-US" baseline="0"/>
              <a:t>21 omitted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Margins!$A$10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Margins!$B$10:$T$10</c:f>
              <c:numCache>
                <c:formatCode>0%</c:formatCode>
                <c:ptCount val="19"/>
                <c:pt idx="0">
                  <c:v>0.11665120728693519</c:v>
                </c:pt>
                <c:pt idx="1">
                  <c:v>0.10542542718641969</c:v>
                </c:pt>
                <c:pt idx="2">
                  <c:v>0.1738671110891411</c:v>
                </c:pt>
                <c:pt idx="3">
                  <c:v>0.19870424146176682</c:v>
                </c:pt>
                <c:pt idx="4">
                  <c:v>0.19958225500140625</c:v>
                </c:pt>
                <c:pt idx="5">
                  <c:v>0.19018831472851352</c:v>
                </c:pt>
                <c:pt idx="8">
                  <c:v>-5.2124541473663778E-2</c:v>
                </c:pt>
                <c:pt idx="9">
                  <c:v>8.8805297651278911E-2</c:v>
                </c:pt>
                <c:pt idx="10">
                  <c:v>0.16506636681267545</c:v>
                </c:pt>
                <c:pt idx="11">
                  <c:v>0.17526045868682605</c:v>
                </c:pt>
                <c:pt idx="12">
                  <c:v>0.18141778345293175</c:v>
                </c:pt>
                <c:pt idx="13">
                  <c:v>0.1870564594358794</c:v>
                </c:pt>
                <c:pt idx="14">
                  <c:v>0.2070344605640517</c:v>
                </c:pt>
                <c:pt idx="15">
                  <c:v>0.20591031058149289</c:v>
                </c:pt>
                <c:pt idx="16">
                  <c:v>0.20477879542907487</c:v>
                </c:pt>
                <c:pt idx="17">
                  <c:v>0.20363986935346792</c:v>
                </c:pt>
                <c:pt idx="18">
                  <c:v>0.21</c:v>
                </c:pt>
              </c:numCache>
            </c:numRef>
          </c:yVal>
          <c:smooth val="0"/>
          <c:extLst>
            <c:ext xmlns:c16="http://schemas.microsoft.com/office/drawing/2014/chart" uri="{C3380CC4-5D6E-409C-BE32-E72D297353CC}">
              <c16:uniqueId val="{00000000-C007-41B5-941E-6B143D7A2BE3}"/>
            </c:ext>
          </c:extLst>
        </c:ser>
        <c:ser>
          <c:idx val="1"/>
          <c:order val="1"/>
          <c:tx>
            <c:strRef>
              <c:f>Margins!$A$11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Margins!$B$11:$T$11</c:f>
              <c:numCache>
                <c:formatCode>0%</c:formatCode>
                <c:ptCount val="19"/>
                <c:pt idx="0">
                  <c:v>0.11155880130949383</c:v>
                </c:pt>
                <c:pt idx="1">
                  <c:v>0.16380297823596793</c:v>
                </c:pt>
                <c:pt idx="2">
                  <c:v>0.18738178046250534</c:v>
                </c:pt>
                <c:pt idx="3">
                  <c:v>0.16042261564820104</c:v>
                </c:pt>
                <c:pt idx="4">
                  <c:v>0.17604999735183519</c:v>
                </c:pt>
                <c:pt idx="5">
                  <c:v>0.15735894357743097</c:v>
                </c:pt>
                <c:pt idx="8">
                  <c:v>-0.35976662010025473</c:v>
                </c:pt>
                <c:pt idx="9">
                  <c:v>-0.14167875363220503</c:v>
                </c:pt>
                <c:pt idx="10">
                  <c:v>-1.8404073626767229E-3</c:v>
                </c:pt>
                <c:pt idx="11">
                  <c:v>0.15297387835871007</c:v>
                </c:pt>
                <c:pt idx="12">
                  <c:v>0.16117079747978538</c:v>
                </c:pt>
                <c:pt idx="13">
                  <c:v>0.1668007169310311</c:v>
                </c:pt>
                <c:pt idx="14">
                  <c:v>0.16684327869555596</c:v>
                </c:pt>
                <c:pt idx="15">
                  <c:v>0.1668846852515174</c:v>
                </c:pt>
                <c:pt idx="16">
                  <c:v>0.1625801663236664</c:v>
                </c:pt>
                <c:pt idx="17">
                  <c:v>0.16126848372093464</c:v>
                </c:pt>
                <c:pt idx="18">
                  <c:v>0.1599495972125001</c:v>
                </c:pt>
              </c:numCache>
            </c:numRef>
          </c:yVal>
          <c:smooth val="0"/>
          <c:extLst>
            <c:ext xmlns:c16="http://schemas.microsoft.com/office/drawing/2014/chart" uri="{C3380CC4-5D6E-409C-BE32-E72D297353CC}">
              <c16:uniqueId val="{00000001-C007-41B5-941E-6B143D7A2BE3}"/>
            </c:ext>
          </c:extLst>
        </c:ser>
        <c:ser>
          <c:idx val="2"/>
          <c:order val="2"/>
          <c:tx>
            <c:strRef>
              <c:f>Margins!$A$12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Margins!$B$12:$T$12</c:f>
              <c:numCache>
                <c:formatCode>0%</c:formatCode>
                <c:ptCount val="19"/>
                <c:pt idx="0">
                  <c:v>0.16088941354114689</c:v>
                </c:pt>
                <c:pt idx="1">
                  <c:v>0.16167967718839249</c:v>
                </c:pt>
                <c:pt idx="2">
                  <c:v>0.18987726373587155</c:v>
                </c:pt>
                <c:pt idx="3">
                  <c:v>0.19436360014269369</c:v>
                </c:pt>
                <c:pt idx="4">
                  <c:v>0.20132400458125066</c:v>
                </c:pt>
                <c:pt idx="5">
                  <c:v>0.18228423583880848</c:v>
                </c:pt>
                <c:pt idx="8">
                  <c:v>-0.29475246384368703</c:v>
                </c:pt>
                <c:pt idx="9">
                  <c:v>-7.1991879986832777E-2</c:v>
                </c:pt>
                <c:pt idx="10">
                  <c:v>7.0827184368661381E-2</c:v>
                </c:pt>
                <c:pt idx="11">
                  <c:v>0.14461377274140449</c:v>
                </c:pt>
                <c:pt idx="12">
                  <c:v>0.18091899413614021</c:v>
                </c:pt>
                <c:pt idx="13">
                  <c:v>0.2008466459261328</c:v>
                </c:pt>
                <c:pt idx="14">
                  <c:v>0.21522310960017829</c:v>
                </c:pt>
                <c:pt idx="15">
                  <c:v>0.21956374742576901</c:v>
                </c:pt>
                <c:pt idx="16">
                  <c:v>0.23327637260666723</c:v>
                </c:pt>
                <c:pt idx="17">
                  <c:v>0.23696175004563291</c:v>
                </c:pt>
                <c:pt idx="18">
                  <c:v>0.24062009593637315</c:v>
                </c:pt>
              </c:numCache>
            </c:numRef>
          </c:yVal>
          <c:smooth val="0"/>
          <c:extLst>
            <c:ext xmlns:c16="http://schemas.microsoft.com/office/drawing/2014/chart" uri="{C3380CC4-5D6E-409C-BE32-E72D297353CC}">
              <c16:uniqueId val="{00000002-C007-41B5-941E-6B143D7A2BE3}"/>
            </c:ext>
          </c:extLst>
        </c:ser>
        <c:ser>
          <c:idx val="3"/>
          <c:order val="3"/>
          <c:tx>
            <c:strRef>
              <c:f>Margins!$A$13</c:f>
              <c:strCache>
                <c:ptCount val="1"/>
                <c:pt idx="0">
                  <c:v>LIND</c:v>
                </c:pt>
              </c:strCache>
            </c:strRef>
          </c:tx>
          <c:spPr>
            <a:ln w="19050" cap="rnd">
              <a:noFill/>
              <a:round/>
            </a:ln>
            <a:effectLst/>
          </c:spPr>
          <c:marker>
            <c:symbol val="circle"/>
            <c:size val="5"/>
            <c:spPr>
              <a:solidFill>
                <a:schemeClr val="accent4"/>
              </a:solidFill>
              <a:ln w="9525">
                <a:solidFill>
                  <a:schemeClr val="accent4"/>
                </a:solidFill>
              </a:ln>
              <a:effectLst/>
            </c:spPr>
          </c:marker>
          <c:xVal>
            <c:numRef>
              <c:f>Margins!$B$9:$T$9</c:f>
              <c:numCache>
                <c:formatCode>General</c:formatCode>
                <c:ptCount val="19"/>
                <c:pt idx="0">
                  <c:v>2014</c:v>
                </c:pt>
                <c:pt idx="1">
                  <c:v>2015</c:v>
                </c:pt>
                <c:pt idx="2">
                  <c:v>2016</c:v>
                </c:pt>
                <c:pt idx="3">
                  <c:v>2017</c:v>
                </c:pt>
                <c:pt idx="4">
                  <c:v>2018</c:v>
                </c:pt>
                <c:pt idx="5">
                  <c:v>2019</c:v>
                </c:pt>
                <c:pt idx="6">
                  <c:v>2020</c:v>
                </c:pt>
                <c:pt idx="7">
                  <c:v>2021</c:v>
                </c:pt>
                <c:pt idx="8">
                  <c:v>2022</c:v>
                </c:pt>
                <c:pt idx="9">
                  <c:v>2023</c:v>
                </c:pt>
                <c:pt idx="10">
                  <c:v>2024</c:v>
                </c:pt>
                <c:pt idx="11">
                  <c:v>2025</c:v>
                </c:pt>
                <c:pt idx="12">
                  <c:v>2026</c:v>
                </c:pt>
                <c:pt idx="13">
                  <c:v>2027</c:v>
                </c:pt>
                <c:pt idx="14">
                  <c:v>2028</c:v>
                </c:pt>
                <c:pt idx="15">
                  <c:v>2029</c:v>
                </c:pt>
                <c:pt idx="16">
                  <c:v>2030</c:v>
                </c:pt>
                <c:pt idx="17">
                  <c:v>2031</c:v>
                </c:pt>
                <c:pt idx="18">
                  <c:v>2032</c:v>
                </c:pt>
              </c:numCache>
            </c:numRef>
          </c:xVal>
          <c:yVal>
            <c:numRef>
              <c:f>Margins!$B$13:$T$13</c:f>
              <c:numCache>
                <c:formatCode>0%</c:formatCode>
                <c:ptCount val="19"/>
                <c:pt idx="0">
                  <c:v>0.15330622445946016</c:v>
                </c:pt>
                <c:pt idx="1">
                  <c:v>7.3824320784818029E-2</c:v>
                </c:pt>
                <c:pt idx="2">
                  <c:v>5.7690244526420881E-2</c:v>
                </c:pt>
                <c:pt idx="3">
                  <c:v>4.031459190105964E-2</c:v>
                </c:pt>
                <c:pt idx="4">
                  <c:v>8.1799221267280911E-2</c:v>
                </c:pt>
                <c:pt idx="5">
                  <c:v>9.6799673555043805E-2</c:v>
                </c:pt>
                <c:pt idx="8">
                  <c:v>-9.3536845955844536E-2</c:v>
                </c:pt>
                <c:pt idx="9">
                  <c:v>-4.6877935393502178E-2</c:v>
                </c:pt>
                <c:pt idx="10">
                  <c:v>-8.3695190825856351E-3</c:v>
                </c:pt>
                <c:pt idx="11">
                  <c:v>4.5140556661554053E-2</c:v>
                </c:pt>
                <c:pt idx="12">
                  <c:v>0.11202282469965311</c:v>
                </c:pt>
                <c:pt idx="13">
                  <c:v>0.15684731792875301</c:v>
                </c:pt>
                <c:pt idx="14">
                  <c:v>0.18646821328789873</c:v>
                </c:pt>
                <c:pt idx="15">
                  <c:v>0.21590416202547685</c:v>
                </c:pt>
                <c:pt idx="16">
                  <c:v>0.22431559928317379</c:v>
                </c:pt>
                <c:pt idx="17">
                  <c:v>0.23257689131846709</c:v>
                </c:pt>
                <c:pt idx="18">
                  <c:v>0.24069077660561319</c:v>
                </c:pt>
              </c:numCache>
            </c:numRef>
          </c:yVal>
          <c:smooth val="0"/>
          <c:extLst>
            <c:ext xmlns:c16="http://schemas.microsoft.com/office/drawing/2014/chart" uri="{C3380CC4-5D6E-409C-BE32-E72D297353CC}">
              <c16:uniqueId val="{00000003-C007-41B5-941E-6B143D7A2BE3}"/>
            </c:ext>
          </c:extLst>
        </c:ser>
        <c:dLbls>
          <c:showLegendKey val="0"/>
          <c:showVal val="0"/>
          <c:showCatName val="0"/>
          <c:showSerName val="0"/>
          <c:showPercent val="0"/>
          <c:showBubbleSize val="0"/>
        </c:dLbls>
        <c:axId val="731208303"/>
        <c:axId val="731220783"/>
      </c:scatterChart>
      <c:valAx>
        <c:axId val="73120830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20783"/>
        <c:crosses val="autoZero"/>
        <c:crossBetween val="midCat"/>
      </c:valAx>
      <c:valAx>
        <c:axId val="7312207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2083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Occupancy Rate, full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Occupency!$B$3:$N$3</c:f>
              <c:numCache>
                <c:formatCode>0%</c:formatCode>
                <c:ptCount val="13"/>
                <c:pt idx="0">
                  <c:v>1.0433479009299904</c:v>
                </c:pt>
                <c:pt idx="1">
                  <c:v>1.04762377578192</c:v>
                </c:pt>
                <c:pt idx="2">
                  <c:v>1.0442715750498435</c:v>
                </c:pt>
                <c:pt idx="3">
                  <c:v>1.0467081483923379</c:v>
                </c:pt>
                <c:pt idx="4">
                  <c:v>1.0556763597081318</c:v>
                </c:pt>
                <c:pt idx="5">
                  <c:v>1.0512014485148284</c:v>
                </c:pt>
                <c:pt idx="6">
                  <c:v>1.0635586901015637</c:v>
                </c:pt>
                <c:pt idx="7">
                  <c:v>1.0839962666532794</c:v>
                </c:pt>
                <c:pt idx="8">
                  <c:v>1.0892041348586339</c:v>
                </c:pt>
                <c:pt idx="9">
                  <c:v>1.0813734625547498</c:v>
                </c:pt>
                <c:pt idx="10">
                  <c:v>1.0185002101311924</c:v>
                </c:pt>
                <c:pt idx="11">
                  <c:v>0.49310483052347576</c:v>
                </c:pt>
                <c:pt idx="12">
                  <c:v>0.85082280178602421</c:v>
                </c:pt>
              </c:numCache>
            </c:numRef>
          </c:yVal>
          <c:smooth val="0"/>
          <c:extLst>
            <c:ext xmlns:c16="http://schemas.microsoft.com/office/drawing/2014/chart" uri="{C3380CC4-5D6E-409C-BE32-E72D297353CC}">
              <c16:uniqueId val="{00000000-0E99-467E-B08C-A7830BC006CF}"/>
            </c:ext>
          </c:extLst>
        </c:ser>
        <c:ser>
          <c:idx val="1"/>
          <c:order val="1"/>
          <c:tx>
            <c:strRef>
              <c:f>Occupency!$A$4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Occupency!$B$4:$N$4</c:f>
              <c:numCache>
                <c:formatCode>0%</c:formatCode>
                <c:ptCount val="13"/>
                <c:pt idx="0">
                  <c:v>1.032</c:v>
                </c:pt>
                <c:pt idx="1">
                  <c:v>1.038</c:v>
                </c:pt>
                <c:pt idx="2">
                  <c:v>1.0549999999999999</c:v>
                </c:pt>
                <c:pt idx="3">
                  <c:v>1.0509999999999999</c:v>
                </c:pt>
                <c:pt idx="4">
                  <c:v>1.0409999999999999</c:v>
                </c:pt>
                <c:pt idx="5">
                  <c:v>1.048</c:v>
                </c:pt>
                <c:pt idx="6">
                  <c:v>1.0589999999999999</c:v>
                </c:pt>
                <c:pt idx="7">
                  <c:v>1.0589999999999999</c:v>
                </c:pt>
                <c:pt idx="8">
                  <c:v>1.069</c:v>
                </c:pt>
                <c:pt idx="9">
                  <c:v>1.0680000000000001</c:v>
                </c:pt>
                <c:pt idx="10">
                  <c:v>1.0153256704980842</c:v>
                </c:pt>
                <c:pt idx="11">
                  <c:v>0.56164383561643827</c:v>
                </c:pt>
                <c:pt idx="12">
                  <c:v>0.75310344827586206</c:v>
                </c:pt>
              </c:numCache>
            </c:numRef>
          </c:yVal>
          <c:smooth val="0"/>
          <c:extLst>
            <c:ext xmlns:c16="http://schemas.microsoft.com/office/drawing/2014/chart" uri="{C3380CC4-5D6E-409C-BE32-E72D297353CC}">
              <c16:uniqueId val="{00000001-0E99-467E-B08C-A7830BC006CF}"/>
            </c:ext>
          </c:extLst>
        </c:ser>
        <c:ser>
          <c:idx val="2"/>
          <c:order val="2"/>
          <c:tx>
            <c:strRef>
              <c:f>Occupency!$A$5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Occupency!$B$2:$N$2</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Occupency!$B$5:$N$5</c:f>
              <c:numCache>
                <c:formatCode>0%</c:formatCode>
                <c:ptCount val="13"/>
                <c:pt idx="0">
                  <c:v>1.0873645486623789</c:v>
                </c:pt>
                <c:pt idx="1">
                  <c:v>1.0817071235919404</c:v>
                </c:pt>
                <c:pt idx="2">
                  <c:v>1.0760411134368459</c:v>
                </c:pt>
                <c:pt idx="3">
                  <c:v>1.091392085160154</c:v>
                </c:pt>
                <c:pt idx="4">
                  <c:v>1.0896739130434783</c:v>
                </c:pt>
                <c:pt idx="5">
                  <c:v>1.0902721088435376</c:v>
                </c:pt>
                <c:pt idx="6">
                  <c:v>1.0740534929164629</c:v>
                </c:pt>
                <c:pt idx="7">
                  <c:v>1.0667841551769814</c:v>
                </c:pt>
                <c:pt idx="8">
                  <c:v>1.0761559527853259</c:v>
                </c:pt>
                <c:pt idx="9">
                  <c:v>1.0730212208418144</c:v>
                </c:pt>
                <c:pt idx="10">
                  <c:v>1.0375381929288521</c:v>
                </c:pt>
                <c:pt idx="11">
                  <c:v>0.52681612224953356</c:v>
                </c:pt>
              </c:numCache>
            </c:numRef>
          </c:yVal>
          <c:smooth val="0"/>
          <c:extLst>
            <c:ext xmlns:c16="http://schemas.microsoft.com/office/drawing/2014/chart" uri="{C3380CC4-5D6E-409C-BE32-E72D297353CC}">
              <c16:uniqueId val="{00000002-0E99-467E-B08C-A7830BC006CF}"/>
            </c:ext>
          </c:extLst>
        </c:ser>
        <c:dLbls>
          <c:showLegendKey val="0"/>
          <c:showVal val="0"/>
          <c:showCatName val="0"/>
          <c:showSerName val="0"/>
          <c:showPercent val="0"/>
          <c:showBubbleSize val="0"/>
        </c:dLbls>
        <c:axId val="1866350863"/>
        <c:axId val="1866350031"/>
      </c:scatterChart>
      <c:valAx>
        <c:axId val="18663508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50031"/>
        <c:crosses val="autoZero"/>
        <c:crossBetween val="midCat"/>
      </c:valAx>
      <c:valAx>
        <c:axId val="18663500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35086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Occupancy rate,</a:t>
            </a:r>
            <a:r>
              <a:rPr lang="en-US" baseline="0"/>
              <a:t> quarterly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Occupency!$A$8</c:f>
              <c:strCache>
                <c:ptCount val="1"/>
                <c:pt idx="0">
                  <c:v>RCL</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strRef>
              <c:f>Occupency!$B$7:$E$7</c:f>
              <c:strCache>
                <c:ptCount val="4"/>
                <c:pt idx="0">
                  <c:v>2022Q1</c:v>
                </c:pt>
                <c:pt idx="1">
                  <c:v>2022Q2</c:v>
                </c:pt>
                <c:pt idx="2">
                  <c:v>2022Q3</c:v>
                </c:pt>
                <c:pt idx="3">
                  <c:v>2022Q4</c:v>
                </c:pt>
              </c:strCache>
            </c:strRef>
          </c:cat>
          <c:val>
            <c:numRef>
              <c:f>Occupency!$B$8:$E$8</c:f>
              <c:numCache>
                <c:formatCode>0%</c:formatCode>
                <c:ptCount val="4"/>
                <c:pt idx="0">
                  <c:v>0.57441264022670246</c:v>
                </c:pt>
                <c:pt idx="1">
                  <c:v>0.8201031478549714</c:v>
                </c:pt>
                <c:pt idx="2">
                  <c:v>0.96298858526461428</c:v>
                </c:pt>
                <c:pt idx="3">
                  <c:v>0.94923379988777146</c:v>
                </c:pt>
              </c:numCache>
            </c:numRef>
          </c:val>
          <c:smooth val="0"/>
          <c:extLst>
            <c:ext xmlns:c16="http://schemas.microsoft.com/office/drawing/2014/chart" uri="{C3380CC4-5D6E-409C-BE32-E72D297353CC}">
              <c16:uniqueId val="{00000000-CFDC-4252-9C68-06052C8360AA}"/>
            </c:ext>
          </c:extLst>
        </c:ser>
        <c:ser>
          <c:idx val="1"/>
          <c:order val="1"/>
          <c:tx>
            <c:strRef>
              <c:f>Occupency!$A$9</c:f>
              <c:strCache>
                <c:ptCount val="1"/>
                <c:pt idx="0">
                  <c:v>CCL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strRef>
              <c:f>Occupency!$B$7:$E$7</c:f>
              <c:strCache>
                <c:ptCount val="4"/>
                <c:pt idx="0">
                  <c:v>2022Q1</c:v>
                </c:pt>
                <c:pt idx="1">
                  <c:v>2022Q2</c:v>
                </c:pt>
                <c:pt idx="2">
                  <c:v>2022Q3</c:v>
                </c:pt>
                <c:pt idx="3">
                  <c:v>2022Q4</c:v>
                </c:pt>
              </c:strCache>
            </c:strRef>
          </c:cat>
          <c:val>
            <c:numRef>
              <c:f>Occupency!$B$9:$E$9</c:f>
              <c:numCache>
                <c:formatCode>0%</c:formatCode>
                <c:ptCount val="4"/>
                <c:pt idx="0">
                  <c:v>0.54263624080468398</c:v>
                </c:pt>
                <c:pt idx="1">
                  <c:v>0.68606744269770781</c:v>
                </c:pt>
                <c:pt idx="2">
                  <c:v>0.84225553176302637</c:v>
                </c:pt>
                <c:pt idx="3">
                  <c:v>0.85116279069767442</c:v>
                </c:pt>
              </c:numCache>
            </c:numRef>
          </c:val>
          <c:smooth val="0"/>
          <c:extLst>
            <c:ext xmlns:c16="http://schemas.microsoft.com/office/drawing/2014/chart" uri="{C3380CC4-5D6E-409C-BE32-E72D297353CC}">
              <c16:uniqueId val="{00000001-CFDC-4252-9C68-06052C8360AA}"/>
            </c:ext>
          </c:extLst>
        </c:ser>
        <c:ser>
          <c:idx val="2"/>
          <c:order val="2"/>
          <c:tx>
            <c:strRef>
              <c:f>Occupency!$A$10</c:f>
              <c:strCache>
                <c:ptCount val="1"/>
                <c:pt idx="0">
                  <c:v>NCLH</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cat>
            <c:strRef>
              <c:f>Occupency!$B$7:$E$7</c:f>
              <c:strCache>
                <c:ptCount val="4"/>
                <c:pt idx="0">
                  <c:v>2022Q1</c:v>
                </c:pt>
                <c:pt idx="1">
                  <c:v>2022Q2</c:v>
                </c:pt>
                <c:pt idx="2">
                  <c:v>2022Q3</c:v>
                </c:pt>
                <c:pt idx="3">
                  <c:v>2022Q4</c:v>
                </c:pt>
              </c:strCache>
            </c:strRef>
          </c:cat>
          <c:val>
            <c:numRef>
              <c:f>Occupency!$B$10:$E$10</c:f>
              <c:numCache>
                <c:formatCode>0%</c:formatCode>
                <c:ptCount val="4"/>
                <c:pt idx="0">
                  <c:v>0.47994512403331641</c:v>
                </c:pt>
                <c:pt idx="1">
                  <c:v>0.64652626587053519</c:v>
                </c:pt>
                <c:pt idx="2">
                  <c:v>0.81486000268035363</c:v>
                </c:pt>
              </c:numCache>
            </c:numRef>
          </c:val>
          <c:smooth val="0"/>
          <c:extLst>
            <c:ext xmlns:c16="http://schemas.microsoft.com/office/drawing/2014/chart" uri="{C3380CC4-5D6E-409C-BE32-E72D297353CC}">
              <c16:uniqueId val="{00000002-CFDC-4252-9C68-06052C8360AA}"/>
            </c:ext>
          </c:extLst>
        </c:ser>
        <c:dLbls>
          <c:showLegendKey val="0"/>
          <c:showVal val="0"/>
          <c:showCatName val="0"/>
          <c:showSerName val="0"/>
          <c:showPercent val="0"/>
          <c:showBubbleSize val="0"/>
        </c:dLbls>
        <c:marker val="1"/>
        <c:smooth val="0"/>
        <c:axId val="2073330895"/>
        <c:axId val="2073325071"/>
      </c:lineChart>
      <c:catAx>
        <c:axId val="20733308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25071"/>
        <c:crosses val="autoZero"/>
        <c:auto val="1"/>
        <c:lblAlgn val="ctr"/>
        <c:lblOffset val="100"/>
        <c:noMultiLvlLbl val="1"/>
      </c:catAx>
      <c:valAx>
        <c:axId val="207332507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333089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EBITDA, Full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Revenues!$A$33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Revenues!$F$33:$N$33</c:f>
              <c:numCache>
                <c:formatCode>#,##0</c:formatCode>
                <c:ptCount val="9"/>
                <c:pt idx="0">
                  <c:v>1714.2689999999998</c:v>
                </c:pt>
                <c:pt idx="1">
                  <c:v>1701.933</c:v>
                </c:pt>
                <c:pt idx="2">
                  <c:v>2372.1630000000005</c:v>
                </c:pt>
                <c:pt idx="3">
                  <c:v>2695.3999999999987</c:v>
                </c:pt>
                <c:pt idx="4">
                  <c:v>2928.5000000000009</c:v>
                </c:pt>
                <c:pt idx="5">
                  <c:v>3328.6269999999995</c:v>
                </c:pt>
                <c:pt idx="6">
                  <c:v>-3322.3150000000005</c:v>
                </c:pt>
                <c:pt idx="7">
                  <c:v>-2577.442</c:v>
                </c:pt>
                <c:pt idx="8">
                  <c:v>642.59899999999948</c:v>
                </c:pt>
              </c:numCache>
            </c:numRef>
          </c:yVal>
          <c:smooth val="0"/>
          <c:extLst>
            <c:ext xmlns:c16="http://schemas.microsoft.com/office/drawing/2014/chart" uri="{C3380CC4-5D6E-409C-BE32-E72D297353CC}">
              <c16:uniqueId val="{00000000-87C4-4B2A-8459-9EA2DE522718}"/>
            </c:ext>
          </c:extLst>
        </c:ser>
        <c:ser>
          <c:idx val="1"/>
          <c:order val="1"/>
          <c:tx>
            <c:strRef>
              <c:f>Revenues!$A$34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Revenues!$F$34:$N$34</c:f>
              <c:numCache>
                <c:formatCode>#,##0</c:formatCode>
                <c:ptCount val="9"/>
                <c:pt idx="0">
                  <c:v>3409</c:v>
                </c:pt>
                <c:pt idx="1">
                  <c:v>4200</c:v>
                </c:pt>
                <c:pt idx="2">
                  <c:v>4809</c:v>
                </c:pt>
                <c:pt idx="3">
                  <c:v>4655</c:v>
                </c:pt>
                <c:pt idx="4">
                  <c:v>5341</c:v>
                </c:pt>
                <c:pt idx="5">
                  <c:v>5437</c:v>
                </c:pt>
                <c:pt idx="6">
                  <c:v>-6625</c:v>
                </c:pt>
                <c:pt idx="7">
                  <c:v>-4857</c:v>
                </c:pt>
                <c:pt idx="8">
                  <c:v>-2103</c:v>
                </c:pt>
              </c:numCache>
            </c:numRef>
          </c:yVal>
          <c:smooth val="0"/>
          <c:extLst>
            <c:ext xmlns:c16="http://schemas.microsoft.com/office/drawing/2014/chart" uri="{C3380CC4-5D6E-409C-BE32-E72D297353CC}">
              <c16:uniqueId val="{00000001-87C4-4B2A-8459-9EA2DE522718}"/>
            </c:ext>
          </c:extLst>
        </c:ser>
        <c:ser>
          <c:idx val="2"/>
          <c:order val="2"/>
          <c:tx>
            <c:strRef>
              <c:f>Revenues!$A$35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Revenues!$F$32:$N$32</c:f>
              <c:numCache>
                <c:formatCode>General</c:formatCode>
                <c:ptCount val="9"/>
                <c:pt idx="0">
                  <c:v>2014</c:v>
                </c:pt>
                <c:pt idx="1">
                  <c:v>2015</c:v>
                </c:pt>
                <c:pt idx="2">
                  <c:v>2016</c:v>
                </c:pt>
                <c:pt idx="3">
                  <c:v>2017</c:v>
                </c:pt>
                <c:pt idx="4">
                  <c:v>2018</c:v>
                </c:pt>
                <c:pt idx="5">
                  <c:v>2019</c:v>
                </c:pt>
                <c:pt idx="6">
                  <c:v>2020</c:v>
                </c:pt>
                <c:pt idx="7">
                  <c:v>2021</c:v>
                </c:pt>
                <c:pt idx="8">
                  <c:v>2022</c:v>
                </c:pt>
              </c:numCache>
            </c:numRef>
          </c:xVal>
          <c:yVal>
            <c:numRef>
              <c:f>Revenues!$F$35:$N$35</c:f>
              <c:numCache>
                <c:formatCode>#,##0</c:formatCode>
                <c:ptCount val="9"/>
                <c:pt idx="0">
                  <c:v>776.06800000000021</c:v>
                </c:pt>
                <c:pt idx="1">
                  <c:v>1134.6240000000003</c:v>
                </c:pt>
                <c:pt idx="2">
                  <c:v>1358.0290000000005</c:v>
                </c:pt>
                <c:pt idx="3">
                  <c:v>1558.777</c:v>
                </c:pt>
                <c:pt idx="4">
                  <c:v>1780.0999999999995</c:v>
                </c:pt>
                <c:pt idx="5">
                  <c:v>1824.1899999999991</c:v>
                </c:pt>
                <c:pt idx="6">
                  <c:v>-2766.29</c:v>
                </c:pt>
                <c:pt idx="7">
                  <c:v>-1851.4979999999998</c:v>
                </c:pt>
              </c:numCache>
            </c:numRef>
          </c:yVal>
          <c:smooth val="0"/>
          <c:extLst>
            <c:ext xmlns:c16="http://schemas.microsoft.com/office/drawing/2014/chart" uri="{C3380CC4-5D6E-409C-BE32-E72D297353CC}">
              <c16:uniqueId val="{00000002-87C4-4B2A-8459-9EA2DE522718}"/>
            </c:ext>
          </c:extLst>
        </c:ser>
        <c:dLbls>
          <c:showLegendKey val="0"/>
          <c:showVal val="0"/>
          <c:showCatName val="0"/>
          <c:showSerName val="0"/>
          <c:showPercent val="0"/>
          <c:showBubbleSize val="0"/>
        </c:dLbls>
        <c:axId val="606055023"/>
        <c:axId val="606073327"/>
      </c:scatterChart>
      <c:valAx>
        <c:axId val="6060550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73327"/>
        <c:crosses val="autoZero"/>
        <c:crossBetween val="midCat"/>
      </c:valAx>
      <c:valAx>
        <c:axId val="6060733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Dollars (in</a:t>
                </a:r>
                <a:r>
                  <a:rPr lang="en-US" baseline="0"/>
                  <a:t> millions)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05502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a:t>
            </a:r>
            <a:r>
              <a:rPr lang="en-US" baseline="0"/>
              <a:t> per Y</a:t>
            </a:r>
            <a:r>
              <a:rPr lang="en-US"/>
              <a:t>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Occupency!$A$14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Occupency!$B$14:$O$14</c:f>
              <c:numCache>
                <c:formatCode>#,##0.00</c:formatCode>
                <c:ptCount val="14"/>
                <c:pt idx="0">
                  <c:v>30.911069999999999</c:v>
                </c:pt>
                <c:pt idx="1">
                  <c:v>33.235500000000002</c:v>
                </c:pt>
                <c:pt idx="2">
                  <c:v>33.705599999999997</c:v>
                </c:pt>
                <c:pt idx="3">
                  <c:v>33.974800000000002</c:v>
                </c:pt>
                <c:pt idx="4">
                  <c:v>34.773915000000002</c:v>
                </c:pt>
                <c:pt idx="5">
                  <c:v>36.646639</c:v>
                </c:pt>
                <c:pt idx="6">
                  <c:v>37.844644000000002</c:v>
                </c:pt>
                <c:pt idx="7">
                  <c:v>36.930939000000002</c:v>
                </c:pt>
                <c:pt idx="8">
                  <c:v>38.425303999999997</c:v>
                </c:pt>
                <c:pt idx="9">
                  <c:v>41.432451</c:v>
                </c:pt>
                <c:pt idx="10">
                  <c:v>8.5399030000000007</c:v>
                </c:pt>
                <c:pt idx="11">
                  <c:v>11.767441</c:v>
                </c:pt>
                <c:pt idx="12">
                  <c:v>41.197650000000003</c:v>
                </c:pt>
                <c:pt idx="13">
                  <c:v>47</c:v>
                </c:pt>
              </c:numCache>
            </c:numRef>
          </c:yVal>
          <c:smooth val="0"/>
          <c:extLst>
            <c:ext xmlns:c16="http://schemas.microsoft.com/office/drawing/2014/chart" uri="{C3380CC4-5D6E-409C-BE32-E72D297353CC}">
              <c16:uniqueId val="{00000000-540C-49DE-A3FF-24A38EE4CED3}"/>
            </c:ext>
          </c:extLst>
        </c:ser>
        <c:ser>
          <c:idx val="1"/>
          <c:order val="1"/>
          <c:tx>
            <c:strRef>
              <c:f>Occupency!$A$15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Occupency!$B$15:$O$15</c:f>
              <c:numCache>
                <c:formatCode>#,##0.00</c:formatCode>
                <c:ptCount val="14"/>
                <c:pt idx="0">
                  <c:v>66.545159999999996</c:v>
                </c:pt>
                <c:pt idx="1">
                  <c:v>69.9709</c:v>
                </c:pt>
                <c:pt idx="2">
                  <c:v>71.975999999999999</c:v>
                </c:pt>
                <c:pt idx="3">
                  <c:v>74.033000000000001</c:v>
                </c:pt>
                <c:pt idx="4">
                  <c:v>76</c:v>
                </c:pt>
                <c:pt idx="5">
                  <c:v>77.307000000000002</c:v>
                </c:pt>
                <c:pt idx="6">
                  <c:v>80.001999999999995</c:v>
                </c:pt>
                <c:pt idx="7">
                  <c:v>82.302999999999997</c:v>
                </c:pt>
                <c:pt idx="8">
                  <c:v>83.872</c:v>
                </c:pt>
                <c:pt idx="9">
                  <c:v>87.424000000000007</c:v>
                </c:pt>
                <c:pt idx="10">
                  <c:v>26.1</c:v>
                </c:pt>
                <c:pt idx="11">
                  <c:v>14.6</c:v>
                </c:pt>
                <c:pt idx="12">
                  <c:v>72.5</c:v>
                </c:pt>
                <c:pt idx="13">
                  <c:v>90.3</c:v>
                </c:pt>
              </c:numCache>
            </c:numRef>
          </c:yVal>
          <c:smooth val="0"/>
          <c:extLst>
            <c:ext xmlns:c16="http://schemas.microsoft.com/office/drawing/2014/chart" uri="{C3380CC4-5D6E-409C-BE32-E72D297353CC}">
              <c16:uniqueId val="{00000001-540C-49DE-A3FF-24A38EE4CED3}"/>
            </c:ext>
          </c:extLst>
        </c:ser>
        <c:ser>
          <c:idx val="2"/>
          <c:order val="2"/>
          <c:tx>
            <c:strRef>
              <c:f>Occupency!$A$16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Occupency!$B$13:$O$13</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Occupency!$B$16:$O$16</c:f>
              <c:numCache>
                <c:formatCode>#,##0.00</c:formatCode>
                <c:ptCount val="14"/>
                <c:pt idx="0">
                  <c:v>8.7909799999999994</c:v>
                </c:pt>
                <c:pt idx="1">
                  <c:v>9.4544999999999995</c:v>
                </c:pt>
                <c:pt idx="2">
                  <c:v>9.6027000000000005</c:v>
                </c:pt>
                <c:pt idx="3">
                  <c:v>10.446199999999999</c:v>
                </c:pt>
                <c:pt idx="4">
                  <c:v>12.512</c:v>
                </c:pt>
                <c:pt idx="5">
                  <c:v>14.7</c:v>
                </c:pt>
                <c:pt idx="6">
                  <c:v>16.376000000000001</c:v>
                </c:pt>
                <c:pt idx="7">
                  <c:v>17.363399999999999</c:v>
                </c:pt>
                <c:pt idx="8">
                  <c:v>18.8416</c:v>
                </c:pt>
                <c:pt idx="9">
                  <c:v>19.233450000000001</c:v>
                </c:pt>
                <c:pt idx="10">
                  <c:v>4.1238000000000001</c:v>
                </c:pt>
                <c:pt idx="11">
                  <c:v>3.3767</c:v>
                </c:pt>
              </c:numCache>
            </c:numRef>
          </c:yVal>
          <c:smooth val="0"/>
          <c:extLst>
            <c:ext xmlns:c16="http://schemas.microsoft.com/office/drawing/2014/chart" uri="{C3380CC4-5D6E-409C-BE32-E72D297353CC}">
              <c16:uniqueId val="{00000002-540C-49DE-A3FF-24A38EE4CED3}"/>
            </c:ext>
          </c:extLst>
        </c:ser>
        <c:dLbls>
          <c:showLegendKey val="0"/>
          <c:showVal val="0"/>
          <c:showCatName val="0"/>
          <c:showSerName val="0"/>
          <c:showPercent val="0"/>
          <c:showBubbleSize val="0"/>
        </c:dLbls>
        <c:axId val="1864111519"/>
        <c:axId val="471116511"/>
      </c:scatterChart>
      <c:valAx>
        <c:axId val="186411151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116511"/>
        <c:crosses val="autoZero"/>
        <c:crossBetween val="midCat"/>
      </c:valAx>
      <c:valAx>
        <c:axId val="4711165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APCD</a:t>
                </a:r>
                <a:r>
                  <a:rPr lang="en-US" baseline="0"/>
                  <a:t>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11151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Available Passenger Cruise Days</a:t>
            </a:r>
            <a:r>
              <a:rPr lang="en-US" baseline="0"/>
              <a:t> per Year from $RCL, $CCL, &amp; $NCLH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Occupency!$A$17</c:f>
              <c:strCache>
                <c:ptCount val="1"/>
                <c:pt idx="0">
                  <c:v>Total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Occupency!$B$13:$M$13</c:f>
              <c:numCache>
                <c:formatCode>General</c:formatCode>
                <c:ptCount val="12"/>
                <c:pt idx="0">
                  <c:v>2010</c:v>
                </c:pt>
                <c:pt idx="1">
                  <c:v>2011</c:v>
                </c:pt>
                <c:pt idx="2">
                  <c:v>2012</c:v>
                </c:pt>
                <c:pt idx="3">
                  <c:v>2013</c:v>
                </c:pt>
                <c:pt idx="4">
                  <c:v>2014</c:v>
                </c:pt>
                <c:pt idx="5">
                  <c:v>2015</c:v>
                </c:pt>
                <c:pt idx="6">
                  <c:v>2016</c:v>
                </c:pt>
                <c:pt idx="7">
                  <c:v>2017</c:v>
                </c:pt>
                <c:pt idx="8">
                  <c:v>2018</c:v>
                </c:pt>
                <c:pt idx="9">
                  <c:v>2019</c:v>
                </c:pt>
                <c:pt idx="10">
                  <c:v>2020</c:v>
                </c:pt>
                <c:pt idx="11">
                  <c:v>2021</c:v>
                </c:pt>
              </c:numCache>
            </c:numRef>
          </c:xVal>
          <c:yVal>
            <c:numRef>
              <c:f>Occupency!$B$17:$M$17</c:f>
              <c:numCache>
                <c:formatCode>#,##0.00</c:formatCode>
                <c:ptCount val="12"/>
                <c:pt idx="0">
                  <c:v>106.24721</c:v>
                </c:pt>
                <c:pt idx="1">
                  <c:v>112.6609</c:v>
                </c:pt>
                <c:pt idx="2">
                  <c:v>115.2843</c:v>
                </c:pt>
                <c:pt idx="3">
                  <c:v>118.45400000000001</c:v>
                </c:pt>
                <c:pt idx="4">
                  <c:v>123.285915</c:v>
                </c:pt>
                <c:pt idx="5">
                  <c:v>128.653639</c:v>
                </c:pt>
                <c:pt idx="6">
                  <c:v>134.222644</c:v>
                </c:pt>
                <c:pt idx="7">
                  <c:v>136.59733899999998</c:v>
                </c:pt>
                <c:pt idx="8">
                  <c:v>141.138904</c:v>
                </c:pt>
                <c:pt idx="9">
                  <c:v>148.089901</c:v>
                </c:pt>
                <c:pt idx="10">
                  <c:v>38.763703000000007</c:v>
                </c:pt>
                <c:pt idx="11">
                  <c:v>29.744140999999999</c:v>
                </c:pt>
              </c:numCache>
            </c:numRef>
          </c:yVal>
          <c:smooth val="0"/>
          <c:extLst>
            <c:ext xmlns:c16="http://schemas.microsoft.com/office/drawing/2014/chart" uri="{C3380CC4-5D6E-409C-BE32-E72D297353CC}">
              <c16:uniqueId val="{00000000-67BB-4501-9EE3-2191233D2C69}"/>
            </c:ext>
          </c:extLst>
        </c:ser>
        <c:dLbls>
          <c:showLegendKey val="0"/>
          <c:showVal val="0"/>
          <c:showCatName val="0"/>
          <c:showSerName val="0"/>
          <c:showPercent val="0"/>
          <c:showBubbleSize val="0"/>
        </c:dLbls>
        <c:axId val="455170095"/>
        <c:axId val="455171343"/>
      </c:scatterChart>
      <c:valAx>
        <c:axId val="455170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71343"/>
        <c:crosses val="autoZero"/>
        <c:crossBetween val="midCat"/>
      </c:valAx>
      <c:valAx>
        <c:axId val="455171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APCD (in millions)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170095"/>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 compared with 2013, nominal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Occupency!$A$21</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Occupency!$B$21:$O$21</c:f>
              <c:numCache>
                <c:formatCode>0%</c:formatCode>
                <c:ptCount val="14"/>
                <c:pt idx="0">
                  <c:v>-9.0176542613937483E-2</c:v>
                </c:pt>
                <c:pt idx="1">
                  <c:v>-2.1760245829261726E-2</c:v>
                </c:pt>
                <c:pt idx="2">
                  <c:v>-7.9235197852527417E-3</c:v>
                </c:pt>
                <c:pt idx="3">
                  <c:v>0</c:v>
                </c:pt>
                <c:pt idx="4">
                  <c:v>2.3520815427905406E-2</c:v>
                </c:pt>
                <c:pt idx="5">
                  <c:v>7.8641787442457201E-2</c:v>
                </c:pt>
                <c:pt idx="6">
                  <c:v>0.11390336366954323</c:v>
                </c:pt>
                <c:pt idx="7">
                  <c:v>8.7009754288472685E-2</c:v>
                </c:pt>
                <c:pt idx="8">
                  <c:v>0.13099426633858013</c:v>
                </c:pt>
                <c:pt idx="9">
                  <c:v>0.21950536868502524</c:v>
                </c:pt>
                <c:pt idx="10">
                  <c:v>-0.74864008029480678</c:v>
                </c:pt>
                <c:pt idx="11">
                  <c:v>-0.65364208177825922</c:v>
                </c:pt>
                <c:pt idx="12">
                  <c:v>0.21259433462448651</c:v>
                </c:pt>
                <c:pt idx="13">
                  <c:v>0.3833782685990792</c:v>
                </c:pt>
              </c:numCache>
            </c:numRef>
          </c:yVal>
          <c:smooth val="0"/>
          <c:extLst>
            <c:ext xmlns:c16="http://schemas.microsoft.com/office/drawing/2014/chart" uri="{C3380CC4-5D6E-409C-BE32-E72D297353CC}">
              <c16:uniqueId val="{00000000-624D-413C-9F7F-435C4DAF1906}"/>
            </c:ext>
          </c:extLst>
        </c:ser>
        <c:ser>
          <c:idx val="1"/>
          <c:order val="1"/>
          <c:tx>
            <c:strRef>
              <c:f>Occupency!$A$22</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Occupency!$B$22:$O$22</c:f>
              <c:numCache>
                <c:formatCode>0%</c:formatCode>
                <c:ptCount val="14"/>
                <c:pt idx="0">
                  <c:v>-0.10114192319641246</c:v>
                </c:pt>
                <c:pt idx="1">
                  <c:v>-5.4868774735590931E-2</c:v>
                </c:pt>
                <c:pt idx="2">
                  <c:v>-2.7784906730782266E-2</c:v>
                </c:pt>
                <c:pt idx="3">
                  <c:v>0</c:v>
                </c:pt>
                <c:pt idx="4">
                  <c:v>2.6569232639498619E-2</c:v>
                </c:pt>
                <c:pt idx="5">
                  <c:v>4.4223521942917454E-2</c:v>
                </c:pt>
                <c:pt idx="6">
                  <c:v>8.0626207231909941E-2</c:v>
                </c:pt>
                <c:pt idx="7">
                  <c:v>0.11170694149906124</c:v>
                </c:pt>
                <c:pt idx="8">
                  <c:v>0.13290019315710566</c:v>
                </c:pt>
                <c:pt idx="9">
                  <c:v>0.18087879729309919</c:v>
                </c:pt>
                <c:pt idx="10">
                  <c:v>-0.64745451352775119</c:v>
                </c:pt>
                <c:pt idx="11">
                  <c:v>-0.80279064741399109</c:v>
                </c:pt>
                <c:pt idx="12">
                  <c:v>-2.0706982021530984E-2</c:v>
                </c:pt>
                <c:pt idx="13">
                  <c:v>0.219726338254562</c:v>
                </c:pt>
              </c:numCache>
            </c:numRef>
          </c:yVal>
          <c:smooth val="0"/>
          <c:extLst>
            <c:ext xmlns:c16="http://schemas.microsoft.com/office/drawing/2014/chart" uri="{C3380CC4-5D6E-409C-BE32-E72D297353CC}">
              <c16:uniqueId val="{00000001-624D-413C-9F7F-435C4DAF1906}"/>
            </c:ext>
          </c:extLst>
        </c:ser>
        <c:ser>
          <c:idx val="2"/>
          <c:order val="2"/>
          <c:tx>
            <c:strRef>
              <c:f>Occupency!$A$23</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Occupency!$B$23:$O$23</c:f>
              <c:numCache>
                <c:formatCode>0%</c:formatCode>
                <c:ptCount val="14"/>
                <c:pt idx="0">
                  <c:v>-0.15845187723765575</c:v>
                </c:pt>
                <c:pt idx="1">
                  <c:v>-9.493404300128272E-2</c:v>
                </c:pt>
                <c:pt idx="2">
                  <c:v>-8.0747065918707173E-2</c:v>
                </c:pt>
                <c:pt idx="3">
                  <c:v>0</c:v>
                </c:pt>
                <c:pt idx="4">
                  <c:v>0.1977561218433499</c:v>
                </c:pt>
                <c:pt idx="5">
                  <c:v>0.40721027742145477</c:v>
                </c:pt>
                <c:pt idx="6">
                  <c:v>0.56765139476556081</c:v>
                </c:pt>
                <c:pt idx="7">
                  <c:v>0.66217380482855015</c:v>
                </c:pt>
                <c:pt idx="8">
                  <c:v>0.80367980701116215</c:v>
                </c:pt>
                <c:pt idx="9">
                  <c:v>0.84119105512052261</c:v>
                </c:pt>
                <c:pt idx="10">
                  <c:v>-0.60523443931764653</c:v>
                </c:pt>
                <c:pt idx="11">
                  <c:v>-0.67675326913135869</c:v>
                </c:pt>
              </c:numCache>
            </c:numRef>
          </c:yVal>
          <c:smooth val="0"/>
          <c:extLst>
            <c:ext xmlns:c16="http://schemas.microsoft.com/office/drawing/2014/chart" uri="{C3380CC4-5D6E-409C-BE32-E72D297353CC}">
              <c16:uniqueId val="{00000002-624D-413C-9F7F-435C4DAF1906}"/>
            </c:ext>
          </c:extLst>
        </c:ser>
        <c:ser>
          <c:idx val="3"/>
          <c:order val="3"/>
          <c:tx>
            <c:strRef>
              <c:f>Occupency!$A$24</c:f>
              <c:strCache>
                <c:ptCount val="1"/>
                <c:pt idx="0">
                  <c:v>Total</c:v>
                </c:pt>
              </c:strCache>
            </c:strRef>
          </c:tx>
          <c:spPr>
            <a:ln w="19050" cap="rnd">
              <a:noFill/>
              <a:round/>
            </a:ln>
            <a:effectLst/>
          </c:spPr>
          <c:marker>
            <c:symbol val="circle"/>
            <c:size val="5"/>
            <c:spPr>
              <a:solidFill>
                <a:schemeClr val="accent4"/>
              </a:solidFill>
              <a:ln w="9525">
                <a:solidFill>
                  <a:schemeClr val="accent4"/>
                </a:solidFill>
              </a:ln>
              <a:effectLst/>
            </c:spPr>
          </c:marker>
          <c:xVal>
            <c:numRef>
              <c:f>Occupency!$B$20:$O$20</c:f>
              <c:numCache>
                <c:formatCode>General</c:formatCode>
                <c:ptCount val="14"/>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numCache>
            </c:numRef>
          </c:xVal>
          <c:yVal>
            <c:numRef>
              <c:f>Occupency!$B$24:$O$24</c:f>
              <c:numCache>
                <c:formatCode>0%</c:formatCode>
                <c:ptCount val="14"/>
                <c:pt idx="0">
                  <c:v>-0.10305088895267367</c:v>
                </c:pt>
                <c:pt idx="1">
                  <c:v>-4.8905904401708722E-2</c:v>
                </c:pt>
                <c:pt idx="2">
                  <c:v>-2.675891063197533E-2</c:v>
                </c:pt>
                <c:pt idx="3">
                  <c:v>0</c:v>
                </c:pt>
                <c:pt idx="4">
                  <c:v>4.0791488679149612E-2</c:v>
                </c:pt>
                <c:pt idx="5">
                  <c:v>8.6106328194911042E-2</c:v>
                </c:pt>
                <c:pt idx="6">
                  <c:v>0.13312040116838597</c:v>
                </c:pt>
                <c:pt idx="7">
                  <c:v>0.15316780353554948</c:v>
                </c:pt>
                <c:pt idx="8">
                  <c:v>0.19150812973812603</c:v>
                </c:pt>
                <c:pt idx="9">
                  <c:v>0.2501891113850101</c:v>
                </c:pt>
                <c:pt idx="10">
                  <c:v>-0.67275311091225287</c:v>
                </c:pt>
                <c:pt idx="11">
                  <c:v>-0.74889711618012056</c:v>
                </c:pt>
              </c:numCache>
            </c:numRef>
          </c:yVal>
          <c:smooth val="0"/>
          <c:extLst>
            <c:ext xmlns:c16="http://schemas.microsoft.com/office/drawing/2014/chart" uri="{C3380CC4-5D6E-409C-BE32-E72D297353CC}">
              <c16:uniqueId val="{00000003-624D-413C-9F7F-435C4DAF1906}"/>
            </c:ext>
          </c:extLst>
        </c:ser>
        <c:dLbls>
          <c:showLegendKey val="0"/>
          <c:showVal val="0"/>
          <c:showCatName val="0"/>
          <c:showSerName val="0"/>
          <c:showPercent val="0"/>
          <c:showBubbleSize val="0"/>
        </c:dLbls>
        <c:axId val="906662864"/>
        <c:axId val="906642896"/>
      </c:scatterChart>
      <c:valAx>
        <c:axId val="906662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42896"/>
        <c:crosses val="autoZero"/>
        <c:crossBetween val="midCat"/>
      </c:valAx>
      <c:valAx>
        <c:axId val="906642896"/>
        <c:scaling>
          <c:orientation val="minMax"/>
          <c:max val="2"/>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666286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growth y/y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Revenues!$A$23</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Revenues!$B$23:$K$23</c:f>
              <c:numCache>
                <c:formatCode>0.0%</c:formatCode>
                <c:ptCount val="10"/>
                <c:pt idx="1">
                  <c:v>0.11621688783894091</c:v>
                </c:pt>
                <c:pt idx="2">
                  <c:v>1.9999445421737594E-2</c:v>
                </c:pt>
                <c:pt idx="3">
                  <c:v>3.53668054110301E-2</c:v>
                </c:pt>
                <c:pt idx="4">
                  <c:v>1.4315129587055164E-2</c:v>
                </c:pt>
                <c:pt idx="5">
                  <c:v>2.7895376268586736E-2</c:v>
                </c:pt>
                <c:pt idx="6">
                  <c:v>2.3779772914314545E-2</c:v>
                </c:pt>
                <c:pt idx="7">
                  <c:v>3.3125716478234146E-2</c:v>
                </c:pt>
                <c:pt idx="8">
                  <c:v>8.1564206350743573E-2</c:v>
                </c:pt>
                <c:pt idx="9">
                  <c:v>0.15344987218014228</c:v>
                </c:pt>
              </c:numCache>
            </c:numRef>
          </c:yVal>
          <c:smooth val="0"/>
          <c:extLst>
            <c:ext xmlns:c16="http://schemas.microsoft.com/office/drawing/2014/chart" uri="{C3380CC4-5D6E-409C-BE32-E72D297353CC}">
              <c16:uniqueId val="{00000000-2FBA-49B7-B3B1-FD14D1C65F84}"/>
            </c:ext>
          </c:extLst>
        </c:ser>
        <c:ser>
          <c:idx val="1"/>
          <c:order val="1"/>
          <c:tx>
            <c:strRef>
              <c:f>Revenues!$A$24</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Revenues!$B$24:$K$24</c:f>
              <c:numCache>
                <c:formatCode>0.0%</c:formatCode>
                <c:ptCount val="10"/>
                <c:pt idx="1">
                  <c:v>9.3529743445164959E-2</c:v>
                </c:pt>
                <c:pt idx="2">
                  <c:v>-2.2172091524331305E-2</c:v>
                </c:pt>
                <c:pt idx="3">
                  <c:v>4.9436424757760555E-3</c:v>
                </c:pt>
                <c:pt idx="4">
                  <c:v>4.1847041847041799E-2</c:v>
                </c:pt>
                <c:pt idx="5">
                  <c:v>-1.0702593805086869E-2</c:v>
                </c:pt>
                <c:pt idx="6">
                  <c:v>4.2955326460481169E-2</c:v>
                </c:pt>
                <c:pt idx="7">
                  <c:v>6.8399536274330375E-2</c:v>
                </c:pt>
                <c:pt idx="8">
                  <c:v>7.8298115362649856E-2</c:v>
                </c:pt>
                <c:pt idx="9">
                  <c:v>0.10296064827074836</c:v>
                </c:pt>
              </c:numCache>
            </c:numRef>
          </c:yVal>
          <c:smooth val="0"/>
          <c:extLst>
            <c:ext xmlns:c16="http://schemas.microsoft.com/office/drawing/2014/chart" uri="{C3380CC4-5D6E-409C-BE32-E72D297353CC}">
              <c16:uniqueId val="{00000001-2FBA-49B7-B3B1-FD14D1C65F84}"/>
            </c:ext>
          </c:extLst>
        </c:ser>
        <c:ser>
          <c:idx val="2"/>
          <c:order val="2"/>
          <c:tx>
            <c:strRef>
              <c:f>Revenues!$A$25</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Revenues!$B$22:$K$22</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Revenues!$B$25:$K$25</c:f>
              <c:numCache>
                <c:formatCode>0.0%</c:formatCode>
                <c:ptCount val="10"/>
                <c:pt idx="1">
                  <c:v>0.1029884200586455</c:v>
                </c:pt>
                <c:pt idx="2">
                  <c:v>2.567314446793012E-2</c:v>
                </c:pt>
                <c:pt idx="3">
                  <c:v>0.12916575143873832</c:v>
                </c:pt>
                <c:pt idx="4">
                  <c:v>0.21614429331756346</c:v>
                </c:pt>
                <c:pt idx="5">
                  <c:v>0.39003192700935418</c:v>
                </c:pt>
                <c:pt idx="6">
                  <c:v>0.12181176242608571</c:v>
                </c:pt>
                <c:pt idx="7">
                  <c:v>0.10705439120753235</c:v>
                </c:pt>
                <c:pt idx="8">
                  <c:v>0.12211242222500185</c:v>
                </c:pt>
                <c:pt idx="9">
                  <c:v>6.7259663937018432E-2</c:v>
                </c:pt>
              </c:numCache>
            </c:numRef>
          </c:yVal>
          <c:smooth val="0"/>
          <c:extLst>
            <c:ext xmlns:c16="http://schemas.microsoft.com/office/drawing/2014/chart" uri="{C3380CC4-5D6E-409C-BE32-E72D297353CC}">
              <c16:uniqueId val="{00000002-2FBA-49B7-B3B1-FD14D1C65F84}"/>
            </c:ext>
          </c:extLst>
        </c:ser>
        <c:dLbls>
          <c:showLegendKey val="0"/>
          <c:showVal val="0"/>
          <c:showCatName val="0"/>
          <c:showSerName val="0"/>
          <c:showPercent val="0"/>
          <c:showBubbleSize val="0"/>
        </c:dLbls>
        <c:axId val="892427472"/>
        <c:axId val="892415408"/>
      </c:scatterChart>
      <c:valAx>
        <c:axId val="89242747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5408"/>
        <c:crosses val="autoZero"/>
        <c:crossBetween val="midCat"/>
      </c:valAx>
      <c:valAx>
        <c:axId val="892415408"/>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747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Available passenger cruise days growth y/y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Occupency!$A$28</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Occupency!$B$28:$K$28</c:f>
              <c:numCache>
                <c:formatCode>0.0%</c:formatCode>
                <c:ptCount val="10"/>
                <c:pt idx="1">
                  <c:v>7.519733221787539E-2</c:v>
                </c:pt>
                <c:pt idx="2">
                  <c:v>1.4144514149027287E-2</c:v>
                </c:pt>
                <c:pt idx="3">
                  <c:v>7.9868033798540239E-3</c:v>
                </c:pt>
                <c:pt idx="4">
                  <c:v>2.3520815427905406E-2</c:v>
                </c:pt>
                <c:pt idx="5">
                  <c:v>5.3854275539581886E-2</c:v>
                </c:pt>
                <c:pt idx="6">
                  <c:v>3.2690719604600016E-2</c:v>
                </c:pt>
                <c:pt idx="7">
                  <c:v>-2.4143574979857085E-2</c:v>
                </c:pt>
                <c:pt idx="8">
                  <c:v>4.0463769415665096E-2</c:v>
                </c:pt>
                <c:pt idx="9">
                  <c:v>7.8259550009025292E-2</c:v>
                </c:pt>
              </c:numCache>
            </c:numRef>
          </c:yVal>
          <c:smooth val="0"/>
          <c:extLst>
            <c:ext xmlns:c16="http://schemas.microsoft.com/office/drawing/2014/chart" uri="{C3380CC4-5D6E-409C-BE32-E72D297353CC}">
              <c16:uniqueId val="{00000000-10D1-4669-A92A-CA34C37C7960}"/>
            </c:ext>
          </c:extLst>
        </c:ser>
        <c:ser>
          <c:idx val="1"/>
          <c:order val="1"/>
          <c:tx>
            <c:strRef>
              <c:f>Occupency!$A$29</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Occupency!$B$29:$K$29</c:f>
              <c:numCache>
                <c:formatCode>0.0%</c:formatCode>
                <c:ptCount val="10"/>
                <c:pt idx="1">
                  <c:v>5.1479927315525309E-2</c:v>
                </c:pt>
                <c:pt idx="2">
                  <c:v>2.8656198505378594E-2</c:v>
                </c:pt>
                <c:pt idx="3">
                  <c:v>2.8578970768033729E-2</c:v>
                </c:pt>
                <c:pt idx="4">
                  <c:v>2.6569232639498619E-2</c:v>
                </c:pt>
                <c:pt idx="5">
                  <c:v>1.7197368421052683E-2</c:v>
                </c:pt>
                <c:pt idx="6">
                  <c:v>3.4861008705550534E-2</c:v>
                </c:pt>
                <c:pt idx="7">
                  <c:v>2.8761780955476102E-2</c:v>
                </c:pt>
                <c:pt idx="8">
                  <c:v>1.9063703631702511E-2</c:v>
                </c:pt>
                <c:pt idx="9">
                  <c:v>4.2350247996947754E-2</c:v>
                </c:pt>
              </c:numCache>
            </c:numRef>
          </c:yVal>
          <c:smooth val="0"/>
          <c:extLst>
            <c:ext xmlns:c16="http://schemas.microsoft.com/office/drawing/2014/chart" uri="{C3380CC4-5D6E-409C-BE32-E72D297353CC}">
              <c16:uniqueId val="{00000001-10D1-4669-A92A-CA34C37C7960}"/>
            </c:ext>
          </c:extLst>
        </c:ser>
        <c:ser>
          <c:idx val="2"/>
          <c:order val="2"/>
          <c:tx>
            <c:strRef>
              <c:f>Occupency!$A$30</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Occupency!$B$27:$K$27</c:f>
              <c:numCache>
                <c:formatCode>General</c:formatCode>
                <c:ptCount val="10"/>
                <c:pt idx="0">
                  <c:v>2010</c:v>
                </c:pt>
                <c:pt idx="1">
                  <c:v>2011</c:v>
                </c:pt>
                <c:pt idx="2">
                  <c:v>2012</c:v>
                </c:pt>
                <c:pt idx="3">
                  <c:v>2013</c:v>
                </c:pt>
                <c:pt idx="4">
                  <c:v>2014</c:v>
                </c:pt>
                <c:pt idx="5">
                  <c:v>2015</c:v>
                </c:pt>
                <c:pt idx="6">
                  <c:v>2016</c:v>
                </c:pt>
                <c:pt idx="7">
                  <c:v>2017</c:v>
                </c:pt>
                <c:pt idx="8">
                  <c:v>2018</c:v>
                </c:pt>
                <c:pt idx="9">
                  <c:v>2019</c:v>
                </c:pt>
              </c:numCache>
            </c:numRef>
          </c:xVal>
          <c:yVal>
            <c:numRef>
              <c:f>Occupency!$B$30:$K$30</c:f>
              <c:numCache>
                <c:formatCode>0.0%</c:formatCode>
                <c:ptCount val="10"/>
                <c:pt idx="1">
                  <c:v>7.5477364298405902E-2</c:v>
                </c:pt>
                <c:pt idx="2">
                  <c:v>1.5675075360939372E-2</c:v>
                </c:pt>
                <c:pt idx="3">
                  <c:v>8.7839878367542257E-2</c:v>
                </c:pt>
                <c:pt idx="4">
                  <c:v>0.1977561218433499</c:v>
                </c:pt>
                <c:pt idx="5">
                  <c:v>0.17487212276214814</c:v>
                </c:pt>
                <c:pt idx="6">
                  <c:v>0.11401360544217698</c:v>
                </c:pt>
                <c:pt idx="7">
                  <c:v>6.0295554469955936E-2</c:v>
                </c:pt>
                <c:pt idx="8">
                  <c:v>8.513309605261643E-2</c:v>
                </c:pt>
                <c:pt idx="9">
                  <c:v>2.0797066066576164E-2</c:v>
                </c:pt>
              </c:numCache>
            </c:numRef>
          </c:yVal>
          <c:smooth val="0"/>
          <c:extLst>
            <c:ext xmlns:c16="http://schemas.microsoft.com/office/drawing/2014/chart" uri="{C3380CC4-5D6E-409C-BE32-E72D297353CC}">
              <c16:uniqueId val="{00000002-10D1-4669-A92A-CA34C37C7960}"/>
            </c:ext>
          </c:extLst>
        </c:ser>
        <c:dLbls>
          <c:showLegendKey val="0"/>
          <c:showVal val="0"/>
          <c:showCatName val="0"/>
          <c:showSerName val="0"/>
          <c:showPercent val="0"/>
          <c:showBubbleSize val="0"/>
        </c:dLbls>
        <c:axId val="892399600"/>
        <c:axId val="892402096"/>
      </c:scatterChart>
      <c:valAx>
        <c:axId val="89239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02096"/>
        <c:crosses val="autoZero"/>
        <c:crossBetween val="midCat"/>
      </c:valAx>
      <c:valAx>
        <c:axId val="892402096"/>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399600"/>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EBITDA,</a:t>
            </a:r>
            <a:r>
              <a:rPr lang="en-US" baseline="0"/>
              <a:t> Quarterly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Revenues!$P$33</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Revenues!$Q$32:$T$32</c:f>
              <c:strCache>
                <c:ptCount val="4"/>
                <c:pt idx="0">
                  <c:v>2022Q1</c:v>
                </c:pt>
                <c:pt idx="1">
                  <c:v>2022Q2</c:v>
                </c:pt>
                <c:pt idx="2">
                  <c:v>2022Q3</c:v>
                </c:pt>
                <c:pt idx="3">
                  <c:v>2022Q4</c:v>
                </c:pt>
              </c:strCache>
            </c:strRef>
          </c:cat>
          <c:val>
            <c:numRef>
              <c:f>Revenues!$Q$33:$T$33</c:f>
              <c:numCache>
                <c:formatCode>#,##0</c:formatCode>
                <c:ptCount val="4"/>
                <c:pt idx="0">
                  <c:v>-519.73299999999995</c:v>
                </c:pt>
                <c:pt idx="1">
                  <c:v>132.7699999999997</c:v>
                </c:pt>
                <c:pt idx="2">
                  <c:v>653.51800000000003</c:v>
                </c:pt>
                <c:pt idx="3">
                  <c:v>376.04400000000015</c:v>
                </c:pt>
              </c:numCache>
            </c:numRef>
          </c:val>
          <c:smooth val="0"/>
          <c:extLst>
            <c:ext xmlns:c16="http://schemas.microsoft.com/office/drawing/2014/chart" uri="{C3380CC4-5D6E-409C-BE32-E72D297353CC}">
              <c16:uniqueId val="{00000000-FC03-44C8-B70E-7E2333F008BB}"/>
            </c:ext>
          </c:extLst>
        </c:ser>
        <c:ser>
          <c:idx val="1"/>
          <c:order val="1"/>
          <c:tx>
            <c:strRef>
              <c:f>Revenues!$P$34</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Revenues!$Q$32:$T$32</c:f>
              <c:strCache>
                <c:ptCount val="4"/>
                <c:pt idx="0">
                  <c:v>2022Q1</c:v>
                </c:pt>
                <c:pt idx="1">
                  <c:v>2022Q2</c:v>
                </c:pt>
                <c:pt idx="2">
                  <c:v>2022Q3</c:v>
                </c:pt>
                <c:pt idx="3">
                  <c:v>2022Q4</c:v>
                </c:pt>
              </c:strCache>
            </c:strRef>
          </c:cat>
          <c:val>
            <c:numRef>
              <c:f>Revenues!$Q$34:$T$34</c:f>
              <c:numCache>
                <c:formatCode>#,##0</c:formatCode>
                <c:ptCount val="4"/>
                <c:pt idx="0">
                  <c:v>-939</c:v>
                </c:pt>
                <c:pt idx="1">
                  <c:v>-900</c:v>
                </c:pt>
                <c:pt idx="2">
                  <c:v>302</c:v>
                </c:pt>
                <c:pt idx="3">
                  <c:v>-566</c:v>
                </c:pt>
              </c:numCache>
            </c:numRef>
          </c:val>
          <c:smooth val="0"/>
          <c:extLst>
            <c:ext xmlns:c16="http://schemas.microsoft.com/office/drawing/2014/chart" uri="{C3380CC4-5D6E-409C-BE32-E72D297353CC}">
              <c16:uniqueId val="{00000001-FC03-44C8-B70E-7E2333F008BB}"/>
            </c:ext>
          </c:extLst>
        </c:ser>
        <c:ser>
          <c:idx val="2"/>
          <c:order val="2"/>
          <c:tx>
            <c:strRef>
              <c:f>Revenues!$P$35</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Revenues!$Q$32:$T$32</c:f>
              <c:strCache>
                <c:ptCount val="4"/>
                <c:pt idx="0">
                  <c:v>2022Q1</c:v>
                </c:pt>
                <c:pt idx="1">
                  <c:v>2022Q2</c:v>
                </c:pt>
                <c:pt idx="2">
                  <c:v>2022Q3</c:v>
                </c:pt>
                <c:pt idx="3">
                  <c:v>2022Q4</c:v>
                </c:pt>
              </c:strCache>
            </c:strRef>
          </c:cat>
          <c:val>
            <c:numRef>
              <c:f>Revenues!$Q$35:$T$35</c:f>
              <c:numCache>
                <c:formatCode>#,##0</c:formatCode>
                <c:ptCount val="4"/>
                <c:pt idx="0">
                  <c:v>-509.65600000000006</c:v>
                </c:pt>
                <c:pt idx="1">
                  <c:v>-215.28849999999991</c:v>
                </c:pt>
                <c:pt idx="2">
                  <c:v>1.2999999999998977</c:v>
                </c:pt>
              </c:numCache>
            </c:numRef>
          </c:val>
          <c:smooth val="0"/>
          <c:extLst>
            <c:ext xmlns:c16="http://schemas.microsoft.com/office/drawing/2014/chart" uri="{C3380CC4-5D6E-409C-BE32-E72D297353CC}">
              <c16:uniqueId val="{00000002-FC03-44C8-B70E-7E2333F008BB}"/>
            </c:ext>
          </c:extLst>
        </c:ser>
        <c:dLbls>
          <c:showLegendKey val="0"/>
          <c:showVal val="0"/>
          <c:showCatName val="0"/>
          <c:showSerName val="0"/>
          <c:showPercent val="0"/>
          <c:showBubbleSize val="0"/>
        </c:dLbls>
        <c:marker val="1"/>
        <c:smooth val="0"/>
        <c:axId val="690654239"/>
        <c:axId val="690668799"/>
      </c:lineChart>
      <c:catAx>
        <c:axId val="69065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68799"/>
        <c:crosses val="autoZero"/>
        <c:auto val="1"/>
        <c:lblAlgn val="ctr"/>
        <c:lblOffset val="100"/>
        <c:noMultiLvlLbl val="0"/>
      </c:catAx>
      <c:valAx>
        <c:axId val="69066879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065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Revenues!$A$44</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Revenues!$B$44:$N$44</c:f>
              <c:numCache>
                <c:formatCode>"$"#,##0.00_);[Red]\("$"#,##0.00\)</c:formatCode>
                <c:ptCount val="13"/>
                <c:pt idx="0">
                  <c:v>209.37347679141735</c:v>
                </c:pt>
                <c:pt idx="1">
                  <c:v>216.47406679820668</c:v>
                </c:pt>
                <c:pt idx="2">
                  <c:v>218.42274233048656</c:v>
                </c:pt>
                <c:pt idx="3">
                  <c:v>223.83350627219733</c:v>
                </c:pt>
                <c:pt idx="4">
                  <c:v>219.93590302369924</c:v>
                </c:pt>
                <c:pt idx="5">
                  <c:v>215.43156036653426</c:v>
                </c:pt>
                <c:pt idx="6">
                  <c:v>211.0911801242236</c:v>
                </c:pt>
                <c:pt idx="7">
                  <c:v>219.26585566907298</c:v>
                </c:pt>
                <c:pt idx="8">
                  <c:v>226.83750268797934</c:v>
                </c:pt>
                <c:pt idx="9">
                  <c:v>244.41274188462788</c:v>
                </c:pt>
                <c:pt idx="10">
                  <c:v>253.9471340932798</c:v>
                </c:pt>
                <c:pt idx="11">
                  <c:v>264.04624699831902</c:v>
                </c:pt>
                <c:pt idx="12">
                  <c:v>252.21143504346409</c:v>
                </c:pt>
              </c:numCache>
            </c:numRef>
          </c:yVal>
          <c:smooth val="0"/>
          <c:extLst>
            <c:ext xmlns:c16="http://schemas.microsoft.com/office/drawing/2014/chart" uri="{C3380CC4-5D6E-409C-BE32-E72D297353CC}">
              <c16:uniqueId val="{00000000-8C42-4766-8CFE-5689BCB924DD}"/>
            </c:ext>
          </c:extLst>
        </c:ser>
        <c:ser>
          <c:idx val="1"/>
          <c:order val="1"/>
          <c:tx>
            <c:strRef>
              <c:f>Revenues!$A$45</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Revenues!$B$45:$N$45</c:f>
              <c:numCache>
                <c:formatCode>"$"#,##0.00_);[Red]\("$"#,##0.00\)</c:formatCode>
                <c:ptCount val="13"/>
                <c:pt idx="0">
                  <c:v>206.5974747901106</c:v>
                </c:pt>
                <c:pt idx="1">
                  <c:v>213.61756798148821</c:v>
                </c:pt>
                <c:pt idx="2">
                  <c:v>199.79013541638682</c:v>
                </c:pt>
                <c:pt idx="3">
                  <c:v>195.94214183010911</c:v>
                </c:pt>
                <c:pt idx="4">
                  <c:v>200.76849183477427</c:v>
                </c:pt>
                <c:pt idx="5">
                  <c:v>193.95753048443615</c:v>
                </c:pt>
                <c:pt idx="6">
                  <c:v>193.44417239427372</c:v>
                </c:pt>
                <c:pt idx="7">
                  <c:v>200.89749435390272</c:v>
                </c:pt>
                <c:pt idx="8">
                  <c:v>210.58638420557284</c:v>
                </c:pt>
                <c:pt idx="9">
                  <c:v>223.04016826514439</c:v>
                </c:pt>
                <c:pt idx="10">
                  <c:v>211.09433962264151</c:v>
                </c:pt>
                <c:pt idx="11">
                  <c:v>232.68292682926833</c:v>
                </c:pt>
                <c:pt idx="12">
                  <c:v>222.87545787545787</c:v>
                </c:pt>
              </c:numCache>
            </c:numRef>
          </c:yVal>
          <c:smooth val="0"/>
          <c:extLst>
            <c:ext xmlns:c16="http://schemas.microsoft.com/office/drawing/2014/chart" uri="{C3380CC4-5D6E-409C-BE32-E72D297353CC}">
              <c16:uniqueId val="{00000001-8C42-4766-8CFE-5689BCB924DD}"/>
            </c:ext>
          </c:extLst>
        </c:ser>
        <c:ser>
          <c:idx val="2"/>
          <c:order val="2"/>
          <c:tx>
            <c:strRef>
              <c:f>Revenues!$A$46</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Revenues!$B$43:$N$43</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Revenues!$B$46:$N$46</c:f>
              <c:numCache>
                <c:formatCode>"$"#,##0.00_);[Red]\("$"#,##0.00\)</c:formatCode>
                <c:ptCount val="13"/>
                <c:pt idx="0">
                  <c:v>210.49272936499634</c:v>
                </c:pt>
                <c:pt idx="1">
                  <c:v>217.00625794465634</c:v>
                </c:pt>
                <c:pt idx="2">
                  <c:v>220.29633500759709</c:v>
                </c:pt>
                <c:pt idx="3">
                  <c:v>225.44886807181891</c:v>
                </c:pt>
                <c:pt idx="4">
                  <c:v>229.27094029631803</c:v>
                </c:pt>
                <c:pt idx="5">
                  <c:v>271.10956510887877</c:v>
                </c:pt>
                <c:pt idx="6">
                  <c:v>277.12986178626051</c:v>
                </c:pt>
                <c:pt idx="7">
                  <c:v>291.32294984613725</c:v>
                </c:pt>
                <c:pt idx="8">
                  <c:v>298.62722856508765</c:v>
                </c:pt>
                <c:pt idx="9">
                  <c:v>313.13166552798492</c:v>
                </c:pt>
                <c:pt idx="10">
                  <c:v>299.1422427896976</c:v>
                </c:pt>
                <c:pt idx="11">
                  <c:v>364.25993591545335</c:v>
                </c:pt>
              </c:numCache>
            </c:numRef>
          </c:yVal>
          <c:smooth val="0"/>
          <c:extLst>
            <c:ext xmlns:c16="http://schemas.microsoft.com/office/drawing/2014/chart" uri="{C3380CC4-5D6E-409C-BE32-E72D297353CC}">
              <c16:uniqueId val="{00000002-8C42-4766-8CFE-5689BCB924DD}"/>
            </c:ext>
          </c:extLst>
        </c:ser>
        <c:dLbls>
          <c:showLegendKey val="0"/>
          <c:showVal val="0"/>
          <c:showCatName val="0"/>
          <c:showSerName val="0"/>
          <c:showPercent val="0"/>
          <c:showBubbleSize val="0"/>
        </c:dLbls>
        <c:axId val="386933088"/>
        <c:axId val="386917280"/>
      </c:scatterChart>
      <c:valAx>
        <c:axId val="3869330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17280"/>
        <c:crosses val="autoZero"/>
        <c:crossBetween val="midCat"/>
      </c:valAx>
      <c:valAx>
        <c:axId val="386917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93308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PCD, MRQ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Revenues!$P$44</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Revenues!$Q$43:$T$43</c:f>
              <c:strCache>
                <c:ptCount val="4"/>
                <c:pt idx="0">
                  <c:v>2022Q1</c:v>
                </c:pt>
                <c:pt idx="1">
                  <c:v>2022Q2</c:v>
                </c:pt>
                <c:pt idx="2">
                  <c:v>2022Q3</c:v>
                </c:pt>
                <c:pt idx="3">
                  <c:v>2022Q4</c:v>
                </c:pt>
              </c:strCache>
            </c:strRef>
          </c:cat>
          <c:val>
            <c:numRef>
              <c:f>Revenues!$Q$44:$T$44</c:f>
              <c:numCache>
                <c:formatCode>"$"#,##0.00_);[Red]\("$"#,##0.00\)</c:formatCode>
                <c:ptCount val="4"/>
                <c:pt idx="0">
                  <c:v>239.70405297790245</c:v>
                </c:pt>
                <c:pt idx="1">
                  <c:v>258.67806767175529</c:v>
                </c:pt>
                <c:pt idx="2">
                  <c:v>268.77424568965523</c:v>
                </c:pt>
                <c:pt idx="3">
                  <c:v>235.59227573428294</c:v>
                </c:pt>
              </c:numCache>
            </c:numRef>
          </c:val>
          <c:smooth val="0"/>
          <c:extLst>
            <c:ext xmlns:c16="http://schemas.microsoft.com/office/drawing/2014/chart" uri="{C3380CC4-5D6E-409C-BE32-E72D297353CC}">
              <c16:uniqueId val="{00000000-57F7-4964-A846-4D185A3A1B8B}"/>
            </c:ext>
          </c:extLst>
        </c:ser>
        <c:ser>
          <c:idx val="1"/>
          <c:order val="1"/>
          <c:tx>
            <c:strRef>
              <c:f>Revenues!$P$45</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Revenues!$Q$43:$T$43</c:f>
              <c:strCache>
                <c:ptCount val="4"/>
                <c:pt idx="0">
                  <c:v>2022Q1</c:v>
                </c:pt>
                <c:pt idx="1">
                  <c:v>2022Q2</c:v>
                </c:pt>
                <c:pt idx="2">
                  <c:v>2022Q3</c:v>
                </c:pt>
                <c:pt idx="3">
                  <c:v>2022Q4</c:v>
                </c:pt>
              </c:strCache>
            </c:strRef>
          </c:cat>
          <c:val>
            <c:numRef>
              <c:f>Revenues!$Q$45:$T$45</c:f>
              <c:numCache>
                <c:formatCode>"$"#,##0.00_);[Red]\("$"#,##0.00\)</c:formatCode>
                <c:ptCount val="4"/>
                <c:pt idx="0">
                  <c:v>224.51238068889197</c:v>
                </c:pt>
                <c:pt idx="1">
                  <c:v>209.98775581598741</c:v>
                </c:pt>
                <c:pt idx="2">
                  <c:v>243.27683615819211</c:v>
                </c:pt>
                <c:pt idx="3">
                  <c:v>209.78142076502732</c:v>
                </c:pt>
              </c:numCache>
            </c:numRef>
          </c:val>
          <c:smooth val="0"/>
          <c:extLst>
            <c:ext xmlns:c16="http://schemas.microsoft.com/office/drawing/2014/chart" uri="{C3380CC4-5D6E-409C-BE32-E72D297353CC}">
              <c16:uniqueId val="{00000001-57F7-4964-A846-4D185A3A1B8B}"/>
            </c:ext>
          </c:extLst>
        </c:ser>
        <c:ser>
          <c:idx val="2"/>
          <c:order val="2"/>
          <c:tx>
            <c:strRef>
              <c:f>Revenues!$P$46</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Revenues!$Q$43:$T$43</c:f>
              <c:strCache>
                <c:ptCount val="4"/>
                <c:pt idx="0">
                  <c:v>2022Q1</c:v>
                </c:pt>
                <c:pt idx="1">
                  <c:v>2022Q2</c:v>
                </c:pt>
                <c:pt idx="2">
                  <c:v>2022Q3</c:v>
                </c:pt>
                <c:pt idx="3">
                  <c:v>2022Q4</c:v>
                </c:pt>
              </c:strCache>
            </c:strRef>
          </c:cat>
          <c:val>
            <c:numRef>
              <c:f>Revenues!$Q$46:$T$46</c:f>
              <c:numCache>
                <c:formatCode>"$"#,##0.00_);[Red]\("$"#,##0.00\)</c:formatCode>
                <c:ptCount val="4"/>
                <c:pt idx="0">
                  <c:v>365.1449582565553</c:v>
                </c:pt>
                <c:pt idx="1">
                  <c:v>395.82302537258698</c:v>
                </c:pt>
                <c:pt idx="2">
                  <c:v>405.64370797770977</c:v>
                </c:pt>
              </c:numCache>
            </c:numRef>
          </c:val>
          <c:smooth val="0"/>
          <c:extLst>
            <c:ext xmlns:c16="http://schemas.microsoft.com/office/drawing/2014/chart" uri="{C3380CC4-5D6E-409C-BE32-E72D297353CC}">
              <c16:uniqueId val="{00000002-57F7-4964-A846-4D185A3A1B8B}"/>
            </c:ext>
          </c:extLst>
        </c:ser>
        <c:dLbls>
          <c:showLegendKey val="0"/>
          <c:showVal val="0"/>
          <c:showCatName val="0"/>
          <c:showSerName val="0"/>
          <c:showPercent val="0"/>
          <c:showBubbleSize val="0"/>
        </c:dLbls>
        <c:marker val="1"/>
        <c:smooth val="0"/>
        <c:axId val="836488720"/>
        <c:axId val="836501200"/>
      </c:lineChart>
      <c:catAx>
        <c:axId val="836488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01200"/>
        <c:crosses val="autoZero"/>
        <c:auto val="1"/>
        <c:lblAlgn val="ctr"/>
        <c:lblOffset val="100"/>
        <c:noMultiLvlLbl val="0"/>
      </c:catAx>
      <c:valAx>
        <c:axId val="8365012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488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APCD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Revenues!$A$50</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Revenues!$B$50:$N$50</c:f>
              <c:numCache>
                <c:formatCode>"$"#,##0.00_);[Red]\("$"#,##0.00\)</c:formatCode>
                <c:ptCount val="13"/>
                <c:pt idx="0">
                  <c:v>218.44937752073935</c:v>
                </c:pt>
                <c:pt idx="1">
                  <c:v>226.78337921800482</c:v>
                </c:pt>
                <c:pt idx="2">
                  <c:v>228.09266116016332</c:v>
                </c:pt>
                <c:pt idx="3">
                  <c:v>234.28835489833639</c:v>
                </c:pt>
                <c:pt idx="4">
                  <c:v>232.1811334731795</c:v>
                </c:pt>
                <c:pt idx="5">
                  <c:v>226.4619683131105</c:v>
                </c:pt>
                <c:pt idx="6">
                  <c:v>224.50785902491248</c:v>
                </c:pt>
                <c:pt idx="7">
                  <c:v>237.68336894981192</c:v>
                </c:pt>
                <c:pt idx="8">
                  <c:v>247.07234586875359</c:v>
                </c:pt>
                <c:pt idx="9">
                  <c:v>264.30145298428033</c:v>
                </c:pt>
                <c:pt idx="10">
                  <c:v>258.64520943621955</c:v>
                </c:pt>
                <c:pt idx="11">
                  <c:v>130.20247987646593</c:v>
                </c:pt>
                <c:pt idx="12">
                  <c:v>214.58723980615397</c:v>
                </c:pt>
              </c:numCache>
            </c:numRef>
          </c:yVal>
          <c:smooth val="0"/>
          <c:extLst>
            <c:ext xmlns:c16="http://schemas.microsoft.com/office/drawing/2014/chart" uri="{C3380CC4-5D6E-409C-BE32-E72D297353CC}">
              <c16:uniqueId val="{00000000-4422-4E02-A0B0-CEB65AA1FB85}"/>
            </c:ext>
          </c:extLst>
        </c:ser>
        <c:ser>
          <c:idx val="1"/>
          <c:order val="1"/>
          <c:tx>
            <c:strRef>
              <c:f>Revenues!$A$51</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Revenues!$B$51:$N$51</c:f>
              <c:numCache>
                <c:formatCode>"$"#,##0.00_);[Red]\("$"#,##0.00\)</c:formatCode>
                <c:ptCount val="13"/>
                <c:pt idx="0">
                  <c:v>213.20859398339414</c:v>
                </c:pt>
                <c:pt idx="1">
                  <c:v>221.73503556478479</c:v>
                </c:pt>
                <c:pt idx="2">
                  <c:v>210.7785928642881</c:v>
                </c:pt>
                <c:pt idx="3">
                  <c:v>205.93519106344468</c:v>
                </c:pt>
                <c:pt idx="4">
                  <c:v>209</c:v>
                </c:pt>
                <c:pt idx="5">
                  <c:v>203.26749194768908</c:v>
                </c:pt>
                <c:pt idx="6">
                  <c:v>204.85737856553587</c:v>
                </c:pt>
                <c:pt idx="7">
                  <c:v>212.75044652078296</c:v>
                </c:pt>
                <c:pt idx="8">
                  <c:v>225.11684471575734</c:v>
                </c:pt>
                <c:pt idx="9">
                  <c:v>238.20689970717422</c:v>
                </c:pt>
                <c:pt idx="10">
                  <c:v>214.32950191570879</c:v>
                </c:pt>
                <c:pt idx="11">
                  <c:v>130.68493150684932</c:v>
                </c:pt>
                <c:pt idx="12">
                  <c:v>167.84827586206896</c:v>
                </c:pt>
              </c:numCache>
            </c:numRef>
          </c:yVal>
          <c:smooth val="0"/>
          <c:extLst>
            <c:ext xmlns:c16="http://schemas.microsoft.com/office/drawing/2014/chart" uri="{C3380CC4-5D6E-409C-BE32-E72D297353CC}">
              <c16:uniqueId val="{00000001-4422-4E02-A0B0-CEB65AA1FB85}"/>
            </c:ext>
          </c:extLst>
        </c:ser>
        <c:ser>
          <c:idx val="2"/>
          <c:order val="2"/>
          <c:tx>
            <c:strRef>
              <c:f>Revenues!$A$52</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Revenues!$B$49:$N$49</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Revenues!$B$52:$N$52</c:f>
              <c:numCache>
                <c:formatCode>"$"#,##0.00_);[Red]\("$"#,##0.00\)</c:formatCode>
                <c:ptCount val="13"/>
                <c:pt idx="0">
                  <c:v>228.88233166268154</c:v>
                </c:pt>
                <c:pt idx="1">
                  <c:v>234.73721508276486</c:v>
                </c:pt>
                <c:pt idx="2">
                  <c:v>237.04791360763119</c:v>
                </c:pt>
                <c:pt idx="3">
                  <c:v>246.05311022189892</c:v>
                </c:pt>
                <c:pt idx="4">
                  <c:v>249.83056265984655</c:v>
                </c:pt>
                <c:pt idx="5">
                  <c:v>295.5831972789116</c:v>
                </c:pt>
                <c:pt idx="6">
                  <c:v>297.65229604298975</c:v>
                </c:pt>
                <c:pt idx="7">
                  <c:v>310.77870693527768</c:v>
                </c:pt>
                <c:pt idx="8">
                  <c:v>321.36946968410325</c:v>
                </c:pt>
                <c:pt idx="9">
                  <c:v>335.99692202906908</c:v>
                </c:pt>
                <c:pt idx="10">
                  <c:v>310.37150201270674</c:v>
                </c:pt>
                <c:pt idx="11">
                  <c:v>191.89800692984272</c:v>
                </c:pt>
              </c:numCache>
            </c:numRef>
          </c:yVal>
          <c:smooth val="0"/>
          <c:extLst>
            <c:ext xmlns:c16="http://schemas.microsoft.com/office/drawing/2014/chart" uri="{C3380CC4-5D6E-409C-BE32-E72D297353CC}">
              <c16:uniqueId val="{00000002-4422-4E02-A0B0-CEB65AA1FB85}"/>
            </c:ext>
          </c:extLst>
        </c:ser>
        <c:dLbls>
          <c:showLegendKey val="0"/>
          <c:showVal val="0"/>
          <c:showCatName val="0"/>
          <c:showSerName val="0"/>
          <c:showPercent val="0"/>
          <c:showBubbleSize val="0"/>
        </c:dLbls>
        <c:axId val="572290144"/>
        <c:axId val="572295552"/>
      </c:scatterChart>
      <c:valAx>
        <c:axId val="5722901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95552"/>
        <c:crosses val="autoZero"/>
        <c:crossBetween val="midCat"/>
      </c:valAx>
      <c:valAx>
        <c:axId val="57229555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290144"/>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extraction per APCD, MRQ</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Revenues!$P$50</c:f>
              <c:strCache>
                <c:ptCount val="1"/>
                <c:pt idx="0">
                  <c:v>RCL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Revenues!$Q$49:$T$49</c:f>
              <c:strCache>
                <c:ptCount val="4"/>
                <c:pt idx="0">
                  <c:v>2022Q1</c:v>
                </c:pt>
                <c:pt idx="1">
                  <c:v>2022Q2</c:v>
                </c:pt>
                <c:pt idx="2">
                  <c:v>2022Q3</c:v>
                </c:pt>
                <c:pt idx="3">
                  <c:v>2022Q4</c:v>
                </c:pt>
              </c:strCache>
            </c:strRef>
          </c:cat>
          <c:val>
            <c:numRef>
              <c:f>Revenues!$Q$50:$T$50</c:f>
              <c:numCache>
                <c:formatCode>"$"#,##0.00_);[Red]\("$"#,##0.00\)</c:formatCode>
                <c:ptCount val="4"/>
                <c:pt idx="0">
                  <c:v>137.68903794407831</c:v>
                </c:pt>
                <c:pt idx="1">
                  <c:v>212.14269757864781</c:v>
                </c:pt>
                <c:pt idx="2">
                  <c:v>258.82653061224494</c:v>
                </c:pt>
                <c:pt idx="3">
                  <c:v>223.63215111946101</c:v>
                </c:pt>
              </c:numCache>
            </c:numRef>
          </c:val>
          <c:smooth val="0"/>
          <c:extLst>
            <c:ext xmlns:c16="http://schemas.microsoft.com/office/drawing/2014/chart" uri="{C3380CC4-5D6E-409C-BE32-E72D297353CC}">
              <c16:uniqueId val="{00000000-CD87-46A2-8750-63A9F70B4926}"/>
            </c:ext>
          </c:extLst>
        </c:ser>
        <c:ser>
          <c:idx val="1"/>
          <c:order val="1"/>
          <c:tx>
            <c:strRef>
              <c:f>Revenues!$P$51</c:f>
              <c:strCache>
                <c:ptCount val="1"/>
                <c:pt idx="0">
                  <c:v>CCL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Revenues!$Q$49:$T$49</c:f>
              <c:strCache>
                <c:ptCount val="4"/>
                <c:pt idx="0">
                  <c:v>2022Q1</c:v>
                </c:pt>
                <c:pt idx="1">
                  <c:v>2022Q2</c:v>
                </c:pt>
                <c:pt idx="2">
                  <c:v>2022Q3</c:v>
                </c:pt>
                <c:pt idx="3">
                  <c:v>2022Q4</c:v>
                </c:pt>
              </c:strCache>
            </c:strRef>
          </c:cat>
          <c:val>
            <c:numRef>
              <c:f>Revenues!$Q$51:$T$51</c:f>
              <c:numCache>
                <c:formatCode>"$"#,##0.00_);[Red]\("$"#,##0.00\)</c:formatCode>
                <c:ptCount val="4"/>
                <c:pt idx="0">
                  <c:v>121.82855427113047</c:v>
                </c:pt>
                <c:pt idx="1">
                  <c:v>144.06576263050522</c:v>
                </c:pt>
                <c:pt idx="2">
                  <c:v>204.90126100404473</c:v>
                </c:pt>
                <c:pt idx="3">
                  <c:v>178.55813953488371</c:v>
                </c:pt>
              </c:numCache>
            </c:numRef>
          </c:val>
          <c:smooth val="0"/>
          <c:extLst>
            <c:ext xmlns:c16="http://schemas.microsoft.com/office/drawing/2014/chart" uri="{C3380CC4-5D6E-409C-BE32-E72D297353CC}">
              <c16:uniqueId val="{00000001-CD87-46A2-8750-63A9F70B4926}"/>
            </c:ext>
          </c:extLst>
        </c:ser>
        <c:ser>
          <c:idx val="2"/>
          <c:order val="2"/>
          <c:tx>
            <c:strRef>
              <c:f>Revenues!$P$52</c:f>
              <c:strCache>
                <c:ptCount val="1"/>
                <c:pt idx="0">
                  <c:v>NCLH</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Revenues!$Q$49:$T$49</c:f>
              <c:strCache>
                <c:ptCount val="4"/>
                <c:pt idx="0">
                  <c:v>2022Q1</c:v>
                </c:pt>
                <c:pt idx="1">
                  <c:v>2022Q2</c:v>
                </c:pt>
                <c:pt idx="2">
                  <c:v>2022Q3</c:v>
                </c:pt>
                <c:pt idx="3">
                  <c:v>2022Q4</c:v>
                </c:pt>
              </c:strCache>
            </c:strRef>
          </c:cat>
          <c:val>
            <c:numRef>
              <c:f>Revenues!$Q$52:$T$52</c:f>
              <c:numCache>
                <c:formatCode>"$"#,##0.00_);[Red]\("$"#,##0.00\)</c:formatCode>
                <c:ptCount val="4"/>
                <c:pt idx="0">
                  <c:v>175.24954228058257</c:v>
                </c:pt>
                <c:pt idx="1">
                  <c:v>255.90998253971676</c:v>
                </c:pt>
                <c:pt idx="2">
                  <c:v>330.54283296998517</c:v>
                </c:pt>
              </c:numCache>
            </c:numRef>
          </c:val>
          <c:smooth val="0"/>
          <c:extLst>
            <c:ext xmlns:c16="http://schemas.microsoft.com/office/drawing/2014/chart" uri="{C3380CC4-5D6E-409C-BE32-E72D297353CC}">
              <c16:uniqueId val="{00000002-CD87-46A2-8750-63A9F70B4926}"/>
            </c:ext>
          </c:extLst>
        </c:ser>
        <c:dLbls>
          <c:showLegendKey val="0"/>
          <c:showVal val="0"/>
          <c:showCatName val="0"/>
          <c:showSerName val="0"/>
          <c:showPercent val="0"/>
          <c:showBubbleSize val="0"/>
        </c:dLbls>
        <c:marker val="1"/>
        <c:smooth val="0"/>
        <c:axId val="892417904"/>
        <c:axId val="892424144"/>
      </c:lineChart>
      <c:catAx>
        <c:axId val="892417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24144"/>
        <c:crosses val="autoZero"/>
        <c:auto val="1"/>
        <c:lblAlgn val="ctr"/>
        <c:lblOffset val="100"/>
        <c:noMultiLvlLbl val="0"/>
      </c:catAx>
      <c:valAx>
        <c:axId val="8924241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79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Ticket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Revenues!$A$61</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Revenues!$B$61:$N$61</c:f>
              <c:numCache>
                <c:formatCode>"$"#,##0.00_);[Red]\("$"#,##0.00\)</c:formatCode>
                <c:ptCount val="13"/>
                <c:pt idx="0">
                  <c:v>152.20129608384238</c:v>
                </c:pt>
                <c:pt idx="1">
                  <c:v>158.70677201356756</c:v>
                </c:pt>
                <c:pt idx="2">
                  <c:v>158.94743421463843</c:v>
                </c:pt>
                <c:pt idx="3">
                  <c:v>160.92312797194734</c:v>
                </c:pt>
                <c:pt idx="4">
                  <c:v>160.55153909016616</c:v>
                </c:pt>
                <c:pt idx="5">
                  <c:v>157.27798977234377</c:v>
                </c:pt>
                <c:pt idx="6">
                  <c:v>152.77813664596272</c:v>
                </c:pt>
                <c:pt idx="7">
                  <c:v>157.69914820273274</c:v>
                </c:pt>
                <c:pt idx="8">
                  <c:v>162.29899887702194</c:v>
                </c:pt>
                <c:pt idx="9">
                  <c:v>175.36526297132755</c:v>
                </c:pt>
                <c:pt idx="10">
                  <c:v>172.98085869761789</c:v>
                </c:pt>
                <c:pt idx="11">
                  <c:v>162.20365347702111</c:v>
                </c:pt>
                <c:pt idx="12">
                  <c:v>165.28305170333135</c:v>
                </c:pt>
              </c:numCache>
            </c:numRef>
          </c:yVal>
          <c:smooth val="0"/>
          <c:extLst>
            <c:ext xmlns:c16="http://schemas.microsoft.com/office/drawing/2014/chart" uri="{C3380CC4-5D6E-409C-BE32-E72D297353CC}">
              <c16:uniqueId val="{00000000-B582-4E17-8336-808B384E794C}"/>
            </c:ext>
          </c:extLst>
        </c:ser>
        <c:ser>
          <c:idx val="1"/>
          <c:order val="1"/>
          <c:tx>
            <c:strRef>
              <c:f>Revenues!$A$62</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Revenues!$B$62:$N$62</c:f>
              <c:numCache>
                <c:formatCode>"$"#,##0.00_);[Red]\("$"#,##0.00\)</c:formatCode>
                <c:ptCount val="13"/>
                <c:pt idx="0">
                  <c:v>161.39881664600972</c:v>
                </c:pt>
                <c:pt idx="1">
                  <c:v>167.39686700089808</c:v>
                </c:pt>
                <c:pt idx="2">
                  <c:v>153.52668899111711</c:v>
                </c:pt>
                <c:pt idx="3">
                  <c:v>149.70051607222294</c:v>
                </c:pt>
                <c:pt idx="4">
                  <c:v>150.27301683603821</c:v>
                </c:pt>
                <c:pt idx="5">
                  <c:v>143.19086872533688</c:v>
                </c:pt>
                <c:pt idx="6">
                  <c:v>142.70181489088836</c:v>
                </c:pt>
                <c:pt idx="7">
                  <c:v>148.51040359319913</c:v>
                </c:pt>
                <c:pt idx="8">
                  <c:v>155.36615285120649</c:v>
                </c:pt>
                <c:pt idx="9">
                  <c:v>151.05683232708745</c:v>
                </c:pt>
                <c:pt idx="10">
                  <c:v>139.01886792452831</c:v>
                </c:pt>
                <c:pt idx="11">
                  <c:v>121.95121951219514</c:v>
                </c:pt>
                <c:pt idx="12">
                  <c:v>128.6080586080586</c:v>
                </c:pt>
              </c:numCache>
            </c:numRef>
          </c:yVal>
          <c:smooth val="0"/>
          <c:extLst>
            <c:ext xmlns:c16="http://schemas.microsoft.com/office/drawing/2014/chart" uri="{C3380CC4-5D6E-409C-BE32-E72D297353CC}">
              <c16:uniqueId val="{00000001-B582-4E17-8336-808B384E794C}"/>
            </c:ext>
          </c:extLst>
        </c:ser>
        <c:ser>
          <c:idx val="2"/>
          <c:order val="2"/>
          <c:tx>
            <c:strRef>
              <c:f>Revenues!$A$63</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Revenues!$B$60:$N$60</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Revenues!$B$63:$N$63</c:f>
              <c:numCache>
                <c:formatCode>"$"#,##0.00_);[Red]\("$"#,##0.00\)</c:formatCode>
                <c:ptCount val="13"/>
                <c:pt idx="0">
                  <c:v>147.69327335495345</c:v>
                </c:pt>
                <c:pt idx="1">
                  <c:v>152.86623643297153</c:v>
                </c:pt>
                <c:pt idx="2">
                  <c:v>155.29038314509961</c:v>
                </c:pt>
                <c:pt idx="3">
                  <c:v>159.27689919216905</c:v>
                </c:pt>
                <c:pt idx="4">
                  <c:v>159.61199941323164</c:v>
                </c:pt>
                <c:pt idx="5">
                  <c:v>195.23928370874148</c:v>
                </c:pt>
                <c:pt idx="6">
                  <c:v>192.67791252338151</c:v>
                </c:pt>
                <c:pt idx="7">
                  <c:v>202.45262646439562</c:v>
                </c:pt>
                <c:pt idx="8">
                  <c:v>210.08630680837422</c:v>
                </c:pt>
                <c:pt idx="9">
                  <c:v>218.8885497070923</c:v>
                </c:pt>
                <c:pt idx="10">
                  <c:v>202.66208572897676</c:v>
                </c:pt>
                <c:pt idx="11">
                  <c:v>220.78363033335208</c:v>
                </c:pt>
              </c:numCache>
            </c:numRef>
          </c:yVal>
          <c:smooth val="0"/>
          <c:extLst>
            <c:ext xmlns:c16="http://schemas.microsoft.com/office/drawing/2014/chart" uri="{C3380CC4-5D6E-409C-BE32-E72D297353CC}">
              <c16:uniqueId val="{00000002-B582-4E17-8336-808B384E794C}"/>
            </c:ext>
          </c:extLst>
        </c:ser>
        <c:dLbls>
          <c:showLegendKey val="0"/>
          <c:showVal val="0"/>
          <c:showCatName val="0"/>
          <c:showSerName val="0"/>
          <c:showPercent val="0"/>
          <c:showBubbleSize val="0"/>
        </c:dLbls>
        <c:axId val="892410832"/>
        <c:axId val="892414992"/>
      </c:scatterChart>
      <c:valAx>
        <c:axId val="8924108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4992"/>
        <c:crosses val="autoZero"/>
        <c:crossBetween val="midCat"/>
      </c:valAx>
      <c:valAx>
        <c:axId val="89241499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241083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Extras per PCD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Revenues!$A$67</c:f>
              <c:strCache>
                <c:ptCount val="1"/>
                <c:pt idx="0">
                  <c:v>RCL</c:v>
                </c:pt>
              </c:strCache>
            </c:strRef>
          </c:tx>
          <c:spPr>
            <a:ln w="19050" cap="rnd">
              <a:noFill/>
              <a:round/>
            </a:ln>
            <a:effectLst/>
          </c:spPr>
          <c:marker>
            <c:symbol val="circle"/>
            <c:size val="5"/>
            <c:spPr>
              <a:solidFill>
                <a:schemeClr val="accent1"/>
              </a:solidFill>
              <a:ln w="9525">
                <a:solidFill>
                  <a:schemeClr val="accent1"/>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Revenues!$B$67:$N$67</c:f>
              <c:numCache>
                <c:formatCode>"$"#,##0.00_);[Red]\("$"#,##0.00\)</c:formatCode>
                <c:ptCount val="13"/>
                <c:pt idx="0">
                  <c:v>57.17218070757496</c:v>
                </c:pt>
                <c:pt idx="1">
                  <c:v>57.767294784639105</c:v>
                </c:pt>
                <c:pt idx="2">
                  <c:v>59.475308115848151</c:v>
                </c:pt>
                <c:pt idx="3">
                  <c:v>62.910378300249981</c:v>
                </c:pt>
                <c:pt idx="4">
                  <c:v>59.384363933533095</c:v>
                </c:pt>
                <c:pt idx="5">
                  <c:v>58.153570594190477</c:v>
                </c:pt>
                <c:pt idx="6">
                  <c:v>58.313043478260866</c:v>
                </c:pt>
                <c:pt idx="7">
                  <c:v>61.566707466340262</c:v>
                </c:pt>
                <c:pt idx="8">
                  <c:v>64.538503810957394</c:v>
                </c:pt>
                <c:pt idx="9">
                  <c:v>69.047478913300353</c:v>
                </c:pt>
                <c:pt idx="10">
                  <c:v>80.96627539566191</c:v>
                </c:pt>
                <c:pt idx="11">
                  <c:v>101.84259352129794</c:v>
                </c:pt>
                <c:pt idx="12">
                  <c:v>86.928383340132754</c:v>
                </c:pt>
              </c:numCache>
            </c:numRef>
          </c:yVal>
          <c:smooth val="0"/>
          <c:extLst>
            <c:ext xmlns:c16="http://schemas.microsoft.com/office/drawing/2014/chart" uri="{C3380CC4-5D6E-409C-BE32-E72D297353CC}">
              <c16:uniqueId val="{00000000-29AD-47E1-BD10-D2EB0749C829}"/>
            </c:ext>
          </c:extLst>
        </c:ser>
        <c:ser>
          <c:idx val="1"/>
          <c:order val="1"/>
          <c:tx>
            <c:strRef>
              <c:f>Revenues!$A$68</c:f>
              <c:strCache>
                <c:ptCount val="1"/>
                <c:pt idx="0">
                  <c:v>CCL</c:v>
                </c:pt>
              </c:strCache>
            </c:strRef>
          </c:tx>
          <c:spPr>
            <a:ln w="19050" cap="rnd">
              <a:noFill/>
              <a:round/>
            </a:ln>
            <a:effectLst/>
          </c:spPr>
          <c:marker>
            <c:symbol val="circle"/>
            <c:size val="5"/>
            <c:spPr>
              <a:solidFill>
                <a:schemeClr val="accent2"/>
              </a:solidFill>
              <a:ln w="9525">
                <a:solidFill>
                  <a:schemeClr val="accent2"/>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Revenues!$B$68:$N$68</c:f>
              <c:numCache>
                <c:formatCode>"$"#,##0.00_);[Red]\("$"#,##0.00\)</c:formatCode>
                <c:ptCount val="13"/>
                <c:pt idx="0">
                  <c:v>45.198658144100882</c:v>
                </c:pt>
                <c:pt idx="1">
                  <c:v>46.220700980590138</c:v>
                </c:pt>
                <c:pt idx="2">
                  <c:v>46.26344642526972</c:v>
                </c:pt>
                <c:pt idx="3">
                  <c:v>46.241625757886169</c:v>
                </c:pt>
                <c:pt idx="4">
                  <c:v>50.495474998736036</c:v>
                </c:pt>
                <c:pt idx="5">
                  <c:v>50.766661759099264</c:v>
                </c:pt>
                <c:pt idx="6">
                  <c:v>50.742357503385364</c:v>
                </c:pt>
                <c:pt idx="7">
                  <c:v>52.387090760703586</c:v>
                </c:pt>
                <c:pt idx="8">
                  <c:v>55.220231354366355</c:v>
                </c:pt>
                <c:pt idx="9">
                  <c:v>71.983335938056925</c:v>
                </c:pt>
                <c:pt idx="10">
                  <c:v>72.075471698113205</c:v>
                </c:pt>
                <c:pt idx="11">
                  <c:v>110.73170731707319</c:v>
                </c:pt>
                <c:pt idx="12">
                  <c:v>94.26739926739927</c:v>
                </c:pt>
              </c:numCache>
            </c:numRef>
          </c:yVal>
          <c:smooth val="0"/>
          <c:extLst>
            <c:ext xmlns:c16="http://schemas.microsoft.com/office/drawing/2014/chart" uri="{C3380CC4-5D6E-409C-BE32-E72D297353CC}">
              <c16:uniqueId val="{00000001-29AD-47E1-BD10-D2EB0749C829}"/>
            </c:ext>
          </c:extLst>
        </c:ser>
        <c:ser>
          <c:idx val="2"/>
          <c:order val="2"/>
          <c:tx>
            <c:strRef>
              <c:f>Revenues!$A$69</c:f>
              <c:strCache>
                <c:ptCount val="1"/>
                <c:pt idx="0">
                  <c:v>NCLH</c:v>
                </c:pt>
              </c:strCache>
            </c:strRef>
          </c:tx>
          <c:spPr>
            <a:ln w="19050" cap="rnd">
              <a:noFill/>
              <a:round/>
            </a:ln>
            <a:effectLst/>
          </c:spPr>
          <c:marker>
            <c:symbol val="circle"/>
            <c:size val="5"/>
            <c:spPr>
              <a:solidFill>
                <a:schemeClr val="accent3"/>
              </a:solidFill>
              <a:ln w="9525">
                <a:solidFill>
                  <a:schemeClr val="accent3"/>
                </a:solidFill>
              </a:ln>
              <a:effectLst/>
            </c:spPr>
          </c:marker>
          <c:xVal>
            <c:numRef>
              <c:f>Revenues!$B$66:$N$66</c:f>
              <c:numCache>
                <c:formatCode>General</c:formatCode>
                <c:ptCount val="13"/>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numCache>
            </c:numRef>
          </c:xVal>
          <c:yVal>
            <c:numRef>
              <c:f>Revenues!$B$69:$N$69</c:f>
              <c:numCache>
                <c:formatCode>"$"#,##0.00_);[Red]\("$"#,##0.00\)</c:formatCode>
                <c:ptCount val="13"/>
                <c:pt idx="0">
                  <c:v>62.799456010042888</c:v>
                </c:pt>
                <c:pt idx="1">
                  <c:v>64.140021511684765</c:v>
                </c:pt>
                <c:pt idx="2">
                  <c:v>65.005951862497454</c:v>
                </c:pt>
                <c:pt idx="3">
                  <c:v>66.171968879649853</c:v>
                </c:pt>
                <c:pt idx="4">
                  <c:v>69.658940883086402</c:v>
                </c:pt>
                <c:pt idx="5">
                  <c:v>75.870281400137259</c:v>
                </c:pt>
                <c:pt idx="6">
                  <c:v>84.451949262879012</c:v>
                </c:pt>
                <c:pt idx="7">
                  <c:v>88.870323381741613</c:v>
                </c:pt>
                <c:pt idx="8">
                  <c:v>88.540921756713445</c:v>
                </c:pt>
                <c:pt idx="9">
                  <c:v>94.24311582089264</c:v>
                </c:pt>
                <c:pt idx="10">
                  <c:v>96.480157060720799</c:v>
                </c:pt>
                <c:pt idx="11">
                  <c:v>143.4763055821013</c:v>
                </c:pt>
              </c:numCache>
            </c:numRef>
          </c:yVal>
          <c:smooth val="0"/>
          <c:extLst>
            <c:ext xmlns:c16="http://schemas.microsoft.com/office/drawing/2014/chart" uri="{C3380CC4-5D6E-409C-BE32-E72D297353CC}">
              <c16:uniqueId val="{00000002-29AD-47E1-BD10-D2EB0749C829}"/>
            </c:ext>
          </c:extLst>
        </c:ser>
        <c:dLbls>
          <c:showLegendKey val="0"/>
          <c:showVal val="0"/>
          <c:showCatName val="0"/>
          <c:showSerName val="0"/>
          <c:showPercent val="0"/>
          <c:showBubbleSize val="0"/>
        </c:dLbls>
        <c:axId val="836536976"/>
        <c:axId val="572309280"/>
      </c:scatterChart>
      <c:valAx>
        <c:axId val="836536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2309280"/>
        <c:crosses val="autoZero"/>
        <c:crossBetween val="midCat"/>
      </c:valAx>
      <c:valAx>
        <c:axId val="572309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_);[Red]\(&quot;$&quot;#,##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653697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3.xml.rels><?xml version="1.0" encoding="UTF-8" standalone="yes"?>
<Relationships xmlns="http://schemas.openxmlformats.org/package/2006/relationships"><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25</xdr:col>
      <xdr:colOff>0</xdr:colOff>
      <xdr:row>17</xdr:row>
      <xdr:rowOff>0</xdr:rowOff>
    </xdr:from>
    <xdr:to>
      <xdr:col>38</xdr:col>
      <xdr:colOff>419100</xdr:colOff>
      <xdr:row>42</xdr:row>
      <xdr:rowOff>90488</xdr:rowOff>
    </xdr:to>
    <xdr:graphicFrame macro="">
      <xdr:nvGraphicFramePr>
        <xdr:cNvPr id="2" name="Chart 1">
          <a:extLst>
            <a:ext uri="{FF2B5EF4-FFF2-40B4-BE49-F238E27FC236}">
              <a16:creationId xmlns:a16="http://schemas.microsoft.com/office/drawing/2014/main" id="{BCC519CF-F2D9-3988-2987-D31F74310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25</xdr:col>
      <xdr:colOff>0</xdr:colOff>
      <xdr:row>1</xdr:row>
      <xdr:rowOff>0</xdr:rowOff>
    </xdr:from>
    <xdr:to>
      <xdr:col>32</xdr:col>
      <xdr:colOff>304800</xdr:colOff>
      <xdr:row>15</xdr:row>
      <xdr:rowOff>76200</xdr:rowOff>
    </xdr:to>
    <xdr:graphicFrame macro="">
      <xdr:nvGraphicFramePr>
        <xdr:cNvPr id="3" name="Chart 2">
          <a:extLst>
            <a:ext uri="{FF2B5EF4-FFF2-40B4-BE49-F238E27FC236}">
              <a16:creationId xmlns:a16="http://schemas.microsoft.com/office/drawing/2014/main" id="{BFB679BD-832B-D0BF-F77E-0CC6E74733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0</xdr:colOff>
      <xdr:row>1</xdr:row>
      <xdr:rowOff>0</xdr:rowOff>
    </xdr:from>
    <xdr:to>
      <xdr:col>40</xdr:col>
      <xdr:colOff>304800</xdr:colOff>
      <xdr:row>15</xdr:row>
      <xdr:rowOff>76200</xdr:rowOff>
    </xdr:to>
    <xdr:graphicFrame macro="">
      <xdr:nvGraphicFramePr>
        <xdr:cNvPr id="5" name="Chart 4">
          <a:extLst>
            <a:ext uri="{FF2B5EF4-FFF2-40B4-BE49-F238E27FC236}">
              <a16:creationId xmlns:a16="http://schemas.microsoft.com/office/drawing/2014/main" id="{082523DC-0958-C8AD-3B54-C87D9C683B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0</xdr:colOff>
      <xdr:row>45</xdr:row>
      <xdr:rowOff>0</xdr:rowOff>
    </xdr:from>
    <xdr:to>
      <xdr:col>32</xdr:col>
      <xdr:colOff>304800</xdr:colOff>
      <xdr:row>59</xdr:row>
      <xdr:rowOff>76200</xdr:rowOff>
    </xdr:to>
    <xdr:graphicFrame macro="">
      <xdr:nvGraphicFramePr>
        <xdr:cNvPr id="4" name="Chart 3">
          <a:extLst>
            <a:ext uri="{FF2B5EF4-FFF2-40B4-BE49-F238E27FC236}">
              <a16:creationId xmlns:a16="http://schemas.microsoft.com/office/drawing/2014/main" id="{3B401FA3-21CA-07E9-55BF-740A62F9DF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0</xdr:colOff>
      <xdr:row>45</xdr:row>
      <xdr:rowOff>0</xdr:rowOff>
    </xdr:from>
    <xdr:to>
      <xdr:col>40</xdr:col>
      <xdr:colOff>304800</xdr:colOff>
      <xdr:row>59</xdr:row>
      <xdr:rowOff>76200</xdr:rowOff>
    </xdr:to>
    <xdr:graphicFrame macro="">
      <xdr:nvGraphicFramePr>
        <xdr:cNvPr id="6" name="Chart 5">
          <a:extLst>
            <a:ext uri="{FF2B5EF4-FFF2-40B4-BE49-F238E27FC236}">
              <a16:creationId xmlns:a16="http://schemas.microsoft.com/office/drawing/2014/main" id="{92B4366B-B396-EEB8-7A9F-7C090E5F0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0</xdr:colOff>
      <xdr:row>60</xdr:row>
      <xdr:rowOff>0</xdr:rowOff>
    </xdr:from>
    <xdr:to>
      <xdr:col>32</xdr:col>
      <xdr:colOff>300318</xdr:colOff>
      <xdr:row>74</xdr:row>
      <xdr:rowOff>76200</xdr:rowOff>
    </xdr:to>
    <xdr:graphicFrame macro="">
      <xdr:nvGraphicFramePr>
        <xdr:cNvPr id="7" name="Chart 6">
          <a:extLst>
            <a:ext uri="{FF2B5EF4-FFF2-40B4-BE49-F238E27FC236}">
              <a16:creationId xmlns:a16="http://schemas.microsoft.com/office/drawing/2014/main" id="{1BF7CF23-95E8-9E8D-A615-D7B309729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0</xdr:colOff>
      <xdr:row>60</xdr:row>
      <xdr:rowOff>0</xdr:rowOff>
    </xdr:from>
    <xdr:to>
      <xdr:col>40</xdr:col>
      <xdr:colOff>300318</xdr:colOff>
      <xdr:row>74</xdr:row>
      <xdr:rowOff>76200</xdr:rowOff>
    </xdr:to>
    <xdr:graphicFrame macro="">
      <xdr:nvGraphicFramePr>
        <xdr:cNvPr id="9" name="Chart 8">
          <a:extLst>
            <a:ext uri="{FF2B5EF4-FFF2-40B4-BE49-F238E27FC236}">
              <a16:creationId xmlns:a16="http://schemas.microsoft.com/office/drawing/2014/main" id="{BB990500-2530-C6EF-83BC-86D65DDC37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25</xdr:col>
      <xdr:colOff>0</xdr:colOff>
      <xdr:row>77</xdr:row>
      <xdr:rowOff>0</xdr:rowOff>
    </xdr:from>
    <xdr:to>
      <xdr:col>32</xdr:col>
      <xdr:colOff>304800</xdr:colOff>
      <xdr:row>91</xdr:row>
      <xdr:rowOff>76200</xdr:rowOff>
    </xdr:to>
    <xdr:graphicFrame macro="">
      <xdr:nvGraphicFramePr>
        <xdr:cNvPr id="10" name="Chart 9">
          <a:extLst>
            <a:ext uri="{FF2B5EF4-FFF2-40B4-BE49-F238E27FC236}">
              <a16:creationId xmlns:a16="http://schemas.microsoft.com/office/drawing/2014/main" id="{06379EF3-D4BC-5BEB-16EE-1B29F43E24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0</xdr:colOff>
      <xdr:row>93</xdr:row>
      <xdr:rowOff>0</xdr:rowOff>
    </xdr:from>
    <xdr:to>
      <xdr:col>32</xdr:col>
      <xdr:colOff>300318</xdr:colOff>
      <xdr:row>107</xdr:row>
      <xdr:rowOff>76200</xdr:rowOff>
    </xdr:to>
    <xdr:graphicFrame macro="">
      <xdr:nvGraphicFramePr>
        <xdr:cNvPr id="11" name="Chart 10">
          <a:extLst>
            <a:ext uri="{FF2B5EF4-FFF2-40B4-BE49-F238E27FC236}">
              <a16:creationId xmlns:a16="http://schemas.microsoft.com/office/drawing/2014/main" id="{728C561A-C23F-6E50-9480-9036239147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0</xdr:colOff>
      <xdr:row>109</xdr:row>
      <xdr:rowOff>0</xdr:rowOff>
    </xdr:from>
    <xdr:to>
      <xdr:col>32</xdr:col>
      <xdr:colOff>336176</xdr:colOff>
      <xdr:row>123</xdr:row>
      <xdr:rowOff>76200</xdr:rowOff>
    </xdr:to>
    <xdr:graphicFrame macro="">
      <xdr:nvGraphicFramePr>
        <xdr:cNvPr id="12" name="Chart 11">
          <a:extLst>
            <a:ext uri="{FF2B5EF4-FFF2-40B4-BE49-F238E27FC236}">
              <a16:creationId xmlns:a16="http://schemas.microsoft.com/office/drawing/2014/main" id="{6125C93F-25DD-C940-D3D6-AE84C35314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25</xdr:col>
      <xdr:colOff>0</xdr:colOff>
      <xdr:row>124</xdr:row>
      <xdr:rowOff>0</xdr:rowOff>
    </xdr:from>
    <xdr:to>
      <xdr:col>32</xdr:col>
      <xdr:colOff>336176</xdr:colOff>
      <xdr:row>138</xdr:row>
      <xdr:rowOff>76200</xdr:rowOff>
    </xdr:to>
    <xdr:graphicFrame macro="">
      <xdr:nvGraphicFramePr>
        <xdr:cNvPr id="13" name="Chart 12">
          <a:extLst>
            <a:ext uri="{FF2B5EF4-FFF2-40B4-BE49-F238E27FC236}">
              <a16:creationId xmlns:a16="http://schemas.microsoft.com/office/drawing/2014/main" id="{92DE5A89-E5BB-9522-A3E1-389477171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33</xdr:col>
      <xdr:colOff>0</xdr:colOff>
      <xdr:row>77</xdr:row>
      <xdr:rowOff>0</xdr:rowOff>
    </xdr:from>
    <xdr:to>
      <xdr:col>40</xdr:col>
      <xdr:colOff>336176</xdr:colOff>
      <xdr:row>91</xdr:row>
      <xdr:rowOff>76200</xdr:rowOff>
    </xdr:to>
    <xdr:graphicFrame macro="">
      <xdr:nvGraphicFramePr>
        <xdr:cNvPr id="14" name="Chart 13">
          <a:extLst>
            <a:ext uri="{FF2B5EF4-FFF2-40B4-BE49-F238E27FC236}">
              <a16:creationId xmlns:a16="http://schemas.microsoft.com/office/drawing/2014/main" id="{15FC29C6-C176-6CE4-87AF-8E777225CB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33</xdr:col>
      <xdr:colOff>0</xdr:colOff>
      <xdr:row>93</xdr:row>
      <xdr:rowOff>0</xdr:rowOff>
    </xdr:from>
    <xdr:to>
      <xdr:col>40</xdr:col>
      <xdr:colOff>336176</xdr:colOff>
      <xdr:row>107</xdr:row>
      <xdr:rowOff>76200</xdr:rowOff>
    </xdr:to>
    <xdr:graphicFrame macro="">
      <xdr:nvGraphicFramePr>
        <xdr:cNvPr id="15" name="Chart 14">
          <a:extLst>
            <a:ext uri="{FF2B5EF4-FFF2-40B4-BE49-F238E27FC236}">
              <a16:creationId xmlns:a16="http://schemas.microsoft.com/office/drawing/2014/main" id="{AB54245D-3F01-4B1C-8FD3-C43E03CE4C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33</xdr:col>
      <xdr:colOff>0</xdr:colOff>
      <xdr:row>109</xdr:row>
      <xdr:rowOff>0</xdr:rowOff>
    </xdr:from>
    <xdr:to>
      <xdr:col>40</xdr:col>
      <xdr:colOff>336176</xdr:colOff>
      <xdr:row>123</xdr:row>
      <xdr:rowOff>76200</xdr:rowOff>
    </xdr:to>
    <xdr:graphicFrame macro="">
      <xdr:nvGraphicFramePr>
        <xdr:cNvPr id="16" name="Chart 15">
          <a:extLst>
            <a:ext uri="{FF2B5EF4-FFF2-40B4-BE49-F238E27FC236}">
              <a16:creationId xmlns:a16="http://schemas.microsoft.com/office/drawing/2014/main" id="{8F720C6C-B5FC-8EA2-2FFC-64821945B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33</xdr:col>
      <xdr:colOff>0</xdr:colOff>
      <xdr:row>124</xdr:row>
      <xdr:rowOff>0</xdr:rowOff>
    </xdr:from>
    <xdr:to>
      <xdr:col>40</xdr:col>
      <xdr:colOff>336176</xdr:colOff>
      <xdr:row>138</xdr:row>
      <xdr:rowOff>76200</xdr:rowOff>
    </xdr:to>
    <xdr:graphicFrame macro="">
      <xdr:nvGraphicFramePr>
        <xdr:cNvPr id="17" name="Chart 16">
          <a:extLst>
            <a:ext uri="{FF2B5EF4-FFF2-40B4-BE49-F238E27FC236}">
              <a16:creationId xmlns:a16="http://schemas.microsoft.com/office/drawing/2014/main" id="{2BF47478-1E7E-642E-8623-E775E2810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19050</xdr:colOff>
      <xdr:row>17</xdr:row>
      <xdr:rowOff>66675</xdr:rowOff>
    </xdr:from>
    <xdr:to>
      <xdr:col>10</xdr:col>
      <xdr:colOff>600074</xdr:colOff>
      <xdr:row>40</xdr:row>
      <xdr:rowOff>104775</xdr:rowOff>
    </xdr:to>
    <xdr:graphicFrame macro="">
      <xdr:nvGraphicFramePr>
        <xdr:cNvPr id="2" name="Chart 1">
          <a:extLst>
            <a:ext uri="{FF2B5EF4-FFF2-40B4-BE49-F238E27FC236}">
              <a16:creationId xmlns:a16="http://schemas.microsoft.com/office/drawing/2014/main" id="{0BE4A7DD-2C64-93B8-058D-FDD51E94F8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600075</xdr:colOff>
      <xdr:row>17</xdr:row>
      <xdr:rowOff>47625</xdr:rowOff>
    </xdr:from>
    <xdr:to>
      <xdr:col>21</xdr:col>
      <xdr:colOff>342900</xdr:colOff>
      <xdr:row>40</xdr:row>
      <xdr:rowOff>47625</xdr:rowOff>
    </xdr:to>
    <xdr:graphicFrame macro="">
      <xdr:nvGraphicFramePr>
        <xdr:cNvPr id="3" name="Chart 2">
          <a:extLst>
            <a:ext uri="{FF2B5EF4-FFF2-40B4-BE49-F238E27FC236}">
              <a16:creationId xmlns:a16="http://schemas.microsoft.com/office/drawing/2014/main" id="{7E9A4058-C5A1-1061-18EF-ADD5D1C25D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0</xdr:colOff>
      <xdr:row>1</xdr:row>
      <xdr:rowOff>0</xdr:rowOff>
    </xdr:from>
    <xdr:to>
      <xdr:col>22</xdr:col>
      <xdr:colOff>304800</xdr:colOff>
      <xdr:row>15</xdr:row>
      <xdr:rowOff>76200</xdr:rowOff>
    </xdr:to>
    <xdr:graphicFrame macro="">
      <xdr:nvGraphicFramePr>
        <xdr:cNvPr id="2" name="Chart 1">
          <a:extLst>
            <a:ext uri="{FF2B5EF4-FFF2-40B4-BE49-F238E27FC236}">
              <a16:creationId xmlns:a16="http://schemas.microsoft.com/office/drawing/2014/main" id="{65A8061A-FFED-E0BD-04F6-B1391D7165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23</xdr:col>
      <xdr:colOff>0</xdr:colOff>
      <xdr:row>1</xdr:row>
      <xdr:rowOff>0</xdr:rowOff>
    </xdr:from>
    <xdr:to>
      <xdr:col>30</xdr:col>
      <xdr:colOff>304800</xdr:colOff>
      <xdr:row>15</xdr:row>
      <xdr:rowOff>76200</xdr:rowOff>
    </xdr:to>
    <xdr:graphicFrame macro="">
      <xdr:nvGraphicFramePr>
        <xdr:cNvPr id="3" name="Chart 2">
          <a:extLst>
            <a:ext uri="{FF2B5EF4-FFF2-40B4-BE49-F238E27FC236}">
              <a16:creationId xmlns:a16="http://schemas.microsoft.com/office/drawing/2014/main" id="{98A01DC9-7BCE-BC55-B78A-5060576D47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17</xdr:row>
      <xdr:rowOff>0</xdr:rowOff>
    </xdr:from>
    <xdr:to>
      <xdr:col>22</xdr:col>
      <xdr:colOff>304800</xdr:colOff>
      <xdr:row>31</xdr:row>
      <xdr:rowOff>76200</xdr:rowOff>
    </xdr:to>
    <xdr:graphicFrame macro="">
      <xdr:nvGraphicFramePr>
        <xdr:cNvPr id="4" name="Chart 3">
          <a:extLst>
            <a:ext uri="{FF2B5EF4-FFF2-40B4-BE49-F238E27FC236}">
              <a16:creationId xmlns:a16="http://schemas.microsoft.com/office/drawing/2014/main" id="{E5F07734-96E3-5BA4-4FF3-0C9D38359C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17</xdr:row>
      <xdr:rowOff>0</xdr:rowOff>
    </xdr:from>
    <xdr:to>
      <xdr:col>30</xdr:col>
      <xdr:colOff>304800</xdr:colOff>
      <xdr:row>31</xdr:row>
      <xdr:rowOff>76200</xdr:rowOff>
    </xdr:to>
    <xdr:graphicFrame macro="">
      <xdr:nvGraphicFramePr>
        <xdr:cNvPr id="5" name="Chart 4">
          <a:extLst>
            <a:ext uri="{FF2B5EF4-FFF2-40B4-BE49-F238E27FC236}">
              <a16:creationId xmlns:a16="http://schemas.microsoft.com/office/drawing/2014/main" id="{D893BFF1-5A15-49D5-F1E1-DCD31250C7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0</xdr:colOff>
      <xdr:row>33</xdr:row>
      <xdr:rowOff>0</xdr:rowOff>
    </xdr:from>
    <xdr:to>
      <xdr:col>28</xdr:col>
      <xdr:colOff>356347</xdr:colOff>
      <xdr:row>58</xdr:row>
      <xdr:rowOff>89647</xdr:rowOff>
    </xdr:to>
    <xdr:graphicFrame macro="">
      <xdr:nvGraphicFramePr>
        <xdr:cNvPr id="7" name="Chart 6">
          <a:extLst>
            <a:ext uri="{FF2B5EF4-FFF2-40B4-BE49-F238E27FC236}">
              <a16:creationId xmlns:a16="http://schemas.microsoft.com/office/drawing/2014/main" id="{2E357A0E-CA07-4C6A-B8B0-9E13159DEC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9525</xdr:colOff>
      <xdr:row>46</xdr:row>
      <xdr:rowOff>95250</xdr:rowOff>
    </xdr:from>
    <xdr:to>
      <xdr:col>11</xdr:col>
      <xdr:colOff>314325</xdr:colOff>
      <xdr:row>60</xdr:row>
      <xdr:rowOff>171450</xdr:rowOff>
    </xdr:to>
    <xdr:graphicFrame macro="">
      <xdr:nvGraphicFramePr>
        <xdr:cNvPr id="8" name="Chart 7">
          <a:extLst>
            <a:ext uri="{FF2B5EF4-FFF2-40B4-BE49-F238E27FC236}">
              <a16:creationId xmlns:a16="http://schemas.microsoft.com/office/drawing/2014/main" id="{D1DFB78A-1498-411F-AA25-A31D0DBB2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0</xdr:colOff>
      <xdr:row>62</xdr:row>
      <xdr:rowOff>0</xdr:rowOff>
    </xdr:from>
    <xdr:to>
      <xdr:col>11</xdr:col>
      <xdr:colOff>304800</xdr:colOff>
      <xdr:row>76</xdr:row>
      <xdr:rowOff>76200</xdr:rowOff>
    </xdr:to>
    <xdr:graphicFrame macro="">
      <xdr:nvGraphicFramePr>
        <xdr:cNvPr id="9" name="Chart 8">
          <a:extLst>
            <a:ext uri="{FF2B5EF4-FFF2-40B4-BE49-F238E27FC236}">
              <a16:creationId xmlns:a16="http://schemas.microsoft.com/office/drawing/2014/main" id="{9292898B-010B-9828-385A-EBDD439E5D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F35A0-8FC1-45BB-8800-5E04F34BD970}">
  <dimension ref="B11:F23"/>
  <sheetViews>
    <sheetView workbookViewId="0">
      <selection activeCell="E23" sqref="E23"/>
    </sheetView>
  </sheetViews>
  <sheetFormatPr defaultRowHeight="15" x14ac:dyDescent="0.25"/>
  <cols>
    <col min="1" max="1" width="9.140625" customWidth="1"/>
    <col min="2" max="2" width="26.28515625" bestFit="1" customWidth="1"/>
    <col min="3" max="6" width="21.42578125" customWidth="1"/>
  </cols>
  <sheetData>
    <row r="11" spans="3:6" x14ac:dyDescent="0.25">
      <c r="C11" s="1"/>
      <c r="D11" s="1"/>
      <c r="E11" s="1"/>
      <c r="F11" s="1"/>
    </row>
    <row r="17" spans="2:6" s="1" customFormat="1" x14ac:dyDescent="0.25"/>
    <row r="18" spans="2:6" s="1" customFormat="1" x14ac:dyDescent="0.25"/>
    <row r="20" spans="2:6" x14ac:dyDescent="0.25">
      <c r="C20" s="5" t="s">
        <v>6</v>
      </c>
      <c r="D20" s="5" t="s">
        <v>5</v>
      </c>
      <c r="E20" s="5" t="s">
        <v>8</v>
      </c>
      <c r="F20" s="5" t="s">
        <v>7</v>
      </c>
    </row>
    <row r="21" spans="2:6" x14ac:dyDescent="0.25">
      <c r="B21" s="6" t="s">
        <v>22</v>
      </c>
      <c r="C21" s="6">
        <v>11.68</v>
      </c>
      <c r="D21" s="6">
        <v>18.11</v>
      </c>
      <c r="E21" s="6">
        <v>12.19</v>
      </c>
      <c r="F21" s="6">
        <v>75.75</v>
      </c>
    </row>
    <row r="22" spans="2:6" x14ac:dyDescent="0.25">
      <c r="B22" t="s">
        <v>25</v>
      </c>
      <c r="C22" s="6">
        <v>8.93</v>
      </c>
      <c r="D22" s="6">
        <v>26.2</v>
      </c>
      <c r="E22" s="6">
        <v>15.96</v>
      </c>
      <c r="F22" s="6">
        <v>69.8</v>
      </c>
    </row>
    <row r="23" spans="2:6" x14ac:dyDescent="0.25">
      <c r="B23" t="s">
        <v>23</v>
      </c>
      <c r="C23" s="4">
        <f>+C22/C21-1</f>
        <v>-0.23544520547945202</v>
      </c>
      <c r="D23" s="4">
        <f>+D22/D21-1</f>
        <v>0.44671452236333509</v>
      </c>
      <c r="E23" s="4">
        <f>+E22/E21-1</f>
        <v>0.30926989335520938</v>
      </c>
      <c r="F23" s="4">
        <f>+F22/F21-1</f>
        <v>-7.8547854785478544E-2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A9BC6-8B60-4322-B19D-6283D7253FCD}">
  <dimension ref="B2:U26"/>
  <sheetViews>
    <sheetView workbookViewId="0">
      <selection activeCell="I20" sqref="I20"/>
    </sheetView>
  </sheetViews>
  <sheetFormatPr defaultRowHeight="15" x14ac:dyDescent="0.25"/>
  <cols>
    <col min="3" max="3" width="16.28515625" customWidth="1"/>
    <col min="4" max="4" width="18.5703125" bestFit="1" customWidth="1"/>
    <col min="5" max="6" width="18.5703125" customWidth="1"/>
    <col min="7" max="7" width="8.85546875" customWidth="1"/>
    <col min="8" max="10" width="7.85546875" customWidth="1"/>
    <col min="11" max="11" width="9.85546875" bestFit="1" customWidth="1"/>
    <col min="12" max="12" width="14.28515625" bestFit="1" customWidth="1"/>
    <col min="13" max="14" width="14.140625" customWidth="1"/>
    <col min="15" max="15" width="15.85546875" customWidth="1"/>
    <col min="16" max="16" width="20" bestFit="1" customWidth="1"/>
    <col min="17" max="17" width="12.7109375" customWidth="1"/>
    <col min="18" max="18" width="10.5703125" customWidth="1"/>
    <col min="19" max="19" width="17.5703125" customWidth="1"/>
    <col min="20" max="20" width="29.5703125" customWidth="1"/>
  </cols>
  <sheetData>
    <row r="2" spans="2:21" x14ac:dyDescent="0.25">
      <c r="B2" t="s">
        <v>53</v>
      </c>
    </row>
    <row r="3" spans="2:21" x14ac:dyDescent="0.25">
      <c r="B3" t="s">
        <v>54</v>
      </c>
    </row>
    <row r="4" spans="2:21" x14ac:dyDescent="0.25">
      <c r="B4" t="s">
        <v>55</v>
      </c>
    </row>
    <row r="5" spans="2:21" x14ac:dyDescent="0.25">
      <c r="B5" t="s">
        <v>57</v>
      </c>
      <c r="K5" t="s">
        <v>92</v>
      </c>
    </row>
    <row r="6" spans="2:21" x14ac:dyDescent="0.25">
      <c r="B6" t="s">
        <v>56</v>
      </c>
      <c r="K6">
        <v>0.74060000000000004</v>
      </c>
    </row>
    <row r="7" spans="2:21" x14ac:dyDescent="0.25">
      <c r="B7" t="s">
        <v>58</v>
      </c>
    </row>
    <row r="10" spans="2:21" x14ac:dyDescent="0.25">
      <c r="D10" t="s">
        <v>63</v>
      </c>
      <c r="E10" t="s">
        <v>97</v>
      </c>
      <c r="K10" t="s">
        <v>95</v>
      </c>
      <c r="M10" t="s">
        <v>94</v>
      </c>
    </row>
    <row r="11" spans="2:21" ht="45" x14ac:dyDescent="0.25">
      <c r="D11" t="s">
        <v>59</v>
      </c>
      <c r="F11" t="s">
        <v>89</v>
      </c>
      <c r="G11" t="s">
        <v>62</v>
      </c>
      <c r="H11" s="10" t="s">
        <v>64</v>
      </c>
      <c r="I11" s="10" t="s">
        <v>65</v>
      </c>
      <c r="J11" s="10" t="s">
        <v>66</v>
      </c>
      <c r="K11" t="s">
        <v>67</v>
      </c>
      <c r="L11" t="s">
        <v>68</v>
      </c>
      <c r="M11" s="10" t="s">
        <v>90</v>
      </c>
      <c r="N11" s="10" t="s">
        <v>91</v>
      </c>
      <c r="O11" t="s">
        <v>75</v>
      </c>
      <c r="P11" t="s">
        <v>77</v>
      </c>
      <c r="Q11" t="s">
        <v>81</v>
      </c>
      <c r="R11" t="s">
        <v>82</v>
      </c>
      <c r="S11" t="s">
        <v>76</v>
      </c>
      <c r="T11" t="s">
        <v>84</v>
      </c>
      <c r="U11" t="s">
        <v>74</v>
      </c>
    </row>
    <row r="12" spans="2:21" x14ac:dyDescent="0.25">
      <c r="C12" t="s">
        <v>4</v>
      </c>
      <c r="D12" s="8">
        <v>743</v>
      </c>
      <c r="E12" s="8">
        <v>2061</v>
      </c>
      <c r="F12">
        <v>2128</v>
      </c>
      <c r="G12" t="s">
        <v>60</v>
      </c>
      <c r="H12">
        <v>2</v>
      </c>
      <c r="K12" s="8">
        <v>5171.08</v>
      </c>
      <c r="L12" s="8">
        <v>868.2</v>
      </c>
      <c r="M12">
        <v>6237.26</v>
      </c>
      <c r="N12">
        <v>1296.98</v>
      </c>
      <c r="O12" t="s">
        <v>78</v>
      </c>
      <c r="P12" t="s">
        <v>80</v>
      </c>
      <c r="Q12" t="s">
        <v>78</v>
      </c>
      <c r="R12" t="s">
        <v>88</v>
      </c>
      <c r="S12" t="s">
        <v>83</v>
      </c>
      <c r="T12" t="s">
        <v>85</v>
      </c>
      <c r="U12" t="s">
        <v>72</v>
      </c>
    </row>
    <row r="13" spans="2:21" x14ac:dyDescent="0.25">
      <c r="C13" t="s">
        <v>93</v>
      </c>
      <c r="D13" s="8">
        <f>D12*$K$6</f>
        <v>550.26580000000001</v>
      </c>
      <c r="E13" s="8">
        <f>E12*$K$6</f>
        <v>1526.3766000000001</v>
      </c>
      <c r="F13" s="8">
        <f>F12*$K$6</f>
        <v>1575.9968000000001</v>
      </c>
      <c r="K13" s="8">
        <f t="shared" ref="K13:N13" si="0">K12*$K$6</f>
        <v>3829.7018480000002</v>
      </c>
      <c r="L13" s="8">
        <f t="shared" si="0"/>
        <v>642.98892000000012</v>
      </c>
      <c r="M13" s="8">
        <f t="shared" si="0"/>
        <v>4619.3147560000007</v>
      </c>
      <c r="N13" s="8">
        <f t="shared" si="0"/>
        <v>960.54338800000005</v>
      </c>
    </row>
    <row r="14" spans="2:21" x14ac:dyDescent="0.25">
      <c r="D14" s="8"/>
      <c r="E14" s="8"/>
      <c r="F14" s="8"/>
      <c r="K14" s="8">
        <f>K13/2</f>
        <v>1914.8509240000001</v>
      </c>
      <c r="L14" s="8"/>
      <c r="M14" s="8">
        <f>M13/3</f>
        <v>1539.7715853333336</v>
      </c>
      <c r="N14" s="8"/>
    </row>
    <row r="15" spans="2:21" x14ac:dyDescent="0.25">
      <c r="C15" t="s">
        <v>15</v>
      </c>
      <c r="D15" s="8">
        <v>562</v>
      </c>
      <c r="E15" s="8">
        <v>1030</v>
      </c>
      <c r="F15" s="8">
        <v>1208</v>
      </c>
      <c r="G15" t="s">
        <v>61</v>
      </c>
      <c r="H15">
        <v>5</v>
      </c>
      <c r="I15">
        <v>4</v>
      </c>
      <c r="J15">
        <v>7</v>
      </c>
      <c r="K15" s="8">
        <v>2918.68</v>
      </c>
      <c r="L15" s="8">
        <v>502.68</v>
      </c>
      <c r="M15">
        <v>3832.02</v>
      </c>
      <c r="N15">
        <v>754.02</v>
      </c>
      <c r="O15" t="s">
        <v>78</v>
      </c>
      <c r="P15" t="s">
        <v>79</v>
      </c>
      <c r="Q15" t="s">
        <v>78</v>
      </c>
      <c r="R15" t="s">
        <v>79</v>
      </c>
      <c r="S15" t="s">
        <v>79</v>
      </c>
      <c r="T15" t="s">
        <v>87</v>
      </c>
      <c r="U15" t="s">
        <v>73</v>
      </c>
    </row>
    <row r="16" spans="2:21" x14ac:dyDescent="0.25">
      <c r="D16" s="8"/>
      <c r="E16" s="8"/>
      <c r="F16" s="8"/>
      <c r="K16" s="8">
        <f>K15/2</f>
        <v>1459.34</v>
      </c>
      <c r="L16" s="8"/>
      <c r="M16" s="8">
        <f>M15/3</f>
        <v>1277.3399999999999</v>
      </c>
    </row>
    <row r="17" spans="2:21" x14ac:dyDescent="0.25">
      <c r="C17" t="s">
        <v>16</v>
      </c>
      <c r="D17" s="8">
        <v>659</v>
      </c>
      <c r="E17" s="8">
        <v>1389</v>
      </c>
      <c r="G17" t="s">
        <v>71</v>
      </c>
      <c r="H17">
        <v>5</v>
      </c>
      <c r="I17">
        <v>3</v>
      </c>
      <c r="J17" t="s">
        <v>69</v>
      </c>
      <c r="K17" s="8">
        <v>2721.4</v>
      </c>
      <c r="L17" s="8">
        <v>533.4</v>
      </c>
      <c r="M17">
        <v>3058.1</v>
      </c>
      <c r="N17">
        <v>800.1</v>
      </c>
      <c r="O17" t="s">
        <v>78</v>
      </c>
      <c r="P17" t="s">
        <v>79</v>
      </c>
      <c r="Q17" t="s">
        <v>78</v>
      </c>
      <c r="R17" t="s">
        <v>79</v>
      </c>
      <c r="S17" t="s">
        <v>79</v>
      </c>
      <c r="T17" t="s">
        <v>86</v>
      </c>
      <c r="U17" t="s">
        <v>70</v>
      </c>
    </row>
    <row r="18" spans="2:21" x14ac:dyDescent="0.25">
      <c r="K18" s="8">
        <f>K17/2</f>
        <v>1360.7</v>
      </c>
      <c r="M18" s="8">
        <f>M17/3</f>
        <v>1019.3666666666667</v>
      </c>
    </row>
    <row r="24" spans="2:21" x14ac:dyDescent="0.25">
      <c r="B24" t="s">
        <v>111</v>
      </c>
    </row>
    <row r="25" spans="2:21" x14ac:dyDescent="0.25">
      <c r="B25" t="s">
        <v>96</v>
      </c>
    </row>
    <row r="26" spans="2:21" x14ac:dyDescent="0.25">
      <c r="B26" t="s">
        <v>115</v>
      </c>
    </row>
  </sheetData>
  <pageMargins left="0.7" right="0.7" top="0.75" bottom="0.75" header="0.3" footer="0.3"/>
  <pageSetup orientation="portrait" verticalDpi="597"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8087A-2F97-437E-A9FA-03E976E37C3A}">
  <dimension ref="B3:I14"/>
  <sheetViews>
    <sheetView tabSelected="1" zoomScaleNormal="100" workbookViewId="0">
      <pane xSplit="2" ySplit="3" topLeftCell="C9" activePane="bottomRight" state="frozen"/>
      <selection pane="topRight" activeCell="C1" sqref="C1"/>
      <selection pane="bottomLeft" activeCell="A4" sqref="A4"/>
      <selection pane="bottomRight" activeCell="D11" sqref="D11"/>
    </sheetView>
  </sheetViews>
  <sheetFormatPr defaultRowHeight="15" x14ac:dyDescent="0.25"/>
  <cols>
    <col min="2" max="2" width="17.85546875" bestFit="1" customWidth="1"/>
    <col min="3" max="4" width="25" customWidth="1"/>
    <col min="5" max="5" width="42.42578125" customWidth="1"/>
    <col min="6" max="7" width="22.85546875" customWidth="1"/>
    <col min="8" max="8" width="30.28515625" customWidth="1"/>
    <col min="9" max="9" width="19" customWidth="1"/>
  </cols>
  <sheetData>
    <row r="3" spans="2:9" ht="48.75" customHeight="1" x14ac:dyDescent="0.25">
      <c r="C3" t="s">
        <v>124</v>
      </c>
      <c r="D3" t="s">
        <v>125</v>
      </c>
      <c r="E3" t="s">
        <v>146</v>
      </c>
      <c r="F3" t="s">
        <v>128</v>
      </c>
      <c r="G3" t="s">
        <v>126</v>
      </c>
      <c r="H3" t="s">
        <v>129</v>
      </c>
      <c r="I3" s="10" t="s">
        <v>144</v>
      </c>
    </row>
    <row r="4" spans="2:9" ht="120" x14ac:dyDescent="0.25">
      <c r="B4" t="s">
        <v>116</v>
      </c>
      <c r="C4" s="10" t="s">
        <v>139</v>
      </c>
      <c r="D4" s="10" t="s">
        <v>136</v>
      </c>
      <c r="E4" s="10" t="s">
        <v>131</v>
      </c>
      <c r="F4" s="10" t="s">
        <v>127</v>
      </c>
      <c r="G4" s="10" t="s">
        <v>176</v>
      </c>
      <c r="H4" s="10" t="s">
        <v>134</v>
      </c>
      <c r="I4" s="10" t="s">
        <v>145</v>
      </c>
    </row>
    <row r="5" spans="2:9" ht="122.25" customHeight="1" x14ac:dyDescent="0.25">
      <c r="B5" t="s">
        <v>117</v>
      </c>
      <c r="C5" s="10" t="s">
        <v>130</v>
      </c>
      <c r="D5" s="10" t="s">
        <v>164</v>
      </c>
      <c r="E5" s="10" t="s">
        <v>153</v>
      </c>
      <c r="F5" s="10" t="s">
        <v>132</v>
      </c>
      <c r="G5" s="10" t="s">
        <v>133</v>
      </c>
      <c r="H5" s="10" t="s">
        <v>158</v>
      </c>
      <c r="I5" s="10" t="s">
        <v>147</v>
      </c>
    </row>
    <row r="6" spans="2:9" ht="114.75" customHeight="1" x14ac:dyDescent="0.25">
      <c r="B6" t="s">
        <v>118</v>
      </c>
      <c r="C6" s="10" t="s">
        <v>138</v>
      </c>
      <c r="D6" s="10" t="s">
        <v>135</v>
      </c>
      <c r="E6" s="10" t="s">
        <v>154</v>
      </c>
      <c r="F6" s="10" t="s">
        <v>137</v>
      </c>
      <c r="G6" s="10" t="s">
        <v>143</v>
      </c>
      <c r="H6" s="10" t="s">
        <v>159</v>
      </c>
      <c r="I6" s="10" t="s">
        <v>148</v>
      </c>
    </row>
    <row r="7" spans="2:9" ht="105" x14ac:dyDescent="0.25">
      <c r="B7" t="s">
        <v>119</v>
      </c>
      <c r="C7" s="10" t="s">
        <v>140</v>
      </c>
      <c r="D7" s="10" t="s">
        <v>155</v>
      </c>
      <c r="E7" s="10" t="s">
        <v>167</v>
      </c>
      <c r="F7" s="10" t="s">
        <v>141</v>
      </c>
      <c r="G7" s="10" t="s">
        <v>142</v>
      </c>
      <c r="H7" s="10" t="s">
        <v>150</v>
      </c>
      <c r="I7" s="10" t="s">
        <v>149</v>
      </c>
    </row>
    <row r="8" spans="2:9" ht="150" x14ac:dyDescent="0.25">
      <c r="B8" t="s">
        <v>120</v>
      </c>
      <c r="C8" s="10" t="s">
        <v>151</v>
      </c>
      <c r="D8" s="10" t="s">
        <v>152</v>
      </c>
      <c r="E8" s="10" t="s">
        <v>156</v>
      </c>
      <c r="F8" s="10" t="s">
        <v>161</v>
      </c>
      <c r="G8" s="10" t="s">
        <v>157</v>
      </c>
      <c r="H8" s="10" t="s">
        <v>160</v>
      </c>
      <c r="I8" s="10" t="s">
        <v>162</v>
      </c>
    </row>
    <row r="9" spans="2:9" ht="60" customHeight="1" x14ac:dyDescent="0.25">
      <c r="C9" s="10"/>
      <c r="D9" s="10"/>
      <c r="E9" s="10"/>
    </row>
    <row r="10" spans="2:9" ht="103.5" customHeight="1" x14ac:dyDescent="0.25">
      <c r="B10" t="s">
        <v>122</v>
      </c>
      <c r="C10" s="10" t="s">
        <v>171</v>
      </c>
      <c r="D10" s="10" t="s">
        <v>172</v>
      </c>
      <c r="E10" s="10" t="s">
        <v>173</v>
      </c>
      <c r="F10" s="10" t="s">
        <v>141</v>
      </c>
      <c r="G10" s="10" t="s">
        <v>175</v>
      </c>
      <c r="H10" s="10" t="s">
        <v>174</v>
      </c>
    </row>
    <row r="11" spans="2:9" ht="152.25" customHeight="1" x14ac:dyDescent="0.25">
      <c r="B11" t="s">
        <v>121</v>
      </c>
      <c r="C11" s="10" t="s">
        <v>163</v>
      </c>
      <c r="D11" s="10" t="s">
        <v>165</v>
      </c>
      <c r="E11" s="10" t="s">
        <v>166</v>
      </c>
      <c r="F11" s="10" t="s">
        <v>141</v>
      </c>
      <c r="G11" s="10" t="s">
        <v>168</v>
      </c>
      <c r="H11" s="10" t="s">
        <v>169</v>
      </c>
      <c r="I11" s="10" t="s">
        <v>170</v>
      </c>
    </row>
    <row r="12" spans="2:9" ht="60" customHeight="1" x14ac:dyDescent="0.25">
      <c r="C12" s="10"/>
      <c r="D12" s="10"/>
      <c r="E12" s="10"/>
    </row>
    <row r="13" spans="2:9" ht="60" customHeight="1" x14ac:dyDescent="0.25">
      <c r="B13" t="s">
        <v>123</v>
      </c>
      <c r="C13" s="10"/>
      <c r="D13" s="10"/>
      <c r="E13" s="10"/>
    </row>
    <row r="14" spans="2:9" x14ac:dyDescent="0.25">
      <c r="B14" t="s">
        <v>177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658E1-7504-491D-8DCB-12912983ABE7}">
  <dimension ref="A1:X82"/>
  <sheetViews>
    <sheetView topLeftCell="H51" zoomScale="85" zoomScaleNormal="85" workbookViewId="0">
      <selection activeCell="AP36" sqref="AP36"/>
    </sheetView>
  </sheetViews>
  <sheetFormatPr defaultRowHeight="15" x14ac:dyDescent="0.25"/>
  <sheetData>
    <row r="1" spans="1:24" x14ac:dyDescent="0.25">
      <c r="A1" s="12" t="s">
        <v>33</v>
      </c>
    </row>
    <row r="2" spans="1:24" x14ac:dyDescent="0.25">
      <c r="B2">
        <v>2010</v>
      </c>
      <c r="C2">
        <v>2011</v>
      </c>
      <c r="D2">
        <v>2012</v>
      </c>
      <c r="E2">
        <v>2013</v>
      </c>
      <c r="F2">
        <v>2014</v>
      </c>
      <c r="G2">
        <v>2015</v>
      </c>
      <c r="H2">
        <v>2016</v>
      </c>
      <c r="I2">
        <v>2017</v>
      </c>
      <c r="J2">
        <v>2018</v>
      </c>
      <c r="K2">
        <v>2019</v>
      </c>
      <c r="L2">
        <v>2020</v>
      </c>
      <c r="M2">
        <v>2021</v>
      </c>
      <c r="N2">
        <v>2022</v>
      </c>
      <c r="O2">
        <v>2023</v>
      </c>
      <c r="P2">
        <v>2024</v>
      </c>
      <c r="Q2">
        <v>2025</v>
      </c>
      <c r="R2">
        <v>2026</v>
      </c>
      <c r="S2">
        <v>2027</v>
      </c>
      <c r="T2">
        <v>2028</v>
      </c>
      <c r="U2">
        <v>2029</v>
      </c>
      <c r="V2">
        <v>2030</v>
      </c>
      <c r="W2">
        <v>2031</v>
      </c>
      <c r="X2">
        <v>2032</v>
      </c>
    </row>
    <row r="3" spans="1:24" s="1" customFormat="1" x14ac:dyDescent="0.25">
      <c r="A3" s="1" t="s">
        <v>15</v>
      </c>
      <c r="B3" s="1">
        <v>6752.5039999999999</v>
      </c>
      <c r="C3" s="1">
        <v>7537.259</v>
      </c>
      <c r="D3" s="1">
        <v>7688</v>
      </c>
      <c r="E3" s="1">
        <v>7959.9</v>
      </c>
      <c r="F3" s="1">
        <v>8073.8469999999998</v>
      </c>
      <c r="G3" s="1">
        <v>8299.07</v>
      </c>
      <c r="H3" s="1">
        <v>8496.42</v>
      </c>
      <c r="I3" s="1">
        <v>8777.869999999999</v>
      </c>
      <c r="J3" s="1">
        <v>9493.83</v>
      </c>
      <c r="K3" s="1">
        <v>10950.656999999999</v>
      </c>
      <c r="L3" s="1">
        <v>2208.8049999999998</v>
      </c>
      <c r="M3" s="1">
        <v>1532.15</v>
      </c>
      <c r="N3" s="1">
        <v>8840.49</v>
      </c>
      <c r="O3" s="1">
        <v>11323.218184644493</v>
      </c>
      <c r="P3" s="1">
        <v>13416.857501738568</v>
      </c>
      <c r="Q3" s="1">
        <v>13805.946369288986</v>
      </c>
      <c r="R3" s="1">
        <v>14358.184224060546</v>
      </c>
      <c r="S3" s="1">
        <v>14932.511593022968</v>
      </c>
      <c r="T3" s="1">
        <v>15380.486940813656</v>
      </c>
      <c r="U3" s="1">
        <v>15841.901549038066</v>
      </c>
      <c r="V3" s="1">
        <v>16317.158595509209</v>
      </c>
      <c r="W3" s="1">
        <v>16806.673353374485</v>
      </c>
      <c r="X3" s="1">
        <v>17310.873553975718</v>
      </c>
    </row>
    <row r="4" spans="1:24" s="1" customFormat="1" x14ac:dyDescent="0.25">
      <c r="A4" s="1" t="s">
        <v>16</v>
      </c>
      <c r="B4" s="1">
        <v>14188</v>
      </c>
      <c r="C4" s="1">
        <v>15515</v>
      </c>
      <c r="D4" s="1">
        <v>15171</v>
      </c>
      <c r="E4" s="1">
        <v>15246</v>
      </c>
      <c r="F4" s="1">
        <v>15884</v>
      </c>
      <c r="G4" s="1">
        <v>15714</v>
      </c>
      <c r="H4" s="1">
        <v>16389</v>
      </c>
      <c r="I4" s="1">
        <v>17510</v>
      </c>
      <c r="J4" s="1">
        <v>18881</v>
      </c>
      <c r="K4" s="1">
        <v>20825</v>
      </c>
      <c r="L4" s="1">
        <v>5594</v>
      </c>
      <c r="M4" s="1">
        <v>1908</v>
      </c>
      <c r="N4" s="1">
        <v>12169</v>
      </c>
      <c r="O4" s="1">
        <v>16761.781004876964</v>
      </c>
      <c r="P4" s="1">
        <v>21354.562009753929</v>
      </c>
      <c r="Q4" s="1">
        <v>25947.343014630897</v>
      </c>
      <c r="R4" s="1">
        <v>26985.236735216135</v>
      </c>
      <c r="S4" s="1">
        <v>28064.64620462478</v>
      </c>
      <c r="T4" s="1">
        <v>28906.585590763523</v>
      </c>
      <c r="U4" s="1">
        <v>29773.783158486429</v>
      </c>
      <c r="V4" s="1">
        <v>30666.996653241022</v>
      </c>
      <c r="W4" s="1">
        <v>31587.006552838255</v>
      </c>
      <c r="X4" s="1">
        <v>32534.616749423403</v>
      </c>
    </row>
    <row r="5" spans="1:24" s="1" customFormat="1" x14ac:dyDescent="0.25">
      <c r="A5" s="1" t="s">
        <v>4</v>
      </c>
      <c r="B5" s="1">
        <v>2012.1</v>
      </c>
      <c r="C5" s="1">
        <v>2219.3230000000003</v>
      </c>
      <c r="D5" s="1">
        <v>2276.3000000000002</v>
      </c>
      <c r="E5" s="1">
        <v>2570.3200000000002</v>
      </c>
      <c r="F5" s="1">
        <v>3125.88</v>
      </c>
      <c r="G5" s="1">
        <v>4345.0730000000003</v>
      </c>
      <c r="H5" s="1">
        <v>4874.3540000000003</v>
      </c>
      <c r="I5" s="1">
        <v>5396.1750000000002</v>
      </c>
      <c r="J5" s="1">
        <v>6055.1149999999998</v>
      </c>
      <c r="K5" s="1">
        <v>6462.3799999999992</v>
      </c>
      <c r="L5" s="1">
        <v>1279.9100000000001</v>
      </c>
      <c r="M5" s="1">
        <v>647.98199999999997</v>
      </c>
      <c r="N5" s="1">
        <v>4940.1470000000008</v>
      </c>
      <c r="O5" s="1">
        <v>5977.4103737637524</v>
      </c>
      <c r="P5" s="1">
        <v>7014.673747527504</v>
      </c>
      <c r="Q5" s="1">
        <v>8051.9371212912547</v>
      </c>
      <c r="R5" s="1">
        <v>8535.0533485687301</v>
      </c>
      <c r="S5" s="1">
        <v>8961.8060159971665</v>
      </c>
      <c r="T5" s="1">
        <v>9320.2782566370533</v>
      </c>
      <c r="U5" s="1">
        <v>9693.0893869025367</v>
      </c>
      <c r="V5" s="1">
        <v>10080.812962378639</v>
      </c>
      <c r="W5" s="1">
        <v>10484.045480873785</v>
      </c>
      <c r="X5" s="1">
        <v>10903.407300108736</v>
      </c>
    </row>
    <row r="6" spans="1:24" s="1" customFormat="1" x14ac:dyDescent="0.25">
      <c r="A6" s="1" t="s">
        <v>17</v>
      </c>
      <c r="F6" s="1">
        <v>198.459</v>
      </c>
      <c r="G6" s="1">
        <v>209.98500000000001</v>
      </c>
      <c r="H6" s="1">
        <v>242.346</v>
      </c>
      <c r="I6" s="1">
        <v>266.50400000000002</v>
      </c>
      <c r="J6" s="1">
        <v>309.73399999999998</v>
      </c>
      <c r="K6" s="1">
        <v>343.09</v>
      </c>
      <c r="L6" s="1">
        <v>82.355999999999995</v>
      </c>
      <c r="M6" s="1">
        <v>147.107</v>
      </c>
      <c r="N6" s="1">
        <v>448.32600000000002</v>
      </c>
      <c r="O6" s="1">
        <v>627.65639999999996</v>
      </c>
      <c r="P6" s="1">
        <v>784.57049999999992</v>
      </c>
      <c r="Q6" s="1">
        <v>878.71896000000004</v>
      </c>
      <c r="R6" s="1">
        <v>984.1652352000001</v>
      </c>
      <c r="S6" s="1">
        <v>1062.8984540160002</v>
      </c>
      <c r="T6" s="1">
        <v>1116.0433767168001</v>
      </c>
      <c r="U6" s="1">
        <v>1171.8455455526403</v>
      </c>
      <c r="V6" s="1">
        <v>1230.4378228302724</v>
      </c>
      <c r="W6" s="1">
        <v>1291.959713971786</v>
      </c>
      <c r="X6" s="1">
        <v>1356.5576996703753</v>
      </c>
    </row>
    <row r="7" spans="1:24" s="1" customFormat="1" x14ac:dyDescent="0.25"/>
    <row r="8" spans="1:24" x14ac:dyDescent="0.25">
      <c r="A8" s="1" t="s">
        <v>34</v>
      </c>
    </row>
    <row r="9" spans="1:24" x14ac:dyDescent="0.25">
      <c r="B9">
        <v>2010</v>
      </c>
      <c r="C9">
        <v>2011</v>
      </c>
      <c r="D9">
        <v>2012</v>
      </c>
      <c r="E9">
        <v>2013</v>
      </c>
      <c r="F9">
        <v>2014</v>
      </c>
      <c r="G9">
        <v>2015</v>
      </c>
      <c r="H9">
        <v>2016</v>
      </c>
      <c r="I9">
        <v>2017</v>
      </c>
      <c r="J9">
        <v>2018</v>
      </c>
      <c r="K9">
        <v>2019</v>
      </c>
      <c r="L9">
        <v>2020</v>
      </c>
      <c r="M9">
        <v>2021</v>
      </c>
      <c r="N9">
        <v>2022</v>
      </c>
      <c r="O9">
        <v>2023</v>
      </c>
      <c r="P9">
        <v>2024</v>
      </c>
      <c r="Q9">
        <v>2025</v>
      </c>
      <c r="R9">
        <v>2026</v>
      </c>
      <c r="S9">
        <v>2027</v>
      </c>
      <c r="T9">
        <v>2028</v>
      </c>
      <c r="U9">
        <v>2029</v>
      </c>
      <c r="V9">
        <v>2030</v>
      </c>
      <c r="W9">
        <v>2031</v>
      </c>
      <c r="X9">
        <v>2032</v>
      </c>
    </row>
    <row r="10" spans="1:24" s="4" customFormat="1" x14ac:dyDescent="0.25">
      <c r="A10" s="4" t="s">
        <v>15</v>
      </c>
      <c r="B10" s="4">
        <f t="shared" ref="B10:X10" si="0">B3/$E3-1</f>
        <v>-0.15168482016105722</v>
      </c>
      <c r="C10" s="4">
        <f t="shared" si="0"/>
        <v>-5.3096270053643813E-2</v>
      </c>
      <c r="D10" s="4">
        <f t="shared" si="0"/>
        <v>-3.4158720586942026E-2</v>
      </c>
      <c r="E10" s="4">
        <f t="shared" si="0"/>
        <v>0</v>
      </c>
      <c r="F10" s="4">
        <f>F3/$E3-1</f>
        <v>1.4315129587055164E-2</v>
      </c>
      <c r="G10" s="4">
        <f t="shared" ref="G10:X10" si="1">G3/$E3-1</f>
        <v>4.2609831781806218E-2</v>
      </c>
      <c r="H10" s="4">
        <f t="shared" si="1"/>
        <v>6.7402856819809287E-2</v>
      </c>
      <c r="I10" s="4">
        <f t="shared" si="1"/>
        <v>0.10276134122287961</v>
      </c>
      <c r="J10" s="4">
        <f t="shared" si="1"/>
        <v>0.19270719481400533</v>
      </c>
      <c r="K10" s="4">
        <f t="shared" si="1"/>
        <v>0.37572796140655029</v>
      </c>
      <c r="L10" s="4">
        <f t="shared" si="1"/>
        <v>-0.72250844859860042</v>
      </c>
      <c r="M10" s="4">
        <f t="shared" si="1"/>
        <v>-0.8075164260857548</v>
      </c>
      <c r="N10" s="4">
        <f t="shared" si="1"/>
        <v>0.11062827422455057</v>
      </c>
      <c r="O10" s="4">
        <f t="shared" si="1"/>
        <v>0.42253271833119688</v>
      </c>
      <c r="P10" s="4">
        <f t="shared" si="1"/>
        <v>0.68555603735456083</v>
      </c>
      <c r="Q10" s="4">
        <f t="shared" si="1"/>
        <v>0.73443716243784296</v>
      </c>
      <c r="R10" s="4">
        <f t="shared" si="1"/>
        <v>0.80381464893535681</v>
      </c>
      <c r="S10" s="4">
        <f t="shared" si="1"/>
        <v>0.87596723489277095</v>
      </c>
      <c r="T10" s="4">
        <f t="shared" si="1"/>
        <v>0.93224625193955424</v>
      </c>
      <c r="U10" s="4">
        <f t="shared" si="1"/>
        <v>0.99021363949774077</v>
      </c>
      <c r="V10" s="4">
        <f t="shared" si="1"/>
        <v>1.0499200486826732</v>
      </c>
      <c r="W10" s="4">
        <f t="shared" si="1"/>
        <v>1.1114176501431534</v>
      </c>
      <c r="X10" s="4">
        <f t="shared" si="1"/>
        <v>1.1747601796474476</v>
      </c>
    </row>
    <row r="11" spans="1:24" s="4" customFormat="1" x14ac:dyDescent="0.25">
      <c r="A11" s="4" t="s">
        <v>16</v>
      </c>
      <c r="B11" s="4">
        <f t="shared" ref="B11:X11" si="2">B4/$E4-1</f>
        <v>-6.939525121343304E-2</v>
      </c>
      <c r="C11" s="4">
        <f t="shared" si="2"/>
        <v>1.7643972189426815E-2</v>
      </c>
      <c r="D11" s="4">
        <f t="shared" si="2"/>
        <v>-4.919323101141293E-3</v>
      </c>
      <c r="E11" s="4">
        <f t="shared" si="2"/>
        <v>0</v>
      </c>
      <c r="F11" s="4">
        <f t="shared" si="2"/>
        <v>4.1847041847041799E-2</v>
      </c>
      <c r="G11" s="4">
        <f t="shared" si="2"/>
        <v>3.0696576151121535E-2</v>
      </c>
      <c r="H11" s="4">
        <f t="shared" si="2"/>
        <v>7.4970484061393172E-2</v>
      </c>
      <c r="I11" s="4">
        <f t="shared" si="2"/>
        <v>0.14849796667978477</v>
      </c>
      <c r="J11" s="4">
        <f t="shared" si="2"/>
        <v>0.23842319296864756</v>
      </c>
      <c r="K11" s="4">
        <f t="shared" si="2"/>
        <v>0.36593204775022947</v>
      </c>
      <c r="L11" s="4">
        <f t="shared" si="2"/>
        <v>-0.63308408762954216</v>
      </c>
      <c r="M11" s="4">
        <f t="shared" si="2"/>
        <v>-0.87485242030696575</v>
      </c>
      <c r="N11" s="4">
        <f t="shared" si="2"/>
        <v>-0.20182342909615636</v>
      </c>
      <c r="O11" s="4">
        <f t="shared" si="2"/>
        <v>9.9421553514165373E-2</v>
      </c>
      <c r="P11" s="4">
        <f t="shared" si="2"/>
        <v>0.40066653612448699</v>
      </c>
      <c r="Q11" s="4">
        <f t="shared" si="2"/>
        <v>0.70191151873480884</v>
      </c>
      <c r="R11" s="4">
        <f t="shared" si="2"/>
        <v>0.7699879794842015</v>
      </c>
      <c r="S11" s="4">
        <f t="shared" si="2"/>
        <v>0.8407874986635695</v>
      </c>
      <c r="T11" s="4">
        <f t="shared" si="2"/>
        <v>0.89601112362347646</v>
      </c>
      <c r="U11" s="4">
        <f t="shared" si="2"/>
        <v>0.95289145733218072</v>
      </c>
      <c r="V11" s="4">
        <f t="shared" si="2"/>
        <v>1.0114782010521464</v>
      </c>
      <c r="W11" s="4">
        <f t="shared" si="2"/>
        <v>1.0718225470837108</v>
      </c>
      <c r="X11" s="4">
        <f t="shared" si="2"/>
        <v>1.1339772234962222</v>
      </c>
    </row>
    <row r="12" spans="1:24" s="4" customFormat="1" x14ac:dyDescent="0.25">
      <c r="A12" s="4" t="s">
        <v>4</v>
      </c>
      <c r="B12" s="4">
        <f t="shared" ref="B12:X12" si="3">B5/$E5-1</f>
        <v>-0.21717918391484337</v>
      </c>
      <c r="C12" s="4">
        <f t="shared" si="3"/>
        <v>-0.13655770487721364</v>
      </c>
      <c r="D12" s="4">
        <f t="shared" si="3"/>
        <v>-0.11439042609480532</v>
      </c>
      <c r="E12" s="4">
        <f t="shared" si="3"/>
        <v>0</v>
      </c>
      <c r="F12" s="4">
        <f t="shared" si="3"/>
        <v>0.21614429331756346</v>
      </c>
      <c r="G12" s="4">
        <f t="shared" si="3"/>
        <v>0.69047939556164217</v>
      </c>
      <c r="H12" s="4">
        <f t="shared" si="3"/>
        <v>0.89639967007999011</v>
      </c>
      <c r="I12" s="4">
        <f t="shared" si="3"/>
        <v>1.0994175822465686</v>
      </c>
      <c r="J12" s="4">
        <f t="shared" si="3"/>
        <v>1.3557825484764541</v>
      </c>
      <c r="K12" s="4">
        <f t="shared" si="3"/>
        <v>1.5142316909956732</v>
      </c>
      <c r="L12" s="4">
        <f t="shared" si="3"/>
        <v>-0.50204254723147312</v>
      </c>
      <c r="M12" s="4">
        <f t="shared" si="3"/>
        <v>-0.74789831616296798</v>
      </c>
      <c r="N12" s="4">
        <f t="shared" si="3"/>
        <v>0.92199687198481151</v>
      </c>
      <c r="O12" s="4">
        <f t="shared" si="3"/>
        <v>1.3255510495828347</v>
      </c>
      <c r="P12" s="4">
        <f t="shared" si="3"/>
        <v>1.7291052271808582</v>
      </c>
      <c r="Q12" s="4">
        <f t="shared" si="3"/>
        <v>2.1326594047788814</v>
      </c>
      <c r="R12" s="4">
        <f t="shared" si="3"/>
        <v>2.320618969065614</v>
      </c>
      <c r="S12" s="4">
        <f t="shared" si="3"/>
        <v>2.486649917518895</v>
      </c>
      <c r="T12" s="4">
        <f t="shared" si="3"/>
        <v>2.6261159142196506</v>
      </c>
      <c r="U12" s="4">
        <f t="shared" si="3"/>
        <v>2.7711605507884371</v>
      </c>
      <c r="V12" s="4">
        <f t="shared" si="3"/>
        <v>2.9220069728199749</v>
      </c>
      <c r="W12" s="4">
        <f t="shared" si="3"/>
        <v>3.0788872517327741</v>
      </c>
      <c r="X12" s="4">
        <f t="shared" si="3"/>
        <v>3.2420427418020852</v>
      </c>
    </row>
    <row r="13" spans="1:24" s="4" customFormat="1" x14ac:dyDescent="0.25">
      <c r="A13" s="4" t="s">
        <v>17</v>
      </c>
      <c r="B13" s="4" t="e">
        <f t="shared" ref="B13:X13" si="4">B6/$E6-1</f>
        <v>#DIV/0!</v>
      </c>
      <c r="C13" s="4" t="e">
        <f t="shared" si="4"/>
        <v>#DIV/0!</v>
      </c>
      <c r="D13" s="4" t="e">
        <f t="shared" si="4"/>
        <v>#DIV/0!</v>
      </c>
      <c r="E13" s="4" t="e">
        <f t="shared" si="4"/>
        <v>#DIV/0!</v>
      </c>
      <c r="F13" s="4" t="e">
        <f t="shared" si="4"/>
        <v>#DIV/0!</v>
      </c>
      <c r="G13" s="4" t="e">
        <f t="shared" si="4"/>
        <v>#DIV/0!</v>
      </c>
      <c r="H13" s="4" t="e">
        <f t="shared" si="4"/>
        <v>#DIV/0!</v>
      </c>
      <c r="I13" s="4" t="e">
        <f t="shared" si="4"/>
        <v>#DIV/0!</v>
      </c>
      <c r="J13" s="4" t="e">
        <f t="shared" si="4"/>
        <v>#DIV/0!</v>
      </c>
      <c r="K13" s="4" t="e">
        <f t="shared" si="4"/>
        <v>#DIV/0!</v>
      </c>
      <c r="L13" s="4" t="e">
        <f t="shared" si="4"/>
        <v>#DIV/0!</v>
      </c>
      <c r="M13" s="4" t="e">
        <f t="shared" si="4"/>
        <v>#DIV/0!</v>
      </c>
      <c r="N13" s="4" t="e">
        <f t="shared" si="4"/>
        <v>#DIV/0!</v>
      </c>
      <c r="O13" s="4" t="e">
        <f t="shared" si="4"/>
        <v>#DIV/0!</v>
      </c>
      <c r="P13" s="4" t="e">
        <f t="shared" si="4"/>
        <v>#DIV/0!</v>
      </c>
      <c r="Q13" s="4" t="e">
        <f t="shared" si="4"/>
        <v>#DIV/0!</v>
      </c>
      <c r="R13" s="4" t="e">
        <f t="shared" si="4"/>
        <v>#DIV/0!</v>
      </c>
      <c r="S13" s="4" t="e">
        <f t="shared" si="4"/>
        <v>#DIV/0!</v>
      </c>
      <c r="T13" s="4" t="e">
        <f t="shared" si="4"/>
        <v>#DIV/0!</v>
      </c>
      <c r="U13" s="4" t="e">
        <f t="shared" si="4"/>
        <v>#DIV/0!</v>
      </c>
      <c r="V13" s="4" t="e">
        <f t="shared" si="4"/>
        <v>#DIV/0!</v>
      </c>
      <c r="W13" s="4" t="e">
        <f t="shared" si="4"/>
        <v>#DIV/0!</v>
      </c>
      <c r="X13" s="4" t="e">
        <f t="shared" si="4"/>
        <v>#DIV/0!</v>
      </c>
    </row>
    <row r="15" spans="1:24" x14ac:dyDescent="0.25">
      <c r="B15" s="4" t="s">
        <v>35</v>
      </c>
    </row>
    <row r="16" spans="1:24" s="7" customFormat="1" x14ac:dyDescent="0.25">
      <c r="A16" s="7" t="s">
        <v>15</v>
      </c>
      <c r="B16" s="7">
        <f>(K3/B3+1)^(1/9)-1</f>
        <v>0.11303687325051071</v>
      </c>
    </row>
    <row r="17" spans="1:24" s="7" customFormat="1" x14ac:dyDescent="0.25">
      <c r="A17" s="7" t="s">
        <v>16</v>
      </c>
      <c r="B17" s="7">
        <f>(K4/B4+1)^(1/9)-1</f>
        <v>0.10557903285174719</v>
      </c>
    </row>
    <row r="18" spans="1:24" s="7" customFormat="1" x14ac:dyDescent="0.25">
      <c r="A18" s="7" t="s">
        <v>4</v>
      </c>
      <c r="B18" s="7">
        <f>(K5/B5+1)^(1/9)-1</f>
        <v>0.17323452107967108</v>
      </c>
    </row>
    <row r="19" spans="1:24" s="7" customFormat="1" x14ac:dyDescent="0.25">
      <c r="B19"/>
    </row>
    <row r="20" spans="1:24" s="7" customFormat="1" x14ac:dyDescent="0.25">
      <c r="B20"/>
    </row>
    <row r="21" spans="1:24" s="7" customFormat="1" x14ac:dyDescent="0.25">
      <c r="A21" s="7" t="s">
        <v>113</v>
      </c>
    </row>
    <row r="22" spans="1:24" x14ac:dyDescent="0.25">
      <c r="B22">
        <v>2010</v>
      </c>
      <c r="C22">
        <v>2011</v>
      </c>
      <c r="D22">
        <v>2012</v>
      </c>
      <c r="E22">
        <v>2013</v>
      </c>
      <c r="F22">
        <v>2014</v>
      </c>
      <c r="G22">
        <v>2015</v>
      </c>
      <c r="H22">
        <v>2016</v>
      </c>
      <c r="I22">
        <v>2017</v>
      </c>
      <c r="J22">
        <v>2018</v>
      </c>
      <c r="K22">
        <v>2019</v>
      </c>
      <c r="L22">
        <v>2020</v>
      </c>
      <c r="M22">
        <v>2021</v>
      </c>
      <c r="N22">
        <v>2022</v>
      </c>
      <c r="O22">
        <v>2023</v>
      </c>
      <c r="P22">
        <v>2024</v>
      </c>
      <c r="Q22">
        <v>2025</v>
      </c>
      <c r="R22">
        <v>2026</v>
      </c>
      <c r="S22">
        <v>2027</v>
      </c>
      <c r="T22">
        <v>2028</v>
      </c>
      <c r="U22">
        <v>2029</v>
      </c>
      <c r="V22">
        <v>2030</v>
      </c>
      <c r="W22">
        <v>2031</v>
      </c>
      <c r="X22">
        <v>2032</v>
      </c>
    </row>
    <row r="23" spans="1:24" s="7" customFormat="1" x14ac:dyDescent="0.25">
      <c r="A23" s="7" t="s">
        <v>15</v>
      </c>
      <c r="C23" s="7">
        <f>C3/B3-1</f>
        <v>0.11621688783894091</v>
      </c>
      <c r="D23" s="7">
        <f t="shared" ref="D23:X23" si="5">D3/C3-1</f>
        <v>1.9999445421737594E-2</v>
      </c>
      <c r="E23" s="7">
        <f t="shared" si="5"/>
        <v>3.53668054110301E-2</v>
      </c>
      <c r="F23" s="7">
        <f t="shared" si="5"/>
        <v>1.4315129587055164E-2</v>
      </c>
      <c r="G23" s="7">
        <f t="shared" si="5"/>
        <v>2.7895376268586736E-2</v>
      </c>
      <c r="H23" s="7">
        <f t="shared" si="5"/>
        <v>2.3779772914314545E-2</v>
      </c>
      <c r="I23" s="7">
        <f t="shared" si="5"/>
        <v>3.3125716478234146E-2</v>
      </c>
      <c r="J23" s="7">
        <f t="shared" si="5"/>
        <v>8.1564206350743573E-2</v>
      </c>
      <c r="K23" s="7">
        <f t="shared" si="5"/>
        <v>0.15344987218014228</v>
      </c>
      <c r="L23" s="7">
        <f t="shared" si="5"/>
        <v>-0.79829475071678346</v>
      </c>
      <c r="M23" s="7">
        <f t="shared" si="5"/>
        <v>-0.30634438078508508</v>
      </c>
      <c r="N23" s="7">
        <f t="shared" si="5"/>
        <v>4.769989883497046</v>
      </c>
      <c r="O23" s="7">
        <f t="shared" si="5"/>
        <v>0.28083603789433531</v>
      </c>
      <c r="P23" s="7">
        <f t="shared" si="5"/>
        <v>0.18489790472582057</v>
      </c>
      <c r="Q23" s="7">
        <f t="shared" si="5"/>
        <v>2.8999999999999915E-2</v>
      </c>
      <c r="R23" s="7">
        <f t="shared" si="5"/>
        <v>4.0000000000000036E-2</v>
      </c>
      <c r="S23" s="7">
        <f t="shared" si="5"/>
        <v>4.0000000000000036E-2</v>
      </c>
      <c r="T23" s="7">
        <f t="shared" si="5"/>
        <v>3.0000000000000027E-2</v>
      </c>
      <c r="U23" s="7">
        <f t="shared" si="5"/>
        <v>3.0000000000000027E-2</v>
      </c>
      <c r="V23" s="7">
        <f t="shared" si="5"/>
        <v>3.0000000000000027E-2</v>
      </c>
      <c r="W23" s="7">
        <f t="shared" si="5"/>
        <v>3.0000000000000027E-2</v>
      </c>
      <c r="X23" s="7">
        <f t="shared" si="5"/>
        <v>3.0000000000000027E-2</v>
      </c>
    </row>
    <row r="24" spans="1:24" s="7" customFormat="1" x14ac:dyDescent="0.25">
      <c r="A24" s="7" t="s">
        <v>16</v>
      </c>
      <c r="C24" s="7">
        <f t="shared" ref="C24:X24" si="6">C4/B4-1</f>
        <v>9.3529743445164959E-2</v>
      </c>
      <c r="D24" s="7">
        <f t="shared" si="6"/>
        <v>-2.2172091524331305E-2</v>
      </c>
      <c r="E24" s="7">
        <f t="shared" si="6"/>
        <v>4.9436424757760555E-3</v>
      </c>
      <c r="F24" s="7">
        <f t="shared" si="6"/>
        <v>4.1847041847041799E-2</v>
      </c>
      <c r="G24" s="7">
        <f t="shared" si="6"/>
        <v>-1.0702593805086869E-2</v>
      </c>
      <c r="H24" s="7">
        <f t="shared" si="6"/>
        <v>4.2955326460481169E-2</v>
      </c>
      <c r="I24" s="7">
        <f t="shared" si="6"/>
        <v>6.8399536274330375E-2</v>
      </c>
      <c r="J24" s="7">
        <f t="shared" si="6"/>
        <v>7.8298115362649856E-2</v>
      </c>
      <c r="K24" s="7">
        <f t="shared" si="6"/>
        <v>0.10296064827074836</v>
      </c>
      <c r="L24" s="7">
        <f t="shared" si="6"/>
        <v>-0.73138055222088838</v>
      </c>
      <c r="M24" s="7">
        <f t="shared" si="6"/>
        <v>-0.65892027171969969</v>
      </c>
      <c r="N24" s="7">
        <f t="shared" si="6"/>
        <v>5.3778825995807127</v>
      </c>
      <c r="O24" s="7">
        <f t="shared" si="6"/>
        <v>0.37741646847538535</v>
      </c>
      <c r="P24" s="7">
        <f t="shared" si="6"/>
        <v>0.27400316252435597</v>
      </c>
      <c r="Q24" s="7">
        <f t="shared" si="6"/>
        <v>0.2150725921130654</v>
      </c>
      <c r="R24" s="7">
        <f t="shared" si="6"/>
        <v>4.0000000000000036E-2</v>
      </c>
      <c r="S24" s="7">
        <f t="shared" si="6"/>
        <v>4.0000000000000036E-2</v>
      </c>
      <c r="T24" s="7">
        <f t="shared" si="6"/>
        <v>3.0000000000000027E-2</v>
      </c>
      <c r="U24" s="7">
        <f t="shared" si="6"/>
        <v>3.0000000000000027E-2</v>
      </c>
      <c r="V24" s="7">
        <f t="shared" si="6"/>
        <v>3.0000000000000027E-2</v>
      </c>
      <c r="W24" s="7">
        <f t="shared" si="6"/>
        <v>3.0000000000000027E-2</v>
      </c>
      <c r="X24" s="7">
        <f t="shared" si="6"/>
        <v>3.0000000000000027E-2</v>
      </c>
    </row>
    <row r="25" spans="1:24" s="7" customFormat="1" x14ac:dyDescent="0.25">
      <c r="A25" s="7" t="s">
        <v>4</v>
      </c>
      <c r="C25" s="7">
        <f t="shared" ref="C25:X25" si="7">C5/B5-1</f>
        <v>0.1029884200586455</v>
      </c>
      <c r="D25" s="7">
        <f t="shared" si="7"/>
        <v>2.567314446793012E-2</v>
      </c>
      <c r="E25" s="7">
        <f t="shared" si="7"/>
        <v>0.12916575143873832</v>
      </c>
      <c r="F25" s="7">
        <f t="shared" si="7"/>
        <v>0.21614429331756346</v>
      </c>
      <c r="G25" s="7">
        <f t="shared" si="7"/>
        <v>0.39003192700935418</v>
      </c>
      <c r="H25" s="7">
        <f t="shared" si="7"/>
        <v>0.12181176242608571</v>
      </c>
      <c r="I25" s="7">
        <f t="shared" si="7"/>
        <v>0.10705439120753235</v>
      </c>
      <c r="J25" s="7">
        <f t="shared" si="7"/>
        <v>0.12211242222500185</v>
      </c>
      <c r="K25" s="7">
        <f t="shared" si="7"/>
        <v>6.7259663937018432E-2</v>
      </c>
      <c r="L25" s="7">
        <f t="shared" si="7"/>
        <v>-0.80194448484923508</v>
      </c>
      <c r="M25" s="7">
        <f t="shared" si="7"/>
        <v>-0.4937284652827153</v>
      </c>
      <c r="N25" s="7">
        <f t="shared" si="7"/>
        <v>6.6238954168480007</v>
      </c>
      <c r="O25" s="7">
        <f t="shared" si="7"/>
        <v>0.20996609488821916</v>
      </c>
      <c r="P25" s="7">
        <f t="shared" si="7"/>
        <v>0.17353056071179962</v>
      </c>
      <c r="Q25" s="7">
        <f t="shared" si="7"/>
        <v>0.14787050846510996</v>
      </c>
      <c r="R25" s="7">
        <f t="shared" si="7"/>
        <v>6.0000000000000053E-2</v>
      </c>
      <c r="S25" s="7">
        <f t="shared" si="7"/>
        <v>5.0000000000000044E-2</v>
      </c>
      <c r="T25" s="7">
        <f t="shared" si="7"/>
        <v>4.0000000000000036E-2</v>
      </c>
      <c r="U25" s="7">
        <f t="shared" si="7"/>
        <v>4.0000000000000036E-2</v>
      </c>
      <c r="V25" s="7">
        <f t="shared" si="7"/>
        <v>4.0000000000000036E-2</v>
      </c>
      <c r="W25" s="7">
        <f t="shared" si="7"/>
        <v>4.0000000000000036E-2</v>
      </c>
      <c r="X25" s="7">
        <f t="shared" si="7"/>
        <v>4.0000000000000036E-2</v>
      </c>
    </row>
    <row r="29" spans="1:24" s="1" customFormat="1" x14ac:dyDescent="0.25">
      <c r="W29" s="1">
        <f>K5*(1+W31)*(1+2.8%)^7</f>
        <v>10003.408879803956</v>
      </c>
    </row>
    <row r="30" spans="1:24" s="1" customFormat="1" x14ac:dyDescent="0.25">
      <c r="V30" s="1">
        <v>29</v>
      </c>
      <c r="W30" s="1">
        <v>37</v>
      </c>
    </row>
    <row r="31" spans="1:24" s="1" customFormat="1" x14ac:dyDescent="0.25">
      <c r="A31" s="11" t="s">
        <v>46</v>
      </c>
      <c r="B31" s="7"/>
      <c r="C31" s="7"/>
      <c r="D31" s="7"/>
      <c r="E31" s="7"/>
      <c r="F31" s="7"/>
      <c r="G31" s="7"/>
      <c r="H31" s="7"/>
      <c r="I31" s="7"/>
      <c r="J31" s="7"/>
      <c r="K31" s="7"/>
      <c r="L31" s="7"/>
      <c r="M31" s="7"/>
      <c r="N31" s="7"/>
      <c r="O31" s="7"/>
      <c r="P31" s="4" t="s">
        <v>45</v>
      </c>
      <c r="Q31"/>
      <c r="R31"/>
      <c r="S31"/>
      <c r="T31"/>
      <c r="W31" s="4">
        <f>W30/V30-1</f>
        <v>0.27586206896551735</v>
      </c>
    </row>
    <row r="32" spans="1:24" x14ac:dyDescent="0.25">
      <c r="B32">
        <v>2010</v>
      </c>
      <c r="C32">
        <v>2011</v>
      </c>
      <c r="D32">
        <v>2012</v>
      </c>
      <c r="E32">
        <v>2013</v>
      </c>
      <c r="F32">
        <v>2014</v>
      </c>
      <c r="G32">
        <v>2015</v>
      </c>
      <c r="H32">
        <v>2016</v>
      </c>
      <c r="I32">
        <v>2017</v>
      </c>
      <c r="J32">
        <v>2018</v>
      </c>
      <c r="K32">
        <v>2019</v>
      </c>
      <c r="L32">
        <v>2020</v>
      </c>
      <c r="M32">
        <v>2021</v>
      </c>
      <c r="N32">
        <v>2022</v>
      </c>
      <c r="Q32" t="s">
        <v>28</v>
      </c>
      <c r="R32" t="s">
        <v>29</v>
      </c>
      <c r="S32" t="s">
        <v>30</v>
      </c>
      <c r="T32" t="s">
        <v>31</v>
      </c>
    </row>
    <row r="33" spans="1:20" x14ac:dyDescent="0.25">
      <c r="A33" s="1" t="s">
        <v>15</v>
      </c>
      <c r="B33" s="1"/>
      <c r="C33" s="1"/>
      <c r="D33" s="1"/>
      <c r="E33" s="1"/>
      <c r="F33" s="1">
        <v>1714.2689999999998</v>
      </c>
      <c r="G33" s="1">
        <v>1701.933</v>
      </c>
      <c r="H33" s="1">
        <v>2372.1630000000005</v>
      </c>
      <c r="I33" s="1">
        <v>2695.3999999999987</v>
      </c>
      <c r="J33" s="1">
        <v>2928.5000000000009</v>
      </c>
      <c r="K33" s="1">
        <v>3328.6269999999995</v>
      </c>
      <c r="L33" s="1">
        <v>-3322.3150000000005</v>
      </c>
      <c r="M33" s="1">
        <v>-2577.442</v>
      </c>
      <c r="N33" s="1">
        <v>642.59899999999948</v>
      </c>
      <c r="O33" s="1"/>
      <c r="P33" s="1" t="s">
        <v>15</v>
      </c>
      <c r="Q33" s="1">
        <v>-519.73299999999995</v>
      </c>
      <c r="R33" s="1">
        <v>132.7699999999997</v>
      </c>
      <c r="S33" s="1">
        <v>653.51800000000003</v>
      </c>
      <c r="T33" s="1">
        <v>376.04400000000015</v>
      </c>
    </row>
    <row r="34" spans="1:20" x14ac:dyDescent="0.25">
      <c r="A34" s="1" t="s">
        <v>16</v>
      </c>
      <c r="B34" s="1"/>
      <c r="C34" s="1"/>
      <c r="D34" s="1"/>
      <c r="E34" s="1"/>
      <c r="F34" s="1">
        <v>3409</v>
      </c>
      <c r="G34" s="1">
        <v>4200</v>
      </c>
      <c r="H34" s="1">
        <v>4809</v>
      </c>
      <c r="I34" s="1">
        <v>4655</v>
      </c>
      <c r="J34" s="1">
        <v>5341</v>
      </c>
      <c r="K34" s="1">
        <v>5437</v>
      </c>
      <c r="L34" s="1">
        <v>-6625</v>
      </c>
      <c r="M34" s="1">
        <v>-4857</v>
      </c>
      <c r="N34" s="1">
        <v>-2103</v>
      </c>
      <c r="O34" s="1"/>
      <c r="P34" s="1" t="s">
        <v>16</v>
      </c>
      <c r="Q34" s="1">
        <v>-939</v>
      </c>
      <c r="R34" s="1">
        <v>-900</v>
      </c>
      <c r="S34" s="1">
        <v>302</v>
      </c>
      <c r="T34" s="1">
        <v>-566</v>
      </c>
    </row>
    <row r="35" spans="1:20" x14ac:dyDescent="0.25">
      <c r="A35" s="1" t="s">
        <v>4</v>
      </c>
      <c r="B35" s="1"/>
      <c r="C35" s="1"/>
      <c r="D35" s="1"/>
      <c r="E35" s="1"/>
      <c r="F35" s="1">
        <v>776.06800000000021</v>
      </c>
      <c r="G35" s="1">
        <v>1134.6240000000003</v>
      </c>
      <c r="H35" s="1">
        <v>1358.0290000000005</v>
      </c>
      <c r="I35" s="1">
        <v>1558.777</v>
      </c>
      <c r="J35" s="1">
        <v>1780.0999999999995</v>
      </c>
      <c r="K35" s="1">
        <v>1824.1899999999991</v>
      </c>
      <c r="L35" s="1">
        <v>-2766.29</v>
      </c>
      <c r="M35" s="1">
        <v>-1851.4979999999998</v>
      </c>
      <c r="N35" s="1"/>
      <c r="O35" s="1"/>
      <c r="P35" s="1" t="s">
        <v>4</v>
      </c>
      <c r="Q35" s="1">
        <v>-509.65600000000006</v>
      </c>
      <c r="R35" s="1">
        <v>-215.28849999999991</v>
      </c>
      <c r="S35" s="1">
        <v>1.2999999999998977</v>
      </c>
      <c r="T35" s="1"/>
    </row>
    <row r="36" spans="1:20" s="6" customFormat="1" x14ac:dyDescent="0.25">
      <c r="A36"/>
      <c r="B36"/>
      <c r="C36"/>
      <c r="D36"/>
      <c r="E36"/>
      <c r="F36"/>
      <c r="G36"/>
      <c r="H36"/>
      <c r="I36"/>
      <c r="J36"/>
      <c r="K36"/>
      <c r="L36"/>
      <c r="M36"/>
      <c r="N36"/>
      <c r="O36"/>
      <c r="P36"/>
      <c r="Q36"/>
      <c r="R36"/>
      <c r="S36"/>
      <c r="T36"/>
    </row>
    <row r="37" spans="1:20" s="6" customFormat="1" x14ac:dyDescent="0.25">
      <c r="A37"/>
      <c r="B37"/>
      <c r="C37"/>
      <c r="D37"/>
      <c r="E37"/>
      <c r="F37"/>
      <c r="G37"/>
      <c r="H37"/>
      <c r="I37"/>
      <c r="J37"/>
      <c r="K37"/>
      <c r="L37"/>
      <c r="M37"/>
      <c r="N37"/>
      <c r="O37"/>
      <c r="P37"/>
      <c r="Q37"/>
      <c r="R37"/>
      <c r="S37"/>
      <c r="T37"/>
    </row>
    <row r="38" spans="1:20" s="6" customFormat="1" x14ac:dyDescent="0.25">
      <c r="A38"/>
      <c r="B38"/>
      <c r="C38"/>
      <c r="D38"/>
      <c r="E38"/>
      <c r="F38"/>
      <c r="G38"/>
      <c r="H38"/>
      <c r="I38"/>
      <c r="J38"/>
      <c r="K38"/>
      <c r="L38"/>
      <c r="M38"/>
      <c r="N38"/>
      <c r="O38"/>
      <c r="P38"/>
      <c r="Q38"/>
      <c r="R38"/>
      <c r="S38"/>
      <c r="T38"/>
    </row>
    <row r="40" spans="1:20" x14ac:dyDescent="0.25">
      <c r="A40" s="6"/>
      <c r="B40" s="6"/>
      <c r="C40" s="6"/>
      <c r="D40" s="6"/>
      <c r="E40" s="6"/>
      <c r="F40" s="6"/>
      <c r="G40" s="6"/>
      <c r="H40" s="6"/>
      <c r="I40" s="6"/>
      <c r="J40" s="6"/>
      <c r="K40" s="6"/>
      <c r="L40" s="6"/>
      <c r="M40" s="6"/>
      <c r="N40" s="6"/>
      <c r="O40" s="6"/>
      <c r="P40" s="6"/>
      <c r="Q40" s="6"/>
      <c r="R40" s="6"/>
      <c r="S40" s="6"/>
      <c r="T40" s="6"/>
    </row>
    <row r="41" spans="1:20" x14ac:dyDescent="0.25">
      <c r="A41" s="6"/>
      <c r="B41" s="6"/>
      <c r="C41" s="6"/>
      <c r="D41" s="6"/>
      <c r="E41" s="6"/>
      <c r="F41" s="6"/>
      <c r="G41" s="6"/>
      <c r="H41" s="6"/>
      <c r="I41" s="6"/>
      <c r="J41" s="6"/>
      <c r="K41" s="6"/>
      <c r="L41" s="6"/>
      <c r="M41" s="6"/>
      <c r="N41" s="6"/>
      <c r="O41" s="6"/>
      <c r="P41" s="6"/>
      <c r="Q41" s="6"/>
      <c r="R41" s="6"/>
      <c r="S41" s="6"/>
      <c r="T41" s="6"/>
    </row>
    <row r="42" spans="1:20" s="6" customFormat="1" x14ac:dyDescent="0.25">
      <c r="A42" s="13" t="s">
        <v>99</v>
      </c>
      <c r="B42"/>
      <c r="C42"/>
      <c r="D42"/>
      <c r="E42"/>
      <c r="F42"/>
      <c r="G42"/>
      <c r="H42"/>
      <c r="I42"/>
      <c r="J42"/>
      <c r="K42"/>
      <c r="L42"/>
      <c r="M42"/>
      <c r="N42"/>
      <c r="O42"/>
      <c r="P42" s="1" t="s">
        <v>100</v>
      </c>
      <c r="Q42"/>
      <c r="R42"/>
      <c r="S42"/>
      <c r="T42"/>
    </row>
    <row r="43" spans="1:20" s="6" customFormat="1" x14ac:dyDescent="0.25">
      <c r="A43"/>
      <c r="B43">
        <v>2010</v>
      </c>
      <c r="C43">
        <v>2011</v>
      </c>
      <c r="D43">
        <v>2012</v>
      </c>
      <c r="E43">
        <v>2013</v>
      </c>
      <c r="F43">
        <v>2014</v>
      </c>
      <c r="G43">
        <v>2015</v>
      </c>
      <c r="H43">
        <v>2016</v>
      </c>
      <c r="I43">
        <v>2017</v>
      </c>
      <c r="J43">
        <v>2018</v>
      </c>
      <c r="K43">
        <v>2019</v>
      </c>
      <c r="L43">
        <v>2020</v>
      </c>
      <c r="M43">
        <v>2021</v>
      </c>
      <c r="N43">
        <v>2022</v>
      </c>
      <c r="O43"/>
      <c r="P43"/>
      <c r="Q43" t="s">
        <v>28</v>
      </c>
      <c r="R43" t="s">
        <v>29</v>
      </c>
      <c r="S43" t="s">
        <v>30</v>
      </c>
      <c r="T43" t="s">
        <v>31</v>
      </c>
    </row>
    <row r="44" spans="1:20" s="6" customFormat="1" x14ac:dyDescent="0.25">
      <c r="A44" s="6" t="s">
        <v>15</v>
      </c>
      <c r="B44" s="6">
        <v>209.37347679141735</v>
      </c>
      <c r="C44" s="6">
        <v>216.47406679820668</v>
      </c>
      <c r="D44" s="6">
        <v>218.42274233048656</v>
      </c>
      <c r="E44" s="6">
        <v>223.83350627219733</v>
      </c>
      <c r="F44" s="6">
        <v>219.93590302369924</v>
      </c>
      <c r="G44" s="6">
        <v>215.43156036653426</v>
      </c>
      <c r="H44" s="6">
        <v>211.0911801242236</v>
      </c>
      <c r="I44" s="6">
        <v>219.26585566907298</v>
      </c>
      <c r="J44" s="6">
        <v>226.83750268797934</v>
      </c>
      <c r="K44" s="6">
        <v>244.41274188462788</v>
      </c>
      <c r="L44" s="6">
        <v>253.9471340932798</v>
      </c>
      <c r="M44" s="6">
        <v>264.04624699831902</v>
      </c>
      <c r="N44" s="6">
        <v>252.21143504346409</v>
      </c>
      <c r="P44" s="6" t="s">
        <v>15</v>
      </c>
      <c r="Q44" s="6">
        <v>239.70405297790245</v>
      </c>
      <c r="R44" s="6">
        <v>258.67806767175529</v>
      </c>
      <c r="S44" s="6">
        <v>268.77424568965523</v>
      </c>
      <c r="T44" s="6">
        <v>235.59227573428294</v>
      </c>
    </row>
    <row r="45" spans="1:20" x14ac:dyDescent="0.25">
      <c r="A45" s="6" t="s">
        <v>16</v>
      </c>
      <c r="B45" s="6">
        <v>206.5974747901106</v>
      </c>
      <c r="C45" s="6">
        <v>213.61756798148821</v>
      </c>
      <c r="D45" s="6">
        <v>199.79013541638682</v>
      </c>
      <c r="E45" s="6">
        <v>195.94214183010911</v>
      </c>
      <c r="F45" s="6">
        <v>200.76849183477427</v>
      </c>
      <c r="G45" s="6">
        <v>193.95753048443615</v>
      </c>
      <c r="H45" s="6">
        <v>193.44417239427372</v>
      </c>
      <c r="I45" s="6">
        <v>200.89749435390272</v>
      </c>
      <c r="J45" s="6">
        <v>210.58638420557284</v>
      </c>
      <c r="K45" s="6">
        <v>223.04016826514439</v>
      </c>
      <c r="L45" s="6">
        <v>211.09433962264151</v>
      </c>
      <c r="M45" s="6">
        <v>232.68292682926833</v>
      </c>
      <c r="N45" s="6">
        <v>222.87545787545787</v>
      </c>
      <c r="O45" s="6"/>
      <c r="P45" s="6" t="s">
        <v>16</v>
      </c>
      <c r="Q45" s="6">
        <v>224.51238068889197</v>
      </c>
      <c r="R45" s="6">
        <v>209.98775581598741</v>
      </c>
      <c r="S45" s="6">
        <v>243.27683615819211</v>
      </c>
      <c r="T45" s="6">
        <v>209.78142076502732</v>
      </c>
    </row>
    <row r="46" spans="1:20" x14ac:dyDescent="0.25">
      <c r="A46" s="6" t="s">
        <v>4</v>
      </c>
      <c r="B46" s="6">
        <v>210.49272936499634</v>
      </c>
      <c r="C46" s="6">
        <v>217.00625794465634</v>
      </c>
      <c r="D46" s="6">
        <v>220.29633500759709</v>
      </c>
      <c r="E46" s="6">
        <v>225.44886807181891</v>
      </c>
      <c r="F46" s="6">
        <v>229.27094029631803</v>
      </c>
      <c r="G46" s="6">
        <v>271.10956510887877</v>
      </c>
      <c r="H46" s="6">
        <v>277.12986178626051</v>
      </c>
      <c r="I46" s="6">
        <v>291.32294984613725</v>
      </c>
      <c r="J46" s="6">
        <v>298.62722856508765</v>
      </c>
      <c r="K46" s="6">
        <v>313.13166552798492</v>
      </c>
      <c r="L46" s="6">
        <v>299.1422427896976</v>
      </c>
      <c r="M46" s="6">
        <v>364.25993591545335</v>
      </c>
      <c r="N46" s="6"/>
      <c r="O46" s="6"/>
      <c r="P46" s="6" t="s">
        <v>4</v>
      </c>
      <c r="Q46" s="6">
        <v>365.1449582565553</v>
      </c>
      <c r="R46" s="6">
        <v>395.82302537258698</v>
      </c>
      <c r="S46" s="6">
        <v>405.64370797770977</v>
      </c>
      <c r="T46" s="6"/>
    </row>
    <row r="48" spans="1:20" x14ac:dyDescent="0.25">
      <c r="A48" s="1" t="s">
        <v>98</v>
      </c>
      <c r="P48" s="1" t="s">
        <v>101</v>
      </c>
    </row>
    <row r="49" spans="1:20" x14ac:dyDescent="0.25">
      <c r="B49">
        <v>2010</v>
      </c>
      <c r="C49">
        <v>2011</v>
      </c>
      <c r="D49">
        <v>2012</v>
      </c>
      <c r="E49">
        <v>2013</v>
      </c>
      <c r="F49">
        <v>2014</v>
      </c>
      <c r="G49">
        <v>2015</v>
      </c>
      <c r="H49">
        <v>2016</v>
      </c>
      <c r="I49">
        <v>2017</v>
      </c>
      <c r="J49">
        <v>2018</v>
      </c>
      <c r="K49">
        <v>2019</v>
      </c>
      <c r="L49">
        <v>2020</v>
      </c>
      <c r="M49">
        <v>2021</v>
      </c>
      <c r="N49">
        <v>2022</v>
      </c>
      <c r="Q49" t="s">
        <v>28</v>
      </c>
      <c r="R49" t="s">
        <v>29</v>
      </c>
      <c r="S49" t="s">
        <v>30</v>
      </c>
      <c r="T49" t="s">
        <v>31</v>
      </c>
    </row>
    <row r="50" spans="1:20" x14ac:dyDescent="0.25">
      <c r="A50" s="6" t="s">
        <v>15</v>
      </c>
      <c r="B50" s="6">
        <v>218.44937752073935</v>
      </c>
      <c r="C50" s="6">
        <v>226.78337921800482</v>
      </c>
      <c r="D50" s="6">
        <v>228.09266116016332</v>
      </c>
      <c r="E50" s="6">
        <v>234.28835489833639</v>
      </c>
      <c r="F50" s="6">
        <v>232.1811334731795</v>
      </c>
      <c r="G50" s="6">
        <v>226.4619683131105</v>
      </c>
      <c r="H50" s="6">
        <v>224.50785902491248</v>
      </c>
      <c r="I50" s="6">
        <v>237.68336894981192</v>
      </c>
      <c r="J50" s="6">
        <v>247.07234586875359</v>
      </c>
      <c r="K50" s="6">
        <v>264.30145298428033</v>
      </c>
      <c r="L50" s="6">
        <v>258.64520943621955</v>
      </c>
      <c r="M50" s="6">
        <v>130.20247987646593</v>
      </c>
      <c r="N50" s="6">
        <v>214.58723980615397</v>
      </c>
      <c r="O50" s="6"/>
      <c r="P50" s="6" t="s">
        <v>15</v>
      </c>
      <c r="Q50" s="6">
        <v>137.68903794407831</v>
      </c>
      <c r="R50" s="6">
        <v>212.14269757864781</v>
      </c>
      <c r="S50" s="6">
        <v>258.82653061224494</v>
      </c>
      <c r="T50" s="6">
        <v>223.63215111946101</v>
      </c>
    </row>
    <row r="51" spans="1:20" x14ac:dyDescent="0.25">
      <c r="A51" s="6" t="s">
        <v>16</v>
      </c>
      <c r="B51" s="6">
        <v>213.20859398339414</v>
      </c>
      <c r="C51" s="6">
        <v>221.73503556478479</v>
      </c>
      <c r="D51" s="6">
        <v>210.7785928642881</v>
      </c>
      <c r="E51" s="6">
        <v>205.93519106344468</v>
      </c>
      <c r="F51" s="6">
        <v>209</v>
      </c>
      <c r="G51" s="6">
        <v>203.26749194768908</v>
      </c>
      <c r="H51" s="6">
        <v>204.85737856553587</v>
      </c>
      <c r="I51" s="6">
        <v>212.75044652078296</v>
      </c>
      <c r="J51" s="6">
        <v>225.11684471575734</v>
      </c>
      <c r="K51" s="6">
        <v>238.20689970717422</v>
      </c>
      <c r="L51" s="6">
        <v>214.32950191570879</v>
      </c>
      <c r="M51" s="6">
        <v>130.68493150684932</v>
      </c>
      <c r="N51" s="6">
        <v>167.84827586206896</v>
      </c>
      <c r="O51" s="6"/>
      <c r="P51" s="6" t="s">
        <v>16</v>
      </c>
      <c r="Q51" s="6">
        <v>121.82855427113047</v>
      </c>
      <c r="R51" s="6">
        <v>144.06576263050522</v>
      </c>
      <c r="S51" s="6">
        <v>204.90126100404473</v>
      </c>
      <c r="T51" s="6">
        <v>178.55813953488371</v>
      </c>
    </row>
    <row r="52" spans="1:20" x14ac:dyDescent="0.25">
      <c r="A52" s="6" t="s">
        <v>4</v>
      </c>
      <c r="B52" s="6">
        <v>228.88233166268154</v>
      </c>
      <c r="C52" s="6">
        <v>234.73721508276486</v>
      </c>
      <c r="D52" s="6">
        <v>237.04791360763119</v>
      </c>
      <c r="E52" s="6">
        <v>246.05311022189892</v>
      </c>
      <c r="F52" s="6">
        <v>249.83056265984655</v>
      </c>
      <c r="G52" s="6">
        <v>295.5831972789116</v>
      </c>
      <c r="H52" s="6">
        <v>297.65229604298975</v>
      </c>
      <c r="I52" s="6">
        <v>310.77870693527768</v>
      </c>
      <c r="J52" s="6">
        <v>321.36946968410325</v>
      </c>
      <c r="K52" s="6">
        <v>335.99692202906908</v>
      </c>
      <c r="L52" s="6">
        <v>310.37150201270674</v>
      </c>
      <c r="M52" s="6">
        <v>191.89800692984272</v>
      </c>
      <c r="N52" s="6"/>
      <c r="O52" s="6"/>
      <c r="P52" s="6" t="s">
        <v>4</v>
      </c>
      <c r="Q52" s="6">
        <v>175.24954228058257</v>
      </c>
      <c r="R52" s="6">
        <v>255.90998253971676</v>
      </c>
      <c r="S52" s="6">
        <v>330.54283296998517</v>
      </c>
      <c r="T52" s="6"/>
    </row>
    <row r="54" spans="1:20" s="6" customFormat="1" x14ac:dyDescent="0.25"/>
    <row r="55" spans="1:20" s="6" customFormat="1" x14ac:dyDescent="0.25"/>
    <row r="56" spans="1:20" s="6" customFormat="1" x14ac:dyDescent="0.25"/>
    <row r="58" spans="1:20" x14ac:dyDescent="0.25">
      <c r="A58" s="12" t="s">
        <v>110</v>
      </c>
    </row>
    <row r="59" spans="1:20" x14ac:dyDescent="0.25">
      <c r="A59" s="6" t="s">
        <v>102</v>
      </c>
      <c r="P59" s="6" t="s">
        <v>106</v>
      </c>
    </row>
    <row r="60" spans="1:20" x14ac:dyDescent="0.25">
      <c r="B60">
        <v>2010</v>
      </c>
      <c r="C60">
        <v>2011</v>
      </c>
      <c r="D60">
        <v>2012</v>
      </c>
      <c r="E60">
        <v>2013</v>
      </c>
      <c r="F60">
        <v>2014</v>
      </c>
      <c r="G60">
        <v>2015</v>
      </c>
      <c r="H60">
        <v>2016</v>
      </c>
      <c r="I60">
        <v>2017</v>
      </c>
      <c r="J60">
        <v>2018</v>
      </c>
      <c r="K60">
        <v>2019</v>
      </c>
      <c r="L60">
        <v>2020</v>
      </c>
      <c r="M60">
        <v>2021</v>
      </c>
      <c r="N60">
        <v>2022</v>
      </c>
      <c r="Q60" t="s">
        <v>28</v>
      </c>
      <c r="R60" t="s">
        <v>29</v>
      </c>
      <c r="S60" t="s">
        <v>30</v>
      </c>
      <c r="T60" t="s">
        <v>31</v>
      </c>
    </row>
    <row r="61" spans="1:20" s="6" customFormat="1" x14ac:dyDescent="0.25">
      <c r="A61" s="6" t="s">
        <v>15</v>
      </c>
      <c r="B61" s="6">
        <v>152.20129608384238</v>
      </c>
      <c r="C61" s="6">
        <v>158.70677201356756</v>
      </c>
      <c r="D61" s="6">
        <v>158.94743421463843</v>
      </c>
      <c r="E61" s="6">
        <v>160.92312797194734</v>
      </c>
      <c r="F61" s="6">
        <v>160.55153909016616</v>
      </c>
      <c r="G61" s="6">
        <v>157.27798977234377</v>
      </c>
      <c r="H61" s="6">
        <v>152.77813664596272</v>
      </c>
      <c r="I61" s="6">
        <v>157.69914820273274</v>
      </c>
      <c r="J61" s="6">
        <v>162.29899887702194</v>
      </c>
      <c r="K61" s="6">
        <v>175.36526297132755</v>
      </c>
      <c r="L61" s="6">
        <v>172.98085869761789</v>
      </c>
      <c r="M61" s="6">
        <v>162.20365347702111</v>
      </c>
      <c r="N61" s="6">
        <v>165.28305170333135</v>
      </c>
      <c r="P61" s="6" t="s">
        <v>15</v>
      </c>
      <c r="Q61" s="6">
        <v>147.51593100453303</v>
      </c>
      <c r="R61" s="6">
        <v>167.9595438018878</v>
      </c>
      <c r="S61" s="6">
        <v>181.48078304597703</v>
      </c>
      <c r="T61" s="6">
        <v>154.02724699989867</v>
      </c>
    </row>
    <row r="62" spans="1:20" s="6" customFormat="1" x14ac:dyDescent="0.25">
      <c r="A62" s="6" t="s">
        <v>16</v>
      </c>
      <c r="B62" s="6">
        <v>161.39881664600972</v>
      </c>
      <c r="C62" s="6">
        <v>167.39686700089808</v>
      </c>
      <c r="D62" s="6">
        <v>153.52668899111711</v>
      </c>
      <c r="E62" s="6">
        <v>149.70051607222294</v>
      </c>
      <c r="F62" s="6">
        <v>150.27301683603821</v>
      </c>
      <c r="G62" s="6">
        <v>143.19086872533688</v>
      </c>
      <c r="H62" s="6">
        <v>142.70181489088836</v>
      </c>
      <c r="I62" s="6">
        <v>148.51040359319913</v>
      </c>
      <c r="J62" s="6">
        <v>155.36615285120649</v>
      </c>
      <c r="K62" s="6">
        <v>151.05683232708745</v>
      </c>
      <c r="L62" s="6">
        <v>139.01886792452831</v>
      </c>
      <c r="M62" s="6">
        <v>121.95121951219514</v>
      </c>
      <c r="N62" s="6">
        <v>128.6080586080586</v>
      </c>
      <c r="P62" s="6" t="s">
        <v>16</v>
      </c>
      <c r="Q62" s="6">
        <v>120.76359109143726</v>
      </c>
      <c r="R62" s="6">
        <v>112.38411754416653</v>
      </c>
      <c r="S62" s="6">
        <v>146.61016949152543</v>
      </c>
      <c r="T62" s="6">
        <v>123.98907103825137</v>
      </c>
    </row>
    <row r="63" spans="1:20" s="6" customFormat="1" x14ac:dyDescent="0.25">
      <c r="A63" s="6" t="s">
        <v>4</v>
      </c>
      <c r="B63" s="6">
        <v>147.69327335495345</v>
      </c>
      <c r="C63" s="6">
        <v>152.86623643297153</v>
      </c>
      <c r="D63" s="6">
        <v>155.29038314509961</v>
      </c>
      <c r="E63" s="6">
        <v>159.27689919216905</v>
      </c>
      <c r="F63" s="6">
        <v>159.61199941323164</v>
      </c>
      <c r="G63" s="6">
        <v>195.23928370874148</v>
      </c>
      <c r="H63" s="6">
        <v>192.67791252338151</v>
      </c>
      <c r="I63" s="6">
        <v>202.45262646439562</v>
      </c>
      <c r="J63" s="6">
        <v>210.08630680837422</v>
      </c>
      <c r="K63" s="6">
        <v>218.8885497070923</v>
      </c>
      <c r="L63" s="6">
        <v>202.66208572897676</v>
      </c>
      <c r="M63" s="6">
        <v>220.78363033335208</v>
      </c>
      <c r="P63" s="6" t="s">
        <v>4</v>
      </c>
      <c r="Q63" s="6">
        <v>239.57183412314978</v>
      </c>
      <c r="R63" s="6">
        <v>264.69242823325447</v>
      </c>
      <c r="S63" s="6">
        <v>277.68577941971483</v>
      </c>
    </row>
    <row r="65" spans="1:20" x14ac:dyDescent="0.25">
      <c r="A65" s="6" t="s">
        <v>103</v>
      </c>
      <c r="P65" s="6" t="s">
        <v>107</v>
      </c>
    </row>
    <row r="66" spans="1:20" x14ac:dyDescent="0.25">
      <c r="B66">
        <v>2010</v>
      </c>
      <c r="C66">
        <v>2011</v>
      </c>
      <c r="D66">
        <v>2012</v>
      </c>
      <c r="E66">
        <v>2013</v>
      </c>
      <c r="F66">
        <v>2014</v>
      </c>
      <c r="G66">
        <v>2015</v>
      </c>
      <c r="H66">
        <v>2016</v>
      </c>
      <c r="I66">
        <v>2017</v>
      </c>
      <c r="J66">
        <v>2018</v>
      </c>
      <c r="K66">
        <v>2019</v>
      </c>
      <c r="L66">
        <v>2020</v>
      </c>
      <c r="M66">
        <v>2021</v>
      </c>
      <c r="N66">
        <v>2022</v>
      </c>
      <c r="Q66" t="s">
        <v>28</v>
      </c>
      <c r="R66" t="s">
        <v>29</v>
      </c>
      <c r="S66" t="s">
        <v>30</v>
      </c>
      <c r="T66" t="s">
        <v>31</v>
      </c>
    </row>
    <row r="67" spans="1:20" s="6" customFormat="1" x14ac:dyDescent="0.25">
      <c r="A67" s="6" t="s">
        <v>15</v>
      </c>
      <c r="B67" s="6">
        <v>57.17218070757496</v>
      </c>
      <c r="C67" s="6">
        <v>57.767294784639105</v>
      </c>
      <c r="D67" s="6">
        <v>59.475308115848151</v>
      </c>
      <c r="E67" s="6">
        <v>62.910378300249981</v>
      </c>
      <c r="F67" s="6">
        <v>59.384363933533095</v>
      </c>
      <c r="G67" s="6">
        <v>58.153570594190477</v>
      </c>
      <c r="H67" s="6">
        <v>58.313043478260866</v>
      </c>
      <c r="I67" s="6">
        <v>61.566707466340262</v>
      </c>
      <c r="J67" s="6">
        <v>64.538503810957394</v>
      </c>
      <c r="K67" s="6">
        <v>69.047478913300353</v>
      </c>
      <c r="L67" s="6">
        <v>80.96627539566191</v>
      </c>
      <c r="M67" s="6">
        <v>101.84259352129794</v>
      </c>
      <c r="N67" s="6">
        <v>86.928383340132754</v>
      </c>
      <c r="P67" s="6" t="s">
        <v>15</v>
      </c>
      <c r="Q67" s="6">
        <v>92.188121973369391</v>
      </c>
      <c r="R67" s="6">
        <v>90.718523869867482</v>
      </c>
      <c r="S67" s="6">
        <v>87.293462643678168</v>
      </c>
      <c r="T67" s="6">
        <v>81.565028734384271</v>
      </c>
    </row>
    <row r="68" spans="1:20" s="6" customFormat="1" x14ac:dyDescent="0.25">
      <c r="A68" s="6" t="s">
        <v>16</v>
      </c>
      <c r="B68" s="6">
        <v>45.198658144100882</v>
      </c>
      <c r="C68" s="6">
        <v>46.220700980590138</v>
      </c>
      <c r="D68" s="6">
        <v>46.26344642526972</v>
      </c>
      <c r="E68" s="6">
        <v>46.241625757886169</v>
      </c>
      <c r="F68" s="6">
        <v>50.495474998736036</v>
      </c>
      <c r="G68" s="6">
        <v>50.766661759099264</v>
      </c>
      <c r="H68" s="6">
        <v>50.742357503385364</v>
      </c>
      <c r="I68" s="6">
        <v>52.387090760703586</v>
      </c>
      <c r="J68" s="6">
        <v>55.220231354366355</v>
      </c>
      <c r="K68" s="6">
        <v>71.983335938056925</v>
      </c>
      <c r="L68" s="6">
        <v>72.075471698113205</v>
      </c>
      <c r="M68" s="6">
        <v>110.73170731707319</v>
      </c>
      <c r="N68" s="6">
        <v>94.26739926739927</v>
      </c>
      <c r="P68" s="6" t="s">
        <v>16</v>
      </c>
      <c r="Q68" s="6">
        <v>103.74878959745469</v>
      </c>
      <c r="R68" s="6">
        <v>97.603638271820898</v>
      </c>
      <c r="S68" s="6">
        <v>96.666666666666671</v>
      </c>
      <c r="T68" s="6">
        <v>85.792349726775953</v>
      </c>
    </row>
    <row r="69" spans="1:20" s="6" customFormat="1" x14ac:dyDescent="0.25">
      <c r="A69" s="6" t="s">
        <v>4</v>
      </c>
      <c r="B69" s="6">
        <v>62.799456010042888</v>
      </c>
      <c r="C69" s="6">
        <v>64.140021511684765</v>
      </c>
      <c r="D69" s="6">
        <v>65.005951862497454</v>
      </c>
      <c r="E69" s="6">
        <v>66.171968879649853</v>
      </c>
      <c r="F69" s="6">
        <v>69.658940883086402</v>
      </c>
      <c r="G69" s="6">
        <v>75.870281400137259</v>
      </c>
      <c r="H69" s="6">
        <v>84.451949262879012</v>
      </c>
      <c r="I69" s="6">
        <v>88.870323381741613</v>
      </c>
      <c r="J69" s="6">
        <v>88.540921756713445</v>
      </c>
      <c r="K69" s="6">
        <v>94.24311582089264</v>
      </c>
      <c r="L69" s="6">
        <v>96.480157060720799</v>
      </c>
      <c r="M69" s="6">
        <v>143.4763055821013</v>
      </c>
      <c r="P69" s="6" t="s">
        <v>4</v>
      </c>
      <c r="Q69" s="6">
        <v>125.57312413340553</v>
      </c>
      <c r="R69" s="6">
        <v>131.13059713933251</v>
      </c>
      <c r="S69" s="6">
        <v>127.957928557995</v>
      </c>
    </row>
    <row r="72" spans="1:20" x14ac:dyDescent="0.25">
      <c r="A72" s="6" t="s">
        <v>104</v>
      </c>
      <c r="P72" s="6" t="s">
        <v>108</v>
      </c>
    </row>
    <row r="73" spans="1:20" x14ac:dyDescent="0.25">
      <c r="B73">
        <v>2010</v>
      </c>
      <c r="C73">
        <v>2011</v>
      </c>
      <c r="D73">
        <v>2012</v>
      </c>
      <c r="E73">
        <v>2013</v>
      </c>
      <c r="F73">
        <v>2014</v>
      </c>
      <c r="G73">
        <v>2015</v>
      </c>
      <c r="H73">
        <v>2016</v>
      </c>
      <c r="I73">
        <v>2017</v>
      </c>
      <c r="J73">
        <v>2018</v>
      </c>
      <c r="K73">
        <v>2019</v>
      </c>
      <c r="L73">
        <v>2020</v>
      </c>
      <c r="M73">
        <v>2021</v>
      </c>
      <c r="N73">
        <v>2022</v>
      </c>
      <c r="Q73" t="s">
        <v>28</v>
      </c>
      <c r="R73" t="s">
        <v>29</v>
      </c>
      <c r="S73" t="s">
        <v>30</v>
      </c>
      <c r="T73" t="s">
        <v>31</v>
      </c>
    </row>
    <row r="74" spans="1:20" s="6" customFormat="1" x14ac:dyDescent="0.25">
      <c r="A74" s="6" t="s">
        <v>15</v>
      </c>
      <c r="B74" s="6">
        <v>158.79890278790091</v>
      </c>
      <c r="C74" s="6">
        <v>166.26498773901397</v>
      </c>
      <c r="D74" s="6">
        <v>165.98428747745186</v>
      </c>
      <c r="E74" s="6">
        <v>168.43954931302022</v>
      </c>
      <c r="F74" s="6">
        <v>169.49046433224441</v>
      </c>
      <c r="G74" s="6">
        <v>165.33085066818813</v>
      </c>
      <c r="H74" s="6">
        <v>162.4885148873378</v>
      </c>
      <c r="I74" s="6">
        <v>170.94528790616451</v>
      </c>
      <c r="J74" s="6">
        <v>176.7767406602691</v>
      </c>
      <c r="K74" s="6">
        <v>189.63534163112868</v>
      </c>
      <c r="L74" s="6">
        <v>176.18104093219793</v>
      </c>
      <c r="M74" s="6">
        <v>79.983405058075078</v>
      </c>
      <c r="N74" s="6">
        <v>140.62658913797267</v>
      </c>
      <c r="P74" s="6" t="s">
        <v>15</v>
      </c>
      <c r="Q74" s="6">
        <v>84.735015403813904</v>
      </c>
      <c r="R74" s="6">
        <v>137.74415058421314</v>
      </c>
      <c r="S74" s="6">
        <v>174.7639225181598</v>
      </c>
      <c r="T74" s="6">
        <v>146.20786895596615</v>
      </c>
    </row>
    <row r="75" spans="1:20" s="6" customFormat="1" x14ac:dyDescent="0.25">
      <c r="A75" s="6" t="s">
        <v>16</v>
      </c>
      <c r="B75" s="6">
        <v>166.56357877868203</v>
      </c>
      <c r="C75" s="6">
        <v>173.75794794693223</v>
      </c>
      <c r="D75" s="6">
        <v>161.97065688562856</v>
      </c>
      <c r="E75" s="6">
        <v>157.33524239190632</v>
      </c>
      <c r="F75" s="6">
        <v>156.43421052631578</v>
      </c>
      <c r="G75" s="6">
        <v>150.06403042415306</v>
      </c>
      <c r="H75" s="6">
        <v>151.12122196945077</v>
      </c>
      <c r="I75" s="6">
        <v>157.27251740519787</v>
      </c>
      <c r="J75" s="6">
        <v>166.08641739793973</v>
      </c>
      <c r="K75" s="6">
        <v>161.32869692532941</v>
      </c>
      <c r="L75" s="6">
        <v>141.14942528735631</v>
      </c>
      <c r="M75" s="6">
        <v>68.493150684931507</v>
      </c>
      <c r="N75" s="6">
        <v>96.855172413793099</v>
      </c>
      <c r="P75" s="6" t="s">
        <v>16</v>
      </c>
      <c r="Q75" s="6">
        <v>65.530701095931548</v>
      </c>
      <c r="R75" s="6">
        <v>77.103084123364937</v>
      </c>
      <c r="S75" s="6">
        <v>123.48322626695217</v>
      </c>
      <c r="T75" s="6">
        <v>105.53488372093024</v>
      </c>
    </row>
    <row r="76" spans="1:20" s="6" customFormat="1" x14ac:dyDescent="0.25">
      <c r="A76" s="6" t="s">
        <v>4</v>
      </c>
      <c r="B76" s="6">
        <v>160.59642952207832</v>
      </c>
      <c r="C76" s="6">
        <v>165.35649690623515</v>
      </c>
      <c r="D76" s="6">
        <v>167.09883678548741</v>
      </c>
      <c r="E76" s="6">
        <v>173.83354712718503</v>
      </c>
      <c r="F76" s="6">
        <v>173.92503196930946</v>
      </c>
      <c r="G76" s="6">
        <v>212.8639455782313</v>
      </c>
      <c r="H76" s="6">
        <v>206.94638495359061</v>
      </c>
      <c r="I76" s="6">
        <v>215.9732540861813</v>
      </c>
      <c r="J76" s="6">
        <v>226.08562967051628</v>
      </c>
      <c r="K76" s="6">
        <v>234.87205883499837</v>
      </c>
      <c r="L76" s="6">
        <v>210.26965420243465</v>
      </c>
      <c r="M76" s="6">
        <v>116.31237598839104</v>
      </c>
      <c r="P76" s="6" t="s">
        <v>4</v>
      </c>
      <c r="Q76" s="6">
        <v>114.98133364312424</v>
      </c>
      <c r="R76" s="6">
        <v>171.13060722985063</v>
      </c>
      <c r="S76" s="6">
        <v>226.27503496224489</v>
      </c>
    </row>
    <row r="78" spans="1:20" x14ac:dyDescent="0.25">
      <c r="A78" s="6" t="s">
        <v>105</v>
      </c>
      <c r="P78" s="6" t="s">
        <v>109</v>
      </c>
    </row>
    <row r="79" spans="1:20" x14ac:dyDescent="0.25">
      <c r="B79">
        <v>2010</v>
      </c>
      <c r="C79">
        <v>2011</v>
      </c>
      <c r="D79">
        <v>2012</v>
      </c>
      <c r="E79">
        <v>2013</v>
      </c>
      <c r="F79">
        <v>2014</v>
      </c>
      <c r="G79">
        <v>2015</v>
      </c>
      <c r="H79">
        <v>2016</v>
      </c>
      <c r="I79">
        <v>2017</v>
      </c>
      <c r="J79">
        <v>2018</v>
      </c>
      <c r="K79">
        <v>2019</v>
      </c>
      <c r="L79">
        <v>2020</v>
      </c>
      <c r="M79">
        <v>2021</v>
      </c>
      <c r="N79">
        <v>2022</v>
      </c>
      <c r="Q79" t="s">
        <v>28</v>
      </c>
      <c r="R79" t="s">
        <v>29</v>
      </c>
      <c r="S79" t="s">
        <v>30</v>
      </c>
      <c r="T79" t="s">
        <v>31</v>
      </c>
    </row>
    <row r="80" spans="1:20" s="6" customFormat="1" x14ac:dyDescent="0.25">
      <c r="A80" s="6" t="s">
        <v>15</v>
      </c>
      <c r="B80" s="6">
        <v>59.650474732838425</v>
      </c>
      <c r="C80" s="6">
        <v>60.518391478990836</v>
      </c>
      <c r="D80" s="6">
        <v>62.108373682711488</v>
      </c>
      <c r="E80" s="6">
        <v>65.848805585316171</v>
      </c>
      <c r="F80" s="6">
        <v>62.690669140935093</v>
      </c>
      <c r="G80" s="6">
        <v>61.131117644922362</v>
      </c>
      <c r="H80" s="6">
        <v>62.019344137574656</v>
      </c>
      <c r="I80" s="6">
        <v>66.738081043647426</v>
      </c>
      <c r="J80" s="6">
        <v>70.295605208484503</v>
      </c>
      <c r="K80" s="6">
        <v>74.666111353151663</v>
      </c>
      <c r="L80" s="6">
        <v>82.464168504021643</v>
      </c>
      <c r="M80" s="6">
        <v>50.219074818390851</v>
      </c>
      <c r="N80" s="6">
        <v>73.960650668181302</v>
      </c>
      <c r="P80" s="6" t="s">
        <v>15</v>
      </c>
      <c r="Q80" s="6">
        <v>52.954022540264404</v>
      </c>
      <c r="R80" s="6">
        <v>74.398546994434682</v>
      </c>
      <c r="S80" s="6">
        <v>84.062608094085093</v>
      </c>
      <c r="T80" s="6">
        <v>77.424282163494837</v>
      </c>
    </row>
    <row r="81" spans="1:20" s="6" customFormat="1" x14ac:dyDescent="0.25">
      <c r="A81" s="6" t="s">
        <v>16</v>
      </c>
      <c r="B81" s="6">
        <v>46.645015204712109</v>
      </c>
      <c r="C81" s="6">
        <v>47.977087617852561</v>
      </c>
      <c r="D81" s="6">
        <v>48.80793597865955</v>
      </c>
      <c r="E81" s="6">
        <v>48.599948671538364</v>
      </c>
      <c r="F81" s="6">
        <v>52.565789473684212</v>
      </c>
      <c r="G81" s="6">
        <v>53.203461523536028</v>
      </c>
      <c r="H81" s="6">
        <v>53.736156596085102</v>
      </c>
      <c r="I81" s="6">
        <v>55.477929115585098</v>
      </c>
      <c r="J81" s="6">
        <v>59.030427317817626</v>
      </c>
      <c r="K81" s="6">
        <v>76.878202781844792</v>
      </c>
      <c r="L81" s="6">
        <v>73.180076628352481</v>
      </c>
      <c r="M81" s="6">
        <v>62.19178082191781</v>
      </c>
      <c r="N81" s="6">
        <v>70.993103448275861</v>
      </c>
      <c r="P81" s="6" t="s">
        <v>16</v>
      </c>
      <c r="Q81" s="6">
        <v>56.297853175198924</v>
      </c>
      <c r="R81" s="6">
        <v>66.962678507140282</v>
      </c>
      <c r="S81" s="6">
        <v>81.418034737092555</v>
      </c>
      <c r="T81" s="6">
        <v>73.023255813953483</v>
      </c>
    </row>
    <row r="82" spans="1:20" s="6" customFormat="1" x14ac:dyDescent="0.25">
      <c r="A82" s="6" t="s">
        <v>4</v>
      </c>
      <c r="B82" s="6">
        <v>68.285902140603213</v>
      </c>
      <c r="C82" s="6">
        <v>69.380718176529697</v>
      </c>
      <c r="D82" s="6">
        <v>69.94907682214378</v>
      </c>
      <c r="E82" s="6">
        <v>72.219563094713862</v>
      </c>
      <c r="F82" s="6">
        <v>75.905530690537077</v>
      </c>
      <c r="G82" s="6">
        <v>82.719251700680275</v>
      </c>
      <c r="H82" s="6">
        <v>90.705911089399123</v>
      </c>
      <c r="I82" s="6">
        <v>94.805452849096383</v>
      </c>
      <c r="J82" s="6">
        <v>95.283840013586953</v>
      </c>
      <c r="K82" s="6">
        <v>101.12486319407074</v>
      </c>
      <c r="L82" s="6">
        <v>100.10184781027208</v>
      </c>
      <c r="M82" s="6">
        <v>75.585630941451711</v>
      </c>
      <c r="P82" s="6" t="s">
        <v>4</v>
      </c>
      <c r="Q82" s="6">
        <v>60.268208637458358</v>
      </c>
      <c r="R82" s="6">
        <v>84.77937530986614</v>
      </c>
      <c r="S82" s="6">
        <v>104.2677980077403</v>
      </c>
    </row>
  </sheetData>
  <pageMargins left="0.7" right="0.7" top="0.75" bottom="0.75" header="0.3" footer="0.3"/>
  <pageSetup orientation="portrait" verticalDpi="597"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BF3D4-D9EF-4978-A7C8-5C4C5D3FD005}">
  <dimension ref="A1:T13"/>
  <sheetViews>
    <sheetView workbookViewId="0">
      <selection activeCell="Z13" sqref="Z13"/>
    </sheetView>
  </sheetViews>
  <sheetFormatPr defaultRowHeight="15" x14ac:dyDescent="0.25"/>
  <sheetData>
    <row r="1" spans="1:20" x14ac:dyDescent="0.25">
      <c r="A1" t="s">
        <v>20</v>
      </c>
    </row>
    <row r="2" spans="1:20" x14ac:dyDescent="0.25">
      <c r="B2">
        <v>2014</v>
      </c>
      <c r="C2">
        <v>2015</v>
      </c>
      <c r="D2">
        <v>2016</v>
      </c>
      <c r="E2">
        <v>2017</v>
      </c>
      <c r="F2">
        <v>2018</v>
      </c>
      <c r="G2">
        <v>2019</v>
      </c>
      <c r="H2">
        <v>2020</v>
      </c>
      <c r="I2">
        <v>2021</v>
      </c>
      <c r="J2">
        <v>2022</v>
      </c>
      <c r="K2">
        <v>2023</v>
      </c>
      <c r="L2">
        <v>2024</v>
      </c>
      <c r="M2">
        <v>2025</v>
      </c>
      <c r="N2">
        <v>2026</v>
      </c>
      <c r="O2">
        <v>2027</v>
      </c>
      <c r="P2">
        <v>2028</v>
      </c>
      <c r="Q2">
        <v>2029</v>
      </c>
      <c r="R2">
        <v>2030</v>
      </c>
      <c r="S2">
        <v>2031</v>
      </c>
      <c r="T2">
        <v>2032</v>
      </c>
    </row>
    <row r="3" spans="1:20" s="4" customFormat="1" x14ac:dyDescent="0.25">
      <c r="A3" s="4" t="s">
        <v>15</v>
      </c>
      <c r="B3" s="4">
        <v>0.34277798427441097</v>
      </c>
      <c r="C3" s="4">
        <v>0.38554922419018034</v>
      </c>
      <c r="D3" s="4">
        <v>0.40969055202073346</v>
      </c>
      <c r="E3" s="4">
        <v>0.44218016443624697</v>
      </c>
      <c r="F3" s="4">
        <v>0.44572106304831671</v>
      </c>
      <c r="G3" s="4">
        <v>0.44635467990642019</v>
      </c>
      <c r="H3" s="4">
        <v>-0.25187148707106333</v>
      </c>
      <c r="J3" s="4">
        <v>0.26452570694533045</v>
      </c>
      <c r="K3" s="4">
        <v>0.35880529765127889</v>
      </c>
      <c r="L3" s="4">
        <v>0.40506636681267544</v>
      </c>
      <c r="M3" s="4">
        <v>0.40526045868682609</v>
      </c>
      <c r="N3" s="4">
        <v>0.41141778345293178</v>
      </c>
      <c r="O3" s="4">
        <v>0.41705645943587949</v>
      </c>
      <c r="P3" s="4">
        <v>0.41703446056405169</v>
      </c>
      <c r="Q3" s="4">
        <v>0.41591031058149286</v>
      </c>
      <c r="R3" s="4">
        <v>0.41477879542907486</v>
      </c>
      <c r="S3" s="4">
        <v>0.41363986935346791</v>
      </c>
      <c r="T3" s="4">
        <v>0.41799999999999998</v>
      </c>
    </row>
    <row r="4" spans="1:20" s="4" customFormat="1" x14ac:dyDescent="0.25">
      <c r="A4" s="4" t="s">
        <v>16</v>
      </c>
      <c r="B4" s="4">
        <v>0.35400402921178542</v>
      </c>
      <c r="C4" s="4">
        <v>0.40868015782105127</v>
      </c>
      <c r="D4" s="4">
        <v>0.43675636097382392</v>
      </c>
      <c r="E4" s="4">
        <v>0.40959451741861791</v>
      </c>
      <c r="F4" s="4">
        <v>0.42217043588792968</v>
      </c>
      <c r="G4" s="4">
        <v>0.39303721488595439</v>
      </c>
      <c r="H4" s="4">
        <v>-0.20253843403646765</v>
      </c>
      <c r="J4" s="4">
        <v>0.27693319089489687</v>
      </c>
      <c r="K4" s="4">
        <v>0.25602937595842612</v>
      </c>
      <c r="L4" s="4">
        <v>0.2592813745439338</v>
      </c>
      <c r="M4" s="4">
        <v>0.37518763630590063</v>
      </c>
      <c r="N4" s="4">
        <v>0.38198614067945752</v>
      </c>
      <c r="O4" s="4">
        <v>0.38835822029224493</v>
      </c>
      <c r="P4" s="4">
        <v>0.3884007820567697</v>
      </c>
      <c r="Q4" s="4">
        <v>0.38844218861273111</v>
      </c>
      <c r="R4" s="4">
        <v>0.38738923765257172</v>
      </c>
      <c r="S4" s="4">
        <v>0.38632961149902234</v>
      </c>
      <c r="T4" s="4">
        <v>0.38526327086976853</v>
      </c>
    </row>
    <row r="5" spans="1:20" s="4" customFormat="1" x14ac:dyDescent="0.25">
      <c r="A5" s="4" t="s">
        <v>4</v>
      </c>
      <c r="B5" s="4">
        <v>0.37724992642072003</v>
      </c>
      <c r="C5" s="4">
        <v>0.38885974988222294</v>
      </c>
      <c r="D5" s="4">
        <v>0.41527246482303098</v>
      </c>
      <c r="E5" s="4">
        <v>0.43225655209477087</v>
      </c>
      <c r="F5" s="4">
        <v>0.4422754976577653</v>
      </c>
      <c r="G5" s="4">
        <v>0.43312835209319156</v>
      </c>
      <c r="H5" s="4">
        <v>-0.3228273863005991</v>
      </c>
      <c r="J5" s="4">
        <v>0.13228806754131017</v>
      </c>
      <c r="K5" s="4">
        <v>0.25800812001316725</v>
      </c>
      <c r="L5" s="4">
        <v>0.34082718436866138</v>
      </c>
      <c r="M5" s="4">
        <v>0.40461377274140448</v>
      </c>
      <c r="N5" s="4">
        <v>0.42091899413614026</v>
      </c>
      <c r="O5" s="4">
        <v>0.43084664592613281</v>
      </c>
      <c r="P5" s="4">
        <v>0.43522310960017835</v>
      </c>
      <c r="Q5" s="4">
        <v>0.43956374742576898</v>
      </c>
      <c r="R5" s="4">
        <v>0.44327637260666725</v>
      </c>
      <c r="S5" s="4">
        <v>0.44696175004563293</v>
      </c>
      <c r="T5" s="4">
        <v>0.45062009593637314</v>
      </c>
    </row>
    <row r="6" spans="1:20" s="4" customFormat="1" x14ac:dyDescent="0.25">
      <c r="A6" s="4" t="s">
        <v>17</v>
      </c>
      <c r="B6" s="4">
        <v>0.54650582740011788</v>
      </c>
      <c r="C6" s="4">
        <v>0.54560087625306575</v>
      </c>
      <c r="D6" s="4">
        <v>0.50906142457478154</v>
      </c>
      <c r="E6" s="4">
        <v>0.49146729504998049</v>
      </c>
      <c r="F6" s="4">
        <v>0.50362892029935358</v>
      </c>
      <c r="G6" s="4">
        <v>0.51441312775073589</v>
      </c>
      <c r="H6" s="4">
        <v>0.1144421778619651</v>
      </c>
      <c r="J6" s="4">
        <v>0.34065389917158506</v>
      </c>
      <c r="K6" s="4">
        <v>0.36312206460649782</v>
      </c>
      <c r="L6" s="4">
        <v>0.37163048091741435</v>
      </c>
      <c r="M6" s="4">
        <v>0.42514055666155404</v>
      </c>
      <c r="N6" s="4">
        <v>0.47202282469965312</v>
      </c>
      <c r="O6" s="4">
        <v>0.49684731792875303</v>
      </c>
      <c r="P6" s="4">
        <v>0.50646821328789871</v>
      </c>
      <c r="Q6" s="4">
        <v>0.51590416202547684</v>
      </c>
      <c r="R6" s="4">
        <v>0.52431559928317373</v>
      </c>
      <c r="S6" s="4">
        <v>0.53257689131846708</v>
      </c>
      <c r="T6" s="4">
        <v>0.54069077660561327</v>
      </c>
    </row>
    <row r="7" spans="1:20" s="4" customFormat="1" x14ac:dyDescent="0.25"/>
    <row r="8" spans="1:20" s="4" customFormat="1" x14ac:dyDescent="0.25">
      <c r="A8" s="4" t="s">
        <v>21</v>
      </c>
    </row>
    <row r="9" spans="1:20" s="4" customFormat="1" x14ac:dyDescent="0.25">
      <c r="B9">
        <v>2014</v>
      </c>
      <c r="C9">
        <v>2015</v>
      </c>
      <c r="D9">
        <v>2016</v>
      </c>
      <c r="E9">
        <v>2017</v>
      </c>
      <c r="F9">
        <v>2018</v>
      </c>
      <c r="G9">
        <v>2019</v>
      </c>
      <c r="H9">
        <v>2020</v>
      </c>
      <c r="I9">
        <v>2021</v>
      </c>
      <c r="J9">
        <v>2022</v>
      </c>
      <c r="K9">
        <v>2023</v>
      </c>
      <c r="L9">
        <v>2024</v>
      </c>
      <c r="M9">
        <v>2025</v>
      </c>
      <c r="N9">
        <v>2026</v>
      </c>
      <c r="O9">
        <v>2027</v>
      </c>
      <c r="P9">
        <v>2028</v>
      </c>
      <c r="Q9">
        <v>2029</v>
      </c>
      <c r="R9">
        <v>2030</v>
      </c>
      <c r="S9">
        <v>2031</v>
      </c>
      <c r="T9">
        <v>2032</v>
      </c>
    </row>
    <row r="10" spans="1:20" s="4" customFormat="1" x14ac:dyDescent="0.25">
      <c r="A10" s="4" t="s">
        <v>15</v>
      </c>
      <c r="B10" s="4">
        <v>0.11665120728693519</v>
      </c>
      <c r="C10" s="4">
        <v>0.10542542718641969</v>
      </c>
      <c r="D10" s="4">
        <v>0.1738671110891411</v>
      </c>
      <c r="E10" s="4">
        <v>0.19870424146176682</v>
      </c>
      <c r="F10" s="4">
        <v>0.19958225500140625</v>
      </c>
      <c r="G10" s="4">
        <v>0.19018831472851352</v>
      </c>
      <c r="J10" s="4">
        <v>-5.2124541473663778E-2</v>
      </c>
      <c r="K10" s="4">
        <v>8.8805297651278911E-2</v>
      </c>
      <c r="L10" s="4">
        <v>0.16506636681267545</v>
      </c>
      <c r="M10" s="4">
        <v>0.17526045868682605</v>
      </c>
      <c r="N10" s="4">
        <v>0.18141778345293175</v>
      </c>
      <c r="O10" s="4">
        <v>0.1870564594358794</v>
      </c>
      <c r="P10" s="4">
        <v>0.2070344605640517</v>
      </c>
      <c r="Q10" s="4">
        <v>0.20591031058149289</v>
      </c>
      <c r="R10" s="4">
        <v>0.20477879542907487</v>
      </c>
      <c r="S10" s="4">
        <v>0.20363986935346792</v>
      </c>
      <c r="T10" s="4">
        <v>0.21</v>
      </c>
    </row>
    <row r="11" spans="1:20" s="4" customFormat="1" x14ac:dyDescent="0.25">
      <c r="A11" s="4" t="s">
        <v>16</v>
      </c>
      <c r="B11" s="4">
        <v>0.11155880130949383</v>
      </c>
      <c r="C11" s="4">
        <v>0.16380297823596793</v>
      </c>
      <c r="D11" s="4">
        <v>0.18738178046250534</v>
      </c>
      <c r="E11" s="4">
        <v>0.16042261564820104</v>
      </c>
      <c r="F11" s="4">
        <v>0.17604999735183519</v>
      </c>
      <c r="G11" s="4">
        <v>0.15735894357743097</v>
      </c>
      <c r="J11" s="4">
        <v>-0.35976662010025473</v>
      </c>
      <c r="K11" s="4">
        <v>-0.14167875363220503</v>
      </c>
      <c r="L11" s="4">
        <v>-1.8404073626767229E-3</v>
      </c>
      <c r="M11" s="4">
        <v>0.15297387835871007</v>
      </c>
      <c r="N11" s="4">
        <v>0.16117079747978538</v>
      </c>
      <c r="O11" s="4">
        <v>0.1668007169310311</v>
      </c>
      <c r="P11" s="4">
        <v>0.16684327869555596</v>
      </c>
      <c r="Q11" s="4">
        <v>0.1668846852515174</v>
      </c>
      <c r="R11" s="4">
        <v>0.1625801663236664</v>
      </c>
      <c r="S11" s="4">
        <v>0.16126848372093464</v>
      </c>
      <c r="T11" s="4">
        <v>0.1599495972125001</v>
      </c>
    </row>
    <row r="12" spans="1:20" s="4" customFormat="1" x14ac:dyDescent="0.25">
      <c r="A12" s="4" t="s">
        <v>4</v>
      </c>
      <c r="B12" s="4">
        <v>0.16088941354114689</v>
      </c>
      <c r="C12" s="4">
        <v>0.16167967718839249</v>
      </c>
      <c r="D12" s="4">
        <v>0.18987726373587155</v>
      </c>
      <c r="E12" s="4">
        <v>0.19436360014269369</v>
      </c>
      <c r="F12" s="4">
        <v>0.20132400458125066</v>
      </c>
      <c r="G12" s="4">
        <v>0.18228423583880848</v>
      </c>
      <c r="J12" s="4">
        <v>-0.29475246384368703</v>
      </c>
      <c r="K12" s="4">
        <v>-7.1991879986832777E-2</v>
      </c>
      <c r="L12" s="4">
        <v>7.0827184368661381E-2</v>
      </c>
      <c r="M12" s="4">
        <v>0.14461377274140449</v>
      </c>
      <c r="N12" s="4">
        <v>0.18091899413614021</v>
      </c>
      <c r="O12" s="4">
        <v>0.2008466459261328</v>
      </c>
      <c r="P12" s="4">
        <v>0.21522310960017829</v>
      </c>
      <c r="Q12" s="4">
        <v>0.21956374742576901</v>
      </c>
      <c r="R12" s="4">
        <v>0.23327637260666723</v>
      </c>
      <c r="S12" s="4">
        <v>0.23696175004563291</v>
      </c>
      <c r="T12" s="4">
        <v>0.24062009593637315</v>
      </c>
    </row>
    <row r="13" spans="1:20" s="4" customFormat="1" x14ac:dyDescent="0.25">
      <c r="A13" s="4" t="s">
        <v>17</v>
      </c>
      <c r="B13" s="4">
        <v>0.15330622445946016</v>
      </c>
      <c r="C13" s="4">
        <v>7.3824320784818029E-2</v>
      </c>
      <c r="D13" s="4">
        <v>5.7690244526420881E-2</v>
      </c>
      <c r="E13" s="4">
        <v>4.031459190105964E-2</v>
      </c>
      <c r="F13" s="4">
        <v>8.1799221267280911E-2</v>
      </c>
      <c r="G13" s="4">
        <v>9.6799673555043805E-2</v>
      </c>
      <c r="J13" s="4">
        <v>-9.3536845955844536E-2</v>
      </c>
      <c r="K13" s="4">
        <v>-4.6877935393502178E-2</v>
      </c>
      <c r="L13" s="4">
        <v>-8.3695190825856351E-3</v>
      </c>
      <c r="M13" s="4">
        <v>4.5140556661554053E-2</v>
      </c>
      <c r="N13" s="4">
        <v>0.11202282469965311</v>
      </c>
      <c r="O13" s="4">
        <v>0.15684731792875301</v>
      </c>
      <c r="P13" s="4">
        <v>0.18646821328789873</v>
      </c>
      <c r="Q13" s="4">
        <v>0.21590416202547685</v>
      </c>
      <c r="R13" s="4">
        <v>0.22431559928317379</v>
      </c>
      <c r="S13" s="4">
        <v>0.23257689131846709</v>
      </c>
      <c r="T13" s="4">
        <v>0.24069077660561319</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AEFB0-127A-45E7-BA20-B0A55F5C5512}">
  <dimension ref="A1:O40"/>
  <sheetViews>
    <sheetView topLeftCell="A26" workbookViewId="0">
      <selection activeCell="P66" sqref="P66"/>
    </sheetView>
  </sheetViews>
  <sheetFormatPr defaultRowHeight="15" x14ac:dyDescent="0.25"/>
  <cols>
    <col min="2" max="2" width="10" bestFit="1" customWidth="1"/>
  </cols>
  <sheetData>
    <row r="1" spans="1:15" x14ac:dyDescent="0.25">
      <c r="A1" s="14" t="s">
        <v>27</v>
      </c>
    </row>
    <row r="2" spans="1:15" x14ac:dyDescent="0.25">
      <c r="B2">
        <v>2010</v>
      </c>
      <c r="C2">
        <v>2011</v>
      </c>
      <c r="D2">
        <v>2012</v>
      </c>
      <c r="E2">
        <v>2013</v>
      </c>
      <c r="F2">
        <v>2014</v>
      </c>
      <c r="G2">
        <v>2015</v>
      </c>
      <c r="H2">
        <v>2016</v>
      </c>
      <c r="I2">
        <v>2017</v>
      </c>
      <c r="J2">
        <v>2018</v>
      </c>
      <c r="K2">
        <v>2019</v>
      </c>
      <c r="L2">
        <v>2020</v>
      </c>
      <c r="M2">
        <v>2021</v>
      </c>
      <c r="N2">
        <v>2022</v>
      </c>
    </row>
    <row r="3" spans="1:15" s="4" customFormat="1" x14ac:dyDescent="0.25">
      <c r="A3" s="4" t="s">
        <v>15</v>
      </c>
      <c r="B3" s="4">
        <v>1.0433479009299904</v>
      </c>
      <c r="C3" s="4">
        <v>1.04762377578192</v>
      </c>
      <c r="D3" s="4">
        <v>1.0442715750498435</v>
      </c>
      <c r="E3" s="4">
        <v>1.0467081483923379</v>
      </c>
      <c r="F3" s="4">
        <v>1.0556763597081318</v>
      </c>
      <c r="G3" s="4">
        <v>1.0512014485148284</v>
      </c>
      <c r="H3" s="4">
        <v>1.0635586901015637</v>
      </c>
      <c r="I3" s="4">
        <v>1.0839962666532794</v>
      </c>
      <c r="J3" s="4">
        <v>1.0892041348586339</v>
      </c>
      <c r="K3" s="4">
        <v>1.0813734625547498</v>
      </c>
      <c r="L3" s="4">
        <v>1.0185002101311924</v>
      </c>
      <c r="M3" s="4">
        <v>0.49310483052347576</v>
      </c>
      <c r="N3" s="4">
        <v>0.85082280178602421</v>
      </c>
    </row>
    <row r="4" spans="1:15" s="4" customFormat="1" x14ac:dyDescent="0.25">
      <c r="A4" s="4" t="s">
        <v>16</v>
      </c>
      <c r="B4" s="4">
        <v>1.032</v>
      </c>
      <c r="C4" s="4">
        <v>1.038</v>
      </c>
      <c r="D4" s="4">
        <v>1.0549999999999999</v>
      </c>
      <c r="E4" s="4">
        <v>1.0509999999999999</v>
      </c>
      <c r="F4" s="4">
        <v>1.0409999999999999</v>
      </c>
      <c r="G4" s="4">
        <v>1.048</v>
      </c>
      <c r="H4" s="4">
        <v>1.0589999999999999</v>
      </c>
      <c r="I4" s="4">
        <v>1.0589999999999999</v>
      </c>
      <c r="J4" s="4">
        <v>1.069</v>
      </c>
      <c r="K4" s="4">
        <v>1.0680000000000001</v>
      </c>
      <c r="L4" s="4">
        <v>1.0153256704980842</v>
      </c>
      <c r="M4" s="4">
        <v>0.56164383561643827</v>
      </c>
      <c r="N4" s="4">
        <v>0.75310344827586206</v>
      </c>
    </row>
    <row r="5" spans="1:15" s="4" customFormat="1" x14ac:dyDescent="0.25">
      <c r="A5" s="4" t="s">
        <v>4</v>
      </c>
      <c r="B5" s="4">
        <v>1.0873645486623789</v>
      </c>
      <c r="C5" s="4">
        <v>1.0817071235919404</v>
      </c>
      <c r="D5" s="4">
        <v>1.0760411134368459</v>
      </c>
      <c r="E5" s="4">
        <v>1.091392085160154</v>
      </c>
      <c r="F5" s="4">
        <v>1.0896739130434783</v>
      </c>
      <c r="G5" s="4">
        <v>1.0902721088435376</v>
      </c>
      <c r="H5" s="4">
        <v>1.0740534929164629</v>
      </c>
      <c r="I5" s="4">
        <v>1.0667841551769814</v>
      </c>
      <c r="J5" s="4">
        <v>1.0761559527853259</v>
      </c>
      <c r="K5" s="4">
        <v>1.0730212208418144</v>
      </c>
      <c r="L5" s="4">
        <v>1.0375381929288521</v>
      </c>
      <c r="M5" s="4">
        <v>0.52681612224953356</v>
      </c>
    </row>
    <row r="7" spans="1:15" x14ac:dyDescent="0.25">
      <c r="B7" t="s">
        <v>28</v>
      </c>
      <c r="C7" t="s">
        <v>29</v>
      </c>
      <c r="D7" t="s">
        <v>30</v>
      </c>
      <c r="E7" t="s">
        <v>31</v>
      </c>
    </row>
    <row r="8" spans="1:15" s="4" customFormat="1" x14ac:dyDescent="0.25">
      <c r="A8" s="4" t="s">
        <v>15</v>
      </c>
      <c r="B8" s="4">
        <v>0.57441264022670246</v>
      </c>
      <c r="C8" s="4">
        <v>0.8201031478549714</v>
      </c>
      <c r="D8" s="4">
        <v>0.96298858526461428</v>
      </c>
      <c r="E8" s="4">
        <v>0.94923379988777146</v>
      </c>
    </row>
    <row r="9" spans="1:15" s="4" customFormat="1" x14ac:dyDescent="0.25">
      <c r="A9" s="4" t="s">
        <v>16</v>
      </c>
      <c r="B9" s="4">
        <v>0.54263624080468398</v>
      </c>
      <c r="C9" s="4">
        <v>0.68606744269770781</v>
      </c>
      <c r="D9" s="4">
        <v>0.84225553176302637</v>
      </c>
      <c r="E9" s="4">
        <v>0.85116279069767442</v>
      </c>
    </row>
    <row r="10" spans="1:15" s="4" customFormat="1" x14ac:dyDescent="0.25">
      <c r="A10" s="4" t="s">
        <v>4</v>
      </c>
      <c r="B10" s="4">
        <v>0.47994512403331641</v>
      </c>
      <c r="C10" s="4">
        <v>0.64652626587053519</v>
      </c>
      <c r="D10" s="4">
        <v>0.81486000268035363</v>
      </c>
    </row>
    <row r="12" spans="1:15" x14ac:dyDescent="0.25">
      <c r="A12" s="13" t="s">
        <v>32</v>
      </c>
    </row>
    <row r="13" spans="1:15" x14ac:dyDescent="0.25">
      <c r="B13">
        <v>2010</v>
      </c>
      <c r="C13">
        <v>2011</v>
      </c>
      <c r="D13">
        <v>2012</v>
      </c>
      <c r="E13">
        <v>2013</v>
      </c>
      <c r="F13">
        <v>2014</v>
      </c>
      <c r="G13">
        <v>2015</v>
      </c>
      <c r="H13">
        <v>2016</v>
      </c>
      <c r="I13">
        <v>2017</v>
      </c>
      <c r="J13">
        <v>2018</v>
      </c>
      <c r="K13">
        <v>2019</v>
      </c>
      <c r="L13">
        <v>2020</v>
      </c>
      <c r="M13">
        <v>2021</v>
      </c>
      <c r="N13">
        <v>2022</v>
      </c>
      <c r="O13">
        <v>2023</v>
      </c>
    </row>
    <row r="14" spans="1:15" s="8" customFormat="1" x14ac:dyDescent="0.25">
      <c r="A14" s="8" t="s">
        <v>15</v>
      </c>
      <c r="B14" s="8">
        <v>30.911069999999999</v>
      </c>
      <c r="C14" s="8">
        <v>33.235500000000002</v>
      </c>
      <c r="D14" s="8">
        <v>33.705599999999997</v>
      </c>
      <c r="E14" s="8">
        <v>33.974800000000002</v>
      </c>
      <c r="F14" s="8">
        <v>34.773915000000002</v>
      </c>
      <c r="G14" s="8">
        <v>36.646639</v>
      </c>
      <c r="H14" s="8">
        <v>37.844644000000002</v>
      </c>
      <c r="I14" s="8">
        <v>36.930939000000002</v>
      </c>
      <c r="J14" s="8">
        <v>38.425303999999997</v>
      </c>
      <c r="K14" s="8">
        <v>41.432451</v>
      </c>
      <c r="L14" s="8">
        <v>8.5399030000000007</v>
      </c>
      <c r="M14" s="8">
        <v>11.767441</v>
      </c>
      <c r="N14" s="8">
        <v>41.197650000000003</v>
      </c>
      <c r="O14" s="8">
        <v>47</v>
      </c>
    </row>
    <row r="15" spans="1:15" s="8" customFormat="1" x14ac:dyDescent="0.25">
      <c r="A15" s="8" t="s">
        <v>16</v>
      </c>
      <c r="B15" s="8">
        <v>66.545159999999996</v>
      </c>
      <c r="C15" s="8">
        <v>69.9709</v>
      </c>
      <c r="D15" s="8">
        <v>71.975999999999999</v>
      </c>
      <c r="E15" s="8">
        <v>74.033000000000001</v>
      </c>
      <c r="F15" s="8">
        <v>76</v>
      </c>
      <c r="G15" s="8">
        <v>77.307000000000002</v>
      </c>
      <c r="H15" s="8">
        <v>80.001999999999995</v>
      </c>
      <c r="I15" s="8">
        <v>82.302999999999997</v>
      </c>
      <c r="J15" s="8">
        <v>83.872</v>
      </c>
      <c r="K15" s="8">
        <v>87.424000000000007</v>
      </c>
      <c r="L15" s="8">
        <v>26.1</v>
      </c>
      <c r="M15" s="8">
        <v>14.6</v>
      </c>
      <c r="N15" s="8">
        <v>72.5</v>
      </c>
      <c r="O15" s="8">
        <v>90.3</v>
      </c>
    </row>
    <row r="16" spans="1:15" s="8" customFormat="1" x14ac:dyDescent="0.25">
      <c r="A16" s="8" t="s">
        <v>4</v>
      </c>
      <c r="B16" s="8">
        <v>8.7909799999999994</v>
      </c>
      <c r="C16" s="8">
        <v>9.4544999999999995</v>
      </c>
      <c r="D16" s="8">
        <v>9.6027000000000005</v>
      </c>
      <c r="E16" s="8">
        <v>10.446199999999999</v>
      </c>
      <c r="F16" s="8">
        <v>12.512</v>
      </c>
      <c r="G16" s="8">
        <v>14.7</v>
      </c>
      <c r="H16" s="8">
        <v>16.376000000000001</v>
      </c>
      <c r="I16" s="8">
        <v>17.363399999999999</v>
      </c>
      <c r="J16" s="8">
        <v>18.8416</v>
      </c>
      <c r="K16" s="8">
        <v>19.233450000000001</v>
      </c>
      <c r="L16" s="8">
        <v>4.1238000000000001</v>
      </c>
      <c r="M16" s="8">
        <v>3.3767</v>
      </c>
    </row>
    <row r="17" spans="1:15" s="8" customFormat="1" x14ac:dyDescent="0.25">
      <c r="A17" s="8" t="s">
        <v>3</v>
      </c>
      <c r="B17" s="8">
        <f>SUM(B14:B16)</f>
        <v>106.24721</v>
      </c>
      <c r="C17" s="8">
        <f t="shared" ref="C17:M17" si="0">SUM(C14:C16)</f>
        <v>112.6609</v>
      </c>
      <c r="D17" s="8">
        <f t="shared" si="0"/>
        <v>115.2843</v>
      </c>
      <c r="E17" s="8">
        <f t="shared" si="0"/>
        <v>118.45400000000001</v>
      </c>
      <c r="F17" s="8">
        <f t="shared" si="0"/>
        <v>123.285915</v>
      </c>
      <c r="G17" s="8">
        <f t="shared" si="0"/>
        <v>128.653639</v>
      </c>
      <c r="H17" s="8">
        <f t="shared" si="0"/>
        <v>134.222644</v>
      </c>
      <c r="I17" s="8">
        <f t="shared" si="0"/>
        <v>136.59733899999998</v>
      </c>
      <c r="J17" s="8">
        <f t="shared" si="0"/>
        <v>141.138904</v>
      </c>
      <c r="K17" s="8">
        <f t="shared" si="0"/>
        <v>148.089901</v>
      </c>
      <c r="L17" s="8">
        <f t="shared" si="0"/>
        <v>38.763703000000007</v>
      </c>
      <c r="M17" s="8">
        <f t="shared" si="0"/>
        <v>29.744140999999999</v>
      </c>
    </row>
    <row r="19" spans="1:15" x14ac:dyDescent="0.25">
      <c r="A19" s="1" t="s">
        <v>112</v>
      </c>
    </row>
    <row r="20" spans="1:15" s="7" customFormat="1" x14ac:dyDescent="0.25">
      <c r="A20"/>
      <c r="B20">
        <v>2010</v>
      </c>
      <c r="C20">
        <v>2011</v>
      </c>
      <c r="D20">
        <v>2012</v>
      </c>
      <c r="E20">
        <v>2013</v>
      </c>
      <c r="F20">
        <v>2014</v>
      </c>
      <c r="G20">
        <v>2015</v>
      </c>
      <c r="H20">
        <v>2016</v>
      </c>
      <c r="I20">
        <v>2017</v>
      </c>
      <c r="J20">
        <v>2018</v>
      </c>
      <c r="K20">
        <v>2019</v>
      </c>
      <c r="L20">
        <v>2020</v>
      </c>
      <c r="M20">
        <v>2021</v>
      </c>
      <c r="N20">
        <v>2022</v>
      </c>
      <c r="O20">
        <v>2023</v>
      </c>
    </row>
    <row r="21" spans="1:15" s="7" customFormat="1" x14ac:dyDescent="0.25">
      <c r="A21" s="8" t="s">
        <v>15</v>
      </c>
      <c r="B21" s="4">
        <f t="shared" ref="B21:O21" si="1">B14/$E14-1</f>
        <v>-9.0176542613937483E-2</v>
      </c>
      <c r="C21" s="4">
        <f t="shared" si="1"/>
        <v>-2.1760245829261726E-2</v>
      </c>
      <c r="D21" s="4">
        <f t="shared" si="1"/>
        <v>-7.9235197852527417E-3</v>
      </c>
      <c r="E21" s="4">
        <f>E14/$E14-1</f>
        <v>0</v>
      </c>
      <c r="F21" s="4">
        <f t="shared" ref="F21:O21" si="2">F14/$E14-1</f>
        <v>2.3520815427905406E-2</v>
      </c>
      <c r="G21" s="4">
        <f t="shared" si="2"/>
        <v>7.8641787442457201E-2</v>
      </c>
      <c r="H21" s="4">
        <f t="shared" si="2"/>
        <v>0.11390336366954323</v>
      </c>
      <c r="I21" s="4">
        <f t="shared" si="2"/>
        <v>8.7009754288472685E-2</v>
      </c>
      <c r="J21" s="4">
        <f t="shared" si="2"/>
        <v>0.13099426633858013</v>
      </c>
      <c r="K21" s="4">
        <f t="shared" si="2"/>
        <v>0.21950536868502524</v>
      </c>
      <c r="L21" s="4">
        <f t="shared" si="2"/>
        <v>-0.74864008029480678</v>
      </c>
      <c r="M21" s="4">
        <f t="shared" si="2"/>
        <v>-0.65364208177825922</v>
      </c>
      <c r="N21" s="4">
        <f t="shared" si="2"/>
        <v>0.21259433462448651</v>
      </c>
      <c r="O21" s="4">
        <f t="shared" si="2"/>
        <v>0.3833782685990792</v>
      </c>
    </row>
    <row r="22" spans="1:15" s="7" customFormat="1" x14ac:dyDescent="0.25">
      <c r="A22" s="8" t="s">
        <v>16</v>
      </c>
      <c r="B22" s="4">
        <f t="shared" ref="B22:O22" si="3">B15/$E15-1</f>
        <v>-0.10114192319641246</v>
      </c>
      <c r="C22" s="4">
        <f t="shared" si="3"/>
        <v>-5.4868774735590931E-2</v>
      </c>
      <c r="D22" s="4">
        <f t="shared" si="3"/>
        <v>-2.7784906730782266E-2</v>
      </c>
      <c r="E22" s="4">
        <f t="shared" si="3"/>
        <v>0</v>
      </c>
      <c r="F22" s="4">
        <f t="shared" si="3"/>
        <v>2.6569232639498619E-2</v>
      </c>
      <c r="G22" s="4">
        <f t="shared" si="3"/>
        <v>4.4223521942917454E-2</v>
      </c>
      <c r="H22" s="4">
        <f t="shared" si="3"/>
        <v>8.0626207231909941E-2</v>
      </c>
      <c r="I22" s="4">
        <f t="shared" si="3"/>
        <v>0.11170694149906124</v>
      </c>
      <c r="J22" s="4">
        <f t="shared" si="3"/>
        <v>0.13290019315710566</v>
      </c>
      <c r="K22" s="4">
        <f t="shared" si="3"/>
        <v>0.18087879729309919</v>
      </c>
      <c r="L22" s="4">
        <f t="shared" si="3"/>
        <v>-0.64745451352775119</v>
      </c>
      <c r="M22" s="4">
        <f t="shared" si="3"/>
        <v>-0.80279064741399109</v>
      </c>
      <c r="N22" s="4">
        <f t="shared" si="3"/>
        <v>-2.0706982021530984E-2</v>
      </c>
      <c r="O22" s="4">
        <f t="shared" si="3"/>
        <v>0.219726338254562</v>
      </c>
    </row>
    <row r="23" spans="1:15" s="7" customFormat="1" x14ac:dyDescent="0.25">
      <c r="A23" s="8" t="s">
        <v>4</v>
      </c>
      <c r="B23" s="4">
        <f t="shared" ref="B23:O23" si="4">B16/$E16-1</f>
        <v>-0.15845187723765575</v>
      </c>
      <c r="C23" s="4">
        <f t="shared" si="4"/>
        <v>-9.493404300128272E-2</v>
      </c>
      <c r="D23" s="4">
        <f t="shared" si="4"/>
        <v>-8.0747065918707173E-2</v>
      </c>
      <c r="E23" s="4">
        <f t="shared" si="4"/>
        <v>0</v>
      </c>
      <c r="F23" s="4">
        <f t="shared" si="4"/>
        <v>0.1977561218433499</v>
      </c>
      <c r="G23" s="4">
        <f t="shared" si="4"/>
        <v>0.40721027742145477</v>
      </c>
      <c r="H23" s="4">
        <f t="shared" si="4"/>
        <v>0.56765139476556081</v>
      </c>
      <c r="I23" s="4">
        <f t="shared" si="4"/>
        <v>0.66217380482855015</v>
      </c>
      <c r="J23" s="4">
        <f t="shared" si="4"/>
        <v>0.80367980701116215</v>
      </c>
      <c r="K23" s="4">
        <f t="shared" si="4"/>
        <v>0.84119105512052261</v>
      </c>
      <c r="L23" s="4">
        <f t="shared" si="4"/>
        <v>-0.60523443931764653</v>
      </c>
      <c r="M23" s="4">
        <f t="shared" si="4"/>
        <v>-0.67675326913135869</v>
      </c>
      <c r="N23" s="4"/>
      <c r="O23" s="4"/>
    </row>
    <row r="24" spans="1:15" x14ac:dyDescent="0.25">
      <c r="A24" s="8" t="s">
        <v>3</v>
      </c>
      <c r="B24" s="4">
        <f t="shared" ref="B24:O24" si="5">B17/$E17-1</f>
        <v>-0.10305088895267367</v>
      </c>
      <c r="C24" s="4">
        <f t="shared" si="5"/>
        <v>-4.8905904401708722E-2</v>
      </c>
      <c r="D24" s="4">
        <f t="shared" si="5"/>
        <v>-2.675891063197533E-2</v>
      </c>
      <c r="E24" s="4">
        <f t="shared" si="5"/>
        <v>0</v>
      </c>
      <c r="F24" s="4">
        <f t="shared" si="5"/>
        <v>4.0791488679149612E-2</v>
      </c>
      <c r="G24" s="4">
        <f t="shared" si="5"/>
        <v>8.6106328194911042E-2</v>
      </c>
      <c r="H24" s="4">
        <f t="shared" si="5"/>
        <v>0.13312040116838597</v>
      </c>
      <c r="I24" s="4">
        <f t="shared" si="5"/>
        <v>0.15316780353554948</v>
      </c>
      <c r="J24" s="4">
        <f t="shared" si="5"/>
        <v>0.19150812973812603</v>
      </c>
      <c r="K24" s="4">
        <f t="shared" si="5"/>
        <v>0.2501891113850101</v>
      </c>
      <c r="L24" s="4">
        <f t="shared" si="5"/>
        <v>-0.67275311091225287</v>
      </c>
      <c r="M24" s="4">
        <f t="shared" si="5"/>
        <v>-0.74889711618012056</v>
      </c>
      <c r="N24" s="4"/>
      <c r="O24" s="4"/>
    </row>
    <row r="26" spans="1:15" x14ac:dyDescent="0.25">
      <c r="A26" s="1" t="s">
        <v>114</v>
      </c>
    </row>
    <row r="27" spans="1:15" s="7" customFormat="1" x14ac:dyDescent="0.25">
      <c r="A27"/>
      <c r="B27">
        <v>2010</v>
      </c>
      <c r="C27">
        <v>2011</v>
      </c>
      <c r="D27">
        <v>2012</v>
      </c>
      <c r="E27">
        <v>2013</v>
      </c>
      <c r="F27">
        <v>2014</v>
      </c>
      <c r="G27">
        <v>2015</v>
      </c>
      <c r="H27">
        <v>2016</v>
      </c>
      <c r="I27">
        <v>2017</v>
      </c>
      <c r="J27">
        <v>2018</v>
      </c>
      <c r="K27">
        <v>2019</v>
      </c>
      <c r="L27">
        <v>2020</v>
      </c>
      <c r="M27">
        <v>2021</v>
      </c>
      <c r="N27">
        <v>2022</v>
      </c>
      <c r="O27">
        <v>2023</v>
      </c>
    </row>
    <row r="28" spans="1:15" s="7" customFormat="1" x14ac:dyDescent="0.25">
      <c r="A28" s="8" t="s">
        <v>15</v>
      </c>
      <c r="C28" s="7">
        <f>C14/B14-1</f>
        <v>7.519733221787539E-2</v>
      </c>
      <c r="D28" s="7">
        <f t="shared" ref="D28:O28" si="6">D14/C14-1</f>
        <v>1.4144514149027287E-2</v>
      </c>
      <c r="E28" s="7">
        <f t="shared" si="6"/>
        <v>7.9868033798540239E-3</v>
      </c>
      <c r="F28" s="7">
        <f t="shared" si="6"/>
        <v>2.3520815427905406E-2</v>
      </c>
      <c r="G28" s="7">
        <f t="shared" si="6"/>
        <v>5.3854275539581886E-2</v>
      </c>
      <c r="H28" s="7">
        <f t="shared" si="6"/>
        <v>3.2690719604600016E-2</v>
      </c>
      <c r="I28" s="7">
        <f t="shared" si="6"/>
        <v>-2.4143574979857085E-2</v>
      </c>
      <c r="J28" s="7">
        <f t="shared" si="6"/>
        <v>4.0463769415665096E-2</v>
      </c>
      <c r="K28" s="7">
        <f t="shared" si="6"/>
        <v>7.8259550009025292E-2</v>
      </c>
      <c r="L28" s="7">
        <f t="shared" si="6"/>
        <v>-0.7938837120690736</v>
      </c>
      <c r="M28" s="7">
        <f t="shared" si="6"/>
        <v>0.37793614283440902</v>
      </c>
      <c r="N28" s="7">
        <f t="shared" si="6"/>
        <v>2.5009863231946525</v>
      </c>
      <c r="O28" s="7">
        <f t="shared" si="6"/>
        <v>0.14084177131462594</v>
      </c>
    </row>
    <row r="29" spans="1:15" s="7" customFormat="1" x14ac:dyDescent="0.25">
      <c r="A29" s="8" t="s">
        <v>16</v>
      </c>
      <c r="C29" s="7">
        <f t="shared" ref="C29:O29" si="7">C15/B15-1</f>
        <v>5.1479927315525309E-2</v>
      </c>
      <c r="D29" s="7">
        <f t="shared" si="7"/>
        <v>2.8656198505378594E-2</v>
      </c>
      <c r="E29" s="7">
        <f t="shared" si="7"/>
        <v>2.8578970768033729E-2</v>
      </c>
      <c r="F29" s="7">
        <f t="shared" si="7"/>
        <v>2.6569232639498619E-2</v>
      </c>
      <c r="G29" s="7">
        <f t="shared" si="7"/>
        <v>1.7197368421052683E-2</v>
      </c>
      <c r="H29" s="7">
        <f t="shared" si="7"/>
        <v>3.4861008705550534E-2</v>
      </c>
      <c r="I29" s="7">
        <f t="shared" si="7"/>
        <v>2.8761780955476102E-2</v>
      </c>
      <c r="J29" s="7">
        <f t="shared" si="7"/>
        <v>1.9063703631702511E-2</v>
      </c>
      <c r="K29" s="7">
        <f t="shared" si="7"/>
        <v>4.2350247996947754E-2</v>
      </c>
      <c r="L29" s="7">
        <f t="shared" si="7"/>
        <v>-0.70145497803806733</v>
      </c>
      <c r="M29" s="7">
        <f t="shared" si="7"/>
        <v>-0.44061302681992343</v>
      </c>
      <c r="N29" s="7">
        <f t="shared" si="7"/>
        <v>3.9657534246575343</v>
      </c>
      <c r="O29" s="7">
        <f t="shared" si="7"/>
        <v>0.2455172413793103</v>
      </c>
    </row>
    <row r="30" spans="1:15" s="7" customFormat="1" x14ac:dyDescent="0.25">
      <c r="A30" s="8" t="s">
        <v>4</v>
      </c>
      <c r="C30" s="7">
        <f t="shared" ref="C30:O30" si="8">C16/B16-1</f>
        <v>7.5477364298405902E-2</v>
      </c>
      <c r="D30" s="7">
        <f t="shared" si="8"/>
        <v>1.5675075360939372E-2</v>
      </c>
      <c r="E30" s="7">
        <f t="shared" si="8"/>
        <v>8.7839878367542257E-2</v>
      </c>
      <c r="F30" s="7">
        <f t="shared" si="8"/>
        <v>0.1977561218433499</v>
      </c>
      <c r="G30" s="7">
        <f t="shared" si="8"/>
        <v>0.17487212276214814</v>
      </c>
      <c r="H30" s="7">
        <f t="shared" si="8"/>
        <v>0.11401360544217698</v>
      </c>
      <c r="I30" s="7">
        <f t="shared" si="8"/>
        <v>6.0295554469955936E-2</v>
      </c>
      <c r="J30" s="7">
        <f t="shared" si="8"/>
        <v>8.513309605261643E-2</v>
      </c>
      <c r="K30" s="7">
        <f t="shared" si="8"/>
        <v>2.0797066066576164E-2</v>
      </c>
      <c r="L30" s="7">
        <f t="shared" si="8"/>
        <v>-0.78559228843499218</v>
      </c>
      <c r="M30" s="7">
        <f t="shared" si="8"/>
        <v>-0.18116785489111986</v>
      </c>
    </row>
    <row r="31" spans="1:15" x14ac:dyDescent="0.25">
      <c r="A31" s="8" t="s">
        <v>3</v>
      </c>
      <c r="B31" s="7"/>
      <c r="C31" s="7">
        <f t="shared" ref="C31:O31" si="9">C17/B17-1</f>
        <v>6.036572630942505E-2</v>
      </c>
      <c r="D31" s="7">
        <f t="shared" si="9"/>
        <v>2.328580723214535E-2</v>
      </c>
      <c r="E31" s="7">
        <f t="shared" si="9"/>
        <v>2.7494637170889735E-2</v>
      </c>
      <c r="F31" s="7">
        <f t="shared" si="9"/>
        <v>4.0791488679149612E-2</v>
      </c>
      <c r="G31" s="7">
        <f t="shared" si="9"/>
        <v>4.3538825988354013E-2</v>
      </c>
      <c r="H31" s="7">
        <f t="shared" si="9"/>
        <v>4.3286805124882699E-2</v>
      </c>
      <c r="I31" s="7">
        <f t="shared" si="9"/>
        <v>1.7692208477132709E-2</v>
      </c>
      <c r="J31" s="7">
        <f t="shared" si="9"/>
        <v>3.3247829227478709E-2</v>
      </c>
      <c r="K31" s="7">
        <f t="shared" si="9"/>
        <v>4.9249333833568665E-2</v>
      </c>
      <c r="L31" s="7">
        <f t="shared" si="9"/>
        <v>-0.73824208985054285</v>
      </c>
      <c r="M31" s="7">
        <f t="shared" si="9"/>
        <v>-0.23268060845477034</v>
      </c>
      <c r="N31" s="7"/>
      <c r="O31" s="7"/>
    </row>
    <row r="36" spans="1:2" x14ac:dyDescent="0.25">
      <c r="B36" s="13"/>
    </row>
    <row r="37" spans="1:2" x14ac:dyDescent="0.25">
      <c r="A37" s="7" t="s">
        <v>15</v>
      </c>
      <c r="B37" s="7">
        <f>(K14/B14+1)^(1/9)-1</f>
        <v>9.9086146330486846E-2</v>
      </c>
    </row>
    <row r="38" spans="1:2" x14ac:dyDescent="0.25">
      <c r="A38" s="7" t="s">
        <v>16</v>
      </c>
      <c r="B38" s="7">
        <f>(K15/B15+1)^(1/9)-1</f>
        <v>9.7689971006712062E-2</v>
      </c>
    </row>
    <row r="39" spans="1:2" x14ac:dyDescent="0.25">
      <c r="A39" s="7" t="s">
        <v>4</v>
      </c>
      <c r="B39" s="7">
        <f>(K16/B16+1)^(1/9)-1</f>
        <v>0.13748162160763222</v>
      </c>
    </row>
    <row r="40" spans="1:2" x14ac:dyDescent="0.25">
      <c r="A40" s="7" t="s">
        <v>3</v>
      </c>
      <c r="B40" s="7">
        <f>(K17/B17+1)^(1/9)-1</f>
        <v>0.10184715713984627</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DFB78-7EAE-4E9E-A61F-4F339F29960C}">
  <dimension ref="B3:G33"/>
  <sheetViews>
    <sheetView workbookViewId="0">
      <selection activeCell="M31" sqref="M31"/>
    </sheetView>
  </sheetViews>
  <sheetFormatPr defaultRowHeight="15" x14ac:dyDescent="0.25"/>
  <cols>
    <col min="2" max="2" width="31.140625" bestFit="1" customWidth="1"/>
    <col min="3" max="6" width="21.42578125" customWidth="1"/>
  </cols>
  <sheetData>
    <row r="3" spans="2:6" x14ac:dyDescent="0.25">
      <c r="B3" t="s">
        <v>0</v>
      </c>
      <c r="C3" t="s">
        <v>14</v>
      </c>
    </row>
    <row r="4" spans="2:6" ht="30" x14ac:dyDescent="0.25">
      <c r="B4" s="2" t="s">
        <v>1</v>
      </c>
      <c r="C4" s="3" t="s">
        <v>12</v>
      </c>
      <c r="D4" s="3" t="s">
        <v>11</v>
      </c>
      <c r="E4" s="3" t="s">
        <v>9</v>
      </c>
      <c r="F4" s="3" t="s">
        <v>10</v>
      </c>
    </row>
    <row r="5" spans="2:6" x14ac:dyDescent="0.25">
      <c r="B5" s="2">
        <v>2023</v>
      </c>
      <c r="C5">
        <v>4062.0050000000001</v>
      </c>
      <c r="D5">
        <v>2396</v>
      </c>
      <c r="E5">
        <v>1001.343</v>
      </c>
      <c r="F5">
        <v>82.972999999999999</v>
      </c>
    </row>
    <row r="6" spans="2:6" x14ac:dyDescent="0.25">
      <c r="B6" s="2">
        <v>2024</v>
      </c>
      <c r="C6">
        <v>4063.5129999999999</v>
      </c>
      <c r="D6">
        <v>2645</v>
      </c>
      <c r="E6">
        <v>3763.9580000000001</v>
      </c>
      <c r="F6">
        <v>38.460999999999999</v>
      </c>
    </row>
    <row r="7" spans="2:6" x14ac:dyDescent="0.25">
      <c r="B7" s="2">
        <v>2025</v>
      </c>
      <c r="C7">
        <v>3617.0219999999999</v>
      </c>
      <c r="D7">
        <v>4385</v>
      </c>
      <c r="E7">
        <v>1148.0070000000001</v>
      </c>
      <c r="F7">
        <v>292.42599999999999</v>
      </c>
    </row>
    <row r="8" spans="2:6" x14ac:dyDescent="0.25">
      <c r="B8" s="2">
        <v>2026</v>
      </c>
      <c r="C8">
        <v>2706.65</v>
      </c>
      <c r="D8">
        <v>4507</v>
      </c>
      <c r="E8">
        <v>2050.9920000000002</v>
      </c>
      <c r="F8">
        <v>37.247999999999998</v>
      </c>
    </row>
    <row r="9" spans="2:6" x14ac:dyDescent="0.25">
      <c r="B9" s="2" t="s">
        <v>2</v>
      </c>
      <c r="C9">
        <v>8290.9590000000007</v>
      </c>
      <c r="D9">
        <f>5662+16020</f>
        <v>21682</v>
      </c>
      <c r="E9">
        <f>2753.755+3101.98</f>
        <v>5855.7350000000006</v>
      </c>
      <c r="F9">
        <v>81.352999999999994</v>
      </c>
    </row>
    <row r="10" spans="2:6" x14ac:dyDescent="0.25">
      <c r="B10" s="2" t="s">
        <v>3</v>
      </c>
      <c r="C10">
        <f>SUM(C5:C9)</f>
        <v>22740.149000000001</v>
      </c>
      <c r="D10">
        <f>SUM(D5:D9)</f>
        <v>35615</v>
      </c>
      <c r="E10">
        <f>SUM(E5:E9)</f>
        <v>13820.035000000002</v>
      </c>
      <c r="F10">
        <f>SUM(F5:F9)</f>
        <v>532.46100000000001</v>
      </c>
    </row>
    <row r="11" spans="2:6" x14ac:dyDescent="0.25">
      <c r="C11" s="1"/>
      <c r="D11" s="1"/>
      <c r="E11" s="1"/>
      <c r="F11" s="1"/>
    </row>
    <row r="12" spans="2:6" x14ac:dyDescent="0.25">
      <c r="C12" s="5" t="s">
        <v>7</v>
      </c>
      <c r="D12" s="5" t="s">
        <v>8</v>
      </c>
      <c r="E12" s="5" t="s">
        <v>5</v>
      </c>
      <c r="F12" s="5" t="s">
        <v>6</v>
      </c>
    </row>
    <row r="13" spans="2:6" x14ac:dyDescent="0.25">
      <c r="B13" t="s">
        <v>39</v>
      </c>
      <c r="C13" s="1">
        <f>1935+59.08</f>
        <v>1994.08</v>
      </c>
      <c r="D13" s="1">
        <v>6017</v>
      </c>
      <c r="E13" s="1">
        <v>1187</v>
      </c>
      <c r="F13" s="1">
        <v>146</v>
      </c>
    </row>
    <row r="14" spans="2:6" x14ac:dyDescent="0.25">
      <c r="B14" t="s">
        <v>40</v>
      </c>
      <c r="C14" s="1">
        <f>2087.7+646.727+388.828+131.312+21303.48</f>
        <v>24558.046999999999</v>
      </c>
      <c r="D14" s="1">
        <f>200+2393+1050+31953</f>
        <v>35596</v>
      </c>
      <c r="E14" s="1">
        <f>1012.7+141.3+12893.407</f>
        <v>14047.406999999999</v>
      </c>
      <c r="F14" s="1"/>
    </row>
    <row r="15" spans="2:6" x14ac:dyDescent="0.25">
      <c r="B15" t="s">
        <v>13</v>
      </c>
      <c r="C15" s="1">
        <v>64</v>
      </c>
      <c r="D15" s="1">
        <v>91</v>
      </c>
      <c r="E15" s="1">
        <v>29</v>
      </c>
      <c r="F15" s="1">
        <v>15</v>
      </c>
    </row>
    <row r="16" spans="2:6" x14ac:dyDescent="0.25">
      <c r="B16" t="s">
        <v>18</v>
      </c>
      <c r="C16" s="1">
        <v>27546.445</v>
      </c>
      <c r="D16" s="1">
        <v>38687</v>
      </c>
      <c r="E16" s="1">
        <v>14047</v>
      </c>
      <c r="F16" s="1">
        <v>540</v>
      </c>
    </row>
    <row r="17" spans="2:7" s="1" customFormat="1" x14ac:dyDescent="0.25">
      <c r="B17" t="s">
        <v>26</v>
      </c>
      <c r="C17" s="1">
        <f>C16/C15</f>
        <v>430.413203125</v>
      </c>
      <c r="D17" s="1">
        <f>D16/D15</f>
        <v>425.13186813186815</v>
      </c>
      <c r="E17" s="1">
        <f>E16/E15</f>
        <v>484.37931034482756</v>
      </c>
      <c r="F17" s="1">
        <f>F16/F15</f>
        <v>36</v>
      </c>
    </row>
    <row r="18" spans="2:7" s="1" customFormat="1" x14ac:dyDescent="0.25">
      <c r="B18" s="1" t="s">
        <v>19</v>
      </c>
      <c r="C18" s="1">
        <v>10950.656999999999</v>
      </c>
      <c r="D18" s="1">
        <v>20825</v>
      </c>
      <c r="E18" s="1">
        <v>6462.3799999999992</v>
      </c>
      <c r="F18" s="1">
        <v>343.09</v>
      </c>
    </row>
    <row r="19" spans="2:7" x14ac:dyDescent="0.25">
      <c r="B19" s="1" t="s">
        <v>24</v>
      </c>
      <c r="C19" s="1">
        <v>19322</v>
      </c>
      <c r="D19" s="1">
        <v>14394</v>
      </c>
      <c r="E19" s="1">
        <v>6618</v>
      </c>
      <c r="F19" s="1">
        <v>620</v>
      </c>
    </row>
    <row r="20" spans="2:7" s="1" customFormat="1" x14ac:dyDescent="0.25">
      <c r="B20" s="1" t="s">
        <v>43</v>
      </c>
      <c r="C20" s="1">
        <v>3328.6269999999995</v>
      </c>
      <c r="D20" s="1">
        <v>5437</v>
      </c>
      <c r="E20" s="1">
        <v>1824.1899999999991</v>
      </c>
    </row>
    <row r="21" spans="2:7" s="1" customFormat="1" x14ac:dyDescent="0.25">
      <c r="B21" s="1" t="s">
        <v>49</v>
      </c>
      <c r="C21" s="1">
        <v>2058.1869999999994</v>
      </c>
      <c r="D21" s="1">
        <v>2737</v>
      </c>
      <c r="E21" s="1">
        <v>1184.1449999999991</v>
      </c>
    </row>
    <row r="22" spans="2:7" s="1" customFormat="1" x14ac:dyDescent="0.25">
      <c r="B22" s="1" t="s">
        <v>48</v>
      </c>
      <c r="C22" s="1">
        <v>-1271.5840000000001</v>
      </c>
      <c r="D22" s="1">
        <v>-1535</v>
      </c>
      <c r="E22" s="1">
        <v>-1574</v>
      </c>
    </row>
    <row r="23" spans="2:7" s="1" customFormat="1" x14ac:dyDescent="0.25"/>
    <row r="24" spans="2:7" x14ac:dyDescent="0.25">
      <c r="B24" s="1"/>
      <c r="C24" s="1"/>
      <c r="D24" s="1"/>
      <c r="E24" s="1"/>
      <c r="F24" s="1"/>
    </row>
    <row r="25" spans="2:7" s="1" customFormat="1" x14ac:dyDescent="0.25">
      <c r="B25" s="1" t="s">
        <v>36</v>
      </c>
      <c r="C25" s="9">
        <v>33776.36</v>
      </c>
      <c r="D25" s="9">
        <v>51703</v>
      </c>
      <c r="E25" s="1">
        <v>18950.900000000001</v>
      </c>
      <c r="F25" s="9"/>
    </row>
    <row r="26" spans="2:7" s="1" customFormat="1" x14ac:dyDescent="0.25">
      <c r="B26" s="1" t="s">
        <v>37</v>
      </c>
      <c r="C26" s="1">
        <v>30907.548999999999</v>
      </c>
      <c r="D26" s="1">
        <f>10605+31953+1189+891</f>
        <v>44638</v>
      </c>
      <c r="E26" s="9">
        <v>18551.150000000001</v>
      </c>
    </row>
    <row r="27" spans="2:7" s="1" customFormat="1" x14ac:dyDescent="0.25">
      <c r="B27" s="1" t="s">
        <v>38</v>
      </c>
      <c r="C27" s="1">
        <f>C25-C26</f>
        <v>2868.8110000000015</v>
      </c>
      <c r="D27" s="1">
        <f>D25-D26</f>
        <v>7065</v>
      </c>
      <c r="E27" s="1">
        <f>E25-E26</f>
        <v>399.75</v>
      </c>
    </row>
    <row r="28" spans="2:7" x14ac:dyDescent="0.25">
      <c r="C28" s="4"/>
      <c r="D28" s="4"/>
      <c r="E28" s="4"/>
      <c r="F28" s="4"/>
    </row>
    <row r="29" spans="2:7" s="8" customFormat="1" x14ac:dyDescent="0.25">
      <c r="B29" s="8" t="s">
        <v>42</v>
      </c>
      <c r="C29" s="8">
        <f>C14/C13</f>
        <v>12.315477312846024</v>
      </c>
      <c r="D29" s="8">
        <f>D14/D13</f>
        <v>5.9159049360146252</v>
      </c>
      <c r="E29" s="8">
        <f>E14/E13</f>
        <v>11.834378264532434</v>
      </c>
      <c r="G29" s="8" t="s">
        <v>50</v>
      </c>
    </row>
    <row r="30" spans="2:7" s="8" customFormat="1" x14ac:dyDescent="0.25">
      <c r="B30" s="8" t="s">
        <v>41</v>
      </c>
      <c r="C30" s="8">
        <f>C14/C27</f>
        <v>8.5603572351054105</v>
      </c>
      <c r="D30" s="8">
        <f>D14/D27</f>
        <v>5.0383581033262566</v>
      </c>
      <c r="E30" s="8">
        <f>E14/E27</f>
        <v>35.140480300187612</v>
      </c>
      <c r="G30" s="8" t="s">
        <v>50</v>
      </c>
    </row>
    <row r="31" spans="2:7" s="8" customFormat="1" x14ac:dyDescent="0.25">
      <c r="B31" s="8" t="s">
        <v>44</v>
      </c>
      <c r="C31" s="8">
        <f>C14/C20</f>
        <v>7.3778308593903743</v>
      </c>
      <c r="D31" s="8">
        <f t="shared" ref="D31:E31" si="0">D14/D20</f>
        <v>6.5469928269266138</v>
      </c>
      <c r="E31" s="8">
        <f t="shared" si="0"/>
        <v>7.700627127656662</v>
      </c>
      <c r="G31" s="8" t="s">
        <v>50</v>
      </c>
    </row>
    <row r="32" spans="2:7" s="8" customFormat="1" x14ac:dyDescent="0.25">
      <c r="B32" s="8" t="s">
        <v>47</v>
      </c>
      <c r="C32" s="8">
        <f>+C26/C25</f>
        <v>0.915064530340155</v>
      </c>
      <c r="D32" s="8">
        <f t="shared" ref="D32:E32" si="1">+D26/D25</f>
        <v>0.86335415739899035</v>
      </c>
      <c r="E32" s="8">
        <f t="shared" si="1"/>
        <v>0.97890601501775643</v>
      </c>
      <c r="G32" s="8" t="s">
        <v>50</v>
      </c>
    </row>
    <row r="33" spans="2:7" s="8" customFormat="1" x14ac:dyDescent="0.25">
      <c r="B33" s="8" t="s">
        <v>52</v>
      </c>
      <c r="C33" s="8">
        <f>C21/-C22</f>
        <v>1.6186008946322064</v>
      </c>
      <c r="D33" s="8">
        <f t="shared" ref="D33:E33" si="2">D21/-D22</f>
        <v>1.7830618892508143</v>
      </c>
      <c r="E33" s="8">
        <f t="shared" si="2"/>
        <v>0.75231575603557754</v>
      </c>
      <c r="G33" s="8" t="s">
        <v>51</v>
      </c>
    </row>
  </sheetData>
  <pageMargins left="0.7" right="0.7" top="0.75" bottom="0.75" header="0.3" footer="0.3"/>
  <pageSetup orientation="portrait" verticalDpi="597"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Booking Experience</vt:lpstr>
      <vt:lpstr>Sheet2</vt:lpstr>
      <vt:lpstr>Revenues</vt:lpstr>
      <vt:lpstr>Margins</vt:lpstr>
      <vt:lpstr>Occupency</vt:lpstr>
      <vt:lpstr>Debt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2023-02-15T21:25:25Z</dcterms:created>
  <dcterms:modified xsi:type="dcterms:W3CDTF">2023-02-18T01:23:02Z</dcterms:modified>
</cp:coreProperties>
</file>