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5\Ovinger_2015\"/>
    </mc:Choice>
  </mc:AlternateContent>
  <bookViews>
    <workbookView xWindow="240" yWindow="15" windowWidth="11580" windowHeight="6540"/>
  </bookViews>
  <sheets>
    <sheet name="Opp 1" sheetId="6" r:id="rId1"/>
    <sheet name="Opp 2" sheetId="4" r:id="rId2"/>
  </sheets>
  <calcPr calcId="152511"/>
</workbook>
</file>

<file path=xl/calcChain.xml><?xml version="1.0" encoding="utf-8"?>
<calcChain xmlns="http://schemas.openxmlformats.org/spreadsheetml/2006/main">
  <c r="D95" i="6" l="1"/>
  <c r="E94" i="6"/>
  <c r="D94" i="6"/>
  <c r="C94" i="6"/>
  <c r="B94" i="6"/>
  <c r="B83" i="6"/>
  <c r="B97" i="6" s="1"/>
  <c r="B81" i="6"/>
  <c r="B61" i="6"/>
  <c r="E54" i="6"/>
  <c r="D54" i="6"/>
  <c r="C54" i="6"/>
  <c r="B54" i="6"/>
  <c r="E53" i="6"/>
  <c r="E55" i="6" s="1"/>
  <c r="D53" i="6"/>
  <c r="C53" i="6"/>
  <c r="C55" i="6" s="1"/>
  <c r="B53" i="6"/>
  <c r="B55" i="6" s="1"/>
  <c r="D52" i="6"/>
  <c r="C52" i="6"/>
  <c r="B52" i="6"/>
  <c r="D51" i="6"/>
  <c r="D55" i="6" s="1"/>
  <c r="C51" i="6"/>
  <c r="B51" i="6"/>
  <c r="B45" i="6"/>
  <c r="C39" i="6"/>
  <c r="C40" i="6" s="1"/>
  <c r="E38" i="6"/>
  <c r="E39" i="6" s="1"/>
  <c r="D38" i="6"/>
  <c r="D39" i="6" s="1"/>
  <c r="C38" i="6"/>
  <c r="C37" i="6"/>
  <c r="B37" i="6"/>
  <c r="B39" i="6" s="1"/>
  <c r="C77" i="6" l="1"/>
  <c r="C79" i="6" s="1"/>
  <c r="D82" i="6" s="1"/>
  <c r="D83" i="6" s="1"/>
  <c r="D97" i="6" s="1"/>
  <c r="C41" i="6"/>
  <c r="B56" i="6"/>
  <c r="B78" i="6" s="1"/>
  <c r="D41" i="6"/>
  <c r="D40" i="6"/>
  <c r="D77" i="6" s="1"/>
  <c r="C56" i="6"/>
  <c r="C78" i="6" s="1"/>
  <c r="B41" i="6"/>
  <c r="B40" i="6"/>
  <c r="B77" i="6" s="1"/>
  <c r="E40" i="6"/>
  <c r="E77" i="6" s="1"/>
  <c r="E79" i="6" s="1"/>
  <c r="F82" i="6" s="1"/>
  <c r="F83" i="6" s="1"/>
  <c r="F97" i="6" s="1"/>
  <c r="E57" i="6"/>
  <c r="F62" i="6" s="1"/>
  <c r="F63" i="6" s="1"/>
  <c r="F93" i="6" s="1"/>
  <c r="F96" i="6" s="1"/>
  <c r="E56" i="6"/>
  <c r="E78" i="6" s="1"/>
  <c r="D56" i="6"/>
  <c r="D78" i="6" s="1"/>
  <c r="B58" i="4"/>
  <c r="B57" i="4"/>
  <c r="E56" i="4"/>
  <c r="E55" i="4"/>
  <c r="B55" i="4"/>
  <c r="E54" i="4"/>
  <c r="B54" i="4"/>
  <c r="B53" i="4"/>
  <c r="B56" i="4" s="1"/>
  <c r="B59" i="4" s="1"/>
  <c r="H40" i="4" s="1"/>
  <c r="B52" i="4"/>
  <c r="E50" i="4"/>
  <c r="E49" i="4"/>
  <c r="E48" i="4"/>
  <c r="E51" i="4"/>
  <c r="H41" i="4" s="1"/>
  <c r="B48" i="4"/>
  <c r="B47" i="4"/>
  <c r="B46" i="4"/>
  <c r="B49" i="4" s="1"/>
  <c r="H38" i="4" s="1"/>
  <c r="B45" i="4"/>
  <c r="H42" i="4"/>
  <c r="B41" i="4"/>
  <c r="B40" i="4"/>
  <c r="B39" i="4"/>
  <c r="F38" i="4"/>
  <c r="B38" i="4"/>
  <c r="B42" i="4" s="1"/>
  <c r="F37" i="4" s="1"/>
  <c r="F36" i="4"/>
  <c r="H35" i="4"/>
  <c r="B34" i="4"/>
  <c r="H33" i="4"/>
  <c r="B33" i="4"/>
  <c r="B32" i="4"/>
  <c r="B35" i="4" s="1"/>
  <c r="F33" i="4" s="1"/>
  <c r="G16" i="4"/>
  <c r="E16" i="4"/>
  <c r="B6" i="4"/>
  <c r="B13" i="4" s="1"/>
  <c r="B16" i="4" s="1"/>
  <c r="F44" i="4" l="1"/>
  <c r="H44" i="4" s="1"/>
  <c r="E57" i="4"/>
  <c r="H43" i="4" s="1"/>
  <c r="C46" i="6"/>
  <c r="C47" i="6" s="1"/>
  <c r="C90" i="6" s="1"/>
  <c r="C91" i="6" s="1"/>
  <c r="B46" i="6"/>
  <c r="B47" i="6" s="1"/>
  <c r="B90" i="6" s="1"/>
  <c r="B91" i="6" s="1"/>
  <c r="D57" i="6"/>
  <c r="E62" i="6" s="1"/>
  <c r="E63" i="6" s="1"/>
  <c r="E93" i="6" s="1"/>
  <c r="E96" i="6" s="1"/>
  <c r="E41" i="6"/>
  <c r="F46" i="6" s="1"/>
  <c r="F47" i="6" s="1"/>
  <c r="F90" i="6" s="1"/>
  <c r="F91" i="6" s="1"/>
  <c r="F98" i="6" s="1"/>
  <c r="F101" i="6" s="1"/>
  <c r="C57" i="6"/>
  <c r="B57" i="6"/>
  <c r="B79" i="6"/>
  <c r="C82" i="6" s="1"/>
  <c r="C83" i="6" s="1"/>
  <c r="C97" i="6" s="1"/>
  <c r="D79" i="6"/>
  <c r="E82" i="6" s="1"/>
  <c r="E83" i="6" s="1"/>
  <c r="E97" i="6" s="1"/>
  <c r="D46" i="6"/>
  <c r="D47" i="6" s="1"/>
  <c r="D90" i="6" s="1"/>
  <c r="D91" i="6" s="1"/>
  <c r="H34" i="4"/>
  <c r="H39" i="4"/>
  <c r="C98" i="6" l="1"/>
  <c r="C101" i="6" s="1"/>
  <c r="C104" i="6" s="1"/>
  <c r="D103" i="6" s="1"/>
  <c r="C62" i="6"/>
  <c r="C63" i="6" s="1"/>
  <c r="C93" i="6" s="1"/>
  <c r="C96" i="6" s="1"/>
  <c r="B62" i="6"/>
  <c r="B63" i="6" s="1"/>
  <c r="B93" i="6" s="1"/>
  <c r="B96" i="6" s="1"/>
  <c r="E46" i="6"/>
  <c r="E47" i="6" s="1"/>
  <c r="E90" i="6" s="1"/>
  <c r="E91" i="6" s="1"/>
  <c r="E98" i="6" s="1"/>
  <c r="E101" i="6" s="1"/>
  <c r="D98" i="6"/>
  <c r="D101" i="6" s="1"/>
  <c r="D104" i="6" s="1"/>
  <c r="E103" i="6" s="1"/>
  <c r="D62" i="6"/>
  <c r="D63" i="6" s="1"/>
  <c r="D93" i="6" s="1"/>
  <c r="D96" i="6" s="1"/>
  <c r="B98" i="6"/>
  <c r="B101" i="6" s="1"/>
  <c r="B104" i="6" s="1"/>
  <c r="C103" i="6" s="1"/>
  <c r="H37" i="4"/>
  <c r="I44" i="4" s="1"/>
  <c r="E104" i="6" l="1"/>
  <c r="F103" i="6" s="1"/>
  <c r="F104" i="6" s="1"/>
</calcChain>
</file>

<file path=xl/sharedStrings.xml><?xml version="1.0" encoding="utf-8"?>
<sst xmlns="http://schemas.openxmlformats.org/spreadsheetml/2006/main" count="226" uniqueCount="174">
  <si>
    <t>Salgsinnbetalinger</t>
  </si>
  <si>
    <t>UB</t>
  </si>
  <si>
    <t>Resultatbudsjett for 20x1  (i 1 000 kr) :</t>
  </si>
  <si>
    <t>Balanseprognose pr. 31.12.20x0  (i 1 000 kr) :</t>
  </si>
  <si>
    <t>Salgsinntekt</t>
  </si>
  <si>
    <t>Vareforbruk</t>
  </si>
  <si>
    <t>Anleggsm</t>
  </si>
  <si>
    <t>Egenkap</t>
  </si>
  <si>
    <t>Bruttofortj</t>
  </si>
  <si>
    <t>Lang gj</t>
  </si>
  <si>
    <t>Lønn (eks a.g.avg.)</t>
  </si>
  <si>
    <t>Andre fordr</t>
  </si>
  <si>
    <t>Arbeidsgiveravgift</t>
  </si>
  <si>
    <t>Varebeh</t>
  </si>
  <si>
    <t>Kassekr</t>
  </si>
  <si>
    <t>Kontorhold</t>
  </si>
  <si>
    <t>Kundefordr</t>
  </si>
  <si>
    <t>Lev.gjeld</t>
  </si>
  <si>
    <t>Salgskostnader</t>
  </si>
  <si>
    <t>Kasse, bank</t>
  </si>
  <si>
    <t>Skattegj</t>
  </si>
  <si>
    <t>Andre adm.kostn</t>
  </si>
  <si>
    <t>Sk mva</t>
  </si>
  <si>
    <t>Avskrivninger</t>
  </si>
  <si>
    <t>Sk. a.g.avg</t>
  </si>
  <si>
    <t>Driftsresultat</t>
  </si>
  <si>
    <t>Utbyttegj</t>
  </si>
  <si>
    <t>Renteinntekter</t>
  </si>
  <si>
    <t>Sk feriep</t>
  </si>
  <si>
    <t>Rentekostnader</t>
  </si>
  <si>
    <t>Annen KG</t>
  </si>
  <si>
    <t>Budsj. res f. skatt</t>
  </si>
  <si>
    <t>EI</t>
  </si>
  <si>
    <t>EK og GJ</t>
  </si>
  <si>
    <t>Andre opplysninger :</t>
  </si>
  <si>
    <t xml:space="preserve">Mva. </t>
  </si>
  <si>
    <t>Nytt lang. lån i 20x1</t>
  </si>
  <si>
    <t>(på varekjøp, kontor-, salgs- og adm.kostnader)</t>
  </si>
  <si>
    <t>Utbetalinger :</t>
  </si>
  <si>
    <t>Kontor, salgs- og adm.kostn. registreres som KG</t>
  </si>
  <si>
    <t>Varekjøp</t>
  </si>
  <si>
    <t>Ingen investeringsavgift</t>
  </si>
  <si>
    <t>Lønn inkl.skatt</t>
  </si>
  <si>
    <t>28% av resultatet avsettes som skattegjeld</t>
  </si>
  <si>
    <t>Intet utbytte for 20x1</t>
  </si>
  <si>
    <t>Kontor, S og A kost.</t>
  </si>
  <si>
    <t>Ingen endringer i varelager</t>
  </si>
  <si>
    <t>Mva</t>
  </si>
  <si>
    <t>Budsj. nedg. i kasse,bank for per.:</t>
  </si>
  <si>
    <t>Investeringer</t>
  </si>
  <si>
    <t>Budsj. avsetn. for feriep. i perioden:</t>
  </si>
  <si>
    <t>Avdrag</t>
  </si>
  <si>
    <t>Anleggsmidler:</t>
  </si>
  <si>
    <t>Balansebudsjett pr. 31.12.20x1  (i 1 000 kr) :</t>
  </si>
  <si>
    <t>IB</t>
  </si>
  <si>
    <t xml:space="preserve"> + Invest (eks mva)</t>
  </si>
  <si>
    <t xml:space="preserve"> - Avskrivning</t>
  </si>
  <si>
    <t>Tilbakeh oversk</t>
  </si>
  <si>
    <t>Kundefordringer:</t>
  </si>
  <si>
    <t>KK (saldert)</t>
  </si>
  <si>
    <t>Kasse, bnk</t>
  </si>
  <si>
    <t xml:space="preserve"> + S.innt. (inkl mva)</t>
  </si>
  <si>
    <t>Skattegjeld</t>
  </si>
  <si>
    <t xml:space="preserve"> - Innbet. fordringer</t>
  </si>
  <si>
    <t>Skyldig mva</t>
  </si>
  <si>
    <t xml:space="preserve"> - Salgsinnbet</t>
  </si>
  <si>
    <t>Sk. arb.g.avg</t>
  </si>
  <si>
    <t>Leverandørgjeld :</t>
  </si>
  <si>
    <t xml:space="preserve"> + varefor. (inkl mva)</t>
  </si>
  <si>
    <t xml:space="preserve"> - utbet varekjøp</t>
  </si>
  <si>
    <t>Arbeidsgiveravgift :</t>
  </si>
  <si>
    <t xml:space="preserve"> - betal lev.gjeld</t>
  </si>
  <si>
    <t xml:space="preserve"> + a.g.avg res.regn</t>
  </si>
  <si>
    <t xml:space="preserve"> - utbet a.g.avg</t>
  </si>
  <si>
    <t>Merverdiavgift :</t>
  </si>
  <si>
    <t>mva. salg (utg)</t>
  </si>
  <si>
    <t>mva. varekjøp (inng)</t>
  </si>
  <si>
    <t xml:space="preserve"> </t>
  </si>
  <si>
    <t>Annen KG :</t>
  </si>
  <si>
    <t>mva. kntr s&amp;a  (inng)</t>
  </si>
  <si>
    <t>mva. invester  (inng)</t>
  </si>
  <si>
    <t xml:space="preserve"> + kostn res.regn</t>
  </si>
  <si>
    <t>Nto utg mva</t>
  </si>
  <si>
    <t xml:space="preserve"> - utbet </t>
  </si>
  <si>
    <t xml:space="preserve"> betalt mva</t>
  </si>
  <si>
    <t>Oppgave 1</t>
  </si>
  <si>
    <t>Oppgave 2</t>
  </si>
  <si>
    <t>Plan for årets prod. og salg:</t>
  </si>
  <si>
    <t>mai/juni</t>
  </si>
  <si>
    <t>juli/aug</t>
  </si>
  <si>
    <t>sept/okt</t>
  </si>
  <si>
    <t>nov/des</t>
  </si>
  <si>
    <t>Produksjon (antall)</t>
  </si>
  <si>
    <t>Salg av årets produksjon (ant)</t>
  </si>
  <si>
    <t>Salg av fjorårets prod. (ant)</t>
  </si>
  <si>
    <t>Salgspris pr. stk årets prod. (ekskl mva)</t>
  </si>
  <si>
    <t>Salgspris pr. stk fjorårets prod. (ekskl mva)</t>
  </si>
  <si>
    <t>Forbruk råvarer pr. stk K (kr)</t>
  </si>
  <si>
    <t>Råvarelager for 1 ukes prod, tilsv. ant stk K:</t>
  </si>
  <si>
    <t xml:space="preserve"> (rv.lager er tomt ved produksjonssesongens start og slutt)</t>
  </si>
  <si>
    <t>Div. indirekte materialkostnader pr. stk. (kr)</t>
  </si>
  <si>
    <t>Salgskostnad pr. stk (kr)</t>
  </si>
  <si>
    <t>Betalbare faste kostnader pr mnd (kr)</t>
  </si>
  <si>
    <t>Forsikring pr. år (kr)</t>
  </si>
  <si>
    <t xml:space="preserve"> (betales hvert halvår, 10. april og 10. okt)</t>
  </si>
  <si>
    <t>Avskrivning pr år (kr)</t>
  </si>
  <si>
    <t>Rentekostnad (kalkulatorisk) pr år (kr)</t>
  </si>
  <si>
    <t>Ant. prod.arbeidere (mai - des)</t>
  </si>
  <si>
    <t xml:space="preserve">  fast månedslønn pr. arbeider (kr)</t>
  </si>
  <si>
    <t>1 formann (hele året), fast månedslønn (kr)</t>
  </si>
  <si>
    <t>Feriepenger (utbetales neste år)</t>
  </si>
  <si>
    <t>Kreditt-tid kunder (uker) (1 mnd = 4 uker)</t>
  </si>
  <si>
    <t>(5/8 betales i samme periode, 3/8 i neste periode)</t>
  </si>
  <si>
    <t>Kundefordringer pr. 30.april (kr)</t>
  </si>
  <si>
    <t>Leverandørgjeld pr. 30.april (kr)</t>
  </si>
  <si>
    <t xml:space="preserve">Kreditt-tid leverandører (uker) </t>
  </si>
  <si>
    <t>(6/8 = 3/4 utbetales i samme periode, 2/8 =1/4 i neste periode)</t>
  </si>
  <si>
    <t>Mva.  på :</t>
  </si>
  <si>
    <t xml:space="preserve">  alt salg</t>
  </si>
  <si>
    <t xml:space="preserve">  indirekte materialkostnader</t>
  </si>
  <si>
    <t xml:space="preserve">  variable salgskostnader</t>
  </si>
  <si>
    <t xml:space="preserve">  betalbare faste kostnader</t>
  </si>
  <si>
    <t>Skyldig mva. pr. 30. april (kr)</t>
  </si>
  <si>
    <t>a) Salgsbudsjett</t>
  </si>
  <si>
    <t>Salg av fjorårets produksjon (kr)</t>
  </si>
  <si>
    <t>Salg av årets produksjon (kr)</t>
  </si>
  <si>
    <t>Salgsinntekt (ekskl. mva.) (kr)</t>
  </si>
  <si>
    <t>Mva. (utgående)</t>
  </si>
  <si>
    <t>Salgsinntekt (inkl. mva.) (kr)</t>
  </si>
  <si>
    <t>Budsjett for innbetalinger (inkl. mva.)</t>
  </si>
  <si>
    <t>Sum innbetalinger</t>
  </si>
  <si>
    <t>b)  Budsjett for innkjøp og løpende kostnader (mva.-pliktige)</t>
  </si>
  <si>
    <t>Råvarekjøp</t>
  </si>
  <si>
    <t>Div. indirekte materialkostn (ikke for lager)</t>
  </si>
  <si>
    <t xml:space="preserve">Salgskostnad </t>
  </si>
  <si>
    <t xml:space="preserve">Betalbare faste kostnader </t>
  </si>
  <si>
    <t>Sum innkjøp og løpende kostn (ekskl mva)</t>
  </si>
  <si>
    <t>Mva (inngående)</t>
  </si>
  <si>
    <t>Sum innkjøp og løpende kostn (inkl mva)</t>
  </si>
  <si>
    <t>Budsjett for utbetalinger (kreditt på alle kjøp i tabellen over)</t>
  </si>
  <si>
    <t>Leverandørgjeld pr. 30.april</t>
  </si>
  <si>
    <t>Utbetaling til leverandører</t>
  </si>
  <si>
    <t>Sum utbetaling til leverandører (inkl mva)</t>
  </si>
  <si>
    <t>c)</t>
  </si>
  <si>
    <t>Forfall mva :</t>
  </si>
  <si>
    <t>forfall</t>
  </si>
  <si>
    <t>1. termin (jan/feb)</t>
  </si>
  <si>
    <t>2. termin (mars/april)</t>
  </si>
  <si>
    <t>3. termin (mai/juni)</t>
  </si>
  <si>
    <t>4. termin (juli/aug)</t>
  </si>
  <si>
    <t>5. termin (sept/okt)</t>
  </si>
  <si>
    <t>6. termin (nov/des)</t>
  </si>
  <si>
    <t>Budsjett for mva-betaling</t>
  </si>
  <si>
    <t>Utgående mva</t>
  </si>
  <si>
    <t>Inngående mva</t>
  </si>
  <si>
    <t>Nto skyldig mva</t>
  </si>
  <si>
    <t>Betaling av mva skyldig pr 30. april</t>
  </si>
  <si>
    <t>Betaling av mva fra forgående periode</t>
  </si>
  <si>
    <t>Sum betaling mva</t>
  </si>
  <si>
    <t>Likviditetsbudsjett  (etter opsett i boka)</t>
  </si>
  <si>
    <t>Innbetalinger fra drift</t>
  </si>
  <si>
    <t>salgsinnbetalinger</t>
  </si>
  <si>
    <t>Sum innbet. fra drift</t>
  </si>
  <si>
    <t>Utbetalinger fra drift</t>
  </si>
  <si>
    <t>Utbetalinger varekjøp</t>
  </si>
  <si>
    <t>Lønn</t>
  </si>
  <si>
    <t>Forsikring</t>
  </si>
  <si>
    <t>Sum utbet. fra drift</t>
  </si>
  <si>
    <t>Utbetaling av mva</t>
  </si>
  <si>
    <t>Likv.resultat fra drift</t>
  </si>
  <si>
    <t>(ingen finansielle inn/ut-betalinger)</t>
  </si>
  <si>
    <t>Innbetalingsoverskudd</t>
  </si>
  <si>
    <t>IB kassekreditt</t>
  </si>
  <si>
    <t>UB KK (akkumulert likv.overskudd)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</si>
</sst>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64" formatCode="#,##0_ ;\-#,##0\ "/>
    <numFmt numFmtId="165" formatCode="0.0\ %"/>
  </numFmts>
  <fonts count="10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9">
    <xf numFmtId="0" fontId="0" fillId="0" borderId="0" xfId="0"/>
    <xf numFmtId="0" fontId="1" fillId="0" borderId="0" xfId="0" applyFont="1"/>
    <xf numFmtId="41" fontId="0" fillId="0" borderId="0" xfId="0" applyNumberFormat="1"/>
    <xf numFmtId="0" fontId="0" fillId="0" borderId="1" xfId="0" applyBorder="1"/>
    <xf numFmtId="41" fontId="0" fillId="0" borderId="1" xfId="0" applyNumberFormat="1" applyBorder="1"/>
    <xf numFmtId="0" fontId="2" fillId="0" borderId="0" xfId="0" applyFont="1"/>
    <xf numFmtId="0" fontId="0" fillId="0" borderId="3" xfId="0" applyBorder="1"/>
    <xf numFmtId="0" fontId="3" fillId="0" borderId="0" xfId="0" applyFont="1"/>
    <xf numFmtId="41" fontId="2" fillId="0" borderId="0" xfId="0" applyNumberFormat="1" applyFont="1"/>
    <xf numFmtId="0" fontId="2" fillId="0" borderId="1" xfId="0" applyFont="1" applyBorder="1"/>
    <xf numFmtId="41" fontId="2" fillId="0" borderId="1" xfId="0" applyNumberFormat="1" applyFont="1" applyBorder="1"/>
    <xf numFmtId="41" fontId="2" fillId="0" borderId="3" xfId="0" applyNumberFormat="1" applyFont="1" applyBorder="1"/>
    <xf numFmtId="41" fontId="2" fillId="0" borderId="5" xfId="0" applyNumberFormat="1" applyFont="1" applyBorder="1"/>
    <xf numFmtId="41" fontId="3" fillId="0" borderId="0" xfId="0" applyNumberFormat="1" applyFont="1"/>
    <xf numFmtId="41" fontId="3" fillId="0" borderId="3" xfId="0" applyNumberFormat="1" applyFont="1" applyBorder="1"/>
    <xf numFmtId="9" fontId="2" fillId="0" borderId="0" xfId="0" applyNumberFormat="1" applyFont="1"/>
    <xf numFmtId="0" fontId="4" fillId="0" borderId="0" xfId="0" applyFont="1"/>
    <xf numFmtId="41" fontId="2" fillId="0" borderId="0" xfId="0" applyNumberFormat="1" applyFont="1" applyAlignment="1">
      <alignment horizontal="center"/>
    </xf>
    <xf numFmtId="0" fontId="3" fillId="0" borderId="4" xfId="0" applyFont="1" applyBorder="1"/>
    <xf numFmtId="41" fontId="2" fillId="0" borderId="2" xfId="0" applyNumberFormat="1" applyFont="1" applyBorder="1"/>
    <xf numFmtId="41" fontId="2" fillId="0" borderId="6" xfId="0" applyNumberFormat="1" applyFont="1" applyBorder="1"/>
    <xf numFmtId="41" fontId="2" fillId="0" borderId="0" xfId="0" applyNumberFormat="1" applyFont="1" applyBorder="1"/>
    <xf numFmtId="41" fontId="2" fillId="0" borderId="7" xfId="0" applyNumberFormat="1" applyFont="1" applyBorder="1"/>
    <xf numFmtId="0" fontId="2" fillId="0" borderId="3" xfId="0" applyFont="1" applyBorder="1"/>
    <xf numFmtId="41" fontId="1" fillId="0" borderId="0" xfId="0" applyNumberFormat="1" applyFont="1"/>
    <xf numFmtId="164" fontId="2" fillId="0" borderId="0" xfId="0" applyNumberFormat="1" applyFont="1" applyBorder="1"/>
    <xf numFmtId="0" fontId="0" fillId="0" borderId="7" xfId="0" applyBorder="1"/>
    <xf numFmtId="41" fontId="3" fillId="0" borderId="4" xfId="0" applyNumberFormat="1" applyFont="1" applyBorder="1"/>
    <xf numFmtId="41" fontId="3" fillId="0" borderId="2" xfId="0" applyNumberFormat="1" applyFont="1" applyBorder="1"/>
    <xf numFmtId="41" fontId="3" fillId="0" borderId="6" xfId="0" applyNumberFormat="1" applyFont="1" applyBorder="1"/>
    <xf numFmtId="0" fontId="6" fillId="0" borderId="0" xfId="1" applyFont="1"/>
    <xf numFmtId="0" fontId="5" fillId="0" borderId="0" xfId="1"/>
    <xf numFmtId="0" fontId="5" fillId="0" borderId="0" xfId="1" applyFont="1"/>
    <xf numFmtId="0" fontId="1" fillId="0" borderId="0" xfId="1" applyFont="1" applyAlignment="1">
      <alignment horizontal="center"/>
    </xf>
    <xf numFmtId="0" fontId="2" fillId="0" borderId="0" xfId="1" applyFont="1"/>
    <xf numFmtId="41" fontId="5" fillId="0" borderId="0" xfId="1" applyNumberFormat="1"/>
    <xf numFmtId="165" fontId="5" fillId="0" borderId="0" xfId="1" applyNumberFormat="1"/>
    <xf numFmtId="41" fontId="7" fillId="0" borderId="0" xfId="1" applyNumberFormat="1" applyFont="1"/>
    <xf numFmtId="9" fontId="5" fillId="0" borderId="0" xfId="1" applyNumberFormat="1"/>
    <xf numFmtId="0" fontId="1" fillId="0" borderId="0" xfId="1" applyFont="1"/>
    <xf numFmtId="0" fontId="5" fillId="0" borderId="1" xfId="1" applyBorder="1"/>
    <xf numFmtId="41" fontId="5" fillId="0" borderId="1" xfId="1" applyNumberFormat="1" applyBorder="1"/>
    <xf numFmtId="0" fontId="5" fillId="0" borderId="2" xfId="1" applyBorder="1"/>
    <xf numFmtId="41" fontId="1" fillId="0" borderId="2" xfId="1" applyNumberFormat="1" applyFont="1" applyBorder="1"/>
    <xf numFmtId="41" fontId="5" fillId="0" borderId="2" xfId="1" applyNumberFormat="1" applyBorder="1"/>
    <xf numFmtId="41" fontId="1" fillId="0" borderId="3" xfId="1" applyNumberFormat="1" applyFont="1" applyBorder="1" applyAlignment="1">
      <alignment horizontal="center"/>
    </xf>
    <xf numFmtId="41" fontId="5" fillId="0" borderId="3" xfId="1" applyNumberFormat="1" applyBorder="1"/>
    <xf numFmtId="41" fontId="1" fillId="0" borderId="4" xfId="1" applyNumberFormat="1" applyFont="1" applyBorder="1"/>
    <xf numFmtId="41" fontId="1" fillId="0" borderId="0" xfId="1" applyNumberFormat="1" applyFont="1" applyAlignment="1">
      <alignment horizontal="center"/>
    </xf>
    <xf numFmtId="16" fontId="5" fillId="0" borderId="0" xfId="1" applyNumberFormat="1" applyAlignment="1">
      <alignment horizontal="center"/>
    </xf>
    <xf numFmtId="0" fontId="8" fillId="0" borderId="0" xfId="1" applyFont="1"/>
    <xf numFmtId="0" fontId="5" fillId="0" borderId="3" xfId="1" applyBorder="1"/>
    <xf numFmtId="3" fontId="5" fillId="0" borderId="0" xfId="1" applyNumberFormat="1"/>
    <xf numFmtId="3" fontId="5" fillId="0" borderId="2" xfId="1" applyNumberFormat="1" applyBorder="1"/>
    <xf numFmtId="3" fontId="5" fillId="0" borderId="4" xfId="1" applyNumberFormat="1" applyBorder="1"/>
    <xf numFmtId="41" fontId="5" fillId="0" borderId="4" xfId="1" applyNumberFormat="1" applyBorder="1"/>
    <xf numFmtId="0" fontId="9" fillId="0" borderId="2" xfId="1" applyFont="1" applyBorder="1"/>
    <xf numFmtId="41" fontId="9" fillId="0" borderId="2" xfId="1" applyNumberFormat="1" applyFont="1" applyBorder="1"/>
    <xf numFmtId="41" fontId="9" fillId="0" borderId="4" xfId="1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selection activeCell="B1" sqref="B1"/>
    </sheetView>
  </sheetViews>
  <sheetFormatPr baseColWidth="10" defaultRowHeight="12.75" x14ac:dyDescent="0.2"/>
  <cols>
    <col min="1" max="1" width="35.7109375" style="31" customWidth="1"/>
    <col min="2" max="6" width="10.7109375" style="31" customWidth="1"/>
    <col min="7" max="256" width="9.140625" style="31" customWidth="1"/>
    <col min="257" max="16384" width="11.42578125" style="31"/>
  </cols>
  <sheetData>
    <row r="1" spans="1:8" ht="15.75" x14ac:dyDescent="0.25">
      <c r="A1" s="30" t="s">
        <v>85</v>
      </c>
    </row>
    <row r="3" spans="1:8" x14ac:dyDescent="0.2">
      <c r="A3" s="32" t="s">
        <v>87</v>
      </c>
      <c r="B3" s="33" t="s">
        <v>88</v>
      </c>
      <c r="C3" s="33" t="s">
        <v>89</v>
      </c>
      <c r="D3" s="33" t="s">
        <v>90</v>
      </c>
      <c r="E3" s="33" t="s">
        <v>91</v>
      </c>
    </row>
    <row r="4" spans="1:8" x14ac:dyDescent="0.2">
      <c r="A4" s="34" t="s">
        <v>92</v>
      </c>
      <c r="B4" s="35">
        <v>800</v>
      </c>
      <c r="C4" s="35">
        <v>800</v>
      </c>
      <c r="D4" s="35">
        <v>1200</v>
      </c>
      <c r="E4" s="35"/>
      <c r="F4" s="35"/>
      <c r="G4" s="35"/>
      <c r="H4" s="35"/>
    </row>
    <row r="5" spans="1:8" x14ac:dyDescent="0.2">
      <c r="A5" s="34" t="s">
        <v>93</v>
      </c>
      <c r="B5" s="35"/>
      <c r="C5" s="35">
        <v>300</v>
      </c>
      <c r="D5" s="35">
        <v>600</v>
      </c>
      <c r="E5" s="35">
        <v>900</v>
      </c>
      <c r="F5" s="35"/>
      <c r="G5" s="35"/>
      <c r="H5" s="35"/>
    </row>
    <row r="6" spans="1:8" x14ac:dyDescent="0.2">
      <c r="A6" s="34" t="s">
        <v>94</v>
      </c>
      <c r="B6" s="35">
        <v>300</v>
      </c>
      <c r="C6" s="35">
        <v>100</v>
      </c>
      <c r="D6" s="35"/>
      <c r="E6" s="35"/>
      <c r="F6" s="35"/>
      <c r="G6" s="35"/>
      <c r="H6" s="35"/>
    </row>
    <row r="7" spans="1:8" x14ac:dyDescent="0.2">
      <c r="A7" s="34"/>
      <c r="B7" s="35"/>
      <c r="C7" s="35"/>
      <c r="D7" s="35"/>
      <c r="E7" s="35"/>
      <c r="F7" s="35"/>
      <c r="G7" s="35"/>
      <c r="H7" s="35"/>
    </row>
    <row r="8" spans="1:8" x14ac:dyDescent="0.2">
      <c r="A8" s="34" t="s">
        <v>95</v>
      </c>
      <c r="B8" s="35">
        <v>975</v>
      </c>
      <c r="C8" s="35"/>
      <c r="D8" s="35"/>
      <c r="E8" s="35"/>
      <c r="F8" s="35"/>
      <c r="G8" s="35"/>
      <c r="H8" s="35"/>
    </row>
    <row r="9" spans="1:8" x14ac:dyDescent="0.2">
      <c r="A9" s="34" t="s">
        <v>96</v>
      </c>
      <c r="B9" s="35">
        <v>890</v>
      </c>
      <c r="C9" s="35"/>
      <c r="D9" s="35"/>
      <c r="E9" s="35"/>
      <c r="F9" s="35"/>
      <c r="G9" s="35"/>
      <c r="H9" s="35"/>
    </row>
    <row r="10" spans="1:8" x14ac:dyDescent="0.2">
      <c r="A10" s="34" t="s">
        <v>97</v>
      </c>
      <c r="B10" s="35">
        <v>180</v>
      </c>
      <c r="C10" s="35"/>
      <c r="D10" s="35"/>
      <c r="E10" s="35"/>
      <c r="F10" s="35"/>
      <c r="G10" s="35"/>
      <c r="H10" s="35"/>
    </row>
    <row r="11" spans="1:8" x14ac:dyDescent="0.2">
      <c r="A11" s="34" t="s">
        <v>98</v>
      </c>
      <c r="B11" s="35">
        <v>100</v>
      </c>
      <c r="C11" s="35"/>
      <c r="D11" s="35"/>
      <c r="E11" s="35"/>
      <c r="F11" s="35"/>
      <c r="G11" s="35"/>
      <c r="H11" s="35"/>
    </row>
    <row r="12" spans="1:8" x14ac:dyDescent="0.2">
      <c r="A12" s="34" t="s">
        <v>99</v>
      </c>
      <c r="B12" s="35"/>
      <c r="C12" s="35"/>
      <c r="D12" s="35"/>
      <c r="E12" s="35"/>
      <c r="F12" s="35"/>
      <c r="G12" s="35"/>
      <c r="H12" s="35"/>
    </row>
    <row r="13" spans="1:8" x14ac:dyDescent="0.2">
      <c r="A13" s="34" t="s">
        <v>100</v>
      </c>
      <c r="B13" s="35">
        <v>25</v>
      </c>
      <c r="C13" s="35"/>
      <c r="D13" s="35"/>
      <c r="E13" s="35"/>
      <c r="F13" s="35"/>
      <c r="G13" s="35"/>
      <c r="H13" s="35"/>
    </row>
    <row r="14" spans="1:8" x14ac:dyDescent="0.2">
      <c r="A14" s="34" t="s">
        <v>101</v>
      </c>
      <c r="B14" s="35">
        <v>40</v>
      </c>
      <c r="C14" s="35"/>
      <c r="D14" s="35"/>
      <c r="E14" s="35"/>
      <c r="F14" s="35"/>
      <c r="G14" s="35"/>
      <c r="H14" s="35"/>
    </row>
    <row r="15" spans="1:8" x14ac:dyDescent="0.2">
      <c r="A15" s="34" t="s">
        <v>102</v>
      </c>
      <c r="B15" s="35">
        <v>17500</v>
      </c>
      <c r="C15" s="35"/>
      <c r="D15" s="35"/>
      <c r="E15" s="35"/>
      <c r="F15" s="35"/>
      <c r="G15" s="35"/>
      <c r="H15" s="35"/>
    </row>
    <row r="16" spans="1:8" x14ac:dyDescent="0.2">
      <c r="A16" s="34" t="s">
        <v>103</v>
      </c>
      <c r="B16" s="35">
        <v>18000</v>
      </c>
      <c r="C16" s="35"/>
      <c r="D16" s="35"/>
      <c r="E16" s="35"/>
      <c r="F16" s="35"/>
      <c r="G16" s="35"/>
      <c r="H16" s="35"/>
    </row>
    <row r="17" spans="1:8" x14ac:dyDescent="0.2">
      <c r="A17" s="34" t="s">
        <v>104</v>
      </c>
      <c r="B17" s="35"/>
      <c r="C17" s="35"/>
      <c r="D17" s="35"/>
      <c r="E17" s="35"/>
      <c r="F17" s="35"/>
      <c r="G17" s="35"/>
      <c r="H17" s="35"/>
    </row>
    <row r="18" spans="1:8" x14ac:dyDescent="0.2">
      <c r="A18" s="34" t="s">
        <v>105</v>
      </c>
      <c r="B18" s="35">
        <v>96000</v>
      </c>
      <c r="C18" s="35"/>
      <c r="D18" s="35"/>
      <c r="E18" s="35"/>
      <c r="F18" s="35"/>
      <c r="G18" s="35"/>
      <c r="H18" s="35"/>
    </row>
    <row r="19" spans="1:8" x14ac:dyDescent="0.2">
      <c r="A19" s="34" t="s">
        <v>106</v>
      </c>
      <c r="B19" s="35">
        <v>54000</v>
      </c>
      <c r="C19" s="35"/>
      <c r="D19" s="35"/>
      <c r="E19" s="35"/>
      <c r="F19" s="35"/>
      <c r="G19" s="35"/>
      <c r="H19" s="35"/>
    </row>
    <row r="20" spans="1:8" x14ac:dyDescent="0.2">
      <c r="A20" s="34" t="s">
        <v>107</v>
      </c>
      <c r="B20" s="35">
        <v>12</v>
      </c>
      <c r="C20" s="35"/>
      <c r="D20" s="35"/>
      <c r="E20" s="35"/>
      <c r="F20" s="35"/>
      <c r="G20" s="35"/>
      <c r="H20" s="35"/>
    </row>
    <row r="21" spans="1:8" x14ac:dyDescent="0.2">
      <c r="A21" s="34" t="s">
        <v>108</v>
      </c>
      <c r="B21" s="35">
        <v>13800</v>
      </c>
      <c r="C21" s="35"/>
      <c r="D21" s="35"/>
      <c r="E21" s="35"/>
      <c r="F21" s="35"/>
      <c r="G21" s="35"/>
      <c r="H21" s="35"/>
    </row>
    <row r="22" spans="1:8" x14ac:dyDescent="0.2">
      <c r="A22" s="34" t="s">
        <v>109</v>
      </c>
      <c r="B22" s="35">
        <v>18000</v>
      </c>
      <c r="C22" s="35"/>
      <c r="D22" s="35"/>
      <c r="E22" s="35"/>
      <c r="F22" s="35"/>
      <c r="G22" s="35"/>
      <c r="H22" s="35"/>
    </row>
    <row r="23" spans="1:8" x14ac:dyDescent="0.2">
      <c r="A23" s="34" t="s">
        <v>110</v>
      </c>
      <c r="B23" s="36">
        <v>0.10199999999999999</v>
      </c>
      <c r="C23" s="35"/>
      <c r="D23" s="35"/>
      <c r="E23" s="35"/>
      <c r="F23" s="35"/>
      <c r="G23" s="35"/>
      <c r="H23" s="35"/>
    </row>
    <row r="24" spans="1:8" x14ac:dyDescent="0.2">
      <c r="A24" s="34" t="s">
        <v>111</v>
      </c>
      <c r="B24" s="35">
        <v>3</v>
      </c>
      <c r="C24" s="37" t="s">
        <v>112</v>
      </c>
      <c r="D24" s="35"/>
      <c r="E24" s="35"/>
      <c r="F24" s="35"/>
      <c r="G24" s="35"/>
      <c r="H24" s="35"/>
    </row>
    <row r="25" spans="1:8" x14ac:dyDescent="0.2">
      <c r="A25" s="34" t="s">
        <v>113</v>
      </c>
      <c r="B25" s="35">
        <v>67500</v>
      </c>
      <c r="C25" s="35"/>
      <c r="D25" s="35"/>
      <c r="E25" s="35"/>
      <c r="F25" s="35"/>
      <c r="G25" s="35"/>
      <c r="H25" s="35"/>
    </row>
    <row r="26" spans="1:8" x14ac:dyDescent="0.2">
      <c r="A26" s="34" t="s">
        <v>114</v>
      </c>
      <c r="B26" s="35">
        <v>47000</v>
      </c>
      <c r="C26" s="35"/>
      <c r="D26" s="35"/>
      <c r="E26" s="35"/>
      <c r="F26" s="35"/>
      <c r="G26" s="35"/>
      <c r="H26" s="35"/>
    </row>
    <row r="27" spans="1:8" x14ac:dyDescent="0.2">
      <c r="A27" s="34" t="s">
        <v>115</v>
      </c>
      <c r="B27" s="35">
        <v>2</v>
      </c>
      <c r="C27" s="37" t="s">
        <v>116</v>
      </c>
      <c r="D27" s="35"/>
      <c r="E27" s="35"/>
      <c r="F27" s="35"/>
      <c r="G27" s="35"/>
      <c r="H27" s="35"/>
    </row>
    <row r="28" spans="1:8" x14ac:dyDescent="0.2">
      <c r="A28" s="34" t="s">
        <v>117</v>
      </c>
      <c r="B28" s="38">
        <v>0.25</v>
      </c>
      <c r="C28" s="35"/>
      <c r="D28" s="35"/>
      <c r="E28" s="35"/>
      <c r="F28" s="35"/>
      <c r="G28" s="35"/>
      <c r="H28" s="35"/>
    </row>
    <row r="29" spans="1:8" x14ac:dyDescent="0.2">
      <c r="A29" s="34" t="s">
        <v>118</v>
      </c>
      <c r="B29" s="35"/>
      <c r="C29" s="35"/>
      <c r="D29" s="35"/>
      <c r="E29" s="35"/>
      <c r="F29" s="35"/>
      <c r="G29" s="35"/>
      <c r="H29" s="35"/>
    </row>
    <row r="30" spans="1:8" x14ac:dyDescent="0.2">
      <c r="A30" s="34" t="s">
        <v>119</v>
      </c>
      <c r="B30" s="35"/>
      <c r="C30" s="35"/>
      <c r="D30" s="35"/>
      <c r="E30" s="35"/>
      <c r="F30" s="35"/>
      <c r="G30" s="35"/>
      <c r="H30" s="35"/>
    </row>
    <row r="31" spans="1:8" x14ac:dyDescent="0.2">
      <c r="A31" s="34" t="s">
        <v>120</v>
      </c>
      <c r="B31" s="35"/>
      <c r="C31" s="35"/>
      <c r="D31" s="35"/>
      <c r="E31" s="35"/>
      <c r="F31" s="35"/>
      <c r="G31" s="35"/>
      <c r="H31" s="35"/>
    </row>
    <row r="32" spans="1:8" x14ac:dyDescent="0.2">
      <c r="A32" s="34" t="s">
        <v>121</v>
      </c>
      <c r="B32" s="35"/>
      <c r="C32" s="35"/>
      <c r="D32" s="35"/>
      <c r="E32" s="35"/>
      <c r="F32" s="35"/>
      <c r="G32" s="35"/>
      <c r="H32" s="35"/>
    </row>
    <row r="33" spans="1:8" x14ac:dyDescent="0.2">
      <c r="A33" s="34" t="s">
        <v>122</v>
      </c>
      <c r="B33" s="35">
        <v>49800</v>
      </c>
      <c r="C33" s="35"/>
      <c r="D33" s="35"/>
      <c r="E33" s="35"/>
      <c r="F33" s="35"/>
      <c r="G33" s="35"/>
      <c r="H33" s="35"/>
    </row>
    <row r="34" spans="1:8" x14ac:dyDescent="0.2">
      <c r="B34" s="35"/>
      <c r="C34" s="35"/>
      <c r="D34" s="35"/>
      <c r="E34" s="35"/>
      <c r="F34" s="35"/>
      <c r="G34" s="35"/>
      <c r="H34" s="35"/>
    </row>
    <row r="35" spans="1:8" x14ac:dyDescent="0.2">
      <c r="A35" s="39" t="s">
        <v>123</v>
      </c>
      <c r="B35" s="35"/>
      <c r="C35" s="35"/>
      <c r="D35" s="35"/>
      <c r="E35" s="35"/>
      <c r="F35" s="35"/>
      <c r="G35" s="35"/>
      <c r="H35" s="35"/>
    </row>
    <row r="36" spans="1:8" x14ac:dyDescent="0.2">
      <c r="B36" s="33" t="s">
        <v>88</v>
      </c>
      <c r="C36" s="33" t="s">
        <v>89</v>
      </c>
      <c r="D36" s="33" t="s">
        <v>90</v>
      </c>
      <c r="E36" s="33" t="s">
        <v>91</v>
      </c>
      <c r="F36" s="35"/>
      <c r="G36" s="35"/>
      <c r="H36" s="35"/>
    </row>
    <row r="37" spans="1:8" x14ac:dyDescent="0.2">
      <c r="A37" s="31" t="s">
        <v>124</v>
      </c>
      <c r="B37" s="35">
        <f>$B$9*B6</f>
        <v>267000</v>
      </c>
      <c r="C37" s="35">
        <f>$B$9*C6</f>
        <v>89000</v>
      </c>
      <c r="D37" s="35"/>
      <c r="E37" s="35"/>
      <c r="F37" s="35"/>
      <c r="G37" s="35"/>
      <c r="H37" s="35"/>
    </row>
    <row r="38" spans="1:8" x14ac:dyDescent="0.2">
      <c r="A38" s="40" t="s">
        <v>125</v>
      </c>
      <c r="B38" s="41"/>
      <c r="C38" s="41">
        <f>$B$8*C5</f>
        <v>292500</v>
      </c>
      <c r="D38" s="41">
        <f>$B$8*D5</f>
        <v>585000</v>
      </c>
      <c r="E38" s="41">
        <f>$B$8*E5</f>
        <v>877500</v>
      </c>
      <c r="F38" s="35"/>
      <c r="G38" s="35"/>
      <c r="H38" s="35"/>
    </row>
    <row r="39" spans="1:8" x14ac:dyDescent="0.2">
      <c r="A39" s="42" t="s">
        <v>126</v>
      </c>
      <c r="B39" s="43">
        <f>SUM(B37:B38)</f>
        <v>267000</v>
      </c>
      <c r="C39" s="43">
        <f>SUM(C37:C38)</f>
        <v>381500</v>
      </c>
      <c r="D39" s="43">
        <f>SUM(D37:D38)</f>
        <v>585000</v>
      </c>
      <c r="E39" s="43">
        <f>SUM(E37:E38)</f>
        <v>877500</v>
      </c>
      <c r="F39" s="35"/>
      <c r="G39" s="35"/>
      <c r="H39" s="35"/>
    </row>
    <row r="40" spans="1:8" x14ac:dyDescent="0.2">
      <c r="A40" s="42" t="s">
        <v>127</v>
      </c>
      <c r="B40" s="44">
        <f>B39*$B$28</f>
        <v>66750</v>
      </c>
      <c r="C40" s="44">
        <f>C39*$B$28</f>
        <v>95375</v>
      </c>
      <c r="D40" s="44">
        <f>D39*$B$28</f>
        <v>146250</v>
      </c>
      <c r="E40" s="44">
        <f>E39*$B$28</f>
        <v>219375</v>
      </c>
      <c r="F40" s="35"/>
      <c r="G40" s="35"/>
      <c r="H40" s="35"/>
    </row>
    <row r="41" spans="1:8" x14ac:dyDescent="0.2">
      <c r="A41" s="40" t="s">
        <v>128</v>
      </c>
      <c r="B41" s="44">
        <f>SUM(B39:B40)</f>
        <v>333750</v>
      </c>
      <c r="C41" s="44">
        <f>SUM(C39:C40)</f>
        <v>476875</v>
      </c>
      <c r="D41" s="44">
        <f>SUM(D39:D40)</f>
        <v>731250</v>
      </c>
      <c r="E41" s="44">
        <f>SUM(E39:E40)</f>
        <v>1096875</v>
      </c>
      <c r="F41" s="35"/>
      <c r="G41" s="35"/>
      <c r="H41" s="35"/>
    </row>
    <row r="42" spans="1:8" x14ac:dyDescent="0.2">
      <c r="B42" s="35"/>
      <c r="C42" s="35"/>
      <c r="D42" s="35"/>
      <c r="E42" s="35"/>
      <c r="F42" s="35"/>
      <c r="G42" s="35"/>
      <c r="H42" s="35"/>
    </row>
    <row r="43" spans="1:8" x14ac:dyDescent="0.2">
      <c r="A43" s="39" t="s">
        <v>129</v>
      </c>
      <c r="B43" s="35"/>
      <c r="C43" s="35"/>
      <c r="D43" s="35"/>
      <c r="E43" s="35"/>
      <c r="F43" s="35"/>
      <c r="G43" s="35"/>
      <c r="H43" s="35"/>
    </row>
    <row r="44" spans="1:8" x14ac:dyDescent="0.2">
      <c r="B44" s="33" t="s">
        <v>88</v>
      </c>
      <c r="C44" s="33" t="s">
        <v>89</v>
      </c>
      <c r="D44" s="33" t="s">
        <v>90</v>
      </c>
      <c r="E44" s="33" t="s">
        <v>91</v>
      </c>
      <c r="F44" s="45" t="s">
        <v>1</v>
      </c>
      <c r="G44" s="35"/>
      <c r="H44" s="35"/>
    </row>
    <row r="45" spans="1:8" x14ac:dyDescent="0.2">
      <c r="A45" s="31" t="s">
        <v>113</v>
      </c>
      <c r="B45" s="35">
        <f>B25</f>
        <v>67500</v>
      </c>
      <c r="C45" s="35"/>
      <c r="D45" s="35"/>
      <c r="E45" s="35"/>
      <c r="F45" s="46"/>
      <c r="G45" s="35"/>
      <c r="H45" s="35"/>
    </row>
    <row r="46" spans="1:8" x14ac:dyDescent="0.2">
      <c r="A46" s="31" t="s">
        <v>0</v>
      </c>
      <c r="B46" s="35">
        <f>(5/8)*B41</f>
        <v>208593.75</v>
      </c>
      <c r="C46" s="35">
        <f>(3/8)*B41+(5/8)*C41</f>
        <v>423203.125</v>
      </c>
      <c r="D46" s="35">
        <f>(3/8)*C41+(5/8)*D41</f>
        <v>635859.375</v>
      </c>
      <c r="E46" s="35">
        <f>(3/8)*D41+(5/8)*E41</f>
        <v>959765.625</v>
      </c>
      <c r="F46" s="46">
        <f>(3/8)*E41+(5/8)*F41</f>
        <v>411328.125</v>
      </c>
      <c r="G46" s="35"/>
      <c r="H46" s="35"/>
    </row>
    <row r="47" spans="1:8" x14ac:dyDescent="0.2">
      <c r="A47" s="42" t="s">
        <v>130</v>
      </c>
      <c r="B47" s="43">
        <f>SUM(B45:B46)</f>
        <v>276093.75</v>
      </c>
      <c r="C47" s="43">
        <f>SUM(C45:C46)</f>
        <v>423203.125</v>
      </c>
      <c r="D47" s="43">
        <f>SUM(D45:D46)</f>
        <v>635859.375</v>
      </c>
      <c r="E47" s="43">
        <f>SUM(E45:E46)</f>
        <v>959765.625</v>
      </c>
      <c r="F47" s="47">
        <f>SUM(F45:F46)</f>
        <v>411328.125</v>
      </c>
      <c r="G47" s="35"/>
      <c r="H47" s="35"/>
    </row>
    <row r="48" spans="1:8" x14ac:dyDescent="0.2">
      <c r="B48" s="35"/>
      <c r="C48" s="35"/>
      <c r="D48" s="35"/>
      <c r="E48" s="35"/>
      <c r="F48" s="35"/>
      <c r="G48" s="35"/>
      <c r="H48" s="35"/>
    </row>
    <row r="49" spans="1:8" x14ac:dyDescent="0.2">
      <c r="A49" s="39" t="s">
        <v>131</v>
      </c>
      <c r="B49" s="35"/>
      <c r="C49" s="35"/>
      <c r="D49" s="35"/>
      <c r="E49" s="35"/>
      <c r="G49" s="35"/>
      <c r="H49" s="35"/>
    </row>
    <row r="50" spans="1:8" x14ac:dyDescent="0.2">
      <c r="B50" s="33" t="s">
        <v>88</v>
      </c>
      <c r="C50" s="33" t="s">
        <v>89</v>
      </c>
      <c r="D50" s="33" t="s">
        <v>90</v>
      </c>
      <c r="E50" s="33" t="s">
        <v>91</v>
      </c>
      <c r="F50" s="35"/>
      <c r="G50" s="35"/>
      <c r="H50" s="35"/>
    </row>
    <row r="51" spans="1:8" x14ac:dyDescent="0.2">
      <c r="A51" s="31" t="s">
        <v>132</v>
      </c>
      <c r="B51" s="35">
        <f>(B4+B11)*$B$10</f>
        <v>162000</v>
      </c>
      <c r="C51" s="35">
        <f>C4*$B$10</f>
        <v>144000</v>
      </c>
      <c r="D51" s="35">
        <f>(D4-B11)*$B$10</f>
        <v>198000</v>
      </c>
      <c r="E51" s="35"/>
      <c r="F51" s="35"/>
      <c r="G51" s="35"/>
      <c r="H51" s="35"/>
    </row>
    <row r="52" spans="1:8" x14ac:dyDescent="0.2">
      <c r="A52" s="34" t="s">
        <v>133</v>
      </c>
      <c r="B52" s="35">
        <f>B4*$B$13</f>
        <v>20000</v>
      </c>
      <c r="C52" s="35">
        <f>C4*$B$13</f>
        <v>20000</v>
      </c>
      <c r="D52" s="35">
        <f>D4*$B$13</f>
        <v>30000</v>
      </c>
      <c r="E52" s="35"/>
      <c r="F52" s="48"/>
      <c r="G52" s="35"/>
      <c r="H52" s="35"/>
    </row>
    <row r="53" spans="1:8" x14ac:dyDescent="0.2">
      <c r="A53" s="34" t="s">
        <v>134</v>
      </c>
      <c r="B53" s="35">
        <f>$B$14*(B5+B6)</f>
        <v>12000</v>
      </c>
      <c r="C53" s="35">
        <f>$B$14*(C5+C6)</f>
        <v>16000</v>
      </c>
      <c r="D53" s="35">
        <f>$B$14*(D5+D6)</f>
        <v>24000</v>
      </c>
      <c r="E53" s="35">
        <f>$B$14*(E5+E6)</f>
        <v>36000</v>
      </c>
      <c r="F53" s="35"/>
      <c r="G53" s="35"/>
      <c r="H53" s="35"/>
    </row>
    <row r="54" spans="1:8" x14ac:dyDescent="0.2">
      <c r="A54" s="34" t="s">
        <v>135</v>
      </c>
      <c r="B54" s="35">
        <f>$B$15*2</f>
        <v>35000</v>
      </c>
      <c r="C54" s="35">
        <f>$B$15*2</f>
        <v>35000</v>
      </c>
      <c r="D54" s="35">
        <f>$B$15*2</f>
        <v>35000</v>
      </c>
      <c r="E54" s="35">
        <f>$B$15*2</f>
        <v>35000</v>
      </c>
      <c r="F54" s="35"/>
      <c r="G54" s="35"/>
      <c r="H54" s="35"/>
    </row>
    <row r="55" spans="1:8" x14ac:dyDescent="0.2">
      <c r="A55" s="42" t="s">
        <v>136</v>
      </c>
      <c r="B55" s="43">
        <f>SUM(B51:B54)</f>
        <v>229000</v>
      </c>
      <c r="C55" s="43">
        <f>SUM(C51:C54)</f>
        <v>215000</v>
      </c>
      <c r="D55" s="43">
        <f>SUM(D51:D54)</f>
        <v>287000</v>
      </c>
      <c r="E55" s="43">
        <f>SUM(E51:E54)</f>
        <v>71000</v>
      </c>
      <c r="F55" s="35"/>
      <c r="G55" s="35"/>
      <c r="H55" s="35"/>
    </row>
    <row r="56" spans="1:8" x14ac:dyDescent="0.2">
      <c r="A56" s="42" t="s">
        <v>137</v>
      </c>
      <c r="B56" s="44">
        <f>B55*$B$28</f>
        <v>57250</v>
      </c>
      <c r="C56" s="44">
        <f>C55*$B$28</f>
        <v>53750</v>
      </c>
      <c r="D56" s="44">
        <f>D55*$B$28</f>
        <v>71750</v>
      </c>
      <c r="E56" s="44">
        <f>E55*$B$28</f>
        <v>17750</v>
      </c>
      <c r="F56" s="35"/>
      <c r="G56" s="35"/>
      <c r="H56" s="35"/>
    </row>
    <row r="57" spans="1:8" x14ac:dyDescent="0.2">
      <c r="A57" s="42" t="s">
        <v>138</v>
      </c>
      <c r="B57" s="44">
        <f>SUM(B55:B56)</f>
        <v>286250</v>
      </c>
      <c r="C57" s="44">
        <f>SUM(C55:C56)</f>
        <v>268750</v>
      </c>
      <c r="D57" s="44">
        <f>SUM(D55:D56)</f>
        <v>358750</v>
      </c>
      <c r="E57" s="44">
        <f>SUM(E55:E56)</f>
        <v>88750</v>
      </c>
      <c r="F57" s="35"/>
      <c r="G57" s="35"/>
      <c r="H57" s="35"/>
    </row>
    <row r="58" spans="1:8" x14ac:dyDescent="0.2">
      <c r="F58" s="35"/>
      <c r="G58" s="35"/>
      <c r="H58" s="35"/>
    </row>
    <row r="59" spans="1:8" x14ac:dyDescent="0.2">
      <c r="A59" s="39" t="s">
        <v>139</v>
      </c>
      <c r="B59" s="35"/>
      <c r="C59" s="35"/>
      <c r="D59" s="35"/>
      <c r="E59" s="35"/>
      <c r="F59" s="35"/>
      <c r="G59" s="35"/>
      <c r="H59" s="35"/>
    </row>
    <row r="60" spans="1:8" x14ac:dyDescent="0.2">
      <c r="B60" s="33" t="s">
        <v>88</v>
      </c>
      <c r="C60" s="33" t="s">
        <v>89</v>
      </c>
      <c r="D60" s="33" t="s">
        <v>90</v>
      </c>
      <c r="E60" s="33" t="s">
        <v>91</v>
      </c>
      <c r="F60" s="45" t="s">
        <v>1</v>
      </c>
      <c r="G60" s="35"/>
      <c r="H60" s="35"/>
    </row>
    <row r="61" spans="1:8" x14ac:dyDescent="0.2">
      <c r="A61" s="34" t="s">
        <v>140</v>
      </c>
      <c r="B61" s="35">
        <f>B26</f>
        <v>47000</v>
      </c>
      <c r="C61" s="35"/>
      <c r="D61" s="35"/>
      <c r="E61" s="35"/>
      <c r="F61" s="46"/>
      <c r="G61" s="35"/>
      <c r="H61" s="35"/>
    </row>
    <row r="62" spans="1:8" x14ac:dyDescent="0.2">
      <c r="A62" s="31" t="s">
        <v>141</v>
      </c>
      <c r="B62" s="35">
        <f>(3/4)*B57</f>
        <v>214687.5</v>
      </c>
      <c r="C62" s="35">
        <f>(1/4)*B57+(3/4)*C57</f>
        <v>273125</v>
      </c>
      <c r="D62" s="35">
        <f>(1/4)*C57+(3/4)*D57</f>
        <v>336250</v>
      </c>
      <c r="E62" s="35">
        <f>(1/4)*D57+(3/4)*E57</f>
        <v>156250</v>
      </c>
      <c r="F62" s="46">
        <f>(1/4)*E57+(3/4)*F57</f>
        <v>22187.5</v>
      </c>
      <c r="G62" s="35"/>
      <c r="H62" s="35"/>
    </row>
    <row r="63" spans="1:8" x14ac:dyDescent="0.2">
      <c r="A63" s="42" t="s">
        <v>142</v>
      </c>
      <c r="B63" s="43">
        <f>SUM(B61:B62)</f>
        <v>261687.5</v>
      </c>
      <c r="C63" s="43">
        <f>SUM(C61:C62)</f>
        <v>273125</v>
      </c>
      <c r="D63" s="43">
        <f>SUM(D61:D62)</f>
        <v>336250</v>
      </c>
      <c r="E63" s="43">
        <f>SUM(E61:E62)</f>
        <v>156250</v>
      </c>
      <c r="F63" s="47">
        <f>SUM(F61:F62)</f>
        <v>22187.5</v>
      </c>
      <c r="G63" s="35"/>
      <c r="H63" s="35"/>
    </row>
    <row r="64" spans="1:8" x14ac:dyDescent="0.2">
      <c r="B64" s="35"/>
      <c r="C64" s="35"/>
      <c r="D64" s="35"/>
      <c r="E64" s="35"/>
      <c r="F64" s="35"/>
      <c r="G64" s="35"/>
      <c r="H64" s="35"/>
    </row>
    <row r="65" spans="1:8" x14ac:dyDescent="0.2">
      <c r="B65" s="35"/>
      <c r="G65" s="35"/>
      <c r="H65" s="35"/>
    </row>
    <row r="66" spans="1:8" x14ac:dyDescent="0.2">
      <c r="A66" s="31" t="s">
        <v>143</v>
      </c>
      <c r="C66" s="35"/>
      <c r="D66" s="35"/>
      <c r="E66" s="35"/>
      <c r="F66" s="35"/>
      <c r="G66" s="35"/>
      <c r="H66" s="35"/>
    </row>
    <row r="67" spans="1:8" x14ac:dyDescent="0.2">
      <c r="A67" s="31" t="s">
        <v>144</v>
      </c>
      <c r="B67" s="31" t="s">
        <v>145</v>
      </c>
      <c r="G67" s="35"/>
      <c r="H67" s="35"/>
    </row>
    <row r="68" spans="1:8" x14ac:dyDescent="0.2">
      <c r="A68" s="31" t="s">
        <v>146</v>
      </c>
      <c r="B68" s="49">
        <v>37356</v>
      </c>
      <c r="G68" s="35"/>
      <c r="H68" s="35"/>
    </row>
    <row r="69" spans="1:8" x14ac:dyDescent="0.2">
      <c r="A69" s="31" t="s">
        <v>147</v>
      </c>
      <c r="B69" s="49">
        <v>37417</v>
      </c>
      <c r="G69" s="35"/>
      <c r="H69" s="35"/>
    </row>
    <row r="70" spans="1:8" x14ac:dyDescent="0.2">
      <c r="A70" s="31" t="s">
        <v>148</v>
      </c>
      <c r="B70" s="49">
        <v>37478</v>
      </c>
      <c r="G70" s="35"/>
      <c r="H70" s="35"/>
    </row>
    <row r="71" spans="1:8" x14ac:dyDescent="0.2">
      <c r="A71" s="31" t="s">
        <v>149</v>
      </c>
      <c r="B71" s="49">
        <v>37539</v>
      </c>
      <c r="G71" s="35"/>
      <c r="H71" s="35"/>
    </row>
    <row r="72" spans="1:8" x14ac:dyDescent="0.2">
      <c r="A72" s="31" t="s">
        <v>150</v>
      </c>
      <c r="B72" s="49">
        <v>37600</v>
      </c>
      <c r="G72" s="35"/>
      <c r="H72" s="35"/>
    </row>
    <row r="73" spans="1:8" x14ac:dyDescent="0.2">
      <c r="A73" s="31" t="s">
        <v>151</v>
      </c>
      <c r="B73" s="49">
        <v>37662</v>
      </c>
      <c r="G73" s="35"/>
      <c r="H73" s="35"/>
    </row>
    <row r="74" spans="1:8" x14ac:dyDescent="0.2">
      <c r="G74" s="35"/>
      <c r="H74" s="35"/>
    </row>
    <row r="75" spans="1:8" x14ac:dyDescent="0.2">
      <c r="A75" s="39" t="s">
        <v>152</v>
      </c>
      <c r="B75" s="35"/>
      <c r="C75" s="35"/>
      <c r="D75" s="35"/>
      <c r="E75" s="35"/>
      <c r="F75" s="35"/>
      <c r="G75" s="35"/>
      <c r="H75" s="35"/>
    </row>
    <row r="76" spans="1:8" x14ac:dyDescent="0.2">
      <c r="B76" s="33" t="s">
        <v>88</v>
      </c>
      <c r="C76" s="33" t="s">
        <v>89</v>
      </c>
      <c r="D76" s="33" t="s">
        <v>90</v>
      </c>
      <c r="E76" s="33" t="s">
        <v>91</v>
      </c>
      <c r="F76" s="45" t="s">
        <v>1</v>
      </c>
      <c r="G76" s="35"/>
      <c r="H76" s="35"/>
    </row>
    <row r="77" spans="1:8" x14ac:dyDescent="0.2">
      <c r="A77" s="31" t="s">
        <v>153</v>
      </c>
      <c r="B77" s="35">
        <f>B40</f>
        <v>66750</v>
      </c>
      <c r="C77" s="35">
        <f>C40</f>
        <v>95375</v>
      </c>
      <c r="D77" s="35">
        <f>D40</f>
        <v>146250</v>
      </c>
      <c r="E77" s="35">
        <f>E40</f>
        <v>219375</v>
      </c>
      <c r="F77" s="46"/>
      <c r="G77" s="35"/>
      <c r="H77" s="35"/>
    </row>
    <row r="78" spans="1:8" x14ac:dyDescent="0.2">
      <c r="A78" s="31" t="s">
        <v>154</v>
      </c>
      <c r="B78" s="35">
        <f>B56</f>
        <v>57250</v>
      </c>
      <c r="C78" s="35">
        <f>C56</f>
        <v>53750</v>
      </c>
      <c r="D78" s="35">
        <f>D56</f>
        <v>71750</v>
      </c>
      <c r="E78" s="35">
        <f>E56</f>
        <v>17750</v>
      </c>
      <c r="F78" s="46"/>
      <c r="G78" s="35"/>
      <c r="H78" s="35"/>
    </row>
    <row r="79" spans="1:8" x14ac:dyDescent="0.2">
      <c r="A79" s="42" t="s">
        <v>155</v>
      </c>
      <c r="B79" s="44">
        <f>B77-B78</f>
        <v>9500</v>
      </c>
      <c r="C79" s="44">
        <f>C77-C78</f>
        <v>41625</v>
      </c>
      <c r="D79" s="44">
        <f>D77-D78</f>
        <v>74500</v>
      </c>
      <c r="E79" s="44">
        <f>E77-E78</f>
        <v>201625</v>
      </c>
      <c r="F79" s="46"/>
      <c r="G79" s="35"/>
      <c r="H79" s="35"/>
    </row>
    <row r="80" spans="1:8" x14ac:dyDescent="0.2">
      <c r="B80" s="35"/>
      <c r="C80" s="35"/>
      <c r="D80" s="35"/>
      <c r="E80" s="35"/>
      <c r="F80" s="46"/>
      <c r="G80" s="35"/>
      <c r="H80" s="35"/>
    </row>
    <row r="81" spans="1:8" x14ac:dyDescent="0.2">
      <c r="A81" s="31" t="s">
        <v>156</v>
      </c>
      <c r="B81" s="35">
        <f>B33</f>
        <v>49800</v>
      </c>
      <c r="C81" s="35"/>
      <c r="D81" s="35"/>
      <c r="E81" s="35"/>
      <c r="F81" s="46"/>
      <c r="G81" s="35"/>
      <c r="H81" s="35"/>
    </row>
    <row r="82" spans="1:8" x14ac:dyDescent="0.2">
      <c r="A82" s="31" t="s">
        <v>157</v>
      </c>
      <c r="B82" s="35"/>
      <c r="C82" s="35">
        <f>B79</f>
        <v>9500</v>
      </c>
      <c r="D82" s="35">
        <f>C79</f>
        <v>41625</v>
      </c>
      <c r="E82" s="35">
        <f>D79</f>
        <v>74500</v>
      </c>
      <c r="F82" s="46">
        <f>E79</f>
        <v>201625</v>
      </c>
      <c r="G82" s="35"/>
      <c r="H82" s="35"/>
    </row>
    <row r="83" spans="1:8" x14ac:dyDescent="0.2">
      <c r="A83" s="42" t="s">
        <v>158</v>
      </c>
      <c r="B83" s="43">
        <f>SUM(B81:B82)</f>
        <v>49800</v>
      </c>
      <c r="C83" s="43">
        <f>SUM(C81:C82)</f>
        <v>9500</v>
      </c>
      <c r="D83" s="43">
        <f>SUM(D81:D82)</f>
        <v>41625</v>
      </c>
      <c r="E83" s="43">
        <f>SUM(E81:E82)</f>
        <v>74500</v>
      </c>
      <c r="F83" s="47">
        <f>SUM(F81:F82)</f>
        <v>201625</v>
      </c>
      <c r="G83" s="35"/>
      <c r="H83" s="35"/>
    </row>
    <row r="84" spans="1:8" x14ac:dyDescent="0.2">
      <c r="B84" s="35"/>
      <c r="C84" s="35"/>
      <c r="D84" s="35"/>
      <c r="E84" s="35"/>
      <c r="F84" s="35"/>
      <c r="G84" s="35"/>
      <c r="H84" s="35"/>
    </row>
    <row r="85" spans="1:8" x14ac:dyDescent="0.2">
      <c r="G85" s="35"/>
      <c r="H85" s="35"/>
    </row>
    <row r="86" spans="1:8" x14ac:dyDescent="0.2">
      <c r="G86" s="35"/>
      <c r="H86" s="35"/>
    </row>
    <row r="87" spans="1:8" x14ac:dyDescent="0.2">
      <c r="A87" s="39" t="s">
        <v>159</v>
      </c>
      <c r="G87" s="35"/>
      <c r="H87" s="35"/>
    </row>
    <row r="88" spans="1:8" x14ac:dyDescent="0.2">
      <c r="B88" s="33" t="s">
        <v>88</v>
      </c>
      <c r="C88" s="33" t="s">
        <v>89</v>
      </c>
      <c r="D88" s="33" t="s">
        <v>90</v>
      </c>
      <c r="E88" s="33" t="s">
        <v>91</v>
      </c>
      <c r="F88" s="45" t="s">
        <v>1</v>
      </c>
      <c r="G88" s="35"/>
      <c r="H88" s="35"/>
    </row>
    <row r="89" spans="1:8" x14ac:dyDescent="0.2">
      <c r="A89" s="50" t="s">
        <v>160</v>
      </c>
      <c r="F89" s="51"/>
      <c r="G89" s="35"/>
      <c r="H89" s="35"/>
    </row>
    <row r="90" spans="1:8" x14ac:dyDescent="0.2">
      <c r="A90" s="31" t="s">
        <v>161</v>
      </c>
      <c r="B90" s="52">
        <f>B47</f>
        <v>276093.75</v>
      </c>
      <c r="C90" s="52">
        <f>C47</f>
        <v>423203.125</v>
      </c>
      <c r="D90" s="52">
        <f>D47</f>
        <v>635859.375</v>
      </c>
      <c r="E90" s="52">
        <f>E47</f>
        <v>959765.625</v>
      </c>
      <c r="F90" s="46">
        <f>F47</f>
        <v>411328.125</v>
      </c>
      <c r="G90" s="52"/>
      <c r="H90" s="52"/>
    </row>
    <row r="91" spans="1:8" x14ac:dyDescent="0.2">
      <c r="A91" s="42" t="s">
        <v>162</v>
      </c>
      <c r="B91" s="53">
        <f>SUM(B90:B90)</f>
        <v>276093.75</v>
      </c>
      <c r="C91" s="53">
        <f>SUM(C90:C90)</f>
        <v>423203.125</v>
      </c>
      <c r="D91" s="53">
        <f>SUM(D90:D90)</f>
        <v>635859.375</v>
      </c>
      <c r="E91" s="53">
        <f>SUM(E90:E90)</f>
        <v>959765.625</v>
      </c>
      <c r="F91" s="54">
        <f>SUM(F90:F90)</f>
        <v>411328.125</v>
      </c>
      <c r="G91" s="52"/>
    </row>
    <row r="92" spans="1:8" x14ac:dyDescent="0.2">
      <c r="A92" s="50" t="s">
        <v>163</v>
      </c>
      <c r="B92" s="35"/>
      <c r="C92" s="35"/>
      <c r="D92" s="35"/>
      <c r="E92" s="35"/>
      <c r="F92" s="46"/>
    </row>
    <row r="93" spans="1:8" x14ac:dyDescent="0.2">
      <c r="A93" s="31" t="s">
        <v>164</v>
      </c>
      <c r="B93" s="35">
        <f>B63</f>
        <v>261687.5</v>
      </c>
      <c r="C93" s="35">
        <f>C63</f>
        <v>273125</v>
      </c>
      <c r="D93" s="35">
        <f>D63</f>
        <v>336250</v>
      </c>
      <c r="E93" s="35">
        <f>E63</f>
        <v>156250</v>
      </c>
      <c r="F93" s="46">
        <f>F63</f>
        <v>22187.5</v>
      </c>
    </row>
    <row r="94" spans="1:8" x14ac:dyDescent="0.2">
      <c r="A94" s="31" t="s">
        <v>165</v>
      </c>
      <c r="B94" s="35">
        <f>2*($B$20*$B$21+$B$22)</f>
        <v>367200</v>
      </c>
      <c r="C94" s="35">
        <f>2*($B$20*$B$21+$B$22)</f>
        <v>367200</v>
      </c>
      <c r="D94" s="35">
        <f>2*($B$20*$B$21+$B$22)</f>
        <v>367200</v>
      </c>
      <c r="E94" s="35">
        <f>2*$B$22</f>
        <v>36000</v>
      </c>
      <c r="F94" s="46"/>
      <c r="G94" s="35"/>
      <c r="H94" s="52"/>
    </row>
    <row r="95" spans="1:8" x14ac:dyDescent="0.2">
      <c r="A95" s="31" t="s">
        <v>166</v>
      </c>
      <c r="B95" s="35"/>
      <c r="C95" s="35"/>
      <c r="D95" s="35">
        <f>B16/2</f>
        <v>9000</v>
      </c>
      <c r="E95" s="35"/>
      <c r="F95" s="46"/>
      <c r="G95" s="35"/>
    </row>
    <row r="96" spans="1:8" x14ac:dyDescent="0.2">
      <c r="A96" s="42" t="s">
        <v>167</v>
      </c>
      <c r="B96" s="44">
        <f>SUM(B93:B95)</f>
        <v>628887.5</v>
      </c>
      <c r="C96" s="44">
        <f>SUM(C93:C95)</f>
        <v>640325</v>
      </c>
      <c r="D96" s="44">
        <f>SUM(D93:D95)</f>
        <v>712450</v>
      </c>
      <c r="E96" s="44">
        <f>SUM(E93:E95)</f>
        <v>192250</v>
      </c>
      <c r="F96" s="55">
        <f>SUM(F93:F95)</f>
        <v>22187.5</v>
      </c>
      <c r="G96" s="35"/>
    </row>
    <row r="97" spans="1:8" x14ac:dyDescent="0.2">
      <c r="A97" s="31" t="s">
        <v>168</v>
      </c>
      <c r="B97" s="35">
        <f>B83</f>
        <v>49800</v>
      </c>
      <c r="C97" s="35">
        <f>C83</f>
        <v>9500</v>
      </c>
      <c r="D97" s="35">
        <f>D83</f>
        <v>41625</v>
      </c>
      <c r="E97" s="35">
        <f>E83</f>
        <v>74500</v>
      </c>
      <c r="F97" s="46">
        <f>F83</f>
        <v>201625</v>
      </c>
      <c r="G97" s="35"/>
    </row>
    <row r="98" spans="1:8" ht="15" x14ac:dyDescent="0.25">
      <c r="A98" s="56" t="s">
        <v>169</v>
      </c>
      <c r="B98" s="57">
        <f>B91-B96-B97</f>
        <v>-402593.75</v>
      </c>
      <c r="C98" s="57">
        <f>C91-C96-C97</f>
        <v>-226621.875</v>
      </c>
      <c r="D98" s="57">
        <f>D91-D96-D97</f>
        <v>-118215.625</v>
      </c>
      <c r="E98" s="57">
        <f>E91-E96-E97</f>
        <v>693015.625</v>
      </c>
      <c r="F98" s="58">
        <f>F91-F96-F97</f>
        <v>187515.625</v>
      </c>
      <c r="G98" s="35"/>
    </row>
    <row r="99" spans="1:8" x14ac:dyDescent="0.2">
      <c r="A99" s="31" t="s">
        <v>170</v>
      </c>
      <c r="B99" s="35"/>
      <c r="C99" s="35"/>
      <c r="D99" s="35"/>
      <c r="E99" s="35"/>
      <c r="F99" s="46"/>
      <c r="G99" s="35"/>
      <c r="H99" s="52"/>
    </row>
    <row r="100" spans="1:8" x14ac:dyDescent="0.2">
      <c r="B100" s="35"/>
      <c r="C100" s="35"/>
      <c r="D100" s="35"/>
      <c r="E100" s="35"/>
      <c r="F100" s="46"/>
      <c r="G100" s="35"/>
    </row>
    <row r="101" spans="1:8" ht="15" x14ac:dyDescent="0.25">
      <c r="A101" s="56" t="s">
        <v>171</v>
      </c>
      <c r="B101" s="57">
        <f>B98</f>
        <v>-402593.75</v>
      </c>
      <c r="C101" s="57">
        <f>C98</f>
        <v>-226621.875</v>
      </c>
      <c r="D101" s="57">
        <f>D98</f>
        <v>-118215.625</v>
      </c>
      <c r="E101" s="57">
        <f>E98</f>
        <v>693015.625</v>
      </c>
      <c r="F101" s="58">
        <f>F98</f>
        <v>187515.625</v>
      </c>
      <c r="G101" s="35"/>
    </row>
    <row r="102" spans="1:8" x14ac:dyDescent="0.2">
      <c r="B102" s="35"/>
      <c r="C102" s="35"/>
      <c r="D102" s="35"/>
      <c r="E102" s="35"/>
      <c r="F102" s="46"/>
      <c r="G102" s="35"/>
    </row>
    <row r="103" spans="1:8" x14ac:dyDescent="0.2">
      <c r="A103" s="31" t="s">
        <v>172</v>
      </c>
      <c r="B103" s="35"/>
      <c r="C103" s="35">
        <f>B104</f>
        <v>-402593.75</v>
      </c>
      <c r="D103" s="35">
        <f>C104</f>
        <v>-629215.625</v>
      </c>
      <c r="E103" s="35">
        <f>D104</f>
        <v>-747431.25</v>
      </c>
      <c r="F103" s="46">
        <f>E104</f>
        <v>-54415.625</v>
      </c>
      <c r="G103" s="35"/>
    </row>
    <row r="104" spans="1:8" x14ac:dyDescent="0.2">
      <c r="A104" s="31" t="s">
        <v>173</v>
      </c>
      <c r="B104" s="35">
        <f>B101</f>
        <v>-402593.75</v>
      </c>
      <c r="C104" s="35">
        <f>C101+C103</f>
        <v>-629215.625</v>
      </c>
      <c r="D104" s="35">
        <f>D101+D103</f>
        <v>-747431.25</v>
      </c>
      <c r="E104" s="35">
        <f>E101+E103</f>
        <v>-54415.625</v>
      </c>
      <c r="F104" s="46">
        <f>F101+F103</f>
        <v>133100</v>
      </c>
      <c r="G104" s="35"/>
    </row>
    <row r="105" spans="1:8" x14ac:dyDescent="0.2">
      <c r="B105" s="35"/>
      <c r="C105" s="35"/>
      <c r="D105" s="35"/>
      <c r="E105" s="35"/>
      <c r="F105" s="35"/>
      <c r="G105" s="35"/>
    </row>
    <row r="106" spans="1:8" x14ac:dyDescent="0.2">
      <c r="B106" s="35"/>
      <c r="C106" s="35"/>
      <c r="D106" s="35"/>
      <c r="E106" s="35"/>
      <c r="F106" s="35"/>
      <c r="G106" s="35"/>
    </row>
    <row r="107" spans="1:8" x14ac:dyDescent="0.2">
      <c r="B107" s="35"/>
      <c r="C107" s="35"/>
      <c r="D107" s="35"/>
      <c r="E107" s="35"/>
      <c r="F107" s="35"/>
      <c r="G107" s="35"/>
    </row>
    <row r="108" spans="1:8" x14ac:dyDescent="0.2">
      <c r="B108" s="35"/>
      <c r="C108" s="35"/>
      <c r="D108" s="35"/>
      <c r="E108" s="35"/>
      <c r="F108" s="35"/>
      <c r="G108" s="35"/>
    </row>
    <row r="109" spans="1:8" x14ac:dyDescent="0.2">
      <c r="B109" s="35"/>
      <c r="C109" s="35"/>
      <c r="D109" s="35"/>
      <c r="E109" s="35"/>
      <c r="F109" s="35"/>
      <c r="G109" s="35"/>
      <c r="H109" s="52"/>
    </row>
    <row r="110" spans="1:8" x14ac:dyDescent="0.2">
      <c r="B110" s="35"/>
      <c r="C110" s="35"/>
      <c r="D110" s="35"/>
      <c r="E110" s="35"/>
      <c r="F110" s="35"/>
      <c r="G110" s="35"/>
    </row>
    <row r="111" spans="1:8" x14ac:dyDescent="0.2">
      <c r="B111" s="35"/>
      <c r="C111" s="35"/>
      <c r="D111" s="35"/>
      <c r="E111" s="35"/>
      <c r="F111" s="35"/>
      <c r="G111" s="35"/>
    </row>
    <row r="112" spans="1:8" x14ac:dyDescent="0.2">
      <c r="B112" s="35"/>
      <c r="C112" s="35"/>
      <c r="D112" s="35"/>
      <c r="E112" s="35"/>
      <c r="F112" s="35"/>
      <c r="G112" s="35"/>
    </row>
    <row r="113" spans="2:7" x14ac:dyDescent="0.2">
      <c r="B113" s="35"/>
      <c r="C113" s="35"/>
      <c r="D113" s="35"/>
      <c r="E113" s="35"/>
      <c r="F113" s="35"/>
      <c r="G113" s="35"/>
    </row>
    <row r="114" spans="2:7" x14ac:dyDescent="0.2">
      <c r="B114" s="35"/>
      <c r="C114" s="35"/>
      <c r="D114" s="35"/>
      <c r="E114" s="35"/>
      <c r="F114" s="35"/>
      <c r="G114" s="35"/>
    </row>
    <row r="115" spans="2:7" x14ac:dyDescent="0.2">
      <c r="B115" s="35"/>
      <c r="C115" s="35"/>
      <c r="D115" s="35"/>
      <c r="E115" s="35"/>
      <c r="F115" s="35"/>
      <c r="G115" s="35"/>
    </row>
    <row r="116" spans="2:7" x14ac:dyDescent="0.2">
      <c r="B116" s="35"/>
      <c r="C116" s="35"/>
      <c r="D116" s="35"/>
      <c r="E116" s="35"/>
      <c r="F116" s="35"/>
      <c r="G116" s="35"/>
    </row>
    <row r="117" spans="2:7" x14ac:dyDescent="0.2">
      <c r="B117" s="35"/>
      <c r="C117" s="35"/>
      <c r="D117" s="35"/>
      <c r="E117" s="35"/>
      <c r="F117" s="35"/>
      <c r="G117" s="35"/>
    </row>
    <row r="118" spans="2:7" x14ac:dyDescent="0.2">
      <c r="B118" s="35"/>
      <c r="C118" s="35"/>
      <c r="D118" s="35"/>
      <c r="E118" s="35"/>
      <c r="F118" s="35"/>
      <c r="G118" s="35"/>
    </row>
    <row r="119" spans="2:7" x14ac:dyDescent="0.2">
      <c r="B119" s="35"/>
      <c r="C119" s="35"/>
      <c r="D119" s="35"/>
      <c r="E119" s="35"/>
      <c r="F119" s="35"/>
      <c r="G119" s="35"/>
    </row>
    <row r="120" spans="2:7" x14ac:dyDescent="0.2">
      <c r="B120" s="35"/>
      <c r="C120" s="35"/>
      <c r="D120" s="35"/>
      <c r="E120" s="35"/>
      <c r="F120" s="35"/>
      <c r="G120" s="35"/>
    </row>
    <row r="121" spans="2:7" x14ac:dyDescent="0.2">
      <c r="B121" s="35"/>
      <c r="C121" s="35"/>
      <c r="D121" s="35"/>
      <c r="E121" s="35"/>
      <c r="F121" s="35"/>
      <c r="G121" s="35"/>
    </row>
    <row r="122" spans="2:7" x14ac:dyDescent="0.2">
      <c r="B122" s="35"/>
      <c r="C122" s="35"/>
      <c r="D122" s="35"/>
      <c r="E122" s="35"/>
      <c r="F122" s="35"/>
      <c r="G122" s="35"/>
    </row>
    <row r="123" spans="2:7" x14ac:dyDescent="0.2">
      <c r="B123" s="35"/>
      <c r="C123" s="35"/>
      <c r="D123" s="35"/>
      <c r="E123" s="35"/>
      <c r="F123" s="35"/>
      <c r="G123" s="35"/>
    </row>
    <row r="124" spans="2:7" x14ac:dyDescent="0.2">
      <c r="B124" s="35"/>
      <c r="C124" s="35"/>
      <c r="D124" s="35"/>
      <c r="E124" s="35"/>
      <c r="F124" s="35"/>
      <c r="G124" s="35"/>
    </row>
    <row r="125" spans="2:7" x14ac:dyDescent="0.2">
      <c r="B125" s="35"/>
      <c r="C125" s="35"/>
      <c r="D125" s="35"/>
      <c r="E125" s="35"/>
      <c r="F125" s="35"/>
      <c r="G125" s="35"/>
    </row>
    <row r="126" spans="2:7" x14ac:dyDescent="0.2">
      <c r="B126" s="35"/>
      <c r="C126" s="35"/>
      <c r="D126" s="35"/>
      <c r="E126" s="35"/>
      <c r="F126" s="35"/>
      <c r="G126" s="35"/>
    </row>
  </sheetData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4"/>
  <sheetViews>
    <sheetView workbookViewId="0">
      <selection activeCell="A2" sqref="A2"/>
    </sheetView>
  </sheetViews>
  <sheetFormatPr baseColWidth="10" defaultRowHeight="12.75" x14ac:dyDescent="0.2"/>
  <cols>
    <col min="1" max="1" width="16.7109375" customWidth="1"/>
    <col min="2" max="2" width="11.42578125" customWidth="1"/>
    <col min="3" max="3" width="3.7109375" customWidth="1"/>
    <col min="4" max="4" width="14.7109375" customWidth="1"/>
    <col min="5" max="5" width="10.7109375" customWidth="1"/>
    <col min="6" max="6" width="9.7109375" customWidth="1"/>
    <col min="7" max="7" width="13.7109375" customWidth="1"/>
    <col min="8" max="8" width="7.7109375" customWidth="1"/>
    <col min="9" max="256" width="9.140625" customWidth="1"/>
  </cols>
  <sheetData>
    <row r="1" spans="1:34" x14ac:dyDescent="0.2">
      <c r="A1" s="1" t="s">
        <v>86</v>
      </c>
    </row>
    <row r="2" spans="1:34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7" t="s">
        <v>2</v>
      </c>
      <c r="B3" s="8"/>
      <c r="C3" s="8"/>
      <c r="D3" s="7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5"/>
      <c r="AF3" s="5"/>
      <c r="AG3" s="5"/>
      <c r="AH3" s="5"/>
    </row>
    <row r="4" spans="1:34" x14ac:dyDescent="0.2">
      <c r="A4" s="5" t="s">
        <v>4</v>
      </c>
      <c r="B4" s="8">
        <v>126000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5"/>
      <c r="AF4" s="5"/>
      <c r="AG4" s="5"/>
      <c r="AH4" s="5"/>
    </row>
    <row r="5" spans="1:34" x14ac:dyDescent="0.2">
      <c r="A5" s="9" t="s">
        <v>5</v>
      </c>
      <c r="B5" s="10">
        <v>99000</v>
      </c>
      <c r="C5" s="8"/>
      <c r="D5" s="8" t="s">
        <v>6</v>
      </c>
      <c r="E5" s="8">
        <v>24600</v>
      </c>
      <c r="F5" s="11" t="s">
        <v>7</v>
      </c>
      <c r="G5" s="8">
        <v>11700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5"/>
      <c r="AF5" s="5"/>
      <c r="AG5" s="5"/>
      <c r="AH5" s="5"/>
    </row>
    <row r="6" spans="1:34" x14ac:dyDescent="0.2">
      <c r="A6" s="5" t="s">
        <v>8</v>
      </c>
      <c r="B6" s="8">
        <f>B4-B5</f>
        <v>27000</v>
      </c>
      <c r="C6" s="8"/>
      <c r="D6" s="8"/>
      <c r="E6" s="8"/>
      <c r="F6" s="11" t="s">
        <v>9</v>
      </c>
      <c r="G6" s="8">
        <v>14400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5"/>
      <c r="AF6" s="5"/>
      <c r="AG6" s="5"/>
      <c r="AH6" s="5"/>
    </row>
    <row r="7" spans="1:34" x14ac:dyDescent="0.2">
      <c r="A7" s="5" t="s">
        <v>10</v>
      </c>
      <c r="B7" s="8">
        <v>7910</v>
      </c>
      <c r="C7" s="8"/>
      <c r="D7" s="8" t="s">
        <v>11</v>
      </c>
      <c r="E7" s="8">
        <v>600</v>
      </c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5"/>
      <c r="AF7" s="5"/>
      <c r="AG7" s="5"/>
      <c r="AH7" s="5"/>
    </row>
    <row r="8" spans="1:34" x14ac:dyDescent="0.2">
      <c r="A8" s="5" t="s">
        <v>12</v>
      </c>
      <c r="B8" s="8">
        <v>1090</v>
      </c>
      <c r="C8" s="8"/>
      <c r="D8" s="8" t="s">
        <v>13</v>
      </c>
      <c r="E8" s="8">
        <v>8400</v>
      </c>
      <c r="F8" s="11" t="s">
        <v>14</v>
      </c>
      <c r="G8" s="8">
        <v>7500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5"/>
      <c r="AF8" s="5"/>
      <c r="AG8" s="5"/>
      <c r="AH8" s="5"/>
    </row>
    <row r="9" spans="1:34" x14ac:dyDescent="0.2">
      <c r="A9" s="5" t="s">
        <v>15</v>
      </c>
      <c r="B9" s="8">
        <v>1800</v>
      </c>
      <c r="C9" s="8"/>
      <c r="D9" s="8" t="s">
        <v>16</v>
      </c>
      <c r="E9" s="8">
        <v>12600</v>
      </c>
      <c r="F9" s="11" t="s">
        <v>17</v>
      </c>
      <c r="G9" s="8">
        <v>7800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5"/>
      <c r="AF9" s="5"/>
      <c r="AG9" s="5"/>
      <c r="AH9" s="5"/>
    </row>
    <row r="10" spans="1:34" x14ac:dyDescent="0.2">
      <c r="A10" s="5" t="s">
        <v>18</v>
      </c>
      <c r="B10" s="8">
        <v>2520</v>
      </c>
      <c r="C10" s="8"/>
      <c r="D10" s="8" t="s">
        <v>19</v>
      </c>
      <c r="E10" s="8">
        <v>1200</v>
      </c>
      <c r="F10" s="11" t="s">
        <v>20</v>
      </c>
      <c r="G10" s="8">
        <v>2100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5"/>
      <c r="AF10" s="5"/>
      <c r="AG10" s="5"/>
      <c r="AH10" s="5"/>
    </row>
    <row r="11" spans="1:34" x14ac:dyDescent="0.2">
      <c r="A11" s="5" t="s">
        <v>21</v>
      </c>
      <c r="B11" s="8">
        <v>2880</v>
      </c>
      <c r="C11" s="8"/>
      <c r="D11" s="8"/>
      <c r="E11" s="8"/>
      <c r="F11" s="11" t="s">
        <v>22</v>
      </c>
      <c r="G11" s="8">
        <v>720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5"/>
      <c r="AF11" s="5"/>
      <c r="AG11" s="5"/>
      <c r="AH11" s="5"/>
    </row>
    <row r="12" spans="1:34" x14ac:dyDescent="0.2">
      <c r="A12" s="9" t="s">
        <v>23</v>
      </c>
      <c r="B12" s="10">
        <v>2520</v>
      </c>
      <c r="C12" s="8"/>
      <c r="D12" s="8"/>
      <c r="E12" s="8"/>
      <c r="F12" s="11" t="s">
        <v>24</v>
      </c>
      <c r="G12" s="8">
        <v>180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5"/>
      <c r="AF12" s="5"/>
      <c r="AG12" s="5"/>
      <c r="AH12" s="5"/>
    </row>
    <row r="13" spans="1:34" x14ac:dyDescent="0.2">
      <c r="A13" s="5" t="s">
        <v>25</v>
      </c>
      <c r="B13" s="8">
        <f>B6-SUM(B7:B12)</f>
        <v>8280</v>
      </c>
      <c r="C13" s="8"/>
      <c r="D13" s="8"/>
      <c r="E13" s="8"/>
      <c r="F13" s="11" t="s">
        <v>26</v>
      </c>
      <c r="G13" s="8">
        <v>600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5"/>
      <c r="AF13" s="5"/>
      <c r="AG13" s="5"/>
      <c r="AH13" s="5"/>
    </row>
    <row r="14" spans="1:34" x14ac:dyDescent="0.2">
      <c r="A14" s="5" t="s">
        <v>27</v>
      </c>
      <c r="B14" s="8"/>
      <c r="C14" s="8"/>
      <c r="D14" s="8"/>
      <c r="E14" s="8"/>
      <c r="F14" s="11" t="s">
        <v>28</v>
      </c>
      <c r="G14" s="8">
        <v>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5"/>
      <c r="AF14" s="5"/>
      <c r="AG14" s="5"/>
      <c r="AH14" s="5"/>
    </row>
    <row r="15" spans="1:34" x14ac:dyDescent="0.2">
      <c r="A15" s="9" t="s">
        <v>29</v>
      </c>
      <c r="B15" s="10">
        <v>1800</v>
      </c>
      <c r="C15" s="8"/>
      <c r="D15" s="10"/>
      <c r="E15" s="10"/>
      <c r="F15" s="12" t="s">
        <v>30</v>
      </c>
      <c r="G15" s="10">
        <v>1500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5"/>
      <c r="AF15" s="5"/>
      <c r="AG15" s="5"/>
      <c r="AH15" s="5"/>
    </row>
    <row r="16" spans="1:34" x14ac:dyDescent="0.2">
      <c r="A16" s="5" t="s">
        <v>31</v>
      </c>
      <c r="B16" s="8">
        <f>B13-B15</f>
        <v>6480</v>
      </c>
      <c r="C16" s="8"/>
      <c r="D16" s="13" t="s">
        <v>32</v>
      </c>
      <c r="E16" s="13">
        <f>SUM(E5:E15)</f>
        <v>47400</v>
      </c>
      <c r="F16" s="14" t="s">
        <v>33</v>
      </c>
      <c r="G16" s="13">
        <f>SUM(G5:G15)</f>
        <v>47400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5"/>
      <c r="AF16" s="5"/>
      <c r="AG16" s="5"/>
      <c r="AH16" s="5"/>
    </row>
    <row r="17" spans="1:34" x14ac:dyDescent="0.2">
      <c r="A17" s="5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5"/>
      <c r="AF17" s="5"/>
      <c r="AG17" s="5"/>
      <c r="AH17" s="5"/>
    </row>
    <row r="18" spans="1:34" x14ac:dyDescent="0.2">
      <c r="A18" s="5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5"/>
      <c r="AF18" s="5"/>
      <c r="AG18" s="5"/>
      <c r="AH18" s="5"/>
    </row>
    <row r="19" spans="1:34" x14ac:dyDescent="0.2">
      <c r="A19" s="7" t="s">
        <v>34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5"/>
      <c r="AF19" s="5"/>
      <c r="AG19" s="5"/>
      <c r="AH19" s="5"/>
    </row>
    <row r="20" spans="1:34" x14ac:dyDescent="0.2">
      <c r="A20" s="5" t="s">
        <v>0</v>
      </c>
      <c r="B20" s="8">
        <v>139482</v>
      </c>
      <c r="C20" s="8"/>
      <c r="D20" s="8" t="s">
        <v>35</v>
      </c>
      <c r="E20" s="15">
        <v>0.25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5"/>
      <c r="AF20" s="5"/>
      <c r="AG20" s="5"/>
      <c r="AH20" s="5"/>
    </row>
    <row r="21" spans="1:34" x14ac:dyDescent="0.2">
      <c r="A21" s="5" t="s">
        <v>36</v>
      </c>
      <c r="B21" s="8">
        <v>1500</v>
      </c>
      <c r="C21" s="8"/>
      <c r="D21" s="8" t="s">
        <v>37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5"/>
      <c r="AF21" s="5"/>
      <c r="AG21" s="5"/>
      <c r="AH21" s="5"/>
    </row>
    <row r="22" spans="1:34" x14ac:dyDescent="0.2">
      <c r="A22" s="16" t="s">
        <v>38</v>
      </c>
      <c r="B22" s="8"/>
      <c r="C22" s="8"/>
      <c r="D22" s="5" t="s">
        <v>39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5"/>
      <c r="AF22" s="5"/>
      <c r="AG22" s="5"/>
      <c r="AH22" s="5"/>
    </row>
    <row r="23" spans="1:34" x14ac:dyDescent="0.2">
      <c r="A23" s="5" t="s">
        <v>40</v>
      </c>
      <c r="B23" s="8">
        <v>114693</v>
      </c>
      <c r="C23" s="8"/>
      <c r="D23" s="8" t="s">
        <v>41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5"/>
      <c r="AF23" s="5"/>
      <c r="AG23" s="5"/>
      <c r="AH23" s="5"/>
    </row>
    <row r="24" spans="1:34" x14ac:dyDescent="0.2">
      <c r="A24" s="5" t="s">
        <v>42</v>
      </c>
      <c r="B24" s="8">
        <v>7053</v>
      </c>
      <c r="C24" s="8"/>
      <c r="D24" s="8" t="s">
        <v>43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5"/>
      <c r="AF24" s="5"/>
      <c r="AG24" s="5"/>
      <c r="AH24" s="5"/>
    </row>
    <row r="25" spans="1:34" x14ac:dyDescent="0.2">
      <c r="A25" s="5" t="s">
        <v>12</v>
      </c>
      <c r="B25" s="8">
        <v>1064</v>
      </c>
      <c r="C25" s="8"/>
      <c r="D25" s="8" t="s">
        <v>44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5"/>
      <c r="AF25" s="5"/>
      <c r="AG25" s="5"/>
      <c r="AH25" s="5"/>
    </row>
    <row r="26" spans="1:34" x14ac:dyDescent="0.2">
      <c r="A26" s="5" t="s">
        <v>45</v>
      </c>
      <c r="B26" s="8">
        <v>8118</v>
      </c>
      <c r="C26" s="8"/>
      <c r="D26" s="8" t="s">
        <v>46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5"/>
      <c r="AF26" s="5"/>
      <c r="AG26" s="5"/>
      <c r="AH26" s="5"/>
    </row>
    <row r="27" spans="1:34" x14ac:dyDescent="0.2">
      <c r="A27" s="5" t="s">
        <v>47</v>
      </c>
      <c r="B27" s="8">
        <v>3690</v>
      </c>
      <c r="C27" s="8"/>
      <c r="D27" s="8" t="s">
        <v>48</v>
      </c>
      <c r="E27" s="8"/>
      <c r="F27" s="8"/>
      <c r="G27" s="17">
        <v>600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5"/>
      <c r="AF27" s="5"/>
      <c r="AG27" s="5"/>
      <c r="AH27" s="5"/>
    </row>
    <row r="28" spans="1:34" x14ac:dyDescent="0.2">
      <c r="A28" s="5" t="s">
        <v>49</v>
      </c>
      <c r="B28" s="8">
        <v>2310</v>
      </c>
      <c r="C28" s="8"/>
      <c r="D28" s="8" t="s">
        <v>50</v>
      </c>
      <c r="E28" s="8"/>
      <c r="F28" s="8"/>
      <c r="G28" s="8">
        <v>700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5"/>
      <c r="AF28" s="5"/>
      <c r="AG28" s="5"/>
      <c r="AH28" s="5"/>
    </row>
    <row r="29" spans="1:34" x14ac:dyDescent="0.2">
      <c r="A29" s="5" t="s">
        <v>51</v>
      </c>
      <c r="B29" s="8">
        <v>1350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5"/>
      <c r="AF29" s="5"/>
      <c r="AG29" s="5"/>
      <c r="AH29" s="5"/>
    </row>
    <row r="30" spans="1:34" x14ac:dyDescent="0.2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5"/>
      <c r="AF30" s="5"/>
      <c r="AG30" s="5"/>
      <c r="AH30" s="5"/>
    </row>
    <row r="31" spans="1:34" x14ac:dyDescent="0.2">
      <c r="A31" s="1" t="s">
        <v>52</v>
      </c>
      <c r="E31" s="18" t="s">
        <v>53</v>
      </c>
      <c r="F31" s="19"/>
      <c r="G31" s="19"/>
      <c r="H31" s="2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5"/>
      <c r="AF31" s="5"/>
      <c r="AG31" s="5"/>
      <c r="AH31" s="5"/>
    </row>
    <row r="32" spans="1:34" x14ac:dyDescent="0.2">
      <c r="A32" t="s">
        <v>54</v>
      </c>
      <c r="B32" s="2">
        <f>E5</f>
        <v>24600</v>
      </c>
      <c r="E32" s="11"/>
      <c r="F32" s="21"/>
      <c r="G32" s="21"/>
      <c r="H32" s="22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5"/>
      <c r="AF32" s="5"/>
      <c r="AG32" s="5"/>
      <c r="AH32" s="5"/>
    </row>
    <row r="33" spans="1:34" x14ac:dyDescent="0.2">
      <c r="A33" t="s">
        <v>55</v>
      </c>
      <c r="B33" s="2">
        <f>B28/(1+E20)</f>
        <v>1848</v>
      </c>
      <c r="E33" s="11" t="s">
        <v>6</v>
      </c>
      <c r="F33" s="21">
        <f>B35</f>
        <v>23928</v>
      </c>
      <c r="G33" s="11" t="s">
        <v>7</v>
      </c>
      <c r="H33" s="22">
        <f>G5</f>
        <v>11700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5"/>
      <c r="AF33" s="5"/>
      <c r="AG33" s="5"/>
      <c r="AH33" s="5"/>
    </row>
    <row r="34" spans="1:34" x14ac:dyDescent="0.2">
      <c r="A34" s="3" t="s">
        <v>56</v>
      </c>
      <c r="B34" s="4">
        <f>B12</f>
        <v>2520</v>
      </c>
      <c r="E34" s="11"/>
      <c r="F34" s="21"/>
      <c r="G34" s="23" t="s">
        <v>57</v>
      </c>
      <c r="H34" s="22">
        <f>B16*(1-0.28)</f>
        <v>4665.5999999999995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5"/>
      <c r="AF34" s="5"/>
      <c r="AG34" s="5"/>
      <c r="AH34" s="5"/>
    </row>
    <row r="35" spans="1:34" x14ac:dyDescent="0.2">
      <c r="A35" t="s">
        <v>1</v>
      </c>
      <c r="B35" s="24">
        <f>B32+B33-B34</f>
        <v>23928</v>
      </c>
      <c r="E35" s="11" t="s">
        <v>11</v>
      </c>
      <c r="F35" s="25">
        <v>0</v>
      </c>
      <c r="G35" s="11" t="s">
        <v>9</v>
      </c>
      <c r="H35" s="22">
        <f>G6-B29+B21</f>
        <v>14550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5"/>
      <c r="AF35" s="5"/>
      <c r="AG35" s="5"/>
      <c r="AH35" s="5"/>
    </row>
    <row r="36" spans="1:34" x14ac:dyDescent="0.2">
      <c r="E36" s="11" t="s">
        <v>13</v>
      </c>
      <c r="F36" s="21">
        <f>E8</f>
        <v>8400</v>
      </c>
      <c r="G36" s="6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5"/>
      <c r="AF36" s="5"/>
      <c r="AG36" s="5"/>
      <c r="AH36" s="5"/>
    </row>
    <row r="37" spans="1:34" x14ac:dyDescent="0.2">
      <c r="A37" s="1" t="s">
        <v>58</v>
      </c>
      <c r="E37" s="11" t="s">
        <v>16</v>
      </c>
      <c r="F37" s="21">
        <f>B42</f>
        <v>18018</v>
      </c>
      <c r="G37" s="11" t="s">
        <v>59</v>
      </c>
      <c r="H37" s="22">
        <f>H44-(H33+H34+H35+H38+H39+H40+H41+H42+H43)</f>
        <v>4353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5"/>
      <c r="AF37" s="5"/>
      <c r="AG37" s="5"/>
      <c r="AH37" s="5"/>
    </row>
    <row r="38" spans="1:34" x14ac:dyDescent="0.2">
      <c r="A38" t="s">
        <v>54</v>
      </c>
      <c r="B38" s="2">
        <f>E9</f>
        <v>12600</v>
      </c>
      <c r="E38" s="11" t="s">
        <v>60</v>
      </c>
      <c r="F38" s="21">
        <f>E10-G27</f>
        <v>600</v>
      </c>
      <c r="G38" s="11" t="s">
        <v>17</v>
      </c>
      <c r="H38" s="22">
        <f>B49</f>
        <v>9057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5"/>
      <c r="AF38" s="5"/>
      <c r="AG38" s="5"/>
      <c r="AH38" s="5"/>
    </row>
    <row r="39" spans="1:34" x14ac:dyDescent="0.2">
      <c r="A39" t="s">
        <v>61</v>
      </c>
      <c r="B39" s="2">
        <f>B4*(1+E20)</f>
        <v>157500</v>
      </c>
      <c r="E39" s="11"/>
      <c r="F39" s="21"/>
      <c r="G39" s="11" t="s">
        <v>62</v>
      </c>
      <c r="H39" s="22">
        <f>B16*0.28</f>
        <v>1814.4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5"/>
      <c r="AF39" s="5"/>
      <c r="AG39" s="5"/>
      <c r="AH39" s="5"/>
    </row>
    <row r="40" spans="1:34" x14ac:dyDescent="0.2">
      <c r="A40" t="s">
        <v>63</v>
      </c>
      <c r="B40" s="2">
        <f>E9</f>
        <v>12600</v>
      </c>
      <c r="E40" s="11"/>
      <c r="F40" s="21"/>
      <c r="G40" s="11" t="s">
        <v>64</v>
      </c>
      <c r="H40" s="22">
        <f>B59</f>
        <v>1518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5"/>
      <c r="AF40" s="5"/>
      <c r="AG40" s="5"/>
      <c r="AH40" s="5"/>
    </row>
    <row r="41" spans="1:34" x14ac:dyDescent="0.2">
      <c r="A41" s="3" t="s">
        <v>65</v>
      </c>
      <c r="B41" s="4">
        <f>B20</f>
        <v>139482</v>
      </c>
      <c r="E41" s="11"/>
      <c r="F41" s="21"/>
      <c r="G41" s="11" t="s">
        <v>66</v>
      </c>
      <c r="H41" s="22">
        <f>E51</f>
        <v>206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5"/>
      <c r="AF41" s="5"/>
      <c r="AG41" s="5"/>
      <c r="AH41" s="5"/>
    </row>
    <row r="42" spans="1:34" x14ac:dyDescent="0.2">
      <c r="A42" t="s">
        <v>1</v>
      </c>
      <c r="B42" s="24">
        <f>B38+B39-B40-B41</f>
        <v>18018</v>
      </c>
      <c r="E42" s="11"/>
      <c r="F42" s="21"/>
      <c r="G42" s="11" t="s">
        <v>28</v>
      </c>
      <c r="H42" s="22">
        <f>G28</f>
        <v>700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5"/>
      <c r="AF42" s="5"/>
      <c r="AG42" s="5"/>
      <c r="AH42" s="5"/>
    </row>
    <row r="43" spans="1:34" x14ac:dyDescent="0.2">
      <c r="E43" s="6"/>
      <c r="G43" s="11" t="s">
        <v>30</v>
      </c>
      <c r="H43" s="22">
        <f>E57</f>
        <v>2382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5"/>
      <c r="AF43" s="5"/>
      <c r="AG43" s="5"/>
      <c r="AH43" s="5"/>
    </row>
    <row r="44" spans="1:34" x14ac:dyDescent="0.2">
      <c r="A44" s="1" t="s">
        <v>67</v>
      </c>
      <c r="E44" s="27" t="s">
        <v>32</v>
      </c>
      <c r="F44" s="28">
        <f>SUM(F33:F43)</f>
        <v>50946</v>
      </c>
      <c r="G44" s="27" t="s">
        <v>33</v>
      </c>
      <c r="H44" s="29">
        <f>F44</f>
        <v>50946</v>
      </c>
      <c r="I44" s="8">
        <f>SUM(H33:H43)</f>
        <v>50946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5"/>
      <c r="AF44" s="5"/>
      <c r="AG44" s="5"/>
      <c r="AH44" s="5"/>
    </row>
    <row r="45" spans="1:34" x14ac:dyDescent="0.2">
      <c r="A45" t="s">
        <v>54</v>
      </c>
      <c r="B45" s="8">
        <f>G9</f>
        <v>7800</v>
      </c>
      <c r="C45" s="8"/>
      <c r="D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5"/>
      <c r="AF45" s="5"/>
      <c r="AG45" s="5"/>
      <c r="AH45" s="5"/>
    </row>
    <row r="46" spans="1:34" x14ac:dyDescent="0.2">
      <c r="A46" s="5" t="s">
        <v>68</v>
      </c>
      <c r="B46" s="8">
        <f>B5*(1+E20)</f>
        <v>123750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5"/>
      <c r="AF46" s="5"/>
      <c r="AG46" s="5"/>
      <c r="AH46" s="5"/>
    </row>
    <row r="47" spans="1:34" x14ac:dyDescent="0.2">
      <c r="A47" s="5" t="s">
        <v>69</v>
      </c>
      <c r="B47" s="8">
        <f>B23</f>
        <v>114693</v>
      </c>
      <c r="C47" s="8"/>
      <c r="D47" s="7" t="s">
        <v>70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5"/>
      <c r="AF47" s="5"/>
      <c r="AG47" s="5"/>
      <c r="AH47" s="5"/>
    </row>
    <row r="48" spans="1:34" x14ac:dyDescent="0.2">
      <c r="A48" s="9" t="s">
        <v>71</v>
      </c>
      <c r="B48" s="10">
        <f>G9</f>
        <v>7800</v>
      </c>
      <c r="C48" s="8"/>
      <c r="D48" s="5" t="s">
        <v>54</v>
      </c>
      <c r="E48" s="8">
        <f>G12</f>
        <v>180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5"/>
      <c r="AF48" s="5"/>
      <c r="AG48" s="5"/>
      <c r="AH48" s="5"/>
    </row>
    <row r="49" spans="1:34" x14ac:dyDescent="0.2">
      <c r="A49" s="5" t="s">
        <v>1</v>
      </c>
      <c r="B49" s="13">
        <f>B45+B46-B47-B48</f>
        <v>9057</v>
      </c>
      <c r="C49" s="8"/>
      <c r="D49" s="5" t="s">
        <v>72</v>
      </c>
      <c r="E49" s="8">
        <f>B8</f>
        <v>1090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5"/>
      <c r="AF49" s="5"/>
      <c r="AG49" s="5"/>
      <c r="AH49" s="5"/>
    </row>
    <row r="50" spans="1:34" x14ac:dyDescent="0.2">
      <c r="A50" s="5"/>
      <c r="B50" s="8"/>
      <c r="C50" s="8"/>
      <c r="D50" s="9" t="s">
        <v>73</v>
      </c>
      <c r="E50" s="10">
        <f>B25</f>
        <v>1064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5"/>
      <c r="AF50" s="5"/>
      <c r="AG50" s="5"/>
      <c r="AH50" s="5"/>
    </row>
    <row r="51" spans="1:34" x14ac:dyDescent="0.2">
      <c r="A51" s="1" t="s">
        <v>74</v>
      </c>
      <c r="B51" s="8"/>
      <c r="C51" s="8"/>
      <c r="D51" s="5" t="s">
        <v>1</v>
      </c>
      <c r="E51" s="8">
        <f>E48+E49-E50</f>
        <v>206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5"/>
      <c r="AF51" s="5"/>
      <c r="AG51" s="5"/>
      <c r="AH51" s="5"/>
    </row>
    <row r="52" spans="1:34" x14ac:dyDescent="0.2">
      <c r="A52" s="5" t="s">
        <v>75</v>
      </c>
      <c r="B52" s="8">
        <f>B4*$E$20</f>
        <v>31500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5"/>
      <c r="AF52" s="5"/>
      <c r="AG52" s="5"/>
      <c r="AH52" s="5"/>
    </row>
    <row r="53" spans="1:34" x14ac:dyDescent="0.2">
      <c r="A53" s="5" t="s">
        <v>76</v>
      </c>
      <c r="B53" s="8">
        <f>B5*$E$20</f>
        <v>24750</v>
      </c>
      <c r="C53" s="8" t="s">
        <v>77</v>
      </c>
      <c r="D53" s="13" t="s">
        <v>78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5"/>
      <c r="AF53" s="5"/>
      <c r="AG53" s="5"/>
      <c r="AH53" s="5"/>
    </row>
    <row r="54" spans="1:34" x14ac:dyDescent="0.2">
      <c r="A54" s="5" t="s">
        <v>79</v>
      </c>
      <c r="B54" s="8">
        <f>(B9+B10+B11)*$E$20</f>
        <v>1800</v>
      </c>
      <c r="C54" s="8"/>
      <c r="D54" s="8" t="s">
        <v>54</v>
      </c>
      <c r="E54" s="8">
        <f>G15</f>
        <v>1500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5"/>
      <c r="AF54" s="5"/>
      <c r="AG54" s="5"/>
      <c r="AH54" s="5"/>
    </row>
    <row r="55" spans="1:34" x14ac:dyDescent="0.2">
      <c r="A55" s="9" t="s">
        <v>80</v>
      </c>
      <c r="B55" s="10">
        <f>B28*$E$20/(1+$E$20)</f>
        <v>462</v>
      </c>
      <c r="C55" s="8"/>
      <c r="D55" s="8" t="s">
        <v>81</v>
      </c>
      <c r="E55" s="8">
        <f>(B9+B10+B11)*(1+E20)</f>
        <v>9000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5"/>
      <c r="AF55" s="5"/>
      <c r="AG55" s="5"/>
      <c r="AH55" s="5"/>
    </row>
    <row r="56" spans="1:34" x14ac:dyDescent="0.2">
      <c r="A56" s="5" t="s">
        <v>82</v>
      </c>
      <c r="B56" s="8">
        <f>B52-B53-B54-B55</f>
        <v>4488</v>
      </c>
      <c r="C56" s="8"/>
      <c r="D56" s="10" t="s">
        <v>83</v>
      </c>
      <c r="E56" s="10">
        <f>B26</f>
        <v>8118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5"/>
      <c r="AF56" s="5"/>
      <c r="AG56" s="5"/>
      <c r="AH56" s="5"/>
    </row>
    <row r="57" spans="1:34" x14ac:dyDescent="0.2">
      <c r="A57" s="5" t="s">
        <v>84</v>
      </c>
      <c r="B57" s="8">
        <f>B27</f>
        <v>3690</v>
      </c>
      <c r="C57" s="8"/>
      <c r="D57" s="8" t="s">
        <v>1</v>
      </c>
      <c r="E57" s="8">
        <f>E54+E55-E56</f>
        <v>2382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5"/>
      <c r="AF57" s="5"/>
      <c r="AG57" s="5"/>
      <c r="AH57" s="5"/>
    </row>
    <row r="58" spans="1:34" x14ac:dyDescent="0.2">
      <c r="A58" s="3" t="s">
        <v>54</v>
      </c>
      <c r="B58" s="10">
        <f>G11</f>
        <v>720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5"/>
      <c r="AF58" s="5"/>
      <c r="AG58" s="5"/>
      <c r="AH58" s="5"/>
    </row>
    <row r="59" spans="1:34" x14ac:dyDescent="0.2">
      <c r="A59" t="s">
        <v>1</v>
      </c>
      <c r="B59" s="24">
        <f>B58+B56-B57</f>
        <v>1518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5"/>
      <c r="AF59" s="5"/>
      <c r="AG59" s="5"/>
      <c r="AH59" s="5"/>
    </row>
    <row r="60" spans="1:34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5"/>
      <c r="AF60" s="5"/>
      <c r="AG60" s="5"/>
      <c r="AH60" s="5"/>
    </row>
    <row r="61" spans="1:34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5"/>
      <c r="AF61" s="5"/>
      <c r="AG61" s="5"/>
      <c r="AH61" s="5"/>
    </row>
    <row r="62" spans="1:34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5"/>
      <c r="AF62" s="5"/>
      <c r="AG62" s="5"/>
      <c r="AH62" s="5"/>
    </row>
    <row r="63" spans="1:34" x14ac:dyDescent="0.2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5"/>
      <c r="AF63" s="5"/>
      <c r="AG63" s="5"/>
      <c r="AH63" s="5"/>
    </row>
    <row r="64" spans="1:34" x14ac:dyDescent="0.2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5"/>
      <c r="AF64" s="5"/>
      <c r="AG64" s="5"/>
      <c r="AH64" s="5"/>
    </row>
    <row r="65" spans="1:34" x14ac:dyDescent="0.2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5"/>
      <c r="AF65" s="5"/>
      <c r="AG65" s="5"/>
      <c r="AH65" s="5"/>
    </row>
    <row r="66" spans="1:34" x14ac:dyDescent="0.2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5"/>
      <c r="AF66" s="5"/>
      <c r="AG66" s="5"/>
      <c r="AH66" s="5"/>
    </row>
    <row r="67" spans="1:34" x14ac:dyDescent="0.2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5"/>
      <c r="AF67" s="5"/>
      <c r="AG67" s="5"/>
      <c r="AH67" s="5"/>
    </row>
    <row r="68" spans="1:34" x14ac:dyDescent="0.2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5"/>
      <c r="AF68" s="5"/>
      <c r="AG68" s="5"/>
      <c r="AH68" s="5"/>
    </row>
    <row r="69" spans="1:34" x14ac:dyDescent="0.2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5"/>
      <c r="AF69" s="5"/>
      <c r="AG69" s="5"/>
      <c r="AH69" s="5"/>
    </row>
    <row r="70" spans="1:34" x14ac:dyDescent="0.2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5"/>
      <c r="AF70" s="5"/>
      <c r="AG70" s="5"/>
      <c r="AH70" s="5"/>
    </row>
    <row r="71" spans="1:34" x14ac:dyDescent="0.2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5"/>
      <c r="AF71" s="5"/>
      <c r="AG71" s="5"/>
      <c r="AH71" s="5"/>
    </row>
    <row r="72" spans="1:34" x14ac:dyDescent="0.2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5"/>
      <c r="AF72" s="5"/>
      <c r="AG72" s="5"/>
      <c r="AH72" s="5"/>
    </row>
    <row r="73" spans="1:34" x14ac:dyDescent="0.2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5"/>
      <c r="AF73" s="5"/>
      <c r="AG73" s="5"/>
      <c r="AH73" s="5"/>
    </row>
    <row r="74" spans="1:34" x14ac:dyDescent="0.2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5"/>
      <c r="AF74" s="5"/>
      <c r="AG74" s="5"/>
      <c r="AH74" s="5"/>
    </row>
    <row r="75" spans="1:34" x14ac:dyDescent="0.2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5"/>
      <c r="AF75" s="5"/>
      <c r="AG75" s="5"/>
      <c r="AH75" s="5"/>
    </row>
    <row r="76" spans="1:34" x14ac:dyDescent="0.2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5"/>
      <c r="AF76" s="5"/>
      <c r="AG76" s="5"/>
      <c r="AH76" s="5"/>
    </row>
    <row r="77" spans="1:34" x14ac:dyDescent="0.2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5"/>
      <c r="AF77" s="5"/>
      <c r="AG77" s="5"/>
      <c r="AH77" s="5"/>
    </row>
    <row r="78" spans="1:34" x14ac:dyDescent="0.2">
      <c r="A78" s="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5"/>
      <c r="AF78" s="5"/>
      <c r="AG78" s="5"/>
      <c r="AH78" s="5"/>
    </row>
    <row r="79" spans="1:34" x14ac:dyDescent="0.2">
      <c r="A79" s="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5"/>
      <c r="AF79" s="5"/>
      <c r="AG79" s="5"/>
      <c r="AH79" s="5"/>
    </row>
    <row r="80" spans="1:34" x14ac:dyDescent="0.2">
      <c r="A80" s="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5"/>
      <c r="AF80" s="5"/>
      <c r="AG80" s="5"/>
      <c r="AH80" s="5"/>
    </row>
    <row r="81" spans="1:34" x14ac:dyDescent="0.2">
      <c r="A81" s="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5"/>
      <c r="AF81" s="5"/>
      <c r="AG81" s="5"/>
      <c r="AH81" s="5"/>
    </row>
    <row r="82" spans="1:34" x14ac:dyDescent="0.2">
      <c r="A82" s="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5"/>
      <c r="AF82" s="5"/>
      <c r="AG82" s="5"/>
      <c r="AH82" s="5"/>
    </row>
    <row r="83" spans="1:34" x14ac:dyDescent="0.2">
      <c r="A83" s="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5"/>
      <c r="AF83" s="5"/>
      <c r="AG83" s="5"/>
      <c r="AH83" s="5"/>
    </row>
    <row r="84" spans="1:34" x14ac:dyDescent="0.2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5"/>
      <c r="AF84" s="5"/>
      <c r="AG84" s="5"/>
      <c r="AH84" s="5"/>
    </row>
    <row r="85" spans="1:34" x14ac:dyDescent="0.2">
      <c r="A85" s="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5"/>
      <c r="AF85" s="5"/>
      <c r="AG85" s="5"/>
      <c r="AH85" s="5"/>
    </row>
    <row r="86" spans="1:34" x14ac:dyDescent="0.2">
      <c r="A86" s="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5"/>
      <c r="AF86" s="5"/>
      <c r="AG86" s="5"/>
      <c r="AH86" s="5"/>
    </row>
    <row r="87" spans="1:34" x14ac:dyDescent="0.2">
      <c r="A87" s="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5"/>
      <c r="AF87" s="5"/>
      <c r="AG87" s="5"/>
      <c r="AH87" s="5"/>
    </row>
    <row r="88" spans="1:34" x14ac:dyDescent="0.2">
      <c r="A88" s="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5"/>
      <c r="AF88" s="5"/>
      <c r="AG88" s="5"/>
      <c r="AH88" s="5"/>
    </row>
    <row r="89" spans="1:34" x14ac:dyDescent="0.2">
      <c r="A89" s="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5"/>
      <c r="AF89" s="5"/>
      <c r="AG89" s="5"/>
      <c r="AH89" s="5"/>
    </row>
    <row r="90" spans="1:34" x14ac:dyDescent="0.2">
      <c r="A90" s="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5"/>
      <c r="AF90" s="5"/>
      <c r="AG90" s="5"/>
      <c r="AH90" s="5"/>
    </row>
    <row r="91" spans="1:34" x14ac:dyDescent="0.2">
      <c r="A91" s="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5"/>
      <c r="AF91" s="5"/>
      <c r="AG91" s="5"/>
      <c r="AH91" s="5"/>
    </row>
    <row r="92" spans="1:34" x14ac:dyDescent="0.2">
      <c r="A92" s="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5"/>
      <c r="AF92" s="5"/>
      <c r="AG92" s="5"/>
      <c r="AH92" s="5"/>
    </row>
    <row r="93" spans="1:34" x14ac:dyDescent="0.2">
      <c r="A93" s="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5"/>
      <c r="AF93" s="5"/>
      <c r="AG93" s="5"/>
      <c r="AH93" s="5"/>
    </row>
    <row r="94" spans="1:34" x14ac:dyDescent="0.2">
      <c r="A94" s="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5"/>
      <c r="AF94" s="5"/>
      <c r="AG94" s="5"/>
      <c r="AH94" s="5"/>
    </row>
    <row r="95" spans="1:34" x14ac:dyDescent="0.2">
      <c r="A95" s="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5"/>
      <c r="AF95" s="5"/>
      <c r="AG95" s="5"/>
      <c r="AH95" s="5"/>
    </row>
    <row r="96" spans="1:34" x14ac:dyDescent="0.2">
      <c r="A96" s="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5"/>
      <c r="AF96" s="5"/>
      <c r="AG96" s="5"/>
      <c r="AH96" s="5"/>
    </row>
    <row r="97" spans="1:34" x14ac:dyDescent="0.2">
      <c r="A97" s="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5"/>
      <c r="AF97" s="5"/>
      <c r="AG97" s="5"/>
      <c r="AH97" s="5"/>
    </row>
    <row r="98" spans="1:34" x14ac:dyDescent="0.2">
      <c r="A98" s="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5"/>
      <c r="AF98" s="5"/>
      <c r="AG98" s="5"/>
      <c r="AH98" s="5"/>
    </row>
    <row r="99" spans="1:34" x14ac:dyDescent="0.2">
      <c r="A99" s="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5"/>
      <c r="AF99" s="5"/>
      <c r="AG99" s="5"/>
      <c r="AH99" s="5"/>
    </row>
    <row r="100" spans="1:34" x14ac:dyDescent="0.2">
      <c r="A100" s="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5"/>
      <c r="AF100" s="5"/>
      <c r="AG100" s="5"/>
      <c r="AH100" s="5"/>
    </row>
    <row r="101" spans="1:34" x14ac:dyDescent="0.2">
      <c r="A101" s="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5"/>
      <c r="AF101" s="5"/>
      <c r="AG101" s="5"/>
      <c r="AH101" s="5"/>
    </row>
    <row r="102" spans="1:34" x14ac:dyDescent="0.2">
      <c r="A102" s="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5"/>
      <c r="AF102" s="5"/>
      <c r="AG102" s="5"/>
      <c r="AH102" s="5"/>
    </row>
    <row r="103" spans="1:34" x14ac:dyDescent="0.2">
      <c r="A103" s="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5"/>
      <c r="AF103" s="5"/>
      <c r="AG103" s="5"/>
      <c r="AH103" s="5"/>
    </row>
    <row r="104" spans="1:34" x14ac:dyDescent="0.2">
      <c r="A104" s="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5"/>
      <c r="AF104" s="5"/>
      <c r="AG104" s="5"/>
      <c r="AH104" s="5"/>
    </row>
    <row r="105" spans="1:34" x14ac:dyDescent="0.2">
      <c r="A105" s="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5"/>
      <c r="AF105" s="5"/>
      <c r="AG105" s="5"/>
      <c r="AH105" s="5"/>
    </row>
    <row r="106" spans="1:34" x14ac:dyDescent="0.2">
      <c r="A106" s="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5"/>
      <c r="AF106" s="5"/>
      <c r="AG106" s="5"/>
      <c r="AH106" s="5"/>
    </row>
    <row r="107" spans="1:34" x14ac:dyDescent="0.2">
      <c r="A107" s="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5"/>
      <c r="AF107" s="5"/>
      <c r="AG107" s="5"/>
      <c r="AH107" s="5"/>
    </row>
    <row r="108" spans="1:34" x14ac:dyDescent="0.2">
      <c r="A108" s="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5"/>
      <c r="AF108" s="5"/>
      <c r="AG108" s="5"/>
      <c r="AH108" s="5"/>
    </row>
    <row r="109" spans="1:34" x14ac:dyDescent="0.2">
      <c r="A109" s="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5"/>
      <c r="AF109" s="5"/>
      <c r="AG109" s="5"/>
      <c r="AH109" s="5"/>
    </row>
    <row r="110" spans="1:34" x14ac:dyDescent="0.2">
      <c r="A110" s="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5"/>
      <c r="AF110" s="5"/>
      <c r="AG110" s="5"/>
      <c r="AH110" s="5"/>
    </row>
    <row r="111" spans="1:34" x14ac:dyDescent="0.2">
      <c r="A111" s="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5"/>
      <c r="AF111" s="5"/>
      <c r="AG111" s="5"/>
      <c r="AH111" s="5"/>
    </row>
    <row r="112" spans="1:34" x14ac:dyDescent="0.2">
      <c r="A112" s="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5"/>
      <c r="AF112" s="5"/>
      <c r="AG112" s="5"/>
      <c r="AH112" s="5"/>
    </row>
    <row r="113" spans="1:34" x14ac:dyDescent="0.2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5"/>
      <c r="AF113" s="5"/>
      <c r="AG113" s="5"/>
      <c r="AH113" s="5"/>
    </row>
    <row r="114" spans="1:34" x14ac:dyDescent="0.2">
      <c r="A114" s="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5"/>
      <c r="AF114" s="5"/>
      <c r="AG114" s="5"/>
      <c r="AH114" s="5"/>
    </row>
    <row r="115" spans="1:34" x14ac:dyDescent="0.2">
      <c r="A115" s="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5"/>
      <c r="AF115" s="5"/>
      <c r="AG115" s="5"/>
      <c r="AH115" s="5"/>
    </row>
    <row r="116" spans="1:34" x14ac:dyDescent="0.2">
      <c r="A116" s="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5"/>
      <c r="AF116" s="5"/>
      <c r="AG116" s="5"/>
      <c r="AH116" s="5"/>
    </row>
    <row r="117" spans="1:34" x14ac:dyDescent="0.2">
      <c r="A117" s="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5"/>
      <c r="AF117" s="5"/>
      <c r="AG117" s="5"/>
      <c r="AH117" s="5"/>
    </row>
    <row r="118" spans="1:34" x14ac:dyDescent="0.2">
      <c r="A118" s="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5"/>
      <c r="AF118" s="5"/>
      <c r="AG118" s="5"/>
      <c r="AH118" s="5"/>
    </row>
    <row r="119" spans="1:34" x14ac:dyDescent="0.2">
      <c r="A119" s="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5"/>
      <c r="AF119" s="5"/>
      <c r="AG119" s="5"/>
      <c r="AH119" s="5"/>
    </row>
    <row r="120" spans="1:34" x14ac:dyDescent="0.2">
      <c r="A120" s="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5"/>
      <c r="AF120" s="5"/>
      <c r="AG120" s="5"/>
      <c r="AH120" s="5"/>
    </row>
    <row r="121" spans="1:34" x14ac:dyDescent="0.2">
      <c r="A121" s="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5"/>
      <c r="AF121" s="5"/>
      <c r="AG121" s="5"/>
      <c r="AH121" s="5"/>
    </row>
    <row r="122" spans="1:34" x14ac:dyDescent="0.2">
      <c r="A122" s="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5"/>
      <c r="AF122" s="5"/>
      <c r="AG122" s="5"/>
      <c r="AH122" s="5"/>
    </row>
    <row r="123" spans="1:34" x14ac:dyDescent="0.2">
      <c r="A123" s="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5"/>
      <c r="AF123" s="5"/>
      <c r="AG123" s="5"/>
      <c r="AH123" s="5"/>
    </row>
    <row r="124" spans="1:34" x14ac:dyDescent="0.2">
      <c r="A124" s="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5"/>
      <c r="AF124" s="5"/>
      <c r="AG124" s="5"/>
      <c r="AH124" s="5"/>
    </row>
    <row r="125" spans="1:34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</sheetData>
  <pageMargins left="0.19685039370078741" right="0.19685039370078741" top="0.19685039370078741" bottom="0.19685039370078741" header="0.51181102362204722" footer="0.51181102362204722"/>
  <pageSetup paperSize="9" orientation="portrait" horizontalDpi="400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Opp 1</vt:lpstr>
      <vt:lpstr>Opp 2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Helbæk</dc:creator>
  <cp:lastModifiedBy>Helbæk Morten</cp:lastModifiedBy>
  <cp:lastPrinted>2002-01-26T19:09:04Z</cp:lastPrinted>
  <dcterms:created xsi:type="dcterms:W3CDTF">2002-01-25T11:05:01Z</dcterms:created>
  <dcterms:modified xsi:type="dcterms:W3CDTF">2015-10-11T14:05:21Z</dcterms:modified>
</cp:coreProperties>
</file>