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dOk_NTNU_2015\Ovinger_2015\"/>
    </mc:Choice>
  </mc:AlternateContent>
  <bookViews>
    <workbookView xWindow="360" yWindow="945" windowWidth="16260" windowHeight="7785"/>
  </bookViews>
  <sheets>
    <sheet name="Opp 1" sheetId="1" r:id="rId1"/>
    <sheet name="Opp 2" sheetId="5" r:id="rId2"/>
    <sheet name="Opp 3" sheetId="6" r:id="rId3"/>
  </sheets>
  <externalReferences>
    <externalReference r:id="rId4"/>
  </externalReferences>
  <definedNames>
    <definedName name="anscount" hidden="1">1</definedName>
    <definedName name="d_1">'[1]Løsn kap 5'!$E$164</definedName>
    <definedName name="d_2">'[1]Løsn kap 5'!$E$165</definedName>
    <definedName name="rente">'[1]Løsn kap 5'!$B$166</definedName>
    <definedName name="S">'[1]Løsn kap 5'!$B$164</definedName>
    <definedName name="sencount" hidden="1">2</definedName>
    <definedName name="sigma">'[1]Løsn kap 5'!$B$167</definedName>
    <definedName name="T">'[1]Løsn kap 5'!$B$168</definedName>
    <definedName name="X">'[1]Løsn kap 5'!$B$165</definedName>
  </definedNames>
  <calcPr calcId="152511"/>
</workbook>
</file>

<file path=xl/calcChain.xml><?xml version="1.0" encoding="utf-8"?>
<calcChain xmlns="http://schemas.openxmlformats.org/spreadsheetml/2006/main">
  <c r="B66" i="6" l="1"/>
  <c r="B65" i="6"/>
  <c r="B64" i="6"/>
  <c r="B67" i="6" s="1"/>
  <c r="F56" i="6" s="1"/>
  <c r="F58" i="6"/>
  <c r="B58" i="6"/>
  <c r="H57" i="6"/>
  <c r="H54" i="6"/>
  <c r="F54" i="6"/>
  <c r="B53" i="6"/>
  <c r="B52" i="6"/>
  <c r="B51" i="6"/>
  <c r="B49" i="6"/>
  <c r="B48" i="6"/>
  <c r="G44" i="6"/>
  <c r="B44" i="6"/>
  <c r="G43" i="6"/>
  <c r="G42" i="6"/>
  <c r="C40" i="6"/>
  <c r="H60" i="6" s="1"/>
  <c r="B40" i="6"/>
  <c r="C37" i="6"/>
  <c r="F57" i="6" s="1"/>
  <c r="B36" i="6"/>
  <c r="B38" i="6" s="1"/>
  <c r="G35" i="6"/>
  <c r="F25" i="6"/>
  <c r="F27" i="6" s="1"/>
  <c r="B42" i="6" s="1"/>
  <c r="G16" i="6"/>
  <c r="E16" i="6"/>
  <c r="B10" i="6"/>
  <c r="B12" i="6" s="1"/>
  <c r="G45" i="6" l="1"/>
  <c r="C43" i="6" s="1"/>
  <c r="H62" i="6" s="1"/>
  <c r="B54" i="6"/>
  <c r="B13" i="6"/>
  <c r="H61" i="6" s="1"/>
  <c r="B14" i="6"/>
  <c r="H55" i="6" s="1"/>
  <c r="F66" i="6"/>
  <c r="G37" i="6"/>
  <c r="G36" i="6" s="1"/>
  <c r="C42" i="6" s="1"/>
  <c r="H63" i="6" s="1"/>
  <c r="G39" i="6" l="1"/>
  <c r="B41" i="6" s="1"/>
  <c r="B45" i="6" s="1"/>
  <c r="B46" i="6" s="1"/>
  <c r="B56" i="6" s="1"/>
  <c r="B59" i="6" s="1"/>
  <c r="H59" i="6" s="1"/>
  <c r="G38" i="6" l="1"/>
  <c r="H64" i="6" s="1"/>
  <c r="H66" i="6" s="1"/>
  <c r="B47" i="5" l="1"/>
  <c r="B27" i="5"/>
  <c r="B28" i="5" s="1"/>
  <c r="B19" i="5"/>
  <c r="B20" i="5" s="1"/>
  <c r="B11" i="5"/>
  <c r="B12" i="5" s="1"/>
  <c r="H22" i="1"/>
  <c r="H24" i="1" s="1"/>
  <c r="E20" i="1"/>
  <c r="B6" i="1"/>
  <c r="C6" i="1"/>
  <c r="B7" i="1"/>
  <c r="D17" i="1" s="1"/>
  <c r="C7" i="1"/>
  <c r="E18" i="1" s="1"/>
  <c r="D11" i="1"/>
  <c r="D20" i="1" s="1"/>
  <c r="G20" i="1" s="1"/>
  <c r="E11" i="1"/>
  <c r="F11" i="1"/>
  <c r="F20" i="1" s="1"/>
  <c r="G11" i="1"/>
  <c r="D12" i="1"/>
  <c r="F21" i="1" s="1"/>
  <c r="G21" i="1" s="1"/>
  <c r="E12" i="1"/>
  <c r="F12" i="1"/>
  <c r="I23" i="1" s="1"/>
  <c r="G12" i="1"/>
  <c r="B21" i="5" l="1"/>
  <c r="C21" i="5" s="1"/>
  <c r="E24" i="1"/>
  <c r="G18" i="1"/>
  <c r="B29" i="5"/>
  <c r="C29" i="5" s="1"/>
  <c r="B13" i="5"/>
  <c r="B15" i="5"/>
  <c r="I24" i="1"/>
  <c r="K23" i="1"/>
  <c r="F24" i="1"/>
  <c r="D24" i="1"/>
  <c r="G24" i="1" s="1"/>
  <c r="G17" i="1"/>
  <c r="K24" i="1"/>
  <c r="K22" i="1"/>
  <c r="B36" i="5" l="1"/>
  <c r="B45" i="5" s="1"/>
  <c r="B48" i="5" s="1"/>
  <c r="C15" i="5"/>
  <c r="K26" i="1"/>
  <c r="F40" i="5"/>
  <c r="F47" i="5" s="1"/>
  <c r="C13" i="5"/>
  <c r="F39" i="5" s="1"/>
  <c r="G26" i="1"/>
  <c r="B31" i="5"/>
  <c r="B23" i="5"/>
  <c r="C23" i="5" l="1"/>
  <c r="C36" i="5"/>
  <c r="C45" i="5" s="1"/>
  <c r="C48" i="5" s="1"/>
  <c r="C31" i="5"/>
  <c r="F38" i="5" s="1"/>
  <c r="F46" i="5" s="1"/>
  <c r="F48" i="5" s="1"/>
  <c r="D36" i="5"/>
  <c r="D45" i="5" s="1"/>
  <c r="D48" i="5" s="1"/>
  <c r="D37" i="5"/>
  <c r="D46" i="5" s="1"/>
</calcChain>
</file>

<file path=xl/sharedStrings.xml><?xml version="1.0" encoding="utf-8"?>
<sst xmlns="http://schemas.openxmlformats.org/spreadsheetml/2006/main" count="188" uniqueCount="143">
  <si>
    <t>(Kontroll)</t>
  </si>
  <si>
    <t>salg</t>
  </si>
  <si>
    <t>budsj salg</t>
  </si>
  <si>
    <t>nov x5</t>
  </si>
  <si>
    <t>des x5</t>
  </si>
  <si>
    <t>jan x6</t>
  </si>
  <si>
    <t>feb x6</t>
  </si>
  <si>
    <t>mars x6</t>
  </si>
  <si>
    <t>1. Kvartal</t>
  </si>
  <si>
    <t>kontant</t>
  </si>
  <si>
    <t>kreditt</t>
  </si>
  <si>
    <t>Salgbudsjett</t>
  </si>
  <si>
    <t>kredittsalg nov</t>
  </si>
  <si>
    <t>kredittsalg des</t>
  </si>
  <si>
    <t>apr x6</t>
  </si>
  <si>
    <t>mai x6</t>
  </si>
  <si>
    <t>juni x6</t>
  </si>
  <si>
    <t>2. Kvartal</t>
  </si>
  <si>
    <t>SUM</t>
  </si>
  <si>
    <t>kontantsalg</t>
  </si>
  <si>
    <t>kredittsalg jan</t>
  </si>
  <si>
    <t>kredittsalg feb</t>
  </si>
  <si>
    <t>kredittsalg mars</t>
  </si>
  <si>
    <t>Oppgave 1</t>
  </si>
  <si>
    <t>Arbeidsgiveravgift</t>
  </si>
  <si>
    <t>Feriepenger</t>
  </si>
  <si>
    <t>Budsjett for lønn, arbeidsgiveravgift og feriepenger</t>
  </si>
  <si>
    <t>Juli</t>
  </si>
  <si>
    <t>Arbgivavgift</t>
  </si>
  <si>
    <t>Budsj lønn (inkl. arb.g.avg. + feriep)</t>
  </si>
  <si>
    <t>Arb.giv.avg.grunnlag (lønn + feriep)</t>
  </si>
  <si>
    <t>Feriepenger (betales ut neste år)</t>
  </si>
  <si>
    <t>(forfall 15. sept neste år)</t>
  </si>
  <si>
    <t>Lønnsutbetaling</t>
  </si>
  <si>
    <t>(forfall 15. sept)</t>
  </si>
  <si>
    <t>Aug</t>
  </si>
  <si>
    <t>Sept</t>
  </si>
  <si>
    <t>(forfall 15. nov)</t>
  </si>
  <si>
    <t>Utbetalinger</t>
  </si>
  <si>
    <t>Lønn</t>
  </si>
  <si>
    <t>?</t>
  </si>
  <si>
    <t>Skyldig arbgiveravgift på lønn sept</t>
  </si>
  <si>
    <t>Skyldig arbgiveravgift på feriepenger</t>
  </si>
  <si>
    <t>Skyldige feriepenger</t>
  </si>
  <si>
    <t>feriepenger</t>
  </si>
  <si>
    <t>Arbgiveravg på feriep (forfall 15.sept)</t>
  </si>
  <si>
    <t>Sum lønn</t>
  </si>
  <si>
    <t>Sum arbeidsgiveravgift</t>
  </si>
  <si>
    <t>Sum feriepenger</t>
  </si>
  <si>
    <t>Oppgave 3</t>
  </si>
  <si>
    <t xml:space="preserve"> pr. 30/9</t>
  </si>
  <si>
    <t xml:space="preserve">UB, skyldig </t>
  </si>
  <si>
    <t>3. Kvart</t>
  </si>
  <si>
    <t>Oppgave 2</t>
  </si>
  <si>
    <t>Resultatbudsjett for januar 2014</t>
  </si>
  <si>
    <t xml:space="preserve">Balanse 1. januar 2014: </t>
  </si>
  <si>
    <t>Salgsinntekter</t>
  </si>
  <si>
    <t>Anleggsm</t>
  </si>
  <si>
    <t>Aksjekap</t>
  </si>
  <si>
    <t xml:space="preserve"> - varekostnad</t>
  </si>
  <si>
    <t>Annen EK</t>
  </si>
  <si>
    <t xml:space="preserve"> - Lønn</t>
  </si>
  <si>
    <t>Varelager</t>
  </si>
  <si>
    <t>Lang gjeld</t>
  </si>
  <si>
    <t xml:space="preserve"> - Bet. driftskostn</t>
  </si>
  <si>
    <t>Kundef</t>
  </si>
  <si>
    <t xml:space="preserve"> - Avskrivninger</t>
  </si>
  <si>
    <t>Bank</t>
  </si>
  <si>
    <t>Kassekred</t>
  </si>
  <si>
    <t>Driftsresultat</t>
  </si>
  <si>
    <t>Lev.gjeld</t>
  </si>
  <si>
    <t xml:space="preserve"> - rentekostn</t>
  </si>
  <si>
    <t>Skyld skatt</t>
  </si>
  <si>
    <t>Res. før skatt</t>
  </si>
  <si>
    <t xml:space="preserve"> Skyld mva</t>
  </si>
  <si>
    <t xml:space="preserve"> - skatt</t>
  </si>
  <si>
    <t>Sk. arbg.av</t>
  </si>
  <si>
    <t>Budsj res e skatt</t>
  </si>
  <si>
    <t>Sk. feriep</t>
  </si>
  <si>
    <t>Sum EI</t>
  </si>
  <si>
    <t>Sum EK og GJ</t>
  </si>
  <si>
    <t>Skattesats</t>
  </si>
  <si>
    <t>Mva</t>
  </si>
  <si>
    <t xml:space="preserve">Mva betales på betalbare driftskostnader </t>
  </si>
  <si>
    <t>som forfaller i samme mnd som de påløper.</t>
  </si>
  <si>
    <t>Kundekred (dg)</t>
  </si>
  <si>
    <t>Skyldig mva pr. 31.12. forfaller 10.02</t>
  </si>
  <si>
    <t>Leverandørkred (dg)</t>
  </si>
  <si>
    <t xml:space="preserve">Skyldig arbeidsgiveravgift for 6. termin </t>
  </si>
  <si>
    <t>Varer bestilt og levert i januar (eksl mva, kr) :</t>
  </si>
  <si>
    <t xml:space="preserve"> som forfaller 15.01:</t>
  </si>
  <si>
    <t xml:space="preserve">  (med mva: 37 500)</t>
  </si>
  <si>
    <t>Arb.giv.avg. På feriep opptjent i 2013, betales juli 2014:</t>
  </si>
  <si>
    <t>Arb.giv.avg som betales i jan 2014:</t>
  </si>
  <si>
    <t>Renter, bet i jan</t>
  </si>
  <si>
    <t>Avdrag, bet i jan</t>
  </si>
  <si>
    <t>Investering i jan</t>
  </si>
  <si>
    <t xml:space="preserve">  (med mva: 25 000)</t>
  </si>
  <si>
    <t>a)  Likviditetsbudsjett for januar</t>
  </si>
  <si>
    <t>Lønnsutbetaling :</t>
  </si>
  <si>
    <t>Innbetalinger fra drift</t>
  </si>
  <si>
    <t>Jan</t>
  </si>
  <si>
    <t>UB</t>
  </si>
  <si>
    <t>Lønnskostnad</t>
  </si>
  <si>
    <t>Kundefordr. pr. 1. jan</t>
  </si>
  <si>
    <t xml:space="preserve"> - arbeidsgiveravg.</t>
  </si>
  <si>
    <t>Salgsinnbet (inkl mva)</t>
  </si>
  <si>
    <t>Arbeidsgiveravg.grunnlag</t>
  </si>
  <si>
    <t>Sum innbet. fra drift</t>
  </si>
  <si>
    <t xml:space="preserve"> - feriepenger</t>
  </si>
  <si>
    <t>Utbetalinger fra drift</t>
  </si>
  <si>
    <t>Feriepengegrunnlag (lønn)</t>
  </si>
  <si>
    <t>Utbet leverand (inkl mva)</t>
  </si>
  <si>
    <t>Merverdiavg.:</t>
  </si>
  <si>
    <t>Arbeidsgiveravg.</t>
  </si>
  <si>
    <t>Mva på salg januar (utg.)</t>
  </si>
  <si>
    <t>Mva.</t>
  </si>
  <si>
    <t>Mva på dr.utg jan (inn)</t>
  </si>
  <si>
    <t>Bet. driftskostn</t>
  </si>
  <si>
    <t>Mva på innkjøp jan (inn)</t>
  </si>
  <si>
    <t>Sum utbet. fra drift</t>
  </si>
  <si>
    <t>Skyld mva for jan pr. 31.01</t>
  </si>
  <si>
    <t>Likv.resultat fra drift</t>
  </si>
  <si>
    <t>Utbetalinger til invest.</t>
  </si>
  <si>
    <t>Nytt anleggsmiddel</t>
  </si>
  <si>
    <t>Likv.resultat fra invest</t>
  </si>
  <si>
    <t>Finansielle utbetalinger</t>
  </si>
  <si>
    <t>Nye lån</t>
  </si>
  <si>
    <t>Avdrag på lån</t>
  </si>
  <si>
    <t>Balansebudsjett pr. 31. januar:</t>
  </si>
  <si>
    <t>Renter</t>
  </si>
  <si>
    <t>Likv.res fra fin. trans.</t>
  </si>
  <si>
    <t>Innbet.overskudd</t>
  </si>
  <si>
    <t>IB KK</t>
  </si>
  <si>
    <t xml:space="preserve">UB KK </t>
  </si>
  <si>
    <t>Varelager i balansebudsjett:</t>
  </si>
  <si>
    <t>IB</t>
  </si>
  <si>
    <t xml:space="preserve"> + varekjøp (jan)</t>
  </si>
  <si>
    <t xml:space="preserve"> - vareforbruk (jan)</t>
  </si>
  <si>
    <t>EI</t>
  </si>
  <si>
    <t>EK og GJ</t>
  </si>
  <si>
    <t>Innbetalinger inkl 25% mva 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</si>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</sst>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164" formatCode="0.0\ %"/>
    <numFmt numFmtId="165" formatCode="#,##0_ ;\-#,##0\ "/>
    <numFmt numFmtId="166" formatCode="&quot;Sann&quot;;&quot;Sann&quot;;&quot;Usann&quot;"/>
    <numFmt numFmtId="167" formatCode="&quot;Ja&quot;;&quot;Ja&quot;;&quot;Nei&quot;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5" fillId="0" borderId="0"/>
    <xf numFmtId="0" fontId="10" fillId="0" borderId="0"/>
    <xf numFmtId="0" fontId="5" fillId="0" borderId="0"/>
    <xf numFmtId="0" fontId="5" fillId="0" borderId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4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41" fontId="0" fillId="0" borderId="0" xfId="0" applyNumberFormat="1"/>
    <xf numFmtId="0" fontId="2" fillId="0" borderId="0" xfId="0" applyFont="1" applyAlignment="1">
      <alignment horizontal="center"/>
    </xf>
    <xf numFmtId="41" fontId="2" fillId="0" borderId="0" xfId="0" applyNumberFormat="1" applyFont="1" applyAlignment="1">
      <alignment horizontal="center"/>
    </xf>
    <xf numFmtId="0" fontId="0" fillId="0" borderId="0" xfId="0" applyBorder="1"/>
    <xf numFmtId="41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0" xfId="0" applyNumberFormat="1" applyBorder="1"/>
    <xf numFmtId="41" fontId="2" fillId="0" borderId="0" xfId="0" applyNumberFormat="1" applyFont="1" applyBorder="1" applyAlignment="1">
      <alignment horizontal="center"/>
    </xf>
    <xf numFmtId="41" fontId="0" fillId="0" borderId="0" xfId="0" applyNumberFormat="1" applyBorder="1"/>
    <xf numFmtId="17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41" fontId="0" fillId="0" borderId="0" xfId="0" applyNumberFormat="1" applyAlignment="1"/>
    <xf numFmtId="41" fontId="4" fillId="0" borderId="0" xfId="0" applyNumberFormat="1" applyFont="1"/>
    <xf numFmtId="41" fontId="2" fillId="0" borderId="0" xfId="0" applyNumberFormat="1" applyFont="1" applyAlignment="1"/>
    <xf numFmtId="0" fontId="2" fillId="0" borderId="0" xfId="0" applyFont="1" applyBorder="1"/>
    <xf numFmtId="41" fontId="2" fillId="0" borderId="0" xfId="0" applyNumberFormat="1" applyFont="1"/>
    <xf numFmtId="41" fontId="0" fillId="0" borderId="0" xfId="0" applyNumberFormat="1" applyAlignment="1">
      <alignment horizontal="right"/>
    </xf>
    <xf numFmtId="0" fontId="3" fillId="0" borderId="0" xfId="1" applyFont="1"/>
    <xf numFmtId="0" fontId="5" fillId="0" borderId="0" xfId="1"/>
    <xf numFmtId="0" fontId="2" fillId="0" borderId="0" xfId="1" applyFont="1"/>
    <xf numFmtId="41" fontId="5" fillId="0" borderId="0" xfId="1" applyNumberFormat="1"/>
    <xf numFmtId="0" fontId="5" fillId="0" borderId="1" xfId="1" applyBorder="1"/>
    <xf numFmtId="41" fontId="5" fillId="0" borderId="1" xfId="1" applyNumberFormat="1" applyBorder="1"/>
    <xf numFmtId="41" fontId="2" fillId="0" borderId="0" xfId="1" applyNumberFormat="1" applyFont="1"/>
    <xf numFmtId="164" fontId="0" fillId="0" borderId="0" xfId="2" applyNumberFormat="1" applyFont="1"/>
    <xf numFmtId="164" fontId="5" fillId="0" borderId="0" xfId="1" applyNumberFormat="1"/>
    <xf numFmtId="0" fontId="2" fillId="0" borderId="0" xfId="1" applyFont="1" applyAlignment="1">
      <alignment horizontal="center"/>
    </xf>
    <xf numFmtId="0" fontId="5" fillId="0" borderId="2" xfId="1" applyBorder="1" applyAlignment="1">
      <alignment horizontal="center"/>
    </xf>
    <xf numFmtId="41" fontId="5" fillId="0" borderId="2" xfId="1" applyNumberFormat="1" applyBorder="1"/>
    <xf numFmtId="41" fontId="0" fillId="0" borderId="0" xfId="2" applyNumberFormat="1" applyFont="1"/>
    <xf numFmtId="41" fontId="0" fillId="0" borderId="2" xfId="2" applyNumberFormat="1" applyFont="1" applyBorder="1"/>
    <xf numFmtId="41" fontId="2" fillId="0" borderId="0" xfId="1" applyNumberFormat="1" applyFont="1" applyAlignment="1">
      <alignment horizontal="center"/>
    </xf>
    <xf numFmtId="41" fontId="2" fillId="0" borderId="1" xfId="1" applyNumberFormat="1" applyFont="1" applyBorder="1"/>
    <xf numFmtId="0" fontId="6" fillId="0" borderId="0" xfId="1" applyFont="1"/>
    <xf numFmtId="0" fontId="7" fillId="0" borderId="0" xfId="1" applyFont="1"/>
    <xf numFmtId="41" fontId="7" fillId="0" borderId="0" xfId="1" applyNumberFormat="1" applyFont="1"/>
    <xf numFmtId="41" fontId="7" fillId="0" borderId="2" xfId="1" applyNumberFormat="1" applyFont="1" applyBorder="1"/>
    <xf numFmtId="0" fontId="7" fillId="0" borderId="0" xfId="1" applyFont="1" applyBorder="1"/>
    <xf numFmtId="41" fontId="7" fillId="0" borderId="0" xfId="1" applyNumberFormat="1" applyFont="1" applyBorder="1"/>
    <xf numFmtId="0" fontId="5" fillId="0" borderId="2" xfId="1" applyBorder="1"/>
    <xf numFmtId="41" fontId="4" fillId="0" borderId="0" xfId="3" applyNumberFormat="1" applyFont="1"/>
    <xf numFmtId="0" fontId="7" fillId="0" borderId="1" xfId="1" applyFont="1" applyBorder="1"/>
    <xf numFmtId="41" fontId="7" fillId="0" borderId="1" xfId="1" applyNumberFormat="1" applyFont="1" applyBorder="1"/>
    <xf numFmtId="41" fontId="8" fillId="0" borderId="0" xfId="3" applyNumberFormat="1" applyFont="1"/>
    <xf numFmtId="0" fontId="4" fillId="0" borderId="0" xfId="3" applyFont="1"/>
    <xf numFmtId="0" fontId="7" fillId="0" borderId="2" xfId="1" applyFont="1" applyBorder="1"/>
    <xf numFmtId="0" fontId="7" fillId="0" borderId="3" xfId="1" applyFont="1" applyBorder="1"/>
    <xf numFmtId="41" fontId="7" fillId="0" borderId="3" xfId="1" applyNumberFormat="1" applyFont="1" applyBorder="1"/>
    <xf numFmtId="41" fontId="7" fillId="0" borderId="4" xfId="1" applyNumberFormat="1" applyFont="1" applyBorder="1"/>
    <xf numFmtId="41" fontId="4" fillId="0" borderId="2" xfId="1" applyNumberFormat="1" applyFont="1" applyBorder="1"/>
    <xf numFmtId="0" fontId="8" fillId="0" borderId="0" xfId="3" applyFont="1"/>
    <xf numFmtId="9" fontId="7" fillId="0" borderId="0" xfId="1" applyNumberFormat="1" applyFont="1"/>
    <xf numFmtId="41" fontId="4" fillId="0" borderId="0" xfId="3" applyNumberFormat="1" applyFont="1" applyBorder="1"/>
    <xf numFmtId="0" fontId="1" fillId="0" borderId="0" xfId="3"/>
    <xf numFmtId="164" fontId="7" fillId="0" borderId="0" xfId="1" applyNumberFormat="1" applyFont="1"/>
    <xf numFmtId="41" fontId="6" fillId="0" borderId="0" xfId="1" applyNumberFormat="1" applyFont="1"/>
    <xf numFmtId="0" fontId="9" fillId="0" borderId="0" xfId="1" applyFont="1"/>
    <xf numFmtId="41" fontId="6" fillId="0" borderId="0" xfId="1" applyNumberFormat="1" applyFont="1" applyAlignment="1">
      <alignment horizontal="center"/>
    </xf>
    <xf numFmtId="0" fontId="2" fillId="0" borderId="3" xfId="1" applyFont="1" applyBorder="1"/>
    <xf numFmtId="41" fontId="6" fillId="0" borderId="3" xfId="1" applyNumberFormat="1" applyFont="1" applyBorder="1"/>
    <xf numFmtId="0" fontId="2" fillId="0" borderId="0" xfId="1" applyFont="1" applyBorder="1"/>
    <xf numFmtId="41" fontId="6" fillId="0" borderId="0" xfId="1" applyNumberFormat="1" applyFont="1" applyBorder="1"/>
    <xf numFmtId="0" fontId="5" fillId="0" borderId="0" xfId="1" applyFont="1" applyBorder="1"/>
    <xf numFmtId="41" fontId="2" fillId="0" borderId="3" xfId="1" applyNumberFormat="1" applyFont="1" applyBorder="1"/>
    <xf numFmtId="165" fontId="7" fillId="0" borderId="0" xfId="1" applyNumberFormat="1" applyFont="1"/>
    <xf numFmtId="41" fontId="6" fillId="0" borderId="5" xfId="1" applyNumberFormat="1" applyFont="1" applyBorder="1"/>
    <xf numFmtId="0" fontId="5" fillId="0" borderId="0" xfId="0" applyFont="1"/>
  </cellXfs>
  <cellStyles count="17">
    <cellStyle name="Normal" xfId="0" builtinId="0"/>
    <cellStyle name="Normal 2" xfId="1"/>
    <cellStyle name="Normal 2 2" xfId="4"/>
    <cellStyle name="Normal 3" xfId="3"/>
    <cellStyle name="Normal 4" xfId="5"/>
    <cellStyle name="Normal 5" xfId="6"/>
    <cellStyle name="Normal 6" xfId="7"/>
    <cellStyle name="Percent 2" xfId="2"/>
    <cellStyle name="Prosent 2" xfId="8"/>
    <cellStyle name="Prosent 3" xfId="9"/>
    <cellStyle name="Tusenskille 2" xfId="10"/>
    <cellStyle name="Tusenskille 3" xfId="11"/>
    <cellStyle name="Tusenskille 4" xfId="12"/>
    <cellStyle name="Tusenskille 5" xfId="13"/>
    <cellStyle name="Valuta 2" xfId="14"/>
    <cellStyle name="Valuta 3" xfId="15"/>
    <cellStyle name="Valuta 4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k_finansmodeller_221206/Regneark/LosningerPaaOppgav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øsn kap 1"/>
      <sheetName val="Løsn kap 2"/>
      <sheetName val="Løsn kap 3"/>
      <sheetName val="Løsn kap 4"/>
      <sheetName val="Løsn kap 5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4">
          <cell r="B164">
            <v>100</v>
          </cell>
          <cell r="E164">
            <v>0.15833333333333335</v>
          </cell>
        </row>
        <row r="165">
          <cell r="B165">
            <v>100</v>
          </cell>
          <cell r="E165">
            <v>8.3333333333333592E-3</v>
          </cell>
        </row>
        <row r="166">
          <cell r="B166">
            <v>0.05</v>
          </cell>
        </row>
        <row r="167">
          <cell r="B167">
            <v>0.3</v>
          </cell>
        </row>
        <row r="168">
          <cell r="B168">
            <v>0.25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A2" sqref="A2"/>
    </sheetView>
  </sheetViews>
  <sheetFormatPr baseColWidth="10" defaultColWidth="9.140625" defaultRowHeight="12.75" x14ac:dyDescent="0.2"/>
  <cols>
    <col min="1" max="1" width="16" customWidth="1"/>
    <col min="2" max="11" width="10.7109375" customWidth="1"/>
    <col min="12" max="12" width="8.7109375" customWidth="1"/>
  </cols>
  <sheetData>
    <row r="1" spans="1:11" ht="15.75" x14ac:dyDescent="0.25">
      <c r="A1" s="2" t="s">
        <v>23</v>
      </c>
    </row>
    <row r="4" spans="1:11" x14ac:dyDescent="0.2">
      <c r="A4" s="1"/>
      <c r="B4" s="15" t="s">
        <v>3</v>
      </c>
      <c r="C4" s="16" t="s">
        <v>4</v>
      </c>
      <c r="D4" s="16" t="s">
        <v>5</v>
      </c>
      <c r="E4" s="16" t="s">
        <v>6</v>
      </c>
      <c r="F4" s="16" t="s">
        <v>7</v>
      </c>
      <c r="G4" s="7" t="s">
        <v>8</v>
      </c>
      <c r="I4" s="7"/>
      <c r="J4" s="1"/>
    </row>
    <row r="5" spans="1:11" x14ac:dyDescent="0.2">
      <c r="A5" t="s">
        <v>1</v>
      </c>
      <c r="B5" s="3">
        <v>500000</v>
      </c>
      <c r="C5" s="17">
        <v>2300000</v>
      </c>
      <c r="D5" s="17"/>
      <c r="E5" s="17"/>
      <c r="F5" s="17"/>
      <c r="G5" s="4"/>
      <c r="I5" s="3"/>
      <c r="J5" s="5"/>
    </row>
    <row r="6" spans="1:11" x14ac:dyDescent="0.2">
      <c r="A6" t="s">
        <v>9</v>
      </c>
      <c r="B6" s="18">
        <f>B5*0.8</f>
        <v>400000</v>
      </c>
      <c r="C6" s="18">
        <f>C5*0.8</f>
        <v>1840000</v>
      </c>
      <c r="G6" s="4"/>
      <c r="I6" s="3"/>
      <c r="J6" s="5"/>
    </row>
    <row r="7" spans="1:11" x14ac:dyDescent="0.2">
      <c r="A7" t="s">
        <v>10</v>
      </c>
      <c r="B7" s="18">
        <f>B5*0.2</f>
        <v>100000</v>
      </c>
      <c r="C7" s="18">
        <f>C5*0.2</f>
        <v>460000</v>
      </c>
      <c r="D7" s="3"/>
      <c r="E7" s="3"/>
      <c r="F7" s="3"/>
      <c r="G7" s="4"/>
      <c r="I7" s="3"/>
      <c r="J7" s="5"/>
    </row>
    <row r="8" spans="1:11" x14ac:dyDescent="0.2">
      <c r="I8" s="3"/>
      <c r="J8" s="5"/>
    </row>
    <row r="9" spans="1:11" x14ac:dyDescent="0.2">
      <c r="A9" s="1" t="s">
        <v>11</v>
      </c>
      <c r="H9" s="9"/>
      <c r="I9" s="10"/>
      <c r="J9" s="12"/>
      <c r="K9" s="9"/>
    </row>
    <row r="10" spans="1:11" x14ac:dyDescent="0.2">
      <c r="A10" t="s">
        <v>2</v>
      </c>
      <c r="B10" s="17"/>
      <c r="C10" s="17"/>
      <c r="D10" s="19">
        <v>300000</v>
      </c>
      <c r="E10" s="19">
        <v>1000000</v>
      </c>
      <c r="F10" s="19">
        <v>1200000</v>
      </c>
      <c r="G10" s="8">
        <v>2500000</v>
      </c>
      <c r="H10" s="9"/>
      <c r="I10" s="10"/>
      <c r="J10" s="12"/>
      <c r="K10" s="9"/>
    </row>
    <row r="11" spans="1:11" x14ac:dyDescent="0.2">
      <c r="A11" t="s">
        <v>9</v>
      </c>
      <c r="B11" s="10"/>
      <c r="C11" s="11"/>
      <c r="D11" s="18">
        <f>D10*0.8</f>
        <v>240000</v>
      </c>
      <c r="E11" s="18">
        <f>E10*0.8</f>
        <v>800000</v>
      </c>
      <c r="F11" s="18">
        <f>F10*0.8</f>
        <v>960000</v>
      </c>
      <c r="G11" s="18">
        <f>G10*0.8</f>
        <v>2000000</v>
      </c>
      <c r="H11" s="9"/>
      <c r="I11" s="13"/>
      <c r="J11" s="12"/>
      <c r="K11" s="9"/>
    </row>
    <row r="12" spans="1:11" x14ac:dyDescent="0.2">
      <c r="A12" t="s">
        <v>10</v>
      </c>
      <c r="D12" s="18">
        <f>D10*0.2</f>
        <v>60000</v>
      </c>
      <c r="E12" s="18">
        <f>E10*0.2</f>
        <v>200000</v>
      </c>
      <c r="F12" s="18">
        <f>F10*0.2</f>
        <v>240000</v>
      </c>
      <c r="G12" s="18">
        <f>G10*0.2</f>
        <v>500000</v>
      </c>
      <c r="H12" s="9"/>
      <c r="I12" s="9"/>
      <c r="J12" s="9"/>
      <c r="K12" s="9"/>
    </row>
    <row r="13" spans="1:11" x14ac:dyDescent="0.2">
      <c r="H13" s="9"/>
      <c r="I13" s="14"/>
      <c r="J13" s="9"/>
      <c r="K13" s="9"/>
    </row>
    <row r="14" spans="1:11" x14ac:dyDescent="0.2">
      <c r="H14" s="9"/>
      <c r="I14" s="9"/>
      <c r="J14" s="9"/>
      <c r="K14" s="9"/>
    </row>
    <row r="15" spans="1:11" x14ac:dyDescent="0.2">
      <c r="A15" s="20" t="s">
        <v>141</v>
      </c>
      <c r="B15" s="9"/>
      <c r="C15" s="9"/>
      <c r="D15" s="9"/>
      <c r="E15" s="9"/>
      <c r="F15" s="9"/>
      <c r="G15" s="9"/>
    </row>
    <row r="16" spans="1:11" x14ac:dyDescent="0.2">
      <c r="A16" s="9"/>
      <c r="B16" s="15"/>
      <c r="C16" s="16"/>
      <c r="D16" s="16" t="s">
        <v>5</v>
      </c>
      <c r="E16" s="16" t="s">
        <v>6</v>
      </c>
      <c r="F16" s="16" t="s">
        <v>7</v>
      </c>
      <c r="G16" s="7" t="s">
        <v>8</v>
      </c>
      <c r="H16" s="16" t="s">
        <v>14</v>
      </c>
      <c r="I16" s="16" t="s">
        <v>15</v>
      </c>
      <c r="J16" s="16" t="s">
        <v>16</v>
      </c>
      <c r="K16" s="7" t="s">
        <v>17</v>
      </c>
    </row>
    <row r="17" spans="1:12" x14ac:dyDescent="0.2">
      <c r="A17" s="9" t="s">
        <v>12</v>
      </c>
      <c r="B17" s="10"/>
      <c r="C17" s="10"/>
      <c r="D17" s="10">
        <f>B7*1.25</f>
        <v>125000</v>
      </c>
      <c r="E17" s="10"/>
      <c r="F17" s="10"/>
      <c r="G17" s="10">
        <f>SUM(D17:F17)</f>
        <v>125000</v>
      </c>
      <c r="H17" s="6"/>
      <c r="I17" s="6"/>
      <c r="J17" s="6"/>
      <c r="K17" s="6"/>
    </row>
    <row r="18" spans="1:12" x14ac:dyDescent="0.2">
      <c r="A18" s="9" t="s">
        <v>13</v>
      </c>
      <c r="B18" s="3"/>
      <c r="C18" s="3"/>
      <c r="D18" s="10"/>
      <c r="E18" s="10">
        <f>C7*1.25</f>
        <v>575000</v>
      </c>
      <c r="F18" s="3"/>
      <c r="G18" s="10">
        <f t="shared" ref="G18:G24" si="0">SUM(D18:F18)</f>
        <v>575000</v>
      </c>
      <c r="H18" s="6"/>
      <c r="I18" s="6"/>
      <c r="J18" s="6"/>
      <c r="K18" s="6"/>
    </row>
    <row r="19" spans="1:12" x14ac:dyDescent="0.2">
      <c r="B19" s="3"/>
      <c r="C19" s="3"/>
      <c r="D19" s="3"/>
      <c r="E19" s="3"/>
      <c r="F19" s="3"/>
      <c r="G19" s="10"/>
      <c r="H19" s="6"/>
      <c r="I19" s="6"/>
      <c r="J19" s="6"/>
      <c r="K19" s="6"/>
    </row>
    <row r="20" spans="1:12" x14ac:dyDescent="0.2">
      <c r="A20" s="9" t="s">
        <v>19</v>
      </c>
      <c r="B20" s="3"/>
      <c r="C20" s="3"/>
      <c r="D20" s="3">
        <f>D11*1.25</f>
        <v>300000</v>
      </c>
      <c r="E20" s="3">
        <f>E11*1.25</f>
        <v>1000000</v>
      </c>
      <c r="F20" s="3">
        <f>F11*1.25</f>
        <v>1200000</v>
      </c>
      <c r="G20" s="10">
        <f t="shared" si="0"/>
        <v>2500000</v>
      </c>
      <c r="H20" s="6"/>
      <c r="I20" s="6"/>
      <c r="J20" s="6"/>
      <c r="K20" s="6"/>
    </row>
    <row r="21" spans="1:12" x14ac:dyDescent="0.2">
      <c r="A21" s="9" t="s">
        <v>20</v>
      </c>
      <c r="B21" s="3"/>
      <c r="C21" s="3"/>
      <c r="D21" s="3"/>
      <c r="E21" s="3"/>
      <c r="F21" s="3">
        <f>D12*1.25</f>
        <v>75000</v>
      </c>
      <c r="G21" s="10">
        <f t="shared" si="0"/>
        <v>75000</v>
      </c>
      <c r="H21" s="3"/>
      <c r="I21" s="3"/>
      <c r="J21" s="6"/>
      <c r="K21" s="6"/>
    </row>
    <row r="22" spans="1:12" x14ac:dyDescent="0.2">
      <c r="A22" s="9" t="s">
        <v>21</v>
      </c>
      <c r="B22" s="3"/>
      <c r="C22" s="3"/>
      <c r="D22" s="3"/>
      <c r="E22" s="3"/>
      <c r="F22" s="3"/>
      <c r="G22" s="10"/>
      <c r="H22" s="3">
        <f>E12*1.25</f>
        <v>250000</v>
      </c>
      <c r="I22" s="3"/>
      <c r="J22" s="6"/>
      <c r="K22" s="10">
        <f>SUM(H22:J22)</f>
        <v>250000</v>
      </c>
    </row>
    <row r="23" spans="1:12" x14ac:dyDescent="0.2">
      <c r="A23" s="9" t="s">
        <v>22</v>
      </c>
      <c r="D23" s="6"/>
      <c r="E23" s="6"/>
      <c r="F23" s="6"/>
      <c r="G23" s="10"/>
      <c r="H23" s="6"/>
      <c r="I23" s="3">
        <f>F12*1.25</f>
        <v>300000</v>
      </c>
      <c r="J23" s="6"/>
      <c r="K23" s="10">
        <f>SUM(H23:J23)</f>
        <v>300000</v>
      </c>
    </row>
    <row r="24" spans="1:12" x14ac:dyDescent="0.2">
      <c r="A24" t="s">
        <v>18</v>
      </c>
      <c r="D24" s="21">
        <f>SUM(D17:D23)</f>
        <v>425000</v>
      </c>
      <c r="E24" s="21">
        <f>SUM(E17:E23)</f>
        <v>1575000</v>
      </c>
      <c r="F24" s="21">
        <f>SUM(F17:F23)</f>
        <v>1275000</v>
      </c>
      <c r="G24" s="13">
        <f t="shared" si="0"/>
        <v>3275000</v>
      </c>
      <c r="H24" s="21">
        <f>SUM(H17:H23)</f>
        <v>250000</v>
      </c>
      <c r="I24" s="21">
        <f>SUM(I17:I23)</f>
        <v>300000</v>
      </c>
      <c r="J24" s="21"/>
      <c r="K24" s="13">
        <f>SUM(H24:J24)</f>
        <v>550000</v>
      </c>
      <c r="L24" s="72" t="s">
        <v>142</v>
      </c>
    </row>
    <row r="25" spans="1:12" x14ac:dyDescent="0.2">
      <c r="D25" s="6"/>
      <c r="E25" s="6"/>
      <c r="F25" s="6"/>
      <c r="G25" s="6"/>
      <c r="H25" s="6"/>
      <c r="I25" s="6"/>
      <c r="J25" s="6"/>
      <c r="K25" s="6"/>
    </row>
    <row r="26" spans="1:12" x14ac:dyDescent="0.2">
      <c r="D26" s="6"/>
      <c r="E26" s="6"/>
      <c r="F26" s="22" t="s">
        <v>0</v>
      </c>
      <c r="G26" s="6">
        <f>SUM(G17:G21)</f>
        <v>3275000</v>
      </c>
      <c r="H26" s="6"/>
      <c r="I26" s="6"/>
      <c r="J26" s="22" t="s">
        <v>0</v>
      </c>
      <c r="K26" s="6">
        <f>SUM(K17:K23)</f>
        <v>550000</v>
      </c>
    </row>
    <row r="27" spans="1:12" x14ac:dyDescent="0.2">
      <c r="D27" s="6"/>
      <c r="E27" s="6"/>
      <c r="F27" s="6"/>
      <c r="G27" s="6"/>
      <c r="H27" s="6"/>
      <c r="I27" s="6"/>
      <c r="J27" s="6"/>
      <c r="K27" s="6"/>
    </row>
    <row r="28" spans="1:12" x14ac:dyDescent="0.2">
      <c r="D28" s="6"/>
      <c r="E28" s="6"/>
      <c r="F28" s="6"/>
      <c r="G28" s="6"/>
      <c r="H28" s="6"/>
      <c r="I28" s="6"/>
      <c r="J28" s="6"/>
      <c r="K28" s="6"/>
    </row>
    <row r="29" spans="1:12" x14ac:dyDescent="0.2">
      <c r="D29" s="6"/>
      <c r="E29" s="6"/>
      <c r="F29" s="6"/>
      <c r="G29" s="6"/>
      <c r="H29" s="6"/>
      <c r="I29" s="6"/>
      <c r="J29" s="6"/>
      <c r="K29" s="6"/>
    </row>
  </sheetData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A55" sqref="A55"/>
    </sheetView>
  </sheetViews>
  <sheetFormatPr baseColWidth="10" defaultColWidth="9.140625" defaultRowHeight="12.75" x14ac:dyDescent="0.2"/>
  <cols>
    <col min="1" max="1" width="32.7109375" style="24" customWidth="1"/>
    <col min="2" max="2" width="9.85546875" style="24" customWidth="1"/>
    <col min="3" max="3" width="10.85546875" style="24" customWidth="1"/>
    <col min="4" max="4" width="9.140625" style="24" customWidth="1"/>
    <col min="5" max="5" width="8.5703125" style="24" customWidth="1"/>
    <col min="6" max="16384" width="9.140625" style="24"/>
  </cols>
  <sheetData>
    <row r="1" spans="1:7" ht="15.75" x14ac:dyDescent="0.25">
      <c r="A1" s="23" t="s">
        <v>53</v>
      </c>
    </row>
    <row r="3" spans="1:7" x14ac:dyDescent="0.2">
      <c r="A3" s="24" t="s">
        <v>24</v>
      </c>
      <c r="B3" s="30">
        <v>0.14099999999999999</v>
      </c>
    </row>
    <row r="4" spans="1:7" x14ac:dyDescent="0.2">
      <c r="A4" s="24" t="s">
        <v>25</v>
      </c>
      <c r="B4" s="31">
        <v>0.12</v>
      </c>
    </row>
    <row r="7" spans="1:7" x14ac:dyDescent="0.2">
      <c r="A7" s="25" t="s">
        <v>26</v>
      </c>
    </row>
    <row r="9" spans="1:7" x14ac:dyDescent="0.2">
      <c r="B9" s="32" t="s">
        <v>27</v>
      </c>
      <c r="C9" s="33" t="s">
        <v>28</v>
      </c>
    </row>
    <row r="10" spans="1:7" x14ac:dyDescent="0.2">
      <c r="A10" s="24" t="s">
        <v>29</v>
      </c>
      <c r="B10" s="26">
        <v>100000</v>
      </c>
      <c r="C10" s="34"/>
      <c r="D10" s="26"/>
      <c r="E10" s="26"/>
      <c r="F10" s="26"/>
      <c r="G10" s="26"/>
    </row>
    <row r="11" spans="1:7" x14ac:dyDescent="0.2">
      <c r="A11" s="24" t="s">
        <v>24</v>
      </c>
      <c r="B11" s="35">
        <f>B10*$B$3/(1+$B$3)</f>
        <v>12357.581069237509</v>
      </c>
      <c r="C11" s="36"/>
      <c r="D11" s="26"/>
      <c r="E11" s="26"/>
      <c r="F11" s="26"/>
      <c r="G11" s="26"/>
    </row>
    <row r="12" spans="1:7" x14ac:dyDescent="0.2">
      <c r="A12" s="24" t="s">
        <v>30</v>
      </c>
      <c r="B12" s="26">
        <f>B10-B11</f>
        <v>87642.418930762491</v>
      </c>
      <c r="C12" s="34"/>
      <c r="D12" s="26"/>
      <c r="E12" s="26"/>
      <c r="F12" s="26"/>
      <c r="G12" s="26"/>
    </row>
    <row r="13" spans="1:7" x14ac:dyDescent="0.2">
      <c r="A13" s="24" t="s">
        <v>31</v>
      </c>
      <c r="B13" s="35">
        <f>B12*$B$4/(1+$B$4)</f>
        <v>9390.2591711531222</v>
      </c>
      <c r="C13" s="34">
        <f>$B$3*B13</f>
        <v>1324.0265431325902</v>
      </c>
      <c r="D13" s="26" t="s">
        <v>32</v>
      </c>
      <c r="E13" s="26"/>
      <c r="F13" s="26"/>
      <c r="G13" s="26"/>
    </row>
    <row r="14" spans="1:7" x14ac:dyDescent="0.2">
      <c r="B14" s="26"/>
      <c r="C14" s="34"/>
      <c r="D14" s="26"/>
      <c r="E14" s="26"/>
      <c r="F14" s="26"/>
      <c r="G14" s="26"/>
    </row>
    <row r="15" spans="1:7" x14ac:dyDescent="0.2">
      <c r="A15" s="24" t="s">
        <v>33</v>
      </c>
      <c r="B15" s="29">
        <f>B12-B13</f>
        <v>78252.159759609363</v>
      </c>
      <c r="C15" s="34">
        <f>$B$3*B15</f>
        <v>11033.554526104919</v>
      </c>
      <c r="D15" s="26" t="s">
        <v>34</v>
      </c>
      <c r="E15" s="26"/>
      <c r="F15" s="26"/>
      <c r="G15" s="26"/>
    </row>
    <row r="16" spans="1:7" x14ac:dyDescent="0.2">
      <c r="B16" s="26"/>
      <c r="C16" s="26"/>
      <c r="D16" s="26"/>
      <c r="E16" s="26"/>
      <c r="F16" s="26"/>
      <c r="G16" s="26"/>
    </row>
    <row r="17" spans="1:7" x14ac:dyDescent="0.2">
      <c r="B17" s="32" t="s">
        <v>35</v>
      </c>
      <c r="C17" s="33" t="s">
        <v>28</v>
      </c>
      <c r="E17" s="26"/>
      <c r="F17" s="26"/>
      <c r="G17" s="26"/>
    </row>
    <row r="18" spans="1:7" x14ac:dyDescent="0.2">
      <c r="A18" s="24" t="s">
        <v>29</v>
      </c>
      <c r="B18" s="26">
        <v>400000</v>
      </c>
      <c r="C18" s="34"/>
      <c r="D18" s="26"/>
      <c r="E18" s="26"/>
      <c r="F18" s="26"/>
      <c r="G18" s="26"/>
    </row>
    <row r="19" spans="1:7" x14ac:dyDescent="0.2">
      <c r="A19" s="24" t="s">
        <v>24</v>
      </c>
      <c r="B19" s="35">
        <f>B18*$B$3/(1+$B$3)</f>
        <v>49430.324276950036</v>
      </c>
      <c r="C19" s="36"/>
      <c r="D19" s="26"/>
      <c r="E19" s="26"/>
      <c r="F19" s="26"/>
      <c r="G19" s="26"/>
    </row>
    <row r="20" spans="1:7" x14ac:dyDescent="0.2">
      <c r="A20" s="24" t="s">
        <v>30</v>
      </c>
      <c r="B20" s="26">
        <f>B18-B19</f>
        <v>350569.67572304996</v>
      </c>
      <c r="C20" s="34"/>
      <c r="D20" s="26"/>
      <c r="E20" s="26"/>
      <c r="F20" s="26"/>
      <c r="G20" s="26"/>
    </row>
    <row r="21" spans="1:7" x14ac:dyDescent="0.2">
      <c r="A21" s="24" t="s">
        <v>31</v>
      </c>
      <c r="B21" s="35">
        <f>B20*$B$4/(1+$B$4)</f>
        <v>37561.036684612489</v>
      </c>
      <c r="C21" s="34">
        <f>$B$3*B21</f>
        <v>5296.1061725303607</v>
      </c>
      <c r="D21" s="26" t="s">
        <v>32</v>
      </c>
      <c r="E21" s="26"/>
      <c r="F21" s="26"/>
      <c r="G21" s="26"/>
    </row>
    <row r="22" spans="1:7" x14ac:dyDescent="0.2">
      <c r="B22" s="26"/>
      <c r="C22" s="34"/>
      <c r="D22" s="26"/>
      <c r="E22" s="26"/>
      <c r="F22" s="26"/>
      <c r="G22" s="26"/>
    </row>
    <row r="23" spans="1:7" x14ac:dyDescent="0.2">
      <c r="A23" s="24" t="s">
        <v>33</v>
      </c>
      <c r="B23" s="29">
        <f>B20-B21</f>
        <v>313008.63903843745</v>
      </c>
      <c r="C23" s="34">
        <f>$B$3*B23</f>
        <v>44134.218104419677</v>
      </c>
      <c r="D23" s="26" t="s">
        <v>34</v>
      </c>
      <c r="E23" s="26"/>
      <c r="F23" s="26"/>
      <c r="G23" s="26"/>
    </row>
    <row r="24" spans="1:7" x14ac:dyDescent="0.2">
      <c r="B24" s="26"/>
      <c r="C24" s="26"/>
      <c r="D24" s="26"/>
      <c r="E24" s="26"/>
      <c r="F24" s="26"/>
      <c r="G24" s="26"/>
    </row>
    <row r="25" spans="1:7" x14ac:dyDescent="0.2">
      <c r="B25" s="32" t="s">
        <v>36</v>
      </c>
      <c r="C25" s="33" t="s">
        <v>28</v>
      </c>
      <c r="E25" s="26"/>
      <c r="F25" s="26"/>
      <c r="G25" s="26"/>
    </row>
    <row r="26" spans="1:7" x14ac:dyDescent="0.2">
      <c r="A26" s="24" t="s">
        <v>29</v>
      </c>
      <c r="B26" s="26">
        <v>400000</v>
      </c>
      <c r="C26" s="34"/>
      <c r="D26" s="26"/>
      <c r="E26" s="26"/>
      <c r="F26" s="26"/>
      <c r="G26" s="26"/>
    </row>
    <row r="27" spans="1:7" x14ac:dyDescent="0.2">
      <c r="A27" s="24" t="s">
        <v>24</v>
      </c>
      <c r="B27" s="35">
        <f>B26*$B$3/(1+$B$3)</f>
        <v>49430.324276950036</v>
      </c>
      <c r="C27" s="36"/>
      <c r="D27" s="26"/>
      <c r="E27" s="26"/>
      <c r="F27" s="26"/>
      <c r="G27" s="26"/>
    </row>
    <row r="28" spans="1:7" x14ac:dyDescent="0.2">
      <c r="A28" s="24" t="s">
        <v>30</v>
      </c>
      <c r="B28" s="26">
        <f>B26-B27</f>
        <v>350569.67572304996</v>
      </c>
      <c r="C28" s="34"/>
      <c r="D28" s="26"/>
      <c r="E28" s="26"/>
      <c r="F28" s="26"/>
      <c r="G28" s="26"/>
    </row>
    <row r="29" spans="1:7" x14ac:dyDescent="0.2">
      <c r="A29" s="24" t="s">
        <v>31</v>
      </c>
      <c r="B29" s="35">
        <f>B28*$B$4/(1+$B$4)</f>
        <v>37561.036684612489</v>
      </c>
      <c r="C29" s="34">
        <f>$B$3*B29</f>
        <v>5296.1061725303607</v>
      </c>
      <c r="D29" s="26" t="s">
        <v>32</v>
      </c>
      <c r="E29" s="26"/>
      <c r="F29" s="26"/>
      <c r="G29" s="26"/>
    </row>
    <row r="30" spans="1:7" x14ac:dyDescent="0.2">
      <c r="B30" s="26"/>
      <c r="C30" s="34"/>
      <c r="D30" s="26"/>
      <c r="E30" s="26"/>
      <c r="F30" s="26"/>
      <c r="G30" s="26"/>
    </row>
    <row r="31" spans="1:7" x14ac:dyDescent="0.2">
      <c r="A31" s="24" t="s">
        <v>33</v>
      </c>
      <c r="B31" s="29">
        <f>B28-B29</f>
        <v>313008.63903843745</v>
      </c>
      <c r="C31" s="34">
        <f>$B$3*B31</f>
        <v>44134.218104419677</v>
      </c>
      <c r="D31" s="26" t="s">
        <v>37</v>
      </c>
      <c r="E31" s="26"/>
      <c r="F31" s="26"/>
      <c r="G31" s="26"/>
    </row>
    <row r="32" spans="1:7" x14ac:dyDescent="0.2">
      <c r="B32" s="26"/>
      <c r="C32" s="26"/>
      <c r="D32" s="26"/>
      <c r="E32" s="26"/>
      <c r="F32" s="26"/>
      <c r="G32" s="26"/>
    </row>
    <row r="33" spans="1:7" x14ac:dyDescent="0.2">
      <c r="B33" s="26"/>
      <c r="C33" s="26"/>
      <c r="D33" s="26"/>
      <c r="E33" s="26"/>
      <c r="F33" s="26"/>
      <c r="G33" s="26"/>
    </row>
    <row r="34" spans="1:7" x14ac:dyDescent="0.2">
      <c r="A34" s="25" t="s">
        <v>38</v>
      </c>
      <c r="B34" s="26"/>
      <c r="C34" s="26"/>
      <c r="D34" s="26"/>
      <c r="E34" s="26"/>
      <c r="F34" s="29" t="s">
        <v>51</v>
      </c>
      <c r="G34" s="26"/>
    </row>
    <row r="35" spans="1:7" x14ac:dyDescent="0.2">
      <c r="B35" s="37" t="s">
        <v>27</v>
      </c>
      <c r="C35" s="37" t="s">
        <v>35</v>
      </c>
      <c r="D35" s="37" t="s">
        <v>36</v>
      </c>
      <c r="E35" s="37" t="s">
        <v>52</v>
      </c>
      <c r="F35" s="29" t="s">
        <v>50</v>
      </c>
      <c r="G35" s="26"/>
    </row>
    <row r="36" spans="1:7" x14ac:dyDescent="0.2">
      <c r="A36" s="24" t="s">
        <v>39</v>
      </c>
      <c r="B36" s="26">
        <f>B15</f>
        <v>78252.159759609363</v>
      </c>
      <c r="C36" s="26">
        <f>B23</f>
        <v>313008.63903843745</v>
      </c>
      <c r="D36" s="26">
        <f>B31</f>
        <v>313008.63903843745</v>
      </c>
      <c r="E36" s="26"/>
      <c r="F36" s="26"/>
      <c r="G36" s="26"/>
    </row>
    <row r="37" spans="1:7" x14ac:dyDescent="0.2">
      <c r="A37" s="24" t="s">
        <v>24</v>
      </c>
      <c r="B37" s="37" t="s">
        <v>40</v>
      </c>
      <c r="C37" s="26"/>
      <c r="D37" s="26">
        <f>C15+C23</f>
        <v>55167.772630524596</v>
      </c>
      <c r="E37" s="26"/>
      <c r="F37" s="26"/>
      <c r="G37" s="26"/>
    </row>
    <row r="38" spans="1:7" x14ac:dyDescent="0.2">
      <c r="A38" s="24" t="s">
        <v>41</v>
      </c>
      <c r="B38" s="26"/>
      <c r="C38" s="26"/>
      <c r="D38" s="26"/>
      <c r="E38" s="26"/>
      <c r="F38" s="26">
        <f>C31</f>
        <v>44134.218104419677</v>
      </c>
      <c r="G38" s="26"/>
    </row>
    <row r="39" spans="1:7" x14ac:dyDescent="0.2">
      <c r="A39" s="24" t="s">
        <v>42</v>
      </c>
      <c r="B39" s="26"/>
      <c r="C39" s="26"/>
      <c r="D39" s="26"/>
      <c r="E39" s="26"/>
      <c r="F39" s="26">
        <f>C13+C21+C29</f>
        <v>11916.238888193311</v>
      </c>
      <c r="G39" s="26"/>
    </row>
    <row r="40" spans="1:7" x14ac:dyDescent="0.2">
      <c r="A40" s="24" t="s">
        <v>43</v>
      </c>
      <c r="B40" s="26"/>
      <c r="C40" s="26"/>
      <c r="D40" s="26"/>
      <c r="E40" s="26"/>
      <c r="F40" s="26">
        <f>B13+B21+B29</f>
        <v>84512.332540378091</v>
      </c>
      <c r="G40" s="26"/>
    </row>
    <row r="41" spans="1:7" x14ac:dyDescent="0.2">
      <c r="B41" s="26"/>
      <c r="C41" s="26"/>
      <c r="D41" s="26"/>
      <c r="E41" s="26"/>
      <c r="F41" s="26"/>
      <c r="G41" s="26"/>
    </row>
    <row r="42" spans="1:7" x14ac:dyDescent="0.2">
      <c r="A42" s="24" t="s">
        <v>44</v>
      </c>
      <c r="B42" s="26">
        <v>400000</v>
      </c>
      <c r="C42" s="26"/>
      <c r="D42" s="26"/>
      <c r="E42" s="26"/>
      <c r="F42" s="26"/>
      <c r="G42" s="26"/>
    </row>
    <row r="43" spans="1:7" x14ac:dyDescent="0.2">
      <c r="A43" s="24" t="s">
        <v>45</v>
      </c>
      <c r="B43" s="26"/>
      <c r="C43" s="26"/>
      <c r="D43" s="26">
        <v>56400</v>
      </c>
      <c r="E43" s="26"/>
      <c r="F43" s="26"/>
      <c r="G43" s="26"/>
    </row>
    <row r="44" spans="1:7" x14ac:dyDescent="0.2">
      <c r="A44" s="27"/>
      <c r="B44" s="28"/>
      <c r="C44" s="28"/>
      <c r="D44" s="28"/>
      <c r="E44" s="28"/>
      <c r="F44" s="28"/>
      <c r="G44" s="26"/>
    </row>
    <row r="45" spans="1:7" x14ac:dyDescent="0.2">
      <c r="A45" s="24" t="s">
        <v>46</v>
      </c>
      <c r="B45" s="29">
        <f>B36</f>
        <v>78252.159759609363</v>
      </c>
      <c r="C45" s="29">
        <f>C36</f>
        <v>313008.63903843745</v>
      </c>
      <c r="D45" s="29">
        <f>D36</f>
        <v>313008.63903843745</v>
      </c>
      <c r="E45" s="29"/>
      <c r="F45" s="26"/>
      <c r="G45" s="26"/>
    </row>
    <row r="46" spans="1:7" x14ac:dyDescent="0.2">
      <c r="A46" s="24" t="s">
        <v>47</v>
      </c>
      <c r="B46" s="26"/>
      <c r="C46" s="26"/>
      <c r="D46" s="29">
        <f>D37+D43</f>
        <v>111567.77263052459</v>
      </c>
      <c r="E46" s="29"/>
      <c r="F46" s="29">
        <f>F38+F39</f>
        <v>56050.456992612992</v>
      </c>
      <c r="G46" s="26"/>
    </row>
    <row r="47" spans="1:7" x14ac:dyDescent="0.2">
      <c r="A47" s="27" t="s">
        <v>48</v>
      </c>
      <c r="B47" s="38">
        <f>B42</f>
        <v>400000</v>
      </c>
      <c r="C47" s="28"/>
      <c r="D47" s="28"/>
      <c r="E47" s="28"/>
      <c r="F47" s="38">
        <f>F40</f>
        <v>84512.332540378091</v>
      </c>
      <c r="G47" s="26"/>
    </row>
    <row r="48" spans="1:7" x14ac:dyDescent="0.2">
      <c r="A48" s="25" t="s">
        <v>18</v>
      </c>
      <c r="B48" s="29">
        <f>SUM(B45:B47)</f>
        <v>478252.15975960938</v>
      </c>
      <c r="C48" s="29">
        <f>SUM(C45:C47)</f>
        <v>313008.63903843745</v>
      </c>
      <c r="D48" s="29">
        <f>SUM(D45:D47)</f>
        <v>424576.41166896204</v>
      </c>
      <c r="E48" s="29"/>
      <c r="F48" s="29">
        <f>SUM(F45:F47)</f>
        <v>140562.78953299107</v>
      </c>
      <c r="G48" s="26"/>
    </row>
    <row r="49" spans="2:7" x14ac:dyDescent="0.2">
      <c r="B49" s="26"/>
      <c r="C49" s="26"/>
      <c r="D49" s="26"/>
      <c r="E49" s="26"/>
      <c r="F49" s="26"/>
      <c r="G49" s="26"/>
    </row>
    <row r="50" spans="2:7" x14ac:dyDescent="0.2">
      <c r="B50" s="26"/>
      <c r="C50" s="26"/>
      <c r="D50" s="26"/>
      <c r="E50" s="26"/>
      <c r="F50" s="26"/>
      <c r="G50" s="26"/>
    </row>
    <row r="51" spans="2:7" x14ac:dyDescent="0.2">
      <c r="B51" s="26"/>
      <c r="C51" s="26"/>
      <c r="D51" s="26"/>
      <c r="E51" s="26"/>
      <c r="F51" s="26"/>
      <c r="G51" s="26"/>
    </row>
    <row r="52" spans="2:7" x14ac:dyDescent="0.2">
      <c r="B52" s="26"/>
      <c r="C52" s="26"/>
      <c r="D52" s="26"/>
      <c r="E52" s="26"/>
      <c r="F52" s="26"/>
      <c r="G52" s="26"/>
    </row>
    <row r="53" spans="2:7" x14ac:dyDescent="0.2">
      <c r="B53" s="26"/>
      <c r="C53" s="26"/>
      <c r="D53" s="26"/>
      <c r="E53" s="26"/>
      <c r="F53" s="26"/>
      <c r="G53" s="26"/>
    </row>
    <row r="54" spans="2:7" x14ac:dyDescent="0.2">
      <c r="B54" s="26"/>
      <c r="C54" s="26"/>
      <c r="D54" s="26"/>
      <c r="E54" s="26"/>
      <c r="F54" s="26"/>
      <c r="G54" s="26"/>
    </row>
    <row r="55" spans="2:7" x14ac:dyDescent="0.2">
      <c r="B55" s="26"/>
      <c r="C55" s="26"/>
      <c r="D55" s="26"/>
      <c r="E55" s="26"/>
      <c r="F55" s="26"/>
      <c r="G55" s="26"/>
    </row>
    <row r="56" spans="2:7" x14ac:dyDescent="0.2">
      <c r="B56" s="26"/>
      <c r="C56" s="26"/>
      <c r="D56" s="26"/>
      <c r="E56" s="26"/>
      <c r="F56" s="26"/>
      <c r="G56" s="26"/>
    </row>
    <row r="57" spans="2:7" x14ac:dyDescent="0.2">
      <c r="B57" s="26"/>
      <c r="C57" s="26"/>
      <c r="D57" s="26"/>
      <c r="E57" s="26"/>
      <c r="F57" s="26"/>
      <c r="G57" s="26"/>
    </row>
    <row r="58" spans="2:7" x14ac:dyDescent="0.2">
      <c r="B58" s="26"/>
      <c r="C58" s="26"/>
      <c r="D58" s="26"/>
      <c r="E58" s="26"/>
      <c r="F58" s="26"/>
      <c r="G58" s="26"/>
    </row>
    <row r="59" spans="2:7" x14ac:dyDescent="0.2">
      <c r="B59" s="26"/>
      <c r="C59" s="26"/>
      <c r="D59" s="26"/>
      <c r="E59" s="26"/>
      <c r="F59" s="26"/>
      <c r="G59" s="26"/>
    </row>
    <row r="60" spans="2:7" x14ac:dyDescent="0.2">
      <c r="B60" s="26"/>
      <c r="C60" s="26"/>
      <c r="D60" s="26"/>
      <c r="E60" s="26"/>
      <c r="F60" s="26"/>
      <c r="G60" s="26"/>
    </row>
    <row r="61" spans="2:7" x14ac:dyDescent="0.2">
      <c r="B61" s="26"/>
      <c r="C61" s="26"/>
      <c r="D61" s="26"/>
      <c r="E61" s="26"/>
      <c r="F61" s="26"/>
      <c r="G61" s="26"/>
    </row>
    <row r="62" spans="2:7" x14ac:dyDescent="0.2">
      <c r="B62" s="26"/>
      <c r="C62" s="26"/>
      <c r="D62" s="26"/>
      <c r="E62" s="26"/>
      <c r="F62" s="26"/>
      <c r="G62" s="26"/>
    </row>
    <row r="63" spans="2:7" x14ac:dyDescent="0.2">
      <c r="B63" s="26"/>
      <c r="C63" s="26"/>
      <c r="D63" s="26"/>
      <c r="E63" s="26"/>
      <c r="F63" s="26"/>
      <c r="G63" s="26"/>
    </row>
    <row r="64" spans="2:7" x14ac:dyDescent="0.2">
      <c r="B64" s="26"/>
      <c r="C64" s="26"/>
      <c r="D64" s="26"/>
      <c r="E64" s="26"/>
      <c r="F64" s="26"/>
      <c r="G64" s="26"/>
    </row>
    <row r="65" spans="2:7" x14ac:dyDescent="0.2">
      <c r="B65" s="26"/>
      <c r="C65" s="26"/>
      <c r="D65" s="26"/>
      <c r="E65" s="26"/>
      <c r="F65" s="26"/>
      <c r="G65" s="26"/>
    </row>
    <row r="66" spans="2:7" x14ac:dyDescent="0.2">
      <c r="B66" s="26"/>
      <c r="C66" s="26"/>
      <c r="D66" s="26"/>
      <c r="E66" s="26"/>
      <c r="F66" s="26"/>
      <c r="G66" s="26"/>
    </row>
    <row r="67" spans="2:7" x14ac:dyDescent="0.2">
      <c r="B67" s="26"/>
      <c r="C67" s="26"/>
      <c r="D67" s="26"/>
      <c r="E67" s="26"/>
      <c r="F67" s="26"/>
      <c r="G67" s="26"/>
    </row>
    <row r="68" spans="2:7" x14ac:dyDescent="0.2">
      <c r="B68" s="26"/>
      <c r="C68" s="26"/>
      <c r="D68" s="26"/>
      <c r="E68" s="26"/>
      <c r="F68" s="26"/>
      <c r="G68" s="26"/>
    </row>
    <row r="69" spans="2:7" x14ac:dyDescent="0.2">
      <c r="B69" s="26"/>
      <c r="C69" s="26"/>
      <c r="D69" s="26"/>
      <c r="E69" s="26"/>
      <c r="F69" s="26"/>
      <c r="G69" s="26"/>
    </row>
    <row r="70" spans="2:7" x14ac:dyDescent="0.2">
      <c r="B70" s="26"/>
      <c r="C70" s="26"/>
      <c r="D70" s="26"/>
      <c r="E70" s="26"/>
      <c r="F70" s="26"/>
      <c r="G70" s="26"/>
    </row>
    <row r="71" spans="2:7" x14ac:dyDescent="0.2">
      <c r="B71" s="26"/>
      <c r="C71" s="26"/>
      <c r="D71" s="26"/>
      <c r="E71" s="26"/>
      <c r="F71" s="26"/>
      <c r="G71" s="26"/>
    </row>
    <row r="72" spans="2:7" x14ac:dyDescent="0.2">
      <c r="B72" s="26"/>
      <c r="C72" s="26"/>
      <c r="D72" s="26"/>
      <c r="E72" s="26"/>
      <c r="F72" s="26"/>
      <c r="G72" s="26"/>
    </row>
    <row r="73" spans="2:7" x14ac:dyDescent="0.2">
      <c r="B73" s="26"/>
      <c r="C73" s="26"/>
      <c r="D73" s="26"/>
      <c r="E73" s="26"/>
      <c r="F73" s="26"/>
      <c r="G73" s="26"/>
    </row>
    <row r="74" spans="2:7" x14ac:dyDescent="0.2">
      <c r="B74" s="26"/>
      <c r="C74" s="26"/>
      <c r="D74" s="26"/>
      <c r="E74" s="26"/>
      <c r="F74" s="26"/>
      <c r="G74" s="26"/>
    </row>
    <row r="75" spans="2:7" x14ac:dyDescent="0.2">
      <c r="B75" s="26"/>
      <c r="C75" s="26"/>
      <c r="D75" s="26"/>
      <c r="E75" s="26"/>
      <c r="F75" s="26"/>
      <c r="G75" s="26"/>
    </row>
    <row r="76" spans="2:7" x14ac:dyDescent="0.2">
      <c r="B76" s="26"/>
      <c r="C76" s="26"/>
      <c r="D76" s="26"/>
      <c r="E76" s="26"/>
      <c r="F76" s="26"/>
      <c r="G76" s="26"/>
    </row>
    <row r="77" spans="2:7" x14ac:dyDescent="0.2">
      <c r="B77" s="26"/>
      <c r="C77" s="26"/>
      <c r="D77" s="26"/>
      <c r="E77" s="26"/>
      <c r="F77" s="26"/>
      <c r="G77" s="26"/>
    </row>
    <row r="78" spans="2:7" x14ac:dyDescent="0.2">
      <c r="B78" s="26"/>
      <c r="C78" s="26"/>
      <c r="D78" s="26"/>
      <c r="E78" s="26"/>
      <c r="F78" s="26"/>
      <c r="G78" s="26"/>
    </row>
    <row r="79" spans="2:7" x14ac:dyDescent="0.2">
      <c r="B79" s="26"/>
      <c r="C79" s="26"/>
      <c r="D79" s="26"/>
      <c r="E79" s="26"/>
      <c r="F79" s="26"/>
      <c r="G79" s="26"/>
    </row>
    <row r="80" spans="2:7" x14ac:dyDescent="0.2">
      <c r="B80" s="26"/>
      <c r="C80" s="26"/>
      <c r="D80" s="26"/>
      <c r="E80" s="26"/>
      <c r="F80" s="26"/>
      <c r="G80" s="26"/>
    </row>
    <row r="81" spans="2:7" x14ac:dyDescent="0.2">
      <c r="B81" s="26"/>
      <c r="C81" s="26"/>
      <c r="D81" s="26"/>
      <c r="E81" s="26"/>
      <c r="F81" s="26"/>
      <c r="G81" s="26"/>
    </row>
    <row r="82" spans="2:7" x14ac:dyDescent="0.2">
      <c r="B82" s="26"/>
      <c r="C82" s="26"/>
      <c r="D82" s="26"/>
      <c r="E82" s="26"/>
      <c r="F82" s="26"/>
      <c r="G82" s="26"/>
    </row>
    <row r="83" spans="2:7" x14ac:dyDescent="0.2">
      <c r="B83" s="26"/>
      <c r="C83" s="26"/>
      <c r="D83" s="26"/>
      <c r="E83" s="26"/>
      <c r="F83" s="26"/>
      <c r="G83" s="26"/>
    </row>
    <row r="84" spans="2:7" x14ac:dyDescent="0.2">
      <c r="B84" s="26"/>
      <c r="C84" s="26"/>
      <c r="D84" s="26"/>
      <c r="E84" s="26"/>
      <c r="F84" s="26"/>
      <c r="G84" s="26"/>
    </row>
    <row r="85" spans="2:7" x14ac:dyDescent="0.2">
      <c r="B85" s="26"/>
      <c r="C85" s="26"/>
      <c r="D85" s="26"/>
      <c r="E85" s="26"/>
      <c r="F85" s="26"/>
      <c r="G85" s="26"/>
    </row>
    <row r="86" spans="2:7" x14ac:dyDescent="0.2">
      <c r="B86" s="26"/>
      <c r="C86" s="26"/>
      <c r="D86" s="26"/>
      <c r="E86" s="26"/>
      <c r="F86" s="26"/>
      <c r="G86" s="26"/>
    </row>
    <row r="87" spans="2:7" x14ac:dyDescent="0.2">
      <c r="B87" s="26"/>
      <c r="C87" s="26"/>
      <c r="D87" s="26"/>
      <c r="E87" s="26"/>
      <c r="F87" s="26"/>
      <c r="G87" s="26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zoomScale="120" zoomScaleNormal="120" workbookViewId="0">
      <selection activeCell="C2" sqref="C2"/>
    </sheetView>
  </sheetViews>
  <sheetFormatPr baseColWidth="10" defaultRowHeight="12.75" x14ac:dyDescent="0.2"/>
  <cols>
    <col min="1" max="1" width="22.5703125" style="24" customWidth="1"/>
    <col min="2" max="2" width="11" style="24" customWidth="1"/>
    <col min="3" max="3" width="9.28515625" style="24" customWidth="1"/>
    <col min="4" max="4" width="10.7109375" style="24" customWidth="1"/>
    <col min="5" max="5" width="9.85546875" style="24" customWidth="1"/>
    <col min="6" max="6" width="11.42578125" style="24" customWidth="1"/>
    <col min="7" max="7" width="10.28515625" style="24" customWidth="1"/>
    <col min="8" max="8" width="10" style="24" customWidth="1"/>
    <col min="9" max="256" width="9.140625" style="24" customWidth="1"/>
    <col min="257" max="16384" width="11.42578125" style="24"/>
  </cols>
  <sheetData>
    <row r="1" spans="1:21" ht="15.75" x14ac:dyDescent="0.25">
      <c r="A1" s="23" t="s">
        <v>49</v>
      </c>
    </row>
    <row r="3" spans="1:21" x14ac:dyDescent="0.2">
      <c r="A3" s="39" t="s">
        <v>54</v>
      </c>
      <c r="B3" s="40"/>
      <c r="C3" s="40"/>
      <c r="D3" s="39" t="s">
        <v>55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</row>
    <row r="4" spans="1:21" x14ac:dyDescent="0.2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0"/>
      <c r="P4" s="40"/>
      <c r="Q4" s="40"/>
      <c r="R4" s="40"/>
      <c r="S4" s="40"/>
      <c r="T4" s="40"/>
      <c r="U4" s="40"/>
    </row>
    <row r="5" spans="1:21" x14ac:dyDescent="0.2">
      <c r="A5" s="40" t="s">
        <v>56</v>
      </c>
      <c r="B5" s="41">
        <v>275000</v>
      </c>
      <c r="C5" s="41"/>
      <c r="D5" s="41" t="s">
        <v>57</v>
      </c>
      <c r="E5" s="41">
        <v>550000</v>
      </c>
      <c r="F5" s="42" t="s">
        <v>58</v>
      </c>
      <c r="G5" s="41">
        <v>200000</v>
      </c>
      <c r="H5" s="41"/>
      <c r="I5" s="41"/>
      <c r="J5" s="41"/>
      <c r="K5" s="41"/>
      <c r="L5" s="41"/>
      <c r="M5" s="41"/>
      <c r="N5" s="41"/>
      <c r="O5" s="40"/>
      <c r="P5" s="40"/>
      <c r="Q5" s="40"/>
      <c r="R5" s="40"/>
      <c r="S5" s="40"/>
      <c r="T5" s="40"/>
      <c r="U5" s="40"/>
    </row>
    <row r="6" spans="1:21" x14ac:dyDescent="0.2">
      <c r="A6" s="43" t="s">
        <v>59</v>
      </c>
      <c r="B6" s="44">
        <v>130000</v>
      </c>
      <c r="C6" s="41"/>
      <c r="D6" s="41"/>
      <c r="E6" s="41"/>
      <c r="F6" s="42" t="s">
        <v>60</v>
      </c>
      <c r="G6" s="41">
        <v>100000</v>
      </c>
      <c r="H6" s="41"/>
      <c r="I6" s="41"/>
      <c r="J6" s="41"/>
      <c r="K6" s="41"/>
      <c r="L6" s="41"/>
      <c r="M6" s="41"/>
      <c r="N6" s="41"/>
      <c r="O6" s="40"/>
      <c r="P6" s="40"/>
      <c r="Q6" s="40"/>
      <c r="R6" s="40"/>
      <c r="S6" s="40"/>
      <c r="T6" s="40"/>
      <c r="U6" s="40"/>
    </row>
    <row r="7" spans="1:21" x14ac:dyDescent="0.2">
      <c r="A7" s="40" t="s">
        <v>61</v>
      </c>
      <c r="B7" s="41">
        <v>53000</v>
      </c>
      <c r="C7" s="41"/>
      <c r="D7" s="41" t="s">
        <v>62</v>
      </c>
      <c r="E7" s="41">
        <v>150000</v>
      </c>
      <c r="F7" s="42" t="s">
        <v>63</v>
      </c>
      <c r="G7" s="41">
        <v>235000</v>
      </c>
      <c r="H7" s="41"/>
      <c r="I7" s="41"/>
      <c r="J7" s="41"/>
      <c r="K7" s="41"/>
      <c r="L7" s="41"/>
      <c r="M7" s="41"/>
      <c r="N7" s="41"/>
      <c r="O7" s="40"/>
      <c r="P7" s="40"/>
      <c r="Q7" s="40"/>
      <c r="R7" s="40"/>
      <c r="S7" s="40"/>
      <c r="T7" s="40"/>
      <c r="U7" s="40"/>
    </row>
    <row r="8" spans="1:21" x14ac:dyDescent="0.2">
      <c r="A8" s="40" t="s">
        <v>64</v>
      </c>
      <c r="B8" s="41">
        <v>25000</v>
      </c>
      <c r="C8" s="41"/>
      <c r="D8" s="41" t="s">
        <v>65</v>
      </c>
      <c r="E8" s="41">
        <v>198000</v>
      </c>
      <c r="F8" s="45"/>
      <c r="G8" s="41"/>
      <c r="H8" s="41"/>
      <c r="I8" s="41"/>
      <c r="J8" s="46"/>
      <c r="K8" s="46"/>
      <c r="L8" s="46"/>
      <c r="M8" s="46"/>
      <c r="N8" s="46"/>
      <c r="O8" s="46"/>
      <c r="P8" s="46"/>
      <c r="Q8" s="40"/>
      <c r="R8" s="40"/>
      <c r="S8" s="40"/>
      <c r="T8" s="40"/>
      <c r="U8" s="40"/>
    </row>
    <row r="9" spans="1:21" x14ac:dyDescent="0.2">
      <c r="A9" s="47" t="s">
        <v>66</v>
      </c>
      <c r="B9" s="48">
        <v>7000</v>
      </c>
      <c r="C9" s="41"/>
      <c r="D9" s="41" t="s">
        <v>67</v>
      </c>
      <c r="E9" s="41">
        <v>2000</v>
      </c>
      <c r="F9" s="42" t="s">
        <v>68</v>
      </c>
      <c r="G9" s="41">
        <v>81000</v>
      </c>
      <c r="H9" s="41"/>
      <c r="I9" s="41"/>
      <c r="J9" s="49"/>
      <c r="K9" s="46"/>
      <c r="L9" s="46"/>
      <c r="M9" s="46"/>
      <c r="P9" s="46"/>
      <c r="Q9" s="40"/>
      <c r="R9" s="40"/>
      <c r="S9" s="40"/>
      <c r="T9" s="40"/>
      <c r="U9" s="40"/>
    </row>
    <row r="10" spans="1:21" x14ac:dyDescent="0.2">
      <c r="A10" s="40" t="s">
        <v>69</v>
      </c>
      <c r="B10" s="41">
        <f>B5-B6-B7-B8-B9</f>
        <v>60000</v>
      </c>
      <c r="C10" s="41"/>
      <c r="D10" s="41"/>
      <c r="E10" s="41"/>
      <c r="F10" s="42" t="s">
        <v>70</v>
      </c>
      <c r="G10" s="41">
        <v>98000</v>
      </c>
      <c r="H10" s="41"/>
      <c r="I10" s="41"/>
      <c r="J10" s="46"/>
      <c r="K10" s="46"/>
      <c r="L10" s="46"/>
      <c r="M10" s="46"/>
      <c r="P10" s="46"/>
      <c r="Q10" s="40"/>
      <c r="R10" s="40"/>
      <c r="S10" s="40"/>
      <c r="T10" s="40"/>
      <c r="U10" s="40"/>
    </row>
    <row r="11" spans="1:21" x14ac:dyDescent="0.2">
      <c r="A11" s="47" t="s">
        <v>71</v>
      </c>
      <c r="B11" s="48">
        <v>5000</v>
      </c>
      <c r="C11" s="41"/>
      <c r="D11" s="41"/>
      <c r="E11" s="41"/>
      <c r="F11" s="42" t="s">
        <v>72</v>
      </c>
      <c r="G11" s="41">
        <v>22000</v>
      </c>
      <c r="H11" s="41"/>
      <c r="I11" s="41"/>
      <c r="J11" s="50"/>
      <c r="K11" s="46"/>
      <c r="L11" s="46"/>
      <c r="M11" s="46"/>
      <c r="P11" s="46"/>
      <c r="Q11" s="40"/>
      <c r="R11" s="40"/>
      <c r="S11" s="40"/>
      <c r="T11" s="40"/>
      <c r="U11" s="40"/>
    </row>
    <row r="12" spans="1:21" x14ac:dyDescent="0.2">
      <c r="A12" s="40" t="s">
        <v>73</v>
      </c>
      <c r="B12" s="41">
        <f>B10-B11</f>
        <v>55000</v>
      </c>
      <c r="C12" s="41"/>
      <c r="D12" s="41"/>
      <c r="E12" s="41"/>
      <c r="F12" s="51" t="s">
        <v>74</v>
      </c>
      <c r="G12" s="41">
        <v>93000</v>
      </c>
      <c r="H12" s="41"/>
      <c r="I12" s="41"/>
      <c r="J12" s="46"/>
      <c r="K12" s="46"/>
      <c r="L12" s="46"/>
      <c r="M12" s="46"/>
      <c r="P12" s="46"/>
      <c r="Q12" s="40"/>
      <c r="R12" s="40"/>
      <c r="S12" s="40"/>
      <c r="T12" s="40"/>
      <c r="U12" s="40"/>
    </row>
    <row r="13" spans="1:21" x14ac:dyDescent="0.2">
      <c r="A13" s="47" t="s">
        <v>75</v>
      </c>
      <c r="B13" s="48">
        <f>0.28*B12</f>
        <v>15400.000000000002</v>
      </c>
      <c r="C13" s="41"/>
      <c r="D13" s="41"/>
      <c r="E13" s="41"/>
      <c r="F13" s="42" t="s">
        <v>76</v>
      </c>
      <c r="G13" s="41">
        <v>20000</v>
      </c>
      <c r="H13" s="41"/>
      <c r="I13" s="41"/>
      <c r="J13" s="46"/>
      <c r="K13" s="46"/>
      <c r="L13" s="46"/>
      <c r="M13" s="46"/>
      <c r="P13" s="46"/>
      <c r="Q13" s="40"/>
      <c r="R13" s="40"/>
      <c r="S13" s="40"/>
      <c r="T13" s="40"/>
      <c r="U13" s="40"/>
    </row>
    <row r="14" spans="1:21" x14ac:dyDescent="0.2">
      <c r="A14" s="52" t="s">
        <v>77</v>
      </c>
      <c r="B14" s="53">
        <f>B12-B13</f>
        <v>39600</v>
      </c>
      <c r="C14" s="41"/>
      <c r="D14" s="41"/>
      <c r="E14" s="41"/>
      <c r="F14" s="42" t="s">
        <v>78</v>
      </c>
      <c r="G14" s="41">
        <v>51000</v>
      </c>
      <c r="H14" s="41"/>
      <c r="I14" s="41"/>
      <c r="J14" s="46"/>
      <c r="K14" s="46"/>
      <c r="L14" s="46"/>
      <c r="M14" s="46"/>
      <c r="P14" s="46"/>
      <c r="Q14" s="40"/>
      <c r="R14" s="40"/>
      <c r="S14" s="40"/>
      <c r="T14" s="40"/>
      <c r="U14" s="40"/>
    </row>
    <row r="15" spans="1:21" x14ac:dyDescent="0.2">
      <c r="A15" s="40"/>
      <c r="B15" s="41"/>
      <c r="C15" s="41"/>
      <c r="D15" s="48"/>
      <c r="E15" s="48"/>
      <c r="F15" s="54"/>
      <c r="G15" s="48"/>
      <c r="H15" s="41"/>
      <c r="I15" s="41"/>
      <c r="J15" s="46"/>
      <c r="K15" s="46"/>
      <c r="L15" s="46"/>
      <c r="M15" s="46"/>
      <c r="P15" s="46"/>
      <c r="Q15" s="40"/>
      <c r="R15" s="40"/>
      <c r="S15" s="40"/>
      <c r="T15" s="40"/>
      <c r="U15" s="40"/>
    </row>
    <row r="16" spans="1:21" x14ac:dyDescent="0.2">
      <c r="C16" s="41"/>
      <c r="D16" s="41" t="s">
        <v>79</v>
      </c>
      <c r="E16" s="41">
        <f>SUM(E5:E15)</f>
        <v>900000</v>
      </c>
      <c r="F16" s="55" t="s">
        <v>80</v>
      </c>
      <c r="G16" s="41">
        <f>SUM(G5:G15)</f>
        <v>900000</v>
      </c>
      <c r="H16" s="41"/>
      <c r="I16" s="41"/>
      <c r="J16" s="50"/>
      <c r="K16" s="50"/>
      <c r="L16" s="46"/>
      <c r="M16" s="46"/>
      <c r="N16" s="46"/>
      <c r="O16" s="46"/>
      <c r="P16" s="46"/>
      <c r="Q16" s="40"/>
      <c r="R16" s="40"/>
      <c r="S16" s="40"/>
      <c r="T16" s="40"/>
      <c r="U16" s="40"/>
    </row>
    <row r="17" spans="1:21" x14ac:dyDescent="0.2">
      <c r="A17" s="40"/>
      <c r="B17" s="41"/>
      <c r="C17" s="41"/>
      <c r="D17" s="41"/>
      <c r="E17" s="41"/>
      <c r="F17" s="41"/>
      <c r="G17" s="41"/>
      <c r="H17" s="41"/>
      <c r="I17" s="41"/>
      <c r="J17" s="56"/>
      <c r="K17" s="50"/>
      <c r="L17" s="46"/>
      <c r="M17" s="46"/>
      <c r="N17" s="46"/>
      <c r="O17" s="46"/>
      <c r="P17" s="46"/>
      <c r="Q17" s="40"/>
      <c r="R17" s="40"/>
      <c r="S17" s="40"/>
      <c r="T17" s="40"/>
      <c r="U17" s="40"/>
    </row>
    <row r="18" spans="1:21" x14ac:dyDescent="0.2">
      <c r="A18" s="40" t="s">
        <v>81</v>
      </c>
      <c r="B18" s="57">
        <v>0.28000000000000003</v>
      </c>
      <c r="C18" s="41"/>
      <c r="D18" s="41"/>
      <c r="E18" s="41"/>
      <c r="F18" s="41"/>
      <c r="G18" s="41"/>
      <c r="H18" s="41"/>
      <c r="I18" s="41"/>
      <c r="J18" s="46"/>
      <c r="K18" s="46"/>
      <c r="L18" s="46"/>
      <c r="M18" s="46"/>
      <c r="N18" s="46"/>
      <c r="O18" s="46"/>
      <c r="P18" s="46"/>
      <c r="Q18" s="40"/>
      <c r="R18" s="40"/>
      <c r="S18" s="40"/>
      <c r="T18" s="40"/>
      <c r="U18" s="40"/>
    </row>
    <row r="19" spans="1:21" x14ac:dyDescent="0.2">
      <c r="A19" s="40" t="s">
        <v>82</v>
      </c>
      <c r="B19" s="57">
        <v>0.25</v>
      </c>
      <c r="C19" s="41"/>
      <c r="D19" s="40" t="s">
        <v>83</v>
      </c>
      <c r="E19" s="41"/>
      <c r="F19" s="41"/>
      <c r="G19" s="41"/>
      <c r="H19" s="49"/>
      <c r="I19" s="46"/>
      <c r="J19" s="46"/>
      <c r="K19" s="46"/>
      <c r="L19" s="46"/>
      <c r="M19" s="46"/>
      <c r="N19" s="46"/>
      <c r="O19" s="46"/>
      <c r="P19" s="46"/>
      <c r="Q19" s="40"/>
      <c r="R19" s="40"/>
      <c r="S19" s="40"/>
      <c r="T19" s="40"/>
      <c r="U19" s="40"/>
    </row>
    <row r="20" spans="1:21" x14ac:dyDescent="0.2">
      <c r="A20" s="40"/>
      <c r="B20" s="41"/>
      <c r="C20" s="41"/>
      <c r="D20" s="40" t="s">
        <v>84</v>
      </c>
      <c r="E20" s="41"/>
      <c r="F20" s="41"/>
      <c r="G20" s="41"/>
      <c r="I20" s="46"/>
      <c r="J20" s="46"/>
      <c r="K20" s="46"/>
      <c r="L20" s="46"/>
      <c r="M20" s="46"/>
      <c r="N20" s="46"/>
      <c r="O20" s="46"/>
      <c r="P20" s="46"/>
      <c r="Q20" s="40"/>
      <c r="R20" s="40"/>
      <c r="S20" s="40"/>
      <c r="T20" s="40"/>
      <c r="U20" s="40"/>
    </row>
    <row r="21" spans="1:21" x14ac:dyDescent="0.2">
      <c r="A21" s="40" t="s">
        <v>85</v>
      </c>
      <c r="B21" s="41">
        <v>30</v>
      </c>
      <c r="C21" s="41"/>
      <c r="D21" s="41" t="s">
        <v>86</v>
      </c>
      <c r="E21" s="41"/>
      <c r="F21" s="41"/>
      <c r="G21" s="41"/>
      <c r="H21" s="46"/>
      <c r="I21" s="46"/>
      <c r="J21" s="58"/>
      <c r="K21" s="58"/>
      <c r="L21" s="46"/>
      <c r="M21" s="46"/>
      <c r="N21" s="46"/>
      <c r="O21" s="46"/>
      <c r="P21" s="46"/>
      <c r="Q21" s="40"/>
      <c r="R21" s="40"/>
      <c r="S21" s="40"/>
      <c r="T21" s="40"/>
      <c r="U21" s="40"/>
    </row>
    <row r="22" spans="1:21" ht="15" x14ac:dyDescent="0.25">
      <c r="A22" s="40" t="s">
        <v>87</v>
      </c>
      <c r="B22" s="41">
        <v>30</v>
      </c>
      <c r="C22" s="41"/>
      <c r="D22" s="41" t="s">
        <v>88</v>
      </c>
      <c r="E22" s="41"/>
      <c r="F22" s="41"/>
      <c r="G22" s="41"/>
      <c r="H22" s="59"/>
      <c r="I22" s="59"/>
      <c r="J22" s="50"/>
      <c r="K22" s="46"/>
      <c r="L22" s="59"/>
      <c r="M22" s="46"/>
      <c r="N22" s="46"/>
      <c r="O22" s="46"/>
      <c r="P22" s="46"/>
      <c r="Q22" s="40"/>
      <c r="R22" s="40"/>
      <c r="S22" s="40"/>
      <c r="T22" s="40"/>
      <c r="U22" s="40"/>
    </row>
    <row r="23" spans="1:21" ht="15" x14ac:dyDescent="0.25">
      <c r="A23" s="40" t="s">
        <v>89</v>
      </c>
      <c r="B23" s="41"/>
      <c r="C23" s="41"/>
      <c r="D23" s="41" t="s">
        <v>90</v>
      </c>
      <c r="E23" s="41"/>
      <c r="F23" s="41"/>
      <c r="G23" s="41"/>
      <c r="H23" s="49"/>
      <c r="I23" s="46"/>
      <c r="J23" s="59"/>
      <c r="K23" s="59"/>
      <c r="L23" s="59"/>
      <c r="M23" s="46"/>
      <c r="N23" s="46"/>
      <c r="O23" s="46"/>
      <c r="P23" s="46"/>
      <c r="Q23" s="40"/>
      <c r="R23" s="40"/>
      <c r="S23" s="40"/>
      <c r="T23" s="40"/>
      <c r="U23" s="40"/>
    </row>
    <row r="24" spans="1:21" x14ac:dyDescent="0.2">
      <c r="A24" s="40" t="s">
        <v>91</v>
      </c>
      <c r="B24" s="41">
        <v>30000</v>
      </c>
      <c r="C24" s="41"/>
      <c r="D24" s="46" t="s">
        <v>92</v>
      </c>
      <c r="E24" s="41"/>
      <c r="F24" s="41"/>
      <c r="G24" s="41"/>
      <c r="H24" s="46"/>
      <c r="I24" s="46"/>
      <c r="J24" s="41"/>
      <c r="K24" s="41"/>
      <c r="L24" s="41"/>
      <c r="M24" s="41"/>
      <c r="N24" s="41"/>
      <c r="O24" s="40"/>
      <c r="P24" s="40"/>
      <c r="Q24" s="40"/>
      <c r="R24" s="40"/>
      <c r="S24" s="40"/>
      <c r="T24" s="40"/>
      <c r="U24" s="40"/>
    </row>
    <row r="25" spans="1:21" x14ac:dyDescent="0.2">
      <c r="A25" s="40" t="s">
        <v>24</v>
      </c>
      <c r="B25" s="60">
        <v>0.14099999999999999</v>
      </c>
      <c r="C25" s="41"/>
      <c r="E25" s="41"/>
      <c r="F25" s="41">
        <f>G14*B25</f>
        <v>7190.9999999999991</v>
      </c>
      <c r="G25" s="41"/>
      <c r="H25" s="46"/>
      <c r="I25" s="46"/>
      <c r="J25" s="41"/>
      <c r="K25" s="41"/>
      <c r="L25" s="41"/>
      <c r="M25" s="41"/>
      <c r="N25" s="41"/>
      <c r="O25" s="40"/>
      <c r="P25" s="40"/>
      <c r="Q25" s="40"/>
      <c r="R25" s="40"/>
      <c r="S25" s="40"/>
      <c r="T25" s="40"/>
      <c r="U25" s="40"/>
    </row>
    <row r="26" spans="1:21" x14ac:dyDescent="0.2">
      <c r="A26" s="40" t="s">
        <v>25</v>
      </c>
      <c r="B26" s="60">
        <v>0.12</v>
      </c>
      <c r="C26" s="41"/>
      <c r="D26" s="41" t="s">
        <v>93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0"/>
      <c r="P26" s="40"/>
      <c r="Q26" s="40"/>
      <c r="R26" s="40"/>
      <c r="S26" s="40"/>
      <c r="T26" s="40"/>
      <c r="U26" s="40"/>
    </row>
    <row r="27" spans="1:21" x14ac:dyDescent="0.2">
      <c r="A27" s="40" t="s">
        <v>94</v>
      </c>
      <c r="B27" s="41">
        <v>5000</v>
      </c>
      <c r="C27" s="41"/>
      <c r="D27" s="41"/>
      <c r="E27" s="41"/>
      <c r="F27" s="41">
        <f>G13-F25</f>
        <v>12809</v>
      </c>
      <c r="G27" s="41"/>
      <c r="H27" s="41"/>
      <c r="I27" s="41"/>
      <c r="J27" s="41"/>
      <c r="K27" s="41"/>
      <c r="L27" s="41"/>
      <c r="M27" s="41"/>
      <c r="N27" s="41"/>
      <c r="O27" s="40"/>
      <c r="P27" s="40"/>
      <c r="Q27" s="40"/>
      <c r="R27" s="40"/>
      <c r="S27" s="40"/>
      <c r="T27" s="40"/>
      <c r="U27" s="40"/>
    </row>
    <row r="28" spans="1:21" x14ac:dyDescent="0.2">
      <c r="A28" s="40" t="s">
        <v>95</v>
      </c>
      <c r="B28" s="41">
        <v>38000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0"/>
      <c r="P28" s="40"/>
      <c r="Q28" s="40"/>
      <c r="R28" s="40"/>
      <c r="S28" s="40"/>
      <c r="T28" s="40"/>
      <c r="U28" s="40"/>
    </row>
    <row r="29" spans="1:21" x14ac:dyDescent="0.2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0"/>
      <c r="P29" s="40"/>
      <c r="Q29" s="40"/>
      <c r="R29" s="40"/>
      <c r="S29" s="40"/>
      <c r="T29" s="40"/>
      <c r="U29" s="40"/>
    </row>
    <row r="30" spans="1:21" x14ac:dyDescent="0.2">
      <c r="A30" s="40" t="s">
        <v>96</v>
      </c>
      <c r="B30" s="41">
        <v>20000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0"/>
      <c r="P30" s="40"/>
      <c r="Q30" s="40"/>
      <c r="R30" s="40"/>
      <c r="S30" s="40"/>
      <c r="T30" s="40"/>
      <c r="U30" s="40"/>
    </row>
    <row r="31" spans="1:21" x14ac:dyDescent="0.2">
      <c r="A31" s="40" t="s">
        <v>97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0"/>
      <c r="P31" s="40"/>
      <c r="Q31" s="40"/>
      <c r="R31" s="40"/>
      <c r="S31" s="40"/>
      <c r="T31" s="40"/>
      <c r="U31" s="40"/>
    </row>
    <row r="32" spans="1:21" x14ac:dyDescent="0.2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0"/>
      <c r="P32" s="40"/>
      <c r="Q32" s="40"/>
      <c r="R32" s="40"/>
      <c r="S32" s="40"/>
      <c r="T32" s="40"/>
      <c r="U32" s="40"/>
    </row>
    <row r="33" spans="1:21" x14ac:dyDescent="0.2">
      <c r="A33" s="39" t="s">
        <v>98</v>
      </c>
      <c r="B33" s="41"/>
      <c r="C33" s="41"/>
      <c r="D33" s="41"/>
      <c r="F33" s="41"/>
      <c r="G33" s="41"/>
      <c r="H33" s="41"/>
      <c r="I33" s="41"/>
      <c r="J33" s="41"/>
      <c r="K33" s="41"/>
      <c r="L33" s="41"/>
      <c r="M33" s="41"/>
      <c r="N33" s="41"/>
      <c r="O33" s="40"/>
      <c r="P33" s="40"/>
      <c r="Q33" s="40"/>
      <c r="R33" s="40"/>
      <c r="S33" s="40"/>
      <c r="T33" s="40"/>
      <c r="U33" s="40"/>
    </row>
    <row r="34" spans="1:21" x14ac:dyDescent="0.2">
      <c r="A34" s="40"/>
      <c r="B34" s="41"/>
      <c r="C34" s="41"/>
      <c r="D34" s="41"/>
      <c r="E34" s="61" t="s">
        <v>99</v>
      </c>
      <c r="F34" s="41"/>
      <c r="G34" s="41"/>
      <c r="H34" s="41"/>
      <c r="I34" s="41"/>
      <c r="J34" s="41"/>
      <c r="K34" s="41"/>
      <c r="L34" s="41"/>
      <c r="M34" s="41"/>
      <c r="N34" s="41"/>
      <c r="O34" s="40"/>
      <c r="P34" s="40"/>
      <c r="Q34" s="40"/>
      <c r="R34" s="40"/>
      <c r="S34" s="40"/>
      <c r="T34" s="40"/>
      <c r="U34" s="40"/>
    </row>
    <row r="35" spans="1:21" x14ac:dyDescent="0.2">
      <c r="A35" s="62" t="s">
        <v>100</v>
      </c>
      <c r="B35" s="63" t="s">
        <v>101</v>
      </c>
      <c r="C35" s="63" t="s">
        <v>102</v>
      </c>
      <c r="D35" s="41"/>
      <c r="E35" s="41" t="s">
        <v>103</v>
      </c>
      <c r="G35" s="41">
        <f>B7</f>
        <v>53000</v>
      </c>
      <c r="H35" s="41"/>
      <c r="I35" s="41"/>
      <c r="J35" s="41"/>
      <c r="K35" s="41"/>
      <c r="L35" s="41"/>
      <c r="M35" s="41"/>
      <c r="N35" s="41"/>
      <c r="O35" s="40"/>
      <c r="P35" s="40"/>
      <c r="Q35" s="40"/>
      <c r="R35" s="40"/>
      <c r="S35" s="40"/>
      <c r="T35" s="40"/>
      <c r="U35" s="40"/>
    </row>
    <row r="36" spans="1:21" x14ac:dyDescent="0.2">
      <c r="A36" s="40" t="s">
        <v>104</v>
      </c>
      <c r="B36" s="41">
        <f>E8</f>
        <v>198000</v>
      </c>
      <c r="C36" s="41"/>
      <c r="D36" s="41"/>
      <c r="E36" s="48" t="s">
        <v>105</v>
      </c>
      <c r="F36" s="27"/>
      <c r="G36" s="48">
        <f>G35-G37</f>
        <v>6549.5179666958793</v>
      </c>
      <c r="H36" s="41"/>
      <c r="I36" s="41"/>
      <c r="J36" s="41"/>
      <c r="K36" s="41"/>
      <c r="L36" s="41"/>
      <c r="M36" s="41"/>
      <c r="N36" s="41"/>
      <c r="O36" s="40"/>
      <c r="P36" s="40"/>
      <c r="Q36" s="40"/>
      <c r="R36" s="40"/>
      <c r="S36" s="40"/>
      <c r="T36" s="40"/>
      <c r="U36" s="40"/>
    </row>
    <row r="37" spans="1:21" x14ac:dyDescent="0.2">
      <c r="A37" s="40" t="s">
        <v>106</v>
      </c>
      <c r="B37" s="41"/>
      <c r="C37" s="41">
        <f>B5*(1+$B$19)</f>
        <v>343750</v>
      </c>
      <c r="D37" s="41"/>
      <c r="E37" s="41" t="s">
        <v>107</v>
      </c>
      <c r="G37" s="41">
        <f>G35/(1+B25)</f>
        <v>46450.482033304121</v>
      </c>
      <c r="H37" s="41"/>
      <c r="I37" s="41"/>
      <c r="J37" s="41"/>
      <c r="K37" s="41"/>
      <c r="L37" s="41"/>
      <c r="M37" s="41"/>
      <c r="N37" s="41"/>
      <c r="O37" s="40"/>
      <c r="P37" s="40"/>
      <c r="Q37" s="40"/>
      <c r="R37" s="40"/>
      <c r="S37" s="40"/>
      <c r="T37" s="40"/>
      <c r="U37" s="40"/>
    </row>
    <row r="38" spans="1:21" x14ac:dyDescent="0.2">
      <c r="A38" s="52" t="s">
        <v>108</v>
      </c>
      <c r="B38" s="53">
        <f>B36</f>
        <v>198000</v>
      </c>
      <c r="C38" s="44"/>
      <c r="D38" s="41"/>
      <c r="E38" s="48" t="s">
        <v>109</v>
      </c>
      <c r="F38" s="27"/>
      <c r="G38" s="48">
        <f>G37-G39</f>
        <v>4976.8373607111571</v>
      </c>
      <c r="H38" s="41"/>
      <c r="I38" s="41"/>
      <c r="J38" s="41"/>
      <c r="K38" s="41"/>
      <c r="L38" s="41"/>
      <c r="M38" s="41"/>
      <c r="N38" s="41"/>
      <c r="O38" s="40"/>
      <c r="P38" s="40"/>
      <c r="Q38" s="40"/>
      <c r="R38" s="40"/>
      <c r="S38" s="40"/>
      <c r="T38" s="40"/>
      <c r="U38" s="40"/>
    </row>
    <row r="39" spans="1:21" x14ac:dyDescent="0.2">
      <c r="A39" s="62" t="s">
        <v>110</v>
      </c>
      <c r="B39" s="41"/>
      <c r="C39" s="41"/>
      <c r="D39" s="41"/>
      <c r="E39" s="41" t="s">
        <v>111</v>
      </c>
      <c r="G39" s="41">
        <f>G37/(1+B26)</f>
        <v>41473.644672592964</v>
      </c>
      <c r="H39" s="41"/>
      <c r="I39" s="41"/>
      <c r="J39" s="41"/>
      <c r="K39" s="41"/>
      <c r="L39" s="41"/>
      <c r="M39" s="41"/>
      <c r="N39" s="41"/>
      <c r="O39" s="40"/>
      <c r="P39" s="40"/>
      <c r="Q39" s="40"/>
      <c r="R39" s="40"/>
      <c r="S39" s="40"/>
      <c r="T39" s="40"/>
      <c r="U39" s="40"/>
    </row>
    <row r="40" spans="1:21" x14ac:dyDescent="0.2">
      <c r="A40" s="40" t="s">
        <v>112</v>
      </c>
      <c r="B40" s="41">
        <f>G10</f>
        <v>98000</v>
      </c>
      <c r="C40" s="41">
        <f>B24*(1+$B$19)</f>
        <v>37500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0"/>
      <c r="P40" s="40"/>
      <c r="Q40" s="40"/>
      <c r="R40" s="40"/>
      <c r="S40" s="40"/>
      <c r="T40" s="40"/>
      <c r="U40" s="40"/>
    </row>
    <row r="41" spans="1:21" x14ac:dyDescent="0.2">
      <c r="A41" s="40" t="s">
        <v>39</v>
      </c>
      <c r="B41" s="41">
        <f>G39</f>
        <v>41473.644672592964</v>
      </c>
      <c r="C41" s="41"/>
      <c r="D41" s="41"/>
      <c r="E41" s="61" t="s">
        <v>113</v>
      </c>
      <c r="F41" s="41"/>
      <c r="G41" s="41"/>
      <c r="H41" s="41"/>
      <c r="I41" s="41"/>
      <c r="J41" s="41"/>
      <c r="K41" s="41"/>
      <c r="L41" s="41"/>
      <c r="M41" s="41"/>
      <c r="N41" s="41"/>
      <c r="O41" s="40"/>
      <c r="P41" s="40"/>
      <c r="Q41" s="40"/>
      <c r="R41" s="40"/>
      <c r="S41" s="40"/>
      <c r="T41" s="40"/>
      <c r="U41" s="40"/>
    </row>
    <row r="42" spans="1:21" x14ac:dyDescent="0.2">
      <c r="A42" s="40" t="s">
        <v>114</v>
      </c>
      <c r="B42" s="41">
        <f>F27</f>
        <v>12809</v>
      </c>
      <c r="C42" s="41">
        <f>F25+G36</f>
        <v>13740.517966695879</v>
      </c>
      <c r="D42" s="41"/>
      <c r="E42" s="41" t="s">
        <v>115</v>
      </c>
      <c r="F42" s="41"/>
      <c r="G42" s="41">
        <f>B5*B19</f>
        <v>68750</v>
      </c>
      <c r="H42" s="41"/>
      <c r="I42" s="41"/>
      <c r="J42" s="41"/>
      <c r="K42" s="41"/>
      <c r="L42" s="41"/>
      <c r="M42" s="41"/>
      <c r="N42" s="41"/>
      <c r="O42" s="40"/>
      <c r="P42" s="40"/>
      <c r="Q42" s="40"/>
      <c r="R42" s="40"/>
      <c r="S42" s="40"/>
      <c r="T42" s="40"/>
      <c r="U42" s="40"/>
    </row>
    <row r="43" spans="1:21" x14ac:dyDescent="0.2">
      <c r="A43" s="40" t="s">
        <v>116</v>
      </c>
      <c r="B43" s="41"/>
      <c r="C43" s="41">
        <f>G12+G45</f>
        <v>143000</v>
      </c>
      <c r="D43" s="41"/>
      <c r="E43" s="41" t="s">
        <v>117</v>
      </c>
      <c r="F43" s="41"/>
      <c r="G43" s="41">
        <f>B8*B19</f>
        <v>6250</v>
      </c>
      <c r="H43" s="41"/>
      <c r="I43" s="41"/>
      <c r="J43" s="41"/>
      <c r="K43" s="41"/>
      <c r="L43" s="41"/>
      <c r="M43" s="41"/>
      <c r="N43" s="41"/>
      <c r="O43" s="40"/>
      <c r="P43" s="40"/>
      <c r="Q43" s="40"/>
      <c r="R43" s="40"/>
      <c r="S43" s="40"/>
      <c r="T43" s="40"/>
      <c r="U43" s="40"/>
    </row>
    <row r="44" spans="1:21" x14ac:dyDescent="0.2">
      <c r="A44" s="40" t="s">
        <v>118</v>
      </c>
      <c r="B44" s="41">
        <f>B8*(1+B19)</f>
        <v>31250</v>
      </c>
      <c r="C44" s="41"/>
      <c r="D44" s="41"/>
      <c r="E44" s="48" t="s">
        <v>119</v>
      </c>
      <c r="F44" s="48"/>
      <c r="G44" s="48">
        <f>B24*B19+B30*B19</f>
        <v>12500</v>
      </c>
      <c r="H44" s="41"/>
      <c r="I44" s="41"/>
      <c r="J44" s="41"/>
      <c r="K44" s="41"/>
      <c r="L44" s="41"/>
      <c r="M44" s="41"/>
      <c r="N44" s="41"/>
      <c r="O44" s="40"/>
      <c r="P44" s="40"/>
      <c r="Q44" s="40"/>
      <c r="R44" s="40"/>
      <c r="S44" s="40"/>
      <c r="T44" s="40"/>
      <c r="U44" s="40"/>
    </row>
    <row r="45" spans="1:21" x14ac:dyDescent="0.2">
      <c r="A45" s="52" t="s">
        <v>120</v>
      </c>
      <c r="B45" s="53">
        <f>SUM(B40:B44)</f>
        <v>183532.64467259296</v>
      </c>
      <c r="C45" s="44"/>
      <c r="D45" s="41"/>
      <c r="E45" s="41" t="s">
        <v>121</v>
      </c>
      <c r="F45" s="41"/>
      <c r="G45" s="41">
        <f>G42-G43-G44</f>
        <v>50000</v>
      </c>
      <c r="H45" s="41"/>
      <c r="I45" s="41"/>
      <c r="J45" s="41"/>
      <c r="K45" s="41"/>
      <c r="L45" s="41"/>
      <c r="M45" s="41"/>
      <c r="N45" s="41"/>
      <c r="O45" s="40"/>
      <c r="P45" s="40"/>
      <c r="Q45" s="40"/>
      <c r="R45" s="40"/>
      <c r="S45" s="40"/>
      <c r="T45" s="40"/>
      <c r="U45" s="40"/>
    </row>
    <row r="46" spans="1:21" x14ac:dyDescent="0.2">
      <c r="A46" s="64" t="s">
        <v>122</v>
      </c>
      <c r="B46" s="65">
        <f>B38-B45</f>
        <v>14467.355327407044</v>
      </c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0"/>
      <c r="P46" s="40"/>
      <c r="Q46" s="40"/>
      <c r="R46" s="40"/>
      <c r="S46" s="40"/>
      <c r="T46" s="40"/>
      <c r="U46" s="40"/>
    </row>
    <row r="47" spans="1:21" x14ac:dyDescent="0.2">
      <c r="A47" s="66" t="s">
        <v>123</v>
      </c>
      <c r="B47" s="6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0"/>
      <c r="P47" s="40"/>
      <c r="Q47" s="40"/>
      <c r="R47" s="40"/>
      <c r="S47" s="40"/>
      <c r="T47" s="40"/>
      <c r="U47" s="40"/>
    </row>
    <row r="48" spans="1:21" x14ac:dyDescent="0.2">
      <c r="A48" s="68" t="s">
        <v>124</v>
      </c>
      <c r="B48" s="44">
        <f>B30*(1+B19)</f>
        <v>25000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0"/>
      <c r="P48" s="40"/>
      <c r="Q48" s="40"/>
      <c r="R48" s="40"/>
      <c r="S48" s="40"/>
      <c r="T48" s="40"/>
      <c r="U48" s="40"/>
    </row>
    <row r="49" spans="1:21" x14ac:dyDescent="0.2">
      <c r="A49" s="64" t="s">
        <v>125</v>
      </c>
      <c r="B49" s="65">
        <f>-B48</f>
        <v>-25000</v>
      </c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0"/>
      <c r="P49" s="40"/>
      <c r="Q49" s="40"/>
      <c r="R49" s="40"/>
      <c r="S49" s="40"/>
      <c r="T49" s="40"/>
      <c r="U49" s="40"/>
    </row>
    <row r="50" spans="1:21" x14ac:dyDescent="0.2">
      <c r="A50" s="62" t="s">
        <v>126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0"/>
      <c r="P50" s="40"/>
      <c r="Q50" s="40"/>
      <c r="R50" s="40"/>
      <c r="S50" s="40"/>
      <c r="T50" s="40"/>
      <c r="U50" s="40"/>
    </row>
    <row r="51" spans="1:21" x14ac:dyDescent="0.2">
      <c r="A51" s="40" t="s">
        <v>127</v>
      </c>
      <c r="B51" s="41">
        <f>B29</f>
        <v>0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0"/>
      <c r="P51" s="40"/>
      <c r="Q51" s="40"/>
      <c r="R51" s="40"/>
      <c r="S51" s="40"/>
      <c r="T51" s="40"/>
      <c r="U51" s="40"/>
    </row>
    <row r="52" spans="1:21" x14ac:dyDescent="0.2">
      <c r="A52" s="40" t="s">
        <v>128</v>
      </c>
      <c r="B52" s="41">
        <f>B28</f>
        <v>38000</v>
      </c>
      <c r="C52" s="41"/>
      <c r="D52" s="41"/>
      <c r="E52" s="61" t="s">
        <v>129</v>
      </c>
      <c r="F52" s="41"/>
      <c r="G52" s="41"/>
      <c r="H52" s="41"/>
      <c r="I52" s="41"/>
      <c r="J52" s="41"/>
      <c r="K52" s="41"/>
      <c r="L52" s="41"/>
      <c r="M52" s="41"/>
      <c r="N52" s="41"/>
      <c r="O52" s="40"/>
      <c r="P52" s="40"/>
      <c r="Q52" s="40"/>
      <c r="R52" s="40"/>
      <c r="S52" s="40"/>
      <c r="T52" s="40"/>
      <c r="U52" s="40"/>
    </row>
    <row r="53" spans="1:21" x14ac:dyDescent="0.2">
      <c r="A53" s="24" t="s">
        <v>130</v>
      </c>
      <c r="B53" s="41">
        <f>B27</f>
        <v>5000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0"/>
      <c r="P53" s="40"/>
      <c r="Q53" s="40"/>
      <c r="R53" s="40"/>
      <c r="S53" s="40"/>
      <c r="T53" s="40"/>
      <c r="U53" s="40"/>
    </row>
    <row r="54" spans="1:21" x14ac:dyDescent="0.2">
      <c r="A54" s="64" t="s">
        <v>131</v>
      </c>
      <c r="B54" s="69">
        <f>B51-B52-B53</f>
        <v>-43000</v>
      </c>
      <c r="C54" s="41"/>
      <c r="D54" s="41"/>
      <c r="E54" s="41" t="s">
        <v>57</v>
      </c>
      <c r="F54" s="41">
        <f>E5-B9+B30</f>
        <v>563000</v>
      </c>
      <c r="G54" s="42" t="s">
        <v>58</v>
      </c>
      <c r="H54" s="41">
        <f>G5</f>
        <v>200000</v>
      </c>
      <c r="I54" s="41"/>
      <c r="J54" s="41"/>
      <c r="K54" s="41"/>
      <c r="L54" s="41"/>
      <c r="M54" s="41"/>
      <c r="N54" s="41"/>
      <c r="O54" s="40"/>
      <c r="P54" s="40"/>
      <c r="Q54" s="40"/>
      <c r="R54" s="40"/>
      <c r="S54" s="40"/>
      <c r="T54" s="40"/>
      <c r="U54" s="40"/>
    </row>
    <row r="55" spans="1:21" x14ac:dyDescent="0.2">
      <c r="C55" s="41"/>
      <c r="D55" s="41"/>
      <c r="E55" s="41"/>
      <c r="F55" s="41"/>
      <c r="G55" s="42" t="s">
        <v>60</v>
      </c>
      <c r="H55" s="41">
        <f>G6+B14</f>
        <v>139600</v>
      </c>
      <c r="I55" s="41"/>
      <c r="J55" s="41"/>
      <c r="K55" s="41"/>
      <c r="L55" s="41"/>
      <c r="M55" s="41"/>
      <c r="N55" s="41"/>
      <c r="O55" s="40"/>
      <c r="P55" s="40"/>
      <c r="Q55" s="40"/>
      <c r="R55" s="40"/>
      <c r="S55" s="40"/>
      <c r="T55" s="40"/>
      <c r="U55" s="40"/>
    </row>
    <row r="56" spans="1:21" x14ac:dyDescent="0.2">
      <c r="A56" s="39" t="s">
        <v>132</v>
      </c>
      <c r="B56" s="41">
        <f>B46+B49+B54</f>
        <v>-53532.644672592956</v>
      </c>
      <c r="C56" s="41"/>
      <c r="D56" s="41"/>
      <c r="E56" s="41" t="s">
        <v>62</v>
      </c>
      <c r="F56" s="41">
        <f>B67</f>
        <v>50000</v>
      </c>
      <c r="G56" s="51"/>
      <c r="H56" s="41"/>
      <c r="I56" s="41"/>
      <c r="J56" s="41"/>
      <c r="K56" s="41"/>
      <c r="L56" s="41"/>
      <c r="M56" s="41"/>
      <c r="N56" s="41"/>
      <c r="O56" s="40"/>
      <c r="P56" s="40"/>
      <c r="Q56" s="40"/>
      <c r="R56" s="40"/>
      <c r="S56" s="40"/>
      <c r="T56" s="40"/>
      <c r="U56" s="40"/>
    </row>
    <row r="57" spans="1:21" x14ac:dyDescent="0.2">
      <c r="B57" s="41"/>
      <c r="C57" s="41"/>
      <c r="D57" s="41"/>
      <c r="E57" s="41" t="s">
        <v>65</v>
      </c>
      <c r="F57" s="41">
        <f>C37</f>
        <v>343750</v>
      </c>
      <c r="G57" s="42" t="s">
        <v>63</v>
      </c>
      <c r="H57" s="41">
        <f>G7+B29-B28</f>
        <v>197000</v>
      </c>
      <c r="I57" s="41"/>
      <c r="J57" s="41"/>
      <c r="K57" s="41"/>
      <c r="L57" s="41"/>
      <c r="M57" s="41"/>
      <c r="N57" s="41"/>
      <c r="O57" s="40"/>
      <c r="P57" s="40"/>
      <c r="Q57" s="40"/>
      <c r="R57" s="40"/>
      <c r="S57" s="40"/>
      <c r="T57" s="40"/>
      <c r="U57" s="40"/>
    </row>
    <row r="58" spans="1:21" x14ac:dyDescent="0.2">
      <c r="A58" s="40" t="s">
        <v>133</v>
      </c>
      <c r="B58" s="41">
        <f>G9</f>
        <v>81000</v>
      </c>
      <c r="C58" s="41"/>
      <c r="D58" s="41"/>
      <c r="E58" s="41" t="s">
        <v>67</v>
      </c>
      <c r="F58" s="70">
        <f>E9</f>
        <v>2000</v>
      </c>
      <c r="G58" s="45"/>
      <c r="H58" s="41"/>
      <c r="I58" s="41"/>
      <c r="J58" s="41"/>
      <c r="K58" s="41"/>
      <c r="L58" s="41"/>
      <c r="M58" s="41"/>
      <c r="N58" s="41"/>
      <c r="O58" s="40"/>
      <c r="P58" s="40"/>
      <c r="Q58" s="40"/>
      <c r="R58" s="40"/>
      <c r="S58" s="40"/>
      <c r="T58" s="40"/>
      <c r="U58" s="40"/>
    </row>
    <row r="59" spans="1:21" x14ac:dyDescent="0.2">
      <c r="A59" s="40" t="s">
        <v>134</v>
      </c>
      <c r="B59" s="41">
        <f>B58-B56</f>
        <v>134532.64467259296</v>
      </c>
      <c r="C59" s="41"/>
      <c r="D59" s="41"/>
      <c r="E59" s="41"/>
      <c r="F59" s="41"/>
      <c r="G59" s="42" t="s">
        <v>68</v>
      </c>
      <c r="H59" s="41">
        <f>B59</f>
        <v>134532.64467259296</v>
      </c>
      <c r="I59" s="41"/>
      <c r="J59" s="41"/>
      <c r="K59" s="41"/>
      <c r="L59" s="41"/>
      <c r="M59" s="41"/>
      <c r="N59" s="41"/>
      <c r="O59" s="40"/>
      <c r="P59" s="40"/>
      <c r="Q59" s="40"/>
      <c r="R59" s="40"/>
      <c r="S59" s="40"/>
      <c r="T59" s="40"/>
      <c r="U59" s="40"/>
    </row>
    <row r="60" spans="1:21" x14ac:dyDescent="0.2">
      <c r="A60" s="40"/>
      <c r="B60" s="41"/>
      <c r="C60" s="41"/>
      <c r="D60" s="41"/>
      <c r="E60" s="41"/>
      <c r="F60" s="41"/>
      <c r="G60" s="42" t="s">
        <v>70</v>
      </c>
      <c r="H60" s="41">
        <f>C40</f>
        <v>37500</v>
      </c>
      <c r="I60" s="41"/>
      <c r="J60" s="41"/>
      <c r="K60" s="41"/>
      <c r="L60" s="41"/>
      <c r="M60" s="41"/>
      <c r="N60" s="41"/>
      <c r="O60" s="40"/>
      <c r="P60" s="40"/>
      <c r="Q60" s="40"/>
      <c r="R60" s="40"/>
      <c r="S60" s="40"/>
      <c r="T60" s="40"/>
      <c r="U60" s="40"/>
    </row>
    <row r="61" spans="1:21" x14ac:dyDescent="0.2">
      <c r="A61" s="47"/>
      <c r="B61" s="48"/>
      <c r="C61" s="48"/>
      <c r="D61" s="41"/>
      <c r="E61" s="41"/>
      <c r="F61" s="41"/>
      <c r="G61" s="42" t="s">
        <v>72</v>
      </c>
      <c r="H61" s="41">
        <f>G11+B13</f>
        <v>37400</v>
      </c>
      <c r="I61" s="41"/>
      <c r="J61" s="41"/>
      <c r="K61" s="41"/>
      <c r="L61" s="41"/>
      <c r="M61" s="41"/>
      <c r="N61" s="41"/>
      <c r="O61" s="40"/>
      <c r="P61" s="40"/>
      <c r="Q61" s="40"/>
      <c r="R61" s="40"/>
      <c r="S61" s="40"/>
      <c r="T61" s="40"/>
      <c r="U61" s="40"/>
    </row>
    <row r="62" spans="1:21" x14ac:dyDescent="0.2">
      <c r="B62" s="41"/>
      <c r="C62" s="41"/>
      <c r="D62" s="41"/>
      <c r="E62" s="41"/>
      <c r="F62" s="41"/>
      <c r="G62" s="51" t="s">
        <v>74</v>
      </c>
      <c r="H62" s="41">
        <f>C43</f>
        <v>143000</v>
      </c>
      <c r="I62" s="41"/>
      <c r="J62" s="41"/>
      <c r="K62" s="41"/>
      <c r="L62" s="41"/>
      <c r="M62" s="41"/>
      <c r="N62" s="41"/>
      <c r="O62" s="40"/>
      <c r="P62" s="40"/>
      <c r="Q62" s="40"/>
      <c r="R62" s="40"/>
      <c r="S62" s="40"/>
      <c r="T62" s="40"/>
      <c r="U62" s="40"/>
    </row>
    <row r="63" spans="1:21" x14ac:dyDescent="0.2">
      <c r="A63" s="25" t="s">
        <v>135</v>
      </c>
      <c r="B63" s="41"/>
      <c r="C63" s="41"/>
      <c r="D63" s="41"/>
      <c r="E63" s="41"/>
      <c r="F63" s="41"/>
      <c r="G63" s="42" t="s">
        <v>76</v>
      </c>
      <c r="H63" s="41">
        <f>C42</f>
        <v>13740.517966695879</v>
      </c>
      <c r="I63" s="41"/>
      <c r="J63" s="41"/>
      <c r="K63" s="41"/>
      <c r="L63" s="41"/>
      <c r="M63" s="41"/>
      <c r="N63" s="41"/>
      <c r="O63" s="40"/>
      <c r="P63" s="40"/>
      <c r="Q63" s="40"/>
      <c r="R63" s="40"/>
      <c r="S63" s="40"/>
      <c r="T63" s="40"/>
      <c r="U63" s="40"/>
    </row>
    <row r="64" spans="1:21" x14ac:dyDescent="0.2">
      <c r="A64" s="24" t="s">
        <v>136</v>
      </c>
      <c r="B64" s="41">
        <f>E7</f>
        <v>150000</v>
      </c>
      <c r="C64" s="41"/>
      <c r="D64" s="41"/>
      <c r="G64" s="42" t="s">
        <v>78</v>
      </c>
      <c r="H64" s="44">
        <f>G14+G38</f>
        <v>55976.837360711157</v>
      </c>
      <c r="I64" s="41"/>
      <c r="J64" s="41"/>
      <c r="K64" s="41"/>
      <c r="L64" s="41"/>
      <c r="M64" s="41"/>
      <c r="N64" s="41"/>
      <c r="O64" s="40"/>
      <c r="P64" s="40"/>
      <c r="Q64" s="40"/>
      <c r="R64" s="40"/>
      <c r="S64" s="40"/>
      <c r="T64" s="40"/>
      <c r="U64" s="40"/>
    </row>
    <row r="65" spans="1:21" x14ac:dyDescent="0.2">
      <c r="A65" s="40" t="s">
        <v>137</v>
      </c>
      <c r="B65" s="41">
        <f>B24</f>
        <v>30000</v>
      </c>
      <c r="C65" s="41"/>
      <c r="D65" s="41"/>
      <c r="E65" s="48"/>
      <c r="F65" s="48"/>
      <c r="G65" s="54"/>
      <c r="H65" s="48"/>
      <c r="I65" s="41"/>
      <c r="J65" s="41"/>
      <c r="K65" s="41"/>
      <c r="L65" s="41"/>
      <c r="M65" s="41"/>
      <c r="N65" s="41"/>
      <c r="O65" s="40"/>
      <c r="P65" s="40"/>
      <c r="Q65" s="40"/>
      <c r="R65" s="40"/>
      <c r="S65" s="40"/>
      <c r="T65" s="40"/>
      <c r="U65" s="40"/>
    </row>
    <row r="66" spans="1:21" x14ac:dyDescent="0.2">
      <c r="A66" s="40" t="s">
        <v>138</v>
      </c>
      <c r="B66" s="41">
        <f>B6</f>
        <v>130000</v>
      </c>
      <c r="C66" s="41"/>
      <c r="D66" s="41"/>
      <c r="E66" s="65" t="s">
        <v>139</v>
      </c>
      <c r="F66" s="65">
        <f>SUM(F54:F65)</f>
        <v>958750</v>
      </c>
      <c r="G66" s="71" t="s">
        <v>140</v>
      </c>
      <c r="H66" s="65">
        <f>SUM(H54:H65)</f>
        <v>958750</v>
      </c>
      <c r="I66" s="41"/>
      <c r="J66" s="41"/>
      <c r="K66" s="41"/>
      <c r="L66" s="41"/>
      <c r="M66" s="41"/>
      <c r="N66" s="41"/>
      <c r="O66" s="40"/>
      <c r="P66" s="40"/>
      <c r="Q66" s="40"/>
      <c r="R66" s="40"/>
      <c r="S66" s="40"/>
      <c r="T66" s="40"/>
      <c r="U66" s="40"/>
    </row>
    <row r="67" spans="1:21" x14ac:dyDescent="0.2">
      <c r="A67" s="40" t="s">
        <v>102</v>
      </c>
      <c r="B67" s="41">
        <f>B64+B65-B66</f>
        <v>50000</v>
      </c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0"/>
      <c r="P67" s="40"/>
      <c r="Q67" s="40"/>
      <c r="R67" s="40"/>
      <c r="S67" s="40"/>
      <c r="T67" s="40"/>
      <c r="U67" s="40"/>
    </row>
    <row r="68" spans="1:21" x14ac:dyDescent="0.2">
      <c r="A68" s="40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0"/>
      <c r="P68" s="40"/>
      <c r="Q68" s="40"/>
      <c r="R68" s="40"/>
      <c r="S68" s="40"/>
      <c r="T68" s="40"/>
      <c r="U68" s="40"/>
    </row>
    <row r="69" spans="1:21" x14ac:dyDescent="0.2">
      <c r="A69" s="40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0"/>
      <c r="P69" s="40"/>
      <c r="Q69" s="40"/>
      <c r="R69" s="40"/>
      <c r="S69" s="40"/>
      <c r="T69" s="40"/>
      <c r="U69" s="40"/>
    </row>
    <row r="70" spans="1:21" x14ac:dyDescent="0.2">
      <c r="A70" s="40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0"/>
      <c r="P70" s="40"/>
      <c r="Q70" s="40"/>
      <c r="R70" s="40"/>
      <c r="S70" s="40"/>
      <c r="T70" s="40"/>
      <c r="U70" s="40"/>
    </row>
    <row r="71" spans="1:21" x14ac:dyDescent="0.2">
      <c r="A71" s="40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0"/>
      <c r="P71" s="40"/>
      <c r="Q71" s="40"/>
      <c r="R71" s="40"/>
      <c r="S71" s="40"/>
      <c r="T71" s="40"/>
      <c r="U71" s="40"/>
    </row>
    <row r="72" spans="1:21" x14ac:dyDescent="0.2">
      <c r="A72" s="40"/>
      <c r="F72" s="41"/>
      <c r="G72" s="41"/>
      <c r="H72" s="41"/>
      <c r="I72" s="41"/>
      <c r="J72" s="41"/>
      <c r="K72" s="41"/>
      <c r="L72" s="41"/>
      <c r="M72" s="41"/>
      <c r="N72" s="41"/>
      <c r="O72" s="40"/>
      <c r="P72" s="40"/>
      <c r="Q72" s="40"/>
      <c r="R72" s="40"/>
      <c r="S72" s="40"/>
      <c r="T72" s="40"/>
      <c r="U72" s="40"/>
    </row>
    <row r="73" spans="1:21" x14ac:dyDescent="0.2">
      <c r="A73" s="40"/>
      <c r="F73" s="41"/>
      <c r="G73" s="41"/>
      <c r="H73" s="41"/>
      <c r="I73" s="41"/>
      <c r="J73" s="41"/>
      <c r="K73" s="41"/>
      <c r="L73" s="41"/>
      <c r="M73" s="41"/>
      <c r="N73" s="41"/>
      <c r="O73" s="40"/>
      <c r="P73" s="40"/>
      <c r="Q73" s="40"/>
      <c r="R73" s="40"/>
      <c r="S73" s="40"/>
      <c r="T73" s="40"/>
      <c r="U73" s="40"/>
    </row>
    <row r="74" spans="1:21" x14ac:dyDescent="0.2">
      <c r="A74" s="40"/>
      <c r="F74" s="41"/>
      <c r="G74" s="41"/>
      <c r="H74" s="41"/>
      <c r="I74" s="41"/>
      <c r="J74" s="41"/>
      <c r="K74" s="41"/>
      <c r="L74" s="41"/>
      <c r="M74" s="41"/>
      <c r="N74" s="41"/>
      <c r="O74" s="40"/>
      <c r="P74" s="40"/>
      <c r="Q74" s="40"/>
      <c r="R74" s="40"/>
      <c r="S74" s="40"/>
      <c r="T74" s="40"/>
      <c r="U74" s="40"/>
    </row>
    <row r="75" spans="1:21" x14ac:dyDescent="0.2">
      <c r="A75" s="40"/>
      <c r="F75" s="41"/>
      <c r="G75" s="41"/>
      <c r="H75" s="41"/>
      <c r="I75" s="41"/>
      <c r="J75" s="41"/>
      <c r="K75" s="41"/>
      <c r="L75" s="41"/>
      <c r="M75" s="41"/>
      <c r="N75" s="41"/>
      <c r="O75" s="40"/>
      <c r="P75" s="40"/>
      <c r="Q75" s="40"/>
      <c r="R75" s="40"/>
      <c r="S75" s="40"/>
      <c r="T75" s="40"/>
      <c r="U75" s="40"/>
    </row>
    <row r="76" spans="1:21" x14ac:dyDescent="0.2">
      <c r="A76" s="40"/>
      <c r="F76" s="41"/>
      <c r="G76" s="41"/>
      <c r="H76" s="41"/>
      <c r="I76" s="41"/>
      <c r="J76" s="41"/>
      <c r="K76" s="41"/>
      <c r="L76" s="41"/>
      <c r="M76" s="41"/>
      <c r="N76" s="41"/>
      <c r="O76" s="40"/>
      <c r="P76" s="40"/>
      <c r="Q76" s="40"/>
      <c r="R76" s="40"/>
      <c r="S76" s="40"/>
      <c r="T76" s="40"/>
      <c r="U76" s="40"/>
    </row>
    <row r="77" spans="1:21" x14ac:dyDescent="0.2">
      <c r="A77" s="40"/>
      <c r="F77" s="41"/>
      <c r="G77" s="41"/>
      <c r="H77" s="41"/>
      <c r="I77" s="41"/>
      <c r="J77" s="41"/>
      <c r="K77" s="41"/>
      <c r="L77" s="41"/>
      <c r="M77" s="41"/>
      <c r="N77" s="41"/>
      <c r="O77" s="40"/>
      <c r="P77" s="40"/>
      <c r="Q77" s="40"/>
      <c r="R77" s="40"/>
      <c r="S77" s="40"/>
      <c r="T77" s="40"/>
      <c r="U77" s="40"/>
    </row>
    <row r="78" spans="1:21" x14ac:dyDescent="0.2">
      <c r="A78" s="40"/>
      <c r="F78" s="41"/>
      <c r="G78" s="41"/>
      <c r="H78" s="41"/>
      <c r="I78" s="41"/>
      <c r="J78" s="41"/>
      <c r="K78" s="41"/>
      <c r="L78" s="41"/>
      <c r="M78" s="41"/>
      <c r="N78" s="41"/>
      <c r="O78" s="40"/>
      <c r="P78" s="40"/>
      <c r="Q78" s="40"/>
      <c r="R78" s="40"/>
      <c r="S78" s="40"/>
      <c r="T78" s="40"/>
      <c r="U78" s="40"/>
    </row>
    <row r="79" spans="1:21" x14ac:dyDescent="0.2">
      <c r="A79" s="40"/>
      <c r="F79" s="41"/>
      <c r="G79" s="41"/>
      <c r="H79" s="41"/>
      <c r="I79" s="41"/>
      <c r="J79" s="41"/>
      <c r="K79" s="41"/>
      <c r="L79" s="41"/>
      <c r="M79" s="41"/>
      <c r="N79" s="41"/>
      <c r="O79" s="40"/>
      <c r="P79" s="40"/>
      <c r="Q79" s="40"/>
      <c r="R79" s="40"/>
      <c r="S79" s="40"/>
      <c r="T79" s="40"/>
      <c r="U79" s="40"/>
    </row>
    <row r="80" spans="1:21" x14ac:dyDescent="0.2">
      <c r="A80" s="40"/>
      <c r="F80" s="41"/>
      <c r="G80" s="41"/>
      <c r="H80" s="41"/>
      <c r="I80" s="41"/>
      <c r="J80" s="41"/>
      <c r="K80" s="41"/>
      <c r="L80" s="41"/>
      <c r="M80" s="41"/>
      <c r="N80" s="41"/>
      <c r="O80" s="40"/>
      <c r="P80" s="40"/>
      <c r="Q80" s="40"/>
      <c r="R80" s="40"/>
      <c r="S80" s="40"/>
      <c r="T80" s="40"/>
      <c r="U80" s="40"/>
    </row>
    <row r="81" spans="1:21" x14ac:dyDescent="0.2">
      <c r="A81" s="40"/>
      <c r="F81" s="41"/>
      <c r="G81" s="41"/>
      <c r="H81" s="41"/>
      <c r="I81" s="41"/>
      <c r="J81" s="41"/>
      <c r="K81" s="41"/>
      <c r="L81" s="41"/>
      <c r="M81" s="41"/>
      <c r="N81" s="41"/>
      <c r="O81" s="40"/>
      <c r="P81" s="40"/>
      <c r="Q81" s="40"/>
      <c r="R81" s="40"/>
      <c r="S81" s="40"/>
      <c r="T81" s="40"/>
      <c r="U81" s="40"/>
    </row>
    <row r="82" spans="1:21" x14ac:dyDescent="0.2">
      <c r="A82" s="40"/>
      <c r="F82" s="41"/>
      <c r="G82" s="41"/>
      <c r="H82" s="41"/>
      <c r="I82" s="41"/>
      <c r="J82" s="41"/>
      <c r="K82" s="41"/>
      <c r="L82" s="41"/>
      <c r="M82" s="41"/>
      <c r="N82" s="41"/>
      <c r="O82" s="40"/>
      <c r="P82" s="40"/>
      <c r="Q82" s="40"/>
      <c r="R82" s="40"/>
      <c r="S82" s="40"/>
      <c r="T82" s="40"/>
      <c r="U82" s="40"/>
    </row>
    <row r="83" spans="1:21" x14ac:dyDescent="0.2">
      <c r="A83" s="40"/>
      <c r="F83" s="41"/>
      <c r="G83" s="41"/>
      <c r="H83" s="41"/>
      <c r="I83" s="41"/>
      <c r="J83" s="41"/>
      <c r="K83" s="41"/>
      <c r="L83" s="41"/>
      <c r="M83" s="41"/>
      <c r="N83" s="41"/>
      <c r="O83" s="40"/>
      <c r="P83" s="40"/>
      <c r="Q83" s="40"/>
      <c r="R83" s="40"/>
      <c r="S83" s="40"/>
      <c r="T83" s="40"/>
      <c r="U83" s="40"/>
    </row>
    <row r="84" spans="1:21" x14ac:dyDescent="0.2">
      <c r="A84" s="40"/>
      <c r="F84" s="41"/>
      <c r="G84" s="41"/>
      <c r="H84" s="41"/>
      <c r="I84" s="41"/>
      <c r="J84" s="41"/>
      <c r="K84" s="41"/>
      <c r="L84" s="41"/>
      <c r="M84" s="41"/>
      <c r="N84" s="41"/>
      <c r="O84" s="40"/>
      <c r="P84" s="40"/>
      <c r="Q84" s="40"/>
      <c r="R84" s="40"/>
      <c r="S84" s="40"/>
      <c r="T84" s="40"/>
      <c r="U84" s="40"/>
    </row>
    <row r="85" spans="1:21" x14ac:dyDescent="0.2">
      <c r="A85" s="40"/>
      <c r="F85" s="41"/>
      <c r="G85" s="41"/>
      <c r="H85" s="41"/>
      <c r="I85" s="41"/>
      <c r="J85" s="41"/>
      <c r="K85" s="41"/>
      <c r="L85" s="41"/>
      <c r="M85" s="41"/>
      <c r="N85" s="41"/>
      <c r="O85" s="40"/>
      <c r="P85" s="40"/>
      <c r="Q85" s="40"/>
      <c r="R85" s="40"/>
      <c r="S85" s="40"/>
      <c r="T85" s="40"/>
      <c r="U85" s="40"/>
    </row>
    <row r="86" spans="1:21" x14ac:dyDescent="0.2">
      <c r="A86" s="40"/>
      <c r="F86" s="41"/>
      <c r="G86" s="41"/>
      <c r="H86" s="41"/>
      <c r="I86" s="41"/>
      <c r="J86" s="41"/>
      <c r="K86" s="41"/>
      <c r="L86" s="41"/>
      <c r="M86" s="41"/>
      <c r="N86" s="41"/>
      <c r="O86" s="40"/>
      <c r="P86" s="40"/>
      <c r="Q86" s="40"/>
      <c r="R86" s="40"/>
      <c r="S86" s="40"/>
      <c r="T86" s="40"/>
      <c r="U86" s="40"/>
    </row>
    <row r="87" spans="1:21" x14ac:dyDescent="0.2">
      <c r="A87" s="40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0"/>
      <c r="P87" s="40"/>
      <c r="Q87" s="40"/>
      <c r="R87" s="40"/>
      <c r="S87" s="40"/>
      <c r="T87" s="40"/>
      <c r="U87" s="40"/>
    </row>
    <row r="88" spans="1:21" x14ac:dyDescent="0.2">
      <c r="A88" s="40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0"/>
      <c r="P88" s="40"/>
      <c r="Q88" s="40"/>
      <c r="R88" s="40"/>
      <c r="S88" s="40"/>
      <c r="T88" s="40"/>
      <c r="U88" s="40"/>
    </row>
    <row r="89" spans="1:21" x14ac:dyDescent="0.2">
      <c r="A89" s="40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0"/>
      <c r="P89" s="40"/>
      <c r="Q89" s="40"/>
      <c r="R89" s="40"/>
      <c r="S89" s="40"/>
      <c r="T89" s="40"/>
      <c r="U89" s="40"/>
    </row>
    <row r="90" spans="1:21" x14ac:dyDescent="0.2">
      <c r="A90" s="40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0"/>
      <c r="P90" s="40"/>
      <c r="Q90" s="40"/>
      <c r="R90" s="40"/>
      <c r="S90" s="40"/>
      <c r="T90" s="40"/>
      <c r="U90" s="40"/>
    </row>
    <row r="91" spans="1:21" x14ac:dyDescent="0.2">
      <c r="A91" s="40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0"/>
      <c r="P91" s="40"/>
      <c r="Q91" s="40"/>
      <c r="R91" s="40"/>
      <c r="S91" s="40"/>
      <c r="T91" s="40"/>
      <c r="U91" s="40"/>
    </row>
    <row r="92" spans="1:21" x14ac:dyDescent="0.2">
      <c r="A92" s="40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0"/>
      <c r="P92" s="40"/>
      <c r="Q92" s="40"/>
      <c r="R92" s="40"/>
      <c r="S92" s="40"/>
      <c r="T92" s="40"/>
      <c r="U92" s="40"/>
    </row>
    <row r="93" spans="1:21" x14ac:dyDescent="0.2">
      <c r="A93" s="40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0"/>
      <c r="P93" s="40"/>
      <c r="Q93" s="40"/>
      <c r="R93" s="40"/>
      <c r="S93" s="40"/>
      <c r="T93" s="40"/>
      <c r="U93" s="40"/>
    </row>
    <row r="94" spans="1:21" x14ac:dyDescent="0.2">
      <c r="A94" s="40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0"/>
      <c r="P94" s="40"/>
      <c r="Q94" s="40"/>
      <c r="R94" s="40"/>
      <c r="S94" s="40"/>
      <c r="T94" s="40"/>
      <c r="U94" s="40"/>
    </row>
    <row r="95" spans="1:21" x14ac:dyDescent="0.2">
      <c r="A95" s="40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0"/>
      <c r="P95" s="40"/>
      <c r="Q95" s="40"/>
      <c r="R95" s="40"/>
      <c r="S95" s="40"/>
      <c r="T95" s="40"/>
      <c r="U95" s="40"/>
    </row>
    <row r="96" spans="1:21" x14ac:dyDescent="0.2">
      <c r="A96" s="40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0"/>
      <c r="P96" s="40"/>
      <c r="Q96" s="40"/>
      <c r="R96" s="40"/>
      <c r="S96" s="40"/>
      <c r="T96" s="40"/>
      <c r="U96" s="40"/>
    </row>
    <row r="97" spans="1:21" x14ac:dyDescent="0.2">
      <c r="A97" s="40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0"/>
      <c r="P97" s="40"/>
      <c r="Q97" s="40"/>
      <c r="R97" s="40"/>
      <c r="S97" s="40"/>
      <c r="T97" s="40"/>
      <c r="U97" s="40"/>
    </row>
    <row r="98" spans="1:21" x14ac:dyDescent="0.2">
      <c r="A98" s="40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0"/>
      <c r="P98" s="40"/>
      <c r="Q98" s="40"/>
      <c r="R98" s="40"/>
      <c r="S98" s="40"/>
      <c r="T98" s="40"/>
      <c r="U98" s="40"/>
    </row>
    <row r="99" spans="1:21" x14ac:dyDescent="0.2">
      <c r="A99" s="40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0"/>
      <c r="P99" s="40"/>
      <c r="Q99" s="40"/>
      <c r="R99" s="40"/>
      <c r="S99" s="40"/>
      <c r="T99" s="40"/>
      <c r="U99" s="40"/>
    </row>
    <row r="100" spans="1:21" x14ac:dyDescent="0.2">
      <c r="A100" s="40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0"/>
      <c r="P100" s="40"/>
      <c r="Q100" s="40"/>
      <c r="R100" s="40"/>
      <c r="S100" s="40"/>
      <c r="T100" s="40"/>
      <c r="U100" s="40"/>
    </row>
    <row r="101" spans="1:21" x14ac:dyDescent="0.2">
      <c r="A101" s="40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0"/>
      <c r="P101" s="40"/>
      <c r="Q101" s="40"/>
      <c r="R101" s="40"/>
      <c r="S101" s="40"/>
      <c r="T101" s="40"/>
      <c r="U101" s="40"/>
    </row>
    <row r="102" spans="1:21" x14ac:dyDescent="0.2">
      <c r="A102" s="40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0"/>
      <c r="P102" s="40"/>
      <c r="Q102" s="40"/>
      <c r="R102" s="40"/>
      <c r="S102" s="40"/>
      <c r="T102" s="40"/>
      <c r="U102" s="40"/>
    </row>
    <row r="103" spans="1:21" x14ac:dyDescent="0.2">
      <c r="A103" s="40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0"/>
      <c r="P103" s="40"/>
      <c r="Q103" s="40"/>
      <c r="R103" s="40"/>
      <c r="S103" s="40"/>
      <c r="T103" s="40"/>
      <c r="U103" s="40"/>
    </row>
    <row r="104" spans="1:21" x14ac:dyDescent="0.2">
      <c r="A104" s="40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0"/>
      <c r="P104" s="40"/>
      <c r="Q104" s="40"/>
      <c r="R104" s="40"/>
      <c r="S104" s="40"/>
      <c r="T104" s="40"/>
      <c r="U104" s="40"/>
    </row>
    <row r="105" spans="1:21" x14ac:dyDescent="0.2">
      <c r="A105" s="40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0"/>
      <c r="P105" s="40"/>
      <c r="Q105" s="40"/>
      <c r="R105" s="40"/>
      <c r="S105" s="40"/>
      <c r="T105" s="40"/>
      <c r="U105" s="40"/>
    </row>
    <row r="106" spans="1:21" x14ac:dyDescent="0.2">
      <c r="A106" s="40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0"/>
      <c r="P106" s="40"/>
      <c r="Q106" s="40"/>
      <c r="R106" s="40"/>
      <c r="S106" s="40"/>
      <c r="T106" s="40"/>
      <c r="U106" s="40"/>
    </row>
    <row r="107" spans="1:21" x14ac:dyDescent="0.2">
      <c r="A107" s="40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0"/>
      <c r="P107" s="40"/>
      <c r="Q107" s="40"/>
      <c r="R107" s="40"/>
      <c r="S107" s="40"/>
      <c r="T107" s="40"/>
      <c r="U107" s="40"/>
    </row>
    <row r="108" spans="1:21" x14ac:dyDescent="0.2">
      <c r="A108" s="40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0"/>
      <c r="P108" s="40"/>
      <c r="Q108" s="40"/>
      <c r="R108" s="40"/>
      <c r="S108" s="40"/>
      <c r="T108" s="40"/>
      <c r="U108" s="40"/>
    </row>
    <row r="109" spans="1:21" x14ac:dyDescent="0.2">
      <c r="A109" s="40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0"/>
      <c r="P109" s="40"/>
      <c r="Q109" s="40"/>
      <c r="R109" s="40"/>
      <c r="S109" s="40"/>
      <c r="T109" s="40"/>
      <c r="U109" s="40"/>
    </row>
    <row r="110" spans="1:21" x14ac:dyDescent="0.2">
      <c r="A110" s="40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0"/>
      <c r="P110" s="40"/>
      <c r="Q110" s="40"/>
      <c r="R110" s="40"/>
      <c r="S110" s="40"/>
      <c r="T110" s="40"/>
      <c r="U110" s="40"/>
    </row>
    <row r="111" spans="1:21" x14ac:dyDescent="0.2">
      <c r="A111" s="40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0"/>
      <c r="P111" s="40"/>
      <c r="Q111" s="40"/>
      <c r="R111" s="40"/>
      <c r="S111" s="40"/>
      <c r="T111" s="40"/>
      <c r="U111" s="40"/>
    </row>
    <row r="112" spans="1:21" x14ac:dyDescent="0.2">
      <c r="A112" s="40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0"/>
      <c r="P112" s="40"/>
      <c r="Q112" s="40"/>
      <c r="R112" s="40"/>
      <c r="S112" s="40"/>
      <c r="T112" s="40"/>
      <c r="U112" s="40"/>
    </row>
    <row r="113" spans="1:21" x14ac:dyDescent="0.2">
      <c r="A113" s="40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0"/>
      <c r="P113" s="40"/>
      <c r="Q113" s="40"/>
      <c r="R113" s="40"/>
      <c r="S113" s="40"/>
      <c r="T113" s="40"/>
      <c r="U113" s="40"/>
    </row>
    <row r="114" spans="1:21" x14ac:dyDescent="0.2">
      <c r="A114" s="40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0"/>
      <c r="P114" s="40"/>
      <c r="Q114" s="40"/>
      <c r="R114" s="40"/>
      <c r="S114" s="40"/>
      <c r="T114" s="40"/>
      <c r="U114" s="40"/>
    </row>
    <row r="115" spans="1:21" x14ac:dyDescent="0.2">
      <c r="A115" s="40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0"/>
      <c r="P115" s="40"/>
      <c r="Q115" s="40"/>
      <c r="R115" s="40"/>
      <c r="S115" s="40"/>
      <c r="T115" s="40"/>
      <c r="U115" s="40"/>
    </row>
    <row r="116" spans="1:21" x14ac:dyDescent="0.2">
      <c r="A116" s="40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0"/>
      <c r="P116" s="40"/>
      <c r="Q116" s="40"/>
      <c r="R116" s="40"/>
      <c r="S116" s="40"/>
      <c r="T116" s="40"/>
      <c r="U116" s="40"/>
    </row>
    <row r="117" spans="1:21" x14ac:dyDescent="0.2">
      <c r="A117" s="40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0"/>
      <c r="P117" s="40"/>
      <c r="Q117" s="40"/>
      <c r="R117" s="40"/>
      <c r="S117" s="40"/>
      <c r="T117" s="40"/>
      <c r="U117" s="40"/>
    </row>
    <row r="118" spans="1:21" x14ac:dyDescent="0.2">
      <c r="A118" s="40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0"/>
      <c r="P118" s="40"/>
      <c r="Q118" s="40"/>
      <c r="R118" s="40"/>
      <c r="S118" s="40"/>
      <c r="T118" s="40"/>
      <c r="U118" s="40"/>
    </row>
    <row r="119" spans="1:21" x14ac:dyDescent="0.2">
      <c r="A119" s="40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0"/>
      <c r="P119" s="40"/>
      <c r="Q119" s="40"/>
      <c r="R119" s="40"/>
      <c r="S119" s="40"/>
      <c r="T119" s="40"/>
      <c r="U119" s="40"/>
    </row>
    <row r="120" spans="1:21" x14ac:dyDescent="0.2">
      <c r="A120" s="40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0"/>
      <c r="P120" s="40"/>
      <c r="Q120" s="40"/>
      <c r="R120" s="40"/>
      <c r="S120" s="40"/>
      <c r="T120" s="40"/>
      <c r="U120" s="40"/>
    </row>
    <row r="121" spans="1:21" x14ac:dyDescent="0.2">
      <c r="A121" s="40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0"/>
      <c r="P121" s="40"/>
      <c r="Q121" s="40"/>
      <c r="R121" s="40"/>
      <c r="S121" s="40"/>
      <c r="T121" s="40"/>
      <c r="U121" s="40"/>
    </row>
    <row r="122" spans="1:21" x14ac:dyDescent="0.2">
      <c r="A122" s="40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0"/>
      <c r="P122" s="40"/>
      <c r="Q122" s="40"/>
      <c r="R122" s="40"/>
      <c r="S122" s="40"/>
      <c r="T122" s="40"/>
      <c r="U122" s="40"/>
    </row>
    <row r="123" spans="1:21" x14ac:dyDescent="0.2">
      <c r="A123" s="40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0"/>
      <c r="P123" s="40"/>
      <c r="Q123" s="40"/>
      <c r="R123" s="40"/>
      <c r="S123" s="40"/>
      <c r="T123" s="40"/>
      <c r="U123" s="40"/>
    </row>
    <row r="124" spans="1:21" x14ac:dyDescent="0.2">
      <c r="A124" s="40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0"/>
      <c r="P124" s="40"/>
      <c r="Q124" s="40"/>
      <c r="R124" s="40"/>
      <c r="S124" s="40"/>
      <c r="T124" s="40"/>
      <c r="U124" s="40"/>
    </row>
    <row r="125" spans="1:21" x14ac:dyDescent="0.2">
      <c r="A125" s="40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0"/>
      <c r="P125" s="40"/>
      <c r="Q125" s="40"/>
      <c r="R125" s="40"/>
      <c r="S125" s="40"/>
      <c r="T125" s="40"/>
      <c r="U125" s="40"/>
    </row>
    <row r="126" spans="1:21" x14ac:dyDescent="0.2">
      <c r="A126" s="40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0"/>
      <c r="P126" s="40"/>
      <c r="Q126" s="40"/>
      <c r="R126" s="40"/>
      <c r="S126" s="40"/>
      <c r="T126" s="40"/>
      <c r="U126" s="40"/>
    </row>
    <row r="127" spans="1:21" x14ac:dyDescent="0.2">
      <c r="A127" s="40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0"/>
      <c r="P127" s="40"/>
      <c r="Q127" s="40"/>
      <c r="R127" s="40"/>
      <c r="S127" s="40"/>
      <c r="T127" s="40"/>
      <c r="U127" s="40"/>
    </row>
    <row r="128" spans="1:21" x14ac:dyDescent="0.2">
      <c r="A128" s="40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0"/>
      <c r="P128" s="40"/>
      <c r="Q128" s="40"/>
      <c r="R128" s="40"/>
      <c r="S128" s="40"/>
      <c r="T128" s="40"/>
      <c r="U128" s="40"/>
    </row>
    <row r="129" spans="1:21" x14ac:dyDescent="0.2">
      <c r="A129" s="40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0"/>
      <c r="P129" s="40"/>
      <c r="Q129" s="40"/>
      <c r="R129" s="40"/>
      <c r="S129" s="40"/>
      <c r="T129" s="40"/>
      <c r="U129" s="40"/>
    </row>
    <row r="130" spans="1:21" x14ac:dyDescent="0.2">
      <c r="A130" s="40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0"/>
      <c r="P130" s="40"/>
      <c r="Q130" s="40"/>
      <c r="R130" s="40"/>
      <c r="S130" s="40"/>
      <c r="T130" s="40"/>
      <c r="U130" s="40"/>
    </row>
    <row r="131" spans="1:21" x14ac:dyDescent="0.2">
      <c r="A131" s="40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0"/>
      <c r="P131" s="40"/>
      <c r="Q131" s="40"/>
      <c r="R131" s="40"/>
      <c r="S131" s="40"/>
      <c r="T131" s="40"/>
      <c r="U131" s="40"/>
    </row>
    <row r="132" spans="1:21" x14ac:dyDescent="0.2">
      <c r="A132" s="40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0"/>
      <c r="P132" s="40"/>
      <c r="Q132" s="40"/>
      <c r="R132" s="40"/>
      <c r="S132" s="40"/>
      <c r="T132" s="40"/>
      <c r="U132" s="40"/>
    </row>
    <row r="133" spans="1:21" x14ac:dyDescent="0.2">
      <c r="A133" s="40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0"/>
      <c r="P133" s="40"/>
      <c r="Q133" s="40"/>
      <c r="R133" s="40"/>
      <c r="S133" s="40"/>
      <c r="T133" s="40"/>
      <c r="U133" s="40"/>
    </row>
    <row r="134" spans="1:21" x14ac:dyDescent="0.2">
      <c r="A134" s="40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0"/>
      <c r="P134" s="40"/>
      <c r="Q134" s="40"/>
      <c r="R134" s="40"/>
      <c r="S134" s="40"/>
      <c r="T134" s="40"/>
      <c r="U134" s="40"/>
    </row>
    <row r="135" spans="1:21" x14ac:dyDescent="0.2">
      <c r="A135" s="40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0"/>
      <c r="P135" s="40"/>
      <c r="Q135" s="40"/>
      <c r="R135" s="40"/>
      <c r="S135" s="40"/>
      <c r="T135" s="40"/>
      <c r="U135" s="40"/>
    </row>
    <row r="136" spans="1:21" x14ac:dyDescent="0.2">
      <c r="A136" s="40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0"/>
      <c r="P136" s="40"/>
      <c r="Q136" s="40"/>
      <c r="R136" s="40"/>
      <c r="S136" s="40"/>
      <c r="T136" s="40"/>
      <c r="U136" s="40"/>
    </row>
    <row r="137" spans="1:21" x14ac:dyDescent="0.2">
      <c r="A137" s="40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0"/>
      <c r="P137" s="40"/>
      <c r="Q137" s="40"/>
      <c r="R137" s="40"/>
      <c r="S137" s="40"/>
      <c r="T137" s="40"/>
      <c r="U137" s="40"/>
    </row>
    <row r="138" spans="1:21" x14ac:dyDescent="0.2">
      <c r="A138" s="40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0"/>
      <c r="P138" s="40"/>
      <c r="Q138" s="40"/>
      <c r="R138" s="40"/>
      <c r="S138" s="40"/>
      <c r="T138" s="40"/>
      <c r="U138" s="40"/>
    </row>
    <row r="139" spans="1:21" x14ac:dyDescent="0.2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</row>
    <row r="140" spans="1:21" x14ac:dyDescent="0.2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</row>
    <row r="141" spans="1:21" x14ac:dyDescent="0.2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</row>
    <row r="142" spans="1:21" x14ac:dyDescent="0.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</row>
    <row r="143" spans="1:21" x14ac:dyDescent="0.2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</row>
    <row r="144" spans="1:21" x14ac:dyDescent="0.2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</row>
    <row r="145" spans="1:21" x14ac:dyDescent="0.2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</row>
    <row r="146" spans="1:21" x14ac:dyDescent="0.2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</row>
    <row r="147" spans="1:21" x14ac:dyDescent="0.2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</row>
    <row r="148" spans="1:21" x14ac:dyDescent="0.2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</row>
    <row r="149" spans="1:21" x14ac:dyDescent="0.2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</row>
    <row r="150" spans="1:21" x14ac:dyDescent="0.2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</row>
    <row r="151" spans="1:21" x14ac:dyDescent="0.2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</row>
    <row r="152" spans="1:21" x14ac:dyDescent="0.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</row>
    <row r="153" spans="1:21" x14ac:dyDescent="0.2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</row>
    <row r="154" spans="1:21" x14ac:dyDescent="0.2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</row>
    <row r="155" spans="1:21" x14ac:dyDescent="0.2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</row>
    <row r="156" spans="1:21" x14ac:dyDescent="0.2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</row>
    <row r="157" spans="1:21" x14ac:dyDescent="0.2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</row>
    <row r="158" spans="1:21" x14ac:dyDescent="0.2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Opp 1</vt:lpstr>
      <vt:lpstr>Opp 2</vt:lpstr>
      <vt:lpstr>Opp 3</vt:lpstr>
    </vt:vector>
  </TitlesOfParts>
  <Company>HiNT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Hjemmepc</dc:creator>
  <cp:lastModifiedBy>Helbæk Morten</cp:lastModifiedBy>
  <cp:lastPrinted>2011-10-22T10:59:26Z</cp:lastPrinted>
  <dcterms:created xsi:type="dcterms:W3CDTF">2002-01-08T16:45:49Z</dcterms:created>
  <dcterms:modified xsi:type="dcterms:W3CDTF">2015-10-11T14:04:10Z</dcterms:modified>
</cp:coreProperties>
</file>