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2.xml" ContentType="application/vnd.ms-excel.threadedcomment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glory\Downloads\Mentorship Folder\excel projects\3 Excel Functions\"/>
    </mc:Choice>
  </mc:AlternateContent>
  <xr:revisionPtr revIDLastSave="0" documentId="13_ncr:1_{90572B9F-D4F2-465C-A2DB-9FACF3EBBDD3}" xr6:coauthVersionLast="47" xr6:coauthVersionMax="47" xr10:uidLastSave="{00000000-0000-0000-0000-000000000000}"/>
  <bookViews>
    <workbookView xWindow="-108" yWindow="-108" windowWidth="23256" windowHeight="12456" tabRatio="978" firstSheet="4" activeTab="14" xr2:uid="{8887C932-CEDC-4B87-A5F6-93568C9D799F}"/>
  </bookViews>
  <sheets>
    <sheet name="Tasks" sheetId="1" r:id="rId1"/>
    <sheet name="Data" sheetId="2" r:id="rId2"/>
    <sheet name="Extract" sheetId="4" r:id="rId3"/>
    <sheet name="AVERAGE IF" sheetId="8" r:id="rId4"/>
    <sheet name="Performance Rating" sheetId="7" r:id="rId5"/>
    <sheet name="Performance Rating (2)" sheetId="31" r:id="rId6"/>
    <sheet name="Lookup" sheetId="17" r:id="rId7"/>
    <sheet name="INNDEX-MATCH" sheetId="28" r:id="rId8"/>
    <sheet name="Conditional Formating" sheetId="6" r:id="rId9"/>
    <sheet name="TEXT FUNCTIONS" sheetId="10" r:id="rId10"/>
    <sheet name="DATEDIF" sheetId="16" r:id="rId11"/>
    <sheet name="FILTER" sheetId="21" r:id="rId12"/>
    <sheet name="SORT" sheetId="22" r:id="rId13"/>
    <sheet name="Sheet2" sheetId="26" r:id="rId14"/>
    <sheet name="Sales Dashboard" sheetId="30" r:id="rId15"/>
  </sheets>
  <definedNames>
    <definedName name="_xlnm._FilterDatabase" localSheetId="3" hidden="1">'AVERAGE IF'!$A$1:$K$33</definedName>
    <definedName name="_xlnm._FilterDatabase" localSheetId="8" hidden="1">'Conditional Formating'!$A$1:$K$31</definedName>
    <definedName name="_xlnm._FilterDatabase" localSheetId="1" hidden="1">Data!$A$1:$K$31</definedName>
    <definedName name="_xlnm._FilterDatabase" localSheetId="10" hidden="1">DATEDIF!$A$1:$K$31</definedName>
    <definedName name="_xlnm._FilterDatabase" localSheetId="2" hidden="1">Extract!$A$1:$K$31</definedName>
    <definedName name="_xlnm._FilterDatabase" localSheetId="11" hidden="1">FILTER!$A$5:$K$35</definedName>
    <definedName name="_xlnm._FilterDatabase" localSheetId="7" hidden="1">'INNDEX-MATCH'!$A$4:$K$34</definedName>
    <definedName name="_xlnm._FilterDatabase" localSheetId="6" hidden="1">Lookup!$B$4:$K$34</definedName>
    <definedName name="_xlnm._FilterDatabase" localSheetId="4" hidden="1">'Performance Rating'!$A$1:$K$31</definedName>
    <definedName name="_xlnm._FilterDatabase" localSheetId="5" hidden="1">'Performance Rating (2)'!$A$1:$K$31</definedName>
    <definedName name="_xlnm._FilterDatabase" localSheetId="12" hidden="1">SORT!$A$5:$K$35</definedName>
    <definedName name="_xlnm._FilterDatabase" localSheetId="9" hidden="1">'TEXT FUNCTIONS'!$A$1:$K$31</definedName>
    <definedName name="Slicer_Department">#N/A</definedName>
    <definedName name="Slicer_MONTH">#N/A</definedName>
    <definedName name="Slicer_Product">#N/A</definedName>
    <definedName name="Slicer_Sales_Region">#N/A</definedName>
    <definedName name="TEE" localSheetId="11">#REF!</definedName>
    <definedName name="TEE" localSheetId="7">#REF!</definedName>
    <definedName name="TEE" localSheetId="6">#REF!</definedName>
    <definedName name="TEE" localSheetId="12">#REF!</definedName>
    <definedName name="TEE">#REF!</definedName>
    <definedName name="TOLUTABLE" localSheetId="3">'AVERAGE IF'!$A$1:$K$33</definedName>
    <definedName name="TOLUTABLE" localSheetId="10">DATEDIF!$A$1:$K$32</definedName>
    <definedName name="TOLUTABLE" localSheetId="11">FILTER!$A$5:$K$35</definedName>
    <definedName name="TOLUTABLE" localSheetId="7">'INNDEX-MATCH'!$A$4:$K$34</definedName>
    <definedName name="TOLUTABLE" localSheetId="6">Lookup!$B$4:$K$35</definedName>
    <definedName name="TOLUTABLE" localSheetId="12">SORT!$A$5:$K$35</definedName>
    <definedName name="TOLUTABLE" localSheetId="9">'TEXT FUNCTIONS'!$A$1:$K$32</definedName>
    <definedName name="TOLUTABLE">Data!$A$1:$K$32</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0" l="1"/>
  <c r="P4" i="10"/>
  <c r="P5" i="10"/>
  <c r="P6" i="10"/>
  <c r="P7" i="10"/>
  <c r="P8" i="10"/>
  <c r="P9" i="10"/>
  <c r="P10" i="10"/>
  <c r="P11" i="10"/>
  <c r="P12" i="10"/>
  <c r="P13" i="10"/>
  <c r="P14" i="10"/>
  <c r="P15" i="10"/>
  <c r="P16" i="10"/>
  <c r="P17" i="10"/>
  <c r="P18" i="10"/>
  <c r="P19" i="10"/>
  <c r="P20" i="10"/>
  <c r="P21" i="10"/>
  <c r="P22" i="10"/>
  <c r="P23" i="10"/>
  <c r="P24" i="10"/>
  <c r="P25" i="10"/>
  <c r="P26" i="10"/>
  <c r="P27" i="10"/>
  <c r="P28" i="10"/>
  <c r="P29" i="10"/>
  <c r="P30" i="10"/>
  <c r="P31" i="10"/>
  <c r="P2" i="10"/>
  <c r="N31" i="31"/>
  <c r="H31" i="31"/>
  <c r="J31" i="31" s="1"/>
  <c r="N30" i="31"/>
  <c r="H30" i="31"/>
  <c r="L30" i="31" s="1" a="1"/>
  <c r="L30" i="31" s="1"/>
  <c r="N29" i="31"/>
  <c r="H29" i="31"/>
  <c r="L29" i="31" s="1" a="1"/>
  <c r="L29" i="31" s="1"/>
  <c r="N28" i="31"/>
  <c r="H28" i="31"/>
  <c r="L28" i="31" s="1" a="1"/>
  <c r="L28" i="31" s="1"/>
  <c r="N27" i="31"/>
  <c r="H27" i="31"/>
  <c r="J27" i="31" s="1"/>
  <c r="N26" i="31"/>
  <c r="H26" i="31"/>
  <c r="L26" i="31" s="1" a="1"/>
  <c r="L26" i="31" s="1"/>
  <c r="N25" i="31"/>
  <c r="H25" i="31"/>
  <c r="J25" i="31" s="1"/>
  <c r="N24" i="31"/>
  <c r="H24" i="31"/>
  <c r="L24" i="31" s="1" a="1"/>
  <c r="L24" i="31" s="1"/>
  <c r="N23" i="31"/>
  <c r="H23" i="31"/>
  <c r="J23" i="31" s="1"/>
  <c r="N22" i="31"/>
  <c r="H22" i="31"/>
  <c r="L22" i="31" s="1" a="1"/>
  <c r="L22" i="31" s="1"/>
  <c r="N21" i="31"/>
  <c r="H21" i="31"/>
  <c r="J21" i="31" s="1"/>
  <c r="N20" i="31"/>
  <c r="H20" i="31"/>
  <c r="J20" i="31" s="1"/>
  <c r="N19" i="31"/>
  <c r="H19" i="31"/>
  <c r="J19" i="31" s="1"/>
  <c r="N18" i="31"/>
  <c r="H18" i="31"/>
  <c r="L18" i="31" s="1" a="1"/>
  <c r="L18" i="31" s="1"/>
  <c r="N17" i="31"/>
  <c r="H17" i="31"/>
  <c r="L17" i="31" s="1" a="1"/>
  <c r="L17" i="31" s="1"/>
  <c r="N16" i="31"/>
  <c r="H16" i="31"/>
  <c r="L16" i="31" s="1" a="1"/>
  <c r="L16" i="31" s="1"/>
  <c r="N15" i="31"/>
  <c r="H15" i="31"/>
  <c r="J15" i="31" s="1"/>
  <c r="N14" i="31"/>
  <c r="H14" i="31"/>
  <c r="J14" i="31" s="1"/>
  <c r="N13" i="31"/>
  <c r="H13" i="31"/>
  <c r="J13" i="31" s="1"/>
  <c r="N12" i="31"/>
  <c r="H12" i="31"/>
  <c r="J12" i="31" s="1"/>
  <c r="N11" i="31"/>
  <c r="H11" i="31"/>
  <c r="L11" i="31" s="1" a="1"/>
  <c r="L11" i="31" s="1"/>
  <c r="N10" i="31"/>
  <c r="H10" i="31"/>
  <c r="L10" i="31" s="1" a="1"/>
  <c r="L10" i="31" s="1"/>
  <c r="N9" i="31"/>
  <c r="H9" i="31"/>
  <c r="J9" i="31" s="1"/>
  <c r="N8" i="31"/>
  <c r="H8" i="31"/>
  <c r="L8" i="31" s="1" a="1"/>
  <c r="L8" i="31" s="1"/>
  <c r="N7" i="31"/>
  <c r="H7" i="31"/>
  <c r="J7" i="31" s="1"/>
  <c r="N6" i="31"/>
  <c r="H6" i="31"/>
  <c r="L6" i="31" s="1" a="1"/>
  <c r="L6" i="31" s="1"/>
  <c r="N5" i="31"/>
  <c r="H5" i="31"/>
  <c r="J5" i="31" s="1"/>
  <c r="N4" i="31"/>
  <c r="H4" i="31"/>
  <c r="L4" i="31" s="1" a="1"/>
  <c r="L4" i="31" s="1"/>
  <c r="N3" i="31"/>
  <c r="H3" i="31"/>
  <c r="J3" i="31" s="1"/>
  <c r="N2" i="31"/>
  <c r="M2" i="31"/>
  <c r="H2" i="31"/>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2" i="7"/>
  <c r="M2" i="7"/>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2" i="4"/>
  <c r="N13" i="28"/>
  <c r="O43" i="28"/>
  <c r="O39" i="28"/>
  <c r="N6" i="28" a="1"/>
  <c r="N6" i="28" s="1"/>
  <c r="H43" i="28"/>
  <c r="G28" i="26"/>
  <c r="G31" i="26"/>
  <c r="J24" i="31" l="1"/>
  <c r="J6" i="31"/>
  <c r="L20" i="31" a="1"/>
  <c r="L20" i="31" s="1"/>
  <c r="J30" i="31"/>
  <c r="J26" i="31"/>
  <c r="L31" i="31" a="1"/>
  <c r="L31" i="31" s="1"/>
  <c r="J18" i="31"/>
  <c r="L19" i="31" a="1"/>
  <c r="L19" i="31" s="1"/>
  <c r="L15" i="31" a="1"/>
  <c r="L15" i="31" s="1"/>
  <c r="J8" i="31"/>
  <c r="L27" i="31" a="1"/>
  <c r="L27" i="31" s="1"/>
  <c r="L23" i="31" a="1"/>
  <c r="L23" i="31" s="1"/>
  <c r="L14" i="31" a="1"/>
  <c r="L14" i="31" s="1"/>
  <c r="L9" i="31" a="1"/>
  <c r="L9" i="31" s="1"/>
  <c r="L5" i="31" a="1"/>
  <c r="L5" i="31" s="1"/>
  <c r="L13" i="31" a="1"/>
  <c r="L13" i="31" s="1"/>
  <c r="L21" i="31" a="1"/>
  <c r="L21" i="31" s="1"/>
  <c r="L12" i="31" a="1"/>
  <c r="L12" i="31" s="1"/>
  <c r="L3" i="31" a="1"/>
  <c r="L3" i="31" s="1"/>
  <c r="H32" i="31"/>
  <c r="L25" i="31" a="1"/>
  <c r="L25" i="31" s="1"/>
  <c r="L7" i="31" a="1"/>
  <c r="L7" i="31" s="1"/>
  <c r="L2" i="31" a="1"/>
  <c r="L2" i="31" s="1"/>
  <c r="J11" i="31"/>
  <c r="J17" i="31"/>
  <c r="J29" i="31"/>
  <c r="J4" i="31"/>
  <c r="J10" i="31"/>
  <c r="J16" i="31"/>
  <c r="J22" i="31"/>
  <c r="J28" i="31"/>
  <c r="J2" i="31"/>
  <c r="H41" i="28"/>
  <c r="L39" i="28"/>
  <c r="L40" i="28"/>
  <c r="L41" i="28"/>
  <c r="N41" i="28" s="1"/>
  <c r="L42" i="28"/>
  <c r="N42" i="28" s="1"/>
  <c r="L43" i="28"/>
  <c r="N43" i="28" s="1"/>
  <c r="L38" i="28"/>
  <c r="M41" i="28" l="1"/>
  <c r="M43" i="28"/>
  <c r="M42" i="28"/>
  <c r="N40" i="28"/>
  <c r="M40" i="28"/>
  <c r="N39" i="28"/>
  <c r="M39" i="28"/>
  <c r="N38" i="28"/>
  <c r="M38" i="28"/>
  <c r="H39" i="28"/>
  <c r="T34" i="28"/>
  <c r="H34" i="28"/>
  <c r="J34" i="28" s="1"/>
  <c r="T33" i="28"/>
  <c r="H33" i="28"/>
  <c r="J33" i="28" s="1"/>
  <c r="T32" i="28"/>
  <c r="H32" i="28"/>
  <c r="J32" i="28" s="1"/>
  <c r="T31" i="28"/>
  <c r="H31" i="28"/>
  <c r="J31" i="28" s="1"/>
  <c r="T30" i="28"/>
  <c r="H30" i="28"/>
  <c r="J30" i="28" s="1"/>
  <c r="T29" i="28"/>
  <c r="H29" i="28"/>
  <c r="J29" i="28" s="1"/>
  <c r="T28" i="28"/>
  <c r="H28" i="28"/>
  <c r="J28" i="28" s="1"/>
  <c r="T27" i="28"/>
  <c r="H27" i="28"/>
  <c r="J27" i="28" s="1"/>
  <c r="T26" i="28"/>
  <c r="H26" i="28"/>
  <c r="J26" i="28" s="1"/>
  <c r="T25" i="28"/>
  <c r="H25" i="28"/>
  <c r="J25" i="28" s="1"/>
  <c r="T24" i="28"/>
  <c r="H24" i="28"/>
  <c r="J24" i="28" s="1"/>
  <c r="T23" i="28"/>
  <c r="H23" i="28"/>
  <c r="J23" i="28" s="1"/>
  <c r="T22" i="28"/>
  <c r="H22" i="28"/>
  <c r="J22" i="28" s="1"/>
  <c r="T21" i="28"/>
  <c r="H21" i="28"/>
  <c r="J21" i="28" s="1"/>
  <c r="T20" i="28"/>
  <c r="H20" i="28"/>
  <c r="J20" i="28" s="1"/>
  <c r="T19" i="28"/>
  <c r="H19" i="28"/>
  <c r="J19" i="28" s="1"/>
  <c r="T18" i="28"/>
  <c r="H18" i="28"/>
  <c r="J18" i="28" s="1"/>
  <c r="T17" i="28"/>
  <c r="H17" i="28"/>
  <c r="J17" i="28" s="1"/>
  <c r="T16" i="28"/>
  <c r="H16" i="28"/>
  <c r="J16" i="28" s="1"/>
  <c r="T15" i="28"/>
  <c r="H15" i="28"/>
  <c r="J15" i="28" s="1"/>
  <c r="T14" i="28"/>
  <c r="H14" i="28"/>
  <c r="J14" i="28" s="1"/>
  <c r="T13" i="28"/>
  <c r="H13" i="28"/>
  <c r="J13" i="28" s="1"/>
  <c r="T12" i="28"/>
  <c r="H12" i="28"/>
  <c r="J12" i="28" s="1"/>
  <c r="T11" i="28"/>
  <c r="H11" i="28"/>
  <c r="J11" i="28" s="1"/>
  <c r="T10" i="28"/>
  <c r="H10" i="28"/>
  <c r="J10" i="28" s="1"/>
  <c r="T9" i="28"/>
  <c r="H9" i="28"/>
  <c r="J9" i="28" s="1"/>
  <c r="T8" i="28"/>
  <c r="H8" i="28"/>
  <c r="J8" i="28" s="1"/>
  <c r="T7" i="28"/>
  <c r="H7" i="28"/>
  <c r="J7" i="28" s="1"/>
  <c r="T6" i="28"/>
  <c r="H6" i="28"/>
  <c r="J6" i="28" s="1"/>
  <c r="T5" i="28"/>
  <c r="H5" i="28"/>
  <c r="J5" i="28" s="1"/>
  <c r="V35" i="22" l="1"/>
  <c r="H13" i="22"/>
  <c r="J13" i="22" s="1"/>
  <c r="V34" i="22"/>
  <c r="H21" i="22"/>
  <c r="J21" i="22" s="1"/>
  <c r="V33" i="22"/>
  <c r="H7" i="22"/>
  <c r="J7" i="22" s="1"/>
  <c r="V32" i="22"/>
  <c r="H20" i="22"/>
  <c r="J20" i="22" s="1"/>
  <c r="V31" i="22"/>
  <c r="H27" i="22"/>
  <c r="J27" i="22" s="1"/>
  <c r="V30" i="22"/>
  <c r="H32" i="22"/>
  <c r="J32" i="22" s="1"/>
  <c r="V29" i="22"/>
  <c r="H15" i="22"/>
  <c r="J15" i="22" s="1"/>
  <c r="V28" i="22"/>
  <c r="H28" i="22"/>
  <c r="J28" i="22" s="1"/>
  <c r="V27" i="22"/>
  <c r="H11" i="22"/>
  <c r="J11" i="22" s="1"/>
  <c r="V26" i="22"/>
  <c r="H6" i="22"/>
  <c r="J6" i="22" s="1"/>
  <c r="V25" i="22"/>
  <c r="H31" i="22"/>
  <c r="J31" i="22" s="1"/>
  <c r="V24" i="22"/>
  <c r="H14" i="22"/>
  <c r="J14" i="22" s="1"/>
  <c r="V23" i="22"/>
  <c r="H10" i="22"/>
  <c r="J10" i="22" s="1"/>
  <c r="V22" i="22"/>
  <c r="H16" i="22"/>
  <c r="J16" i="22" s="1"/>
  <c r="V21" i="22"/>
  <c r="H34" i="22"/>
  <c r="J34" i="22" s="1"/>
  <c r="V20" i="22"/>
  <c r="H30" i="22"/>
  <c r="J30" i="22" s="1"/>
  <c r="V19" i="22"/>
  <c r="H23" i="22"/>
  <c r="J23" i="22" s="1"/>
  <c r="V18" i="22"/>
  <c r="H8" i="22"/>
  <c r="J8" i="22" s="1"/>
  <c r="V17" i="22"/>
  <c r="H26" i="22"/>
  <c r="J26" i="22" s="1"/>
  <c r="V16" i="22"/>
  <c r="H18" i="22"/>
  <c r="J18" i="22" s="1"/>
  <c r="V15" i="22"/>
  <c r="H9" i="22"/>
  <c r="J9" i="22" s="1"/>
  <c r="V14" i="22"/>
  <c r="H29" i="22"/>
  <c r="J29" i="22" s="1"/>
  <c r="V13" i="22"/>
  <c r="H17" i="22"/>
  <c r="J17" i="22" s="1"/>
  <c r="V12" i="22"/>
  <c r="H22" i="22"/>
  <c r="J22" i="22" s="1"/>
  <c r="V11" i="22"/>
  <c r="H33" i="22"/>
  <c r="J33" i="22" s="1"/>
  <c r="V10" i="22"/>
  <c r="H25" i="22"/>
  <c r="J25" i="22" s="1"/>
  <c r="V9" i="22"/>
  <c r="H19" i="22"/>
  <c r="J19" i="22" s="1"/>
  <c r="V8" i="22"/>
  <c r="H12" i="22"/>
  <c r="J12" i="22" s="1"/>
  <c r="V7" i="22"/>
  <c r="H35" i="22"/>
  <c r="J35" i="22" s="1"/>
  <c r="V6" i="22"/>
  <c r="H24" i="22"/>
  <c r="J24" i="22" s="1"/>
  <c r="V7" i="21"/>
  <c r="V8" i="21"/>
  <c r="V9" i="21"/>
  <c r="V10" i="21"/>
  <c r="V11" i="21"/>
  <c r="V12" i="21"/>
  <c r="V13" i="21"/>
  <c r="V14" i="21"/>
  <c r="V15" i="21"/>
  <c r="V16" i="21"/>
  <c r="V17" i="21"/>
  <c r="V18" i="21"/>
  <c r="V19" i="21"/>
  <c r="V20" i="21"/>
  <c r="V21" i="21"/>
  <c r="V22" i="21"/>
  <c r="V23" i="21"/>
  <c r="V24" i="21"/>
  <c r="V25" i="21"/>
  <c r="V26" i="21"/>
  <c r="V27" i="21"/>
  <c r="V28" i="21"/>
  <c r="V29" i="21"/>
  <c r="V30" i="21"/>
  <c r="V31" i="21"/>
  <c r="V32" i="21"/>
  <c r="V33" i="21"/>
  <c r="V34" i="21"/>
  <c r="V35" i="21"/>
  <c r="V6" i="21"/>
  <c r="H35" i="21"/>
  <c r="J35" i="21" s="1"/>
  <c r="H34" i="21"/>
  <c r="J34" i="21" s="1"/>
  <c r="H33" i="21"/>
  <c r="J33" i="21" s="1"/>
  <c r="H32" i="21"/>
  <c r="J32" i="21" s="1"/>
  <c r="H31" i="21"/>
  <c r="J31" i="21" s="1"/>
  <c r="H30" i="21"/>
  <c r="J30" i="21" s="1"/>
  <c r="H29" i="21"/>
  <c r="J29" i="21" s="1"/>
  <c r="H28" i="21"/>
  <c r="J28" i="21" s="1"/>
  <c r="H27" i="21"/>
  <c r="J27" i="21" s="1"/>
  <c r="H26" i="21"/>
  <c r="J26" i="21" s="1"/>
  <c r="H25" i="21"/>
  <c r="J25" i="21" s="1"/>
  <c r="H24" i="21"/>
  <c r="J24" i="21" s="1"/>
  <c r="H23" i="21"/>
  <c r="J23" i="21" s="1"/>
  <c r="H22" i="21"/>
  <c r="J22" i="21" s="1"/>
  <c r="H21" i="21"/>
  <c r="J21" i="21" s="1"/>
  <c r="H20" i="21"/>
  <c r="J20" i="21" s="1"/>
  <c r="H19" i="21"/>
  <c r="J19" i="21" s="1"/>
  <c r="H18" i="21"/>
  <c r="J18" i="21" s="1"/>
  <c r="H17" i="21"/>
  <c r="J17" i="21" s="1"/>
  <c r="H16" i="21"/>
  <c r="J16" i="21" s="1"/>
  <c r="H15" i="21"/>
  <c r="J15" i="21" s="1"/>
  <c r="H14" i="21"/>
  <c r="J14" i="21" s="1"/>
  <c r="H13" i="21"/>
  <c r="J13" i="21" s="1"/>
  <c r="H12" i="21"/>
  <c r="J12" i="21" s="1"/>
  <c r="H11" i="21"/>
  <c r="J11" i="21" s="1"/>
  <c r="H10" i="21"/>
  <c r="J10" i="21" s="1"/>
  <c r="H9" i="21"/>
  <c r="J9" i="21" s="1"/>
  <c r="H8" i="21"/>
  <c r="J8" i="21" s="1"/>
  <c r="H7" i="21"/>
  <c r="J7" i="21" s="1"/>
  <c r="H6" i="21"/>
  <c r="Q2" i="16"/>
  <c r="M2" i="16" s="1"/>
  <c r="J6" i="21" l="1"/>
  <c r="M26" i="16"/>
  <c r="M22" i="16"/>
  <c r="M14" i="16"/>
  <c r="M13" i="16"/>
  <c r="M10" i="16"/>
  <c r="M24" i="16"/>
  <c r="M12" i="16"/>
  <c r="M9" i="16"/>
  <c r="M25" i="16"/>
  <c r="M23" i="16"/>
  <c r="M21" i="16"/>
  <c r="M11" i="16"/>
  <c r="M20" i="16"/>
  <c r="M8" i="16"/>
  <c r="M31" i="16"/>
  <c r="M19" i="16"/>
  <c r="M7" i="16"/>
  <c r="M30" i="16"/>
  <c r="M18" i="16"/>
  <c r="M6" i="16"/>
  <c r="M29" i="16"/>
  <c r="M17" i="16"/>
  <c r="M5" i="16"/>
  <c r="M28" i="16"/>
  <c r="M16" i="16"/>
  <c r="M4" i="16"/>
  <c r="M27" i="16"/>
  <c r="M15" i="16"/>
  <c r="M3" i="16"/>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5" i="17"/>
  <c r="H34" i="17"/>
  <c r="J34" i="17" s="1"/>
  <c r="H33" i="17"/>
  <c r="J33" i="17" s="1"/>
  <c r="H32" i="17"/>
  <c r="J32" i="17" s="1"/>
  <c r="H31" i="17"/>
  <c r="J31" i="17" s="1"/>
  <c r="H30" i="17"/>
  <c r="J30" i="17" s="1"/>
  <c r="H29" i="17"/>
  <c r="J29" i="17" s="1"/>
  <c r="H28" i="17"/>
  <c r="J28" i="17" s="1"/>
  <c r="H27" i="17"/>
  <c r="J27" i="17" s="1"/>
  <c r="H26" i="17"/>
  <c r="J26" i="17" s="1"/>
  <c r="H25" i="17"/>
  <c r="J25" i="17" s="1"/>
  <c r="H24" i="17"/>
  <c r="J24" i="17" s="1"/>
  <c r="H23" i="17"/>
  <c r="J23" i="17" s="1"/>
  <c r="H22" i="17"/>
  <c r="J22" i="17" s="1"/>
  <c r="H21" i="17"/>
  <c r="J21" i="17" s="1"/>
  <c r="H20" i="17"/>
  <c r="J20" i="17" s="1"/>
  <c r="H19" i="17"/>
  <c r="J19" i="17" s="1"/>
  <c r="H18" i="17"/>
  <c r="J18" i="17" s="1"/>
  <c r="H17" i="17"/>
  <c r="J17" i="17" s="1"/>
  <c r="H16" i="17"/>
  <c r="J16" i="17" s="1"/>
  <c r="H15" i="17"/>
  <c r="J15" i="17" s="1"/>
  <c r="H14" i="17"/>
  <c r="J14" i="17" s="1"/>
  <c r="H13" i="17"/>
  <c r="J13" i="17" s="1"/>
  <c r="H12" i="17"/>
  <c r="J12" i="17" s="1"/>
  <c r="H11" i="17"/>
  <c r="J11" i="17" s="1"/>
  <c r="H10" i="17"/>
  <c r="J10" i="17" s="1"/>
  <c r="H9" i="17"/>
  <c r="J9" i="17" s="1"/>
  <c r="H8" i="17"/>
  <c r="J8" i="17" s="1"/>
  <c r="H7" i="17"/>
  <c r="J7" i="17" s="1"/>
  <c r="H6" i="17"/>
  <c r="J6" i="17" s="1"/>
  <c r="H5" i="17"/>
  <c r="O6" i="17" l="1"/>
  <c r="S5" i="17"/>
  <c r="S29" i="17"/>
  <c r="R29" i="17"/>
  <c r="R28" i="17"/>
  <c r="S28" i="17"/>
  <c r="R22" i="17"/>
  <c r="S22" i="17"/>
  <c r="R16" i="17"/>
  <c r="S16" i="17"/>
  <c r="R10" i="17"/>
  <c r="S10" i="17"/>
  <c r="R33" i="17"/>
  <c r="S33" i="17"/>
  <c r="R26" i="17"/>
  <c r="S26" i="17"/>
  <c r="R31" i="17"/>
  <c r="S31" i="17"/>
  <c r="R25" i="17"/>
  <c r="S25" i="17"/>
  <c r="R19" i="17"/>
  <c r="S19" i="17"/>
  <c r="R13" i="17"/>
  <c r="S13" i="17"/>
  <c r="R7" i="17"/>
  <c r="S7" i="17"/>
  <c r="R5" i="17"/>
  <c r="R23" i="17"/>
  <c r="S23" i="17"/>
  <c r="S17" i="17"/>
  <c r="R17" i="17"/>
  <c r="R11" i="17"/>
  <c r="S11" i="17"/>
  <c r="R34" i="17"/>
  <c r="S34" i="17"/>
  <c r="R27" i="17"/>
  <c r="S27" i="17"/>
  <c r="R21" i="17"/>
  <c r="S21" i="17"/>
  <c r="R15" i="17"/>
  <c r="S15" i="17"/>
  <c r="S9" i="17"/>
  <c r="R9" i="17"/>
  <c r="R32" i="17"/>
  <c r="S32" i="17"/>
  <c r="R20" i="17"/>
  <c r="S20" i="17"/>
  <c r="R14" i="17"/>
  <c r="S14" i="17"/>
  <c r="R8" i="17"/>
  <c r="S8" i="17"/>
  <c r="S30" i="17"/>
  <c r="R30" i="17"/>
  <c r="R24" i="17"/>
  <c r="S24" i="17"/>
  <c r="R18" i="17"/>
  <c r="S18" i="17"/>
  <c r="R12" i="17"/>
  <c r="S12" i="17"/>
  <c r="R6" i="17"/>
  <c r="S6" i="17"/>
  <c r="H35" i="17"/>
  <c r="J5" i="17"/>
  <c r="S3" i="4"/>
  <c r="S4" i="4"/>
  <c r="S5" i="4"/>
  <c r="S6" i="4"/>
  <c r="S7" i="4"/>
  <c r="S8" i="4"/>
  <c r="S9" i="4"/>
  <c r="S10" i="4"/>
  <c r="S11" i="4"/>
  <c r="S12" i="4"/>
  <c r="S13" i="4"/>
  <c r="S14" i="4"/>
  <c r="S15" i="4"/>
  <c r="S16" i="4"/>
  <c r="S17" i="4"/>
  <c r="S18" i="4"/>
  <c r="S19" i="4"/>
  <c r="S20" i="4"/>
  <c r="S21" i="4"/>
  <c r="S22" i="4"/>
  <c r="S23" i="4"/>
  <c r="S24" i="4"/>
  <c r="S25" i="4"/>
  <c r="S26" i="4"/>
  <c r="S27" i="4"/>
  <c r="S28" i="4"/>
  <c r="S29" i="4"/>
  <c r="S30" i="4"/>
  <c r="S31" i="4"/>
  <c r="S2" i="4"/>
  <c r="L3" i="16"/>
  <c r="L4" i="16"/>
  <c r="L5" i="16"/>
  <c r="L6" i="16"/>
  <c r="L7" i="16"/>
  <c r="L8" i="16"/>
  <c r="L9" i="16"/>
  <c r="L10" i="16"/>
  <c r="L11" i="16"/>
  <c r="L12" i="16"/>
  <c r="L13" i="16"/>
  <c r="L14" i="16"/>
  <c r="L15" i="16"/>
  <c r="L16" i="16"/>
  <c r="L17" i="16"/>
  <c r="L18" i="16"/>
  <c r="L19" i="16"/>
  <c r="L20" i="16"/>
  <c r="L21" i="16"/>
  <c r="L22" i="16"/>
  <c r="L23" i="16"/>
  <c r="L24" i="16"/>
  <c r="L25" i="16"/>
  <c r="L26" i="16"/>
  <c r="L27" i="16"/>
  <c r="L28" i="16"/>
  <c r="L29" i="16"/>
  <c r="L30" i="16"/>
  <c r="L31" i="16"/>
  <c r="L2" i="16"/>
  <c r="H31" i="16" l="1"/>
  <c r="J31" i="16" s="1"/>
  <c r="H30" i="16"/>
  <c r="J30" i="16" s="1"/>
  <c r="H29" i="16"/>
  <c r="J29" i="16" s="1"/>
  <c r="H28" i="16"/>
  <c r="J28" i="16" s="1"/>
  <c r="H27" i="16"/>
  <c r="J27" i="16" s="1"/>
  <c r="H26" i="16"/>
  <c r="J26" i="16" s="1"/>
  <c r="H25" i="16"/>
  <c r="J25" i="16" s="1"/>
  <c r="H24" i="16"/>
  <c r="J24" i="16" s="1"/>
  <c r="H23" i="16"/>
  <c r="J23" i="16" s="1"/>
  <c r="H22" i="16"/>
  <c r="J22" i="16" s="1"/>
  <c r="H21" i="16"/>
  <c r="J21" i="16" s="1"/>
  <c r="H20" i="16"/>
  <c r="J20" i="16" s="1"/>
  <c r="H19" i="16"/>
  <c r="J19" i="16" s="1"/>
  <c r="H18" i="16"/>
  <c r="J18" i="16" s="1"/>
  <c r="H17" i="16"/>
  <c r="J17" i="16" s="1"/>
  <c r="H16" i="16"/>
  <c r="J16" i="16" s="1"/>
  <c r="H15" i="16"/>
  <c r="J15" i="16" s="1"/>
  <c r="H14" i="16"/>
  <c r="J14" i="16" s="1"/>
  <c r="H13" i="16"/>
  <c r="J13" i="16" s="1"/>
  <c r="H12" i="16"/>
  <c r="J12" i="16" s="1"/>
  <c r="H11" i="16"/>
  <c r="J11" i="16" s="1"/>
  <c r="H10" i="16"/>
  <c r="J10" i="16" s="1"/>
  <c r="H9" i="16"/>
  <c r="J9" i="16" s="1"/>
  <c r="H8" i="16"/>
  <c r="J8" i="16" s="1"/>
  <c r="H7" i="16"/>
  <c r="J7" i="16" s="1"/>
  <c r="H6" i="16"/>
  <c r="J6" i="16" s="1"/>
  <c r="H5" i="16"/>
  <c r="J5" i="16" s="1"/>
  <c r="H4" i="16"/>
  <c r="J4" i="16" s="1"/>
  <c r="H3" i="16"/>
  <c r="J3" i="16" s="1"/>
  <c r="H2" i="16"/>
  <c r="J2" i="16" s="1"/>
  <c r="H32" i="16" l="1"/>
  <c r="N3" i="10"/>
  <c r="N4" i="10"/>
  <c r="N5" i="10"/>
  <c r="N6" i="10"/>
  <c r="N7" i="10"/>
  <c r="N8" i="10"/>
  <c r="N9" i="10"/>
  <c r="N10" i="10"/>
  <c r="N11" i="10"/>
  <c r="N12" i="10"/>
  <c r="N13" i="10"/>
  <c r="N14" i="10"/>
  <c r="N15" i="10"/>
  <c r="N16" i="10"/>
  <c r="N17" i="10"/>
  <c r="N18" i="10"/>
  <c r="N19" i="10"/>
  <c r="N20" i="10"/>
  <c r="N21" i="10"/>
  <c r="N22" i="10"/>
  <c r="N23" i="10"/>
  <c r="N24" i="10"/>
  <c r="N25" i="10"/>
  <c r="N26" i="10"/>
  <c r="N27" i="10"/>
  <c r="N28" i="10"/>
  <c r="N29" i="10"/>
  <c r="N30" i="10"/>
  <c r="N31" i="10"/>
  <c r="N2" i="10"/>
  <c r="M3" i="10"/>
  <c r="O3" i="10" s="1"/>
  <c r="M4" i="10"/>
  <c r="M5" i="10"/>
  <c r="O5" i="10" s="1"/>
  <c r="M6" i="10"/>
  <c r="O6" i="10" s="1"/>
  <c r="M7" i="10"/>
  <c r="O7" i="10" s="1"/>
  <c r="M8" i="10"/>
  <c r="M9" i="10"/>
  <c r="M10" i="10"/>
  <c r="M11" i="10"/>
  <c r="M12" i="10"/>
  <c r="M13" i="10"/>
  <c r="M14" i="10"/>
  <c r="O14" i="10" s="1"/>
  <c r="M15" i="10"/>
  <c r="O15" i="10" s="1"/>
  <c r="M16" i="10"/>
  <c r="O16" i="10" s="1"/>
  <c r="M17" i="10"/>
  <c r="O17" i="10" s="1"/>
  <c r="M18" i="10"/>
  <c r="O18" i="10" s="1"/>
  <c r="M19" i="10"/>
  <c r="O19" i="10" s="1"/>
  <c r="M20" i="10"/>
  <c r="M21" i="10"/>
  <c r="M22" i="10"/>
  <c r="M23" i="10"/>
  <c r="M24" i="10"/>
  <c r="M25" i="10"/>
  <c r="M26" i="10"/>
  <c r="O26" i="10" s="1"/>
  <c r="M27" i="10"/>
  <c r="O27" i="10" s="1"/>
  <c r="M28" i="10"/>
  <c r="O28" i="10" s="1"/>
  <c r="M29" i="10"/>
  <c r="O29" i="10" s="1"/>
  <c r="M30" i="10"/>
  <c r="O30" i="10" s="1"/>
  <c r="M31" i="10"/>
  <c r="O31" i="10" s="1"/>
  <c r="M2" i="10"/>
  <c r="O4" i="10" l="1"/>
  <c r="O25" i="10"/>
  <c r="O10" i="10"/>
  <c r="O24" i="10"/>
  <c r="O23" i="10"/>
  <c r="O22" i="10"/>
  <c r="O21" i="10"/>
  <c r="O9" i="10"/>
  <c r="O13" i="10"/>
  <c r="O12" i="10"/>
  <c r="O11" i="10"/>
  <c r="O2" i="10"/>
  <c r="O20" i="10"/>
  <c r="O8" i="10"/>
  <c r="L3" i="10"/>
  <c r="L4" i="10"/>
  <c r="L5" i="10"/>
  <c r="L6" i="10"/>
  <c r="L7" i="10"/>
  <c r="L8" i="10"/>
  <c r="L9" i="10"/>
  <c r="L10" i="10"/>
  <c r="L11" i="10"/>
  <c r="L12" i="10"/>
  <c r="L13" i="10"/>
  <c r="L14" i="10"/>
  <c r="L15" i="10"/>
  <c r="L16" i="10"/>
  <c r="L17" i="10"/>
  <c r="L18" i="10"/>
  <c r="L19" i="10"/>
  <c r="L20" i="10"/>
  <c r="L21" i="10"/>
  <c r="L22" i="10"/>
  <c r="L23" i="10"/>
  <c r="L24" i="10"/>
  <c r="L25" i="10"/>
  <c r="L26" i="10"/>
  <c r="L27" i="10"/>
  <c r="L28" i="10"/>
  <c r="L29" i="10"/>
  <c r="L30" i="10"/>
  <c r="L31" i="10"/>
  <c r="L2" i="10"/>
  <c r="H31" i="10" l="1"/>
  <c r="J31" i="10" s="1"/>
  <c r="H30" i="10"/>
  <c r="J30" i="10" s="1"/>
  <c r="H29" i="10"/>
  <c r="J29" i="10" s="1"/>
  <c r="H28" i="10"/>
  <c r="J28" i="10" s="1"/>
  <c r="H27" i="10"/>
  <c r="J27" i="10" s="1"/>
  <c r="H26" i="10"/>
  <c r="J26" i="10" s="1"/>
  <c r="H25" i="10"/>
  <c r="J25" i="10" s="1"/>
  <c r="H24" i="10"/>
  <c r="J24" i="10" s="1"/>
  <c r="H23" i="10"/>
  <c r="J23" i="10" s="1"/>
  <c r="H22" i="10"/>
  <c r="J22" i="10" s="1"/>
  <c r="H21" i="10"/>
  <c r="J21" i="10" s="1"/>
  <c r="H20" i="10"/>
  <c r="J20" i="10" s="1"/>
  <c r="H19" i="10"/>
  <c r="J19" i="10" s="1"/>
  <c r="H18" i="10"/>
  <c r="J18" i="10" s="1"/>
  <c r="H17" i="10"/>
  <c r="J17" i="10" s="1"/>
  <c r="H16" i="10"/>
  <c r="J16" i="10" s="1"/>
  <c r="H15" i="10"/>
  <c r="J15" i="10" s="1"/>
  <c r="H14" i="10"/>
  <c r="J14" i="10" s="1"/>
  <c r="H13" i="10"/>
  <c r="J13" i="10" s="1"/>
  <c r="H12" i="10"/>
  <c r="J12" i="10" s="1"/>
  <c r="H11" i="10"/>
  <c r="J11" i="10" s="1"/>
  <c r="H10" i="10"/>
  <c r="J10" i="10" s="1"/>
  <c r="H9" i="10"/>
  <c r="J9" i="10" s="1"/>
  <c r="H8" i="10"/>
  <c r="J8" i="10" s="1"/>
  <c r="H7" i="10"/>
  <c r="J7" i="10" s="1"/>
  <c r="H6" i="10"/>
  <c r="J6" i="10" s="1"/>
  <c r="H5" i="10"/>
  <c r="J5" i="10" s="1"/>
  <c r="H4" i="10"/>
  <c r="J4" i="10" s="1"/>
  <c r="H3" i="10"/>
  <c r="J3" i="10" s="1"/>
  <c r="H2" i="10"/>
  <c r="J2" i="10" s="1"/>
  <c r="L2" i="8"/>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K32" i="8" l="1"/>
  <c r="H31" i="8"/>
  <c r="J31" i="8" s="1"/>
  <c r="H30" i="8"/>
  <c r="J30" i="8" s="1"/>
  <c r="H29" i="8"/>
  <c r="J29" i="8" s="1"/>
  <c r="H28" i="8"/>
  <c r="J28" i="8" s="1"/>
  <c r="H27" i="8"/>
  <c r="J27" i="8" s="1"/>
  <c r="H26" i="8"/>
  <c r="J26" i="8" s="1"/>
  <c r="H25" i="8"/>
  <c r="J25" i="8" s="1"/>
  <c r="H24" i="8"/>
  <c r="J24" i="8" s="1"/>
  <c r="H23" i="8"/>
  <c r="J23" i="8" s="1"/>
  <c r="H22" i="8"/>
  <c r="J22" i="8" s="1"/>
  <c r="H21" i="8"/>
  <c r="J21" i="8" s="1"/>
  <c r="H20" i="8"/>
  <c r="J20" i="8" s="1"/>
  <c r="H19" i="8"/>
  <c r="J19" i="8" s="1"/>
  <c r="H18" i="8"/>
  <c r="J18" i="8" s="1"/>
  <c r="H17" i="8"/>
  <c r="J17" i="8" s="1"/>
  <c r="H16" i="8"/>
  <c r="J16" i="8" s="1"/>
  <c r="H15" i="8"/>
  <c r="J15" i="8" s="1"/>
  <c r="H14" i="8"/>
  <c r="J14" i="8" s="1"/>
  <c r="H13" i="8"/>
  <c r="J13" i="8" s="1"/>
  <c r="H12" i="8"/>
  <c r="J12" i="8" s="1"/>
  <c r="H11" i="8"/>
  <c r="J11" i="8" s="1"/>
  <c r="H10" i="8"/>
  <c r="J10" i="8" s="1"/>
  <c r="H9" i="8"/>
  <c r="J9" i="8" s="1"/>
  <c r="H8" i="8"/>
  <c r="J8" i="8" s="1"/>
  <c r="H7" i="8"/>
  <c r="H6" i="8"/>
  <c r="J6" i="8" s="1"/>
  <c r="H5" i="8"/>
  <c r="H4" i="8"/>
  <c r="J4" i="8" s="1"/>
  <c r="H3" i="8"/>
  <c r="H2" i="8"/>
  <c r="H31" i="7"/>
  <c r="L31" i="7" s="1" a="1"/>
  <c r="L31" i="7" s="1"/>
  <c r="H30" i="7"/>
  <c r="L30" i="7" s="1" a="1"/>
  <c r="L30" i="7" s="1"/>
  <c r="H29" i="7"/>
  <c r="L29" i="7" s="1" a="1"/>
  <c r="L29" i="7" s="1"/>
  <c r="H28" i="7"/>
  <c r="L28" i="7" s="1" a="1"/>
  <c r="L28" i="7" s="1"/>
  <c r="H27" i="7"/>
  <c r="J27" i="7" s="1"/>
  <c r="H26" i="7"/>
  <c r="L26" i="7" s="1" a="1"/>
  <c r="L26" i="7" s="1"/>
  <c r="H25" i="7"/>
  <c r="L25" i="7" s="1" a="1"/>
  <c r="L25" i="7" s="1"/>
  <c r="H24" i="7"/>
  <c r="L24" i="7" s="1" a="1"/>
  <c r="L24" i="7" s="1"/>
  <c r="H23" i="7"/>
  <c r="L23" i="7" s="1" a="1"/>
  <c r="L23" i="7" s="1"/>
  <c r="H22" i="7"/>
  <c r="L22" i="7" s="1" a="1"/>
  <c r="L22" i="7" s="1"/>
  <c r="H21" i="7"/>
  <c r="L21" i="7" s="1" a="1"/>
  <c r="L21" i="7" s="1"/>
  <c r="H20" i="7"/>
  <c r="L20" i="7" s="1" a="1"/>
  <c r="L20" i="7" s="1"/>
  <c r="H19" i="7"/>
  <c r="L19" i="7" s="1" a="1"/>
  <c r="L19" i="7" s="1"/>
  <c r="H18" i="7"/>
  <c r="L18" i="7" s="1" a="1"/>
  <c r="L18" i="7" s="1"/>
  <c r="H17" i="7"/>
  <c r="L17" i="7" s="1" a="1"/>
  <c r="L17" i="7" s="1"/>
  <c r="H16" i="7"/>
  <c r="L16" i="7" s="1" a="1"/>
  <c r="L16" i="7" s="1"/>
  <c r="H15" i="7"/>
  <c r="L15" i="7" s="1" a="1"/>
  <c r="L15" i="7" s="1"/>
  <c r="H14" i="7"/>
  <c r="L14" i="7" s="1" a="1"/>
  <c r="L14" i="7" s="1"/>
  <c r="H13" i="7"/>
  <c r="L13" i="7" s="1" a="1"/>
  <c r="L13" i="7" s="1"/>
  <c r="H12" i="7"/>
  <c r="L12" i="7" s="1" a="1"/>
  <c r="L12" i="7" s="1"/>
  <c r="H11" i="7"/>
  <c r="L11" i="7" s="1" a="1"/>
  <c r="L11" i="7" s="1"/>
  <c r="H10" i="7"/>
  <c r="L10" i="7" s="1" a="1"/>
  <c r="L10" i="7" s="1"/>
  <c r="H9" i="7"/>
  <c r="L9" i="7" s="1" a="1"/>
  <c r="L9" i="7" s="1"/>
  <c r="H8" i="7"/>
  <c r="L8" i="7" s="1" a="1"/>
  <c r="L8" i="7" s="1"/>
  <c r="H7" i="7"/>
  <c r="L7" i="7" s="1" a="1"/>
  <c r="L7" i="7" s="1"/>
  <c r="H6" i="7"/>
  <c r="L6" i="7" s="1" a="1"/>
  <c r="L6" i="7" s="1"/>
  <c r="H5" i="7"/>
  <c r="J5" i="7" s="1"/>
  <c r="H4" i="7"/>
  <c r="L4" i="7" s="1" a="1"/>
  <c r="L4" i="7" s="1"/>
  <c r="H3" i="7"/>
  <c r="L3" i="7" s="1" a="1"/>
  <c r="L3" i="7" s="1"/>
  <c r="H2" i="7"/>
  <c r="L2" i="7" s="1" a="1"/>
  <c r="L2" i="7" s="1"/>
  <c r="R31" i="6"/>
  <c r="Q31" i="6"/>
  <c r="L31" i="6"/>
  <c r="H31" i="6"/>
  <c r="J31" i="6" s="1"/>
  <c r="R30" i="6"/>
  <c r="Q30" i="6"/>
  <c r="L30" i="6"/>
  <c r="H30" i="6"/>
  <c r="J30" i="6" s="1"/>
  <c r="R29" i="6"/>
  <c r="Q29" i="6"/>
  <c r="L29" i="6"/>
  <c r="H29" i="6"/>
  <c r="J29" i="6" s="1"/>
  <c r="R28" i="6"/>
  <c r="Q28" i="6"/>
  <c r="L28" i="6"/>
  <c r="H28" i="6"/>
  <c r="J28" i="6" s="1"/>
  <c r="R27" i="6"/>
  <c r="Q27" i="6"/>
  <c r="L27" i="6"/>
  <c r="H27" i="6"/>
  <c r="J27" i="6" s="1"/>
  <c r="R26" i="6"/>
  <c r="Q26" i="6"/>
  <c r="L26" i="6"/>
  <c r="H26" i="6"/>
  <c r="J26" i="6" s="1"/>
  <c r="R25" i="6"/>
  <c r="Q25" i="6"/>
  <c r="L25" i="6"/>
  <c r="H25" i="6"/>
  <c r="J25" i="6" s="1"/>
  <c r="R24" i="6"/>
  <c r="Q24" i="6"/>
  <c r="L24" i="6"/>
  <c r="H24" i="6"/>
  <c r="J24" i="6" s="1"/>
  <c r="R23" i="6"/>
  <c r="Q23" i="6"/>
  <c r="L23" i="6"/>
  <c r="H23" i="6"/>
  <c r="J23" i="6" s="1"/>
  <c r="R22" i="6"/>
  <c r="Q22" i="6"/>
  <c r="L22" i="6"/>
  <c r="H22" i="6"/>
  <c r="J22" i="6" s="1"/>
  <c r="R21" i="6"/>
  <c r="Q21" i="6"/>
  <c r="L21" i="6"/>
  <c r="H21" i="6"/>
  <c r="J21" i="6" s="1"/>
  <c r="R20" i="6"/>
  <c r="Q20" i="6"/>
  <c r="L20" i="6"/>
  <c r="H20" i="6"/>
  <c r="J20" i="6" s="1"/>
  <c r="R19" i="6"/>
  <c r="Q19" i="6"/>
  <c r="L19" i="6"/>
  <c r="H19" i="6"/>
  <c r="J19" i="6" s="1"/>
  <c r="R18" i="6"/>
  <c r="Q18" i="6"/>
  <c r="L18" i="6"/>
  <c r="H18" i="6"/>
  <c r="J18" i="6" s="1"/>
  <c r="R17" i="6"/>
  <c r="Q17" i="6"/>
  <c r="L17" i="6"/>
  <c r="H17" i="6"/>
  <c r="J17" i="6" s="1"/>
  <c r="R16" i="6"/>
  <c r="Q16" i="6"/>
  <c r="L16" i="6"/>
  <c r="H16" i="6"/>
  <c r="J16" i="6" s="1"/>
  <c r="R15" i="6"/>
  <c r="Q15" i="6"/>
  <c r="L15" i="6"/>
  <c r="H15" i="6"/>
  <c r="J15" i="6" s="1"/>
  <c r="R14" i="6"/>
  <c r="Q14" i="6"/>
  <c r="L14" i="6"/>
  <c r="H14" i="6"/>
  <c r="J14" i="6" s="1"/>
  <c r="R13" i="6"/>
  <c r="Q13" i="6"/>
  <c r="L13" i="6"/>
  <c r="H13" i="6"/>
  <c r="J13" i="6" s="1"/>
  <c r="R12" i="6"/>
  <c r="Q12" i="6"/>
  <c r="L12" i="6"/>
  <c r="H12" i="6"/>
  <c r="J12" i="6" s="1"/>
  <c r="R11" i="6"/>
  <c r="Q11" i="6"/>
  <c r="L11" i="6"/>
  <c r="H11" i="6"/>
  <c r="J11" i="6" s="1"/>
  <c r="R10" i="6"/>
  <c r="Q10" i="6"/>
  <c r="L10" i="6"/>
  <c r="H10" i="6"/>
  <c r="J10" i="6" s="1"/>
  <c r="R9" i="6"/>
  <c r="Q9" i="6"/>
  <c r="L9" i="6"/>
  <c r="H9" i="6"/>
  <c r="J9" i="6" s="1"/>
  <c r="R8" i="6"/>
  <c r="Q8" i="6"/>
  <c r="L8" i="6"/>
  <c r="H8" i="6"/>
  <c r="J8" i="6" s="1"/>
  <c r="R7" i="6"/>
  <c r="Q7" i="6"/>
  <c r="L7" i="6"/>
  <c r="H7" i="6"/>
  <c r="J7" i="6" s="1"/>
  <c r="R6" i="6"/>
  <c r="Q6" i="6"/>
  <c r="L6" i="6"/>
  <c r="H6" i="6"/>
  <c r="J6" i="6" s="1"/>
  <c r="R5" i="6"/>
  <c r="Q5" i="6"/>
  <c r="L5" i="6"/>
  <c r="H5" i="6"/>
  <c r="J5" i="6" s="1"/>
  <c r="R4" i="6"/>
  <c r="Q4" i="6"/>
  <c r="L4" i="6"/>
  <c r="H4" i="6"/>
  <c r="J4" i="6" s="1"/>
  <c r="R3" i="6"/>
  <c r="Q3" i="6"/>
  <c r="L3" i="6"/>
  <c r="H3" i="6"/>
  <c r="J3" i="6" s="1"/>
  <c r="R2" i="6"/>
  <c r="Q2" i="6"/>
  <c r="P2" i="6" a="1"/>
  <c r="P2" i="6" s="1"/>
  <c r="O2" i="6" a="1"/>
  <c r="O2" i="6" s="1"/>
  <c r="N2" i="6" a="1"/>
  <c r="N2" i="6" s="1"/>
  <c r="M2" i="6" a="1"/>
  <c r="M2" i="6" s="1"/>
  <c r="L2" i="6"/>
  <c r="H2" i="6"/>
  <c r="J2" i="6" s="1"/>
  <c r="R31" i="4"/>
  <c r="Q31" i="4"/>
  <c r="H31" i="4"/>
  <c r="J31" i="4" s="1"/>
  <c r="R30" i="4"/>
  <c r="Q30" i="4"/>
  <c r="H30" i="4"/>
  <c r="J30" i="4" s="1"/>
  <c r="R29" i="4"/>
  <c r="Q29" i="4"/>
  <c r="H29" i="4"/>
  <c r="J29" i="4" s="1"/>
  <c r="R28" i="4"/>
  <c r="Q28" i="4"/>
  <c r="H28" i="4"/>
  <c r="J28" i="4" s="1"/>
  <c r="R27" i="4"/>
  <c r="Q27" i="4"/>
  <c r="H27" i="4"/>
  <c r="J27" i="4" s="1"/>
  <c r="R26" i="4"/>
  <c r="Q26" i="4"/>
  <c r="H26" i="4"/>
  <c r="J26" i="4" s="1"/>
  <c r="R25" i="4"/>
  <c r="Q25" i="4"/>
  <c r="H25" i="4"/>
  <c r="J25" i="4" s="1"/>
  <c r="R24" i="4"/>
  <c r="Q24" i="4"/>
  <c r="H24" i="4"/>
  <c r="J24" i="4" s="1"/>
  <c r="R23" i="4"/>
  <c r="Q23" i="4"/>
  <c r="H23" i="4"/>
  <c r="J23" i="4" s="1"/>
  <c r="R22" i="4"/>
  <c r="Q22" i="4"/>
  <c r="H22" i="4"/>
  <c r="J22" i="4" s="1"/>
  <c r="R21" i="4"/>
  <c r="Q21" i="4"/>
  <c r="H21" i="4"/>
  <c r="J21" i="4" s="1"/>
  <c r="R20" i="4"/>
  <c r="Q20" i="4"/>
  <c r="H20" i="4"/>
  <c r="J20" i="4" s="1"/>
  <c r="R19" i="4"/>
  <c r="Q19" i="4"/>
  <c r="H19" i="4"/>
  <c r="J19" i="4" s="1"/>
  <c r="R18" i="4"/>
  <c r="Q18" i="4"/>
  <c r="H18" i="4"/>
  <c r="J18" i="4" s="1"/>
  <c r="R17" i="4"/>
  <c r="Q17" i="4"/>
  <c r="H17" i="4"/>
  <c r="J17" i="4" s="1"/>
  <c r="R16" i="4"/>
  <c r="Q16" i="4"/>
  <c r="H16" i="4"/>
  <c r="J16" i="4" s="1"/>
  <c r="R15" i="4"/>
  <c r="Q15" i="4"/>
  <c r="H15" i="4"/>
  <c r="J15" i="4" s="1"/>
  <c r="R14" i="4"/>
  <c r="Q14" i="4"/>
  <c r="H14" i="4"/>
  <c r="J14" i="4" s="1"/>
  <c r="R13" i="4"/>
  <c r="Q13" i="4"/>
  <c r="H13" i="4"/>
  <c r="J13" i="4" s="1"/>
  <c r="R12" i="4"/>
  <c r="Q12" i="4"/>
  <c r="H12" i="4"/>
  <c r="J12" i="4" s="1"/>
  <c r="R11" i="4"/>
  <c r="Q11" i="4"/>
  <c r="H11" i="4"/>
  <c r="J11" i="4" s="1"/>
  <c r="R10" i="4"/>
  <c r="Q10" i="4"/>
  <c r="H10" i="4"/>
  <c r="J10" i="4" s="1"/>
  <c r="R9" i="4"/>
  <c r="Q9" i="4"/>
  <c r="H9" i="4"/>
  <c r="J9" i="4" s="1"/>
  <c r="R8" i="4"/>
  <c r="Q8" i="4"/>
  <c r="H8" i="4"/>
  <c r="J8" i="4" s="1"/>
  <c r="R7" i="4"/>
  <c r="Q7" i="4"/>
  <c r="H7" i="4"/>
  <c r="J7" i="4" s="1"/>
  <c r="R6" i="4"/>
  <c r="Q6" i="4"/>
  <c r="H6" i="4"/>
  <c r="J6" i="4" s="1"/>
  <c r="R5" i="4"/>
  <c r="Q5" i="4"/>
  <c r="H5" i="4"/>
  <c r="J5" i="4" s="1"/>
  <c r="R4" i="4"/>
  <c r="Q4" i="4"/>
  <c r="H4" i="4"/>
  <c r="J4" i="4" s="1"/>
  <c r="R3" i="4"/>
  <c r="Q3" i="4"/>
  <c r="H3" i="4"/>
  <c r="J3" i="4" s="1"/>
  <c r="R2" i="4"/>
  <c r="Q2" i="4"/>
  <c r="P2" i="4" a="1"/>
  <c r="P2" i="4" s="1"/>
  <c r="N2" i="4" a="1"/>
  <c r="N2" i="4" s="1"/>
  <c r="M2" i="4" a="1"/>
  <c r="M2" i="4" s="1"/>
  <c r="H2" i="4"/>
  <c r="H3" i="2"/>
  <c r="J3" i="2" s="1"/>
  <c r="H4" i="2"/>
  <c r="J4" i="2" s="1"/>
  <c r="H5" i="2"/>
  <c r="J5" i="2" s="1"/>
  <c r="H6" i="2"/>
  <c r="J6" i="2" s="1"/>
  <c r="H7" i="2"/>
  <c r="J7" i="2" s="1"/>
  <c r="H8" i="2"/>
  <c r="J8" i="2" s="1"/>
  <c r="H9" i="2"/>
  <c r="J9" i="2" s="1"/>
  <c r="H10" i="2"/>
  <c r="J10" i="2" s="1"/>
  <c r="H11" i="2"/>
  <c r="J11" i="2" s="1"/>
  <c r="H12" i="2"/>
  <c r="J12" i="2" s="1"/>
  <c r="H13" i="2"/>
  <c r="J13" i="2" s="1"/>
  <c r="H14" i="2"/>
  <c r="J14" i="2" s="1"/>
  <c r="H15" i="2"/>
  <c r="J15" i="2" s="1"/>
  <c r="H16" i="2"/>
  <c r="J16" i="2" s="1"/>
  <c r="H17" i="2"/>
  <c r="J17" i="2" s="1"/>
  <c r="H18" i="2"/>
  <c r="J18" i="2" s="1"/>
  <c r="H19" i="2"/>
  <c r="J19" i="2" s="1"/>
  <c r="H20" i="2"/>
  <c r="J20" i="2" s="1"/>
  <c r="H21" i="2"/>
  <c r="J21" i="2" s="1"/>
  <c r="H22" i="2"/>
  <c r="J22" i="2" s="1"/>
  <c r="H23" i="2"/>
  <c r="J23" i="2" s="1"/>
  <c r="H24" i="2"/>
  <c r="J24" i="2" s="1"/>
  <c r="H25" i="2"/>
  <c r="J25" i="2" s="1"/>
  <c r="H26" i="2"/>
  <c r="J26" i="2" s="1"/>
  <c r="H27" i="2"/>
  <c r="J27" i="2" s="1"/>
  <c r="H28" i="2"/>
  <c r="J28" i="2" s="1"/>
  <c r="H29" i="2"/>
  <c r="J29" i="2" s="1"/>
  <c r="H30" i="2"/>
  <c r="J30" i="2" s="1"/>
  <c r="H31" i="2"/>
  <c r="J31" i="2" s="1"/>
  <c r="H2" i="2"/>
  <c r="H32" i="8" l="1"/>
  <c r="J6" i="7"/>
  <c r="J9" i="7"/>
  <c r="J3" i="7"/>
  <c r="J15" i="7"/>
  <c r="J30" i="7"/>
  <c r="L27" i="7" a="1"/>
  <c r="L27" i="7" s="1"/>
  <c r="H32" i="4"/>
  <c r="J24" i="7"/>
  <c r="J18" i="7"/>
  <c r="H32" i="6"/>
  <c r="J12" i="7"/>
  <c r="J21" i="7"/>
  <c r="O26" i="8"/>
  <c r="J3" i="8"/>
  <c r="O27" i="8"/>
  <c r="J5" i="8"/>
  <c r="O28" i="8"/>
  <c r="J7" i="8"/>
  <c r="O29" i="8"/>
  <c r="O16" i="8"/>
  <c r="O19" i="8"/>
  <c r="O18" i="8"/>
  <c r="O17" i="8"/>
  <c r="O11" i="8"/>
  <c r="J2" i="8"/>
  <c r="H32" i="7"/>
  <c r="J8" i="7"/>
  <c r="J11" i="7"/>
  <c r="J17" i="7"/>
  <c r="J20" i="7"/>
  <c r="J26" i="7"/>
  <c r="L5" i="7" a="1"/>
  <c r="L5" i="7" s="1"/>
  <c r="J4" i="7"/>
  <c r="J7" i="7"/>
  <c r="J10" i="7"/>
  <c r="J13" i="7"/>
  <c r="J16" i="7"/>
  <c r="J19" i="7"/>
  <c r="J22" i="7"/>
  <c r="J25" i="7"/>
  <c r="J28" i="7"/>
  <c r="J31" i="7"/>
  <c r="J2" i="7"/>
  <c r="J14" i="7"/>
  <c r="J23" i="7"/>
  <c r="J29" i="7"/>
  <c r="J2" i="4"/>
  <c r="J2" i="2"/>
  <c r="H32" i="2"/>
  <c r="O8"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tc={448100DE-3E40-49FC-BC8D-ACB40C1DD13D}</author>
  </authors>
  <commentList>
    <comment ref="L1" authorId="0" shapeId="0" xr:uid="{D1439CE8-6620-4427-B871-55AAE0F5877B}">
      <text>
        <r>
          <rPr>
            <b/>
            <sz val="9"/>
            <color indexed="81"/>
            <rFont val="Tahoma"/>
            <family val="2"/>
          </rPr>
          <t>User:</t>
        </r>
        <r>
          <rPr>
            <sz val="9"/>
            <color indexed="81"/>
            <rFont val="Tahoma"/>
            <family val="2"/>
          </rPr>
          <t xml:space="preserve">
Textbefore was used to extract FIRSTNAME from Email
</t>
        </r>
      </text>
    </comment>
    <comment ref="M1" authorId="0" shapeId="0" xr:uid="{DAB4F612-ED85-4D4E-BDBF-F199A2039F6D}">
      <text>
        <r>
          <rPr>
            <b/>
            <sz val="9"/>
            <color indexed="81"/>
            <rFont val="Tahoma"/>
            <family val="2"/>
          </rPr>
          <t>User:</t>
        </r>
        <r>
          <rPr>
            <sz val="9"/>
            <color indexed="81"/>
            <rFont val="Tahoma"/>
            <family val="2"/>
          </rPr>
          <t xml:space="preserve">
Textafter was used to extract DOMAIN from email
</t>
        </r>
      </text>
    </comment>
    <comment ref="N1" authorId="0" shapeId="0" xr:uid="{2F89C2D0-7D84-4B18-AAE5-A08E2AD9C796}">
      <text>
        <r>
          <rPr>
            <b/>
            <sz val="9"/>
            <color indexed="81"/>
            <rFont val="Tahoma"/>
            <family val="2"/>
          </rPr>
          <t>User:</t>
        </r>
        <r>
          <rPr>
            <sz val="9"/>
            <color indexed="81"/>
            <rFont val="Tahoma"/>
            <family val="2"/>
          </rPr>
          <t xml:space="preserve">
The UPPER Function was used to converts text to all capital letters.
</t>
        </r>
      </text>
    </comment>
    <comment ref="O1" authorId="0" shapeId="0" xr:uid="{9E963EC5-88AA-471A-B812-32DFD52A4B01}">
      <text>
        <r>
          <rPr>
            <b/>
            <sz val="9"/>
            <color indexed="81"/>
            <rFont val="Tahoma"/>
            <family val="2"/>
          </rPr>
          <t>User:</t>
        </r>
        <r>
          <rPr>
            <sz val="9"/>
            <color indexed="81"/>
            <rFont val="Tahoma"/>
            <family val="2"/>
          </rPr>
          <t xml:space="preserve">
LEN function was used to return the length of the product names and I observed the text count is not accurate due to the extra spaces before or after the text.</t>
        </r>
      </text>
    </comment>
    <comment ref="Q1" authorId="0" shapeId="0" xr:uid="{85CCC19A-73F3-41EC-95E8-B3228CD06C62}">
      <text>
        <r>
          <rPr>
            <b/>
            <sz val="9"/>
            <color indexed="81"/>
            <rFont val="Tahoma"/>
            <family val="2"/>
          </rPr>
          <t>User:</t>
        </r>
        <r>
          <rPr>
            <sz val="9"/>
            <color indexed="81"/>
            <rFont val="Tahoma"/>
            <family val="2"/>
          </rPr>
          <t xml:space="preserve">
Extract month name from the sales date using TEXT function and specified format</t>
        </r>
      </text>
    </comment>
    <comment ref="R1" authorId="0" shapeId="0" xr:uid="{24CC343D-1163-4545-BCF3-9BE86CFE4B63}">
      <text>
        <r>
          <rPr>
            <b/>
            <sz val="9"/>
            <color indexed="81"/>
            <rFont val="Tahoma"/>
            <family val="2"/>
          </rPr>
          <t>User:</t>
        </r>
        <r>
          <rPr>
            <sz val="9"/>
            <color indexed="81"/>
            <rFont val="Tahoma"/>
            <family val="2"/>
          </rPr>
          <t xml:space="preserve">
LEN function was used to return the length of the product names and  identify employee names with over 10 characters</t>
        </r>
      </text>
    </comment>
    <comment ref="L2" authorId="0" shapeId="0" xr:uid="{B29F4ACA-3D54-4EAF-ABC1-D978895AB140}">
      <text>
        <r>
          <rPr>
            <b/>
            <sz val="9"/>
            <color indexed="81"/>
            <rFont val="Tahoma"/>
            <family val="2"/>
          </rPr>
          <t>User:</t>
        </r>
        <r>
          <rPr>
            <sz val="9"/>
            <color indexed="81"/>
            <rFont val="Tahoma"/>
            <family val="2"/>
          </rPr>
          <t xml:space="preserve">
Textbefore was used to extract FIRSTNAME
</t>
        </r>
      </text>
    </comment>
    <comment ref="N2" authorId="0" shapeId="0" xr:uid="{8641F0FD-6BBF-4813-B9D5-09357EC3AB4D}">
      <text>
        <r>
          <rPr>
            <b/>
            <sz val="9"/>
            <color indexed="81"/>
            <rFont val="Tahoma"/>
            <family val="2"/>
          </rPr>
          <t>User:</t>
        </r>
        <r>
          <rPr>
            <sz val="9"/>
            <color indexed="81"/>
            <rFont val="Tahoma"/>
            <family val="2"/>
          </rPr>
          <t xml:space="preserve">
The UPPER Function was used to converts text to all capital letters.
</t>
        </r>
      </text>
    </comment>
    <comment ref="O2" authorId="1" shapeId="0" xr:uid="{448100DE-3E40-49FC-BC8D-ACB40C1DD13D}">
      <text>
        <t>[Threaded comment]
Your version of Excel allows you to read this threaded comment; however, any edits to it will get removed if the file is opened in a newer version of Excel. Learn more: https://go.microsoft.com/fwlink/?linkid=870924
Comment:
    The text count is not accurate due to the extra spaces before or after the text.</t>
      </text>
    </comment>
    <comment ref="H32" authorId="0" shapeId="0" xr:uid="{7982E8B9-086E-4377-8CD2-D025C22C21A4}">
      <text>
        <r>
          <rPr>
            <b/>
            <sz val="9"/>
            <color indexed="81"/>
            <rFont val="Tahoma"/>
            <family val="2"/>
          </rPr>
          <t>User:</t>
        </r>
        <r>
          <rPr>
            <sz val="9"/>
            <color indexed="81"/>
            <rFont val="Tahoma"/>
            <family val="2"/>
          </rPr>
          <t xml:space="preserve">
This is the SUM of the TOTAL REVENUE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J1" authorId="0" shapeId="0" xr:uid="{96AA4934-6A6E-457F-AE98-62332ECDD470}">
      <text>
        <r>
          <rPr>
            <b/>
            <sz val="9"/>
            <color indexed="81"/>
            <rFont val="Tahoma"/>
            <family val="2"/>
          </rPr>
          <t>User:</t>
        </r>
        <r>
          <rPr>
            <sz val="9"/>
            <color indexed="81"/>
            <rFont val="Tahoma"/>
            <family val="2"/>
          </rPr>
          <t xml:space="preserve">
The IF function was used
 to flag employees who met or missed the sales target</t>
        </r>
      </text>
    </comment>
    <comment ref="L1" authorId="0" shapeId="0" xr:uid="{A87FD52E-AD6B-4457-8A4D-B30B12CBEDC6}">
      <text>
        <r>
          <rPr>
            <b/>
            <sz val="9"/>
            <color indexed="81"/>
            <rFont val="Tahoma"/>
            <family val="2"/>
          </rPr>
          <t>User:</t>
        </r>
        <r>
          <rPr>
            <sz val="9"/>
            <color indexed="81"/>
            <rFont val="Tahoma"/>
            <family val="2"/>
          </rPr>
          <t xml:space="preserve">
Randbetween function use to Generate a  column called bonus points for employees using numbers beween 5 and 25</t>
        </r>
      </text>
    </comment>
    <comment ref="O7" authorId="0" shapeId="0" xr:uid="{F84790A7-6C01-48BE-9A7A-63A8E81032CE}">
      <text>
        <r>
          <rPr>
            <b/>
            <sz val="9"/>
            <color indexed="81"/>
            <rFont val="Tahoma"/>
            <family val="2"/>
          </rPr>
          <t>User:</t>
        </r>
        <r>
          <rPr>
            <sz val="9"/>
            <color indexed="81"/>
            <rFont val="Tahoma"/>
            <family val="2"/>
          </rPr>
          <t xml:space="preserve">
Used COUNTBLANK() to identify missing fields in the rows</t>
        </r>
      </text>
    </comment>
    <comment ref="N14" authorId="0" shapeId="0" xr:uid="{6B807B39-2345-48CE-87CA-9660E5686BFC}">
      <text>
        <r>
          <rPr>
            <b/>
            <sz val="9"/>
            <color indexed="81"/>
            <rFont val="Tahoma"/>
            <family val="2"/>
          </rPr>
          <t>User:</t>
        </r>
        <r>
          <rPr>
            <sz val="9"/>
            <color indexed="81"/>
            <rFont val="Tahoma"/>
            <family val="2"/>
          </rPr>
          <t xml:space="preserve">
Used AVERAGEIF() to find average sales per department</t>
        </r>
      </text>
    </comment>
    <comment ref="N24" authorId="0" shapeId="0" xr:uid="{D60FA848-FF75-4721-8C1B-6895DE43D1AF}">
      <text>
        <r>
          <rPr>
            <b/>
            <sz val="9"/>
            <color indexed="81"/>
            <rFont val="Tahoma"/>
            <family val="2"/>
          </rPr>
          <t>User:</t>
        </r>
        <r>
          <rPr>
            <sz val="9"/>
            <color indexed="81"/>
            <rFont val="Tahoma"/>
            <family val="2"/>
          </rPr>
          <t xml:space="preserve">
Used SUMIF() to calculate total sales per region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L1" authorId="0" shapeId="0" xr:uid="{D98D86BF-DB56-429C-B09A-3F17FF1CB10D}">
      <text>
        <r>
          <rPr>
            <b/>
            <sz val="9"/>
            <color indexed="81"/>
            <rFont val="Tahoma"/>
            <family val="2"/>
          </rPr>
          <t>User:</t>
        </r>
        <r>
          <rPr>
            <sz val="9"/>
            <color indexed="81"/>
            <rFont val="Tahoma"/>
            <family val="2"/>
          </rPr>
          <t xml:space="preserve">
The  IFS function was used to assign performance ratings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L1" authorId="0" shapeId="0" xr:uid="{26B8ECE4-FE61-41F3-885D-8771897416E2}">
      <text>
        <r>
          <rPr>
            <b/>
            <sz val="9"/>
            <color indexed="81"/>
            <rFont val="Tahoma"/>
            <family val="2"/>
          </rPr>
          <t>User:</t>
        </r>
        <r>
          <rPr>
            <sz val="9"/>
            <color indexed="81"/>
            <rFont val="Tahoma"/>
            <family val="2"/>
          </rPr>
          <t xml:space="preserve">
The  IFS function was used to assign performance ratings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S3" authorId="0" shapeId="0" xr:uid="{300B7BCD-ABD9-4740-A26B-158BFB48F177}">
      <text>
        <r>
          <rPr>
            <b/>
            <sz val="9"/>
            <color indexed="81"/>
            <rFont val="Tahoma"/>
            <family val="2"/>
          </rPr>
          <t>User:</t>
        </r>
        <r>
          <rPr>
            <sz val="9"/>
            <color indexed="81"/>
            <rFont val="Tahoma"/>
            <family val="2"/>
          </rPr>
          <t xml:space="preserve">
 XLOOKUP used to find product price from a reference product list</t>
        </r>
      </text>
    </comment>
    <comment ref="N4" authorId="0" shapeId="0" xr:uid="{5BEDFB37-0F3F-447C-8E93-08C480FA642C}">
      <text>
        <r>
          <rPr>
            <b/>
            <sz val="9"/>
            <color indexed="81"/>
            <rFont val="Tahoma"/>
            <family val="2"/>
          </rPr>
          <t>User:</t>
        </r>
        <r>
          <rPr>
            <sz val="9"/>
            <color indexed="81"/>
            <rFont val="Tahoma"/>
            <family val="2"/>
          </rPr>
          <t xml:space="preserve">
 XLOOKUP used to find product price from a reference product list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M11" authorId="0" shapeId="0" xr:uid="{8240FD97-5B77-4C82-83D3-26797BCB9065}">
      <text>
        <r>
          <rPr>
            <b/>
            <sz val="9"/>
            <color indexed="81"/>
            <rFont val="Tahoma"/>
            <family val="2"/>
          </rPr>
          <t>User:</t>
        </r>
        <r>
          <rPr>
            <sz val="9"/>
            <color indexed="81"/>
            <rFont val="Tahoma"/>
            <family val="2"/>
          </rPr>
          <t xml:space="preserve">
Used INDEX-MATCH to retrieve the department of an employee</t>
        </r>
      </text>
    </comment>
    <comment ref="M37" authorId="0" shapeId="0" xr:uid="{AA7DD284-23D3-4E99-AA1B-06CEB49B3B2A}">
      <text>
        <r>
          <rPr>
            <sz val="9"/>
            <color indexed="81"/>
            <rFont val="Tahoma"/>
            <family val="2"/>
          </rPr>
          <t>IFERROR() used to handle errors in lookup formulas</t>
        </r>
      </text>
    </comment>
    <comment ref="O37" authorId="0" shapeId="0" xr:uid="{36D959D7-7625-4B43-B3E5-754DFB90F156}">
      <text>
        <r>
          <rPr>
            <b/>
            <sz val="9"/>
            <color indexed="81"/>
            <rFont val="Tahoma"/>
            <family val="2"/>
          </rPr>
          <t>User:</t>
        </r>
        <r>
          <rPr>
            <sz val="9"/>
            <color indexed="81"/>
            <rFont val="Tahoma"/>
            <family val="2"/>
          </rPr>
          <t xml:space="preserve">
Used INDEX-MATCH to retrieve the department of an employee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User</author>
    <author>tc={85D394A2-0CDD-4B7C-B11B-5BAF716BE3DC}</author>
  </authors>
  <commentList>
    <comment ref="H1" authorId="0" shapeId="0" xr:uid="{F3727DE4-858C-409F-B391-4B168BAD2235}">
      <text>
        <r>
          <rPr>
            <b/>
            <sz val="9"/>
            <color indexed="81"/>
            <rFont val="Tahoma"/>
            <family val="2"/>
          </rPr>
          <t>User:</t>
        </r>
        <r>
          <rPr>
            <sz val="9"/>
            <color indexed="81"/>
            <rFont val="Tahoma"/>
            <family val="2"/>
          </rPr>
          <t xml:space="preserve">
Used conditional formatting to highlight top 5 revenue generators
</t>
        </r>
      </text>
    </comment>
    <comment ref="Q1" authorId="1" shapeId="0" xr:uid="{85D394A2-0CDD-4B7C-B11B-5BAF716BE3DC}">
      <text>
        <t xml:space="preserve">[Threaded comment]
Your version of Excel allows you to read this threaded comment; however, any edits to it will get removed if the file is opened in a newer version of Excel. Learn more: https://go.microsoft.com/fwlink/?linkid=870924
Comment:
    Month name from sales date using TEXT function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L1" authorId="0" shapeId="0" xr:uid="{22B029BD-906D-4B48-BFD2-765550B3327A}">
      <text>
        <r>
          <rPr>
            <sz val="9"/>
            <color indexed="81"/>
            <rFont val="Tahoma"/>
            <family val="2"/>
          </rPr>
          <t>Last 4 letter from employee name using the RIGHT function</t>
        </r>
      </text>
    </comment>
    <comment ref="O1" authorId="0" shapeId="0" xr:uid="{A0130753-B51F-4304-A1E3-48F85C3774F1}">
      <text>
        <r>
          <rPr>
            <sz val="9"/>
            <color indexed="81"/>
            <rFont val="Tahoma"/>
            <family val="2"/>
          </rPr>
          <t>Id column created with the first 2 letter of Dept and Last two letter of product separated by underscore in CAPITAL LETTERS using functions  -  ( LEFT, RIGHT, CONCAT)</t>
        </r>
      </text>
    </comment>
    <comment ref="P1" authorId="0" shapeId="0" xr:uid="{1988965B-58A8-40B4-B7DD-D51344FA168C}">
      <text>
        <r>
          <rPr>
            <b/>
            <sz val="9"/>
            <color indexed="81"/>
            <rFont val="Tahoma"/>
            <family val="2"/>
          </rPr>
          <t>User:</t>
        </r>
        <r>
          <rPr>
            <sz val="9"/>
            <color indexed="81"/>
            <rFont val="Tahoma"/>
            <family val="2"/>
          </rPr>
          <t xml:space="preserve">
Used CONCAT()  to generate a full name with title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M1" authorId="0" shapeId="0" xr:uid="{A7A8D8F5-795C-4B9C-A746-A5C1212A8057}">
      <text>
        <r>
          <rPr>
            <b/>
            <sz val="9"/>
            <color indexed="81"/>
            <rFont val="Tahoma"/>
            <family val="2"/>
          </rPr>
          <t>User:</t>
        </r>
        <r>
          <rPr>
            <sz val="9"/>
            <color indexed="81"/>
            <rFont val="Tahoma"/>
            <family val="2"/>
          </rPr>
          <t xml:space="preserve">
A column created using DATEDIF function to calculate the number of days since each product was sold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<sst xmlns="http://schemas.openxmlformats.org/spreadsheetml/2006/main" count="2631" uniqueCount="214">
  <si>
    <t>Create worksheet(s) where necessary for your answers</t>
  </si>
  <si>
    <t>S/N</t>
  </si>
  <si>
    <t>Tasks</t>
  </si>
  <si>
    <t>Extract first name from the Email using TEXTBEFORE()</t>
  </si>
  <si>
    <t>Extract domain from the Email using TEXTAFTER()</t>
  </si>
  <si>
    <t>Capitalize all names</t>
  </si>
  <si>
    <t>Create a column that return the length of the product names. What did you observed?</t>
  </si>
  <si>
    <t>Are there any extra spaces? If yes, Remove extra spaces from product names</t>
  </si>
  <si>
    <t>Calculate the Total revenue</t>
  </si>
  <si>
    <t>Use IF() to flag employees who met or missed the sales target</t>
  </si>
  <si>
    <t>Use IFS() to assign performance ratings:</t>
  </si>
  <si>
    <t>• ≥120% of target = “Excellent”</t>
  </si>
  <si>
    <t>• 100–119% = “Good”</t>
  </si>
  <si>
    <t>• 80–99% = “Average”</t>
  </si>
  <si>
    <t>• &lt;80% = “Poor”</t>
  </si>
  <si>
    <t>Create a worksheet with the product names then Use XLOOKUP to find product price from a reference product list</t>
  </si>
  <si>
    <t>Use INDEX-MATCH to retrieve the department of an employee</t>
  </si>
  <si>
    <t>Create a unique Region and Use SUMIF() to calculate total sales per region</t>
  </si>
  <si>
    <t>Use AVERAGEIF() to find average sales per department</t>
  </si>
  <si>
    <t>Extract month name from the sales date</t>
  </si>
  <si>
    <t>Calculate Top 3 performers using LARGE() + INDEX() + MATCH()</t>
  </si>
  <si>
    <t>Use COUNTBLANK() to identify missing fields in the row</t>
  </si>
  <si>
    <t>Apply conditional formatting to highlight top revenue generators</t>
  </si>
  <si>
    <t>Create a dashboard summarizing:</t>
  </si>
  <si>
    <t>• Total Revenue</t>
  </si>
  <si>
    <t>• Monthly Sales</t>
  </si>
  <si>
    <t>• Top Employees</t>
  </si>
  <si>
    <t>• Department-wise Performance</t>
  </si>
  <si>
    <t>Create an id column with the ffg: first 2 letter of Dept and Last two letter of product separated by underscore in CAPITAL LETTERS Eg. "BA-MI"</t>
  </si>
  <si>
    <t>Extract the last 4 letter from employee name</t>
  </si>
  <si>
    <t>Use LEN() to identify employee names with over 10 characters</t>
  </si>
  <si>
    <t>Combine CONCAT() or TEXTJOIN() to generate a full name with title (e.g., "Mr. John Doe")</t>
  </si>
  <si>
    <t>Use IFERROR() to handle errors in lookup formulas</t>
  </si>
  <si>
    <t>Use necessary function to Generate a random column called bonus points for employees using numbers beween 5 and 25</t>
  </si>
  <si>
    <t>Create a column to calculate the number of days since a product was sold</t>
  </si>
  <si>
    <t>Use FILTER() function to display only sales over $10,000 in the South region</t>
  </si>
  <si>
    <t>Use SORT() to order employees by sales performance (descending)</t>
  </si>
  <si>
    <t>Date</t>
  </si>
  <si>
    <t>Employee Name</t>
  </si>
  <si>
    <t>Department</t>
  </si>
  <si>
    <t>Sales Region</t>
  </si>
  <si>
    <t>Product</t>
  </si>
  <si>
    <t>Units Sold</t>
  </si>
  <si>
    <t>Unit Price</t>
  </si>
  <si>
    <t>Total Revenue</t>
  </si>
  <si>
    <t>Target</t>
  </si>
  <si>
    <t>Status</t>
  </si>
  <si>
    <t>Email</t>
  </si>
  <si>
    <t>2024-01-24</t>
  </si>
  <si>
    <t>Techbams White</t>
  </si>
  <si>
    <t>Sales</t>
  </si>
  <si>
    <t>North</t>
  </si>
  <si>
    <t>Keyboard</t>
  </si>
  <si>
    <t>Techbams.white@datasoft.net</t>
  </si>
  <si>
    <t>2024-03-08</t>
  </si>
  <si>
    <t>West</t>
  </si>
  <si>
    <t>Laptop</t>
  </si>
  <si>
    <t>2024-01-25</t>
  </si>
  <si>
    <t>Kemi Johnson</t>
  </si>
  <si>
    <t>Marketing</t>
  </si>
  <si>
    <t xml:space="preserve">Monitor  </t>
  </si>
  <si>
    <t>Kemi.johnson@datasoft.net</t>
  </si>
  <si>
    <t>2024-02-03</t>
  </si>
  <si>
    <t>David Lee</t>
  </si>
  <si>
    <t>Finance</t>
  </si>
  <si>
    <t>East</t>
  </si>
  <si>
    <t>Monitor</t>
  </si>
  <si>
    <t>david.lee@techcorp.com</t>
  </si>
  <si>
    <t>2024-03-03</t>
  </si>
  <si>
    <t>Clara Davis</t>
  </si>
  <si>
    <t xml:space="preserve">  Laptop</t>
  </si>
  <si>
    <t>clara.davis@bizware.org</t>
  </si>
  <si>
    <t>2024-01-03</t>
  </si>
  <si>
    <t>South</t>
  </si>
  <si>
    <t>Techbams.white@techcorp.com</t>
  </si>
  <si>
    <t>2024-03-07</t>
  </si>
  <si>
    <t xml:space="preserve">         Keyboard</t>
  </si>
  <si>
    <t>david.lee@bizware.org</t>
  </si>
  <si>
    <t>2024-03-09</t>
  </si>
  <si>
    <t>2024-02-13</t>
  </si>
  <si>
    <t>Bright King</t>
  </si>
  <si>
    <t>Bright.king@techcorp.com</t>
  </si>
  <si>
    <t>2024-01-09</t>
  </si>
  <si>
    <t>Nike Smith</t>
  </si>
  <si>
    <t>Mouse</t>
  </si>
  <si>
    <t>Nike.smith@techcorp.com</t>
  </si>
  <si>
    <t>2024-02-17</t>
  </si>
  <si>
    <t xml:space="preserve">  Mouse</t>
  </si>
  <si>
    <t>2024-03-13</t>
  </si>
  <si>
    <t>Kemi.johnson@bizware.org</t>
  </si>
  <si>
    <t>2024-01-11</t>
  </si>
  <si>
    <t xml:space="preserve">    Laptop</t>
  </si>
  <si>
    <t>Bright.king@bizware.org</t>
  </si>
  <si>
    <t>2024-03-04</t>
  </si>
  <si>
    <t>2024-02-11</t>
  </si>
  <si>
    <t xml:space="preserve">     Monitor</t>
  </si>
  <si>
    <t>2024-03-17</t>
  </si>
  <si>
    <t>2024-01-15</t>
  </si>
  <si>
    <t>2024-01-08</t>
  </si>
  <si>
    <t>2024-01-17</t>
  </si>
  <si>
    <t>Techbams.white@bizware.org</t>
  </si>
  <si>
    <t>2024-02-26</t>
  </si>
  <si>
    <t>IT</t>
  </si>
  <si>
    <t xml:space="preserve">   Monitor    </t>
  </si>
  <si>
    <t>2024-03-15</t>
  </si>
  <si>
    <t>2024-01-07</t>
  </si>
  <si>
    <t>2024-01-28</t>
  </si>
  <si>
    <t>2024-02-14</t>
  </si>
  <si>
    <t>2024-02-09</t>
  </si>
  <si>
    <t>Nike.smith@bizware.org</t>
  </si>
  <si>
    <t>2024-03-19</t>
  </si>
  <si>
    <t>david.lee@datasoft.net</t>
  </si>
  <si>
    <t>2024-03-28</t>
  </si>
  <si>
    <t>Kemi.johnson@techcorp.com</t>
  </si>
  <si>
    <t>Domain Name</t>
  </si>
  <si>
    <t>First Name</t>
  </si>
  <si>
    <t>Name in Upprer Case</t>
  </si>
  <si>
    <t>Length of Product Name</t>
  </si>
  <si>
    <t>Month name</t>
  </si>
  <si>
    <t>Employee name character</t>
  </si>
  <si>
    <t>Performance Rating</t>
  </si>
  <si>
    <t>Total</t>
  </si>
  <si>
    <t>Average</t>
  </si>
  <si>
    <t>DEPT.</t>
  </si>
  <si>
    <t>REGION</t>
  </si>
  <si>
    <t>AVG. SALES</t>
  </si>
  <si>
    <t>TOTAL SALES</t>
  </si>
  <si>
    <t>SUMIF</t>
  </si>
  <si>
    <t>AVERAGEIF</t>
  </si>
  <si>
    <t>COUNT BLANK</t>
  </si>
  <si>
    <t>BONUS POINT</t>
  </si>
  <si>
    <t>LAST 4 LETTERS</t>
  </si>
  <si>
    <t>1st 2-Letter of Dept.</t>
  </si>
  <si>
    <t>Last 2-Letter of Product</t>
  </si>
  <si>
    <t>ID</t>
  </si>
  <si>
    <t>TRIM Product</t>
  </si>
  <si>
    <t>TRIM PRODUCT</t>
  </si>
  <si>
    <t>No. of Days products sold</t>
  </si>
  <si>
    <t>FILTER FUNCTION</t>
  </si>
  <si>
    <t>SORT FUNCTION</t>
  </si>
  <si>
    <t>Sum of Total Revenue</t>
  </si>
  <si>
    <t>Grand Total</t>
  </si>
  <si>
    <t>MONTHS</t>
  </si>
  <si>
    <t>Region</t>
  </si>
  <si>
    <t>INDEX</t>
  </si>
  <si>
    <t>David LeeS</t>
  </si>
  <si>
    <t>Bright KingS</t>
  </si>
  <si>
    <t>MATCH</t>
  </si>
  <si>
    <t>TRIMMED</t>
  </si>
  <si>
    <t>IFERROR</t>
  </si>
  <si>
    <t>IFNA</t>
  </si>
  <si>
    <t>INDEX+MATCH</t>
  </si>
  <si>
    <t>don’t get this way</t>
  </si>
  <si>
    <t xml:space="preserve">Create a dashboard summarizing:         </t>
  </si>
  <si>
    <t>• Total Revenue                                                           • Monthly Sales                                                         • Top Employees                                                      • Department-wise Performance</t>
  </si>
  <si>
    <t>Sum of MONTH</t>
  </si>
  <si>
    <t>Top Employees</t>
  </si>
  <si>
    <t>Employee</t>
  </si>
  <si>
    <t>INDEX/MATCH</t>
  </si>
  <si>
    <t>VLOOKUP</t>
  </si>
  <si>
    <t>XLOOKUP</t>
  </si>
  <si>
    <t>Average of Total Revenue</t>
  </si>
  <si>
    <t>Count of Employee Name</t>
  </si>
  <si>
    <t>TEXT BEFORE</t>
  </si>
  <si>
    <t>TEXT AFTER</t>
  </si>
  <si>
    <t>UPPER</t>
  </si>
  <si>
    <t>LEN</t>
  </si>
  <si>
    <t>TRIM</t>
  </si>
  <si>
    <t>SUM</t>
  </si>
  <si>
    <t>IF</t>
  </si>
  <si>
    <t>IFS</t>
  </si>
  <si>
    <t>INDEX-MATCH</t>
  </si>
  <si>
    <t>TEXT</t>
  </si>
  <si>
    <t>COUNTBLANK</t>
  </si>
  <si>
    <t>CONDITIONAL FORMATING</t>
  </si>
  <si>
    <t>FUNCTIONS USED</t>
  </si>
  <si>
    <t>PIVOT TABLE,  SLICER,  CHART,  SHAPES &amp; ICON, CELL FORMATING, DASHBOARD</t>
  </si>
  <si>
    <t>LEFT, RIGHT, CONCAT</t>
  </si>
  <si>
    <t>RIGHT</t>
  </si>
  <si>
    <t>CONCAT</t>
  </si>
  <si>
    <t>RANDBETWEEN</t>
  </si>
  <si>
    <t>DATEDIFF</t>
  </si>
  <si>
    <t>FILTER</t>
  </si>
  <si>
    <t>SORT</t>
  </si>
  <si>
    <t>Returns text before a specific character or substring.</t>
  </si>
  <si>
    <t>Returns text after a specific character or substring</t>
  </si>
  <si>
    <t>FUNCTION DETAILS</t>
  </si>
  <si>
    <t>Converts all letters in text to uppercase</t>
  </si>
  <si>
    <t>Counts the numbers of characters in text</t>
  </si>
  <si>
    <t>Removes extra space fronm text, leaves only singe space</t>
  </si>
  <si>
    <t xml:space="preserve">Adds numbers </t>
  </si>
  <si>
    <t>Returns Value if a condition is true and another is false</t>
  </si>
  <si>
    <t>Allows checking of multiple conditions and returns true result</t>
  </si>
  <si>
    <t>Looks up a value in a range and returns a match from another range.</t>
  </si>
  <si>
    <t>Finds a value by combining position INDEX and search MATCH.</t>
  </si>
  <si>
    <t>Adds numbers that meet a specific condition</t>
  </si>
  <si>
    <t>Averages numbers that meet a specific condition</t>
  </si>
  <si>
    <t xml:space="preserve">Formats number of month as text </t>
  </si>
  <si>
    <t>Counts the number of empty cells in the range</t>
  </si>
  <si>
    <t xml:space="preserve"> Changes cell formatting based on rules I set</t>
  </si>
  <si>
    <t>CHART – For  Visual representation of  data in graphs.
SHAPES &amp; ICONS – Adds visual elements to dashboard.
CELL FORMATTING – Customizes the look of cells (using font, color, borders).
DASHBOARD – Visual summary combining charts, tables,slicer and metrics.</t>
  </si>
  <si>
    <t>LEFT – Returns a set number of characters from the start of a text
RIGHT – Returns a set number of characters from the end of a text
CONCAT – Joins multiple text strings into one</t>
  </si>
  <si>
    <t xml:space="preserve"> Returns a set number of characters from the end of a text</t>
  </si>
  <si>
    <t>Joins multiple text strings into one</t>
  </si>
  <si>
    <t>Returns a custom value ( 0 ) if a formula causes an error</t>
  </si>
  <si>
    <t>Generates a random number between two specified numbers</t>
  </si>
  <si>
    <t>Calculates the difference between the two dates.</t>
  </si>
  <si>
    <t xml:space="preserve"> Filters data based on a condition</t>
  </si>
  <si>
    <t>Sorts a range of data</t>
  </si>
  <si>
    <t>Full Name With Title</t>
  </si>
  <si>
    <t>Column1</t>
  </si>
  <si>
    <t>Column2</t>
  </si>
  <si>
    <t>Column3</t>
  </si>
  <si>
    <t>Month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</si>
</sst>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yyyy\-mm\-dd;@"/>
  </numFmts>
  <fonts count="25" x14ac:knownFonts="1">
    <font>
      <sz val="11"/>
      <color theme="1"/>
      <name val="Aptos Narrow"/>
      <family val="2"/>
      <scheme val="minor"/>
    </font>
    <font>
      <b/>
      <sz val="11"/>
      <color theme="1"/>
      <name val="Aptos Narrow"/>
      <family val="2"/>
      <scheme val="minor"/>
    </font>
    <font>
      <u/>
      <sz val="11"/>
      <color theme="10"/>
      <name val="Aptos Narrow"/>
      <family val="2"/>
      <scheme val="minor"/>
    </font>
    <font>
      <b/>
      <sz val="9"/>
      <color theme="1"/>
      <name val="Aptos Narrow"/>
      <family val="2"/>
      <scheme val="minor"/>
    </font>
    <font>
      <sz val="10"/>
      <color theme="1"/>
      <name val="Aptos Narrow"/>
      <family val="2"/>
      <scheme val="minor"/>
    </font>
    <font>
      <sz val="11"/>
      <color theme="1"/>
      <name val="Aptos Narrow"/>
      <family val="2"/>
      <scheme val="minor"/>
    </font>
    <font>
      <b/>
      <i/>
      <sz val="14"/>
      <color theme="1"/>
      <name val="Aptos Narrow"/>
      <family val="2"/>
      <scheme val="minor"/>
    </font>
    <font>
      <b/>
      <sz val="11"/>
      <color theme="1"/>
      <name val="Aptos Narrow"/>
      <scheme val="minor"/>
    </font>
    <font>
      <b/>
      <i/>
      <sz val="11"/>
      <color theme="1"/>
      <name val="Aptos Narrow"/>
      <scheme val="minor"/>
    </font>
    <font>
      <b/>
      <i/>
      <sz val="12"/>
      <color theme="1"/>
      <name val="Aptos Narrow"/>
      <scheme val="minor"/>
    </font>
    <font>
      <b/>
      <sz val="10"/>
      <color theme="1"/>
      <name val="Aptos Narrow"/>
      <scheme val="minor"/>
    </font>
    <font>
      <b/>
      <sz val="11"/>
      <name val="Aptos Narrow"/>
      <family val="2"/>
      <scheme val="minor"/>
    </font>
    <font>
      <b/>
      <sz val="11"/>
      <color theme="0"/>
      <name val="Aptos Narrow"/>
      <family val="2"/>
      <scheme val="minor"/>
    </font>
    <font>
      <sz val="8"/>
      <color theme="1"/>
      <name val="Aptos Narrow"/>
      <family val="2"/>
      <scheme val="minor"/>
    </font>
    <font>
      <b/>
      <sz val="10"/>
      <color theme="1"/>
      <name val="Aptos Narrow"/>
      <family val="2"/>
      <scheme val="minor"/>
    </font>
    <font>
      <b/>
      <sz val="12"/>
      <color theme="1"/>
      <name val="Aptos Narrow"/>
      <family val="2"/>
      <scheme val="minor"/>
    </font>
    <font>
      <b/>
      <sz val="16"/>
      <color theme="1"/>
      <name val="Aptos Narrow"/>
      <family val="2"/>
      <scheme val="minor"/>
    </font>
    <font>
      <b/>
      <sz val="10"/>
      <color theme="0"/>
      <name val="Aptos Narrow"/>
      <family val="2"/>
      <scheme val="minor"/>
    </font>
    <font>
      <sz val="11"/>
      <color theme="0"/>
      <name val="Aptos Narrow"/>
      <family val="2"/>
      <scheme val="minor"/>
    </font>
    <font>
      <b/>
      <i/>
      <sz val="11"/>
      <color theme="1"/>
      <name val="Aptos Narrow"/>
      <family val="2"/>
      <scheme val="minor"/>
    </font>
    <font>
      <b/>
      <u/>
      <sz val="11"/>
      <color theme="1"/>
      <name val="Aptos Narrow"/>
      <family val="2"/>
      <scheme val="minor"/>
    </font>
    <font>
      <b/>
      <sz val="14"/>
      <color theme="1"/>
      <name val="Aptos Narrow"/>
      <family val="2"/>
      <scheme val="minor"/>
    </font>
    <font>
      <sz val="9"/>
      <color indexed="81"/>
      <name val="Tahoma"/>
      <family val="2"/>
    </font>
    <font>
      <b/>
      <sz val="9"/>
      <color indexed="81"/>
      <name val="Tahoma"/>
      <family val="2"/>
    </font>
    <font>
      <b/>
      <i/>
      <sz val="9"/>
      <color theme="1"/>
      <name val="Aptos Narrow"/>
      <scheme val="minor"/>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
      <patternFill patternType="solid">
        <fgColor rgb="FF92D050"/>
        <bgColor indexed="64"/>
      </patternFill>
    </fill>
    <fill>
      <patternFill patternType="solid">
        <fgColor theme="8" tint="0.39997558519241921"/>
        <bgColor indexed="64"/>
      </patternFill>
    </fill>
    <fill>
      <patternFill patternType="solid">
        <fgColor theme="8"/>
        <bgColor indexed="64"/>
      </patternFill>
    </fill>
    <fill>
      <patternFill patternType="solid">
        <fgColor rgb="FF0070C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4"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style="medium">
        <color indexed="64"/>
      </right>
      <top style="medium">
        <color indexed="64"/>
      </top>
      <bottom style="medium">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indexed="64"/>
      </top>
      <bottom style="double">
        <color indexed="64"/>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5" fillId="0" borderId="0" applyFont="0" applyFill="0" applyBorder="0" applyAlignment="0" applyProtection="0"/>
  </cellStyleXfs>
  <cellXfs count="76">
    <xf numFmtId="0" fontId="0" fillId="0" borderId="0" xfId="0"/>
    <xf numFmtId="0" fontId="0" fillId="2" borderId="0" xfId="0" applyFill="1"/>
    <xf numFmtId="0" fontId="1" fillId="0" borderId="1" xfId="0" applyFont="1" applyBorder="1" applyAlignment="1">
      <alignment horizontal="center" vertical="top"/>
    </xf>
    <xf numFmtId="0" fontId="2" fillId="0" borderId="0" xfId="1"/>
    <xf numFmtId="0" fontId="1" fillId="0" borderId="2" xfId="0" applyFont="1" applyBorder="1" applyAlignment="1">
      <alignment horizontal="center" vertical="top"/>
    </xf>
    <xf numFmtId="0" fontId="3" fillId="0" borderId="2" xfId="0" applyFont="1" applyBorder="1" applyAlignment="1">
      <alignment horizontal="center" vertical="top" wrapText="1"/>
    </xf>
    <xf numFmtId="0" fontId="1" fillId="0" borderId="2" xfId="0" applyFont="1" applyBorder="1" applyAlignment="1">
      <alignment horizontal="center" vertical="top" wrapText="1"/>
    </xf>
    <xf numFmtId="0" fontId="4" fillId="0" borderId="0" xfId="0" applyFont="1" applyAlignment="1">
      <alignment horizontal="center" wrapText="1"/>
    </xf>
    <xf numFmtId="43" fontId="0" fillId="0" borderId="0" xfId="2" applyFont="1"/>
    <xf numFmtId="164" fontId="0" fillId="0" borderId="3" xfId="2" applyNumberFormat="1" applyFont="1" applyBorder="1"/>
    <xf numFmtId="164" fontId="6" fillId="3" borderId="3" xfId="2" applyNumberFormat="1" applyFont="1" applyFill="1" applyBorder="1"/>
    <xf numFmtId="0" fontId="1" fillId="4" borderId="2" xfId="0" applyFont="1" applyFill="1" applyBorder="1" applyAlignment="1">
      <alignment horizontal="center" vertical="top"/>
    </xf>
    <xf numFmtId="0" fontId="3" fillId="4" borderId="2" xfId="0" applyFont="1" applyFill="1" applyBorder="1" applyAlignment="1">
      <alignment horizontal="center" vertical="top" wrapText="1"/>
    </xf>
    <xf numFmtId="0" fontId="1" fillId="4" borderId="2" xfId="0" applyFont="1" applyFill="1" applyBorder="1" applyAlignment="1">
      <alignment horizontal="center" vertical="top" wrapText="1"/>
    </xf>
    <xf numFmtId="0" fontId="0" fillId="5" borderId="4" xfId="0" applyFill="1" applyBorder="1"/>
    <xf numFmtId="0" fontId="0" fillId="0" borderId="4" xfId="0" applyBorder="1"/>
    <xf numFmtId="0" fontId="0" fillId="7" borderId="4" xfId="0" applyFill="1" applyBorder="1"/>
    <xf numFmtId="0" fontId="0" fillId="6" borderId="4" xfId="0" applyFill="1" applyBorder="1"/>
    <xf numFmtId="0" fontId="0" fillId="5" borderId="5" xfId="0" applyFill="1" applyBorder="1"/>
    <xf numFmtId="0" fontId="7" fillId="0" borderId="6" xfId="0" applyFont="1" applyBorder="1"/>
    <xf numFmtId="0" fontId="7" fillId="0" borderId="7" xfId="0" applyFont="1" applyBorder="1"/>
    <xf numFmtId="0" fontId="1" fillId="0" borderId="6" xfId="0" applyFont="1" applyBorder="1"/>
    <xf numFmtId="0" fontId="1" fillId="0" borderId="7" xfId="0" applyFont="1" applyBorder="1"/>
    <xf numFmtId="0" fontId="7" fillId="0" borderId="3" xfId="0" applyFont="1" applyBorder="1"/>
    <xf numFmtId="0" fontId="10" fillId="4" borderId="0" xfId="0" applyFont="1" applyFill="1" applyAlignment="1">
      <alignment horizontal="center" wrapText="1"/>
    </xf>
    <xf numFmtId="164" fontId="0" fillId="0" borderId="0" xfId="2" applyNumberFormat="1" applyFont="1" applyBorder="1"/>
    <xf numFmtId="0" fontId="1" fillId="8" borderId="2" xfId="0" applyFont="1" applyFill="1" applyBorder="1" applyAlignment="1">
      <alignment horizontal="center" vertical="top"/>
    </xf>
    <xf numFmtId="0" fontId="1" fillId="9" borderId="2" xfId="0" applyFont="1" applyFill="1" applyBorder="1" applyAlignment="1">
      <alignment horizontal="center" vertical="top" wrapText="1"/>
    </xf>
    <xf numFmtId="0" fontId="7" fillId="9" borderId="0" xfId="0" applyFont="1" applyFill="1" applyAlignment="1">
      <alignment wrapText="1"/>
    </xf>
    <xf numFmtId="0" fontId="7" fillId="9" borderId="0" xfId="0" applyFont="1" applyFill="1" applyAlignment="1">
      <alignment horizontal="center" vertical="center"/>
    </xf>
    <xf numFmtId="0" fontId="7" fillId="4" borderId="0" xfId="0" applyFont="1" applyFill="1" applyAlignment="1">
      <alignment horizontal="center" vertical="center"/>
    </xf>
    <xf numFmtId="165" fontId="1" fillId="0" borderId="1" xfId="0" applyNumberFormat="1" applyFont="1" applyBorder="1" applyAlignment="1">
      <alignment horizontal="center" vertical="top"/>
    </xf>
    <xf numFmtId="165" fontId="0" fillId="0" borderId="0" xfId="0" applyNumberFormat="1"/>
    <xf numFmtId="0" fontId="1" fillId="2" borderId="2" xfId="0" applyFont="1" applyFill="1" applyBorder="1" applyAlignment="1">
      <alignment horizontal="center" vertical="top" wrapText="1"/>
    </xf>
    <xf numFmtId="14" fontId="0" fillId="2" borderId="0" xfId="0" applyNumberFormat="1" applyFill="1"/>
    <xf numFmtId="0" fontId="11" fillId="2" borderId="1" xfId="0" applyFont="1" applyFill="1" applyBorder="1" applyAlignment="1">
      <alignment horizontal="center" vertical="top"/>
    </xf>
    <xf numFmtId="0" fontId="1" fillId="0" borderId="0" xfId="0" applyFont="1" applyAlignment="1">
      <alignment horizontal="center" vertical="top"/>
    </xf>
    <xf numFmtId="0" fontId="0" fillId="0" borderId="0" xfId="0" pivotButton="1"/>
    <xf numFmtId="0" fontId="0" fillId="0" borderId="0" xfId="0" applyAlignment="1">
      <alignment horizontal="left"/>
    </xf>
    <xf numFmtId="0" fontId="0" fillId="10" borderId="0" xfId="0" applyFill="1"/>
    <xf numFmtId="0" fontId="12" fillId="10" borderId="0" xfId="0" applyFont="1" applyFill="1"/>
    <xf numFmtId="0" fontId="13" fillId="0" borderId="0" xfId="0" applyFont="1" applyAlignment="1">
      <alignment wrapText="1"/>
    </xf>
    <xf numFmtId="0" fontId="19" fillId="0" borderId="6" xfId="0" applyFont="1" applyBorder="1"/>
    <xf numFmtId="0" fontId="19" fillId="0" borderId="7" xfId="0" applyFont="1" applyBorder="1"/>
    <xf numFmtId="0" fontId="7" fillId="0" borderId="1" xfId="0" applyFont="1" applyBorder="1"/>
    <xf numFmtId="0" fontId="0" fillId="0" borderId="1" xfId="0" applyBorder="1"/>
    <xf numFmtId="0" fontId="7" fillId="0" borderId="8" xfId="0" applyFont="1" applyBorder="1"/>
    <xf numFmtId="0" fontId="19" fillId="0" borderId="0" xfId="0" applyFont="1"/>
    <xf numFmtId="0" fontId="18" fillId="0" borderId="0" xfId="0" applyFont="1"/>
    <xf numFmtId="0" fontId="12" fillId="10" borderId="0" xfId="0" applyFont="1" applyFill="1" applyAlignment="1">
      <alignment horizontal="center"/>
    </xf>
    <xf numFmtId="0" fontId="21" fillId="0" borderId="0" xfId="0" applyFont="1" applyAlignment="1">
      <alignment horizontal="center" wrapText="1"/>
    </xf>
    <xf numFmtId="0" fontId="19" fillId="0" borderId="1" xfId="0" applyFont="1" applyBorder="1"/>
    <xf numFmtId="0" fontId="18" fillId="11" borderId="0" xfId="0" applyFont="1" applyFill="1"/>
    <xf numFmtId="0" fontId="20" fillId="0" borderId="0" xfId="0" applyFont="1"/>
    <xf numFmtId="0" fontId="20" fillId="12" borderId="0" xfId="0" applyFont="1" applyFill="1"/>
    <xf numFmtId="0" fontId="17" fillId="6" borderId="0" xfId="0" applyFont="1" applyFill="1"/>
    <xf numFmtId="0" fontId="1" fillId="13" borderId="2" xfId="0" applyFont="1" applyFill="1" applyBorder="1" applyAlignment="1">
      <alignment horizontal="center" vertical="top" wrapText="1"/>
    </xf>
    <xf numFmtId="2" fontId="0" fillId="0" borderId="0" xfId="0" applyNumberFormat="1"/>
    <xf numFmtId="0" fontId="1" fillId="5" borderId="5" xfId="0" applyFont="1" applyFill="1" applyBorder="1"/>
    <xf numFmtId="0" fontId="0" fillId="14" borderId="0" xfId="0" applyFill="1"/>
    <xf numFmtId="0" fontId="7" fillId="9" borderId="0" xfId="0" applyFont="1" applyFill="1" applyAlignment="1">
      <alignment vertical="top"/>
    </xf>
    <xf numFmtId="0" fontId="1" fillId="0" borderId="0" xfId="0" applyFont="1"/>
    <xf numFmtId="0" fontId="0" fillId="0" borderId="0" xfId="0" applyAlignment="1">
      <alignment wrapText="1"/>
    </xf>
    <xf numFmtId="0" fontId="4" fillId="0" borderId="0" xfId="0" applyFont="1" applyAlignment="1">
      <alignment wrapText="1"/>
    </xf>
    <xf numFmtId="0" fontId="12" fillId="0" borderId="0" xfId="0" applyFont="1"/>
    <xf numFmtId="0" fontId="9" fillId="0" borderId="0" xfId="0" applyFont="1" applyAlignment="1">
      <alignment horizontal="center"/>
    </xf>
    <xf numFmtId="0" fontId="8" fillId="0" borderId="0" xfId="0" applyFont="1" applyAlignment="1">
      <alignment horizontal="center"/>
    </xf>
    <xf numFmtId="0" fontId="21" fillId="0" borderId="0" xfId="0" applyFont="1" applyAlignment="1">
      <alignment horizontal="center" wrapText="1"/>
    </xf>
    <xf numFmtId="0" fontId="20" fillId="12" borderId="9" xfId="0" applyFont="1" applyFill="1" applyBorder="1" applyAlignment="1">
      <alignment horizontal="center"/>
    </xf>
    <xf numFmtId="0" fontId="24" fillId="0" borderId="0" xfId="0" applyFont="1" applyAlignment="1">
      <alignment horizontal="center"/>
    </xf>
    <xf numFmtId="0" fontId="0" fillId="0" borderId="0" xfId="0" applyAlignment="1">
      <alignment horizontal="center"/>
    </xf>
    <xf numFmtId="0" fontId="20" fillId="0" borderId="0" xfId="0" applyFont="1" applyAlignment="1">
      <alignment horizontal="center"/>
    </xf>
    <xf numFmtId="0" fontId="7" fillId="0" borderId="0" xfId="0" applyFont="1" applyAlignment="1">
      <alignment horizontal="center"/>
    </xf>
    <xf numFmtId="0" fontId="14" fillId="0" borderId="0" xfId="0" applyFont="1" applyAlignment="1">
      <alignment horizontal="left" wrapText="1"/>
    </xf>
    <xf numFmtId="0" fontId="16" fillId="0" borderId="0" xfId="0" applyFont="1" applyAlignment="1">
      <alignment horizontal="center" vertical="center" wrapText="1"/>
    </xf>
    <xf numFmtId="0" fontId="15" fillId="0" borderId="0" xfId="0" applyFont="1" applyAlignment="1">
      <alignment horizontal="center"/>
    </xf>
  </cellXfs>
  <cellStyles count="3">
    <cellStyle name="Comma" xfId="2" builtinId="3"/>
    <cellStyle name="Hyperlink" xfId="1" builtinId="8"/>
    <cellStyle name="Normal" xfId="0" builtinId="0"/>
  </cellStyles>
  <dxfs count="20">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font>
      <fill>
        <patternFill>
          <bgColor theme="9" tint="0.39994506668294322"/>
        </patternFill>
      </fill>
    </dxf>
    <dxf>
      <font>
        <b/>
        <i/>
      </font>
      <fill>
        <patternFill>
          <bgColor rgb="FF00B050"/>
        </patternFill>
      </fill>
    </dxf>
    <dxf>
      <font>
        <b/>
        <i/>
      </font>
      <fill>
        <patternFill>
          <bgColor rgb="FFC00000"/>
        </patternFill>
      </fill>
    </dxf>
    <dxf>
      <fill>
        <patternFill>
          <bgColor theme="8" tint="0.39994506668294322"/>
        </patternFill>
      </fill>
    </dxf>
    <dxf>
      <fill>
        <patternFill patternType="solid">
          <fgColor indexed="64"/>
          <bgColor rgb="FFFFFF00"/>
        </patternFill>
      </fill>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i val="0"/>
        <strike val="0"/>
        <condense val="0"/>
        <extend val="0"/>
        <outline val="0"/>
        <shadow val="0"/>
        <u val="none"/>
        <vertAlign val="baseline"/>
        <sz val="11"/>
        <color theme="0"/>
        <name val="Aptos Narrow"/>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Function Tasks - March 2025.xlsx]Sheet2!Monthly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1" u="sng" baseline="0">
                <a:solidFill>
                  <a:schemeClr val="accent4">
                    <a:lumMod val="75000"/>
                  </a:schemeClr>
                </a:solidFill>
              </a:rPr>
              <a:t>Monthly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Sheet2!$A$8:$A$11</c:f>
              <c:strCache>
                <c:ptCount val="3"/>
                <c:pt idx="0">
                  <c:v>1</c:v>
                </c:pt>
                <c:pt idx="1">
                  <c:v>2</c:v>
                </c:pt>
                <c:pt idx="2">
                  <c:v>3</c:v>
                </c:pt>
              </c:strCache>
            </c:strRef>
          </c:cat>
          <c:val>
            <c:numRef>
              <c:f>Sheet2!$B$8:$B$11</c:f>
              <c:numCache>
                <c:formatCode>General</c:formatCode>
                <c:ptCount val="3"/>
                <c:pt idx="0">
                  <c:v>83500</c:v>
                </c:pt>
                <c:pt idx="1">
                  <c:v>38500</c:v>
                </c:pt>
                <c:pt idx="2">
                  <c:v>77000</c:v>
                </c:pt>
              </c:numCache>
            </c:numRef>
          </c:val>
          <c:extLst>
            <c:ext xmlns:c16="http://schemas.microsoft.com/office/drawing/2014/chart" uri="{C3380CC4-5D6E-409C-BE32-E72D297353CC}">
              <c16:uniqueId val="{00000000-029E-4EE9-A244-36AB86021ABB}"/>
            </c:ext>
          </c:extLst>
        </c:ser>
        <c:dLbls>
          <c:dLblPos val="outEnd"/>
          <c:showLegendKey val="0"/>
          <c:showVal val="1"/>
          <c:showCatName val="0"/>
          <c:showSerName val="0"/>
          <c:showPercent val="0"/>
          <c:showBubbleSize val="0"/>
        </c:dLbls>
        <c:gapWidth val="219"/>
        <c:overlap val="-27"/>
        <c:axId val="2005155680"/>
        <c:axId val="2005172480"/>
      </c:barChart>
      <c:catAx>
        <c:axId val="20051556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172480"/>
        <c:crosses val="autoZero"/>
        <c:auto val="1"/>
        <c:lblAlgn val="ctr"/>
        <c:lblOffset val="100"/>
        <c:noMultiLvlLbl val="0"/>
      </c:catAx>
      <c:valAx>
        <c:axId val="2005172480"/>
        <c:scaling>
          <c:orientation val="minMax"/>
        </c:scaling>
        <c:delete val="1"/>
        <c:axPos val="l"/>
        <c:numFmt formatCode="General" sourceLinked="1"/>
        <c:majorTickMark val="none"/>
        <c:minorTickMark val="none"/>
        <c:tickLblPos val="nextTo"/>
        <c:crossAx val="200515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Function Tasks - March 2025.xlsx]Sheet2!Top Employeess</c:name>
    <c:fmtId val="0"/>
  </c:pivotSource>
  <c:chart>
    <c:title>
      <c:tx>
        <c:rich>
          <a:bodyPr rot="0" spcFirstLastPara="1" vertOverflow="ellipsis" vert="horz" wrap="square" anchor="ctr" anchorCtr="1"/>
          <a:lstStyle/>
          <a:p>
            <a:pPr algn="ctr" rtl="0">
              <a:defRPr lang="en-US" sz="1800" b="1" i="1" u="sng" strike="noStrike" kern="1200" spc="0" baseline="0">
                <a:solidFill>
                  <a:schemeClr val="accent4">
                    <a:lumMod val="75000"/>
                  </a:schemeClr>
                </a:solidFill>
                <a:latin typeface="+mn-lt"/>
                <a:ea typeface="+mn-ea"/>
                <a:cs typeface="+mn-cs"/>
              </a:defRPr>
            </a:pPr>
            <a:r>
              <a:rPr lang="en-US" sz="1800" b="1" i="1" u="sng" strike="noStrike" kern="1200" spc="0" baseline="0">
                <a:solidFill>
                  <a:schemeClr val="accent4">
                    <a:lumMod val="75000"/>
                  </a:schemeClr>
                </a:solidFill>
                <a:latin typeface="+mn-lt"/>
                <a:ea typeface="+mn-ea"/>
                <a:cs typeface="+mn-cs"/>
              </a:rPr>
              <a:t>Top Employees</a:t>
            </a:r>
          </a:p>
        </c:rich>
      </c:tx>
      <c:overlay val="0"/>
      <c:spPr>
        <a:noFill/>
        <a:ln>
          <a:noFill/>
        </a:ln>
        <a:effectLst/>
      </c:spPr>
      <c:txPr>
        <a:bodyPr rot="0" spcFirstLastPara="1" vertOverflow="ellipsis" vert="horz" wrap="square" anchor="ctr" anchorCtr="1"/>
        <a:lstStyle/>
        <a:p>
          <a:pPr algn="ctr" rtl="0">
            <a:defRPr lang="en-US" sz="1800" b="1" i="1" u="sng"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Sheet2!$A$15:$A$20</c:f>
              <c:strCache>
                <c:ptCount val="5"/>
                <c:pt idx="0">
                  <c:v>Bright King</c:v>
                </c:pt>
                <c:pt idx="1">
                  <c:v>David Lee</c:v>
                </c:pt>
                <c:pt idx="2">
                  <c:v>Techbams White</c:v>
                </c:pt>
                <c:pt idx="3">
                  <c:v>Nike Smith</c:v>
                </c:pt>
                <c:pt idx="4">
                  <c:v>Kemi Johnson</c:v>
                </c:pt>
              </c:strCache>
            </c:strRef>
          </c:cat>
          <c:val>
            <c:numRef>
              <c:f>Sheet2!$B$15:$B$20</c:f>
              <c:numCache>
                <c:formatCode>General</c:formatCode>
                <c:ptCount val="5"/>
                <c:pt idx="0">
                  <c:v>17000</c:v>
                </c:pt>
                <c:pt idx="1">
                  <c:v>36250</c:v>
                </c:pt>
                <c:pt idx="2">
                  <c:v>42000</c:v>
                </c:pt>
                <c:pt idx="3">
                  <c:v>49750</c:v>
                </c:pt>
                <c:pt idx="4">
                  <c:v>50250</c:v>
                </c:pt>
              </c:numCache>
            </c:numRef>
          </c:val>
          <c:extLst>
            <c:ext xmlns:c16="http://schemas.microsoft.com/office/drawing/2014/chart" uri="{C3380CC4-5D6E-409C-BE32-E72D297353CC}">
              <c16:uniqueId val="{00000000-63A0-4283-B590-2B4BD81164D9}"/>
            </c:ext>
          </c:extLst>
        </c:ser>
        <c:dLbls>
          <c:dLblPos val="outEnd"/>
          <c:showLegendKey val="0"/>
          <c:showVal val="1"/>
          <c:showCatName val="0"/>
          <c:showSerName val="0"/>
          <c:showPercent val="0"/>
          <c:showBubbleSize val="0"/>
        </c:dLbls>
        <c:gapWidth val="219"/>
        <c:axId val="2005181120"/>
        <c:axId val="2005175360"/>
      </c:barChart>
      <c:catAx>
        <c:axId val="20051811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2005175360"/>
        <c:crosses val="autoZero"/>
        <c:auto val="1"/>
        <c:lblAlgn val="ctr"/>
        <c:lblOffset val="100"/>
        <c:noMultiLvlLbl val="0"/>
      </c:catAx>
      <c:valAx>
        <c:axId val="2005175360"/>
        <c:scaling>
          <c:orientation val="minMax"/>
        </c:scaling>
        <c:delete val="1"/>
        <c:axPos val="b"/>
        <c:numFmt formatCode="General" sourceLinked="1"/>
        <c:majorTickMark val="none"/>
        <c:minorTickMark val="none"/>
        <c:tickLblPos val="nextTo"/>
        <c:crossAx val="200518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Function Tasks - March 2025.xlsx]Sheet2!Sales Performance by Dept.</c:name>
    <c:fmtId val="0"/>
  </c:pivotSource>
  <c:chart>
    <c:title>
      <c:tx>
        <c:rich>
          <a:bodyPr rot="0" spcFirstLastPara="1" vertOverflow="ellipsis" vert="horz" wrap="square" anchor="ctr" anchorCtr="1"/>
          <a:lstStyle/>
          <a:p>
            <a:pPr algn="ctr" rtl="0">
              <a:defRPr lang="en-US" sz="1400" b="1" i="1" u="sng" strike="noStrike" kern="1200" spc="0" baseline="0">
                <a:solidFill>
                  <a:schemeClr val="accent4">
                    <a:lumMod val="75000"/>
                  </a:schemeClr>
                </a:solidFill>
                <a:latin typeface="+mn-lt"/>
                <a:ea typeface="+mn-ea"/>
                <a:cs typeface="+mn-cs"/>
              </a:defRPr>
            </a:pPr>
            <a:r>
              <a:rPr lang="en-US" sz="1400" b="1" i="1" u="sng" strike="noStrike" kern="1200" spc="0" baseline="0">
                <a:solidFill>
                  <a:schemeClr val="accent4">
                    <a:lumMod val="75000"/>
                  </a:schemeClr>
                </a:solidFill>
                <a:latin typeface="+mn-lt"/>
                <a:ea typeface="+mn-ea"/>
                <a:cs typeface="+mn-cs"/>
              </a:rPr>
              <a:t>Sales Performance by Department</a:t>
            </a:r>
          </a:p>
        </c:rich>
      </c:tx>
      <c:overlay val="0"/>
      <c:spPr>
        <a:noFill/>
        <a:ln>
          <a:noFill/>
        </a:ln>
        <a:effectLst/>
      </c:spPr>
      <c:txPr>
        <a:bodyPr rot="0" spcFirstLastPara="1" vertOverflow="ellipsis" vert="horz" wrap="square" anchor="ctr" anchorCtr="1"/>
        <a:lstStyle/>
        <a:p>
          <a:pPr algn="ctr" rtl="0">
            <a:defRPr lang="en-US" sz="1400" b="1" i="1" u="sng"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s>
    <c:plotArea>
      <c:layout/>
      <c:pieChart>
        <c:varyColors val="1"/>
        <c:ser>
          <c:idx val="0"/>
          <c:order val="0"/>
          <c:tx>
            <c:strRef>
              <c:f>Sheet2!$B$23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1D7-4522-BAE7-7EA82E46A2A5}"/>
              </c:ext>
            </c:extLst>
          </c:dPt>
          <c:dPt>
            <c:idx val="1"/>
            <c:bubble3D val="0"/>
            <c:spPr>
              <a:solidFill>
                <a:schemeClr val="accent2"/>
              </a:solidFill>
              <a:ln>
                <a:noFill/>
              </a:ln>
              <a:effectLst/>
            </c:spPr>
            <c:extLst>
              <c:ext xmlns:c16="http://schemas.microsoft.com/office/drawing/2014/chart" uri="{C3380CC4-5D6E-409C-BE32-E72D297353CC}">
                <c16:uniqueId val="{00000003-11D7-4522-BAE7-7EA82E46A2A5}"/>
              </c:ext>
            </c:extLst>
          </c:dPt>
          <c:dPt>
            <c:idx val="2"/>
            <c:bubble3D val="0"/>
            <c:spPr>
              <a:solidFill>
                <a:schemeClr val="accent3"/>
              </a:solidFill>
              <a:ln>
                <a:noFill/>
              </a:ln>
              <a:effectLst/>
            </c:spPr>
            <c:extLst>
              <c:ext xmlns:c16="http://schemas.microsoft.com/office/drawing/2014/chart" uri="{C3380CC4-5D6E-409C-BE32-E72D297353CC}">
                <c16:uniqueId val="{00000005-11D7-4522-BAE7-7EA82E46A2A5}"/>
              </c:ext>
            </c:extLst>
          </c:dPt>
          <c:dPt>
            <c:idx val="3"/>
            <c:bubble3D val="0"/>
            <c:spPr>
              <a:solidFill>
                <a:schemeClr val="accent4"/>
              </a:solidFill>
              <a:ln>
                <a:noFill/>
              </a:ln>
              <a:effectLst/>
            </c:spPr>
            <c:extLst>
              <c:ext xmlns:c16="http://schemas.microsoft.com/office/drawing/2014/chart" uri="{C3380CC4-5D6E-409C-BE32-E72D297353CC}">
                <c16:uniqueId val="{00000007-11D7-4522-BAE7-7EA82E46A2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Sheet2!$A$24:$A$28</c:f>
              <c:strCache>
                <c:ptCount val="4"/>
                <c:pt idx="0">
                  <c:v>Finance</c:v>
                </c:pt>
                <c:pt idx="1">
                  <c:v>IT</c:v>
                </c:pt>
                <c:pt idx="2">
                  <c:v>Marketing</c:v>
                </c:pt>
                <c:pt idx="3">
                  <c:v>Sales</c:v>
                </c:pt>
              </c:strCache>
            </c:strRef>
          </c:cat>
          <c:val>
            <c:numRef>
              <c:f>Sheet2!$B$24:$B$28</c:f>
              <c:numCache>
                <c:formatCode>General</c:formatCode>
                <c:ptCount val="4"/>
                <c:pt idx="0">
                  <c:v>67000</c:v>
                </c:pt>
                <c:pt idx="1">
                  <c:v>27250</c:v>
                </c:pt>
                <c:pt idx="2">
                  <c:v>50750</c:v>
                </c:pt>
                <c:pt idx="3">
                  <c:v>54000</c:v>
                </c:pt>
              </c:numCache>
            </c:numRef>
          </c:val>
          <c:extLst>
            <c:ext xmlns:c16="http://schemas.microsoft.com/office/drawing/2014/chart" uri="{C3380CC4-5D6E-409C-BE32-E72D297353CC}">
              <c16:uniqueId val="{00000000-BBD5-41D7-906C-ADC90216B1C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Function Tasks - March 2025.xlsx]Sheet2!Product Vs. Total Revenue</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Vs. Total Revenue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Sheet2!$E$20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Sheet2!$D$21:$D$25</c:f>
              <c:strCache>
                <c:ptCount val="4"/>
                <c:pt idx="0">
                  <c:v>Laptop</c:v>
                </c:pt>
                <c:pt idx="1">
                  <c:v>Monitor</c:v>
                </c:pt>
                <c:pt idx="2">
                  <c:v>Mouse</c:v>
                </c:pt>
                <c:pt idx="3">
                  <c:v>Keyboard</c:v>
                </c:pt>
              </c:strCache>
            </c:strRef>
          </c:cat>
          <c:val>
            <c:numRef>
              <c:f>Sheet2!$E$21:$E$25</c:f>
              <c:numCache>
                <c:formatCode>General</c:formatCode>
                <c:ptCount val="4"/>
                <c:pt idx="0">
                  <c:v>72000</c:v>
                </c:pt>
                <c:pt idx="1">
                  <c:v>71250</c:v>
                </c:pt>
                <c:pt idx="2">
                  <c:v>45750</c:v>
                </c:pt>
                <c:pt idx="3">
                  <c:v>10000</c:v>
                </c:pt>
              </c:numCache>
            </c:numRef>
          </c:val>
          <c:extLst>
            <c:ext xmlns:c16="http://schemas.microsoft.com/office/drawing/2014/chart" uri="{C3380CC4-5D6E-409C-BE32-E72D297353CC}">
              <c16:uniqueId val="{00000000-3CD3-4B54-BF20-D9AD6EBB099E}"/>
            </c:ext>
          </c:extLst>
        </c:ser>
        <c:dLbls>
          <c:dLblPos val="outEnd"/>
          <c:showLegendKey val="0"/>
          <c:showVal val="1"/>
          <c:showCatName val="0"/>
          <c:showSerName val="0"/>
          <c:showPercent val="0"/>
          <c:showBubbleSize val="0"/>
        </c:dLbls>
        <c:gapWidth val="65"/>
        <c:axId val="388974928"/>
        <c:axId val="388969168"/>
      </c:barChart>
      <c:catAx>
        <c:axId val="3889749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8969168"/>
        <c:crosses val="autoZero"/>
        <c:auto val="1"/>
        <c:lblAlgn val="ctr"/>
        <c:lblOffset val="100"/>
        <c:noMultiLvlLbl val="0"/>
      </c:catAx>
      <c:valAx>
        <c:axId val="388969168"/>
        <c:scaling>
          <c:orientation val="minMax"/>
        </c:scaling>
        <c:delete val="1"/>
        <c:axPos val="l"/>
        <c:numFmt formatCode="General" sourceLinked="1"/>
        <c:majorTickMark val="none"/>
        <c:minorTickMark val="none"/>
        <c:tickLblPos val="nextTo"/>
        <c:crossAx val="38897492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Function Tasks - March 2025.xlsx]Sheet2!Monthly Sales</c:name>
    <c:fmtId val="11"/>
  </c:pivotSource>
  <c:chart>
    <c:title>
      <c:tx>
        <c:rich>
          <a:bodyPr rot="0" spcFirstLastPara="1" vertOverflow="ellipsis" vert="horz" wrap="square" anchor="ctr" anchorCtr="1"/>
          <a:lstStyle/>
          <a:p>
            <a:pPr algn="ctr" rtl="0">
              <a:defRPr lang="en-US" sz="1400" b="1" i="1" u="sng" strike="noStrike" kern="1200" spc="0" baseline="0">
                <a:solidFill>
                  <a:schemeClr val="accent4">
                    <a:lumMod val="75000"/>
                  </a:schemeClr>
                </a:solidFill>
                <a:latin typeface="+mn-lt"/>
                <a:ea typeface="+mn-ea"/>
                <a:cs typeface="+mn-cs"/>
              </a:defRPr>
            </a:pPr>
            <a:r>
              <a:rPr lang="en-US" sz="1400" b="1" i="1" u="sng" strike="noStrike" kern="1200" spc="0" baseline="0">
                <a:solidFill>
                  <a:schemeClr val="accent4">
                    <a:lumMod val="75000"/>
                  </a:schemeClr>
                </a:solidFill>
                <a:latin typeface="+mn-lt"/>
                <a:ea typeface="+mn-ea"/>
                <a:cs typeface="+mn-cs"/>
              </a:rPr>
              <a:t>Monthly Sales</a:t>
            </a:r>
          </a:p>
        </c:rich>
      </c:tx>
      <c:overlay val="0"/>
      <c:spPr>
        <a:noFill/>
        <a:ln>
          <a:noFill/>
        </a:ln>
        <a:effectLst/>
      </c:spPr>
      <c:txPr>
        <a:bodyPr rot="0" spcFirstLastPara="1" vertOverflow="ellipsis" vert="horz" wrap="square" anchor="ctr" anchorCtr="1"/>
        <a:lstStyle/>
        <a:p>
          <a:pPr algn="ctr" rtl="0">
            <a:defRPr lang="en-US" sz="1400" b="1" i="1" u="sng"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Sheet2!$A$8:$A$11</c:f>
              <c:strCache>
                <c:ptCount val="3"/>
                <c:pt idx="0">
                  <c:v>1</c:v>
                </c:pt>
                <c:pt idx="1">
                  <c:v>2</c:v>
                </c:pt>
                <c:pt idx="2">
                  <c:v>3</c:v>
                </c:pt>
              </c:strCache>
            </c:strRef>
          </c:cat>
          <c:val>
            <c:numRef>
              <c:f>Sheet2!$B$8:$B$11</c:f>
              <c:numCache>
                <c:formatCode>General</c:formatCode>
                <c:ptCount val="3"/>
                <c:pt idx="0">
                  <c:v>83500</c:v>
                </c:pt>
                <c:pt idx="1">
                  <c:v>38500</c:v>
                </c:pt>
                <c:pt idx="2">
                  <c:v>77000</c:v>
                </c:pt>
              </c:numCache>
            </c:numRef>
          </c:val>
          <c:extLst>
            <c:ext xmlns:c16="http://schemas.microsoft.com/office/drawing/2014/chart" uri="{C3380CC4-5D6E-409C-BE32-E72D297353CC}">
              <c16:uniqueId val="{00000000-C74E-41D0-8273-85AB514D0B17}"/>
            </c:ext>
          </c:extLst>
        </c:ser>
        <c:dLbls>
          <c:dLblPos val="outEnd"/>
          <c:showLegendKey val="0"/>
          <c:showVal val="1"/>
          <c:showCatName val="0"/>
          <c:showSerName val="0"/>
          <c:showPercent val="0"/>
          <c:showBubbleSize val="0"/>
        </c:dLbls>
        <c:gapWidth val="219"/>
        <c:overlap val="-27"/>
        <c:axId val="2005155680"/>
        <c:axId val="2005172480"/>
      </c:barChart>
      <c:catAx>
        <c:axId val="20051556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05172480"/>
        <c:crosses val="autoZero"/>
        <c:auto val="1"/>
        <c:lblAlgn val="ctr"/>
        <c:lblOffset val="100"/>
        <c:noMultiLvlLbl val="0"/>
      </c:catAx>
      <c:valAx>
        <c:axId val="2005172480"/>
        <c:scaling>
          <c:orientation val="minMax"/>
        </c:scaling>
        <c:delete val="1"/>
        <c:axPos val="l"/>
        <c:numFmt formatCode="General" sourceLinked="1"/>
        <c:majorTickMark val="none"/>
        <c:minorTickMark val="none"/>
        <c:tickLblPos val="nextTo"/>
        <c:crossAx val="200515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Function Tasks - March 2025.xlsx]Sheet2!Top Employeess</c:name>
    <c:fmtId val="7"/>
  </c:pivotSource>
  <c:chart>
    <c:title>
      <c:tx>
        <c:rich>
          <a:bodyPr rot="0" spcFirstLastPara="1" vertOverflow="ellipsis" vert="horz" wrap="square" anchor="ctr" anchorCtr="1"/>
          <a:lstStyle/>
          <a:p>
            <a:pPr algn="ctr" rtl="0">
              <a:defRPr lang="en-US" sz="1400" b="1" i="1" u="sng" strike="noStrike" kern="1200" spc="0" baseline="0">
                <a:solidFill>
                  <a:schemeClr val="accent4">
                    <a:lumMod val="75000"/>
                  </a:schemeClr>
                </a:solidFill>
                <a:latin typeface="+mn-lt"/>
                <a:ea typeface="+mn-ea"/>
                <a:cs typeface="+mn-cs"/>
              </a:defRPr>
            </a:pPr>
            <a:r>
              <a:rPr lang="en-US" sz="1400" b="1" i="1" u="sng" strike="noStrike" kern="1200" spc="0" baseline="0">
                <a:solidFill>
                  <a:schemeClr val="accent4">
                    <a:lumMod val="75000"/>
                  </a:schemeClr>
                </a:solidFill>
                <a:latin typeface="+mn-lt"/>
                <a:ea typeface="+mn-ea"/>
                <a:cs typeface="+mn-cs"/>
              </a:rPr>
              <a:t>Top Employees</a:t>
            </a:r>
          </a:p>
        </c:rich>
      </c:tx>
      <c:overlay val="0"/>
      <c:spPr>
        <a:noFill/>
        <a:ln>
          <a:noFill/>
        </a:ln>
        <a:effectLst/>
      </c:spPr>
      <c:txPr>
        <a:bodyPr rot="0" spcFirstLastPara="1" vertOverflow="ellipsis" vert="horz" wrap="square" anchor="ctr" anchorCtr="1"/>
        <a:lstStyle/>
        <a:p>
          <a:pPr algn="ctr" rtl="0">
            <a:defRPr lang="en-US" sz="1400" b="1" i="1" u="sng"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Sheet2!$A$15:$A$20</c:f>
              <c:strCache>
                <c:ptCount val="5"/>
                <c:pt idx="0">
                  <c:v>Bright King</c:v>
                </c:pt>
                <c:pt idx="1">
                  <c:v>David Lee</c:v>
                </c:pt>
                <c:pt idx="2">
                  <c:v>Techbams White</c:v>
                </c:pt>
                <c:pt idx="3">
                  <c:v>Nike Smith</c:v>
                </c:pt>
                <c:pt idx="4">
                  <c:v>Kemi Johnson</c:v>
                </c:pt>
              </c:strCache>
            </c:strRef>
          </c:cat>
          <c:val>
            <c:numRef>
              <c:f>Sheet2!$B$15:$B$20</c:f>
              <c:numCache>
                <c:formatCode>General</c:formatCode>
                <c:ptCount val="5"/>
                <c:pt idx="0">
                  <c:v>17000</c:v>
                </c:pt>
                <c:pt idx="1">
                  <c:v>36250</c:v>
                </c:pt>
                <c:pt idx="2">
                  <c:v>42000</c:v>
                </c:pt>
                <c:pt idx="3">
                  <c:v>49750</c:v>
                </c:pt>
                <c:pt idx="4">
                  <c:v>50250</c:v>
                </c:pt>
              </c:numCache>
            </c:numRef>
          </c:val>
          <c:extLst>
            <c:ext xmlns:c16="http://schemas.microsoft.com/office/drawing/2014/chart" uri="{C3380CC4-5D6E-409C-BE32-E72D297353CC}">
              <c16:uniqueId val="{00000000-EA97-4964-ABE8-F3B89CD8BF78}"/>
            </c:ext>
          </c:extLst>
        </c:ser>
        <c:dLbls>
          <c:dLblPos val="outEnd"/>
          <c:showLegendKey val="0"/>
          <c:showVal val="1"/>
          <c:showCatName val="0"/>
          <c:showSerName val="0"/>
          <c:showPercent val="0"/>
          <c:showBubbleSize val="0"/>
        </c:dLbls>
        <c:gapWidth val="219"/>
        <c:axId val="2005181120"/>
        <c:axId val="2005175360"/>
      </c:barChart>
      <c:catAx>
        <c:axId val="20051811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2005175360"/>
        <c:crosses val="autoZero"/>
        <c:auto val="1"/>
        <c:lblAlgn val="ctr"/>
        <c:lblOffset val="100"/>
        <c:noMultiLvlLbl val="0"/>
      </c:catAx>
      <c:valAx>
        <c:axId val="2005175360"/>
        <c:scaling>
          <c:orientation val="minMax"/>
        </c:scaling>
        <c:delete val="1"/>
        <c:axPos val="b"/>
        <c:numFmt formatCode="General" sourceLinked="1"/>
        <c:majorTickMark val="none"/>
        <c:minorTickMark val="none"/>
        <c:tickLblPos val="nextTo"/>
        <c:crossAx val="2005181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Function Tasks - March 2025.xlsx]Sheet2!Sales Performance by Dept.</c:name>
    <c:fmtId val="14"/>
  </c:pivotSource>
  <c:chart>
    <c:title>
      <c:tx>
        <c:rich>
          <a:bodyPr rot="0" spcFirstLastPara="1" vertOverflow="ellipsis" vert="horz" wrap="square" anchor="ctr" anchorCtr="1"/>
          <a:lstStyle/>
          <a:p>
            <a:pPr algn="ctr" rtl="0">
              <a:defRPr lang="en-US" sz="1400" b="1" i="1" u="sng" strike="noStrike" kern="1200" spc="0" baseline="0">
                <a:solidFill>
                  <a:schemeClr val="accent4">
                    <a:lumMod val="75000"/>
                  </a:schemeClr>
                </a:solidFill>
                <a:latin typeface="+mn-lt"/>
                <a:ea typeface="+mn-ea"/>
                <a:cs typeface="+mn-cs"/>
              </a:defRPr>
            </a:pPr>
            <a:r>
              <a:rPr lang="en-US" sz="1400" b="1" i="1" u="sng" strike="noStrike" kern="1200" spc="0" baseline="0">
                <a:solidFill>
                  <a:schemeClr val="accent4">
                    <a:lumMod val="75000"/>
                  </a:schemeClr>
                </a:solidFill>
                <a:latin typeface="+mn-lt"/>
                <a:ea typeface="+mn-ea"/>
                <a:cs typeface="+mn-cs"/>
              </a:rPr>
              <a:t>Sales Performance by Department</a:t>
            </a:r>
          </a:p>
        </c:rich>
      </c:tx>
      <c:overlay val="0"/>
      <c:spPr>
        <a:noFill/>
        <a:ln>
          <a:noFill/>
        </a:ln>
        <a:effectLst/>
      </c:spPr>
      <c:txPr>
        <a:bodyPr rot="0" spcFirstLastPara="1" vertOverflow="ellipsis" vert="horz" wrap="square" anchor="ctr" anchorCtr="1"/>
        <a:lstStyle/>
        <a:p>
          <a:pPr algn="ctr" rtl="0">
            <a:defRPr lang="en-US" sz="1400" b="1" i="1" u="sng"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pieChart>
        <c:varyColors val="1"/>
        <c:ser>
          <c:idx val="0"/>
          <c:order val="0"/>
          <c:tx>
            <c:strRef>
              <c:f>Sheet2!$B$23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7FF-4690-8B9C-80B601567EF3}"/>
              </c:ext>
            </c:extLst>
          </c:dPt>
          <c:dPt>
            <c:idx val="1"/>
            <c:bubble3D val="0"/>
            <c:spPr>
              <a:solidFill>
                <a:schemeClr val="accent2"/>
              </a:solidFill>
              <a:ln>
                <a:noFill/>
              </a:ln>
              <a:effectLst/>
            </c:spPr>
            <c:extLst>
              <c:ext xmlns:c16="http://schemas.microsoft.com/office/drawing/2014/chart" uri="{C3380CC4-5D6E-409C-BE32-E72D297353CC}">
                <c16:uniqueId val="{00000003-97FF-4690-8B9C-80B601567EF3}"/>
              </c:ext>
            </c:extLst>
          </c:dPt>
          <c:dPt>
            <c:idx val="2"/>
            <c:bubble3D val="0"/>
            <c:spPr>
              <a:solidFill>
                <a:schemeClr val="accent3"/>
              </a:solidFill>
              <a:ln>
                <a:noFill/>
              </a:ln>
              <a:effectLst/>
            </c:spPr>
            <c:extLst>
              <c:ext xmlns:c16="http://schemas.microsoft.com/office/drawing/2014/chart" uri="{C3380CC4-5D6E-409C-BE32-E72D297353CC}">
                <c16:uniqueId val="{00000005-97FF-4690-8B9C-80B601567EF3}"/>
              </c:ext>
            </c:extLst>
          </c:dPt>
          <c:dPt>
            <c:idx val="3"/>
            <c:bubble3D val="0"/>
            <c:spPr>
              <a:solidFill>
                <a:schemeClr val="accent4"/>
              </a:solidFill>
              <a:ln>
                <a:noFill/>
              </a:ln>
              <a:effectLst/>
            </c:spPr>
            <c:extLst>
              <c:ext xmlns:c16="http://schemas.microsoft.com/office/drawing/2014/chart" uri="{C3380CC4-5D6E-409C-BE32-E72D297353CC}">
                <c16:uniqueId val="{00000007-97FF-4690-8B9C-80B601567EF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Sheet2!$A$24:$A$28</c:f>
              <c:strCache>
                <c:ptCount val="4"/>
                <c:pt idx="0">
                  <c:v>Finance</c:v>
                </c:pt>
                <c:pt idx="1">
                  <c:v>IT</c:v>
                </c:pt>
                <c:pt idx="2">
                  <c:v>Marketing</c:v>
                </c:pt>
                <c:pt idx="3">
                  <c:v>Sales</c:v>
                </c:pt>
              </c:strCache>
            </c:strRef>
          </c:cat>
          <c:val>
            <c:numRef>
              <c:f>Sheet2!$B$24:$B$28</c:f>
              <c:numCache>
                <c:formatCode>General</c:formatCode>
                <c:ptCount val="4"/>
                <c:pt idx="0">
                  <c:v>67000</c:v>
                </c:pt>
                <c:pt idx="1">
                  <c:v>27250</c:v>
                </c:pt>
                <c:pt idx="2">
                  <c:v>50750</c:v>
                </c:pt>
                <c:pt idx="3">
                  <c:v>54000</c:v>
                </c:pt>
              </c:numCache>
            </c:numRef>
          </c:val>
          <c:extLst>
            <c:ext xmlns:c16="http://schemas.microsoft.com/office/drawing/2014/chart" uri="{C3380CC4-5D6E-409C-BE32-E72D297353CC}">
              <c16:uniqueId val="{00000008-97FF-4690-8B9C-80B601567EF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Function Tasks - March 2025.xlsx]Sheet2!Product Vs. Total Revenue</c:name>
    <c:fmtId val="19"/>
  </c:pivotSource>
  <c:chart>
    <c:title>
      <c:tx>
        <c:rich>
          <a:bodyPr rot="0" spcFirstLastPara="1" vertOverflow="ellipsis" vert="horz" wrap="square" anchor="ctr" anchorCtr="1"/>
          <a:lstStyle/>
          <a:p>
            <a:pPr algn="ctr" rtl="0">
              <a:defRPr lang="en-US" sz="1400" b="1" i="1" u="sng" strike="noStrike" kern="1200" spc="0" baseline="0">
                <a:solidFill>
                  <a:schemeClr val="accent4">
                    <a:lumMod val="75000"/>
                  </a:schemeClr>
                </a:solidFill>
                <a:latin typeface="+mn-lt"/>
                <a:ea typeface="+mn-ea"/>
                <a:cs typeface="+mn-cs"/>
              </a:defRPr>
            </a:pPr>
            <a:r>
              <a:rPr lang="en-US" sz="1400" b="1" i="1" u="sng" strike="noStrike" kern="1200" spc="0" baseline="0">
                <a:solidFill>
                  <a:schemeClr val="accent4">
                    <a:lumMod val="75000"/>
                  </a:schemeClr>
                </a:solidFill>
                <a:latin typeface="+mn-lt"/>
                <a:ea typeface="+mn-ea"/>
                <a:cs typeface="+mn-cs"/>
              </a:rPr>
              <a:t>Product Vs. Total Revenue</a:t>
            </a:r>
          </a:p>
        </c:rich>
      </c:tx>
      <c:overlay val="0"/>
      <c:spPr>
        <a:noFill/>
        <a:ln>
          <a:noFill/>
        </a:ln>
        <a:effectLst/>
      </c:spPr>
      <c:txPr>
        <a:bodyPr rot="0" spcFirstLastPara="1" vertOverflow="ellipsis" vert="horz" wrap="square" anchor="ctr" anchorCtr="1"/>
        <a:lstStyle/>
        <a:p>
          <a:pPr algn="ctr" rtl="0">
            <a:defRPr lang="en-US" sz="1400" b="1" i="1" u="sng" strike="noStrike" kern="1200" spc="0" baseline="0">
              <a:solidFill>
                <a:schemeClr val="accent4">
                  <a:lumMod val="7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231718898385564E-2"/>
          <c:y val="0.19385964912280698"/>
          <c:w val="0.8072567317974142"/>
          <c:h val="0.66128904939514144"/>
        </c:manualLayout>
      </c:layout>
      <c:barChart>
        <c:barDir val="col"/>
        <c:grouping val="clustered"/>
        <c:varyColors val="0"/>
        <c:ser>
          <c:idx val="0"/>
          <c:order val="0"/>
          <c:tx>
            <c:strRef>
              <c:f>Sheet2!$E$20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Sheet2!$D$21:$D$25</c:f>
              <c:strCache>
                <c:ptCount val="4"/>
                <c:pt idx="0">
                  <c:v>Laptop</c:v>
                </c:pt>
                <c:pt idx="1">
                  <c:v>Monitor</c:v>
                </c:pt>
                <c:pt idx="2">
                  <c:v>Mouse</c:v>
                </c:pt>
                <c:pt idx="3">
                  <c:v>Keyboard</c:v>
                </c:pt>
              </c:strCache>
            </c:strRef>
          </c:cat>
          <c:val>
            <c:numRef>
              <c:f>Sheet2!$E$21:$E$25</c:f>
              <c:numCache>
                <c:formatCode>General</c:formatCode>
                <c:ptCount val="4"/>
                <c:pt idx="0">
                  <c:v>72000</c:v>
                </c:pt>
                <c:pt idx="1">
                  <c:v>71250</c:v>
                </c:pt>
                <c:pt idx="2">
                  <c:v>45750</c:v>
                </c:pt>
                <c:pt idx="3">
                  <c:v>10000</c:v>
                </c:pt>
              </c:numCache>
            </c:numRef>
          </c:val>
          <c:extLst>
            <c:ext xmlns:c16="http://schemas.microsoft.com/office/drawing/2014/chart" uri="{C3380CC4-5D6E-409C-BE32-E72D297353CC}">
              <c16:uniqueId val="{00000000-8124-4A01-A173-AC2FF5F044EE}"/>
            </c:ext>
          </c:extLst>
        </c:ser>
        <c:dLbls>
          <c:dLblPos val="outEnd"/>
          <c:showLegendKey val="0"/>
          <c:showVal val="1"/>
          <c:showCatName val="0"/>
          <c:showSerName val="0"/>
          <c:showPercent val="0"/>
          <c:showBubbleSize val="0"/>
        </c:dLbls>
        <c:gapWidth val="65"/>
        <c:axId val="388974928"/>
        <c:axId val="388969168"/>
      </c:barChart>
      <c:catAx>
        <c:axId val="3889749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388969168"/>
        <c:crosses val="autoZero"/>
        <c:auto val="1"/>
        <c:lblAlgn val="ctr"/>
        <c:lblOffset val="100"/>
        <c:noMultiLvlLbl val="0"/>
      </c:catAx>
      <c:valAx>
        <c:axId val="388969168"/>
        <c:scaling>
          <c:orientation val="minMax"/>
        </c:scaling>
        <c:delete val="1"/>
        <c:axPos val="l"/>
        <c:numFmt formatCode="General" sourceLinked="1"/>
        <c:majorTickMark val="none"/>
        <c:minorTickMark val="none"/>
        <c:tickLblPos val="nextTo"/>
        <c:crossAx val="38897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2</xdr:col>
      <xdr:colOff>372688</xdr:colOff>
      <xdr:row>2</xdr:row>
      <xdr:rowOff>98175</xdr:rowOff>
    </xdr:from>
    <xdr:to>
      <xdr:col>4</xdr:col>
      <xdr:colOff>360738</xdr:colOff>
      <xdr:row>10</xdr:row>
      <xdr:rowOff>75179</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6E710CF4-25F1-412D-87D9-6D5ECF1B30D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933008" y="982095"/>
              <a:ext cx="1493000" cy="14400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506038</xdr:colOff>
      <xdr:row>2</xdr:row>
      <xdr:rowOff>99060</xdr:rowOff>
    </xdr:from>
    <xdr:to>
      <xdr:col>5</xdr:col>
      <xdr:colOff>36195</xdr:colOff>
      <xdr:row>9</xdr:row>
      <xdr:rowOff>175260</xdr:rowOff>
    </xdr:to>
    <mc:AlternateContent xmlns:mc="http://schemas.openxmlformats.org/markup-compatibility/2006" xmlns:a14="http://schemas.microsoft.com/office/drawing/2010/main">
      <mc:Choice Requires="a14">
        <xdr:graphicFrame macro="">
          <xdr:nvGraphicFramePr>
            <xdr:cNvPr id="3" name="Sales Region">
              <a:extLst>
                <a:ext uri="{FF2B5EF4-FFF2-40B4-BE49-F238E27FC236}">
                  <a16:creationId xmlns:a16="http://schemas.microsoft.com/office/drawing/2014/main" id="{0926575F-E4A6-4738-83FE-34E3DC268C40}"/>
                </a:ext>
              </a:extLst>
            </xdr:cNvPr>
            <xdr:cNvGraphicFramePr/>
          </xdr:nvGraphicFramePr>
          <xdr:xfrm>
            <a:off x="0" y="0"/>
            <a:ext cx="0" cy="0"/>
          </xdr:xfrm>
          <a:graphic>
            <a:graphicData uri="http://schemas.microsoft.com/office/drawing/2010/slicer">
              <sle:slicer xmlns:sle="http://schemas.microsoft.com/office/drawing/2010/slicer" name="Sales Region"/>
            </a:graphicData>
          </a:graphic>
        </xdr:graphicFrame>
      </mc:Choice>
      <mc:Fallback xmlns="">
        <xdr:sp macro="" textlink="">
          <xdr:nvSpPr>
            <xdr:cNvPr id="0" name=""/>
            <xdr:cNvSpPr>
              <a:spLocks noTextEdit="1"/>
            </xdr:cNvSpPr>
          </xdr:nvSpPr>
          <xdr:spPr>
            <a:xfrm>
              <a:off x="4506538" y="984885"/>
              <a:ext cx="1158932" cy="1343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334588</xdr:colOff>
      <xdr:row>10</xdr:row>
      <xdr:rowOff>130560</xdr:rowOff>
    </xdr:from>
    <xdr:to>
      <xdr:col>4</xdr:col>
      <xdr:colOff>368358</xdr:colOff>
      <xdr:row>18</xdr:row>
      <xdr:rowOff>107564</xdr:rowOff>
    </xdr:to>
    <mc:AlternateContent xmlns:mc="http://schemas.openxmlformats.org/markup-compatibility/2006" xmlns:a14="http://schemas.microsoft.com/office/drawing/2010/main">
      <mc:Choice Requires="a14">
        <xdr:graphicFrame macro="">
          <xdr:nvGraphicFramePr>
            <xdr:cNvPr id="4" name="Product">
              <a:extLst>
                <a:ext uri="{FF2B5EF4-FFF2-40B4-BE49-F238E27FC236}">
                  <a16:creationId xmlns:a16="http://schemas.microsoft.com/office/drawing/2014/main" id="{2261BF4C-9946-4A5D-8193-5F22376E761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887288" y="2464185"/>
              <a:ext cx="1538720" cy="142480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609600</xdr:colOff>
      <xdr:row>1</xdr:row>
      <xdr:rowOff>7620</xdr:rowOff>
    </xdr:from>
    <xdr:to>
      <xdr:col>9</xdr:col>
      <xdr:colOff>350520</xdr:colOff>
      <xdr:row>11</xdr:row>
      <xdr:rowOff>121920</xdr:rowOff>
    </xdr:to>
    <xdr:graphicFrame macro="">
      <xdr:nvGraphicFramePr>
        <xdr:cNvPr id="6" name="Chart 5">
          <a:extLst>
            <a:ext uri="{FF2B5EF4-FFF2-40B4-BE49-F238E27FC236}">
              <a16:creationId xmlns:a16="http://schemas.microsoft.com/office/drawing/2014/main" id="{8EE13BE4-AAB7-DB98-31F7-90D9A9229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579120</xdr:colOff>
      <xdr:row>12</xdr:row>
      <xdr:rowOff>137160</xdr:rowOff>
    </xdr:from>
    <xdr:to>
      <xdr:col>9</xdr:col>
      <xdr:colOff>266700</xdr:colOff>
      <xdr:row>23</xdr:row>
      <xdr:rowOff>163830</xdr:rowOff>
    </xdr:to>
    <xdr:graphicFrame macro="">
      <xdr:nvGraphicFramePr>
        <xdr:cNvPr id="7" name="Chart 6">
          <a:extLst>
            <a:ext uri="{FF2B5EF4-FFF2-40B4-BE49-F238E27FC236}">
              <a16:creationId xmlns:a16="http://schemas.microsoft.com/office/drawing/2014/main" id="{F64295B7-0F4E-1829-34BA-ED119FFC5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510540</xdr:colOff>
      <xdr:row>0</xdr:row>
      <xdr:rowOff>693420</xdr:rowOff>
    </xdr:from>
    <xdr:to>
      <xdr:col>13</xdr:col>
      <xdr:colOff>274320</xdr:colOff>
      <xdr:row>12</xdr:row>
      <xdr:rowOff>30480</xdr:rowOff>
    </xdr:to>
    <xdr:graphicFrame macro="">
      <xdr:nvGraphicFramePr>
        <xdr:cNvPr id="9" name="Chart 8">
          <a:extLst>
            <a:ext uri="{FF2B5EF4-FFF2-40B4-BE49-F238E27FC236}">
              <a16:creationId xmlns:a16="http://schemas.microsoft.com/office/drawing/2014/main" id="{3B4C4239-DC13-8D52-282F-FEE06C670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388620</xdr:colOff>
      <xdr:row>12</xdr:row>
      <xdr:rowOff>152400</xdr:rowOff>
    </xdr:from>
    <xdr:to>
      <xdr:col>13</xdr:col>
      <xdr:colOff>7620</xdr:colOff>
      <xdr:row>23</xdr:row>
      <xdr:rowOff>106680</xdr:rowOff>
    </xdr:to>
    <xdr:graphicFrame macro="">
      <xdr:nvGraphicFramePr>
        <xdr:cNvPr id="11" name="Product Vs. Revenue">
          <a:extLst>
            <a:ext uri="{FF2B5EF4-FFF2-40B4-BE49-F238E27FC236}">
              <a16:creationId xmlns:a16="http://schemas.microsoft.com/office/drawing/2014/main" id="{AD85CCCA-1F66-0C41-5B14-3AD225121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xdr:col>
      <xdr:colOff>457200</xdr:colOff>
      <xdr:row>10</xdr:row>
      <xdr:rowOff>38100</xdr:rowOff>
    </xdr:from>
    <xdr:to>
      <xdr:col>5</xdr:col>
      <xdr:colOff>59055</xdr:colOff>
      <xdr:row>18</xdr:row>
      <xdr:rowOff>99060</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90E2FDA9-7AD8-BDFF-97E3-DA9AF6E219A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457700" y="2371725"/>
              <a:ext cx="1230630" cy="15087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137160</xdr:colOff>
      <xdr:row>5</xdr:row>
      <xdr:rowOff>114300</xdr:rowOff>
    </xdr:from>
    <xdr:to>
      <xdr:col>9</xdr:col>
      <xdr:colOff>586740</xdr:colOff>
      <xdr:row>16</xdr:row>
      <xdr:rowOff>99060</xdr:rowOff>
    </xdr:to>
    <xdr:graphicFrame macro="">
      <xdr:nvGraphicFramePr>
        <xdr:cNvPr id="6" name="Monthly Sales">
          <a:extLst>
            <a:ext uri="{FF2B5EF4-FFF2-40B4-BE49-F238E27FC236}">
              <a16:creationId xmlns:a16="http://schemas.microsoft.com/office/drawing/2014/main" id="{0AEB834A-47A5-462C-A7A6-8666CA90A8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137160</xdr:colOff>
      <xdr:row>16</xdr:row>
      <xdr:rowOff>144780</xdr:rowOff>
    </xdr:from>
    <xdr:to>
      <xdr:col>9</xdr:col>
      <xdr:colOff>586740</xdr:colOff>
      <xdr:row>29</xdr:row>
      <xdr:rowOff>49530</xdr:rowOff>
    </xdr:to>
    <xdr:graphicFrame macro="">
      <xdr:nvGraphicFramePr>
        <xdr:cNvPr id="7" name="Top Employee">
          <a:extLst>
            <a:ext uri="{FF2B5EF4-FFF2-40B4-BE49-F238E27FC236}">
              <a16:creationId xmlns:a16="http://schemas.microsoft.com/office/drawing/2014/main" id="{5729ACAD-20F7-4B11-9962-B349E62DB8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30480</xdr:colOff>
      <xdr:row>16</xdr:row>
      <xdr:rowOff>152400</xdr:rowOff>
    </xdr:from>
    <xdr:to>
      <xdr:col>17</xdr:col>
      <xdr:colOff>251460</xdr:colOff>
      <xdr:row>29</xdr:row>
      <xdr:rowOff>38100</xdr:rowOff>
    </xdr:to>
    <xdr:graphicFrame macro="">
      <xdr:nvGraphicFramePr>
        <xdr:cNvPr id="8" name="Sales Performance">
          <a:extLst>
            <a:ext uri="{FF2B5EF4-FFF2-40B4-BE49-F238E27FC236}">
              <a16:creationId xmlns:a16="http://schemas.microsoft.com/office/drawing/2014/main" id="{C24ACC47-DF9C-4ABB-9856-49CE34EDD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60960</xdr:colOff>
      <xdr:row>5</xdr:row>
      <xdr:rowOff>114300</xdr:rowOff>
    </xdr:from>
    <xdr:to>
      <xdr:col>2</xdr:col>
      <xdr:colOff>76200</xdr:colOff>
      <xdr:row>13</xdr:row>
      <xdr:rowOff>106680</xdr:rowOff>
    </xdr:to>
    <mc:AlternateContent xmlns:mc="http://schemas.openxmlformats.org/markup-compatibility/2006" xmlns:a14="http://schemas.microsoft.com/office/drawing/2010/main">
      <mc:Choice Requires="a14">
        <xdr:graphicFrame macro="">
          <xdr:nvGraphicFramePr>
            <xdr:cNvPr id="13" name="Department 2">
              <a:extLst>
                <a:ext uri="{FF2B5EF4-FFF2-40B4-BE49-F238E27FC236}">
                  <a16:creationId xmlns:a16="http://schemas.microsoft.com/office/drawing/2014/main" id="{A276A8AE-785F-4BA7-9F7E-5107364E90BF}"/>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60960" y="841874"/>
              <a:ext cx="1165860" cy="14746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60960</xdr:colOff>
      <xdr:row>2</xdr:row>
      <xdr:rowOff>99060</xdr:rowOff>
    </xdr:from>
    <xdr:to>
      <xdr:col>17</xdr:col>
      <xdr:colOff>220980</xdr:colOff>
      <xdr:row>5</xdr:row>
      <xdr:rowOff>129540</xdr:rowOff>
    </xdr:to>
    <mc:AlternateContent xmlns:mc="http://schemas.openxmlformats.org/markup-compatibility/2006" xmlns:a14="http://schemas.microsoft.com/office/drawing/2010/main">
      <mc:Choice Requires="a14">
        <xdr:graphicFrame macro="">
          <xdr:nvGraphicFramePr>
            <xdr:cNvPr id="14" name="Sales Region 1">
              <a:extLst>
                <a:ext uri="{FF2B5EF4-FFF2-40B4-BE49-F238E27FC236}">
                  <a16:creationId xmlns:a16="http://schemas.microsoft.com/office/drawing/2014/main" id="{8D475924-69F4-4C10-BCCA-0D34E6B7093E}"/>
                </a:ext>
              </a:extLst>
            </xdr:cNvPr>
            <xdr:cNvGraphicFramePr/>
          </xdr:nvGraphicFramePr>
          <xdr:xfrm>
            <a:off x="0" y="0"/>
            <a:ext cx="0" cy="0"/>
          </xdr:xfrm>
          <a:graphic>
            <a:graphicData uri="http://schemas.microsoft.com/office/drawing/2010/slicer">
              <sle:slicer xmlns:sle="http://schemas.microsoft.com/office/drawing/2010/slicer" name="Sales Region 1"/>
            </a:graphicData>
          </a:graphic>
        </xdr:graphicFrame>
      </mc:Choice>
      <mc:Fallback xmlns="">
        <xdr:sp macro="" textlink="">
          <xdr:nvSpPr>
            <xdr:cNvPr id="0" name=""/>
            <xdr:cNvSpPr>
              <a:spLocks noTextEdit="1"/>
            </xdr:cNvSpPr>
          </xdr:nvSpPr>
          <xdr:spPr>
            <a:xfrm>
              <a:off x="6827520" y="236220"/>
              <a:ext cx="2903220" cy="5791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13</xdr:row>
      <xdr:rowOff>137161</xdr:rowOff>
    </xdr:from>
    <xdr:to>
      <xdr:col>2</xdr:col>
      <xdr:colOff>76200</xdr:colOff>
      <xdr:row>22</xdr:row>
      <xdr:rowOff>53341</xdr:rowOff>
    </xdr:to>
    <mc:AlternateContent xmlns:mc="http://schemas.openxmlformats.org/markup-compatibility/2006" xmlns:a14="http://schemas.microsoft.com/office/drawing/2010/main">
      <mc:Choice Requires="a14">
        <xdr:graphicFrame macro="">
          <xdr:nvGraphicFramePr>
            <xdr:cNvPr id="15" name="Product 1">
              <a:extLst>
                <a:ext uri="{FF2B5EF4-FFF2-40B4-BE49-F238E27FC236}">
                  <a16:creationId xmlns:a16="http://schemas.microsoft.com/office/drawing/2014/main" id="{90D739E5-0750-4FF3-B51D-A0C66CB63B41}"/>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53340" y="2352539"/>
              <a:ext cx="1203960" cy="155652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38100</xdr:colOff>
      <xdr:row>5</xdr:row>
      <xdr:rowOff>144780</xdr:rowOff>
    </xdr:from>
    <xdr:to>
      <xdr:col>17</xdr:col>
      <xdr:colOff>220980</xdr:colOff>
      <xdr:row>16</xdr:row>
      <xdr:rowOff>114300</xdr:rowOff>
    </xdr:to>
    <xdr:graphicFrame macro="">
      <xdr:nvGraphicFramePr>
        <xdr:cNvPr id="17" name="Product Vs. Revenue">
          <a:extLst>
            <a:ext uri="{FF2B5EF4-FFF2-40B4-BE49-F238E27FC236}">
              <a16:creationId xmlns:a16="http://schemas.microsoft.com/office/drawing/2014/main" id="{D9955E97-6236-4EB4-BBBA-88DAB04A0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22860</xdr:colOff>
      <xdr:row>22</xdr:row>
      <xdr:rowOff>76200</xdr:rowOff>
    </xdr:from>
    <xdr:to>
      <xdr:col>2</xdr:col>
      <xdr:colOff>91440</xdr:colOff>
      <xdr:row>29</xdr:row>
      <xdr:rowOff>30480</xdr:rowOff>
    </xdr:to>
    <mc:AlternateContent xmlns:mc="http://schemas.openxmlformats.org/markup-compatibility/2006" xmlns:a14="http://schemas.microsoft.com/office/drawing/2010/main">
      <mc:Choice Requires="a14">
        <xdr:graphicFrame macro="">
          <xdr:nvGraphicFramePr>
            <xdr:cNvPr id="18" name="MONTH 1">
              <a:extLst>
                <a:ext uri="{FF2B5EF4-FFF2-40B4-BE49-F238E27FC236}">
                  <a16:creationId xmlns:a16="http://schemas.microsoft.com/office/drawing/2014/main" id="{08AB8610-E75D-4B0E-920F-6BE06817E6A9}"/>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2860" y="3954780"/>
              <a:ext cx="1234440" cy="11582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99060</xdr:colOff>
      <xdr:row>0</xdr:row>
      <xdr:rowOff>0</xdr:rowOff>
    </xdr:from>
    <xdr:to>
      <xdr:col>10</xdr:col>
      <xdr:colOff>60960</xdr:colOff>
      <xdr:row>2</xdr:row>
      <xdr:rowOff>30480</xdr:rowOff>
    </xdr:to>
    <xdr:sp macro="" textlink="">
      <xdr:nvSpPr>
        <xdr:cNvPr id="2" name="TextBox 1">
          <a:extLst>
            <a:ext uri="{FF2B5EF4-FFF2-40B4-BE49-F238E27FC236}">
              <a16:creationId xmlns:a16="http://schemas.microsoft.com/office/drawing/2014/main" id="{3DEAD23D-01C0-8B36-A622-F59FE6161799}"/>
            </a:ext>
          </a:extLst>
        </xdr:cNvPr>
        <xdr:cNvSpPr txBox="1"/>
      </xdr:nvSpPr>
      <xdr:spPr>
        <a:xfrm>
          <a:off x="3756660" y="0"/>
          <a:ext cx="2400300" cy="39624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200" b="1">
              <a:solidFill>
                <a:schemeClr val="bg1"/>
              </a:solidFill>
            </a:rPr>
            <a:t>SALES DASHBOARD</a:t>
          </a:r>
        </a:p>
      </xdr:txBody>
    </xdr:sp>
    <xdr:clientData/>
  </xdr:twoCellAnchor>
  <xdr:twoCellAnchor>
    <xdr:from>
      <xdr:col>2</xdr:col>
      <xdr:colOff>160020</xdr:colOff>
      <xdr:row>2</xdr:row>
      <xdr:rowOff>15240</xdr:rowOff>
    </xdr:from>
    <xdr:to>
      <xdr:col>4</xdr:col>
      <xdr:colOff>312420</xdr:colOff>
      <xdr:row>5</xdr:row>
      <xdr:rowOff>38100</xdr:rowOff>
    </xdr:to>
    <xdr:grpSp>
      <xdr:nvGrpSpPr>
        <xdr:cNvPr id="5" name="Group 4">
          <a:extLst>
            <a:ext uri="{FF2B5EF4-FFF2-40B4-BE49-F238E27FC236}">
              <a16:creationId xmlns:a16="http://schemas.microsoft.com/office/drawing/2014/main" id="{8361763D-FD38-8401-6C04-BC285A5735EB}"/>
            </a:ext>
          </a:extLst>
        </xdr:cNvPr>
        <xdr:cNvGrpSpPr/>
      </xdr:nvGrpSpPr>
      <xdr:grpSpPr>
        <a:xfrm>
          <a:off x="1379220" y="381000"/>
          <a:ext cx="1371600" cy="586740"/>
          <a:chOff x="1379220" y="381000"/>
          <a:chExt cx="1371600" cy="586740"/>
        </a:xfrm>
      </xdr:grpSpPr>
      <xdr:sp macro="" textlink="Sheet2!$A$4:$A$4">
        <xdr:nvSpPr>
          <xdr:cNvPr id="11" name="Rectangle: Rounded Corners 10">
            <a:extLst>
              <a:ext uri="{FF2B5EF4-FFF2-40B4-BE49-F238E27FC236}">
                <a16:creationId xmlns:a16="http://schemas.microsoft.com/office/drawing/2014/main" id="{34BA7F58-1EDD-7ADC-557D-F4D9DE3E1748}"/>
              </a:ext>
            </a:extLst>
          </xdr:cNvPr>
          <xdr:cNvSpPr/>
        </xdr:nvSpPr>
        <xdr:spPr>
          <a:xfrm>
            <a:off x="1379220" y="594360"/>
            <a:ext cx="1371600" cy="373380"/>
          </a:xfrm>
          <a:prstGeom prst="roundRect">
            <a:avLst/>
          </a:prstGeom>
          <a:solidFill>
            <a:schemeClr val="accent1"/>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fld id="{829281F9-DB65-4883-8031-04D61F3EA1CA}" type="TxLink">
              <a:rPr lang="en-US" sz="1600" b="1" i="0" u="none" strike="noStrike">
                <a:solidFill>
                  <a:schemeClr val="bg1"/>
                </a:solidFill>
                <a:latin typeface="Aptos Narrow"/>
              </a:rPr>
              <a:pPr algn="ctr"/>
              <a:t>199000</a:t>
            </a:fld>
            <a:endParaRPr lang="en-GB" sz="1600" b="1">
              <a:solidFill>
                <a:schemeClr val="bg1"/>
              </a:solidFill>
            </a:endParaRPr>
          </a:p>
        </xdr:txBody>
      </xdr:sp>
      <xdr:sp macro="" textlink="">
        <xdr:nvSpPr>
          <xdr:cNvPr id="4" name="TextBox 3">
            <a:extLst>
              <a:ext uri="{FF2B5EF4-FFF2-40B4-BE49-F238E27FC236}">
                <a16:creationId xmlns:a16="http://schemas.microsoft.com/office/drawing/2014/main" id="{AC7CAE53-5217-2D48-2982-8FB28A463B44}"/>
              </a:ext>
            </a:extLst>
          </xdr:cNvPr>
          <xdr:cNvSpPr txBox="1"/>
        </xdr:nvSpPr>
        <xdr:spPr>
          <a:xfrm>
            <a:off x="1379220" y="381000"/>
            <a:ext cx="1371600" cy="37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Total Revenue</a:t>
            </a:r>
          </a:p>
        </xdr:txBody>
      </xdr:sp>
    </xdr:grpSp>
    <xdr:clientData/>
  </xdr:twoCellAnchor>
  <xdr:twoCellAnchor>
    <xdr:from>
      <xdr:col>7</xdr:col>
      <xdr:colOff>274320</xdr:colOff>
      <xdr:row>2</xdr:row>
      <xdr:rowOff>45720</xdr:rowOff>
    </xdr:from>
    <xdr:to>
      <xdr:col>9</xdr:col>
      <xdr:colOff>426720</xdr:colOff>
      <xdr:row>5</xdr:row>
      <xdr:rowOff>68580</xdr:rowOff>
    </xdr:to>
    <xdr:grpSp>
      <xdr:nvGrpSpPr>
        <xdr:cNvPr id="9" name="Group 8">
          <a:extLst>
            <a:ext uri="{FF2B5EF4-FFF2-40B4-BE49-F238E27FC236}">
              <a16:creationId xmlns:a16="http://schemas.microsoft.com/office/drawing/2014/main" id="{9E9E5966-F140-48C2-B3B0-25A92BE22DD2}"/>
            </a:ext>
          </a:extLst>
        </xdr:cNvPr>
        <xdr:cNvGrpSpPr/>
      </xdr:nvGrpSpPr>
      <xdr:grpSpPr>
        <a:xfrm>
          <a:off x="4541520" y="411480"/>
          <a:ext cx="1371600" cy="586740"/>
          <a:chOff x="1379220" y="381000"/>
          <a:chExt cx="1371600" cy="586740"/>
        </a:xfrm>
      </xdr:grpSpPr>
      <xdr:sp macro="" textlink="Sheet2!G31">
        <xdr:nvSpPr>
          <xdr:cNvPr id="10" name="Rectangle: Rounded Corners 9">
            <a:extLst>
              <a:ext uri="{FF2B5EF4-FFF2-40B4-BE49-F238E27FC236}">
                <a16:creationId xmlns:a16="http://schemas.microsoft.com/office/drawing/2014/main" id="{8E2B7FA8-221D-659B-345C-E81DAF3D4459}"/>
              </a:ext>
            </a:extLst>
          </xdr:cNvPr>
          <xdr:cNvSpPr/>
        </xdr:nvSpPr>
        <xdr:spPr>
          <a:xfrm>
            <a:off x="1379220" y="594360"/>
            <a:ext cx="1371600" cy="373380"/>
          </a:xfrm>
          <a:prstGeom prst="roundRect">
            <a:avLst/>
          </a:prstGeom>
          <a:solidFill>
            <a:schemeClr val="accent1"/>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fld id="{A5833CF1-78C0-47E3-ACF8-FD3C51E889BA}" type="TxLink">
              <a:rPr lang="en-US" sz="1600" b="1" i="0" u="none" strike="noStrike">
                <a:solidFill>
                  <a:schemeClr val="bg1"/>
                </a:solidFill>
                <a:latin typeface="Aptos Narrow"/>
              </a:rPr>
              <a:pPr algn="ctr"/>
              <a:t>30</a:t>
            </a:fld>
            <a:endParaRPr lang="en-GB" sz="2400" b="1">
              <a:solidFill>
                <a:schemeClr val="bg1"/>
              </a:solidFill>
            </a:endParaRPr>
          </a:p>
        </xdr:txBody>
      </xdr:sp>
      <xdr:sp macro="" textlink="">
        <xdr:nvSpPr>
          <xdr:cNvPr id="12" name="TextBox 11">
            <a:extLst>
              <a:ext uri="{FF2B5EF4-FFF2-40B4-BE49-F238E27FC236}">
                <a16:creationId xmlns:a16="http://schemas.microsoft.com/office/drawing/2014/main" id="{121D1CAE-3DB1-2F73-2DEB-A51864E9A71E}"/>
              </a:ext>
            </a:extLst>
          </xdr:cNvPr>
          <xdr:cNvSpPr txBox="1"/>
        </xdr:nvSpPr>
        <xdr:spPr>
          <a:xfrm>
            <a:off x="1379220" y="381000"/>
            <a:ext cx="1371600" cy="37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No.</a:t>
            </a:r>
            <a:r>
              <a:rPr lang="en-GB" sz="1100" b="1" baseline="0"/>
              <a:t> Of Employee</a:t>
            </a:r>
            <a:endParaRPr lang="en-GB" sz="1100" b="1"/>
          </a:p>
        </xdr:txBody>
      </xdr:sp>
    </xdr:grpSp>
    <xdr:clientData/>
  </xdr:twoCellAnchor>
  <xdr:twoCellAnchor>
    <xdr:from>
      <xdr:col>4</xdr:col>
      <xdr:colOff>518160</xdr:colOff>
      <xdr:row>2</xdr:row>
      <xdr:rowOff>22860</xdr:rowOff>
    </xdr:from>
    <xdr:to>
      <xdr:col>7</xdr:col>
      <xdr:colOff>60960</xdr:colOff>
      <xdr:row>5</xdr:row>
      <xdr:rowOff>45720</xdr:rowOff>
    </xdr:to>
    <xdr:grpSp>
      <xdr:nvGrpSpPr>
        <xdr:cNvPr id="16" name="Group 15">
          <a:extLst>
            <a:ext uri="{FF2B5EF4-FFF2-40B4-BE49-F238E27FC236}">
              <a16:creationId xmlns:a16="http://schemas.microsoft.com/office/drawing/2014/main" id="{1D473077-9F00-4FF9-8A2D-274582359821}"/>
            </a:ext>
          </a:extLst>
        </xdr:cNvPr>
        <xdr:cNvGrpSpPr/>
      </xdr:nvGrpSpPr>
      <xdr:grpSpPr>
        <a:xfrm>
          <a:off x="2956560" y="388620"/>
          <a:ext cx="1371600" cy="586740"/>
          <a:chOff x="1379220" y="381000"/>
          <a:chExt cx="1371600" cy="586740"/>
        </a:xfrm>
      </xdr:grpSpPr>
      <xdr:sp macro="" textlink="Sheet2!G28">
        <xdr:nvSpPr>
          <xdr:cNvPr id="19" name="Rectangle: Rounded Corners 18">
            <a:extLst>
              <a:ext uri="{FF2B5EF4-FFF2-40B4-BE49-F238E27FC236}">
                <a16:creationId xmlns:a16="http://schemas.microsoft.com/office/drawing/2014/main" id="{E868FFD8-E2E1-1E0E-5417-5A25E73031F4}"/>
              </a:ext>
            </a:extLst>
          </xdr:cNvPr>
          <xdr:cNvSpPr/>
        </xdr:nvSpPr>
        <xdr:spPr>
          <a:xfrm>
            <a:off x="1379220" y="594360"/>
            <a:ext cx="1371600" cy="373380"/>
          </a:xfrm>
          <a:prstGeom prst="roundRect">
            <a:avLst/>
          </a:prstGeom>
          <a:solidFill>
            <a:schemeClr val="accent1"/>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fld id="{77AA34B2-83B2-4DC4-829D-4A083A6DC87B}" type="TxLink">
              <a:rPr lang="en-US" sz="1600" b="1" i="0" u="none" strike="noStrike">
                <a:solidFill>
                  <a:schemeClr val="bg1"/>
                </a:solidFill>
                <a:latin typeface="Aptos Narrow"/>
              </a:rPr>
              <a:pPr algn="ctr"/>
              <a:t>6633.33</a:t>
            </a:fld>
            <a:endParaRPr lang="en-GB" sz="2400" b="1">
              <a:solidFill>
                <a:schemeClr val="bg1"/>
              </a:solidFill>
            </a:endParaRPr>
          </a:p>
        </xdr:txBody>
      </xdr:sp>
      <xdr:sp macro="" textlink="">
        <xdr:nvSpPr>
          <xdr:cNvPr id="20" name="TextBox 19">
            <a:extLst>
              <a:ext uri="{FF2B5EF4-FFF2-40B4-BE49-F238E27FC236}">
                <a16:creationId xmlns:a16="http://schemas.microsoft.com/office/drawing/2014/main" id="{5D3FF6B7-425A-40C0-BBD6-55339C2B5458}"/>
              </a:ext>
            </a:extLst>
          </xdr:cNvPr>
          <xdr:cNvSpPr txBox="1"/>
        </xdr:nvSpPr>
        <xdr:spPr>
          <a:xfrm>
            <a:off x="1379220" y="381000"/>
            <a:ext cx="1371600" cy="37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Average Revenue</a:t>
            </a:r>
          </a:p>
        </xdr:txBody>
      </xdr:sp>
    </xdr:grpSp>
    <xdr:clientData/>
  </xdr:twoCellAnchor>
</xdr:wsDr>
</file>

<file path=xl/persons/person.xml><?xml version="1.0" encoding="utf-8"?>
<personList xmlns="http://schemas.microsoft.com/office/spreadsheetml/2018/threadedcomments" xmlns:x="http://schemas.openxmlformats.org/spreadsheetml/2006/main">
  <person displayName="Tolulope Awoyemi" id="{41378BD8-0351-422C-9029-960B86613D5B}" userId="S::Tolulope@jirehcomputers.com::e7ca4f0f-7aa5-42fd-8df6-989aa29e4d55"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LULOPE Awoyemi" refreshedDate="45853.187985532408" createdVersion="8" refreshedVersion="8" minRefreshableVersion="3" recordCount="30" xr:uid="{21870EEC-FA67-4262-8F7A-DCE12D87AE4F}">
  <cacheSource type="worksheet">
    <worksheetSource ref="A1:L31" sheet="Data (2)"/>
  </cacheSource>
  <cacheFields count="12">
    <cacheField name="Date" numFmtId="0">
      <sharedItems/>
    </cacheField>
    <cacheField name="Employee Name" numFmtId="0">
      <sharedItems count="6">
        <s v="Techbams White"/>
        <s v="Kemi Johnson"/>
        <s v="David Lee"/>
        <s v="Clara Davis"/>
        <s v="Bright King"/>
        <s v="Nike Smith"/>
      </sharedItems>
    </cacheField>
    <cacheField name="Department" numFmtId="0">
      <sharedItems count="4">
        <s v="Sales"/>
        <s v="Marketing"/>
        <s v="Finance"/>
        <s v="IT"/>
      </sharedItems>
    </cacheField>
    <cacheField name="Sales Region" numFmtId="0">
      <sharedItems count="4">
        <s v="North"/>
        <s v="West"/>
        <s v="East"/>
        <s v="South"/>
      </sharedItems>
    </cacheField>
    <cacheField name="Product" numFmtId="0">
      <sharedItems count="4">
        <s v="Keyboard"/>
        <s v="Laptop"/>
        <s v="Monitor"/>
        <s v="Mouse"/>
      </sharedItems>
    </cacheField>
    <cacheField name="Units Sold" numFmtId="0">
      <sharedItems containsSemiMixedTypes="0" containsString="0" containsNumber="1" containsInteger="1" minValue="1" maxValue="20"/>
    </cacheField>
    <cacheField name="Unit Price" numFmtId="0">
      <sharedItems containsSemiMixedTypes="0" containsString="0" containsNumber="1" containsInteger="1" minValue="250" maxValue="1000"/>
    </cacheField>
    <cacheField name="Total Revenue" numFmtId="0">
      <sharedItems containsSemiMixedTypes="0" containsString="0" containsNumber="1" containsInteger="1" minValue="250" maxValue="19000" count="22">
        <n v="4000"/>
        <n v="250"/>
        <n v="11250"/>
        <n v="5250"/>
        <n v="3750"/>
        <n v="1000"/>
        <n v="4500"/>
        <n v="6000"/>
        <n v="2000"/>
        <n v="13000"/>
        <n v="3500"/>
        <n v="13500"/>
        <n v="1500"/>
        <n v="8000"/>
        <n v="12000"/>
        <n v="9500"/>
        <n v="19000"/>
        <n v="2750"/>
        <n v="9000"/>
        <n v="3250"/>
        <n v="5000"/>
        <n v="10500"/>
      </sharedItems>
    </cacheField>
    <cacheField name="Target" numFmtId="0">
      <sharedItems containsSemiMixedTypes="0" containsString="0" containsNumber="1" containsInteger="1" minValue="2053" maxValue="7531"/>
    </cacheField>
    <cacheField name="Status" numFmtId="0">
      <sharedItems count="2">
        <s v="Met"/>
        <s v="Missed"/>
      </sharedItems>
    </cacheField>
    <cacheField name="Email" numFmtId="0">
      <sharedItems/>
    </cacheField>
    <cacheField name="MONTH" numFmtId="0">
      <sharedItems containsSemiMixedTypes="0" containsString="0" containsNumber="1" containsInteger="1" minValue="1" maxValue="3" count="3">
        <n v="1"/>
        <n v="3"/>
        <n v="2"/>
      </sharedItems>
    </cacheField>
  </cacheFields>
  <extLst>
    <ext xmlns:x14="http://schemas.microsoft.com/office/spreadsheetml/2009/9/main" uri="{725AE2AE-9491-48be-B2B4-4EB974FC3084}">
      <x14:pivotCacheDefinition pivotCacheId="11757282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s v="2024-01-24"/>
    <x v="0"/>
    <x v="0"/>
    <x v="0"/>
    <x v="0"/>
    <n v="8"/>
    <n v="500"/>
    <x v="0"/>
    <n v="3143"/>
    <x v="0"/>
    <s v="Techbams.white@datasoft.net"/>
    <x v="0"/>
  </r>
  <r>
    <s v="2024-03-08"/>
    <x v="0"/>
    <x v="0"/>
    <x v="1"/>
    <x v="1"/>
    <n v="1"/>
    <n v="250"/>
    <x v="1"/>
    <n v="3791"/>
    <x v="1"/>
    <s v="Techbams.white@datasoft.net"/>
    <x v="1"/>
  </r>
  <r>
    <s v="2024-01-25"/>
    <x v="1"/>
    <x v="1"/>
    <x v="1"/>
    <x v="2"/>
    <n v="15"/>
    <n v="750"/>
    <x v="2"/>
    <n v="2053"/>
    <x v="0"/>
    <s v="Kemi.johnson@datasoft.net"/>
    <x v="0"/>
  </r>
  <r>
    <s v="2024-02-03"/>
    <x v="2"/>
    <x v="2"/>
    <x v="2"/>
    <x v="2"/>
    <n v="7"/>
    <n v="750"/>
    <x v="3"/>
    <n v="2837"/>
    <x v="0"/>
    <s v="david.lee@techcorp.com"/>
    <x v="2"/>
  </r>
  <r>
    <s v="2024-03-03"/>
    <x v="3"/>
    <x v="2"/>
    <x v="2"/>
    <x v="1"/>
    <n v="15"/>
    <n v="250"/>
    <x v="4"/>
    <n v="5100"/>
    <x v="1"/>
    <s v="clara.davis@bizware.org"/>
    <x v="1"/>
  </r>
  <r>
    <s v="2024-01-03"/>
    <x v="0"/>
    <x v="2"/>
    <x v="3"/>
    <x v="1"/>
    <n v="2"/>
    <n v="500"/>
    <x v="5"/>
    <n v="4370"/>
    <x v="1"/>
    <s v="Techbams.white@techcorp.com"/>
    <x v="0"/>
  </r>
  <r>
    <s v="2024-03-07"/>
    <x v="2"/>
    <x v="2"/>
    <x v="1"/>
    <x v="0"/>
    <n v="6"/>
    <n v="750"/>
    <x v="6"/>
    <n v="4910"/>
    <x v="1"/>
    <s v="david.lee@bizware.org"/>
    <x v="1"/>
  </r>
  <r>
    <s v="2024-03-09"/>
    <x v="0"/>
    <x v="0"/>
    <x v="3"/>
    <x v="2"/>
    <n v="6"/>
    <n v="1000"/>
    <x v="7"/>
    <n v="5108"/>
    <x v="0"/>
    <s v="Techbams.white@datasoft.net"/>
    <x v="1"/>
  </r>
  <r>
    <s v="2024-02-13"/>
    <x v="4"/>
    <x v="1"/>
    <x v="2"/>
    <x v="1"/>
    <n v="8"/>
    <n v="250"/>
    <x v="8"/>
    <n v="4584"/>
    <x v="1"/>
    <s v="Bright.king@techcorp.com"/>
    <x v="2"/>
  </r>
  <r>
    <s v="2024-01-09"/>
    <x v="5"/>
    <x v="2"/>
    <x v="3"/>
    <x v="3"/>
    <n v="13"/>
    <n v="1000"/>
    <x v="9"/>
    <n v="3170"/>
    <x v="0"/>
    <s v="Nike.smith@techcorp.com"/>
    <x v="0"/>
  </r>
  <r>
    <s v="2024-02-17"/>
    <x v="0"/>
    <x v="2"/>
    <x v="1"/>
    <x v="3"/>
    <n v="12"/>
    <n v="500"/>
    <x v="7"/>
    <n v="3133"/>
    <x v="0"/>
    <s v="Techbams.white@techcorp.com"/>
    <x v="2"/>
  </r>
  <r>
    <s v="2024-03-13"/>
    <x v="1"/>
    <x v="0"/>
    <x v="3"/>
    <x v="2"/>
    <n v="14"/>
    <n v="250"/>
    <x v="10"/>
    <n v="5152"/>
    <x v="1"/>
    <s v="Kemi.johnson@bizware.org"/>
    <x v="1"/>
  </r>
  <r>
    <s v="2024-01-11"/>
    <x v="4"/>
    <x v="2"/>
    <x v="0"/>
    <x v="1"/>
    <n v="18"/>
    <n v="750"/>
    <x v="11"/>
    <n v="7250"/>
    <x v="0"/>
    <s v="Bright.king@bizware.org"/>
    <x v="0"/>
  </r>
  <r>
    <s v="2024-03-04"/>
    <x v="2"/>
    <x v="1"/>
    <x v="1"/>
    <x v="1"/>
    <n v="9"/>
    <n v="500"/>
    <x v="6"/>
    <n v="6158"/>
    <x v="1"/>
    <s v="david.lee@bizware.org"/>
    <x v="1"/>
  </r>
  <r>
    <s v="2024-02-11"/>
    <x v="0"/>
    <x v="1"/>
    <x v="3"/>
    <x v="0"/>
    <n v="6"/>
    <n v="250"/>
    <x v="12"/>
    <n v="6906"/>
    <x v="1"/>
    <s v="Techbams.white@techcorp.com"/>
    <x v="2"/>
  </r>
  <r>
    <s v="2024-01-03"/>
    <x v="1"/>
    <x v="2"/>
    <x v="2"/>
    <x v="2"/>
    <n v="2"/>
    <n v="500"/>
    <x v="5"/>
    <n v="6647"/>
    <x v="1"/>
    <s v="Kemi.johnson@datasoft.net"/>
    <x v="0"/>
  </r>
  <r>
    <s v="2024-03-17"/>
    <x v="2"/>
    <x v="0"/>
    <x v="3"/>
    <x v="2"/>
    <n v="16"/>
    <n v="500"/>
    <x v="13"/>
    <n v="4171"/>
    <x v="0"/>
    <s v="david.lee@bizware.org"/>
    <x v="1"/>
  </r>
  <r>
    <s v="2024-01-15"/>
    <x v="5"/>
    <x v="1"/>
    <x v="2"/>
    <x v="3"/>
    <n v="12"/>
    <n v="1000"/>
    <x v="14"/>
    <n v="6239"/>
    <x v="0"/>
    <s v="Nike.smith@techcorp.com"/>
    <x v="0"/>
  </r>
  <r>
    <s v="2024-01-08"/>
    <x v="5"/>
    <x v="0"/>
    <x v="2"/>
    <x v="1"/>
    <n v="19"/>
    <n v="500"/>
    <x v="15"/>
    <n v="6820"/>
    <x v="0"/>
    <s v="Nike.smith@techcorp.com"/>
    <x v="0"/>
  </r>
  <r>
    <s v="2024-01-17"/>
    <x v="0"/>
    <x v="0"/>
    <x v="3"/>
    <x v="1"/>
    <n v="2"/>
    <n v="750"/>
    <x v="12"/>
    <n v="2580"/>
    <x v="1"/>
    <s v="Techbams.white@bizware.org"/>
    <x v="0"/>
  </r>
  <r>
    <s v="2024-02-26"/>
    <x v="0"/>
    <x v="3"/>
    <x v="3"/>
    <x v="2"/>
    <n v="19"/>
    <n v="1000"/>
    <x v="16"/>
    <n v="3990"/>
    <x v="0"/>
    <s v="Techbams.white@bizware.org"/>
    <x v="2"/>
  </r>
  <r>
    <s v="2024-03-15"/>
    <x v="5"/>
    <x v="0"/>
    <x v="0"/>
    <x v="3"/>
    <n v="12"/>
    <n v="1000"/>
    <x v="14"/>
    <n v="5367"/>
    <x v="0"/>
    <s v="Nike.smith@techcorp.com"/>
    <x v="1"/>
  </r>
  <r>
    <s v="2024-01-07"/>
    <x v="0"/>
    <x v="0"/>
    <x v="0"/>
    <x v="3"/>
    <n v="11"/>
    <n v="250"/>
    <x v="17"/>
    <n v="4036"/>
    <x v="1"/>
    <s v="Techbams.white@datasoft.net"/>
    <x v="0"/>
  </r>
  <r>
    <s v="2024-01-28"/>
    <x v="2"/>
    <x v="1"/>
    <x v="1"/>
    <x v="2"/>
    <n v="9"/>
    <n v="1000"/>
    <x v="18"/>
    <n v="4046"/>
    <x v="0"/>
    <s v="david.lee@bizware.org"/>
    <x v="0"/>
  </r>
  <r>
    <s v="2024-02-14"/>
    <x v="4"/>
    <x v="0"/>
    <x v="0"/>
    <x v="1"/>
    <n v="3"/>
    <n v="500"/>
    <x v="12"/>
    <n v="3362"/>
    <x v="1"/>
    <s v="Bright.king@bizware.org"/>
    <x v="2"/>
  </r>
  <r>
    <s v="2024-02-09"/>
    <x v="5"/>
    <x v="3"/>
    <x v="0"/>
    <x v="2"/>
    <n v="13"/>
    <n v="250"/>
    <x v="19"/>
    <n v="5198"/>
    <x v="1"/>
    <s v="Nike.smith@bizware.org"/>
    <x v="2"/>
  </r>
  <r>
    <s v="2024-03-19"/>
    <x v="2"/>
    <x v="3"/>
    <x v="3"/>
    <x v="2"/>
    <n v="10"/>
    <n v="500"/>
    <x v="20"/>
    <n v="2479"/>
    <x v="0"/>
    <s v="david.lee@datasoft.net"/>
    <x v="1"/>
  </r>
  <r>
    <s v="2024-03-28"/>
    <x v="1"/>
    <x v="2"/>
    <x v="0"/>
    <x v="1"/>
    <n v="19"/>
    <n v="1000"/>
    <x v="16"/>
    <n v="6119"/>
    <x v="0"/>
    <s v="Kemi.johnson@techcorp.com"/>
    <x v="1"/>
  </r>
  <r>
    <s v="2024-01-28"/>
    <x v="1"/>
    <x v="0"/>
    <x v="3"/>
    <x v="1"/>
    <n v="20"/>
    <n v="250"/>
    <x v="20"/>
    <n v="7531"/>
    <x v="1"/>
    <s v="Kemi.johnson@bizware.org"/>
    <x v="0"/>
  </r>
  <r>
    <s v="2024-03-07"/>
    <x v="1"/>
    <x v="1"/>
    <x v="0"/>
    <x v="1"/>
    <n v="14"/>
    <n v="750"/>
    <x v="21"/>
    <n v="4136"/>
    <x v="0"/>
    <s v="Kemi.johnson@datasoft.net"/>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28B6AC-AFF1-47E9-93AE-15B78E9E834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MONTHS">
  <location ref="E27:E28" firstHeaderRow="1" firstDataRow="1" firstDataCol="0"/>
  <pivotFields count="12">
    <pivotField showAll="0"/>
    <pivotField showAll="0"/>
    <pivotField showAll="0">
      <items count="5">
        <item x="2"/>
        <item x="3"/>
        <item x="1"/>
        <item x="0"/>
        <item t="default"/>
      </items>
    </pivotField>
    <pivotField showAll="0">
      <items count="5">
        <item x="2"/>
        <item x="0"/>
        <item x="3"/>
        <item x="1"/>
        <item t="default"/>
      </items>
    </pivotField>
    <pivotField showAll="0">
      <items count="5">
        <item x="0"/>
        <item x="1"/>
        <item x="2"/>
        <item x="3"/>
        <item t="default"/>
      </items>
    </pivotField>
    <pivotField showAll="0"/>
    <pivotField showAll="0"/>
    <pivotField dataField="1" showAll="0">
      <items count="23">
        <item x="1"/>
        <item x="5"/>
        <item x="12"/>
        <item x="8"/>
        <item x="17"/>
        <item x="19"/>
        <item x="10"/>
        <item x="4"/>
        <item x="0"/>
        <item x="6"/>
        <item x="20"/>
        <item x="3"/>
        <item x="7"/>
        <item x="13"/>
        <item x="18"/>
        <item x="15"/>
        <item x="21"/>
        <item x="2"/>
        <item x="14"/>
        <item x="9"/>
        <item x="11"/>
        <item x="16"/>
        <item t="default"/>
      </items>
    </pivotField>
    <pivotField showAll="0"/>
    <pivotField showAll="0"/>
    <pivotField showAll="0"/>
    <pivotField showAll="0">
      <items count="4">
        <item x="0"/>
        <item x="2"/>
        <item x="1"/>
        <item t="default"/>
      </items>
    </pivotField>
  </pivotFields>
  <rowItems count="1">
    <i/>
  </rowItems>
  <colItems count="1">
    <i/>
  </colItems>
  <dataFields count="1">
    <dataField name="Average of Total Revenue" fld="7" subtotal="average"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7383E9-394C-48ED-823E-E37B6BDF4A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location ref="A31:A36" firstHeaderRow="1" firstDataRow="1" firstDataCol="1"/>
  <pivotFields count="12">
    <pivotField showAll="0"/>
    <pivotField showAll="0"/>
    <pivotField axis="axisRow" showAll="0">
      <items count="5">
        <item x="2"/>
        <item x="3"/>
        <item x="1"/>
        <item x="0"/>
        <item t="default"/>
      </items>
    </pivotField>
    <pivotField showAll="0">
      <items count="5">
        <item x="2"/>
        <item x="0"/>
        <item x="3"/>
        <item x="1"/>
        <item t="default"/>
      </items>
    </pivotField>
    <pivotField showAll="0"/>
    <pivotField showAll="0"/>
    <pivotField showAll="0"/>
    <pivotField showAll="0"/>
    <pivotField showAll="0"/>
    <pivotField showAll="0"/>
    <pivotField showAll="0"/>
    <pivotField showAll="0"/>
  </pivotFields>
  <rowFields count="1">
    <field x="2"/>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E35417-0A8D-46CC-A697-A82FC247926C}" name="Monthl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MONTHS">
  <location ref="A7:B11" firstHeaderRow="1" firstDataRow="1" firstDataCol="1"/>
  <pivotFields count="12">
    <pivotField showAll="0"/>
    <pivotField showAll="0"/>
    <pivotField showAll="0">
      <items count="5">
        <item x="2"/>
        <item x="3"/>
        <item x="1"/>
        <item x="0"/>
        <item t="default"/>
      </items>
    </pivotField>
    <pivotField showAll="0">
      <items count="5">
        <item x="2"/>
        <item x="0"/>
        <item x="3"/>
        <item x="1"/>
        <item t="default"/>
      </items>
    </pivotField>
    <pivotField showAll="0">
      <items count="5">
        <item x="0"/>
        <item x="1"/>
        <item x="2"/>
        <item x="3"/>
        <item t="default"/>
      </items>
    </pivotField>
    <pivotField showAll="0"/>
    <pivotField showAll="0"/>
    <pivotField dataField="1" showAll="0">
      <items count="23">
        <item x="1"/>
        <item x="5"/>
        <item x="12"/>
        <item x="8"/>
        <item x="17"/>
        <item x="19"/>
        <item x="10"/>
        <item x="4"/>
        <item x="0"/>
        <item x="6"/>
        <item x="20"/>
        <item x="3"/>
        <item x="7"/>
        <item x="13"/>
        <item x="18"/>
        <item x="15"/>
        <item x="21"/>
        <item x="2"/>
        <item x="14"/>
        <item x="9"/>
        <item x="11"/>
        <item x="16"/>
        <item t="default"/>
      </items>
    </pivotField>
    <pivotField showAll="0"/>
    <pivotField showAll="0"/>
    <pivotField showAll="0"/>
    <pivotField axis="axisRow" showAll="0">
      <items count="4">
        <item x="0"/>
        <item x="2"/>
        <item x="1"/>
        <item t="default"/>
      </items>
    </pivotField>
  </pivotFields>
  <rowFields count="1">
    <field x="11"/>
  </rowFields>
  <rowItems count="4">
    <i>
      <x/>
    </i>
    <i>
      <x v="1"/>
    </i>
    <i>
      <x v="2"/>
    </i>
    <i t="grand">
      <x/>
    </i>
  </rowItems>
  <colItems count="1">
    <i/>
  </colItems>
  <dataFields count="1">
    <dataField name="Sum of Total Revenue" fld="7"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40B0F2-CAC7-4EC2-B129-8912EC5EC54D}" name="Product Vs. Total 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Product">
  <location ref="D20:E25" firstHeaderRow="1" firstDataRow="1" firstDataCol="1"/>
  <pivotFields count="12">
    <pivotField showAll="0"/>
    <pivotField showAll="0"/>
    <pivotField showAll="0">
      <items count="5">
        <item x="2"/>
        <item x="3"/>
        <item x="1"/>
        <item x="0"/>
        <item t="default"/>
      </items>
    </pivotField>
    <pivotField showAll="0">
      <items count="5">
        <item x="2"/>
        <item x="0"/>
        <item x="3"/>
        <item x="1"/>
        <item t="default"/>
      </items>
    </pivotField>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23">
        <item x="1"/>
        <item x="5"/>
        <item x="12"/>
        <item x="8"/>
        <item x="17"/>
        <item x="19"/>
        <item x="10"/>
        <item x="4"/>
        <item x="0"/>
        <item x="6"/>
        <item x="20"/>
        <item x="3"/>
        <item x="7"/>
        <item x="13"/>
        <item x="18"/>
        <item x="15"/>
        <item x="21"/>
        <item x="2"/>
        <item x="14"/>
        <item x="9"/>
        <item x="11"/>
        <item x="16"/>
        <item t="default"/>
      </items>
    </pivotField>
    <pivotField showAll="0"/>
    <pivotField showAll="0"/>
    <pivotField showAll="0"/>
    <pivotField showAll="0">
      <items count="4">
        <item x="0"/>
        <item x="2"/>
        <item x="1"/>
        <item t="default"/>
      </items>
    </pivotField>
  </pivotFields>
  <rowFields count="1">
    <field x="4"/>
  </rowFields>
  <rowItems count="5">
    <i>
      <x v="1"/>
    </i>
    <i>
      <x v="2"/>
    </i>
    <i>
      <x v="3"/>
    </i>
    <i>
      <x/>
    </i>
    <i t="grand">
      <x/>
    </i>
  </rowItems>
  <colItems count="1">
    <i/>
  </colItems>
  <dataFields count="1">
    <dataField name="Sum of Total Revenue" fld="7"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D21B70-74A4-47E0-9B66-A31AF592FB9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12">
    <pivotField showAll="0"/>
    <pivotField showAll="0"/>
    <pivotField showAll="0"/>
    <pivotField showAll="0">
      <items count="5">
        <item x="2"/>
        <item x="0"/>
        <item x="3"/>
        <item x="1"/>
        <item t="default"/>
      </items>
    </pivotField>
    <pivotField showAll="0"/>
    <pivotField showAll="0"/>
    <pivotField showAll="0"/>
    <pivotField showAll="0"/>
    <pivotField showAll="0"/>
    <pivotField showAll="0"/>
    <pivotField showAll="0"/>
    <pivotField dataField="1" showAll="0">
      <items count="4">
        <item x="0"/>
        <item x="2"/>
        <item x="1"/>
        <item t="default"/>
      </items>
    </pivotField>
  </pivotFields>
  <rowItems count="1">
    <i/>
  </rowItems>
  <colItems count="1">
    <i/>
  </colItems>
  <dataFields count="1">
    <dataField name="Sum of MONTH"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588098-5CB5-4CC6-99FE-29B93AD00D5E}" name="Top Employees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Top Employees">
  <location ref="A14:B20" firstHeaderRow="1" firstDataRow="1" firstDataCol="1"/>
  <pivotFields count="12">
    <pivotField showAll="0"/>
    <pivotField axis="axisRow" showAll="0" measureFilter="1" sortType="ascending">
      <items count="7">
        <item x="0"/>
        <item x="5"/>
        <item x="1"/>
        <item x="2"/>
        <item x="3"/>
        <item x="4"/>
        <item t="default"/>
      </items>
      <autoSortScope>
        <pivotArea dataOnly="0" outline="0" fieldPosition="0">
          <references count="1">
            <reference field="4294967294" count="1" selected="0">
              <x v="0"/>
            </reference>
          </references>
        </pivotArea>
      </autoSortScope>
    </pivotField>
    <pivotField showAll="0">
      <items count="5">
        <item x="2"/>
        <item x="3"/>
        <item x="1"/>
        <item x="0"/>
        <item t="default"/>
      </items>
    </pivotField>
    <pivotField showAll="0">
      <items count="5">
        <item x="2"/>
        <item x="0"/>
        <item x="3"/>
        <item x="1"/>
        <item t="default"/>
      </items>
    </pivotField>
    <pivotField showAll="0">
      <items count="5">
        <item x="0"/>
        <item x="1"/>
        <item x="2"/>
        <item x="3"/>
        <item t="default"/>
      </items>
    </pivotField>
    <pivotField showAll="0"/>
    <pivotField showAll="0"/>
    <pivotField dataField="1" showAll="0"/>
    <pivotField showAll="0"/>
    <pivotField showAll="0"/>
    <pivotField showAll="0"/>
    <pivotField showAll="0">
      <items count="4">
        <item x="0"/>
        <item x="2"/>
        <item x="1"/>
        <item t="default"/>
      </items>
    </pivotField>
  </pivotFields>
  <rowFields count="1">
    <field x="1"/>
  </rowFields>
  <rowItems count="6">
    <i>
      <x v="5"/>
    </i>
    <i>
      <x v="3"/>
    </i>
    <i>
      <x/>
    </i>
    <i>
      <x v="1"/>
    </i>
    <i>
      <x v="2"/>
    </i>
    <i t="grand">
      <x/>
    </i>
  </rowItems>
  <colItems count="1">
    <i/>
  </colItems>
  <dataFields count="1">
    <dataField name="Sum of Total Revenue" fld="7"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2C90D0-170B-4D55-BD85-E954B5835FA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C31:C36" firstHeaderRow="1" firstDataRow="1" firstDataCol="1"/>
  <pivotFields count="12">
    <pivotField showAll="0"/>
    <pivotField showAll="0"/>
    <pivotField showAll="0">
      <items count="5">
        <item x="2"/>
        <item x="3"/>
        <item x="1"/>
        <item x="0"/>
        <item t="default"/>
      </items>
    </pivotField>
    <pivotField axis="axisRow" showAll="0">
      <items count="5">
        <item x="2"/>
        <item x="0"/>
        <item x="3"/>
        <item x="1"/>
        <item t="default"/>
      </items>
    </pivotField>
    <pivotField showAll="0">
      <items count="5">
        <item x="0"/>
        <item x="1"/>
        <item x="2"/>
        <item x="3"/>
        <item t="default"/>
      </items>
    </pivotField>
    <pivotField showAll="0"/>
    <pivotField showAll="0"/>
    <pivotField showAll="0"/>
    <pivotField showAll="0"/>
    <pivotField showAll="0">
      <items count="3">
        <item h="1" x="0"/>
        <item x="1"/>
        <item t="default"/>
      </items>
    </pivotField>
    <pivotField showAll="0"/>
    <pivotField showAll="0"/>
  </pivotFields>
  <rowFields count="1">
    <field x="3"/>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2F9C10-249B-4A1D-AA35-5B1F8CA74E8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MONTHS">
  <location ref="E30:E31" firstHeaderRow="1" firstDataRow="1" firstDataCol="0"/>
  <pivotFields count="12">
    <pivotField showAll="0"/>
    <pivotField dataField="1" showAll="0">
      <items count="7">
        <item x="4"/>
        <item x="3"/>
        <item x="2"/>
        <item x="1"/>
        <item x="5"/>
        <item x="0"/>
        <item t="default"/>
      </items>
    </pivotField>
    <pivotField showAll="0">
      <items count="5">
        <item x="2"/>
        <item x="3"/>
        <item x="1"/>
        <item x="0"/>
        <item t="default"/>
      </items>
    </pivotField>
    <pivotField showAll="0">
      <items count="5">
        <item x="2"/>
        <item x="0"/>
        <item x="3"/>
        <item x="1"/>
        <item t="default"/>
      </items>
    </pivotField>
    <pivotField showAll="0">
      <items count="5">
        <item x="0"/>
        <item x="1"/>
        <item x="2"/>
        <item x="3"/>
        <item t="default"/>
      </items>
    </pivotField>
    <pivotField showAll="0"/>
    <pivotField showAll="0"/>
    <pivotField showAll="0">
      <items count="23">
        <item x="1"/>
        <item x="5"/>
        <item x="12"/>
        <item x="8"/>
        <item x="17"/>
        <item x="19"/>
        <item x="10"/>
        <item x="4"/>
        <item x="0"/>
        <item x="6"/>
        <item x="20"/>
        <item x="3"/>
        <item x="7"/>
        <item x="13"/>
        <item x="18"/>
        <item x="15"/>
        <item x="21"/>
        <item x="2"/>
        <item x="14"/>
        <item x="9"/>
        <item x="11"/>
        <item x="16"/>
        <item t="default"/>
      </items>
    </pivotField>
    <pivotField showAll="0"/>
    <pivotField showAll="0"/>
    <pivotField showAll="0"/>
    <pivotField showAll="0">
      <items count="4">
        <item x="0"/>
        <item x="2"/>
        <item x="1"/>
        <item t="default"/>
      </items>
    </pivotField>
  </pivotFields>
  <rowItems count="1">
    <i/>
  </rowItems>
  <colItems count="1">
    <i/>
  </colItems>
  <dataFields count="1">
    <dataField name="Count of Employee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0E03AA-CD1B-4BF4-8A85-B7FE445419D0}" name="Sales Performance by De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Department">
  <location ref="A23:B28" firstHeaderRow="1" firstDataRow="1" firstDataCol="1"/>
  <pivotFields count="12">
    <pivotField showAll="0"/>
    <pivotField showAll="0"/>
    <pivotField axis="axisRow" showAll="0">
      <items count="5">
        <item x="2"/>
        <item x="3"/>
        <item x="1"/>
        <item x="0"/>
        <item t="default"/>
      </items>
    </pivotField>
    <pivotField showAll="0">
      <items count="5">
        <item x="2"/>
        <item x="0"/>
        <item x="3"/>
        <item x="1"/>
        <item t="default"/>
      </items>
    </pivotField>
    <pivotField showAll="0">
      <items count="5">
        <item x="0"/>
        <item x="1"/>
        <item x="2"/>
        <item x="3"/>
        <item t="default"/>
      </items>
    </pivotField>
    <pivotField showAll="0"/>
    <pivotField showAll="0"/>
    <pivotField dataField="1" showAll="0">
      <items count="23">
        <item x="1"/>
        <item x="5"/>
        <item x="12"/>
        <item x="8"/>
        <item x="17"/>
        <item x="19"/>
        <item x="10"/>
        <item x="4"/>
        <item x="0"/>
        <item x="6"/>
        <item x="20"/>
        <item x="3"/>
        <item x="7"/>
        <item x="13"/>
        <item x="18"/>
        <item x="15"/>
        <item x="21"/>
        <item x="2"/>
        <item x="14"/>
        <item x="9"/>
        <item x="11"/>
        <item x="16"/>
        <item t="default"/>
      </items>
    </pivotField>
    <pivotField showAll="0"/>
    <pivotField showAll="0"/>
    <pivotField showAll="0"/>
    <pivotField showAll="0">
      <items count="4">
        <item x="0"/>
        <item x="2"/>
        <item x="1"/>
        <item t="default"/>
      </items>
    </pivotField>
  </pivotFields>
  <rowFields count="1">
    <field x="2"/>
  </rowFields>
  <rowItems count="5">
    <i>
      <x/>
    </i>
    <i>
      <x v="1"/>
    </i>
    <i>
      <x v="2"/>
    </i>
    <i>
      <x v="3"/>
    </i>
    <i t="grand">
      <x/>
    </i>
  </rowItems>
  <colItems count="1">
    <i/>
  </colItems>
  <dataFields count="1">
    <dataField name="Sum of Total Revenue" fld="7" baseField="0" baseItem="0"/>
  </dataFields>
  <chartFormats count="10">
    <chartFormat chart="0" format="0"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2" count="1" selected="0">
            <x v="0"/>
          </reference>
        </references>
      </pivotArea>
    </chartFormat>
    <chartFormat chart="14" format="8">
      <pivotArea type="data" outline="0" fieldPosition="0">
        <references count="2">
          <reference field="4294967294" count="1" selected="0">
            <x v="0"/>
          </reference>
          <reference field="2" count="1" selected="0">
            <x v="1"/>
          </reference>
        </references>
      </pivotArea>
    </chartFormat>
    <chartFormat chart="14" format="9">
      <pivotArea type="data" outline="0" fieldPosition="0">
        <references count="2">
          <reference field="4294967294" count="1" selected="0">
            <x v="0"/>
          </reference>
          <reference field="2" count="1" selected="0">
            <x v="2"/>
          </reference>
        </references>
      </pivotArea>
    </chartFormat>
    <chartFormat chart="14" format="10">
      <pivotArea type="data" outline="0" fieldPosition="0">
        <references count="2">
          <reference field="4294967294" count="1" selected="0">
            <x v="0"/>
          </reference>
          <reference field="2" count="1" selected="0">
            <x v="3"/>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C47695B-21AE-47DD-B513-7B6308BFC501}" name="Total 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pivotField showAll="0"/>
    <pivotField showAll="0">
      <items count="5">
        <item x="2"/>
        <item x="3"/>
        <item x="1"/>
        <item x="0"/>
        <item t="default"/>
      </items>
    </pivotField>
    <pivotField showAll="0">
      <items count="5">
        <item x="2"/>
        <item x="0"/>
        <item x="3"/>
        <item x="1"/>
        <item t="default"/>
      </items>
    </pivotField>
    <pivotField showAll="0">
      <items count="5">
        <item x="0"/>
        <item x="1"/>
        <item x="2"/>
        <item x="3"/>
        <item t="default"/>
      </items>
    </pivotField>
    <pivotField showAll="0"/>
    <pivotField showAll="0"/>
    <pivotField dataField="1" showAll="0"/>
    <pivotField showAll="0"/>
    <pivotField showAll="0"/>
    <pivotField showAll="0"/>
    <pivotField showAll="0">
      <items count="4">
        <item x="0"/>
        <item x="2"/>
        <item x="1"/>
        <item t="default"/>
      </items>
    </pivotField>
  </pivotFields>
  <rowItems count="1">
    <i/>
  </rowItems>
  <colItems count="1">
    <i/>
  </colItems>
  <dataFields count="1">
    <dataField name="Sum of Total Reven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1CD98CA-482A-42AE-9007-25470FBB9226}" sourceName="Department">
  <pivotTables>
    <pivotTable tabId="26" name="PivotTable6"/>
    <pivotTable tabId="26" name="Monthly Sales"/>
    <pivotTable tabId="26" name="Top Employeess"/>
    <pivotTable tabId="26" name="Total Revenue"/>
    <pivotTable tabId="26" name="PivotTable2"/>
    <pivotTable tabId="26" name="PivotTable3"/>
  </pivotTables>
  <data>
    <tabular pivotCacheId="1175728276">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gion" xr10:uid="{871F2C9B-BEA3-4C6C-8C35-7B725E608BBE}" sourceName="Sales Region">
  <pivotTables>
    <pivotTable tabId="26" name="PivotTable6"/>
    <pivotTable tabId="26" name="Monthly Sales"/>
    <pivotTable tabId="26" name="PivotTable1"/>
    <pivotTable tabId="26" name="PivotTable7"/>
    <pivotTable tabId="26" name="Sales Performance by Dept."/>
    <pivotTable tabId="26" name="Top Employeess"/>
    <pivotTable tabId="26" name="Total Revenue"/>
    <pivotTable tabId="26" name="Product Vs. Total Revenue"/>
    <pivotTable tabId="26" name="PivotTable2"/>
    <pivotTable tabId="26" name="PivotTable3"/>
  </pivotTables>
  <data>
    <tabular pivotCacheId="1175728276">
      <items count="4">
        <i x="2" s="1"/>
        <i x="0" s="1"/>
        <i x="3"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50CCD88-D6EA-4FDB-8DF3-1BC2929B8F11}" sourceName="Product">
  <pivotTables>
    <pivotTable tabId="26" name="PivotTable6"/>
    <pivotTable tabId="26" name="Monthly Sales"/>
    <pivotTable tabId="26" name="Sales Performance by Dept."/>
    <pivotTable tabId="26" name="Top Employeess"/>
    <pivotTable tabId="26" name="Total Revenue"/>
    <pivotTable tabId="26" name="Product Vs. Total Revenue"/>
    <pivotTable tabId="26" name="PivotTable2"/>
    <pivotTable tabId="26" name="PivotTable3"/>
  </pivotTables>
  <data>
    <tabular pivotCacheId="1175728276">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B072DDF-0307-4A71-9335-8E4770D8562C}" sourceName="MONTH">
  <pivotTables>
    <pivotTable tabId="26" name="Monthly Sales"/>
    <pivotTable tabId="26" name="Product Vs. Total Revenue"/>
    <pivotTable tabId="26" name="Sales Performance by Dept."/>
    <pivotTable tabId="26" name="Top Employeess"/>
    <pivotTable tabId="26" name="Total Revenue"/>
    <pivotTable tabId="26" name="PivotTable2"/>
    <pivotTable tabId="26" name="PivotTable3"/>
  </pivotTables>
  <data>
    <tabular pivotCacheId="117572827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EE578A1-FC7F-44C2-BC73-C11BC700BE97}" cache="Slicer_Department" caption="Department" rowHeight="241300"/>
  <slicer name="Sales Region" xr10:uid="{F4474913-CFB0-49A2-B539-BC67753389DA}" cache="Slicer_Sales_Region" caption="Sales Region" rowHeight="241300"/>
  <slicer name="Product" xr10:uid="{DCF09018-1DE2-4CF5-BE73-83602596BCC6}" cache="Slicer_Product" caption="Product" rowHeight="241300"/>
  <slicer name="MONTH" xr10:uid="{E407AA25-121F-42B9-9921-4FC1005542BA}" cache="Slicer_MONTH" caption="MONTH"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8E004C69-CCB9-4EA0-8C64-9C2B0CE2DCCF}" cache="Slicer_Department" caption="Department" rowHeight="241300"/>
  <slicer name="Sales Region 1" xr10:uid="{839F5EFE-268F-4F62-8DA2-F7038099A216}" cache="Slicer_Sales_Region" caption="Sales Region" columnCount="4" rowHeight="144000"/>
  <slicer name="Product 1" xr10:uid="{F0983D0D-81AD-461E-B6B7-611E364B9489}" cache="Slicer_Product" caption="Product" rowHeight="241300"/>
  <slicer name="MONTH 1" xr10:uid="{71AEF00D-CAF8-4049-A4F5-4B30D4E5CD6E}" cache="Slicer_MONTH" caption="MONTH"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C6628E1-FCEC-4855-B884-B78E344EBDE8}" name="Table6" displayName="Table6" ref="A1:D35" totalsRowShown="0" headerRowDxfId="19" dataDxfId="18">
  <autoFilter ref="A1:D35" xr:uid="{41411EDC-E1A5-46CC-BA86-B7E1E354D8A2}"/>
  <tableColumns count="4">
    <tableColumn id="1" xr3:uid="{9B472FE6-FD3B-4862-A012-3A27BAA6A11A}" name="Column1" dataDxfId="17"/>
    <tableColumn id="2" xr3:uid="{2A33F17D-13C5-4225-B349-9523C5DCBF42}" name="Create worksheet(s) where necessary for your answers" dataDxfId="16"/>
    <tableColumn id="3" xr3:uid="{B4D2179C-BFDF-4213-901D-137F061E9DEF}" name="Column2" dataDxfId="15"/>
    <tableColumn id="4" xr3:uid="{8308955B-139B-4842-81C4-5411B27720F3}" name="Column3"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771DE5-CA6E-4B1C-8843-318CC4B94D5F}" name="Table2" displayName="Table2" ref="A1:L32" totalsRowCount="1" headerRowDxfId="13">
  <autoFilter ref="A1:L31" xr:uid="{89771DE5-CA6E-4B1C-8843-318CC4B94D5F}"/>
  <tableColumns count="12">
    <tableColumn id="1" xr3:uid="{178CD952-9A29-4858-8384-5BCB2FC84C2A}" name="Date" totalsRowLabel="Total"/>
    <tableColumn id="2" xr3:uid="{8ECA8918-831E-4AAC-8797-829E8C575ADA}" name="Employee Name"/>
    <tableColumn id="3" xr3:uid="{F4F7504F-5B65-4C1B-BD2E-2AB187BF08AC}" name="Department"/>
    <tableColumn id="4" xr3:uid="{7B9D42C3-C18F-4D01-B2B8-55F1BB95C8E2}" name="Sales Region"/>
    <tableColumn id="5" xr3:uid="{12DBFAA6-661D-4900-BC16-E683072942DE}" name="Product"/>
    <tableColumn id="6" xr3:uid="{A5AE3774-7B32-42C9-B58E-75B6ACD29B00}" name="Units Sold"/>
    <tableColumn id="7" xr3:uid="{E0D78182-8860-4ADB-B7A5-41FC616A70A0}" name="Unit Price"/>
    <tableColumn id="8" xr3:uid="{A77A3742-D869-473A-829B-1C3247510A84}" name="Total Revenue" totalsRowFunction="average">
      <calculatedColumnFormula>F2*G2</calculatedColumnFormula>
    </tableColumn>
    <tableColumn id="9" xr3:uid="{DF60BFB4-D73A-411D-835A-E3BE446E0B33}" name="Target"/>
    <tableColumn id="10" xr3:uid="{A8C37EA2-F19F-43BD-8BC1-693CC024BC22}" name="Status">
      <calculatedColumnFormula>IF(H2&gt;=I2,"Met","Missed")</calculatedColumnFormula>
    </tableColumn>
    <tableColumn id="11" xr3:uid="{DDEFE7A2-B5D1-44EB-9881-25961E330525}" name="Email" totalsRowFunction="count"/>
    <tableColumn id="12" xr3:uid="{3ECC9FA2-9F25-4585-9E64-E59FEAD68F53}" name="BONUS POINT" dataDxfId="12">
      <calculatedColumnFormula>RANDBETWEEN(5,25)</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46D076-1B67-40B9-8851-C31F7EBF8011}" name="Table4" displayName="Table4" ref="A5:K35" totalsRowShown="0" headerRowDxfId="11">
  <autoFilter ref="A5:K35" xr:uid="{DA975BAA-1EA5-42D7-8258-45452EAD63C9}">
    <filterColumn colId="3">
      <filters>
        <filter val="South"/>
      </filters>
    </filterColumn>
    <filterColumn colId="7">
      <customFilters>
        <customFilter operator="greaterThan" val="10000"/>
      </customFilters>
    </filterColumn>
  </autoFilter>
  <tableColumns count="11">
    <tableColumn id="1" xr3:uid="{F6FC148A-C38C-498A-84A2-35AEBD60D35C}" name="Date"/>
    <tableColumn id="2" xr3:uid="{74A90186-0756-4863-9603-486923CDC630}" name="Employee Name"/>
    <tableColumn id="3" xr3:uid="{B9DA305B-E474-48C1-9A39-836E2F4B07C3}" name="Department"/>
    <tableColumn id="4" xr3:uid="{0B350837-9FD2-48E4-B355-0AD23B73032B}" name="Sales Region"/>
    <tableColumn id="5" xr3:uid="{2AB8CA66-586D-47EA-A5B9-0E574CCA874A}" name="Product"/>
    <tableColumn id="6" xr3:uid="{378CFD5D-B989-4F53-95E0-7F65343B4046}" name="Units Sold"/>
    <tableColumn id="7" xr3:uid="{D603EA88-3A64-4363-BFF0-92DAEF52C521}" name="Unit Price"/>
    <tableColumn id="8" xr3:uid="{C7D3ADCB-AADF-4076-9A9A-455FDA963671}" name="Total Revenue">
      <calculatedColumnFormula>F6*G6</calculatedColumnFormula>
    </tableColumn>
    <tableColumn id="9" xr3:uid="{43A1E95E-C503-426F-A275-82D91047FBA1}" name="Target"/>
    <tableColumn id="10" xr3:uid="{C57C659E-5A50-4EDB-8CAA-58F742599D3D}" name="Status">
      <calculatedColumnFormula>IF(H6&gt;=I6,"Met","Missed")</calculatedColumnFormula>
    </tableColumn>
    <tableColumn id="11" xr3:uid="{0E6FABAD-3F93-49D6-9058-DE1F85E28414}" name="Emai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5CCD1F6-65A1-4E1F-880C-CF619264A1A6}" name="Table46" displayName="Table46" ref="A5:K35" totalsRowShown="0" headerRowDxfId="10">
  <autoFilter ref="A5:K35" xr:uid="{DA975BAA-1EA5-42D7-8258-45452EAD63C9}"/>
  <sortState xmlns:xlrd2="http://schemas.microsoft.com/office/spreadsheetml/2017/richdata2" ref="A6:K35">
    <sortCondition descending="1" ref="H5:H35"/>
  </sortState>
  <tableColumns count="11">
    <tableColumn id="1" xr3:uid="{F668F504-B305-4E93-8A80-6F808B49950F}" name="Date"/>
    <tableColumn id="2" xr3:uid="{E0187D87-7C88-4FFD-A683-CFE7B9E1226D}" name="Employee Name"/>
    <tableColumn id="3" xr3:uid="{8A4D7039-AE70-4E26-BB36-C223ADFE75F8}" name="Department"/>
    <tableColumn id="4" xr3:uid="{11E9CE90-02ED-463E-B4E5-A4D4D5C1540D}" name="Sales Region"/>
    <tableColumn id="5" xr3:uid="{70489574-77EE-4F1E-B786-8C61FE3FEF5A}" name="Product"/>
    <tableColumn id="6" xr3:uid="{F0570E14-5D2D-4312-A16B-DCBAFC1DF2A9}" name="Units Sold"/>
    <tableColumn id="7" xr3:uid="{CF240CAF-8282-4E38-A4CF-EFB18DDAC3F9}" name="Unit Price"/>
    <tableColumn id="8" xr3:uid="{941030CB-E829-4F04-B592-8AA0F8B5CD19}" name="Total Revenue" dataDxfId="9">
      <calculatedColumnFormula>F6*G6</calculatedColumnFormula>
    </tableColumn>
    <tableColumn id="9" xr3:uid="{5082BF80-B1D9-4755-A841-BD9D120AE99A}" name="Target"/>
    <tableColumn id="10" xr3:uid="{FD27E842-E91C-4337-9E22-715B347D3CE0}" name="Status">
      <calculatedColumnFormula>IF(H6&gt;=I6,"Met","Missed")</calculatedColumnFormula>
    </tableColumn>
    <tableColumn id="11" xr3:uid="{CC512D25-79D7-4A81-871D-375B1D291D56}" name="Em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O2" dT="2025-07-27T09:14:57.97" personId="{41378BD8-0351-422C-9029-960B86613D5B}" id="{448100DE-3E40-49FC-BC8D-ACB40C1DD13D}">
    <text>The text count is not accurate due to the extra spaces before or after the text.</text>
  </threadedComment>
</ThreadedComments>
</file>

<file path=xl/threadedComments/threadedComment2.xml><?xml version="1.0" encoding="utf-8"?>
<ThreadedComments xmlns="http://schemas.microsoft.com/office/spreadsheetml/2018/threadedcomments" xmlns:x="http://schemas.openxmlformats.org/spreadsheetml/2006/main">
  <threadedComment ref="Q1" dT="2025-07-31T14:58:46.33" personId="{41378BD8-0351-422C-9029-960B86613D5B}" id="{85D394A2-0CDD-4B7C-B11B-5BAF716BE3DC}">
    <text xml:space="preserve">Month name from sales date using TEXT function
</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alice.johnson@datasoft.ne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alice.johnson@datasoft.ne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mailto:alice.johnson@datasoft.net" TargetMode="External"/><Relationship Id="rId5" Type="http://schemas.openxmlformats.org/officeDocument/2006/relationships/comments" Target="../comments2.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mailto:alice.johnson@datasoft.net"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mailto:alice.johnson@datasoft.net"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mailto:alice.johnson@datasoft.net"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4.bin"/><Relationship Id="rId1" Type="http://schemas.openxmlformats.org/officeDocument/2006/relationships/hyperlink" Target="mailto:alice.johnson@datasoft.ne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mailto:alice.johnson@datasoft.net" TargetMode="External"/><Relationship Id="rId4" Type="http://schemas.microsoft.com/office/2017/10/relationships/threadedComment" Target="../threadedComments/threadedComment2.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rinterSettings" Target="../printerSettings/printerSettings5.bin"/><Relationship Id="rId1" Type="http://schemas.openxmlformats.org/officeDocument/2006/relationships/hyperlink" Target="mailto:alice.johnson@datasoft.ne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mailto:alice.johnson@datasoft.net"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alice.johnson@datasoft.net" TargetMode="External"/></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alice.johnson@datasoft.net" TargetMode="External"/></Relationships>
</file>

<file path=xl/worksheets/_rels/sheet1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272F8-F721-4215-BF57-53254C29573B}">
  <dimension ref="A1:D35"/>
  <sheetViews>
    <sheetView zoomScale="80" zoomScaleNormal="80" workbookViewId="0">
      <selection activeCell="D10" sqref="D10"/>
    </sheetView>
  </sheetViews>
  <sheetFormatPr defaultRowHeight="14.4" x14ac:dyDescent="0.3"/>
  <cols>
    <col min="1" max="1" width="10.6640625" customWidth="1"/>
    <col min="2" max="2" width="117.33203125" customWidth="1"/>
    <col min="3" max="3" width="28.44140625" customWidth="1"/>
    <col min="4" max="4" width="61.33203125" bestFit="1" customWidth="1"/>
  </cols>
  <sheetData>
    <row r="1" spans="1:4" x14ac:dyDescent="0.3">
      <c r="A1" s="64" t="s">
        <v>210</v>
      </c>
      <c r="B1" s="64" t="s">
        <v>0</v>
      </c>
      <c r="C1" s="64" t="s">
        <v>211</v>
      </c>
      <c r="D1" s="64" t="s">
        <v>212</v>
      </c>
    </row>
    <row r="2" spans="1:4" x14ac:dyDescent="0.3">
      <c r="A2" s="64" t="s">
        <v>1</v>
      </c>
      <c r="B2" s="64" t="s">
        <v>2</v>
      </c>
      <c r="C2" s="61" t="s">
        <v>175</v>
      </c>
      <c r="D2" s="61" t="s">
        <v>186</v>
      </c>
    </row>
    <row r="3" spans="1:4" ht="32.4" customHeight="1" x14ac:dyDescent="0.3">
      <c r="A3">
        <v>1</v>
      </c>
      <c r="B3" t="s">
        <v>3</v>
      </c>
      <c r="C3" t="s">
        <v>163</v>
      </c>
      <c r="D3" s="62" t="s">
        <v>184</v>
      </c>
    </row>
    <row r="4" spans="1:4" ht="29.4" customHeight="1" x14ac:dyDescent="0.3">
      <c r="A4">
        <v>2</v>
      </c>
      <c r="B4" t="s">
        <v>4</v>
      </c>
      <c r="C4" t="s">
        <v>164</v>
      </c>
      <c r="D4" s="62" t="s">
        <v>185</v>
      </c>
    </row>
    <row r="5" spans="1:4" x14ac:dyDescent="0.3">
      <c r="A5">
        <v>3</v>
      </c>
      <c r="B5" t="s">
        <v>5</v>
      </c>
      <c r="C5" t="s">
        <v>165</v>
      </c>
      <c r="D5" t="s">
        <v>187</v>
      </c>
    </row>
    <row r="6" spans="1:4" x14ac:dyDescent="0.3">
      <c r="A6">
        <v>4</v>
      </c>
      <c r="B6" t="s">
        <v>6</v>
      </c>
      <c r="C6" t="s">
        <v>166</v>
      </c>
      <c r="D6" t="s">
        <v>188</v>
      </c>
    </row>
    <row r="7" spans="1:4" x14ac:dyDescent="0.3">
      <c r="A7">
        <v>5</v>
      </c>
      <c r="B7" t="s">
        <v>7</v>
      </c>
      <c r="C7" t="s">
        <v>167</v>
      </c>
      <c r="D7" t="s">
        <v>189</v>
      </c>
    </row>
    <row r="8" spans="1:4" x14ac:dyDescent="0.3">
      <c r="A8">
        <v>6</v>
      </c>
      <c r="B8" t="s">
        <v>8</v>
      </c>
      <c r="C8" t="s">
        <v>168</v>
      </c>
      <c r="D8" t="s">
        <v>190</v>
      </c>
    </row>
    <row r="9" spans="1:4" x14ac:dyDescent="0.3">
      <c r="A9">
        <v>7</v>
      </c>
      <c r="B9" t="s">
        <v>9</v>
      </c>
      <c r="C9" t="s">
        <v>169</v>
      </c>
      <c r="D9" t="s">
        <v>191</v>
      </c>
    </row>
    <row r="10" spans="1:4" x14ac:dyDescent="0.3">
      <c r="A10">
        <v>8</v>
      </c>
      <c r="B10" t="s">
        <v>10</v>
      </c>
      <c r="C10" t="s">
        <v>170</v>
      </c>
      <c r="D10" t="s">
        <v>192</v>
      </c>
    </row>
    <row r="11" spans="1:4" x14ac:dyDescent="0.3">
      <c r="B11" t="s">
        <v>11</v>
      </c>
    </row>
    <row r="12" spans="1:4" x14ac:dyDescent="0.3">
      <c r="B12" t="s">
        <v>12</v>
      </c>
    </row>
    <row r="13" spans="1:4" x14ac:dyDescent="0.3">
      <c r="B13" t="s">
        <v>13</v>
      </c>
    </row>
    <row r="14" spans="1:4" x14ac:dyDescent="0.3">
      <c r="B14" t="s">
        <v>14</v>
      </c>
    </row>
    <row r="15" spans="1:4" x14ac:dyDescent="0.3">
      <c r="A15">
        <v>9</v>
      </c>
      <c r="B15" t="s">
        <v>15</v>
      </c>
      <c r="C15" t="s">
        <v>160</v>
      </c>
      <c r="D15" t="s">
        <v>193</v>
      </c>
    </row>
    <row r="16" spans="1:4" x14ac:dyDescent="0.3">
      <c r="A16">
        <v>10</v>
      </c>
      <c r="B16" t="s">
        <v>16</v>
      </c>
      <c r="C16" t="s">
        <v>171</v>
      </c>
      <c r="D16" t="s">
        <v>194</v>
      </c>
    </row>
    <row r="17" spans="1:4" x14ac:dyDescent="0.3">
      <c r="A17">
        <v>11</v>
      </c>
      <c r="B17" t="s">
        <v>17</v>
      </c>
      <c r="C17" t="s">
        <v>127</v>
      </c>
      <c r="D17" t="s">
        <v>195</v>
      </c>
    </row>
    <row r="18" spans="1:4" x14ac:dyDescent="0.3">
      <c r="A18">
        <v>12</v>
      </c>
      <c r="B18" t="s">
        <v>18</v>
      </c>
      <c r="C18" t="s">
        <v>128</v>
      </c>
      <c r="D18" t="s">
        <v>196</v>
      </c>
    </row>
    <row r="19" spans="1:4" x14ac:dyDescent="0.3">
      <c r="A19">
        <v>13</v>
      </c>
      <c r="B19" t="s">
        <v>19</v>
      </c>
      <c r="C19" t="s">
        <v>172</v>
      </c>
      <c r="D19" t="s">
        <v>197</v>
      </c>
    </row>
    <row r="20" spans="1:4" x14ac:dyDescent="0.3">
      <c r="A20">
        <v>14</v>
      </c>
      <c r="B20" t="s">
        <v>21</v>
      </c>
      <c r="C20" t="s">
        <v>173</v>
      </c>
      <c r="D20" t="s">
        <v>198</v>
      </c>
    </row>
    <row r="21" spans="1:4" x14ac:dyDescent="0.3">
      <c r="A21">
        <v>15</v>
      </c>
      <c r="B21" t="s">
        <v>22</v>
      </c>
      <c r="C21" t="s">
        <v>174</v>
      </c>
      <c r="D21" t="s">
        <v>199</v>
      </c>
    </row>
    <row r="22" spans="1:4" ht="96.75" customHeight="1" x14ac:dyDescent="0.3">
      <c r="A22">
        <v>16</v>
      </c>
      <c r="B22" t="s">
        <v>23</v>
      </c>
      <c r="C22" s="62" t="s">
        <v>176</v>
      </c>
      <c r="D22" s="63" t="s">
        <v>200</v>
      </c>
    </row>
    <row r="23" spans="1:4" x14ac:dyDescent="0.3">
      <c r="B23" t="s">
        <v>24</v>
      </c>
    </row>
    <row r="24" spans="1:4" x14ac:dyDescent="0.3">
      <c r="B24" t="s">
        <v>25</v>
      </c>
    </row>
    <row r="25" spans="1:4" x14ac:dyDescent="0.3">
      <c r="B25" t="s">
        <v>26</v>
      </c>
    </row>
    <row r="26" spans="1:4" x14ac:dyDescent="0.3">
      <c r="B26" t="s">
        <v>27</v>
      </c>
    </row>
    <row r="27" spans="1:4" ht="69" x14ac:dyDescent="0.3">
      <c r="A27">
        <v>17</v>
      </c>
      <c r="B27" t="s">
        <v>28</v>
      </c>
      <c r="C27" t="s">
        <v>177</v>
      </c>
      <c r="D27" s="63" t="s">
        <v>201</v>
      </c>
    </row>
    <row r="28" spans="1:4" x14ac:dyDescent="0.3">
      <c r="A28">
        <v>18</v>
      </c>
      <c r="B28" t="s">
        <v>29</v>
      </c>
      <c r="C28" t="s">
        <v>178</v>
      </c>
      <c r="D28" t="s">
        <v>202</v>
      </c>
    </row>
    <row r="29" spans="1:4" x14ac:dyDescent="0.3">
      <c r="A29">
        <v>19</v>
      </c>
      <c r="B29" t="s">
        <v>30</v>
      </c>
      <c r="C29" t="s">
        <v>166</v>
      </c>
      <c r="D29" t="s">
        <v>188</v>
      </c>
    </row>
    <row r="30" spans="1:4" x14ac:dyDescent="0.3">
      <c r="A30">
        <v>20</v>
      </c>
      <c r="B30" t="s">
        <v>31</v>
      </c>
      <c r="C30" t="s">
        <v>179</v>
      </c>
      <c r="D30" t="s">
        <v>203</v>
      </c>
    </row>
    <row r="31" spans="1:4" x14ac:dyDescent="0.3">
      <c r="A31">
        <v>21</v>
      </c>
      <c r="B31" t="s">
        <v>32</v>
      </c>
      <c r="C31" t="s">
        <v>149</v>
      </c>
      <c r="D31" t="s">
        <v>204</v>
      </c>
    </row>
    <row r="32" spans="1:4" x14ac:dyDescent="0.3">
      <c r="A32">
        <v>22</v>
      </c>
      <c r="B32" t="s">
        <v>33</v>
      </c>
      <c r="C32" t="s">
        <v>180</v>
      </c>
      <c r="D32" t="s">
        <v>205</v>
      </c>
    </row>
    <row r="33" spans="1:4" x14ac:dyDescent="0.3">
      <c r="A33">
        <v>23</v>
      </c>
      <c r="B33" t="s">
        <v>34</v>
      </c>
      <c r="C33" t="s">
        <v>181</v>
      </c>
      <c r="D33" t="s">
        <v>206</v>
      </c>
    </row>
    <row r="34" spans="1:4" x14ac:dyDescent="0.3">
      <c r="A34">
        <v>24</v>
      </c>
      <c r="B34" t="s">
        <v>35</v>
      </c>
      <c r="C34" t="s">
        <v>182</v>
      </c>
      <c r="D34" t="s">
        <v>207</v>
      </c>
    </row>
    <row r="35" spans="1:4" x14ac:dyDescent="0.3">
      <c r="A35">
        <v>25</v>
      </c>
      <c r="B35" t="s">
        <v>36</v>
      </c>
      <c r="C35" t="s">
        <v>183</v>
      </c>
      <c r="D35" t="s">
        <v>208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5B5AF-6B5C-42B5-AA6D-1B782658E873}">
  <dimension ref="A1:K35"/>
  <sheetViews>
    <sheetView zoomScale="90" zoomScaleNormal="90" workbookViewId="0">
      <selection activeCell="F37" sqref="F37"/>
    </sheetView>
  </sheetViews>
  <sheetFormatPr defaultRowHeight="14.4" x14ac:dyDescent="0.3"/>
  <cols>
    <col min="1" max="1" width="10.109375" bestFit="1" customWidth="1"/>
    <col min="2" max="2" width="20.77734375" customWidth="1"/>
    <col min="3" max="4" width="11.109375" bestFit="1" customWidth="1"/>
    <col min="5" max="5" width="12.88671875" bestFit="1" customWidth="1"/>
    <col min="6" max="6" width="9.21875" bestFit="1" customWidth="1"/>
    <col min="7" max="7" width="8.88671875" bestFit="1" customWidth="1"/>
    <col min="8" max="8" width="12.77734375" bestFit="1" customWidth="1"/>
    <col min="9" max="9" width="7.33203125" customWidth="1"/>
    <col min="11" max="11" width="28" bestFit="1" customWidth="1"/>
  </cols>
  <sheetData>
    <row r="1" spans="1:11" x14ac:dyDescent="0.3">
      <c r="A1" s="2" t="s">
        <v>37</v>
      </c>
      <c r="B1" s="2" t="s">
        <v>38</v>
      </c>
      <c r="C1" s="2" t="s">
        <v>39</v>
      </c>
      <c r="D1" s="2" t="s">
        <v>40</v>
      </c>
      <c r="E1" s="2" t="s">
        <v>41</v>
      </c>
      <c r="F1" s="2" t="s">
        <v>42</v>
      </c>
      <c r="G1" s="2" t="s">
        <v>43</v>
      </c>
      <c r="H1" s="2" t="s">
        <v>44</v>
      </c>
      <c r="I1" s="2" t="s">
        <v>45</v>
      </c>
      <c r="J1" s="6" t="s">
        <v>46</v>
      </c>
      <c r="K1" s="2" t="s">
        <v>47</v>
      </c>
    </row>
    <row r="2" spans="1:11" x14ac:dyDescent="0.3">
      <c r="A2" t="s">
        <v>48</v>
      </c>
      <c r="B2" t="s">
        <v>49</v>
      </c>
      <c r="C2" t="s">
        <v>50</v>
      </c>
      <c r="D2" t="s">
        <v>51</v>
      </c>
      <c r="E2" t="s">
        <v>52</v>
      </c>
      <c r="F2">
        <v>8</v>
      </c>
      <c r="G2">
        <v>500</v>
      </c>
      <c r="H2">
        <f>F2*G2</f>
        <v>4000</v>
      </c>
      <c r="I2">
        <v>3143</v>
      </c>
      <c r="J2" t="str">
        <f t="shared" ref="J2:J31" si="0">IF(H2&gt;=I2,"Met","Missed")</f>
        <v>Met</v>
      </c>
      <c r="K2" t="s">
        <v>53</v>
      </c>
    </row>
    <row r="3" spans="1:11" x14ac:dyDescent="0.3">
      <c r="A3" t="s">
        <v>54</v>
      </c>
      <c r="B3" t="s">
        <v>49</v>
      </c>
      <c r="C3" t="s">
        <v>50</v>
      </c>
      <c r="D3" t="s">
        <v>55</v>
      </c>
      <c r="E3" t="s">
        <v>56</v>
      </c>
      <c r="F3">
        <v>1</v>
      </c>
      <c r="G3">
        <v>250</v>
      </c>
      <c r="H3">
        <f t="shared" ref="H3:H31" si="1">F3*G3</f>
        <v>250</v>
      </c>
      <c r="I3">
        <v>3791</v>
      </c>
      <c r="J3" t="str">
        <f t="shared" si="0"/>
        <v>Missed</v>
      </c>
      <c r="K3" t="s">
        <v>53</v>
      </c>
    </row>
    <row r="4" spans="1:11" x14ac:dyDescent="0.3">
      <c r="A4" t="s">
        <v>57</v>
      </c>
      <c r="B4" t="s">
        <v>58</v>
      </c>
      <c r="C4" t="s">
        <v>59</v>
      </c>
      <c r="D4" t="s">
        <v>55</v>
      </c>
      <c r="E4" t="s">
        <v>60</v>
      </c>
      <c r="F4">
        <v>15</v>
      </c>
      <c r="G4">
        <v>750</v>
      </c>
      <c r="H4">
        <f t="shared" si="1"/>
        <v>11250</v>
      </c>
      <c r="I4">
        <v>2053</v>
      </c>
      <c r="J4" t="str">
        <f t="shared" si="0"/>
        <v>Met</v>
      </c>
      <c r="K4" s="3" t="s">
        <v>61</v>
      </c>
    </row>
    <row r="5" spans="1:11" x14ac:dyDescent="0.3">
      <c r="A5" t="s">
        <v>62</v>
      </c>
      <c r="B5" t="s">
        <v>63</v>
      </c>
      <c r="C5" t="s">
        <v>64</v>
      </c>
      <c r="D5" t="s">
        <v>65</v>
      </c>
      <c r="E5" t="s">
        <v>66</v>
      </c>
      <c r="F5">
        <v>7</v>
      </c>
      <c r="G5">
        <v>750</v>
      </c>
      <c r="H5">
        <f t="shared" si="1"/>
        <v>5250</v>
      </c>
      <c r="I5">
        <v>2837</v>
      </c>
      <c r="J5" t="str">
        <f t="shared" si="0"/>
        <v>Met</v>
      </c>
      <c r="K5" t="s">
        <v>67</v>
      </c>
    </row>
    <row r="6" spans="1:11" x14ac:dyDescent="0.3">
      <c r="A6" t="s">
        <v>68</v>
      </c>
      <c r="B6" t="s">
        <v>69</v>
      </c>
      <c r="C6" t="s">
        <v>64</v>
      </c>
      <c r="D6" t="s">
        <v>65</v>
      </c>
      <c r="E6" t="s">
        <v>70</v>
      </c>
      <c r="F6">
        <v>15</v>
      </c>
      <c r="G6">
        <v>250</v>
      </c>
      <c r="H6">
        <f t="shared" si="1"/>
        <v>3750</v>
      </c>
      <c r="I6">
        <v>5100</v>
      </c>
      <c r="J6" t="str">
        <f t="shared" si="0"/>
        <v>Missed</v>
      </c>
      <c r="K6" t="s">
        <v>71</v>
      </c>
    </row>
    <row r="7" spans="1:11" x14ac:dyDescent="0.3">
      <c r="A7" t="s">
        <v>72</v>
      </c>
      <c r="B7" t="s">
        <v>49</v>
      </c>
      <c r="C7" t="s">
        <v>64</v>
      </c>
      <c r="D7" t="s">
        <v>73</v>
      </c>
      <c r="E7" t="s">
        <v>56</v>
      </c>
      <c r="F7">
        <v>2</v>
      </c>
      <c r="G7">
        <v>500</v>
      </c>
      <c r="H7">
        <f t="shared" si="1"/>
        <v>1000</v>
      </c>
      <c r="I7">
        <v>4370</v>
      </c>
      <c r="J7" t="str">
        <f t="shared" si="0"/>
        <v>Missed</v>
      </c>
      <c r="K7" t="s">
        <v>74</v>
      </c>
    </row>
    <row r="8" spans="1:11" x14ac:dyDescent="0.3">
      <c r="A8" t="s">
        <v>75</v>
      </c>
      <c r="B8" t="s">
        <v>63</v>
      </c>
      <c r="C8" t="s">
        <v>64</v>
      </c>
      <c r="D8" t="s">
        <v>55</v>
      </c>
      <c r="E8" t="s">
        <v>76</v>
      </c>
      <c r="F8">
        <v>6</v>
      </c>
      <c r="G8">
        <v>750</v>
      </c>
      <c r="H8">
        <f t="shared" si="1"/>
        <v>4500</v>
      </c>
      <c r="I8">
        <v>4910</v>
      </c>
      <c r="J8" t="str">
        <f t="shared" si="0"/>
        <v>Missed</v>
      </c>
      <c r="K8" t="s">
        <v>77</v>
      </c>
    </row>
    <row r="9" spans="1:11" x14ac:dyDescent="0.3">
      <c r="A9" t="s">
        <v>78</v>
      </c>
      <c r="B9" t="s">
        <v>49</v>
      </c>
      <c r="C9" t="s">
        <v>50</v>
      </c>
      <c r="D9" t="s">
        <v>73</v>
      </c>
      <c r="E9" t="s">
        <v>66</v>
      </c>
      <c r="F9">
        <v>6</v>
      </c>
      <c r="G9">
        <v>1000</v>
      </c>
      <c r="H9">
        <f t="shared" si="1"/>
        <v>6000</v>
      </c>
      <c r="I9">
        <v>5108</v>
      </c>
      <c r="J9" t="str">
        <f t="shared" si="0"/>
        <v>Met</v>
      </c>
      <c r="K9" t="s">
        <v>53</v>
      </c>
    </row>
    <row r="10" spans="1:11" x14ac:dyDescent="0.3">
      <c r="A10" t="s">
        <v>79</v>
      </c>
      <c r="B10" t="s">
        <v>80</v>
      </c>
      <c r="C10" t="s">
        <v>59</v>
      </c>
      <c r="D10" t="s">
        <v>65</v>
      </c>
      <c r="E10" t="s">
        <v>56</v>
      </c>
      <c r="F10">
        <v>8</v>
      </c>
      <c r="G10">
        <v>250</v>
      </c>
      <c r="H10">
        <f t="shared" si="1"/>
        <v>2000</v>
      </c>
      <c r="I10">
        <v>4584</v>
      </c>
      <c r="J10" t="str">
        <f t="shared" si="0"/>
        <v>Missed</v>
      </c>
      <c r="K10" t="s">
        <v>81</v>
      </c>
    </row>
    <row r="11" spans="1:11" x14ac:dyDescent="0.3">
      <c r="A11" t="s">
        <v>82</v>
      </c>
      <c r="B11" t="s">
        <v>83</v>
      </c>
      <c r="C11" t="s">
        <v>64</v>
      </c>
      <c r="D11" t="s">
        <v>73</v>
      </c>
      <c r="E11" t="s">
        <v>84</v>
      </c>
      <c r="F11">
        <v>13</v>
      </c>
      <c r="G11">
        <v>1000</v>
      </c>
      <c r="H11">
        <f t="shared" si="1"/>
        <v>13000</v>
      </c>
      <c r="I11">
        <v>3170</v>
      </c>
      <c r="J11" t="str">
        <f t="shared" si="0"/>
        <v>Met</v>
      </c>
      <c r="K11" t="s">
        <v>85</v>
      </c>
    </row>
    <row r="12" spans="1:11" x14ac:dyDescent="0.3">
      <c r="A12" t="s">
        <v>86</v>
      </c>
      <c r="B12" t="s">
        <v>49</v>
      </c>
      <c r="C12" t="s">
        <v>64</v>
      </c>
      <c r="D12" t="s">
        <v>55</v>
      </c>
      <c r="E12" t="s">
        <v>87</v>
      </c>
      <c r="F12">
        <v>12</v>
      </c>
      <c r="G12">
        <v>500</v>
      </c>
      <c r="H12">
        <f t="shared" si="1"/>
        <v>6000</v>
      </c>
      <c r="I12">
        <v>3133</v>
      </c>
      <c r="J12" t="str">
        <f t="shared" si="0"/>
        <v>Met</v>
      </c>
      <c r="K12" t="s">
        <v>74</v>
      </c>
    </row>
    <row r="13" spans="1:11" x14ac:dyDescent="0.3">
      <c r="A13" t="s">
        <v>88</v>
      </c>
      <c r="B13" t="s">
        <v>58</v>
      </c>
      <c r="C13" t="s">
        <v>50</v>
      </c>
      <c r="D13" t="s">
        <v>73</v>
      </c>
      <c r="E13" t="s">
        <v>66</v>
      </c>
      <c r="F13">
        <v>14</v>
      </c>
      <c r="G13">
        <v>250</v>
      </c>
      <c r="H13">
        <f t="shared" si="1"/>
        <v>3500</v>
      </c>
      <c r="I13">
        <v>5152</v>
      </c>
      <c r="J13" t="str">
        <f t="shared" si="0"/>
        <v>Missed</v>
      </c>
      <c r="K13" t="s">
        <v>89</v>
      </c>
    </row>
    <row r="14" spans="1:11" x14ac:dyDescent="0.3">
      <c r="A14" t="s">
        <v>90</v>
      </c>
      <c r="B14" t="s">
        <v>80</v>
      </c>
      <c r="C14" t="s">
        <v>64</v>
      </c>
      <c r="D14" t="s">
        <v>51</v>
      </c>
      <c r="E14" t="s">
        <v>91</v>
      </c>
      <c r="F14">
        <v>18</v>
      </c>
      <c r="G14">
        <v>750</v>
      </c>
      <c r="H14">
        <f t="shared" si="1"/>
        <v>13500</v>
      </c>
      <c r="I14">
        <v>7250</v>
      </c>
      <c r="J14" t="str">
        <f t="shared" si="0"/>
        <v>Met</v>
      </c>
      <c r="K14" t="s">
        <v>92</v>
      </c>
    </row>
    <row r="15" spans="1:11" x14ac:dyDescent="0.3">
      <c r="A15" t="s">
        <v>93</v>
      </c>
      <c r="B15" t="s">
        <v>63</v>
      </c>
      <c r="C15" t="s">
        <v>59</v>
      </c>
      <c r="D15" t="s">
        <v>55</v>
      </c>
      <c r="E15" t="s">
        <v>56</v>
      </c>
      <c r="F15">
        <v>9</v>
      </c>
      <c r="G15">
        <v>500</v>
      </c>
      <c r="H15">
        <f t="shared" si="1"/>
        <v>4500</v>
      </c>
      <c r="I15">
        <v>6158</v>
      </c>
      <c r="J15" t="str">
        <f t="shared" si="0"/>
        <v>Missed</v>
      </c>
      <c r="K15" t="s">
        <v>77</v>
      </c>
    </row>
    <row r="16" spans="1:11" x14ac:dyDescent="0.3">
      <c r="A16" t="s">
        <v>94</v>
      </c>
      <c r="B16" t="s">
        <v>49</v>
      </c>
      <c r="C16" t="s">
        <v>59</v>
      </c>
      <c r="D16" t="s">
        <v>73</v>
      </c>
      <c r="E16" t="s">
        <v>52</v>
      </c>
      <c r="F16">
        <v>6</v>
      </c>
      <c r="G16">
        <v>250</v>
      </c>
      <c r="H16">
        <f t="shared" si="1"/>
        <v>1500</v>
      </c>
      <c r="I16">
        <v>6906</v>
      </c>
      <c r="J16" t="str">
        <f t="shared" si="0"/>
        <v>Missed</v>
      </c>
      <c r="K16" t="s">
        <v>74</v>
      </c>
    </row>
    <row r="17" spans="1:11" x14ac:dyDescent="0.3">
      <c r="A17" t="s">
        <v>72</v>
      </c>
      <c r="B17" t="s">
        <v>58</v>
      </c>
      <c r="C17" t="s">
        <v>64</v>
      </c>
      <c r="D17" t="s">
        <v>65</v>
      </c>
      <c r="E17" t="s">
        <v>95</v>
      </c>
      <c r="F17">
        <v>2</v>
      </c>
      <c r="G17">
        <v>500</v>
      </c>
      <c r="H17">
        <f t="shared" si="1"/>
        <v>1000</v>
      </c>
      <c r="I17">
        <v>6647</v>
      </c>
      <c r="J17" t="str">
        <f t="shared" si="0"/>
        <v>Missed</v>
      </c>
      <c r="K17" t="s">
        <v>61</v>
      </c>
    </row>
    <row r="18" spans="1:11" x14ac:dyDescent="0.3">
      <c r="A18" t="s">
        <v>96</v>
      </c>
      <c r="B18" t="s">
        <v>63</v>
      </c>
      <c r="C18" t="s">
        <v>50</v>
      </c>
      <c r="D18" t="s">
        <v>73</v>
      </c>
      <c r="E18" t="s">
        <v>66</v>
      </c>
      <c r="F18">
        <v>16</v>
      </c>
      <c r="G18">
        <v>500</v>
      </c>
      <c r="H18">
        <f t="shared" si="1"/>
        <v>8000</v>
      </c>
      <c r="I18">
        <v>4171</v>
      </c>
      <c r="J18" t="str">
        <f t="shared" si="0"/>
        <v>Met</v>
      </c>
      <c r="K18" t="s">
        <v>77</v>
      </c>
    </row>
    <row r="19" spans="1:11" x14ac:dyDescent="0.3">
      <c r="A19" t="s">
        <v>97</v>
      </c>
      <c r="B19" t="s">
        <v>83</v>
      </c>
      <c r="C19" t="s">
        <v>59</v>
      </c>
      <c r="D19" t="s">
        <v>65</v>
      </c>
      <c r="E19" t="s">
        <v>84</v>
      </c>
      <c r="F19">
        <v>12</v>
      </c>
      <c r="G19">
        <v>1000</v>
      </c>
      <c r="H19">
        <f t="shared" si="1"/>
        <v>12000</v>
      </c>
      <c r="I19">
        <v>6239</v>
      </c>
      <c r="J19" t="str">
        <f t="shared" si="0"/>
        <v>Met</v>
      </c>
      <c r="K19" t="s">
        <v>85</v>
      </c>
    </row>
    <row r="20" spans="1:11" x14ac:dyDescent="0.3">
      <c r="A20" t="s">
        <v>98</v>
      </c>
      <c r="B20" t="s">
        <v>83</v>
      </c>
      <c r="C20" t="s">
        <v>50</v>
      </c>
      <c r="D20" t="s">
        <v>65</v>
      </c>
      <c r="E20" t="s">
        <v>56</v>
      </c>
      <c r="F20">
        <v>19</v>
      </c>
      <c r="G20">
        <v>500</v>
      </c>
      <c r="H20">
        <f t="shared" si="1"/>
        <v>9500</v>
      </c>
      <c r="I20">
        <v>6820</v>
      </c>
      <c r="J20" t="str">
        <f t="shared" si="0"/>
        <v>Met</v>
      </c>
      <c r="K20" t="s">
        <v>85</v>
      </c>
    </row>
    <row r="21" spans="1:11" x14ac:dyDescent="0.3">
      <c r="A21" t="s">
        <v>99</v>
      </c>
      <c r="B21" t="s">
        <v>49</v>
      </c>
      <c r="C21" t="s">
        <v>50</v>
      </c>
      <c r="D21" t="s">
        <v>73</v>
      </c>
      <c r="E21" t="s">
        <v>56</v>
      </c>
      <c r="F21">
        <v>2</v>
      </c>
      <c r="G21">
        <v>750</v>
      </c>
      <c r="H21">
        <f t="shared" si="1"/>
        <v>1500</v>
      </c>
      <c r="I21">
        <v>2580</v>
      </c>
      <c r="J21" t="str">
        <f t="shared" si="0"/>
        <v>Missed</v>
      </c>
      <c r="K21" t="s">
        <v>100</v>
      </c>
    </row>
    <row r="22" spans="1:11" x14ac:dyDescent="0.3">
      <c r="A22" t="s">
        <v>101</v>
      </c>
      <c r="B22" t="s">
        <v>49</v>
      </c>
      <c r="C22" t="s">
        <v>102</v>
      </c>
      <c r="D22" t="s">
        <v>73</v>
      </c>
      <c r="E22" t="s">
        <v>103</v>
      </c>
      <c r="F22">
        <v>19</v>
      </c>
      <c r="G22">
        <v>1000</v>
      </c>
      <c r="H22">
        <f t="shared" si="1"/>
        <v>19000</v>
      </c>
      <c r="I22">
        <v>3990</v>
      </c>
      <c r="J22" t="str">
        <f t="shared" si="0"/>
        <v>Met</v>
      </c>
      <c r="K22" t="s">
        <v>100</v>
      </c>
    </row>
    <row r="23" spans="1:11" x14ac:dyDescent="0.3">
      <c r="A23" t="s">
        <v>104</v>
      </c>
      <c r="B23" t="s">
        <v>83</v>
      </c>
      <c r="C23" t="s">
        <v>50</v>
      </c>
      <c r="D23" t="s">
        <v>51</v>
      </c>
      <c r="E23" t="s">
        <v>84</v>
      </c>
      <c r="F23">
        <v>12</v>
      </c>
      <c r="G23">
        <v>1000</v>
      </c>
      <c r="H23">
        <f t="shared" si="1"/>
        <v>12000</v>
      </c>
      <c r="I23">
        <v>5367</v>
      </c>
      <c r="J23" t="str">
        <f t="shared" si="0"/>
        <v>Met</v>
      </c>
      <c r="K23" t="s">
        <v>85</v>
      </c>
    </row>
    <row r="24" spans="1:11" x14ac:dyDescent="0.3">
      <c r="A24" t="s">
        <v>105</v>
      </c>
      <c r="B24" t="s">
        <v>49</v>
      </c>
      <c r="C24" t="s">
        <v>50</v>
      </c>
      <c r="D24" t="s">
        <v>51</v>
      </c>
      <c r="E24" t="s">
        <v>84</v>
      </c>
      <c r="F24">
        <v>11</v>
      </c>
      <c r="G24">
        <v>250</v>
      </c>
      <c r="H24">
        <f t="shared" si="1"/>
        <v>2750</v>
      </c>
      <c r="I24">
        <v>4036</v>
      </c>
      <c r="J24" t="str">
        <f t="shared" si="0"/>
        <v>Missed</v>
      </c>
      <c r="K24" t="s">
        <v>53</v>
      </c>
    </row>
    <row r="25" spans="1:11" x14ac:dyDescent="0.3">
      <c r="A25" t="s">
        <v>106</v>
      </c>
      <c r="B25" t="s">
        <v>63</v>
      </c>
      <c r="C25" t="s">
        <v>59</v>
      </c>
      <c r="D25" t="s">
        <v>55</v>
      </c>
      <c r="E25" t="s">
        <v>66</v>
      </c>
      <c r="F25">
        <v>9</v>
      </c>
      <c r="G25">
        <v>1000</v>
      </c>
      <c r="H25">
        <f t="shared" si="1"/>
        <v>9000</v>
      </c>
      <c r="I25">
        <v>4046</v>
      </c>
      <c r="J25" t="str">
        <f t="shared" si="0"/>
        <v>Met</v>
      </c>
      <c r="K25" t="s">
        <v>77</v>
      </c>
    </row>
    <row r="26" spans="1:11" x14ac:dyDescent="0.3">
      <c r="A26" t="s">
        <v>107</v>
      </c>
      <c r="B26" t="s">
        <v>80</v>
      </c>
      <c r="C26" t="s">
        <v>50</v>
      </c>
      <c r="D26" t="s">
        <v>51</v>
      </c>
      <c r="E26" t="s">
        <v>56</v>
      </c>
      <c r="F26">
        <v>3</v>
      </c>
      <c r="G26">
        <v>500</v>
      </c>
      <c r="H26">
        <f t="shared" si="1"/>
        <v>1500</v>
      </c>
      <c r="I26">
        <v>3362</v>
      </c>
      <c r="J26" t="str">
        <f t="shared" si="0"/>
        <v>Missed</v>
      </c>
      <c r="K26" t="s">
        <v>92</v>
      </c>
    </row>
    <row r="27" spans="1:11" x14ac:dyDescent="0.3">
      <c r="A27" t="s">
        <v>108</v>
      </c>
      <c r="B27" t="s">
        <v>83</v>
      </c>
      <c r="C27" t="s">
        <v>102</v>
      </c>
      <c r="D27" t="s">
        <v>51</v>
      </c>
      <c r="E27" t="s">
        <v>66</v>
      </c>
      <c r="F27">
        <v>13</v>
      </c>
      <c r="G27">
        <v>250</v>
      </c>
      <c r="H27">
        <f t="shared" si="1"/>
        <v>3250</v>
      </c>
      <c r="I27">
        <v>5198</v>
      </c>
      <c r="J27" t="str">
        <f t="shared" si="0"/>
        <v>Missed</v>
      </c>
      <c r="K27" t="s">
        <v>109</v>
      </c>
    </row>
    <row r="28" spans="1:11" x14ac:dyDescent="0.3">
      <c r="A28" t="s">
        <v>110</v>
      </c>
      <c r="B28" t="s">
        <v>63</v>
      </c>
      <c r="C28" t="s">
        <v>102</v>
      </c>
      <c r="D28" t="s">
        <v>73</v>
      </c>
      <c r="E28" t="s">
        <v>66</v>
      </c>
      <c r="F28">
        <v>10</v>
      </c>
      <c r="G28">
        <v>500</v>
      </c>
      <c r="H28">
        <f t="shared" si="1"/>
        <v>5000</v>
      </c>
      <c r="I28">
        <v>2479</v>
      </c>
      <c r="J28" t="str">
        <f t="shared" si="0"/>
        <v>Met</v>
      </c>
      <c r="K28" t="s">
        <v>111</v>
      </c>
    </row>
    <row r="29" spans="1:11" x14ac:dyDescent="0.3">
      <c r="A29" t="s">
        <v>112</v>
      </c>
      <c r="B29" t="s">
        <v>58</v>
      </c>
      <c r="C29" t="s">
        <v>64</v>
      </c>
      <c r="D29" t="s">
        <v>51</v>
      </c>
      <c r="E29" t="s">
        <v>56</v>
      </c>
      <c r="F29">
        <v>19</v>
      </c>
      <c r="G29">
        <v>1000</v>
      </c>
      <c r="H29">
        <f t="shared" si="1"/>
        <v>19000</v>
      </c>
      <c r="I29">
        <v>6119</v>
      </c>
      <c r="J29" t="str">
        <f t="shared" si="0"/>
        <v>Met</v>
      </c>
      <c r="K29" t="s">
        <v>113</v>
      </c>
    </row>
    <row r="30" spans="1:11" x14ac:dyDescent="0.3">
      <c r="A30" t="s">
        <v>106</v>
      </c>
      <c r="B30" t="s">
        <v>58</v>
      </c>
      <c r="C30" t="s">
        <v>50</v>
      </c>
      <c r="D30" t="s">
        <v>73</v>
      </c>
      <c r="E30" t="s">
        <v>56</v>
      </c>
      <c r="F30">
        <v>20</v>
      </c>
      <c r="G30">
        <v>250</v>
      </c>
      <c r="H30">
        <f t="shared" si="1"/>
        <v>5000</v>
      </c>
      <c r="I30">
        <v>7531</v>
      </c>
      <c r="J30" t="str">
        <f t="shared" si="0"/>
        <v>Missed</v>
      </c>
      <c r="K30" t="s">
        <v>89</v>
      </c>
    </row>
    <row r="31" spans="1:11" ht="15" thickBot="1" x14ac:dyDescent="0.35">
      <c r="A31" t="s">
        <v>75</v>
      </c>
      <c r="B31" t="s">
        <v>58</v>
      </c>
      <c r="C31" t="s">
        <v>59</v>
      </c>
      <c r="D31" t="s">
        <v>51</v>
      </c>
      <c r="E31" t="s">
        <v>56</v>
      </c>
      <c r="F31">
        <v>14</v>
      </c>
      <c r="G31">
        <v>750</v>
      </c>
      <c r="H31">
        <f t="shared" si="1"/>
        <v>10500</v>
      </c>
      <c r="I31">
        <v>4136</v>
      </c>
      <c r="J31" t="str">
        <f t="shared" si="0"/>
        <v>Met</v>
      </c>
      <c r="K31" t="s">
        <v>61</v>
      </c>
    </row>
    <row r="32" spans="1:11" ht="15" thickBot="1" x14ac:dyDescent="0.35">
      <c r="H32" s="9">
        <f>SUM(H2:H31)</f>
        <v>199000</v>
      </c>
    </row>
    <row r="35" spans="9:9" x14ac:dyDescent="0.3">
      <c r="I35" s="8"/>
    </row>
  </sheetData>
  <hyperlinks>
    <hyperlink ref="K4" r:id="rId1" display="alice.johnson@datasoft.net" xr:uid="{63740B8A-0837-4FD9-BCF6-2025B01AB5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B9753-19D4-4F8B-AF04-CA497BB6B3F9}">
  <dimension ref="A1:S35"/>
  <sheetViews>
    <sheetView zoomScale="80" zoomScaleNormal="80" workbookViewId="0">
      <selection activeCell="N37" sqref="B36:N37"/>
    </sheetView>
  </sheetViews>
  <sheetFormatPr defaultRowHeight="14.4" x14ac:dyDescent="0.3"/>
  <cols>
    <col min="1" max="1" width="10.109375" bestFit="1" customWidth="1"/>
    <col min="2" max="2" width="20.77734375" customWidth="1"/>
    <col min="3" max="4" width="11.109375" bestFit="1" customWidth="1"/>
    <col min="5" max="5" width="12.88671875" bestFit="1" customWidth="1"/>
    <col min="6" max="6" width="9.21875" bestFit="1" customWidth="1"/>
    <col min="7" max="7" width="8.88671875" bestFit="1" customWidth="1"/>
    <col min="8" max="8" width="12.77734375" bestFit="1" customWidth="1"/>
    <col min="9" max="9" width="7.33203125" customWidth="1"/>
    <col min="11" max="11" width="28" bestFit="1" customWidth="1"/>
    <col min="12" max="12" width="28" customWidth="1"/>
    <col min="13" max="13" width="15.21875" customWidth="1"/>
    <col min="14" max="15" width="20.21875" customWidth="1"/>
    <col min="16" max="16" width="6.44140625" hidden="1" customWidth="1"/>
    <col min="19" max="19" width="12" bestFit="1" customWidth="1"/>
  </cols>
  <sheetData>
    <row r="1" spans="1:19" ht="41.4" x14ac:dyDescent="0.3">
      <c r="A1" s="2" t="s">
        <v>37</v>
      </c>
      <c r="B1" s="2" t="s">
        <v>38</v>
      </c>
      <c r="C1" s="2" t="s">
        <v>39</v>
      </c>
      <c r="D1" s="2" t="s">
        <v>40</v>
      </c>
      <c r="E1" s="2" t="s">
        <v>41</v>
      </c>
      <c r="F1" s="2" t="s">
        <v>42</v>
      </c>
      <c r="G1" s="2" t="s">
        <v>43</v>
      </c>
      <c r="H1" s="2" t="s">
        <v>44</v>
      </c>
      <c r="I1" s="2" t="s">
        <v>45</v>
      </c>
      <c r="J1" s="6" t="s">
        <v>46</v>
      </c>
      <c r="K1" s="2" t="s">
        <v>47</v>
      </c>
      <c r="L1" s="11" t="s">
        <v>115</v>
      </c>
      <c r="M1" s="11" t="s">
        <v>114</v>
      </c>
      <c r="N1" s="11" t="s">
        <v>116</v>
      </c>
      <c r="O1" s="12" t="s">
        <v>117</v>
      </c>
      <c r="P1" s="13" t="s">
        <v>118</v>
      </c>
      <c r="Q1" s="13" t="s">
        <v>118</v>
      </c>
      <c r="R1" s="24" t="s">
        <v>119</v>
      </c>
      <c r="S1" s="30" t="s">
        <v>135</v>
      </c>
    </row>
    <row r="2" spans="1:19" x14ac:dyDescent="0.3">
      <c r="A2" t="s">
        <v>48</v>
      </c>
      <c r="B2" t="s">
        <v>49</v>
      </c>
      <c r="C2" t="s">
        <v>50</v>
      </c>
      <c r="D2" t="s">
        <v>51</v>
      </c>
      <c r="E2" t="s">
        <v>52</v>
      </c>
      <c r="F2">
        <v>8</v>
      </c>
      <c r="G2">
        <v>500</v>
      </c>
      <c r="H2">
        <f>F2*G2</f>
        <v>4000</v>
      </c>
      <c r="I2">
        <v>3143</v>
      </c>
      <c r="J2" t="str">
        <f t="shared" ref="J2:J31" si="0">IF(H2&gt;=I2,"Met","Missed")</f>
        <v>Met</v>
      </c>
      <c r="K2" t="s">
        <v>53</v>
      </c>
      <c r="L2" t="str">
        <f>_xlfn.TEXTBEFORE(K2,".")</f>
        <v>Techbams</v>
      </c>
      <c r="M2" t="str" cm="1">
        <f t="array" ref="M2:M31">_xlfn.TEXTAFTER(K2:K31,"@")</f>
        <v>datasoft.net</v>
      </c>
      <c r="N2" t="str" cm="1">
        <f t="array" ref="N2:N31">UPPER(B2:B31)</f>
        <v>TECHBAMS WHITE</v>
      </c>
      <c r="O2">
        <f>LEN(E2)</f>
        <v>8</v>
      </c>
      <c r="P2" cm="1">
        <f t="array" ref="P2:P31">MONTH(A2:A31)</f>
        <v>1</v>
      </c>
      <c r="Q2" t="str">
        <f>TEXT(A2,"mmmm")</f>
        <v>January</v>
      </c>
      <c r="R2">
        <f>LEN(Extract!B2)</f>
        <v>14</v>
      </c>
      <c r="S2" t="str">
        <f>TRIM(E2)</f>
        <v>Keyboard</v>
      </c>
    </row>
    <row r="3" spans="1:19" x14ac:dyDescent="0.3">
      <c r="A3" t="s">
        <v>54</v>
      </c>
      <c r="B3" t="s">
        <v>49</v>
      </c>
      <c r="C3" t="s">
        <v>50</v>
      </c>
      <c r="D3" t="s">
        <v>55</v>
      </c>
      <c r="E3" t="s">
        <v>56</v>
      </c>
      <c r="F3">
        <v>1</v>
      </c>
      <c r="G3">
        <v>250</v>
      </c>
      <c r="H3">
        <f t="shared" ref="H3:H31" si="1">F3*G3</f>
        <v>250</v>
      </c>
      <c r="I3">
        <v>3791</v>
      </c>
      <c r="J3" t="str">
        <f t="shared" si="0"/>
        <v>Missed</v>
      </c>
      <c r="K3" t="s">
        <v>53</v>
      </c>
      <c r="L3" t="str">
        <f t="shared" ref="L3:L31" si="2">_xlfn.TEXTBEFORE(K3,".")</f>
        <v>Techbams</v>
      </c>
      <c r="M3" t="str">
        <v>datasoft.net</v>
      </c>
      <c r="N3" t="str">
        <v>TECHBAMS WHITE</v>
      </c>
      <c r="O3">
        <f t="shared" ref="O3:O31" si="3">LEN(E3)</f>
        <v>6</v>
      </c>
      <c r="P3">
        <v>3</v>
      </c>
      <c r="Q3" t="str">
        <f t="shared" ref="Q3:Q31" si="4">TEXT(A3,"mmmm")</f>
        <v>March</v>
      </c>
      <c r="R3">
        <f>LEN(Extract!B3)</f>
        <v>14</v>
      </c>
      <c r="S3" t="str">
        <f t="shared" ref="S3:S31" si="5">TRIM(E3)</f>
        <v>Laptop</v>
      </c>
    </row>
    <row r="4" spans="1:19" x14ac:dyDescent="0.3">
      <c r="A4" t="s">
        <v>57</v>
      </c>
      <c r="B4" t="s">
        <v>58</v>
      </c>
      <c r="C4" t="s">
        <v>59</v>
      </c>
      <c r="D4" t="s">
        <v>55</v>
      </c>
      <c r="E4" t="s">
        <v>60</v>
      </c>
      <c r="F4">
        <v>15</v>
      </c>
      <c r="G4">
        <v>750</v>
      </c>
      <c r="H4">
        <f t="shared" si="1"/>
        <v>11250</v>
      </c>
      <c r="I4">
        <v>2053</v>
      </c>
      <c r="J4" t="str">
        <f t="shared" si="0"/>
        <v>Met</v>
      </c>
      <c r="K4" s="3" t="s">
        <v>61</v>
      </c>
      <c r="L4" t="str">
        <f t="shared" si="2"/>
        <v>Kemi</v>
      </c>
      <c r="M4" t="str">
        <v>datasoft.net</v>
      </c>
      <c r="N4" t="str">
        <v>KEMI JOHNSON</v>
      </c>
      <c r="O4">
        <f t="shared" si="3"/>
        <v>9</v>
      </c>
      <c r="P4">
        <v>1</v>
      </c>
      <c r="Q4" t="str">
        <f t="shared" si="4"/>
        <v>January</v>
      </c>
      <c r="R4">
        <f>LEN(Extract!B4)</f>
        <v>12</v>
      </c>
      <c r="S4" t="str">
        <f t="shared" si="5"/>
        <v>Monitor</v>
      </c>
    </row>
    <row r="5" spans="1:19" x14ac:dyDescent="0.3">
      <c r="A5" t="s">
        <v>62</v>
      </c>
      <c r="B5" t="s">
        <v>63</v>
      </c>
      <c r="C5" t="s">
        <v>64</v>
      </c>
      <c r="D5" t="s">
        <v>65</v>
      </c>
      <c r="E5" t="s">
        <v>66</v>
      </c>
      <c r="F5">
        <v>7</v>
      </c>
      <c r="G5">
        <v>750</v>
      </c>
      <c r="H5">
        <f t="shared" si="1"/>
        <v>5250</v>
      </c>
      <c r="I5">
        <v>2837</v>
      </c>
      <c r="J5" t="str">
        <f t="shared" si="0"/>
        <v>Met</v>
      </c>
      <c r="K5" t="s">
        <v>67</v>
      </c>
      <c r="L5" t="str">
        <f t="shared" si="2"/>
        <v>david</v>
      </c>
      <c r="M5" t="str">
        <v>techcorp.com</v>
      </c>
      <c r="N5" t="str">
        <v>DAVID LEE</v>
      </c>
      <c r="O5">
        <f t="shared" si="3"/>
        <v>7</v>
      </c>
      <c r="P5">
        <v>2</v>
      </c>
      <c r="Q5" t="str">
        <f t="shared" si="4"/>
        <v>February</v>
      </c>
      <c r="R5">
        <f>LEN(Extract!B5)</f>
        <v>9</v>
      </c>
      <c r="S5" t="str">
        <f t="shared" si="5"/>
        <v>Monitor</v>
      </c>
    </row>
    <row r="6" spans="1:19" x14ac:dyDescent="0.3">
      <c r="A6" t="s">
        <v>68</v>
      </c>
      <c r="B6" t="s">
        <v>69</v>
      </c>
      <c r="C6" t="s">
        <v>64</v>
      </c>
      <c r="D6" t="s">
        <v>65</v>
      </c>
      <c r="E6" t="s">
        <v>70</v>
      </c>
      <c r="F6">
        <v>15</v>
      </c>
      <c r="G6">
        <v>250</v>
      </c>
      <c r="H6">
        <f t="shared" si="1"/>
        <v>3750</v>
      </c>
      <c r="I6">
        <v>5100</v>
      </c>
      <c r="J6" t="str">
        <f t="shared" si="0"/>
        <v>Missed</v>
      </c>
      <c r="K6" t="s">
        <v>71</v>
      </c>
      <c r="L6" t="str">
        <f t="shared" si="2"/>
        <v>clara</v>
      </c>
      <c r="M6" t="str">
        <v>bizware.org</v>
      </c>
      <c r="N6" t="str">
        <v>CLARA DAVIS</v>
      </c>
      <c r="O6">
        <f t="shared" si="3"/>
        <v>8</v>
      </c>
      <c r="P6">
        <v>3</v>
      </c>
      <c r="Q6" t="str">
        <f t="shared" si="4"/>
        <v>March</v>
      </c>
      <c r="R6">
        <f>LEN(Extract!B6)</f>
        <v>11</v>
      </c>
      <c r="S6" t="str">
        <f t="shared" si="5"/>
        <v>Laptop</v>
      </c>
    </row>
    <row r="7" spans="1:19" x14ac:dyDescent="0.3">
      <c r="A7" t="s">
        <v>72</v>
      </c>
      <c r="B7" t="s">
        <v>49</v>
      </c>
      <c r="C7" t="s">
        <v>64</v>
      </c>
      <c r="D7" t="s">
        <v>73</v>
      </c>
      <c r="E7" t="s">
        <v>56</v>
      </c>
      <c r="F7">
        <v>2</v>
      </c>
      <c r="G7">
        <v>500</v>
      </c>
      <c r="H7">
        <f t="shared" si="1"/>
        <v>1000</v>
      </c>
      <c r="I7">
        <v>4370</v>
      </c>
      <c r="J7" t="str">
        <f t="shared" si="0"/>
        <v>Missed</v>
      </c>
      <c r="K7" t="s">
        <v>74</v>
      </c>
      <c r="L7" t="str">
        <f t="shared" si="2"/>
        <v>Techbams</v>
      </c>
      <c r="M7" t="str">
        <v>techcorp.com</v>
      </c>
      <c r="N7" t="str">
        <v>TECHBAMS WHITE</v>
      </c>
      <c r="O7">
        <f t="shared" si="3"/>
        <v>6</v>
      </c>
      <c r="P7">
        <v>1</v>
      </c>
      <c r="Q7" t="str">
        <f t="shared" si="4"/>
        <v>January</v>
      </c>
      <c r="R7">
        <f>LEN(Extract!B7)</f>
        <v>14</v>
      </c>
      <c r="S7" t="str">
        <f t="shared" si="5"/>
        <v>Laptop</v>
      </c>
    </row>
    <row r="8" spans="1:19" x14ac:dyDescent="0.3">
      <c r="A8" t="s">
        <v>75</v>
      </c>
      <c r="B8" t="s">
        <v>63</v>
      </c>
      <c r="C8" t="s">
        <v>64</v>
      </c>
      <c r="D8" t="s">
        <v>55</v>
      </c>
      <c r="E8" t="s">
        <v>76</v>
      </c>
      <c r="F8">
        <v>6</v>
      </c>
      <c r="G8">
        <v>750</v>
      </c>
      <c r="H8">
        <f t="shared" si="1"/>
        <v>4500</v>
      </c>
      <c r="I8">
        <v>4910</v>
      </c>
      <c r="J8" t="str">
        <f t="shared" si="0"/>
        <v>Missed</v>
      </c>
      <c r="K8" t="s">
        <v>77</v>
      </c>
      <c r="L8" t="str">
        <f t="shared" si="2"/>
        <v>david</v>
      </c>
      <c r="M8" t="str">
        <v>bizware.org</v>
      </c>
      <c r="N8" t="str">
        <v>DAVID LEE</v>
      </c>
      <c r="O8">
        <f t="shared" si="3"/>
        <v>17</v>
      </c>
      <c r="P8">
        <v>3</v>
      </c>
      <c r="Q8" t="str">
        <f t="shared" si="4"/>
        <v>March</v>
      </c>
      <c r="R8">
        <f>LEN(Extract!B8)</f>
        <v>9</v>
      </c>
      <c r="S8" t="str">
        <f t="shared" si="5"/>
        <v>Keyboard</v>
      </c>
    </row>
    <row r="9" spans="1:19" x14ac:dyDescent="0.3">
      <c r="A9" t="s">
        <v>78</v>
      </c>
      <c r="B9" t="s">
        <v>49</v>
      </c>
      <c r="C9" t="s">
        <v>50</v>
      </c>
      <c r="D9" t="s">
        <v>73</v>
      </c>
      <c r="E9" t="s">
        <v>66</v>
      </c>
      <c r="F9">
        <v>6</v>
      </c>
      <c r="G9">
        <v>1000</v>
      </c>
      <c r="H9">
        <f t="shared" si="1"/>
        <v>6000</v>
      </c>
      <c r="I9">
        <v>5108</v>
      </c>
      <c r="J9" t="str">
        <f t="shared" si="0"/>
        <v>Met</v>
      </c>
      <c r="K9" t="s">
        <v>53</v>
      </c>
      <c r="L9" t="str">
        <f t="shared" si="2"/>
        <v>Techbams</v>
      </c>
      <c r="M9" t="str">
        <v>datasoft.net</v>
      </c>
      <c r="N9" t="str">
        <v>TECHBAMS WHITE</v>
      </c>
      <c r="O9">
        <f t="shared" si="3"/>
        <v>7</v>
      </c>
      <c r="P9">
        <v>3</v>
      </c>
      <c r="Q9" t="str">
        <f t="shared" si="4"/>
        <v>March</v>
      </c>
      <c r="R9">
        <f>LEN(Extract!B9)</f>
        <v>14</v>
      </c>
      <c r="S9" t="str">
        <f t="shared" si="5"/>
        <v>Monitor</v>
      </c>
    </row>
    <row r="10" spans="1:19" x14ac:dyDescent="0.3">
      <c r="A10" t="s">
        <v>79</v>
      </c>
      <c r="B10" t="s">
        <v>80</v>
      </c>
      <c r="C10" t="s">
        <v>59</v>
      </c>
      <c r="D10" t="s">
        <v>65</v>
      </c>
      <c r="E10" t="s">
        <v>56</v>
      </c>
      <c r="F10">
        <v>8</v>
      </c>
      <c r="G10">
        <v>250</v>
      </c>
      <c r="H10">
        <f t="shared" si="1"/>
        <v>2000</v>
      </c>
      <c r="I10">
        <v>4584</v>
      </c>
      <c r="J10" t="str">
        <f t="shared" si="0"/>
        <v>Missed</v>
      </c>
      <c r="K10" t="s">
        <v>81</v>
      </c>
      <c r="L10" t="str">
        <f t="shared" si="2"/>
        <v>Bright</v>
      </c>
      <c r="M10" t="str">
        <v>techcorp.com</v>
      </c>
      <c r="N10" t="str">
        <v>BRIGHT KING</v>
      </c>
      <c r="O10">
        <f t="shared" si="3"/>
        <v>6</v>
      </c>
      <c r="P10">
        <v>2</v>
      </c>
      <c r="Q10" t="str">
        <f t="shared" si="4"/>
        <v>February</v>
      </c>
      <c r="R10">
        <f>LEN(Extract!B10)</f>
        <v>11</v>
      </c>
      <c r="S10" t="str">
        <f t="shared" si="5"/>
        <v>Laptop</v>
      </c>
    </row>
    <row r="11" spans="1:19" x14ac:dyDescent="0.3">
      <c r="A11" t="s">
        <v>82</v>
      </c>
      <c r="B11" t="s">
        <v>83</v>
      </c>
      <c r="C11" t="s">
        <v>64</v>
      </c>
      <c r="D11" t="s">
        <v>73</v>
      </c>
      <c r="E11" t="s">
        <v>84</v>
      </c>
      <c r="F11">
        <v>13</v>
      </c>
      <c r="G11">
        <v>1000</v>
      </c>
      <c r="H11">
        <f t="shared" si="1"/>
        <v>13000</v>
      </c>
      <c r="I11">
        <v>3170</v>
      </c>
      <c r="J11" t="str">
        <f t="shared" si="0"/>
        <v>Met</v>
      </c>
      <c r="K11" t="s">
        <v>85</v>
      </c>
      <c r="L11" t="str">
        <f t="shared" si="2"/>
        <v>Nike</v>
      </c>
      <c r="M11" t="str">
        <v>techcorp.com</v>
      </c>
      <c r="N11" t="str">
        <v>NIKE SMITH</v>
      </c>
      <c r="O11">
        <f t="shared" si="3"/>
        <v>5</v>
      </c>
      <c r="P11">
        <v>1</v>
      </c>
      <c r="Q11" t="str">
        <f t="shared" si="4"/>
        <v>January</v>
      </c>
      <c r="R11">
        <f>LEN(Extract!B11)</f>
        <v>10</v>
      </c>
      <c r="S11" t="str">
        <f t="shared" si="5"/>
        <v>Mouse</v>
      </c>
    </row>
    <row r="12" spans="1:19" x14ac:dyDescent="0.3">
      <c r="A12" t="s">
        <v>86</v>
      </c>
      <c r="B12" t="s">
        <v>49</v>
      </c>
      <c r="C12" t="s">
        <v>64</v>
      </c>
      <c r="D12" t="s">
        <v>55</v>
      </c>
      <c r="E12" t="s">
        <v>87</v>
      </c>
      <c r="F12">
        <v>12</v>
      </c>
      <c r="G12">
        <v>500</v>
      </c>
      <c r="H12">
        <f t="shared" si="1"/>
        <v>6000</v>
      </c>
      <c r="I12">
        <v>3133</v>
      </c>
      <c r="J12" t="str">
        <f t="shared" si="0"/>
        <v>Met</v>
      </c>
      <c r="K12" t="s">
        <v>74</v>
      </c>
      <c r="L12" t="str">
        <f t="shared" si="2"/>
        <v>Techbams</v>
      </c>
      <c r="M12" t="str">
        <v>techcorp.com</v>
      </c>
      <c r="N12" t="str">
        <v>TECHBAMS WHITE</v>
      </c>
      <c r="O12">
        <f t="shared" si="3"/>
        <v>7</v>
      </c>
      <c r="P12">
        <v>2</v>
      </c>
      <c r="Q12" t="str">
        <f t="shared" si="4"/>
        <v>February</v>
      </c>
      <c r="R12">
        <f>LEN(Extract!B12)</f>
        <v>14</v>
      </c>
      <c r="S12" t="str">
        <f t="shared" si="5"/>
        <v>Mouse</v>
      </c>
    </row>
    <row r="13" spans="1:19" x14ac:dyDescent="0.3">
      <c r="A13" t="s">
        <v>88</v>
      </c>
      <c r="B13" t="s">
        <v>58</v>
      </c>
      <c r="C13" t="s">
        <v>50</v>
      </c>
      <c r="D13" t="s">
        <v>73</v>
      </c>
      <c r="E13" t="s">
        <v>66</v>
      </c>
      <c r="F13">
        <v>14</v>
      </c>
      <c r="G13">
        <v>250</v>
      </c>
      <c r="H13">
        <f t="shared" si="1"/>
        <v>3500</v>
      </c>
      <c r="I13">
        <v>5152</v>
      </c>
      <c r="J13" t="str">
        <f t="shared" si="0"/>
        <v>Missed</v>
      </c>
      <c r="K13" t="s">
        <v>89</v>
      </c>
      <c r="L13" t="str">
        <f t="shared" si="2"/>
        <v>Kemi</v>
      </c>
      <c r="M13" t="str">
        <v>bizware.org</v>
      </c>
      <c r="N13" t="str">
        <v>KEMI JOHNSON</v>
      </c>
      <c r="O13">
        <f t="shared" si="3"/>
        <v>7</v>
      </c>
      <c r="P13">
        <v>3</v>
      </c>
      <c r="Q13" t="str">
        <f t="shared" si="4"/>
        <v>March</v>
      </c>
      <c r="R13">
        <f>LEN(Extract!B13)</f>
        <v>12</v>
      </c>
      <c r="S13" t="str">
        <f t="shared" si="5"/>
        <v>Monitor</v>
      </c>
    </row>
    <row r="14" spans="1:19" x14ac:dyDescent="0.3">
      <c r="A14" t="s">
        <v>90</v>
      </c>
      <c r="B14" t="s">
        <v>80</v>
      </c>
      <c r="C14" t="s">
        <v>64</v>
      </c>
      <c r="D14" t="s">
        <v>51</v>
      </c>
      <c r="E14" t="s">
        <v>91</v>
      </c>
      <c r="F14">
        <v>18</v>
      </c>
      <c r="G14">
        <v>750</v>
      </c>
      <c r="H14">
        <f t="shared" si="1"/>
        <v>13500</v>
      </c>
      <c r="I14">
        <v>7250</v>
      </c>
      <c r="J14" t="str">
        <f t="shared" si="0"/>
        <v>Met</v>
      </c>
      <c r="K14" t="s">
        <v>92</v>
      </c>
      <c r="L14" t="str">
        <f t="shared" si="2"/>
        <v>Bright</v>
      </c>
      <c r="M14" t="str">
        <v>bizware.org</v>
      </c>
      <c r="N14" t="str">
        <v>BRIGHT KING</v>
      </c>
      <c r="O14">
        <f t="shared" si="3"/>
        <v>10</v>
      </c>
      <c r="P14">
        <v>1</v>
      </c>
      <c r="Q14" t="str">
        <f t="shared" si="4"/>
        <v>January</v>
      </c>
      <c r="R14">
        <f>LEN(Extract!B14)</f>
        <v>11</v>
      </c>
      <c r="S14" t="str">
        <f t="shared" si="5"/>
        <v>Laptop</v>
      </c>
    </row>
    <row r="15" spans="1:19" x14ac:dyDescent="0.3">
      <c r="A15" t="s">
        <v>93</v>
      </c>
      <c r="B15" t="s">
        <v>63</v>
      </c>
      <c r="C15" t="s">
        <v>59</v>
      </c>
      <c r="D15" t="s">
        <v>55</v>
      </c>
      <c r="E15" t="s">
        <v>56</v>
      </c>
      <c r="F15">
        <v>9</v>
      </c>
      <c r="G15">
        <v>500</v>
      </c>
      <c r="H15">
        <f t="shared" si="1"/>
        <v>4500</v>
      </c>
      <c r="I15">
        <v>6158</v>
      </c>
      <c r="J15" t="str">
        <f t="shared" si="0"/>
        <v>Missed</v>
      </c>
      <c r="K15" t="s">
        <v>77</v>
      </c>
      <c r="L15" t="str">
        <f t="shared" si="2"/>
        <v>david</v>
      </c>
      <c r="M15" t="str">
        <v>bizware.org</v>
      </c>
      <c r="N15" t="str">
        <v>DAVID LEE</v>
      </c>
      <c r="O15">
        <f t="shared" si="3"/>
        <v>6</v>
      </c>
      <c r="P15">
        <v>3</v>
      </c>
      <c r="Q15" t="str">
        <f t="shared" si="4"/>
        <v>March</v>
      </c>
      <c r="R15">
        <f>LEN(Extract!B15)</f>
        <v>9</v>
      </c>
      <c r="S15" t="str">
        <f t="shared" si="5"/>
        <v>Laptop</v>
      </c>
    </row>
    <row r="16" spans="1:19" x14ac:dyDescent="0.3">
      <c r="A16" t="s">
        <v>94</v>
      </c>
      <c r="B16" t="s">
        <v>49</v>
      </c>
      <c r="C16" t="s">
        <v>59</v>
      </c>
      <c r="D16" t="s">
        <v>73</v>
      </c>
      <c r="E16" t="s">
        <v>52</v>
      </c>
      <c r="F16">
        <v>6</v>
      </c>
      <c r="G16">
        <v>250</v>
      </c>
      <c r="H16">
        <f t="shared" si="1"/>
        <v>1500</v>
      </c>
      <c r="I16">
        <v>6906</v>
      </c>
      <c r="J16" t="str">
        <f t="shared" si="0"/>
        <v>Missed</v>
      </c>
      <c r="K16" t="s">
        <v>74</v>
      </c>
      <c r="L16" t="str">
        <f t="shared" si="2"/>
        <v>Techbams</v>
      </c>
      <c r="M16" t="str">
        <v>techcorp.com</v>
      </c>
      <c r="N16" t="str">
        <v>TECHBAMS WHITE</v>
      </c>
      <c r="O16">
        <f t="shared" si="3"/>
        <v>8</v>
      </c>
      <c r="P16">
        <v>2</v>
      </c>
      <c r="Q16" t="str">
        <f t="shared" si="4"/>
        <v>February</v>
      </c>
      <c r="R16">
        <f>LEN(Extract!B16)</f>
        <v>14</v>
      </c>
      <c r="S16" t="str">
        <f t="shared" si="5"/>
        <v>Keyboard</v>
      </c>
    </row>
    <row r="17" spans="1:19" x14ac:dyDescent="0.3">
      <c r="A17" t="s">
        <v>72</v>
      </c>
      <c r="B17" t="s">
        <v>58</v>
      </c>
      <c r="C17" t="s">
        <v>64</v>
      </c>
      <c r="D17" t="s">
        <v>65</v>
      </c>
      <c r="E17" t="s">
        <v>95</v>
      </c>
      <c r="F17">
        <v>2</v>
      </c>
      <c r="G17">
        <v>500</v>
      </c>
      <c r="H17">
        <f t="shared" si="1"/>
        <v>1000</v>
      </c>
      <c r="I17">
        <v>6647</v>
      </c>
      <c r="J17" t="str">
        <f t="shared" si="0"/>
        <v>Missed</v>
      </c>
      <c r="K17" t="s">
        <v>61</v>
      </c>
      <c r="L17" t="str">
        <f t="shared" si="2"/>
        <v>Kemi</v>
      </c>
      <c r="M17" t="str">
        <v>datasoft.net</v>
      </c>
      <c r="N17" t="str">
        <v>KEMI JOHNSON</v>
      </c>
      <c r="O17">
        <f t="shared" si="3"/>
        <v>12</v>
      </c>
      <c r="P17">
        <v>1</v>
      </c>
      <c r="Q17" t="str">
        <f t="shared" si="4"/>
        <v>January</v>
      </c>
      <c r="R17">
        <f>LEN(Extract!B17)</f>
        <v>12</v>
      </c>
      <c r="S17" t="str">
        <f t="shared" si="5"/>
        <v>Monitor</v>
      </c>
    </row>
    <row r="18" spans="1:19" x14ac:dyDescent="0.3">
      <c r="A18" t="s">
        <v>96</v>
      </c>
      <c r="B18" t="s">
        <v>63</v>
      </c>
      <c r="C18" t="s">
        <v>50</v>
      </c>
      <c r="D18" t="s">
        <v>73</v>
      </c>
      <c r="E18" t="s">
        <v>66</v>
      </c>
      <c r="F18">
        <v>16</v>
      </c>
      <c r="G18">
        <v>500</v>
      </c>
      <c r="H18">
        <f t="shared" si="1"/>
        <v>8000</v>
      </c>
      <c r="I18">
        <v>4171</v>
      </c>
      <c r="J18" t="str">
        <f t="shared" si="0"/>
        <v>Met</v>
      </c>
      <c r="K18" t="s">
        <v>77</v>
      </c>
      <c r="L18" t="str">
        <f t="shared" si="2"/>
        <v>david</v>
      </c>
      <c r="M18" t="str">
        <v>bizware.org</v>
      </c>
      <c r="N18" t="str">
        <v>DAVID LEE</v>
      </c>
      <c r="O18">
        <f t="shared" si="3"/>
        <v>7</v>
      </c>
      <c r="P18">
        <v>3</v>
      </c>
      <c r="Q18" t="str">
        <f t="shared" si="4"/>
        <v>March</v>
      </c>
      <c r="R18">
        <f>LEN(Extract!B18)</f>
        <v>9</v>
      </c>
      <c r="S18" t="str">
        <f t="shared" si="5"/>
        <v>Monitor</v>
      </c>
    </row>
    <row r="19" spans="1:19" x14ac:dyDescent="0.3">
      <c r="A19" t="s">
        <v>97</v>
      </c>
      <c r="B19" t="s">
        <v>83</v>
      </c>
      <c r="C19" t="s">
        <v>59</v>
      </c>
      <c r="D19" t="s">
        <v>65</v>
      </c>
      <c r="E19" t="s">
        <v>84</v>
      </c>
      <c r="F19">
        <v>12</v>
      </c>
      <c r="G19">
        <v>1000</v>
      </c>
      <c r="H19">
        <f t="shared" si="1"/>
        <v>12000</v>
      </c>
      <c r="I19">
        <v>6239</v>
      </c>
      <c r="J19" t="str">
        <f t="shared" si="0"/>
        <v>Met</v>
      </c>
      <c r="K19" t="s">
        <v>85</v>
      </c>
      <c r="L19" t="str">
        <f t="shared" si="2"/>
        <v>Nike</v>
      </c>
      <c r="M19" t="str">
        <v>techcorp.com</v>
      </c>
      <c r="N19" t="str">
        <v>NIKE SMITH</v>
      </c>
      <c r="O19">
        <f t="shared" si="3"/>
        <v>5</v>
      </c>
      <c r="P19">
        <v>1</v>
      </c>
      <c r="Q19" t="str">
        <f t="shared" si="4"/>
        <v>January</v>
      </c>
      <c r="R19">
        <f>LEN(Extract!B19)</f>
        <v>10</v>
      </c>
      <c r="S19" t="str">
        <f t="shared" si="5"/>
        <v>Mouse</v>
      </c>
    </row>
    <row r="20" spans="1:19" x14ac:dyDescent="0.3">
      <c r="A20" t="s">
        <v>98</v>
      </c>
      <c r="B20" t="s">
        <v>83</v>
      </c>
      <c r="C20" t="s">
        <v>50</v>
      </c>
      <c r="D20" t="s">
        <v>65</v>
      </c>
      <c r="E20" t="s">
        <v>56</v>
      </c>
      <c r="F20">
        <v>19</v>
      </c>
      <c r="G20">
        <v>500</v>
      </c>
      <c r="H20">
        <f t="shared" si="1"/>
        <v>9500</v>
      </c>
      <c r="I20">
        <v>6820</v>
      </c>
      <c r="J20" t="str">
        <f t="shared" si="0"/>
        <v>Met</v>
      </c>
      <c r="K20" t="s">
        <v>85</v>
      </c>
      <c r="L20" t="str">
        <f t="shared" si="2"/>
        <v>Nike</v>
      </c>
      <c r="M20" t="str">
        <v>techcorp.com</v>
      </c>
      <c r="N20" t="str">
        <v>NIKE SMITH</v>
      </c>
      <c r="O20">
        <f t="shared" si="3"/>
        <v>6</v>
      </c>
      <c r="P20">
        <v>1</v>
      </c>
      <c r="Q20" t="str">
        <f t="shared" si="4"/>
        <v>January</v>
      </c>
      <c r="R20">
        <f>LEN(Extract!B20)</f>
        <v>10</v>
      </c>
      <c r="S20" t="str">
        <f t="shared" si="5"/>
        <v>Laptop</v>
      </c>
    </row>
    <row r="21" spans="1:19" x14ac:dyDescent="0.3">
      <c r="A21" t="s">
        <v>99</v>
      </c>
      <c r="B21" t="s">
        <v>49</v>
      </c>
      <c r="C21" t="s">
        <v>50</v>
      </c>
      <c r="D21" t="s">
        <v>73</v>
      </c>
      <c r="E21" t="s">
        <v>56</v>
      </c>
      <c r="F21">
        <v>2</v>
      </c>
      <c r="G21">
        <v>750</v>
      </c>
      <c r="H21">
        <f t="shared" si="1"/>
        <v>1500</v>
      </c>
      <c r="I21">
        <v>2580</v>
      </c>
      <c r="J21" t="str">
        <f t="shared" si="0"/>
        <v>Missed</v>
      </c>
      <c r="K21" t="s">
        <v>100</v>
      </c>
      <c r="L21" t="str">
        <f t="shared" si="2"/>
        <v>Techbams</v>
      </c>
      <c r="M21" t="str">
        <v>bizware.org</v>
      </c>
      <c r="N21" t="str">
        <v>TECHBAMS WHITE</v>
      </c>
      <c r="O21">
        <f t="shared" si="3"/>
        <v>6</v>
      </c>
      <c r="P21">
        <v>1</v>
      </c>
      <c r="Q21" t="str">
        <f t="shared" si="4"/>
        <v>January</v>
      </c>
      <c r="R21">
        <f>LEN(Extract!B21)</f>
        <v>14</v>
      </c>
      <c r="S21" t="str">
        <f t="shared" si="5"/>
        <v>Laptop</v>
      </c>
    </row>
    <row r="22" spans="1:19" x14ac:dyDescent="0.3">
      <c r="A22" t="s">
        <v>101</v>
      </c>
      <c r="B22" t="s">
        <v>49</v>
      </c>
      <c r="C22" t="s">
        <v>102</v>
      </c>
      <c r="D22" t="s">
        <v>73</v>
      </c>
      <c r="E22" t="s">
        <v>103</v>
      </c>
      <c r="F22">
        <v>19</v>
      </c>
      <c r="G22">
        <v>1000</v>
      </c>
      <c r="H22">
        <f t="shared" si="1"/>
        <v>19000</v>
      </c>
      <c r="I22">
        <v>3990</v>
      </c>
      <c r="J22" t="str">
        <f t="shared" si="0"/>
        <v>Met</v>
      </c>
      <c r="K22" t="s">
        <v>100</v>
      </c>
      <c r="L22" t="str">
        <f t="shared" si="2"/>
        <v>Techbams</v>
      </c>
      <c r="M22" t="str">
        <v>bizware.org</v>
      </c>
      <c r="N22" t="str">
        <v>TECHBAMS WHITE</v>
      </c>
      <c r="O22">
        <f t="shared" si="3"/>
        <v>14</v>
      </c>
      <c r="P22">
        <v>2</v>
      </c>
      <c r="Q22" t="str">
        <f t="shared" si="4"/>
        <v>February</v>
      </c>
      <c r="R22">
        <f>LEN(Extract!B22)</f>
        <v>14</v>
      </c>
      <c r="S22" t="str">
        <f t="shared" si="5"/>
        <v>Monitor</v>
      </c>
    </row>
    <row r="23" spans="1:19" x14ac:dyDescent="0.3">
      <c r="A23" t="s">
        <v>104</v>
      </c>
      <c r="B23" t="s">
        <v>83</v>
      </c>
      <c r="C23" t="s">
        <v>50</v>
      </c>
      <c r="D23" t="s">
        <v>51</v>
      </c>
      <c r="E23" t="s">
        <v>84</v>
      </c>
      <c r="F23">
        <v>12</v>
      </c>
      <c r="G23">
        <v>1000</v>
      </c>
      <c r="H23">
        <f t="shared" si="1"/>
        <v>12000</v>
      </c>
      <c r="I23">
        <v>5367</v>
      </c>
      <c r="J23" t="str">
        <f t="shared" si="0"/>
        <v>Met</v>
      </c>
      <c r="K23" t="s">
        <v>85</v>
      </c>
      <c r="L23" t="str">
        <f t="shared" si="2"/>
        <v>Nike</v>
      </c>
      <c r="M23" t="str">
        <v>techcorp.com</v>
      </c>
      <c r="N23" t="str">
        <v>NIKE SMITH</v>
      </c>
      <c r="O23">
        <f t="shared" si="3"/>
        <v>5</v>
      </c>
      <c r="P23">
        <v>3</v>
      </c>
      <c r="Q23" t="str">
        <f t="shared" si="4"/>
        <v>March</v>
      </c>
      <c r="R23">
        <f>LEN(Extract!B23)</f>
        <v>10</v>
      </c>
      <c r="S23" t="str">
        <f t="shared" si="5"/>
        <v>Mouse</v>
      </c>
    </row>
    <row r="24" spans="1:19" x14ac:dyDescent="0.3">
      <c r="A24" t="s">
        <v>105</v>
      </c>
      <c r="B24" t="s">
        <v>49</v>
      </c>
      <c r="C24" t="s">
        <v>50</v>
      </c>
      <c r="D24" t="s">
        <v>51</v>
      </c>
      <c r="E24" t="s">
        <v>84</v>
      </c>
      <c r="F24">
        <v>11</v>
      </c>
      <c r="G24">
        <v>250</v>
      </c>
      <c r="H24">
        <f t="shared" si="1"/>
        <v>2750</v>
      </c>
      <c r="I24">
        <v>4036</v>
      </c>
      <c r="J24" t="str">
        <f t="shared" si="0"/>
        <v>Missed</v>
      </c>
      <c r="K24" t="s">
        <v>53</v>
      </c>
      <c r="L24" t="str">
        <f t="shared" si="2"/>
        <v>Techbams</v>
      </c>
      <c r="M24" t="str">
        <v>datasoft.net</v>
      </c>
      <c r="N24" t="str">
        <v>TECHBAMS WHITE</v>
      </c>
      <c r="O24">
        <f t="shared" si="3"/>
        <v>5</v>
      </c>
      <c r="P24">
        <v>1</v>
      </c>
      <c r="Q24" t="str">
        <f t="shared" si="4"/>
        <v>January</v>
      </c>
      <c r="R24">
        <f>LEN(Extract!B24)</f>
        <v>14</v>
      </c>
      <c r="S24" t="str">
        <f t="shared" si="5"/>
        <v>Mouse</v>
      </c>
    </row>
    <row r="25" spans="1:19" x14ac:dyDescent="0.3">
      <c r="A25" t="s">
        <v>106</v>
      </c>
      <c r="B25" t="s">
        <v>63</v>
      </c>
      <c r="C25" t="s">
        <v>59</v>
      </c>
      <c r="D25" t="s">
        <v>55</v>
      </c>
      <c r="E25" t="s">
        <v>66</v>
      </c>
      <c r="F25">
        <v>9</v>
      </c>
      <c r="G25">
        <v>1000</v>
      </c>
      <c r="H25">
        <f t="shared" si="1"/>
        <v>9000</v>
      </c>
      <c r="I25">
        <v>4046</v>
      </c>
      <c r="J25" t="str">
        <f t="shared" si="0"/>
        <v>Met</v>
      </c>
      <c r="K25" t="s">
        <v>77</v>
      </c>
      <c r="L25" t="str">
        <f t="shared" si="2"/>
        <v>david</v>
      </c>
      <c r="M25" t="str">
        <v>bizware.org</v>
      </c>
      <c r="N25" t="str">
        <v>DAVID LEE</v>
      </c>
      <c r="O25">
        <f t="shared" si="3"/>
        <v>7</v>
      </c>
      <c r="P25">
        <v>1</v>
      </c>
      <c r="Q25" t="str">
        <f t="shared" si="4"/>
        <v>January</v>
      </c>
      <c r="R25">
        <f>LEN(Extract!B25)</f>
        <v>9</v>
      </c>
      <c r="S25" t="str">
        <f t="shared" si="5"/>
        <v>Monitor</v>
      </c>
    </row>
    <row r="26" spans="1:19" x14ac:dyDescent="0.3">
      <c r="A26" t="s">
        <v>107</v>
      </c>
      <c r="B26" t="s">
        <v>80</v>
      </c>
      <c r="C26" t="s">
        <v>50</v>
      </c>
      <c r="D26" t="s">
        <v>51</v>
      </c>
      <c r="E26" t="s">
        <v>56</v>
      </c>
      <c r="F26">
        <v>3</v>
      </c>
      <c r="G26">
        <v>500</v>
      </c>
      <c r="H26">
        <f t="shared" si="1"/>
        <v>1500</v>
      </c>
      <c r="I26">
        <v>3362</v>
      </c>
      <c r="J26" t="str">
        <f t="shared" si="0"/>
        <v>Missed</v>
      </c>
      <c r="K26" t="s">
        <v>92</v>
      </c>
      <c r="L26" t="str">
        <f t="shared" si="2"/>
        <v>Bright</v>
      </c>
      <c r="M26" t="str">
        <v>bizware.org</v>
      </c>
      <c r="N26" t="str">
        <v>BRIGHT KING</v>
      </c>
      <c r="O26">
        <f t="shared" si="3"/>
        <v>6</v>
      </c>
      <c r="P26">
        <v>2</v>
      </c>
      <c r="Q26" t="str">
        <f t="shared" si="4"/>
        <v>February</v>
      </c>
      <c r="R26">
        <f>LEN(Extract!B26)</f>
        <v>11</v>
      </c>
      <c r="S26" t="str">
        <f t="shared" si="5"/>
        <v>Laptop</v>
      </c>
    </row>
    <row r="27" spans="1:19" x14ac:dyDescent="0.3">
      <c r="A27" t="s">
        <v>108</v>
      </c>
      <c r="B27" t="s">
        <v>83</v>
      </c>
      <c r="C27" t="s">
        <v>102</v>
      </c>
      <c r="D27" t="s">
        <v>51</v>
      </c>
      <c r="E27" t="s">
        <v>66</v>
      </c>
      <c r="F27">
        <v>13</v>
      </c>
      <c r="G27">
        <v>250</v>
      </c>
      <c r="H27">
        <f t="shared" si="1"/>
        <v>3250</v>
      </c>
      <c r="I27">
        <v>5198</v>
      </c>
      <c r="J27" t="str">
        <f t="shared" si="0"/>
        <v>Missed</v>
      </c>
      <c r="K27" t="s">
        <v>109</v>
      </c>
      <c r="L27" t="str">
        <f t="shared" si="2"/>
        <v>Nike</v>
      </c>
      <c r="M27" t="str">
        <v>bizware.org</v>
      </c>
      <c r="N27" t="str">
        <v>NIKE SMITH</v>
      </c>
      <c r="O27">
        <f t="shared" si="3"/>
        <v>7</v>
      </c>
      <c r="P27">
        <v>2</v>
      </c>
      <c r="Q27" t="str">
        <f t="shared" si="4"/>
        <v>February</v>
      </c>
      <c r="R27">
        <f>LEN(Extract!B27)</f>
        <v>10</v>
      </c>
      <c r="S27" t="str">
        <f t="shared" si="5"/>
        <v>Monitor</v>
      </c>
    </row>
    <row r="28" spans="1:19" x14ac:dyDescent="0.3">
      <c r="A28" t="s">
        <v>110</v>
      </c>
      <c r="B28" t="s">
        <v>63</v>
      </c>
      <c r="C28" t="s">
        <v>102</v>
      </c>
      <c r="D28" t="s">
        <v>73</v>
      </c>
      <c r="E28" t="s">
        <v>66</v>
      </c>
      <c r="F28">
        <v>10</v>
      </c>
      <c r="G28">
        <v>500</v>
      </c>
      <c r="H28">
        <f t="shared" si="1"/>
        <v>5000</v>
      </c>
      <c r="I28">
        <v>2479</v>
      </c>
      <c r="J28" t="str">
        <f t="shared" si="0"/>
        <v>Met</v>
      </c>
      <c r="K28" t="s">
        <v>111</v>
      </c>
      <c r="L28" t="str">
        <f t="shared" si="2"/>
        <v>david</v>
      </c>
      <c r="M28" t="str">
        <v>datasoft.net</v>
      </c>
      <c r="N28" t="str">
        <v>DAVID LEE</v>
      </c>
      <c r="O28">
        <f t="shared" si="3"/>
        <v>7</v>
      </c>
      <c r="P28">
        <v>3</v>
      </c>
      <c r="Q28" t="str">
        <f t="shared" si="4"/>
        <v>March</v>
      </c>
      <c r="R28">
        <f>LEN(Extract!B28)</f>
        <v>9</v>
      </c>
      <c r="S28" t="str">
        <f t="shared" si="5"/>
        <v>Monitor</v>
      </c>
    </row>
    <row r="29" spans="1:19" x14ac:dyDescent="0.3">
      <c r="A29" t="s">
        <v>112</v>
      </c>
      <c r="B29" t="s">
        <v>58</v>
      </c>
      <c r="C29" t="s">
        <v>64</v>
      </c>
      <c r="D29" t="s">
        <v>51</v>
      </c>
      <c r="E29" t="s">
        <v>56</v>
      </c>
      <c r="F29">
        <v>19</v>
      </c>
      <c r="G29">
        <v>1000</v>
      </c>
      <c r="H29">
        <f t="shared" si="1"/>
        <v>19000</v>
      </c>
      <c r="I29">
        <v>6119</v>
      </c>
      <c r="J29" t="str">
        <f t="shared" si="0"/>
        <v>Met</v>
      </c>
      <c r="K29" t="s">
        <v>113</v>
      </c>
      <c r="L29" t="str">
        <f t="shared" si="2"/>
        <v>Kemi</v>
      </c>
      <c r="M29" t="str">
        <v>techcorp.com</v>
      </c>
      <c r="N29" t="str">
        <v>KEMI JOHNSON</v>
      </c>
      <c r="O29">
        <f t="shared" si="3"/>
        <v>6</v>
      </c>
      <c r="P29">
        <v>3</v>
      </c>
      <c r="Q29" t="str">
        <f t="shared" si="4"/>
        <v>March</v>
      </c>
      <c r="R29">
        <f>LEN(Extract!B29)</f>
        <v>12</v>
      </c>
      <c r="S29" t="str">
        <f t="shared" si="5"/>
        <v>Laptop</v>
      </c>
    </row>
    <row r="30" spans="1:19" x14ac:dyDescent="0.3">
      <c r="A30" t="s">
        <v>106</v>
      </c>
      <c r="B30" t="s">
        <v>58</v>
      </c>
      <c r="C30" t="s">
        <v>50</v>
      </c>
      <c r="D30" t="s">
        <v>73</v>
      </c>
      <c r="E30" t="s">
        <v>56</v>
      </c>
      <c r="F30">
        <v>20</v>
      </c>
      <c r="G30">
        <v>250</v>
      </c>
      <c r="H30">
        <f t="shared" si="1"/>
        <v>5000</v>
      </c>
      <c r="I30">
        <v>7531</v>
      </c>
      <c r="J30" t="str">
        <f t="shared" si="0"/>
        <v>Missed</v>
      </c>
      <c r="K30" t="s">
        <v>89</v>
      </c>
      <c r="L30" t="str">
        <f t="shared" si="2"/>
        <v>Kemi</v>
      </c>
      <c r="M30" t="str">
        <v>bizware.org</v>
      </c>
      <c r="N30" t="str">
        <v>KEMI JOHNSON</v>
      </c>
      <c r="O30">
        <f t="shared" si="3"/>
        <v>6</v>
      </c>
      <c r="P30">
        <v>1</v>
      </c>
      <c r="Q30" t="str">
        <f t="shared" si="4"/>
        <v>January</v>
      </c>
      <c r="R30">
        <f>LEN(Extract!B30)</f>
        <v>12</v>
      </c>
      <c r="S30" t="str">
        <f t="shared" si="5"/>
        <v>Laptop</v>
      </c>
    </row>
    <row r="31" spans="1:19" ht="15" thickBot="1" x14ac:dyDescent="0.35">
      <c r="A31" t="s">
        <v>75</v>
      </c>
      <c r="B31" t="s">
        <v>58</v>
      </c>
      <c r="C31" t="s">
        <v>59</v>
      </c>
      <c r="D31" t="s">
        <v>51</v>
      </c>
      <c r="E31" t="s">
        <v>56</v>
      </c>
      <c r="F31">
        <v>14</v>
      </c>
      <c r="G31">
        <v>750</v>
      </c>
      <c r="H31">
        <f t="shared" si="1"/>
        <v>10500</v>
      </c>
      <c r="I31">
        <v>4136</v>
      </c>
      <c r="J31" t="str">
        <f t="shared" si="0"/>
        <v>Met</v>
      </c>
      <c r="K31" t="s">
        <v>61</v>
      </c>
      <c r="L31" t="str">
        <f t="shared" si="2"/>
        <v>Kemi</v>
      </c>
      <c r="M31" t="str">
        <v>datasoft.net</v>
      </c>
      <c r="N31" t="str">
        <v>KEMI JOHNSON</v>
      </c>
      <c r="O31">
        <f t="shared" si="3"/>
        <v>6</v>
      </c>
      <c r="P31">
        <v>3</v>
      </c>
      <c r="Q31" t="str">
        <f t="shared" si="4"/>
        <v>March</v>
      </c>
      <c r="R31">
        <f>LEN(Extract!B31)</f>
        <v>12</v>
      </c>
      <c r="S31" t="str">
        <f t="shared" si="5"/>
        <v>Laptop</v>
      </c>
    </row>
    <row r="32" spans="1:19" ht="18.600000000000001" thickBot="1" x14ac:dyDescent="0.4">
      <c r="H32" s="10">
        <f>SUM(H2:H31)</f>
        <v>199000</v>
      </c>
    </row>
    <row r="35" spans="9:9" x14ac:dyDescent="0.3">
      <c r="I35" s="8"/>
    </row>
  </sheetData>
  <conditionalFormatting sqref="R2:R31">
    <cfRule type="cellIs" dxfId="8" priority="1" operator="greaterThan">
      <formula>10</formula>
    </cfRule>
  </conditionalFormatting>
  <hyperlinks>
    <hyperlink ref="K4" r:id="rId1" display="alice.johnson@datasoft.net" xr:uid="{3AB03F6B-1223-4E2B-9A00-E4A08296FB97}"/>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687CC-2A23-4E57-839A-C590699A14E0}">
  <dimension ref="A1:O36"/>
  <sheetViews>
    <sheetView zoomScale="90" zoomScaleNormal="90" workbookViewId="0">
      <selection activeCell="J2" sqref="J2"/>
    </sheetView>
  </sheetViews>
  <sheetFormatPr defaultRowHeight="14.4" x14ac:dyDescent="0.3"/>
  <cols>
    <col min="1" max="1" width="10.109375" bestFit="1" customWidth="1"/>
    <col min="2" max="2" width="20.77734375" customWidth="1"/>
    <col min="3" max="3" width="13.44140625" customWidth="1"/>
    <col min="4" max="4" width="14.21875" customWidth="1"/>
    <col min="5" max="5" width="12.88671875" bestFit="1" customWidth="1"/>
    <col min="6" max="6" width="11.88671875" customWidth="1"/>
    <col min="7" max="7" width="11.33203125" customWidth="1"/>
    <col min="8" max="8" width="15.44140625" customWidth="1"/>
    <col min="9" max="9" width="8.44140625" customWidth="1"/>
    <col min="11" max="11" width="28" bestFit="1" customWidth="1"/>
    <col min="12" max="12" width="18.21875" bestFit="1" customWidth="1"/>
    <col min="15" max="15" width="14.77734375" bestFit="1" customWidth="1"/>
  </cols>
  <sheetData>
    <row r="1" spans="1:15" x14ac:dyDescent="0.3">
      <c r="A1" s="2" t="s">
        <v>37</v>
      </c>
      <c r="B1" s="2" t="s">
        <v>38</v>
      </c>
      <c r="C1" s="2" t="s">
        <v>39</v>
      </c>
      <c r="D1" s="2" t="s">
        <v>40</v>
      </c>
      <c r="E1" s="2" t="s">
        <v>41</v>
      </c>
      <c r="F1" s="2" t="s">
        <v>42</v>
      </c>
      <c r="G1" s="2" t="s">
        <v>43</v>
      </c>
      <c r="H1" s="2" t="s">
        <v>44</v>
      </c>
      <c r="I1" s="2" t="s">
        <v>45</v>
      </c>
      <c r="J1" s="6" t="s">
        <v>46</v>
      </c>
      <c r="K1" s="2" t="s">
        <v>47</v>
      </c>
      <c r="L1" s="4" t="s">
        <v>130</v>
      </c>
    </row>
    <row r="2" spans="1:15" x14ac:dyDescent="0.3">
      <c r="A2" t="s">
        <v>48</v>
      </c>
      <c r="B2" t="s">
        <v>49</v>
      </c>
      <c r="C2" t="s">
        <v>50</v>
      </c>
      <c r="D2" t="s">
        <v>51</v>
      </c>
      <c r="E2" t="s">
        <v>52</v>
      </c>
      <c r="F2">
        <v>8</v>
      </c>
      <c r="G2">
        <v>500</v>
      </c>
      <c r="H2">
        <f>F2*G2</f>
        <v>4000</v>
      </c>
      <c r="I2">
        <v>3143</v>
      </c>
      <c r="J2" t="str">
        <f t="shared" ref="J2:J31" si="0">IF(H2&gt;=I2,"Met","Missed")</f>
        <v>Met</v>
      </c>
      <c r="K2" t="s">
        <v>53</v>
      </c>
      <c r="L2">
        <f t="shared" ref="L2:L31" ca="1" si="1">RANDBETWEEN(5,25)</f>
        <v>25</v>
      </c>
    </row>
    <row r="3" spans="1:15" x14ac:dyDescent="0.3">
      <c r="A3" t="s">
        <v>54</v>
      </c>
      <c r="B3" t="s">
        <v>49</v>
      </c>
      <c r="C3" t="s">
        <v>50</v>
      </c>
      <c r="D3" t="s">
        <v>55</v>
      </c>
      <c r="E3" t="s">
        <v>56</v>
      </c>
      <c r="F3">
        <v>1</v>
      </c>
      <c r="G3">
        <v>250</v>
      </c>
      <c r="H3">
        <f t="shared" ref="H3:H31" si="2">F3*G3</f>
        <v>250</v>
      </c>
      <c r="I3">
        <v>3791</v>
      </c>
      <c r="J3" t="str">
        <f t="shared" si="0"/>
        <v>Missed</v>
      </c>
      <c r="K3" t="s">
        <v>53</v>
      </c>
      <c r="L3">
        <f t="shared" ca="1" si="1"/>
        <v>18</v>
      </c>
    </row>
    <row r="4" spans="1:15" x14ac:dyDescent="0.3">
      <c r="A4" t="s">
        <v>57</v>
      </c>
      <c r="B4" t="s">
        <v>58</v>
      </c>
      <c r="C4" t="s">
        <v>59</v>
      </c>
      <c r="D4" t="s">
        <v>55</v>
      </c>
      <c r="E4" t="s">
        <v>60</v>
      </c>
      <c r="F4">
        <v>15</v>
      </c>
      <c r="G4">
        <v>750</v>
      </c>
      <c r="H4">
        <f t="shared" si="2"/>
        <v>11250</v>
      </c>
      <c r="I4">
        <v>2053</v>
      </c>
      <c r="J4" t="str">
        <f t="shared" si="0"/>
        <v>Met</v>
      </c>
      <c r="K4" s="3" t="s">
        <v>61</v>
      </c>
      <c r="L4">
        <f t="shared" ca="1" si="1"/>
        <v>20</v>
      </c>
    </row>
    <row r="5" spans="1:15" x14ac:dyDescent="0.3">
      <c r="A5" t="s">
        <v>62</v>
      </c>
      <c r="B5" t="s">
        <v>63</v>
      </c>
      <c r="C5" t="s">
        <v>64</v>
      </c>
      <c r="D5" t="s">
        <v>65</v>
      </c>
      <c r="E5" t="s">
        <v>66</v>
      </c>
      <c r="F5">
        <v>7</v>
      </c>
      <c r="G5">
        <v>750</v>
      </c>
      <c r="H5">
        <f t="shared" si="2"/>
        <v>5250</v>
      </c>
      <c r="I5">
        <v>2837</v>
      </c>
      <c r="J5" t="str">
        <f t="shared" si="0"/>
        <v>Met</v>
      </c>
      <c r="K5" t="s">
        <v>67</v>
      </c>
      <c r="L5">
        <f t="shared" ca="1" si="1"/>
        <v>17</v>
      </c>
    </row>
    <row r="6" spans="1:15" ht="15" thickBot="1" x14ac:dyDescent="0.35">
      <c r="A6" t="s">
        <v>68</v>
      </c>
      <c r="B6" t="s">
        <v>69</v>
      </c>
      <c r="C6" t="s">
        <v>64</v>
      </c>
      <c r="D6" t="s">
        <v>65</v>
      </c>
      <c r="E6" t="s">
        <v>70</v>
      </c>
      <c r="F6">
        <v>15</v>
      </c>
      <c r="G6">
        <v>250</v>
      </c>
      <c r="H6">
        <f t="shared" si="2"/>
        <v>3750</v>
      </c>
      <c r="I6">
        <v>5100</v>
      </c>
      <c r="J6" t="str">
        <f t="shared" si="0"/>
        <v>Missed</v>
      </c>
      <c r="K6" t="s">
        <v>71</v>
      </c>
      <c r="L6">
        <f t="shared" ca="1" si="1"/>
        <v>17</v>
      </c>
    </row>
    <row r="7" spans="1:15" ht="15" thickBot="1" x14ac:dyDescent="0.35">
      <c r="A7" t="s">
        <v>72</v>
      </c>
      <c r="B7" t="s">
        <v>49</v>
      </c>
      <c r="C7" t="s">
        <v>64</v>
      </c>
      <c r="D7" t="s">
        <v>73</v>
      </c>
      <c r="E7" t="s">
        <v>56</v>
      </c>
      <c r="F7">
        <v>2</v>
      </c>
      <c r="G7">
        <v>500</v>
      </c>
      <c r="H7">
        <f t="shared" si="2"/>
        <v>1000</v>
      </c>
      <c r="I7">
        <v>4370</v>
      </c>
      <c r="J7" t="str">
        <f t="shared" si="0"/>
        <v>Missed</v>
      </c>
      <c r="K7" t="s">
        <v>74</v>
      </c>
      <c r="L7">
        <f t="shared" ca="1" si="1"/>
        <v>19</v>
      </c>
      <c r="O7" s="23" t="s">
        <v>129</v>
      </c>
    </row>
    <row r="8" spans="1:15" x14ac:dyDescent="0.3">
      <c r="A8" t="s">
        <v>75</v>
      </c>
      <c r="B8" t="s">
        <v>63</v>
      </c>
      <c r="C8" t="s">
        <v>64</v>
      </c>
      <c r="D8" t="s">
        <v>55</v>
      </c>
      <c r="E8" t="s">
        <v>76</v>
      </c>
      <c r="F8">
        <v>6</v>
      </c>
      <c r="G8">
        <v>750</v>
      </c>
      <c r="H8">
        <f t="shared" si="2"/>
        <v>4500</v>
      </c>
      <c r="I8">
        <v>4910</v>
      </c>
      <c r="J8" t="str">
        <f t="shared" si="0"/>
        <v>Missed</v>
      </c>
      <c r="K8" t="s">
        <v>77</v>
      </c>
      <c r="L8">
        <f t="shared" ca="1" si="1"/>
        <v>9</v>
      </c>
      <c r="O8">
        <f ca="1">COUNTBLANK(Table2[])</f>
        <v>0</v>
      </c>
    </row>
    <row r="9" spans="1:15" x14ac:dyDescent="0.3">
      <c r="A9" t="s">
        <v>78</v>
      </c>
      <c r="B9" t="s">
        <v>49</v>
      </c>
      <c r="C9" t="s">
        <v>50</v>
      </c>
      <c r="D9" t="s">
        <v>73</v>
      </c>
      <c r="E9" t="s">
        <v>66</v>
      </c>
      <c r="F9">
        <v>6</v>
      </c>
      <c r="G9">
        <v>1000</v>
      </c>
      <c r="H9">
        <f t="shared" si="2"/>
        <v>6000</v>
      </c>
      <c r="I9">
        <v>5108</v>
      </c>
      <c r="J9" t="str">
        <f t="shared" si="0"/>
        <v>Met</v>
      </c>
      <c r="K9" t="s">
        <v>53</v>
      </c>
      <c r="L9">
        <f t="shared" ca="1" si="1"/>
        <v>11</v>
      </c>
    </row>
    <row r="10" spans="1:15" x14ac:dyDescent="0.3">
      <c r="A10" t="s">
        <v>79</v>
      </c>
      <c r="B10" t="s">
        <v>80</v>
      </c>
      <c r="C10" t="s">
        <v>59</v>
      </c>
      <c r="D10" t="s">
        <v>65</v>
      </c>
      <c r="E10" t="s">
        <v>56</v>
      </c>
      <c r="F10">
        <v>8</v>
      </c>
      <c r="G10">
        <v>250</v>
      </c>
      <c r="H10">
        <f t="shared" si="2"/>
        <v>2000</v>
      </c>
      <c r="I10">
        <v>4584</v>
      </c>
      <c r="J10" t="str">
        <f t="shared" si="0"/>
        <v>Missed</v>
      </c>
      <c r="K10" t="s">
        <v>81</v>
      </c>
      <c r="L10">
        <f t="shared" ca="1" si="1"/>
        <v>21</v>
      </c>
      <c r="M10" s="16"/>
    </row>
    <row r="11" spans="1:15" x14ac:dyDescent="0.3">
      <c r="A11" t="s">
        <v>82</v>
      </c>
      <c r="B11" t="s">
        <v>83</v>
      </c>
      <c r="C11" t="s">
        <v>64</v>
      </c>
      <c r="D11" t="s">
        <v>73</v>
      </c>
      <c r="E11" t="s">
        <v>84</v>
      </c>
      <c r="F11">
        <v>13</v>
      </c>
      <c r="G11">
        <v>1000</v>
      </c>
      <c r="H11">
        <f t="shared" si="2"/>
        <v>13000</v>
      </c>
      <c r="I11">
        <v>3170</v>
      </c>
      <c r="J11" t="str">
        <f t="shared" si="0"/>
        <v>Met</v>
      </c>
      <c r="K11" t="s">
        <v>85</v>
      </c>
      <c r="L11">
        <f t="shared" ca="1" si="1"/>
        <v>20</v>
      </c>
      <c r="M11" s="17"/>
      <c r="N11" s="59" t="s">
        <v>122</v>
      </c>
      <c r="O11">
        <f>AVERAGE(Table2[Total Revenue])</f>
        <v>6633.333333333333</v>
      </c>
    </row>
    <row r="12" spans="1:15" x14ac:dyDescent="0.3">
      <c r="A12" t="s">
        <v>86</v>
      </c>
      <c r="B12" t="s">
        <v>49</v>
      </c>
      <c r="C12" t="s">
        <v>64</v>
      </c>
      <c r="D12" t="s">
        <v>55</v>
      </c>
      <c r="E12" t="s">
        <v>87</v>
      </c>
      <c r="F12">
        <v>12</v>
      </c>
      <c r="G12">
        <v>500</v>
      </c>
      <c r="H12">
        <f t="shared" si="2"/>
        <v>6000</v>
      </c>
      <c r="I12">
        <v>3133</v>
      </c>
      <c r="J12" t="str">
        <f t="shared" si="0"/>
        <v>Met</v>
      </c>
      <c r="K12" t="s">
        <v>74</v>
      </c>
      <c r="L12">
        <f t="shared" ca="1" si="1"/>
        <v>14</v>
      </c>
      <c r="M12" s="16"/>
    </row>
    <row r="13" spans="1:15" x14ac:dyDescent="0.3">
      <c r="A13" t="s">
        <v>88</v>
      </c>
      <c r="B13" t="s">
        <v>58</v>
      </c>
      <c r="C13" t="s">
        <v>50</v>
      </c>
      <c r="D13" t="s">
        <v>73</v>
      </c>
      <c r="E13" t="s">
        <v>66</v>
      </c>
      <c r="F13">
        <v>14</v>
      </c>
      <c r="G13">
        <v>250</v>
      </c>
      <c r="H13">
        <f t="shared" si="2"/>
        <v>3500</v>
      </c>
      <c r="I13">
        <v>5152</v>
      </c>
      <c r="J13" t="str">
        <f t="shared" si="0"/>
        <v>Missed</v>
      </c>
      <c r="K13" t="s">
        <v>89</v>
      </c>
      <c r="L13">
        <f t="shared" ca="1" si="1"/>
        <v>9</v>
      </c>
      <c r="M13" s="17"/>
    </row>
    <row r="14" spans="1:15" ht="15" thickBot="1" x14ac:dyDescent="0.35">
      <c r="A14" t="s">
        <v>90</v>
      </c>
      <c r="B14" t="s">
        <v>80</v>
      </c>
      <c r="C14" t="s">
        <v>64</v>
      </c>
      <c r="D14" t="s">
        <v>51</v>
      </c>
      <c r="E14" t="s">
        <v>91</v>
      </c>
      <c r="F14">
        <v>18</v>
      </c>
      <c r="G14">
        <v>750</v>
      </c>
      <c r="H14">
        <f t="shared" si="2"/>
        <v>13500</v>
      </c>
      <c r="I14">
        <v>7250</v>
      </c>
      <c r="J14" t="str">
        <f t="shared" si="0"/>
        <v>Met</v>
      </c>
      <c r="K14" t="s">
        <v>92</v>
      </c>
      <c r="L14">
        <f t="shared" ca="1" si="1"/>
        <v>22</v>
      </c>
      <c r="M14" s="16"/>
      <c r="N14" s="66" t="s">
        <v>128</v>
      </c>
      <c r="O14" s="66"/>
    </row>
    <row r="15" spans="1:15" ht="15" thickBot="1" x14ac:dyDescent="0.35">
      <c r="A15" t="s">
        <v>93</v>
      </c>
      <c r="B15" t="s">
        <v>63</v>
      </c>
      <c r="C15" t="s">
        <v>59</v>
      </c>
      <c r="D15" t="s">
        <v>55</v>
      </c>
      <c r="E15" t="s">
        <v>56</v>
      </c>
      <c r="F15">
        <v>9</v>
      </c>
      <c r="G15">
        <v>500</v>
      </c>
      <c r="H15">
        <f t="shared" si="2"/>
        <v>4500</v>
      </c>
      <c r="I15">
        <v>6158</v>
      </c>
      <c r="J15" t="str">
        <f t="shared" si="0"/>
        <v>Missed</v>
      </c>
      <c r="K15" t="s">
        <v>77</v>
      </c>
      <c r="L15">
        <f t="shared" ca="1" si="1"/>
        <v>9</v>
      </c>
      <c r="N15" s="21" t="s">
        <v>123</v>
      </c>
      <c r="O15" s="22" t="s">
        <v>125</v>
      </c>
    </row>
    <row r="16" spans="1:15" x14ac:dyDescent="0.3">
      <c r="A16" t="s">
        <v>94</v>
      </c>
      <c r="B16" t="s">
        <v>49</v>
      </c>
      <c r="C16" t="s">
        <v>59</v>
      </c>
      <c r="D16" t="s">
        <v>73</v>
      </c>
      <c r="E16" t="s">
        <v>52</v>
      </c>
      <c r="F16">
        <v>6</v>
      </c>
      <c r="G16">
        <v>250</v>
      </c>
      <c r="H16">
        <f t="shared" si="2"/>
        <v>1500</v>
      </c>
      <c r="I16">
        <v>6906</v>
      </c>
      <c r="J16" t="str">
        <f t="shared" si="0"/>
        <v>Missed</v>
      </c>
      <c r="K16" t="s">
        <v>74</v>
      </c>
      <c r="L16">
        <f t="shared" ca="1" si="1"/>
        <v>12</v>
      </c>
      <c r="N16" s="18" t="s">
        <v>50</v>
      </c>
      <c r="O16">
        <f>AVERAGEIF(Table2[Department],N16,Table2[Total Revenue])</f>
        <v>4909.090909090909</v>
      </c>
    </row>
    <row r="17" spans="1:15" x14ac:dyDescent="0.3">
      <c r="A17" t="s">
        <v>72</v>
      </c>
      <c r="B17" t="s">
        <v>58</v>
      </c>
      <c r="C17" t="s">
        <v>64</v>
      </c>
      <c r="D17" t="s">
        <v>65</v>
      </c>
      <c r="E17" t="s">
        <v>95</v>
      </c>
      <c r="F17">
        <v>2</v>
      </c>
      <c r="G17">
        <v>500</v>
      </c>
      <c r="H17">
        <f t="shared" si="2"/>
        <v>1000</v>
      </c>
      <c r="I17">
        <v>6647</v>
      </c>
      <c r="J17" t="str">
        <f t="shared" si="0"/>
        <v>Missed</v>
      </c>
      <c r="K17" t="s">
        <v>61</v>
      </c>
      <c r="L17">
        <f t="shared" ca="1" si="1"/>
        <v>12</v>
      </c>
      <c r="N17" s="14" t="s">
        <v>59</v>
      </c>
      <c r="O17">
        <f>AVERAGEIF(Table2[Department],N17,Table2[Total Revenue])</f>
        <v>7250</v>
      </c>
    </row>
    <row r="18" spans="1:15" x14ac:dyDescent="0.3">
      <c r="A18" t="s">
        <v>96</v>
      </c>
      <c r="B18" t="s">
        <v>63</v>
      </c>
      <c r="C18" t="s">
        <v>50</v>
      </c>
      <c r="D18" t="s">
        <v>73</v>
      </c>
      <c r="E18" t="s">
        <v>66</v>
      </c>
      <c r="F18">
        <v>16</v>
      </c>
      <c r="G18">
        <v>500</v>
      </c>
      <c r="H18">
        <f t="shared" si="2"/>
        <v>8000</v>
      </c>
      <c r="I18">
        <v>4171</v>
      </c>
      <c r="J18" t="str">
        <f t="shared" si="0"/>
        <v>Met</v>
      </c>
      <c r="K18" t="s">
        <v>77</v>
      </c>
      <c r="L18">
        <f t="shared" ca="1" si="1"/>
        <v>5</v>
      </c>
      <c r="N18" s="15" t="s">
        <v>64</v>
      </c>
      <c r="O18">
        <f>AVERAGEIF(Table2[Department],N18,Table2[Total Revenue])</f>
        <v>7444.4444444444443</v>
      </c>
    </row>
    <row r="19" spans="1:15" x14ac:dyDescent="0.3">
      <c r="A19" t="s">
        <v>97</v>
      </c>
      <c r="B19" t="s">
        <v>83</v>
      </c>
      <c r="C19" t="s">
        <v>59</v>
      </c>
      <c r="D19" t="s">
        <v>65</v>
      </c>
      <c r="E19" t="s">
        <v>84</v>
      </c>
      <c r="F19">
        <v>12</v>
      </c>
      <c r="G19">
        <v>1000</v>
      </c>
      <c r="H19">
        <f t="shared" si="2"/>
        <v>12000</v>
      </c>
      <c r="I19">
        <v>6239</v>
      </c>
      <c r="J19" t="str">
        <f t="shared" si="0"/>
        <v>Met</v>
      </c>
      <c r="K19" t="s">
        <v>85</v>
      </c>
      <c r="L19">
        <f t="shared" ca="1" si="1"/>
        <v>10</v>
      </c>
      <c r="N19" s="14" t="s">
        <v>102</v>
      </c>
      <c r="O19">
        <f>AVERAGEIF(Table2[Department],N19,Table2[Total Revenue])</f>
        <v>9083.3333333333339</v>
      </c>
    </row>
    <row r="20" spans="1:15" x14ac:dyDescent="0.3">
      <c r="A20" t="s">
        <v>98</v>
      </c>
      <c r="B20" t="s">
        <v>83</v>
      </c>
      <c r="C20" t="s">
        <v>50</v>
      </c>
      <c r="D20" t="s">
        <v>65</v>
      </c>
      <c r="E20" t="s">
        <v>56</v>
      </c>
      <c r="F20">
        <v>19</v>
      </c>
      <c r="G20">
        <v>500</v>
      </c>
      <c r="H20">
        <f t="shared" si="2"/>
        <v>9500</v>
      </c>
      <c r="I20">
        <v>6820</v>
      </c>
      <c r="J20" t="str">
        <f t="shared" si="0"/>
        <v>Met</v>
      </c>
      <c r="K20" t="s">
        <v>85</v>
      </c>
      <c r="L20">
        <f t="shared" ca="1" si="1"/>
        <v>19</v>
      </c>
    </row>
    <row r="21" spans="1:15" x14ac:dyDescent="0.3">
      <c r="A21" t="s">
        <v>99</v>
      </c>
      <c r="B21" t="s">
        <v>49</v>
      </c>
      <c r="C21" t="s">
        <v>50</v>
      </c>
      <c r="D21" t="s">
        <v>73</v>
      </c>
      <c r="E21" t="s">
        <v>56</v>
      </c>
      <c r="F21">
        <v>2</v>
      </c>
      <c r="G21">
        <v>750</v>
      </c>
      <c r="H21">
        <f t="shared" si="2"/>
        <v>1500</v>
      </c>
      <c r="I21">
        <v>2580</v>
      </c>
      <c r="J21" t="str">
        <f t="shared" si="0"/>
        <v>Missed</v>
      </c>
      <c r="K21" t="s">
        <v>100</v>
      </c>
      <c r="L21">
        <f t="shared" ca="1" si="1"/>
        <v>6</v>
      </c>
    </row>
    <row r="22" spans="1:15" x14ac:dyDescent="0.3">
      <c r="A22" t="s">
        <v>101</v>
      </c>
      <c r="B22" t="s">
        <v>49</v>
      </c>
      <c r="C22" t="s">
        <v>102</v>
      </c>
      <c r="D22" t="s">
        <v>73</v>
      </c>
      <c r="E22" t="s">
        <v>103</v>
      </c>
      <c r="F22">
        <v>19</v>
      </c>
      <c r="G22">
        <v>1000</v>
      </c>
      <c r="H22">
        <f t="shared" si="2"/>
        <v>19000</v>
      </c>
      <c r="I22">
        <v>3990</v>
      </c>
      <c r="J22" t="str">
        <f t="shared" si="0"/>
        <v>Met</v>
      </c>
      <c r="K22" t="s">
        <v>100</v>
      </c>
      <c r="L22">
        <f t="shared" ca="1" si="1"/>
        <v>8</v>
      </c>
    </row>
    <row r="23" spans="1:15" x14ac:dyDescent="0.3">
      <c r="A23" t="s">
        <v>104</v>
      </c>
      <c r="B23" t="s">
        <v>83</v>
      </c>
      <c r="C23" t="s">
        <v>50</v>
      </c>
      <c r="D23" t="s">
        <v>51</v>
      </c>
      <c r="E23" t="s">
        <v>84</v>
      </c>
      <c r="F23">
        <v>12</v>
      </c>
      <c r="G23">
        <v>1000</v>
      </c>
      <c r="H23">
        <f t="shared" si="2"/>
        <v>12000</v>
      </c>
      <c r="I23">
        <v>5367</v>
      </c>
      <c r="J23" t="str">
        <f t="shared" si="0"/>
        <v>Met</v>
      </c>
      <c r="K23" t="s">
        <v>85</v>
      </c>
      <c r="L23">
        <f t="shared" ca="1" si="1"/>
        <v>9</v>
      </c>
    </row>
    <row r="24" spans="1:15" ht="16.2" thickBot="1" x14ac:dyDescent="0.35">
      <c r="A24" t="s">
        <v>105</v>
      </c>
      <c r="B24" t="s">
        <v>49</v>
      </c>
      <c r="C24" t="s">
        <v>50</v>
      </c>
      <c r="D24" t="s">
        <v>51</v>
      </c>
      <c r="E24" t="s">
        <v>84</v>
      </c>
      <c r="F24">
        <v>11</v>
      </c>
      <c r="G24">
        <v>250</v>
      </c>
      <c r="H24">
        <f t="shared" si="2"/>
        <v>2750</v>
      </c>
      <c r="I24">
        <v>4036</v>
      </c>
      <c r="J24" t="str">
        <f t="shared" si="0"/>
        <v>Missed</v>
      </c>
      <c r="K24" t="s">
        <v>53</v>
      </c>
      <c r="L24">
        <f t="shared" ca="1" si="1"/>
        <v>18</v>
      </c>
      <c r="N24" s="65" t="s">
        <v>127</v>
      </c>
      <c r="O24" s="65"/>
    </row>
    <row r="25" spans="1:15" ht="15" thickBot="1" x14ac:dyDescent="0.35">
      <c r="A25" t="s">
        <v>106</v>
      </c>
      <c r="B25" t="s">
        <v>63</v>
      </c>
      <c r="C25" t="s">
        <v>59</v>
      </c>
      <c r="D25" t="s">
        <v>55</v>
      </c>
      <c r="E25" t="s">
        <v>66</v>
      </c>
      <c r="F25">
        <v>9</v>
      </c>
      <c r="G25">
        <v>1000</v>
      </c>
      <c r="H25">
        <f t="shared" si="2"/>
        <v>9000</v>
      </c>
      <c r="I25">
        <v>4046</v>
      </c>
      <c r="J25" t="str">
        <f t="shared" si="0"/>
        <v>Met</v>
      </c>
      <c r="K25" t="s">
        <v>77</v>
      </c>
      <c r="L25">
        <f t="shared" ca="1" si="1"/>
        <v>13</v>
      </c>
      <c r="N25" s="19" t="s">
        <v>124</v>
      </c>
      <c r="O25" s="20" t="s">
        <v>126</v>
      </c>
    </row>
    <row r="26" spans="1:15" x14ac:dyDescent="0.3">
      <c r="A26" t="s">
        <v>107</v>
      </c>
      <c r="B26" t="s">
        <v>80</v>
      </c>
      <c r="C26" t="s">
        <v>50</v>
      </c>
      <c r="D26" t="s">
        <v>51</v>
      </c>
      <c r="E26" t="s">
        <v>56</v>
      </c>
      <c r="F26">
        <v>3</v>
      </c>
      <c r="G26">
        <v>500</v>
      </c>
      <c r="H26">
        <f t="shared" si="2"/>
        <v>1500</v>
      </c>
      <c r="I26">
        <v>3362</v>
      </c>
      <c r="J26" t="str">
        <f t="shared" si="0"/>
        <v>Missed</v>
      </c>
      <c r="K26" t="s">
        <v>92</v>
      </c>
      <c r="L26">
        <f t="shared" ca="1" si="1"/>
        <v>9</v>
      </c>
      <c r="N26" s="18" t="s">
        <v>51</v>
      </c>
      <c r="O26">
        <f>SUMIF(Table2[Sales Region],N26,Table2[Total Revenue])</f>
        <v>66500</v>
      </c>
    </row>
    <row r="27" spans="1:15" x14ac:dyDescent="0.3">
      <c r="A27" t="s">
        <v>108</v>
      </c>
      <c r="B27" t="s">
        <v>83</v>
      </c>
      <c r="C27" t="s">
        <v>102</v>
      </c>
      <c r="D27" t="s">
        <v>51</v>
      </c>
      <c r="E27" t="s">
        <v>66</v>
      </c>
      <c r="F27">
        <v>13</v>
      </c>
      <c r="G27">
        <v>250</v>
      </c>
      <c r="H27">
        <f t="shared" si="2"/>
        <v>3250</v>
      </c>
      <c r="I27">
        <v>5198</v>
      </c>
      <c r="J27" t="str">
        <f t="shared" si="0"/>
        <v>Missed</v>
      </c>
      <c r="K27" t="s">
        <v>109</v>
      </c>
      <c r="L27">
        <f t="shared" ca="1" si="1"/>
        <v>22</v>
      </c>
      <c r="N27" s="15" t="s">
        <v>55</v>
      </c>
      <c r="O27">
        <f>SUMIF(Table2[Sales Region],N27,Table2[Total Revenue])</f>
        <v>35500</v>
      </c>
    </row>
    <row r="28" spans="1:15" x14ac:dyDescent="0.3">
      <c r="A28" t="s">
        <v>110</v>
      </c>
      <c r="B28" t="s">
        <v>63</v>
      </c>
      <c r="C28" t="s">
        <v>102</v>
      </c>
      <c r="D28" t="s">
        <v>73</v>
      </c>
      <c r="E28" t="s">
        <v>66</v>
      </c>
      <c r="F28">
        <v>10</v>
      </c>
      <c r="G28">
        <v>500</v>
      </c>
      <c r="H28">
        <f t="shared" si="2"/>
        <v>5000</v>
      </c>
      <c r="I28">
        <v>2479</v>
      </c>
      <c r="J28" t="str">
        <f t="shared" si="0"/>
        <v>Met</v>
      </c>
      <c r="K28" t="s">
        <v>111</v>
      </c>
      <c r="L28">
        <f t="shared" ca="1" si="1"/>
        <v>22</v>
      </c>
      <c r="N28" s="15" t="s">
        <v>65</v>
      </c>
      <c r="O28">
        <f>SUMIF(Table2[Sales Region],N28,Table2[Total Revenue])</f>
        <v>33500</v>
      </c>
    </row>
    <row r="29" spans="1:15" x14ac:dyDescent="0.3">
      <c r="A29" t="s">
        <v>112</v>
      </c>
      <c r="B29" t="s">
        <v>58</v>
      </c>
      <c r="C29" t="s">
        <v>64</v>
      </c>
      <c r="D29" t="s">
        <v>51</v>
      </c>
      <c r="E29" t="s">
        <v>56</v>
      </c>
      <c r="F29">
        <v>19</v>
      </c>
      <c r="G29">
        <v>1000</v>
      </c>
      <c r="H29">
        <f t="shared" si="2"/>
        <v>19000</v>
      </c>
      <c r="I29">
        <v>6119</v>
      </c>
      <c r="J29" t="str">
        <f t="shared" si="0"/>
        <v>Met</v>
      </c>
      <c r="K29" t="s">
        <v>113</v>
      </c>
      <c r="L29">
        <f t="shared" ca="1" si="1"/>
        <v>12</v>
      </c>
      <c r="N29" s="15" t="s">
        <v>73</v>
      </c>
      <c r="O29">
        <f>SUMIF(Table2[Sales Region],N29,Table2[Total Revenue])</f>
        <v>63500</v>
      </c>
    </row>
    <row r="30" spans="1:15" x14ac:dyDescent="0.3">
      <c r="A30" t="s">
        <v>106</v>
      </c>
      <c r="B30" t="s">
        <v>58</v>
      </c>
      <c r="C30" t="s">
        <v>50</v>
      </c>
      <c r="D30" t="s">
        <v>73</v>
      </c>
      <c r="E30" t="s">
        <v>56</v>
      </c>
      <c r="F30">
        <v>20</v>
      </c>
      <c r="G30">
        <v>250</v>
      </c>
      <c r="H30">
        <f t="shared" si="2"/>
        <v>5000</v>
      </c>
      <c r="I30">
        <v>7531</v>
      </c>
      <c r="J30" t="str">
        <f t="shared" si="0"/>
        <v>Missed</v>
      </c>
      <c r="K30" t="s">
        <v>89</v>
      </c>
      <c r="L30">
        <f t="shared" ca="1" si="1"/>
        <v>11</v>
      </c>
    </row>
    <row r="31" spans="1:15" x14ac:dyDescent="0.3">
      <c r="A31" t="s">
        <v>75</v>
      </c>
      <c r="B31" t="s">
        <v>58</v>
      </c>
      <c r="C31" t="s">
        <v>59</v>
      </c>
      <c r="D31" t="s">
        <v>51</v>
      </c>
      <c r="E31" t="s">
        <v>56</v>
      </c>
      <c r="F31">
        <v>14</v>
      </c>
      <c r="G31">
        <v>750</v>
      </c>
      <c r="H31">
        <f t="shared" si="2"/>
        <v>10500</v>
      </c>
      <c r="I31">
        <v>4136</v>
      </c>
      <c r="J31" t="str">
        <f t="shared" si="0"/>
        <v>Met</v>
      </c>
      <c r="K31" t="s">
        <v>61</v>
      </c>
      <c r="L31">
        <f t="shared" ca="1" si="1"/>
        <v>10</v>
      </c>
    </row>
    <row r="32" spans="1:15" x14ac:dyDescent="0.3">
      <c r="A32" t="s">
        <v>121</v>
      </c>
      <c r="H32">
        <f>SUBTOTAL(101,Table2[Total Revenue])</f>
        <v>6633.333333333333</v>
      </c>
      <c r="K32">
        <f>SUBTOTAL(103,Table2[Email])</f>
        <v>30</v>
      </c>
    </row>
    <row r="36" spans="9:9" x14ac:dyDescent="0.3">
      <c r="I36" s="8"/>
    </row>
  </sheetData>
  <mergeCells count="2">
    <mergeCell ref="N24:O24"/>
    <mergeCell ref="N14:O14"/>
  </mergeCells>
  <hyperlinks>
    <hyperlink ref="K4" r:id="rId1" display="alice.johnson@datasoft.net" xr:uid="{4A7CEB2C-B597-474D-9A20-04AD325A8279}"/>
  </hyperlinks>
  <pageMargins left="0.7" right="0.7" top="0.75" bottom="0.75" header="0.3" footer="0.3"/>
  <pageSetup paperSize="9" orientation="portrait" horizontalDpi="300" verticalDpi="300" r:id="rId2"/>
  <legacyDrawing r:id="rId3"/>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FA7F8-D389-499D-A4BF-A9F8EF89BDAF}">
  <sheetPr>
    <tabColor rgb="FFFF0000"/>
  </sheetPr>
  <dimension ref="A1:N35"/>
  <sheetViews>
    <sheetView topLeftCell="C1" zoomScale="90" zoomScaleNormal="90" workbookViewId="0">
      <selection activeCell="L2" sqref="L2"/>
    </sheetView>
  </sheetViews>
  <sheetFormatPr defaultRowHeight="14.4" x14ac:dyDescent="0.3"/>
  <cols>
    <col min="1" max="1" width="10.109375" bestFit="1" customWidth="1"/>
    <col min="2" max="2" width="20.77734375" customWidth="1"/>
    <col min="3" max="4" width="11.109375" bestFit="1" customWidth="1"/>
    <col min="5" max="5" width="12.88671875" bestFit="1" customWidth="1"/>
    <col min="6" max="6" width="9.21875" bestFit="1" customWidth="1"/>
    <col min="7" max="7" width="8.88671875" bestFit="1" customWidth="1"/>
    <col min="8" max="8" width="12.77734375" bestFit="1" customWidth="1"/>
    <col min="9" max="9" width="7.33203125" customWidth="1"/>
    <col min="11" max="11" width="28" bestFit="1" customWidth="1"/>
    <col min="12" max="12" width="18.33203125" bestFit="1" customWidth="1"/>
  </cols>
  <sheetData>
    <row r="1" spans="1:14" x14ac:dyDescent="0.3">
      <c r="A1" s="2" t="s">
        <v>37</v>
      </c>
      <c r="B1" s="2" t="s">
        <v>38</v>
      </c>
      <c r="C1" s="2" t="s">
        <v>39</v>
      </c>
      <c r="D1" s="2" t="s">
        <v>40</v>
      </c>
      <c r="E1" s="2" t="s">
        <v>41</v>
      </c>
      <c r="F1" s="2" t="s">
        <v>42</v>
      </c>
      <c r="G1" s="2" t="s">
        <v>43</v>
      </c>
      <c r="H1" s="2" t="s">
        <v>44</v>
      </c>
      <c r="I1" s="2" t="s">
        <v>45</v>
      </c>
      <c r="J1" s="6" t="s">
        <v>46</v>
      </c>
      <c r="K1" s="2" t="s">
        <v>47</v>
      </c>
      <c r="L1" s="4" t="s">
        <v>120</v>
      </c>
    </row>
    <row r="2" spans="1:14" x14ac:dyDescent="0.3">
      <c r="A2" t="s">
        <v>48</v>
      </c>
      <c r="B2" t="s">
        <v>49</v>
      </c>
      <c r="C2" t="s">
        <v>50</v>
      </c>
      <c r="D2" t="s">
        <v>51</v>
      </c>
      <c r="E2" t="s">
        <v>52</v>
      </c>
      <c r="F2">
        <v>8</v>
      </c>
      <c r="G2">
        <v>500</v>
      </c>
      <c r="H2">
        <f>F2*G2</f>
        <v>4000</v>
      </c>
      <c r="I2">
        <v>3143</v>
      </c>
      <c r="J2" t="str">
        <f t="shared" ref="J2:J31" si="0">IF(H2&gt;=I2,"Met","Missed")</f>
        <v>Met</v>
      </c>
      <c r="K2" t="s">
        <v>53</v>
      </c>
      <c r="L2" t="str" cm="1">
        <f t="array" ref="L2">_xlfn.IFS(H2&gt;=120%*I2,"Excellent",H2&lt;=119%*I2,"Good",H2&lt;=100%*I2,"Good",H2&lt;=99%*I2,"Average",H2&lt;=80%*I2,"Average",H2&lt;80%*I2,"Poor")</f>
        <v>Excellent</v>
      </c>
      <c r="M2">
        <f>120%*I2</f>
        <v>3771.6</v>
      </c>
      <c r="N2">
        <f>80%*I2</f>
        <v>2514.4</v>
      </c>
    </row>
    <row r="3" spans="1:14" x14ac:dyDescent="0.3">
      <c r="A3" t="s">
        <v>54</v>
      </c>
      <c r="B3" t="s">
        <v>49</v>
      </c>
      <c r="C3" t="s">
        <v>50</v>
      </c>
      <c r="D3" t="s">
        <v>55</v>
      </c>
      <c r="E3" t="s">
        <v>56</v>
      </c>
      <c r="F3">
        <v>1</v>
      </c>
      <c r="G3">
        <v>250</v>
      </c>
      <c r="H3">
        <f t="shared" ref="H3:H31" si="1">F3*G3</f>
        <v>250</v>
      </c>
      <c r="I3">
        <v>3791</v>
      </c>
      <c r="J3" t="str">
        <f t="shared" si="0"/>
        <v>Missed</v>
      </c>
      <c r="K3" t="s">
        <v>53</v>
      </c>
      <c r="L3" t="str" cm="1">
        <f t="array" ref="L3">_xlfn.IFS(H3&gt;=120%*I3,"Excellent",H3&lt;=119%*I3,"Good",H3&lt;=100%*I3,"Good",H3&lt;=99%*I3,"Average",H3&lt;=80%*I3,"Average",H3&lt;80%*I3,"Poor")</f>
        <v>Good</v>
      </c>
      <c r="N3">
        <f t="shared" ref="N3:N31" si="2">80%*I3</f>
        <v>3032.8</v>
      </c>
    </row>
    <row r="4" spans="1:14" x14ac:dyDescent="0.3">
      <c r="A4" t="s">
        <v>57</v>
      </c>
      <c r="B4" t="s">
        <v>58</v>
      </c>
      <c r="C4" t="s">
        <v>59</v>
      </c>
      <c r="D4" t="s">
        <v>55</v>
      </c>
      <c r="E4" t="s">
        <v>60</v>
      </c>
      <c r="F4">
        <v>15</v>
      </c>
      <c r="G4">
        <v>750</v>
      </c>
      <c r="H4">
        <f t="shared" si="1"/>
        <v>11250</v>
      </c>
      <c r="I4">
        <v>2053</v>
      </c>
      <c r="J4" t="str">
        <f t="shared" si="0"/>
        <v>Met</v>
      </c>
      <c r="K4" s="3" t="s">
        <v>61</v>
      </c>
      <c r="L4" t="str" cm="1">
        <f t="array" ref="L4">_xlfn.IFS(H4&gt;=120%*I4,"Excellent",H4&lt;=119%*I4,"Good",H4&lt;=100%*I4,"Good",H4&lt;=99%*I4,"Average",H4&lt;=80%*I4,"Average",H4&lt;80%*I4,"Poor")</f>
        <v>Excellent</v>
      </c>
      <c r="N4">
        <f t="shared" si="2"/>
        <v>1642.4</v>
      </c>
    </row>
    <row r="5" spans="1:14" x14ac:dyDescent="0.3">
      <c r="A5" t="s">
        <v>62</v>
      </c>
      <c r="B5" t="s">
        <v>63</v>
      </c>
      <c r="C5" t="s">
        <v>64</v>
      </c>
      <c r="D5" t="s">
        <v>65</v>
      </c>
      <c r="E5" t="s">
        <v>66</v>
      </c>
      <c r="F5">
        <v>7</v>
      </c>
      <c r="G5">
        <v>750</v>
      </c>
      <c r="H5">
        <f t="shared" si="1"/>
        <v>5250</v>
      </c>
      <c r="I5">
        <v>2837</v>
      </c>
      <c r="J5" t="str">
        <f t="shared" si="0"/>
        <v>Met</v>
      </c>
      <c r="K5" t="s">
        <v>67</v>
      </c>
      <c r="L5" t="str" cm="1">
        <f t="array" ref="L5">_xlfn.IFS(H5&gt;=120%*I5,"Excellent",H5&lt;=119%*I5,"Good",H5&lt;=100%*I5,"Good",H5&lt;=99%*I5,"Average",H5&lt;=80%*I5,"Average",H5&lt;80%*I5,"Poor")</f>
        <v>Excellent</v>
      </c>
      <c r="N5">
        <f t="shared" si="2"/>
        <v>2269.6</v>
      </c>
    </row>
    <row r="6" spans="1:14" x14ac:dyDescent="0.3">
      <c r="A6" t="s">
        <v>68</v>
      </c>
      <c r="B6" t="s">
        <v>69</v>
      </c>
      <c r="C6" t="s">
        <v>64</v>
      </c>
      <c r="D6" t="s">
        <v>65</v>
      </c>
      <c r="E6" t="s">
        <v>70</v>
      </c>
      <c r="F6">
        <v>15</v>
      </c>
      <c r="G6">
        <v>250</v>
      </c>
      <c r="H6">
        <f t="shared" si="1"/>
        <v>3750</v>
      </c>
      <c r="I6">
        <v>5100</v>
      </c>
      <c r="J6" t="str">
        <f t="shared" si="0"/>
        <v>Missed</v>
      </c>
      <c r="K6" t="s">
        <v>71</v>
      </c>
      <c r="L6" t="str" cm="1">
        <f t="array" ref="L6">_xlfn.IFS(H6&gt;=120%*I6,"Excellent",H6&lt;=119%*I6,"Good",H6&lt;=100%*I6,"Good",H6&lt;=99%*I6,"Average",H6&lt;=80%*I6,"Average",H6&lt;80%*I6,"Poor")</f>
        <v>Good</v>
      </c>
      <c r="N6">
        <f t="shared" si="2"/>
        <v>4080</v>
      </c>
    </row>
    <row r="7" spans="1:14" x14ac:dyDescent="0.3">
      <c r="A7" t="s">
        <v>72</v>
      </c>
      <c r="B7" t="s">
        <v>49</v>
      </c>
      <c r="C7" t="s">
        <v>64</v>
      </c>
      <c r="D7" t="s">
        <v>73</v>
      </c>
      <c r="E7" t="s">
        <v>56</v>
      </c>
      <c r="F7">
        <v>2</v>
      </c>
      <c r="G7">
        <v>500</v>
      </c>
      <c r="H7">
        <f t="shared" si="1"/>
        <v>1000</v>
      </c>
      <c r="I7">
        <v>4370</v>
      </c>
      <c r="J7" t="str">
        <f t="shared" si="0"/>
        <v>Missed</v>
      </c>
      <c r="K7" t="s">
        <v>74</v>
      </c>
      <c r="L7" t="str" cm="1">
        <f t="array" ref="L7">_xlfn.IFS(H7&gt;=120%*I7,"Excellent",H7&lt;=119%*I7,"Good",H7&lt;=100%*I7,"Good",H7&lt;=99%*I7,"Average",H7&lt;=80%*I7,"Average",H7&lt;80%*I7,"Poor")</f>
        <v>Good</v>
      </c>
      <c r="N7">
        <f t="shared" si="2"/>
        <v>3496</v>
      </c>
    </row>
    <row r="8" spans="1:14" x14ac:dyDescent="0.3">
      <c r="A8" t="s">
        <v>75</v>
      </c>
      <c r="B8" t="s">
        <v>63</v>
      </c>
      <c r="C8" t="s">
        <v>64</v>
      </c>
      <c r="D8" t="s">
        <v>55</v>
      </c>
      <c r="E8" t="s">
        <v>76</v>
      </c>
      <c r="F8">
        <v>6</v>
      </c>
      <c r="G8">
        <v>750</v>
      </c>
      <c r="H8">
        <f t="shared" si="1"/>
        <v>4500</v>
      </c>
      <c r="I8">
        <v>4910</v>
      </c>
      <c r="J8" t="str">
        <f t="shared" si="0"/>
        <v>Missed</v>
      </c>
      <c r="K8" t="s">
        <v>77</v>
      </c>
      <c r="L8" t="str" cm="1">
        <f t="array" ref="L8">_xlfn.IFS(H8&gt;=120%*I8,"Excellent",H8&lt;=119%*I8,"Good",H8&lt;=100%*I8,"Good",H8&lt;=99%*I8,"Average",H8&lt;=80%*I8,"Average",H8&lt;80%*I8,"Poor")</f>
        <v>Good</v>
      </c>
      <c r="N8">
        <f t="shared" si="2"/>
        <v>3928</v>
      </c>
    </row>
    <row r="9" spans="1:14" x14ac:dyDescent="0.3">
      <c r="A9" t="s">
        <v>78</v>
      </c>
      <c r="B9" t="s">
        <v>49</v>
      </c>
      <c r="C9" t="s">
        <v>50</v>
      </c>
      <c r="D9" t="s">
        <v>73</v>
      </c>
      <c r="E9" t="s">
        <v>66</v>
      </c>
      <c r="F9">
        <v>6</v>
      </c>
      <c r="G9">
        <v>1000</v>
      </c>
      <c r="H9">
        <f t="shared" si="1"/>
        <v>6000</v>
      </c>
      <c r="I9">
        <v>5108</v>
      </c>
      <c r="J9" t="str">
        <f t="shared" si="0"/>
        <v>Met</v>
      </c>
      <c r="K9" t="s">
        <v>53</v>
      </c>
      <c r="L9" t="str" cm="1">
        <f t="array" ref="L9">_xlfn.IFS(H9&gt;=120%*I9,"Excellent",H9&lt;=119%*I9,"Good",H9&lt;=100%*I9,"Good",H9&lt;=99%*I9,"Average",H9&lt;=80%*I9,"Average",H9&lt;80%*I9,"Poor")</f>
        <v>Good</v>
      </c>
      <c r="N9">
        <f t="shared" si="2"/>
        <v>4086.4</v>
      </c>
    </row>
    <row r="10" spans="1:14" x14ac:dyDescent="0.3">
      <c r="A10" t="s">
        <v>79</v>
      </c>
      <c r="B10" t="s">
        <v>80</v>
      </c>
      <c r="C10" t="s">
        <v>59</v>
      </c>
      <c r="D10" t="s">
        <v>65</v>
      </c>
      <c r="E10" t="s">
        <v>56</v>
      </c>
      <c r="F10">
        <v>8</v>
      </c>
      <c r="G10">
        <v>250</v>
      </c>
      <c r="H10">
        <f t="shared" si="1"/>
        <v>2000</v>
      </c>
      <c r="I10">
        <v>4584</v>
      </c>
      <c r="J10" t="str">
        <f t="shared" si="0"/>
        <v>Missed</v>
      </c>
      <c r="K10" t="s">
        <v>81</v>
      </c>
      <c r="L10" t="str" cm="1">
        <f t="array" ref="L10">_xlfn.IFS(H10&gt;=120%*I10,"Excellent",H10&lt;=119%*I10,"Good",H10&lt;=100%*I10,"Good",H10&lt;=99%*I10,"Average",H10&lt;=80%*I10,"Average",H10&lt;80%*I10,"Poor")</f>
        <v>Good</v>
      </c>
      <c r="N10">
        <f t="shared" si="2"/>
        <v>3667.2000000000003</v>
      </c>
    </row>
    <row r="11" spans="1:14" x14ac:dyDescent="0.3">
      <c r="A11" t="s">
        <v>82</v>
      </c>
      <c r="B11" t="s">
        <v>83</v>
      </c>
      <c r="C11" t="s">
        <v>64</v>
      </c>
      <c r="D11" t="s">
        <v>73</v>
      </c>
      <c r="E11" t="s">
        <v>84</v>
      </c>
      <c r="F11">
        <v>13</v>
      </c>
      <c r="G11">
        <v>1000</v>
      </c>
      <c r="H11">
        <f t="shared" si="1"/>
        <v>13000</v>
      </c>
      <c r="I11">
        <v>3170</v>
      </c>
      <c r="J11" t="str">
        <f t="shared" si="0"/>
        <v>Met</v>
      </c>
      <c r="K11" t="s">
        <v>85</v>
      </c>
      <c r="L11" t="str" cm="1">
        <f t="array" ref="L11">_xlfn.IFS(H11&gt;=120%*I11,"Excellent",H11&lt;=119%*I11,"Good",H11&lt;=100%*I11,"Good",H11&lt;=99%*I11,"Average",H11&lt;=80%*I11,"Average",H11&lt;80%*I11,"Poor")</f>
        <v>Excellent</v>
      </c>
      <c r="N11">
        <f t="shared" si="2"/>
        <v>2536</v>
      </c>
    </row>
    <row r="12" spans="1:14" x14ac:dyDescent="0.3">
      <c r="A12" t="s">
        <v>86</v>
      </c>
      <c r="B12" t="s">
        <v>49</v>
      </c>
      <c r="C12" t="s">
        <v>64</v>
      </c>
      <c r="D12" t="s">
        <v>55</v>
      </c>
      <c r="E12" t="s">
        <v>87</v>
      </c>
      <c r="F12">
        <v>12</v>
      </c>
      <c r="G12">
        <v>500</v>
      </c>
      <c r="H12">
        <f t="shared" si="1"/>
        <v>6000</v>
      </c>
      <c r="I12">
        <v>3133</v>
      </c>
      <c r="J12" t="str">
        <f t="shared" si="0"/>
        <v>Met</v>
      </c>
      <c r="K12" t="s">
        <v>74</v>
      </c>
      <c r="L12" t="str" cm="1">
        <f t="array" ref="L12">_xlfn.IFS(H12&gt;=120%*I12,"Excellent",H12&lt;=119%*I12,"Good",H12&lt;=100%*I12,"Good",H12&lt;=99%*I12,"Average",H12&lt;=80%*I12,"Average",H12&lt;80%*I12,"Poor")</f>
        <v>Excellent</v>
      </c>
      <c r="N12">
        <f t="shared" si="2"/>
        <v>2506.4</v>
      </c>
    </row>
    <row r="13" spans="1:14" x14ac:dyDescent="0.3">
      <c r="A13" t="s">
        <v>88</v>
      </c>
      <c r="B13" t="s">
        <v>58</v>
      </c>
      <c r="C13" t="s">
        <v>50</v>
      </c>
      <c r="D13" t="s">
        <v>73</v>
      </c>
      <c r="E13" t="s">
        <v>66</v>
      </c>
      <c r="F13">
        <v>14</v>
      </c>
      <c r="G13">
        <v>250</v>
      </c>
      <c r="H13">
        <f t="shared" si="1"/>
        <v>3500</v>
      </c>
      <c r="I13">
        <v>5152</v>
      </c>
      <c r="J13" t="str">
        <f t="shared" si="0"/>
        <v>Missed</v>
      </c>
      <c r="K13" t="s">
        <v>89</v>
      </c>
      <c r="L13" t="str" cm="1">
        <f t="array" ref="L13">_xlfn.IFS(H13&gt;=120%*I13,"Excellent",H13&lt;=119%*I13,"Good",H13&lt;=100%*I13,"Good",H13&lt;=99%*I13,"Average",H13&lt;=80%*I13,"Average",H13&lt;80%*I13,"Poor")</f>
        <v>Good</v>
      </c>
      <c r="N13">
        <f t="shared" si="2"/>
        <v>4121.6000000000004</v>
      </c>
    </row>
    <row r="14" spans="1:14" x14ac:dyDescent="0.3">
      <c r="A14" t="s">
        <v>90</v>
      </c>
      <c r="B14" t="s">
        <v>80</v>
      </c>
      <c r="C14" t="s">
        <v>64</v>
      </c>
      <c r="D14" t="s">
        <v>51</v>
      </c>
      <c r="E14" t="s">
        <v>91</v>
      </c>
      <c r="F14">
        <v>18</v>
      </c>
      <c r="G14">
        <v>750</v>
      </c>
      <c r="H14">
        <f t="shared" si="1"/>
        <v>13500</v>
      </c>
      <c r="I14">
        <v>7250</v>
      </c>
      <c r="J14" t="str">
        <f t="shared" si="0"/>
        <v>Met</v>
      </c>
      <c r="K14" t="s">
        <v>92</v>
      </c>
      <c r="L14" t="str" cm="1">
        <f t="array" ref="L14">_xlfn.IFS(H14&gt;=120%*I14,"Excellent",H14&lt;=119%*I14,"Good",H14&lt;=100%*I14,"Good",H14&lt;=99%*I14,"Average",H14&lt;=80%*I14,"Average",H14&lt;80%*I14,"Poor")</f>
        <v>Excellent</v>
      </c>
      <c r="N14">
        <f t="shared" si="2"/>
        <v>5800</v>
      </c>
    </row>
    <row r="15" spans="1:14" x14ac:dyDescent="0.3">
      <c r="A15" t="s">
        <v>93</v>
      </c>
      <c r="B15" t="s">
        <v>63</v>
      </c>
      <c r="C15" t="s">
        <v>59</v>
      </c>
      <c r="D15" t="s">
        <v>55</v>
      </c>
      <c r="E15" t="s">
        <v>56</v>
      </c>
      <c r="F15">
        <v>9</v>
      </c>
      <c r="G15">
        <v>500</v>
      </c>
      <c r="H15">
        <f t="shared" si="1"/>
        <v>4500</v>
      </c>
      <c r="I15">
        <v>6158</v>
      </c>
      <c r="J15" t="str">
        <f t="shared" si="0"/>
        <v>Missed</v>
      </c>
      <c r="K15" t="s">
        <v>77</v>
      </c>
      <c r="L15" t="str" cm="1">
        <f t="array" ref="L15">_xlfn.IFS(H15&gt;=120%*I15,"Excellent",H15&lt;=119%*I15,"Good",H15&lt;=100%*I15,"Good",H15&lt;=99%*I15,"Average",H15&lt;=80%*I15,"Average",H15&lt;80%*I15,"Poor")</f>
        <v>Good</v>
      </c>
      <c r="N15">
        <f t="shared" si="2"/>
        <v>4926.4000000000005</v>
      </c>
    </row>
    <row r="16" spans="1:14" x14ac:dyDescent="0.3">
      <c r="A16" t="s">
        <v>94</v>
      </c>
      <c r="B16" t="s">
        <v>49</v>
      </c>
      <c r="C16" t="s">
        <v>59</v>
      </c>
      <c r="D16" t="s">
        <v>73</v>
      </c>
      <c r="E16" t="s">
        <v>52</v>
      </c>
      <c r="F16">
        <v>6</v>
      </c>
      <c r="G16">
        <v>250</v>
      </c>
      <c r="H16">
        <f t="shared" si="1"/>
        <v>1500</v>
      </c>
      <c r="I16">
        <v>6906</v>
      </c>
      <c r="J16" t="str">
        <f t="shared" si="0"/>
        <v>Missed</v>
      </c>
      <c r="K16" t="s">
        <v>74</v>
      </c>
      <c r="L16" t="str" cm="1">
        <f t="array" ref="L16">_xlfn.IFS(H16&gt;=120%*I16,"Excellent",H16&lt;=119%*I16,"Good",H16&lt;=100%*I16,"Good",H16&lt;=99%*I16,"Average",H16&lt;=80%*I16,"Average",H16&lt;80%*I16,"Poor")</f>
        <v>Good</v>
      </c>
      <c r="N16">
        <f t="shared" si="2"/>
        <v>5524.8</v>
      </c>
    </row>
    <row r="17" spans="1:14" x14ac:dyDescent="0.3">
      <c r="A17" t="s">
        <v>72</v>
      </c>
      <c r="B17" t="s">
        <v>58</v>
      </c>
      <c r="C17" t="s">
        <v>64</v>
      </c>
      <c r="D17" t="s">
        <v>65</v>
      </c>
      <c r="E17" t="s">
        <v>95</v>
      </c>
      <c r="F17">
        <v>2</v>
      </c>
      <c r="G17">
        <v>500</v>
      </c>
      <c r="H17">
        <f t="shared" si="1"/>
        <v>1000</v>
      </c>
      <c r="I17">
        <v>6647</v>
      </c>
      <c r="J17" t="str">
        <f t="shared" si="0"/>
        <v>Missed</v>
      </c>
      <c r="K17" t="s">
        <v>61</v>
      </c>
      <c r="L17" t="str" cm="1">
        <f t="array" ref="L17">_xlfn.IFS(H17&gt;=120%*I17,"Excellent",H17&lt;=119%*I17,"Good",H17&lt;=100%*I17,"Good",H17&lt;=99%*I17,"Average",H17&lt;=80%*I17,"Average",H17&lt;80%*I17,"Poor")</f>
        <v>Good</v>
      </c>
      <c r="N17">
        <f t="shared" si="2"/>
        <v>5317.6</v>
      </c>
    </row>
    <row r="18" spans="1:14" x14ac:dyDescent="0.3">
      <c r="A18" t="s">
        <v>96</v>
      </c>
      <c r="B18" t="s">
        <v>63</v>
      </c>
      <c r="C18" t="s">
        <v>50</v>
      </c>
      <c r="D18" t="s">
        <v>73</v>
      </c>
      <c r="E18" t="s">
        <v>66</v>
      </c>
      <c r="F18">
        <v>16</v>
      </c>
      <c r="G18">
        <v>500</v>
      </c>
      <c r="H18">
        <f t="shared" si="1"/>
        <v>8000</v>
      </c>
      <c r="I18">
        <v>4171</v>
      </c>
      <c r="J18" t="str">
        <f t="shared" si="0"/>
        <v>Met</v>
      </c>
      <c r="K18" t="s">
        <v>77</v>
      </c>
      <c r="L18" t="str" cm="1">
        <f t="array" ref="L18">_xlfn.IFS(H18&gt;=120%*I18,"Excellent",H18&lt;=119%*I18,"Good",H18&lt;=100%*I18,"Good",H18&lt;=99%*I18,"Average",H18&lt;=80%*I18,"Average",H18&lt;80%*I18,"Poor")</f>
        <v>Excellent</v>
      </c>
      <c r="N18">
        <f t="shared" si="2"/>
        <v>3336.8</v>
      </c>
    </row>
    <row r="19" spans="1:14" x14ac:dyDescent="0.3">
      <c r="A19" t="s">
        <v>97</v>
      </c>
      <c r="B19" t="s">
        <v>83</v>
      </c>
      <c r="C19" t="s">
        <v>59</v>
      </c>
      <c r="D19" t="s">
        <v>65</v>
      </c>
      <c r="E19" t="s">
        <v>84</v>
      </c>
      <c r="F19">
        <v>12</v>
      </c>
      <c r="G19">
        <v>1000</v>
      </c>
      <c r="H19">
        <f t="shared" si="1"/>
        <v>12000</v>
      </c>
      <c r="I19">
        <v>6239</v>
      </c>
      <c r="J19" t="str">
        <f t="shared" si="0"/>
        <v>Met</v>
      </c>
      <c r="K19" t="s">
        <v>85</v>
      </c>
      <c r="L19" t="str" cm="1">
        <f t="array" ref="L19">_xlfn.IFS(H19&gt;=120%*I19,"Excellent",H19&lt;=119%*I19,"Good",H19&lt;=100%*I19,"Good",H19&lt;=99%*I19,"Average",H19&lt;=80%*I19,"Average",H19&lt;80%*I19,"Poor")</f>
        <v>Excellent</v>
      </c>
      <c r="N19">
        <f t="shared" si="2"/>
        <v>4991.2000000000007</v>
      </c>
    </row>
    <row r="20" spans="1:14" x14ac:dyDescent="0.3">
      <c r="A20" t="s">
        <v>98</v>
      </c>
      <c r="B20" t="s">
        <v>83</v>
      </c>
      <c r="C20" t="s">
        <v>50</v>
      </c>
      <c r="D20" t="s">
        <v>65</v>
      </c>
      <c r="E20" t="s">
        <v>56</v>
      </c>
      <c r="F20">
        <v>19</v>
      </c>
      <c r="G20">
        <v>500</v>
      </c>
      <c r="H20">
        <f t="shared" si="1"/>
        <v>9500</v>
      </c>
      <c r="I20">
        <v>6820</v>
      </c>
      <c r="J20" t="str">
        <f t="shared" si="0"/>
        <v>Met</v>
      </c>
      <c r="K20" t="s">
        <v>85</v>
      </c>
      <c r="L20" t="str" cm="1">
        <f t="array" ref="L20">_xlfn.IFS(H20&gt;=120%*I20,"Excellent",H20&lt;=119%*I20,"Good",H20&lt;=100%*I20,"Good",H20&lt;=99%*I20,"Average",H20&lt;=80%*I20,"Average",H20&lt;80%*I20,"Poor")</f>
        <v>Excellent</v>
      </c>
      <c r="N20">
        <f t="shared" si="2"/>
        <v>5456</v>
      </c>
    </row>
    <row r="21" spans="1:14" x14ac:dyDescent="0.3">
      <c r="A21" t="s">
        <v>99</v>
      </c>
      <c r="B21" t="s">
        <v>49</v>
      </c>
      <c r="C21" t="s">
        <v>50</v>
      </c>
      <c r="D21" t="s">
        <v>73</v>
      </c>
      <c r="E21" t="s">
        <v>56</v>
      </c>
      <c r="F21">
        <v>2</v>
      </c>
      <c r="G21">
        <v>750</v>
      </c>
      <c r="H21">
        <f t="shared" si="1"/>
        <v>1500</v>
      </c>
      <c r="I21">
        <v>2580</v>
      </c>
      <c r="J21" t="str">
        <f t="shared" si="0"/>
        <v>Missed</v>
      </c>
      <c r="K21" t="s">
        <v>100</v>
      </c>
      <c r="L21" t="str" cm="1">
        <f t="array" ref="L21">_xlfn.IFS(H21&gt;=120%*I21,"Excellent",H21&lt;=119%*I21,"Good",H21&lt;=100%*I21,"Good",H21&lt;=99%*I21,"Average",H21&lt;=80%*I21,"Average",H21&lt;80%*I21,"Poor")</f>
        <v>Good</v>
      </c>
      <c r="N21">
        <f t="shared" si="2"/>
        <v>2064</v>
      </c>
    </row>
    <row r="22" spans="1:14" x14ac:dyDescent="0.3">
      <c r="A22" t="s">
        <v>101</v>
      </c>
      <c r="B22" t="s">
        <v>49</v>
      </c>
      <c r="C22" t="s">
        <v>102</v>
      </c>
      <c r="D22" t="s">
        <v>73</v>
      </c>
      <c r="E22" t="s">
        <v>103</v>
      </c>
      <c r="F22">
        <v>19</v>
      </c>
      <c r="G22">
        <v>1000</v>
      </c>
      <c r="H22">
        <f t="shared" si="1"/>
        <v>19000</v>
      </c>
      <c r="I22">
        <v>3990</v>
      </c>
      <c r="J22" t="str">
        <f t="shared" si="0"/>
        <v>Met</v>
      </c>
      <c r="K22" t="s">
        <v>100</v>
      </c>
      <c r="L22" t="str" cm="1">
        <f t="array" ref="L22">_xlfn.IFS(H22&gt;=120%*I22,"Excellent",H22&lt;=119%*I22,"Good",H22&lt;=100%*I22,"Good",H22&lt;=99%*I22,"Average",H22&lt;=80%*I22,"Average",H22&lt;80%*I22,"Poor")</f>
        <v>Excellent</v>
      </c>
      <c r="N22">
        <f t="shared" si="2"/>
        <v>3192</v>
      </c>
    </row>
    <row r="23" spans="1:14" x14ac:dyDescent="0.3">
      <c r="A23" t="s">
        <v>104</v>
      </c>
      <c r="B23" t="s">
        <v>83</v>
      </c>
      <c r="C23" t="s">
        <v>50</v>
      </c>
      <c r="D23" t="s">
        <v>51</v>
      </c>
      <c r="E23" t="s">
        <v>84</v>
      </c>
      <c r="F23">
        <v>12</v>
      </c>
      <c r="G23">
        <v>1000</v>
      </c>
      <c r="H23">
        <f t="shared" si="1"/>
        <v>12000</v>
      </c>
      <c r="I23">
        <v>5367</v>
      </c>
      <c r="J23" t="str">
        <f t="shared" si="0"/>
        <v>Met</v>
      </c>
      <c r="K23" t="s">
        <v>85</v>
      </c>
      <c r="L23" t="str" cm="1">
        <f t="array" ref="L23">_xlfn.IFS(H23&gt;=120%*I23,"Excellent",H23&lt;=119%*I23,"Good",H23&lt;=100%*I23,"Good",H23&lt;=99%*I23,"Average",H23&lt;=80%*I23,"Average",H23&lt;80%*I23,"Poor")</f>
        <v>Excellent</v>
      </c>
      <c r="N23">
        <f t="shared" si="2"/>
        <v>4293.6000000000004</v>
      </c>
    </row>
    <row r="24" spans="1:14" x14ac:dyDescent="0.3">
      <c r="A24" t="s">
        <v>105</v>
      </c>
      <c r="B24" t="s">
        <v>49</v>
      </c>
      <c r="C24" t="s">
        <v>50</v>
      </c>
      <c r="D24" t="s">
        <v>51</v>
      </c>
      <c r="E24" t="s">
        <v>84</v>
      </c>
      <c r="F24">
        <v>11</v>
      </c>
      <c r="G24">
        <v>250</v>
      </c>
      <c r="H24">
        <f t="shared" si="1"/>
        <v>2750</v>
      </c>
      <c r="I24">
        <v>4036</v>
      </c>
      <c r="J24" t="str">
        <f t="shared" si="0"/>
        <v>Missed</v>
      </c>
      <c r="K24" t="s">
        <v>53</v>
      </c>
      <c r="L24" t="str" cm="1">
        <f t="array" ref="L24">_xlfn.IFS(H24&gt;=120%*I24,"Excellent",H24&lt;=119%*I24,"Good",H24&lt;=100%*I24,"Good",H24&lt;=99%*I24,"Average",H24&lt;=80%*I24,"Average",H24&lt;80%*I24,"Poor")</f>
        <v>Good</v>
      </c>
      <c r="N24">
        <f t="shared" si="2"/>
        <v>3228.8</v>
      </c>
    </row>
    <row r="25" spans="1:14" x14ac:dyDescent="0.3">
      <c r="A25" t="s">
        <v>106</v>
      </c>
      <c r="B25" t="s">
        <v>63</v>
      </c>
      <c r="C25" t="s">
        <v>59</v>
      </c>
      <c r="D25" t="s">
        <v>55</v>
      </c>
      <c r="E25" t="s">
        <v>66</v>
      </c>
      <c r="F25">
        <v>9</v>
      </c>
      <c r="G25">
        <v>1000</v>
      </c>
      <c r="H25">
        <f t="shared" si="1"/>
        <v>9000</v>
      </c>
      <c r="I25">
        <v>4046</v>
      </c>
      <c r="J25" t="str">
        <f t="shared" si="0"/>
        <v>Met</v>
      </c>
      <c r="K25" t="s">
        <v>77</v>
      </c>
      <c r="L25" t="str" cm="1">
        <f t="array" ref="L25">_xlfn.IFS(H25&gt;=120%*I25,"Excellent",H25&lt;=119%*I25,"Good",H25&lt;=100%*I25,"Good",H25&lt;=99%*I25,"Average",H25&lt;=80%*I25,"Average",H25&lt;80%*I25,"Poor")</f>
        <v>Excellent</v>
      </c>
      <c r="N25">
        <f t="shared" si="2"/>
        <v>3236.8</v>
      </c>
    </row>
    <row r="26" spans="1:14" x14ac:dyDescent="0.3">
      <c r="A26" t="s">
        <v>107</v>
      </c>
      <c r="B26" t="s">
        <v>80</v>
      </c>
      <c r="C26" t="s">
        <v>50</v>
      </c>
      <c r="D26" t="s">
        <v>51</v>
      </c>
      <c r="E26" t="s">
        <v>56</v>
      </c>
      <c r="F26">
        <v>3</v>
      </c>
      <c r="G26">
        <v>500</v>
      </c>
      <c r="H26">
        <f t="shared" si="1"/>
        <v>1500</v>
      </c>
      <c r="I26">
        <v>3362</v>
      </c>
      <c r="J26" t="str">
        <f t="shared" si="0"/>
        <v>Missed</v>
      </c>
      <c r="K26" t="s">
        <v>92</v>
      </c>
      <c r="L26" t="str" cm="1">
        <f t="array" ref="L26">_xlfn.IFS(H26&gt;=120%*I26,"Excellent",H26&lt;=119%*I26,"Good",H26&lt;=100%*I26,"Good",H26&lt;=99%*I26,"Average",H26&lt;=80%*I26,"Average",H26&lt;80%*I26,"Poor")</f>
        <v>Good</v>
      </c>
      <c r="N26">
        <f t="shared" si="2"/>
        <v>2689.6000000000004</v>
      </c>
    </row>
    <row r="27" spans="1:14" x14ac:dyDescent="0.3">
      <c r="A27" t="s">
        <v>108</v>
      </c>
      <c r="B27" t="s">
        <v>83</v>
      </c>
      <c r="C27" t="s">
        <v>102</v>
      </c>
      <c r="D27" t="s">
        <v>51</v>
      </c>
      <c r="E27" t="s">
        <v>66</v>
      </c>
      <c r="F27">
        <v>13</v>
      </c>
      <c r="G27">
        <v>250</v>
      </c>
      <c r="H27">
        <f t="shared" si="1"/>
        <v>3250</v>
      </c>
      <c r="I27">
        <v>5198</v>
      </c>
      <c r="J27" t="str">
        <f t="shared" si="0"/>
        <v>Missed</v>
      </c>
      <c r="K27" t="s">
        <v>109</v>
      </c>
      <c r="L27" t="str" cm="1">
        <f t="array" ref="L27">_xlfn.IFS(H27&gt;=120%*I27,"Excellent",H27&lt;=119%*I27,"Good",H27&lt;=100%*I27,"Good",H27&lt;=99%*I27,"Average",H27&lt;=80%*I27,"Average",H27&lt;80%*I27,"Poor")</f>
        <v>Good</v>
      </c>
      <c r="N27">
        <f t="shared" si="2"/>
        <v>4158.4000000000005</v>
      </c>
    </row>
    <row r="28" spans="1:14" x14ac:dyDescent="0.3">
      <c r="A28" t="s">
        <v>110</v>
      </c>
      <c r="B28" t="s">
        <v>63</v>
      </c>
      <c r="C28" t="s">
        <v>102</v>
      </c>
      <c r="D28" t="s">
        <v>73</v>
      </c>
      <c r="E28" t="s">
        <v>66</v>
      </c>
      <c r="F28">
        <v>10</v>
      </c>
      <c r="G28">
        <v>500</v>
      </c>
      <c r="H28">
        <f t="shared" si="1"/>
        <v>5000</v>
      </c>
      <c r="I28">
        <v>2479</v>
      </c>
      <c r="J28" t="str">
        <f t="shared" si="0"/>
        <v>Met</v>
      </c>
      <c r="K28" t="s">
        <v>111</v>
      </c>
      <c r="L28" t="str" cm="1">
        <f t="array" ref="L28">_xlfn.IFS(H28&gt;=120%*I28,"Excellent",H28&lt;=119%*I28,"Good",H28&lt;=100%*I28,"Good",H28&lt;=99%*I28,"Average",H28&lt;=80%*I28,"Average",H28&lt;80%*I28,"Poor")</f>
        <v>Excellent</v>
      </c>
      <c r="N28">
        <f t="shared" si="2"/>
        <v>1983.2</v>
      </c>
    </row>
    <row r="29" spans="1:14" x14ac:dyDescent="0.3">
      <c r="A29" t="s">
        <v>112</v>
      </c>
      <c r="B29" t="s">
        <v>58</v>
      </c>
      <c r="C29" t="s">
        <v>64</v>
      </c>
      <c r="D29" t="s">
        <v>51</v>
      </c>
      <c r="E29" t="s">
        <v>56</v>
      </c>
      <c r="F29">
        <v>19</v>
      </c>
      <c r="G29">
        <v>1000</v>
      </c>
      <c r="H29">
        <f t="shared" si="1"/>
        <v>19000</v>
      </c>
      <c r="I29">
        <v>6119</v>
      </c>
      <c r="J29" t="str">
        <f t="shared" si="0"/>
        <v>Met</v>
      </c>
      <c r="K29" t="s">
        <v>113</v>
      </c>
      <c r="L29" t="str" cm="1">
        <f t="array" ref="L29">_xlfn.IFS(H29&gt;=120%*I29,"Excellent",H29&lt;=119%*I29,"Good",H29&lt;=100%*I29,"Good",H29&lt;=99%*I29,"Average",H29&lt;=80%*I29,"Average",H29&lt;80%*I29,"Poor")</f>
        <v>Excellent</v>
      </c>
      <c r="N29">
        <f t="shared" si="2"/>
        <v>4895.2</v>
      </c>
    </row>
    <row r="30" spans="1:14" x14ac:dyDescent="0.3">
      <c r="A30" t="s">
        <v>106</v>
      </c>
      <c r="B30" t="s">
        <v>58</v>
      </c>
      <c r="C30" t="s">
        <v>50</v>
      </c>
      <c r="D30" t="s">
        <v>73</v>
      </c>
      <c r="E30" t="s">
        <v>56</v>
      </c>
      <c r="F30">
        <v>20</v>
      </c>
      <c r="G30">
        <v>250</v>
      </c>
      <c r="H30">
        <f t="shared" si="1"/>
        <v>5000</v>
      </c>
      <c r="I30">
        <v>7531</v>
      </c>
      <c r="J30" t="str">
        <f t="shared" si="0"/>
        <v>Missed</v>
      </c>
      <c r="K30" t="s">
        <v>89</v>
      </c>
      <c r="L30" t="str" cm="1">
        <f t="array" ref="L30">_xlfn.IFS(H30&gt;=120%*I30,"Excellent",H30&lt;=119%*I30,"Good",H30&lt;=100%*I30,"Good",H30&lt;=99%*I30,"Average",H30&lt;=80%*I30,"Average",H30&lt;80%*I30,"Poor")</f>
        <v>Good</v>
      </c>
      <c r="N30">
        <f t="shared" si="2"/>
        <v>6024.8</v>
      </c>
    </row>
    <row r="31" spans="1:14" ht="15" thickBot="1" x14ac:dyDescent="0.35">
      <c r="A31" t="s">
        <v>75</v>
      </c>
      <c r="B31" t="s">
        <v>58</v>
      </c>
      <c r="C31" t="s">
        <v>59</v>
      </c>
      <c r="D31" t="s">
        <v>51</v>
      </c>
      <c r="E31" t="s">
        <v>56</v>
      </c>
      <c r="F31">
        <v>14</v>
      </c>
      <c r="G31">
        <v>750</v>
      </c>
      <c r="H31">
        <f t="shared" si="1"/>
        <v>10500</v>
      </c>
      <c r="I31">
        <v>4136</v>
      </c>
      <c r="J31" t="str">
        <f t="shared" si="0"/>
        <v>Met</v>
      </c>
      <c r="K31" t="s">
        <v>61</v>
      </c>
      <c r="L31" t="str" cm="1">
        <f t="array" ref="L31">_xlfn.IFS(H31&gt;=120%*I31,"Excellent",H31&lt;=119%*I31,"Good",H31&lt;=100%*I31,"Good",H31&lt;=99%*I31,"Average",H31&lt;=80%*I31,"Average",H31&lt;80%*I31,"Poor")</f>
        <v>Excellent</v>
      </c>
      <c r="N31">
        <f t="shared" si="2"/>
        <v>3308.8</v>
      </c>
    </row>
    <row r="32" spans="1:14" ht="15" thickBot="1" x14ac:dyDescent="0.35">
      <c r="H32" s="9">
        <f>SUM(H2:H31)</f>
        <v>199000</v>
      </c>
    </row>
    <row r="35" spans="9:9" x14ac:dyDescent="0.3">
      <c r="I35" s="8"/>
    </row>
  </sheetData>
  <hyperlinks>
    <hyperlink ref="K4" r:id="rId1" display="alice.johnson@datasoft.net" xr:uid="{00A21251-F60B-49CE-B9A1-7A66C98B12BD}"/>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93168-0B1A-4F50-AD07-9F8B984D3A61}">
  <sheetPr>
    <tabColor rgb="FFFF0000"/>
  </sheetPr>
  <dimension ref="A1:N35"/>
  <sheetViews>
    <sheetView topLeftCell="C1" zoomScale="90" zoomScaleNormal="90" workbookViewId="0">
      <selection activeCell="L2" sqref="L2"/>
    </sheetView>
  </sheetViews>
  <sheetFormatPr defaultRowHeight="14.4" x14ac:dyDescent="0.3"/>
  <cols>
    <col min="1" max="1" width="10.109375" bestFit="1" customWidth="1"/>
    <col min="2" max="2" width="20.77734375" customWidth="1"/>
    <col min="3" max="4" width="11.109375" bestFit="1" customWidth="1"/>
    <col min="5" max="5" width="12.88671875" bestFit="1" customWidth="1"/>
    <col min="6" max="6" width="9.21875" bestFit="1" customWidth="1"/>
    <col min="7" max="7" width="8.88671875" bestFit="1" customWidth="1"/>
    <col min="8" max="8" width="12.77734375" bestFit="1" customWidth="1"/>
    <col min="9" max="9" width="7.33203125" customWidth="1"/>
    <col min="11" max="11" width="28" bestFit="1" customWidth="1"/>
    <col min="12" max="12" width="18.33203125" bestFit="1" customWidth="1"/>
  </cols>
  <sheetData>
    <row r="1" spans="1:14" x14ac:dyDescent="0.3">
      <c r="A1" s="2" t="s">
        <v>37</v>
      </c>
      <c r="B1" s="2" t="s">
        <v>38</v>
      </c>
      <c r="C1" s="2" t="s">
        <v>39</v>
      </c>
      <c r="D1" s="2" t="s">
        <v>40</v>
      </c>
      <c r="E1" s="2" t="s">
        <v>41</v>
      </c>
      <c r="F1" s="2" t="s">
        <v>42</v>
      </c>
      <c r="G1" s="2" t="s">
        <v>43</v>
      </c>
      <c r="H1" s="2" t="s">
        <v>44</v>
      </c>
      <c r="I1" s="2" t="s">
        <v>45</v>
      </c>
      <c r="J1" s="6" t="s">
        <v>46</v>
      </c>
      <c r="K1" s="2" t="s">
        <v>47</v>
      </c>
      <c r="L1" s="4" t="s">
        <v>120</v>
      </c>
    </row>
    <row r="2" spans="1:14" x14ac:dyDescent="0.3">
      <c r="A2" t="s">
        <v>48</v>
      </c>
      <c r="B2" t="s">
        <v>49</v>
      </c>
      <c r="C2" t="s">
        <v>50</v>
      </c>
      <c r="D2" t="s">
        <v>51</v>
      </c>
      <c r="E2" t="s">
        <v>52</v>
      </c>
      <c r="F2">
        <v>8</v>
      </c>
      <c r="G2">
        <v>500</v>
      </c>
      <c r="H2">
        <f>F2*G2</f>
        <v>4000</v>
      </c>
      <c r="I2">
        <v>3143</v>
      </c>
      <c r="J2" t="str">
        <f t="shared" ref="J2:J31" si="0">IF(H2&gt;=I2,"Met","Missed")</f>
        <v>Met</v>
      </c>
      <c r="K2" t="s">
        <v>53</v>
      </c>
      <c r="L2" t="str" cm="1">
        <f t="array" ref="L2">_xlfn.IFS(H2&gt;=120%*I2,"Excellent",OR(H2&lt;=119%*I2,H2&lt;=100%*I2),"Good", OR(H2&lt;=99%*I2, H2&lt;=80%*I2),"Average", H2&lt;80%*I2,"Poor")</f>
        <v>Excellent</v>
      </c>
      <c r="M2">
        <f>120%*I2</f>
        <v>3771.6</v>
      </c>
      <c r="N2">
        <f>80%*I2</f>
        <v>2514.4</v>
      </c>
    </row>
    <row r="3" spans="1:14" x14ac:dyDescent="0.3">
      <c r="A3" t="s">
        <v>54</v>
      </c>
      <c r="B3" t="s">
        <v>49</v>
      </c>
      <c r="C3" t="s">
        <v>50</v>
      </c>
      <c r="D3" t="s">
        <v>55</v>
      </c>
      <c r="E3" t="s">
        <v>56</v>
      </c>
      <c r="F3">
        <v>1</v>
      </c>
      <c r="G3">
        <v>250</v>
      </c>
      <c r="H3">
        <f t="shared" ref="H3:H31" si="1">F3*G3</f>
        <v>250</v>
      </c>
      <c r="I3">
        <v>3791</v>
      </c>
      <c r="J3" t="str">
        <f t="shared" si="0"/>
        <v>Missed</v>
      </c>
      <c r="K3" t="s">
        <v>53</v>
      </c>
      <c r="L3" t="str" cm="1">
        <f t="array" ref="L3">_xlfn.IFS(H3&gt;=120%*I3,"Excellent",OR(H3&lt;=119%*I3,H3&lt;=100%*I3),"Good", OR(H3&lt;=99%*I3, H3&lt;=80%*I3),"Average", H3&lt;80%*I3,"Poor")</f>
        <v>Good</v>
      </c>
      <c r="N3">
        <f t="shared" ref="N3:N31" si="2">80%*I3</f>
        <v>3032.8</v>
      </c>
    </row>
    <row r="4" spans="1:14" x14ac:dyDescent="0.3">
      <c r="A4" t="s">
        <v>57</v>
      </c>
      <c r="B4" t="s">
        <v>58</v>
      </c>
      <c r="C4" t="s">
        <v>59</v>
      </c>
      <c r="D4" t="s">
        <v>55</v>
      </c>
      <c r="E4" t="s">
        <v>60</v>
      </c>
      <c r="F4">
        <v>15</v>
      </c>
      <c r="G4">
        <v>750</v>
      </c>
      <c r="H4">
        <f t="shared" si="1"/>
        <v>11250</v>
      </c>
      <c r="I4">
        <v>2053</v>
      </c>
      <c r="J4" t="str">
        <f t="shared" si="0"/>
        <v>Met</v>
      </c>
      <c r="K4" s="3" t="s">
        <v>61</v>
      </c>
      <c r="L4" t="str" cm="1">
        <f t="array" ref="L4">_xlfn.IFS(H4&gt;=120%*I4,"Excellent",OR(H4&lt;=119%*I4,H4&lt;=100%*I4),"Good", OR(H4&lt;=99%*I4, H4&lt;=80%*I4),"Average", H4&lt;80%*I4,"Poor")</f>
        <v>Excellent</v>
      </c>
      <c r="N4">
        <f t="shared" si="2"/>
        <v>1642.4</v>
      </c>
    </row>
    <row r="5" spans="1:14" x14ac:dyDescent="0.3">
      <c r="A5" t="s">
        <v>62</v>
      </c>
      <c r="B5" t="s">
        <v>63</v>
      </c>
      <c r="C5" t="s">
        <v>64</v>
      </c>
      <c r="D5" t="s">
        <v>65</v>
      </c>
      <c r="E5" t="s">
        <v>66</v>
      </c>
      <c r="F5">
        <v>7</v>
      </c>
      <c r="G5">
        <v>750</v>
      </c>
      <c r="H5">
        <f t="shared" si="1"/>
        <v>5250</v>
      </c>
      <c r="I5">
        <v>2837</v>
      </c>
      <c r="J5" t="str">
        <f t="shared" si="0"/>
        <v>Met</v>
      </c>
      <c r="K5" t="s">
        <v>67</v>
      </c>
      <c r="L5" t="str" cm="1">
        <f t="array" ref="L5">_xlfn.IFS(H5&gt;=120%*I5,"Excellent",OR(H5&lt;=119%*I5,H5&lt;=100%*I5),"Good", OR(H5&lt;=99%*I5, H5&lt;=80%*I5),"Average", H5&lt;80%*I5,"Poor")</f>
        <v>Excellent</v>
      </c>
      <c r="N5">
        <f t="shared" si="2"/>
        <v>2269.6</v>
      </c>
    </row>
    <row r="6" spans="1:14" x14ac:dyDescent="0.3">
      <c r="A6" t="s">
        <v>68</v>
      </c>
      <c r="B6" t="s">
        <v>69</v>
      </c>
      <c r="C6" t="s">
        <v>64</v>
      </c>
      <c r="D6" t="s">
        <v>65</v>
      </c>
      <c r="E6" t="s">
        <v>70</v>
      </c>
      <c r="F6">
        <v>15</v>
      </c>
      <c r="G6">
        <v>250</v>
      </c>
      <c r="H6">
        <f t="shared" si="1"/>
        <v>3750</v>
      </c>
      <c r="I6">
        <v>5100</v>
      </c>
      <c r="J6" t="str">
        <f t="shared" si="0"/>
        <v>Missed</v>
      </c>
      <c r="K6" t="s">
        <v>71</v>
      </c>
      <c r="L6" t="str" cm="1">
        <f t="array" ref="L6">_xlfn.IFS(H6&gt;=120%*I6,"Excellent",OR(H6&lt;=119%*I6,H6&lt;=100%*I6),"Good", OR(H6&lt;=99%*I6, H6&lt;=80%*I6),"Average", H6&lt;80%*I6,"Poor")</f>
        <v>Good</v>
      </c>
      <c r="N6">
        <f t="shared" si="2"/>
        <v>4080</v>
      </c>
    </row>
    <row r="7" spans="1:14" x14ac:dyDescent="0.3">
      <c r="A7" t="s">
        <v>72</v>
      </c>
      <c r="B7" t="s">
        <v>49</v>
      </c>
      <c r="C7" t="s">
        <v>64</v>
      </c>
      <c r="D7" t="s">
        <v>73</v>
      </c>
      <c r="E7" t="s">
        <v>56</v>
      </c>
      <c r="F7">
        <v>2</v>
      </c>
      <c r="G7">
        <v>500</v>
      </c>
      <c r="H7">
        <f t="shared" si="1"/>
        <v>1000</v>
      </c>
      <c r="I7">
        <v>4370</v>
      </c>
      <c r="J7" t="str">
        <f t="shared" si="0"/>
        <v>Missed</v>
      </c>
      <c r="K7" t="s">
        <v>74</v>
      </c>
      <c r="L7" t="str" cm="1">
        <f t="array" ref="L7">_xlfn.IFS(H7&gt;=120%*I7,"Excellent",OR(H7&lt;=119%*I7,H7&lt;=100%*I7),"Good", OR(H7&lt;=99%*I7, H7&lt;=80%*I7),"Average", H7&lt;80%*I7,"Poor")</f>
        <v>Good</v>
      </c>
      <c r="N7">
        <f t="shared" si="2"/>
        <v>3496</v>
      </c>
    </row>
    <row r="8" spans="1:14" x14ac:dyDescent="0.3">
      <c r="A8" t="s">
        <v>75</v>
      </c>
      <c r="B8" t="s">
        <v>63</v>
      </c>
      <c r="C8" t="s">
        <v>64</v>
      </c>
      <c r="D8" t="s">
        <v>55</v>
      </c>
      <c r="E8" t="s">
        <v>76</v>
      </c>
      <c r="F8">
        <v>6</v>
      </c>
      <c r="G8">
        <v>750</v>
      </c>
      <c r="H8">
        <f t="shared" si="1"/>
        <v>4500</v>
      </c>
      <c r="I8">
        <v>4910</v>
      </c>
      <c r="J8" t="str">
        <f t="shared" si="0"/>
        <v>Missed</v>
      </c>
      <c r="K8" t="s">
        <v>77</v>
      </c>
      <c r="L8" t="str" cm="1">
        <f t="array" ref="L8">_xlfn.IFS(H8&gt;=120%*I8,"Excellent",OR(H8&lt;=119%*I8,H8&lt;=100%*I8),"Good", OR(H8&lt;=99%*I8, H8&lt;=80%*I8),"Average", H8&lt;80%*I8,"Poor")</f>
        <v>Good</v>
      </c>
      <c r="N8">
        <f t="shared" si="2"/>
        <v>3928</v>
      </c>
    </row>
    <row r="9" spans="1:14" x14ac:dyDescent="0.3">
      <c r="A9" t="s">
        <v>78</v>
      </c>
      <c r="B9" t="s">
        <v>49</v>
      </c>
      <c r="C9" t="s">
        <v>50</v>
      </c>
      <c r="D9" t="s">
        <v>73</v>
      </c>
      <c r="E9" t="s">
        <v>66</v>
      </c>
      <c r="F9">
        <v>6</v>
      </c>
      <c r="G9">
        <v>1000</v>
      </c>
      <c r="H9">
        <f t="shared" si="1"/>
        <v>6000</v>
      </c>
      <c r="I9">
        <v>5108</v>
      </c>
      <c r="J9" t="str">
        <f t="shared" si="0"/>
        <v>Met</v>
      </c>
      <c r="K9" t="s">
        <v>53</v>
      </c>
      <c r="L9" t="str" cm="1">
        <f t="array" ref="L9">_xlfn.IFS(H9&gt;=120%*I9,"Excellent",OR(H9&lt;=119%*I9,H9&lt;=100%*I9),"Good", OR(H9&lt;=99%*I9, H9&lt;=80%*I9),"Average", H9&lt;80%*I9,"Poor")</f>
        <v>Good</v>
      </c>
      <c r="N9">
        <f t="shared" si="2"/>
        <v>4086.4</v>
      </c>
    </row>
    <row r="10" spans="1:14" x14ac:dyDescent="0.3">
      <c r="A10" t="s">
        <v>79</v>
      </c>
      <c r="B10" t="s">
        <v>80</v>
      </c>
      <c r="C10" t="s">
        <v>59</v>
      </c>
      <c r="D10" t="s">
        <v>65</v>
      </c>
      <c r="E10" t="s">
        <v>56</v>
      </c>
      <c r="F10">
        <v>8</v>
      </c>
      <c r="G10">
        <v>250</v>
      </c>
      <c r="H10">
        <f t="shared" si="1"/>
        <v>2000</v>
      </c>
      <c r="I10">
        <v>4584</v>
      </c>
      <c r="J10" t="str">
        <f t="shared" si="0"/>
        <v>Missed</v>
      </c>
      <c r="K10" t="s">
        <v>81</v>
      </c>
      <c r="L10" t="str" cm="1">
        <f t="array" ref="L10">_xlfn.IFS(H10&gt;=120%*I10,"Excellent",OR(H10&lt;=119%*I10,H10&lt;=100%*I10),"Good", OR(H10&lt;=99%*I10, H10&lt;=80%*I10),"Average", H10&lt;80%*I10,"Poor")</f>
        <v>Good</v>
      </c>
      <c r="N10">
        <f t="shared" si="2"/>
        <v>3667.2000000000003</v>
      </c>
    </row>
    <row r="11" spans="1:14" x14ac:dyDescent="0.3">
      <c r="A11" t="s">
        <v>82</v>
      </c>
      <c r="B11" t="s">
        <v>83</v>
      </c>
      <c r="C11" t="s">
        <v>64</v>
      </c>
      <c r="D11" t="s">
        <v>73</v>
      </c>
      <c r="E11" t="s">
        <v>84</v>
      </c>
      <c r="F11">
        <v>13</v>
      </c>
      <c r="G11">
        <v>1000</v>
      </c>
      <c r="H11">
        <f t="shared" si="1"/>
        <v>13000</v>
      </c>
      <c r="I11">
        <v>3170</v>
      </c>
      <c r="J11" t="str">
        <f t="shared" si="0"/>
        <v>Met</v>
      </c>
      <c r="K11" t="s">
        <v>85</v>
      </c>
      <c r="L11" t="str" cm="1">
        <f t="array" ref="L11">_xlfn.IFS(H11&gt;=120%*I11,"Excellent",OR(H11&lt;=119%*I11,H11&lt;=100%*I11),"Good", OR(H11&lt;=99%*I11, H11&lt;=80%*I11),"Average", H11&lt;80%*I11,"Poor")</f>
        <v>Excellent</v>
      </c>
      <c r="N11">
        <f t="shared" si="2"/>
        <v>2536</v>
      </c>
    </row>
    <row r="12" spans="1:14" x14ac:dyDescent="0.3">
      <c r="A12" t="s">
        <v>86</v>
      </c>
      <c r="B12" t="s">
        <v>49</v>
      </c>
      <c r="C12" t="s">
        <v>64</v>
      </c>
      <c r="D12" t="s">
        <v>55</v>
      </c>
      <c r="E12" t="s">
        <v>87</v>
      </c>
      <c r="F12">
        <v>12</v>
      </c>
      <c r="G12">
        <v>500</v>
      </c>
      <c r="H12">
        <f t="shared" si="1"/>
        <v>6000</v>
      </c>
      <c r="I12">
        <v>3133</v>
      </c>
      <c r="J12" t="str">
        <f t="shared" si="0"/>
        <v>Met</v>
      </c>
      <c r="K12" t="s">
        <v>74</v>
      </c>
      <c r="L12" t="str" cm="1">
        <f t="array" ref="L12">_xlfn.IFS(H12&gt;=120%*I12,"Excellent",OR(H12&lt;=119%*I12,H12&lt;=100%*I12),"Good", OR(H12&lt;=99%*I12, H12&lt;=80%*I12),"Average", H12&lt;80%*I12,"Poor")</f>
        <v>Excellent</v>
      </c>
      <c r="N12">
        <f t="shared" si="2"/>
        <v>2506.4</v>
      </c>
    </row>
    <row r="13" spans="1:14" x14ac:dyDescent="0.3">
      <c r="A13" t="s">
        <v>88</v>
      </c>
      <c r="B13" t="s">
        <v>58</v>
      </c>
      <c r="C13" t="s">
        <v>50</v>
      </c>
      <c r="D13" t="s">
        <v>73</v>
      </c>
      <c r="E13" t="s">
        <v>66</v>
      </c>
      <c r="F13">
        <v>14</v>
      </c>
      <c r="G13">
        <v>250</v>
      </c>
      <c r="H13">
        <f t="shared" si="1"/>
        <v>3500</v>
      </c>
      <c r="I13">
        <v>5152</v>
      </c>
      <c r="J13" t="str">
        <f t="shared" si="0"/>
        <v>Missed</v>
      </c>
      <c r="K13" t="s">
        <v>89</v>
      </c>
      <c r="L13" t="str" cm="1">
        <f t="array" ref="L13">_xlfn.IFS(H13&gt;=120%*I13,"Excellent",OR(H13&lt;=119%*I13,H13&lt;=100%*I13),"Good", OR(H13&lt;=99%*I13, H13&lt;=80%*I13),"Average", H13&lt;80%*I13,"Poor")</f>
        <v>Good</v>
      </c>
      <c r="N13">
        <f t="shared" si="2"/>
        <v>4121.6000000000004</v>
      </c>
    </row>
    <row r="14" spans="1:14" x14ac:dyDescent="0.3">
      <c r="A14" t="s">
        <v>90</v>
      </c>
      <c r="B14" t="s">
        <v>80</v>
      </c>
      <c r="C14" t="s">
        <v>64</v>
      </c>
      <c r="D14" t="s">
        <v>51</v>
      </c>
      <c r="E14" t="s">
        <v>91</v>
      </c>
      <c r="F14">
        <v>18</v>
      </c>
      <c r="G14">
        <v>750</v>
      </c>
      <c r="H14">
        <f t="shared" si="1"/>
        <v>13500</v>
      </c>
      <c r="I14">
        <v>7250</v>
      </c>
      <c r="J14" t="str">
        <f t="shared" si="0"/>
        <v>Met</v>
      </c>
      <c r="K14" t="s">
        <v>92</v>
      </c>
      <c r="L14" t="str" cm="1">
        <f t="array" ref="L14">_xlfn.IFS(H14&gt;=120%*I14,"Excellent",OR(H14&lt;=119%*I14,H14&lt;=100%*I14),"Good", OR(H14&lt;=99%*I14, H14&lt;=80%*I14),"Average", H14&lt;80%*I14,"Poor")</f>
        <v>Excellent</v>
      </c>
      <c r="N14">
        <f t="shared" si="2"/>
        <v>5800</v>
      </c>
    </row>
    <row r="15" spans="1:14" x14ac:dyDescent="0.3">
      <c r="A15" t="s">
        <v>93</v>
      </c>
      <c r="B15" t="s">
        <v>63</v>
      </c>
      <c r="C15" t="s">
        <v>59</v>
      </c>
      <c r="D15" t="s">
        <v>55</v>
      </c>
      <c r="E15" t="s">
        <v>56</v>
      </c>
      <c r="F15">
        <v>9</v>
      </c>
      <c r="G15">
        <v>500</v>
      </c>
      <c r="H15">
        <f t="shared" si="1"/>
        <v>4500</v>
      </c>
      <c r="I15">
        <v>6158</v>
      </c>
      <c r="J15" t="str">
        <f t="shared" si="0"/>
        <v>Missed</v>
      </c>
      <c r="K15" t="s">
        <v>77</v>
      </c>
      <c r="L15" t="str" cm="1">
        <f t="array" ref="L15">_xlfn.IFS(H15&gt;=120%*I15,"Excellent",OR(H15&lt;=119%*I15,H15&lt;=100%*I15),"Good", OR(H15&lt;=99%*I15, H15&lt;=80%*I15),"Average", H15&lt;80%*I15,"Poor")</f>
        <v>Good</v>
      </c>
      <c r="N15">
        <f t="shared" si="2"/>
        <v>4926.4000000000005</v>
      </c>
    </row>
    <row r="16" spans="1:14" x14ac:dyDescent="0.3">
      <c r="A16" t="s">
        <v>94</v>
      </c>
      <c r="B16" t="s">
        <v>49</v>
      </c>
      <c r="C16" t="s">
        <v>59</v>
      </c>
      <c r="D16" t="s">
        <v>73</v>
      </c>
      <c r="E16" t="s">
        <v>52</v>
      </c>
      <c r="F16">
        <v>6</v>
      </c>
      <c r="G16">
        <v>250</v>
      </c>
      <c r="H16">
        <f t="shared" si="1"/>
        <v>1500</v>
      </c>
      <c r="I16">
        <v>6906</v>
      </c>
      <c r="J16" t="str">
        <f t="shared" si="0"/>
        <v>Missed</v>
      </c>
      <c r="K16" t="s">
        <v>74</v>
      </c>
      <c r="L16" t="str" cm="1">
        <f t="array" ref="L16">_xlfn.IFS(H16&gt;=120%*I16,"Excellent",OR(H16&lt;=119%*I16,H16&lt;=100%*I16),"Good", OR(H16&lt;=99%*I16, H16&lt;=80%*I16),"Average", H16&lt;80%*I16,"Poor")</f>
        <v>Good</v>
      </c>
      <c r="N16">
        <f t="shared" si="2"/>
        <v>5524.8</v>
      </c>
    </row>
    <row r="17" spans="1:14" x14ac:dyDescent="0.3">
      <c r="A17" t="s">
        <v>72</v>
      </c>
      <c r="B17" t="s">
        <v>58</v>
      </c>
      <c r="C17" t="s">
        <v>64</v>
      </c>
      <c r="D17" t="s">
        <v>65</v>
      </c>
      <c r="E17" t="s">
        <v>95</v>
      </c>
      <c r="F17">
        <v>2</v>
      </c>
      <c r="G17">
        <v>500</v>
      </c>
      <c r="H17">
        <f t="shared" si="1"/>
        <v>1000</v>
      </c>
      <c r="I17">
        <v>6647</v>
      </c>
      <c r="J17" t="str">
        <f t="shared" si="0"/>
        <v>Missed</v>
      </c>
      <c r="K17" t="s">
        <v>61</v>
      </c>
      <c r="L17" t="str" cm="1">
        <f t="array" ref="L17">_xlfn.IFS(H17&gt;=120%*I17,"Excellent",OR(H17&lt;=119%*I17,H17&lt;=100%*I17),"Good", OR(H17&lt;=99%*I17, H17&lt;=80%*I17),"Average", H17&lt;80%*I17,"Poor")</f>
        <v>Good</v>
      </c>
      <c r="N17">
        <f t="shared" si="2"/>
        <v>5317.6</v>
      </c>
    </row>
    <row r="18" spans="1:14" x14ac:dyDescent="0.3">
      <c r="A18" t="s">
        <v>96</v>
      </c>
      <c r="B18" t="s">
        <v>63</v>
      </c>
      <c r="C18" t="s">
        <v>50</v>
      </c>
      <c r="D18" t="s">
        <v>73</v>
      </c>
      <c r="E18" t="s">
        <v>66</v>
      </c>
      <c r="F18">
        <v>16</v>
      </c>
      <c r="G18">
        <v>500</v>
      </c>
      <c r="H18">
        <f t="shared" si="1"/>
        <v>8000</v>
      </c>
      <c r="I18">
        <v>4171</v>
      </c>
      <c r="J18" t="str">
        <f t="shared" si="0"/>
        <v>Met</v>
      </c>
      <c r="K18" t="s">
        <v>77</v>
      </c>
      <c r="L18" t="str" cm="1">
        <f t="array" ref="L18">_xlfn.IFS(H18&gt;=120%*I18,"Excellent",OR(H18&lt;=119%*I18,H18&lt;=100%*I18),"Good", OR(H18&lt;=99%*I18, H18&lt;=80%*I18),"Average", H18&lt;80%*I18,"Poor")</f>
        <v>Excellent</v>
      </c>
      <c r="N18">
        <f t="shared" si="2"/>
        <v>3336.8</v>
      </c>
    </row>
    <row r="19" spans="1:14" x14ac:dyDescent="0.3">
      <c r="A19" t="s">
        <v>97</v>
      </c>
      <c r="B19" t="s">
        <v>83</v>
      </c>
      <c r="C19" t="s">
        <v>59</v>
      </c>
      <c r="D19" t="s">
        <v>65</v>
      </c>
      <c r="E19" t="s">
        <v>84</v>
      </c>
      <c r="F19">
        <v>12</v>
      </c>
      <c r="G19">
        <v>1000</v>
      </c>
      <c r="H19">
        <f t="shared" si="1"/>
        <v>12000</v>
      </c>
      <c r="I19">
        <v>6239</v>
      </c>
      <c r="J19" t="str">
        <f t="shared" si="0"/>
        <v>Met</v>
      </c>
      <c r="K19" t="s">
        <v>85</v>
      </c>
      <c r="L19" t="str" cm="1">
        <f t="array" ref="L19">_xlfn.IFS(H19&gt;=120%*I19,"Excellent",OR(H19&lt;=119%*I19,H19&lt;=100%*I19),"Good", OR(H19&lt;=99%*I19, H19&lt;=80%*I19),"Average", H19&lt;80%*I19,"Poor")</f>
        <v>Excellent</v>
      </c>
      <c r="N19">
        <f t="shared" si="2"/>
        <v>4991.2000000000007</v>
      </c>
    </row>
    <row r="20" spans="1:14" x14ac:dyDescent="0.3">
      <c r="A20" t="s">
        <v>98</v>
      </c>
      <c r="B20" t="s">
        <v>83</v>
      </c>
      <c r="C20" t="s">
        <v>50</v>
      </c>
      <c r="D20" t="s">
        <v>65</v>
      </c>
      <c r="E20" t="s">
        <v>56</v>
      </c>
      <c r="F20">
        <v>19</v>
      </c>
      <c r="G20">
        <v>500</v>
      </c>
      <c r="H20">
        <f t="shared" si="1"/>
        <v>9500</v>
      </c>
      <c r="I20">
        <v>6820</v>
      </c>
      <c r="J20" t="str">
        <f t="shared" si="0"/>
        <v>Met</v>
      </c>
      <c r="K20" t="s">
        <v>85</v>
      </c>
      <c r="L20" t="str" cm="1">
        <f t="array" ref="L20">_xlfn.IFS(H20&gt;=120%*I20,"Excellent",OR(H20&lt;=119%*I20,H20&lt;=100%*I20),"Good", OR(H20&lt;=99%*I20, H20&lt;=80%*I20),"Average", H20&lt;80%*I20,"Poor")</f>
        <v>Excellent</v>
      </c>
      <c r="N20">
        <f t="shared" si="2"/>
        <v>5456</v>
      </c>
    </row>
    <row r="21" spans="1:14" x14ac:dyDescent="0.3">
      <c r="A21" t="s">
        <v>99</v>
      </c>
      <c r="B21" t="s">
        <v>49</v>
      </c>
      <c r="C21" t="s">
        <v>50</v>
      </c>
      <c r="D21" t="s">
        <v>73</v>
      </c>
      <c r="E21" t="s">
        <v>56</v>
      </c>
      <c r="F21">
        <v>2</v>
      </c>
      <c r="G21">
        <v>750</v>
      </c>
      <c r="H21">
        <f t="shared" si="1"/>
        <v>1500</v>
      </c>
      <c r="I21">
        <v>2580</v>
      </c>
      <c r="J21" t="str">
        <f t="shared" si="0"/>
        <v>Missed</v>
      </c>
      <c r="K21" t="s">
        <v>100</v>
      </c>
      <c r="L21" t="str" cm="1">
        <f t="array" ref="L21">_xlfn.IFS(H21&gt;=120%*I21,"Excellent",OR(H21&lt;=119%*I21,H21&lt;=100%*I21),"Good", OR(H21&lt;=99%*I21, H21&lt;=80%*I21),"Average", H21&lt;80%*I21,"Poor")</f>
        <v>Good</v>
      </c>
      <c r="N21">
        <f t="shared" si="2"/>
        <v>2064</v>
      </c>
    </row>
    <row r="22" spans="1:14" x14ac:dyDescent="0.3">
      <c r="A22" t="s">
        <v>101</v>
      </c>
      <c r="B22" t="s">
        <v>49</v>
      </c>
      <c r="C22" t="s">
        <v>102</v>
      </c>
      <c r="D22" t="s">
        <v>73</v>
      </c>
      <c r="E22" t="s">
        <v>103</v>
      </c>
      <c r="F22">
        <v>19</v>
      </c>
      <c r="G22">
        <v>1000</v>
      </c>
      <c r="H22">
        <f t="shared" si="1"/>
        <v>19000</v>
      </c>
      <c r="I22">
        <v>3990</v>
      </c>
      <c r="J22" t="str">
        <f t="shared" si="0"/>
        <v>Met</v>
      </c>
      <c r="K22" t="s">
        <v>100</v>
      </c>
      <c r="L22" t="str" cm="1">
        <f t="array" ref="L22">_xlfn.IFS(H22&gt;=120%*I22,"Excellent",OR(H22&lt;=119%*I22,H22&lt;=100%*I22),"Good", OR(H22&lt;=99%*I22, H22&lt;=80%*I22),"Average", H22&lt;80%*I22,"Poor")</f>
        <v>Excellent</v>
      </c>
      <c r="N22">
        <f t="shared" si="2"/>
        <v>3192</v>
      </c>
    </row>
    <row r="23" spans="1:14" x14ac:dyDescent="0.3">
      <c r="A23" t="s">
        <v>104</v>
      </c>
      <c r="B23" t="s">
        <v>83</v>
      </c>
      <c r="C23" t="s">
        <v>50</v>
      </c>
      <c r="D23" t="s">
        <v>51</v>
      </c>
      <c r="E23" t="s">
        <v>84</v>
      </c>
      <c r="F23">
        <v>12</v>
      </c>
      <c r="G23">
        <v>1000</v>
      </c>
      <c r="H23">
        <f t="shared" si="1"/>
        <v>12000</v>
      </c>
      <c r="I23">
        <v>5367</v>
      </c>
      <c r="J23" t="str">
        <f t="shared" si="0"/>
        <v>Met</v>
      </c>
      <c r="K23" t="s">
        <v>85</v>
      </c>
      <c r="L23" t="str" cm="1">
        <f t="array" ref="L23">_xlfn.IFS(H23&gt;=120%*I23,"Excellent",OR(H23&lt;=119%*I23,H23&lt;=100%*I23),"Good", OR(H23&lt;=99%*I23, H23&lt;=80%*I23),"Average", H23&lt;80%*I23,"Poor")</f>
        <v>Excellent</v>
      </c>
      <c r="N23">
        <f t="shared" si="2"/>
        <v>4293.6000000000004</v>
      </c>
    </row>
    <row r="24" spans="1:14" x14ac:dyDescent="0.3">
      <c r="A24" t="s">
        <v>105</v>
      </c>
      <c r="B24" t="s">
        <v>49</v>
      </c>
      <c r="C24" t="s">
        <v>50</v>
      </c>
      <c r="D24" t="s">
        <v>51</v>
      </c>
      <c r="E24" t="s">
        <v>84</v>
      </c>
      <c r="F24">
        <v>11</v>
      </c>
      <c r="G24">
        <v>250</v>
      </c>
      <c r="H24">
        <f t="shared" si="1"/>
        <v>2750</v>
      </c>
      <c r="I24">
        <v>4036</v>
      </c>
      <c r="J24" t="str">
        <f t="shared" si="0"/>
        <v>Missed</v>
      </c>
      <c r="K24" t="s">
        <v>53</v>
      </c>
      <c r="L24" t="str" cm="1">
        <f t="array" ref="L24">_xlfn.IFS(H24&gt;=120%*I24,"Excellent",OR(H24&lt;=119%*I24,H24&lt;=100%*I24),"Good", OR(H24&lt;=99%*I24, H24&lt;=80%*I24),"Average", H24&lt;80%*I24,"Poor")</f>
        <v>Good</v>
      </c>
      <c r="N24">
        <f t="shared" si="2"/>
        <v>3228.8</v>
      </c>
    </row>
    <row r="25" spans="1:14" x14ac:dyDescent="0.3">
      <c r="A25" t="s">
        <v>106</v>
      </c>
      <c r="B25" t="s">
        <v>63</v>
      </c>
      <c r="C25" t="s">
        <v>59</v>
      </c>
      <c r="D25" t="s">
        <v>55</v>
      </c>
      <c r="E25" t="s">
        <v>66</v>
      </c>
      <c r="F25">
        <v>9</v>
      </c>
      <c r="G25">
        <v>1000</v>
      </c>
      <c r="H25">
        <f t="shared" si="1"/>
        <v>9000</v>
      </c>
      <c r="I25">
        <v>4046</v>
      </c>
      <c r="J25" t="str">
        <f t="shared" si="0"/>
        <v>Met</v>
      </c>
      <c r="K25" t="s">
        <v>77</v>
      </c>
      <c r="L25" t="str" cm="1">
        <f t="array" ref="L25">_xlfn.IFS(H25&gt;=120%*I25,"Excellent",OR(H25&lt;=119%*I25,H25&lt;=100%*I25),"Good", OR(H25&lt;=99%*I25, H25&lt;=80%*I25),"Average", H25&lt;80%*I25,"Poor")</f>
        <v>Excellent</v>
      </c>
      <c r="N25">
        <f t="shared" si="2"/>
        <v>3236.8</v>
      </c>
    </row>
    <row r="26" spans="1:14" x14ac:dyDescent="0.3">
      <c r="A26" t="s">
        <v>107</v>
      </c>
      <c r="B26" t="s">
        <v>80</v>
      </c>
      <c r="C26" t="s">
        <v>50</v>
      </c>
      <c r="D26" t="s">
        <v>51</v>
      </c>
      <c r="E26" t="s">
        <v>56</v>
      </c>
      <c r="F26">
        <v>3</v>
      </c>
      <c r="G26">
        <v>500</v>
      </c>
      <c r="H26">
        <f t="shared" si="1"/>
        <v>1500</v>
      </c>
      <c r="I26">
        <v>3362</v>
      </c>
      <c r="J26" t="str">
        <f t="shared" si="0"/>
        <v>Missed</v>
      </c>
      <c r="K26" t="s">
        <v>92</v>
      </c>
      <c r="L26" t="str" cm="1">
        <f t="array" ref="L26">_xlfn.IFS(H26&gt;=120%*I26,"Excellent",OR(H26&lt;=119%*I26,H26&lt;=100%*I26),"Good", OR(H26&lt;=99%*I26, H26&lt;=80%*I26),"Average", H26&lt;80%*I26,"Poor")</f>
        <v>Good</v>
      </c>
      <c r="N26">
        <f t="shared" si="2"/>
        <v>2689.6000000000004</v>
      </c>
    </row>
    <row r="27" spans="1:14" x14ac:dyDescent="0.3">
      <c r="A27" t="s">
        <v>108</v>
      </c>
      <c r="B27" t="s">
        <v>83</v>
      </c>
      <c r="C27" t="s">
        <v>102</v>
      </c>
      <c r="D27" t="s">
        <v>51</v>
      </c>
      <c r="E27" t="s">
        <v>66</v>
      </c>
      <c r="F27">
        <v>13</v>
      </c>
      <c r="G27">
        <v>250</v>
      </c>
      <c r="H27">
        <f t="shared" si="1"/>
        <v>3250</v>
      </c>
      <c r="I27">
        <v>5198</v>
      </c>
      <c r="J27" t="str">
        <f t="shared" si="0"/>
        <v>Missed</v>
      </c>
      <c r="K27" t="s">
        <v>109</v>
      </c>
      <c r="L27" t="str" cm="1">
        <f t="array" ref="L27">_xlfn.IFS(H27&gt;=120%*I27,"Excellent",OR(H27&lt;=119%*I27,H27&lt;=100%*I27),"Good", OR(H27&lt;=99%*I27, H27&lt;=80%*I27),"Average", H27&lt;80%*I27,"Poor")</f>
        <v>Good</v>
      </c>
      <c r="N27">
        <f t="shared" si="2"/>
        <v>4158.4000000000005</v>
      </c>
    </row>
    <row r="28" spans="1:14" x14ac:dyDescent="0.3">
      <c r="A28" t="s">
        <v>110</v>
      </c>
      <c r="B28" t="s">
        <v>63</v>
      </c>
      <c r="C28" t="s">
        <v>102</v>
      </c>
      <c r="D28" t="s">
        <v>73</v>
      </c>
      <c r="E28" t="s">
        <v>66</v>
      </c>
      <c r="F28">
        <v>10</v>
      </c>
      <c r="G28">
        <v>500</v>
      </c>
      <c r="H28">
        <f t="shared" si="1"/>
        <v>5000</v>
      </c>
      <c r="I28">
        <v>2479</v>
      </c>
      <c r="J28" t="str">
        <f t="shared" si="0"/>
        <v>Met</v>
      </c>
      <c r="K28" t="s">
        <v>111</v>
      </c>
      <c r="L28" t="str" cm="1">
        <f t="array" ref="L28">_xlfn.IFS(H28&gt;=120%*I28,"Excellent",OR(H28&lt;=119%*I28,H28&lt;=100%*I28),"Good", OR(H28&lt;=99%*I28, H28&lt;=80%*I28),"Average", H28&lt;80%*I28,"Poor")</f>
        <v>Excellent</v>
      </c>
      <c r="N28">
        <f t="shared" si="2"/>
        <v>1983.2</v>
      </c>
    </row>
    <row r="29" spans="1:14" x14ac:dyDescent="0.3">
      <c r="A29" t="s">
        <v>112</v>
      </c>
      <c r="B29" t="s">
        <v>58</v>
      </c>
      <c r="C29" t="s">
        <v>64</v>
      </c>
      <c r="D29" t="s">
        <v>51</v>
      </c>
      <c r="E29" t="s">
        <v>56</v>
      </c>
      <c r="F29">
        <v>19</v>
      </c>
      <c r="G29">
        <v>1000</v>
      </c>
      <c r="H29">
        <f t="shared" si="1"/>
        <v>19000</v>
      </c>
      <c r="I29">
        <v>6119</v>
      </c>
      <c r="J29" t="str">
        <f t="shared" si="0"/>
        <v>Met</v>
      </c>
      <c r="K29" t="s">
        <v>113</v>
      </c>
      <c r="L29" t="str" cm="1">
        <f t="array" ref="L29">_xlfn.IFS(H29&gt;=120%*I29,"Excellent",OR(H29&lt;=119%*I29,H29&lt;=100%*I29),"Good", OR(H29&lt;=99%*I29, H29&lt;=80%*I29),"Average", H29&lt;80%*I29,"Poor")</f>
        <v>Excellent</v>
      </c>
      <c r="N29">
        <f t="shared" si="2"/>
        <v>4895.2</v>
      </c>
    </row>
    <row r="30" spans="1:14" x14ac:dyDescent="0.3">
      <c r="A30" t="s">
        <v>106</v>
      </c>
      <c r="B30" t="s">
        <v>58</v>
      </c>
      <c r="C30" t="s">
        <v>50</v>
      </c>
      <c r="D30" t="s">
        <v>73</v>
      </c>
      <c r="E30" t="s">
        <v>56</v>
      </c>
      <c r="F30">
        <v>20</v>
      </c>
      <c r="G30">
        <v>250</v>
      </c>
      <c r="H30">
        <f t="shared" si="1"/>
        <v>5000</v>
      </c>
      <c r="I30">
        <v>7531</v>
      </c>
      <c r="J30" t="str">
        <f t="shared" si="0"/>
        <v>Missed</v>
      </c>
      <c r="K30" t="s">
        <v>89</v>
      </c>
      <c r="L30" t="str" cm="1">
        <f t="array" ref="L30">_xlfn.IFS(H30&gt;=120%*I30,"Excellent",OR(H30&lt;=119%*I30,H30&lt;=100%*I30),"Good", OR(H30&lt;=99%*I30, H30&lt;=80%*I30),"Average", H30&lt;80%*I30,"Poor")</f>
        <v>Good</v>
      </c>
      <c r="N30">
        <f t="shared" si="2"/>
        <v>6024.8</v>
      </c>
    </row>
    <row r="31" spans="1:14" ht="15" thickBot="1" x14ac:dyDescent="0.35">
      <c r="A31" t="s">
        <v>75</v>
      </c>
      <c r="B31" t="s">
        <v>58</v>
      </c>
      <c r="C31" t="s">
        <v>59</v>
      </c>
      <c r="D31" t="s">
        <v>51</v>
      </c>
      <c r="E31" t="s">
        <v>56</v>
      </c>
      <c r="F31">
        <v>14</v>
      </c>
      <c r="G31">
        <v>750</v>
      </c>
      <c r="H31">
        <f t="shared" si="1"/>
        <v>10500</v>
      </c>
      <c r="I31">
        <v>4136</v>
      </c>
      <c r="J31" t="str">
        <f t="shared" si="0"/>
        <v>Met</v>
      </c>
      <c r="K31" t="s">
        <v>61</v>
      </c>
      <c r="L31" t="str" cm="1">
        <f t="array" ref="L31">_xlfn.IFS(H31&gt;=120%*I31,"Excellent",OR(H31&lt;=119%*I31,H31&lt;=100%*I31),"Good", OR(H31&lt;=99%*I31, H31&lt;=80%*I31),"Average", H31&lt;80%*I31,"Poor")</f>
        <v>Excellent</v>
      </c>
      <c r="N31">
        <f t="shared" si="2"/>
        <v>3308.8</v>
      </c>
    </row>
    <row r="32" spans="1:14" ht="15" thickBot="1" x14ac:dyDescent="0.35">
      <c r="H32" s="9">
        <f>SUM(H2:H31)</f>
        <v>199000</v>
      </c>
    </row>
    <row r="35" spans="9:9" x14ac:dyDescent="0.3">
      <c r="I35" s="8"/>
    </row>
  </sheetData>
  <conditionalFormatting sqref="L1:L1048576">
    <cfRule type="containsText" dxfId="0" priority="2" operator="containsText" text="Excellent">
      <formula>NOT(ISERROR(SEARCH("Excellent",L1)))</formula>
    </cfRule>
    <cfRule type="containsText" dxfId="1" priority="1" operator="containsText" text="Good">
      <formula>NOT(ISERROR(SEARCH("Good",L1)))</formula>
    </cfRule>
  </conditionalFormatting>
  <hyperlinks>
    <hyperlink ref="K4" r:id="rId1" display="alice.johnson@datasoft.net" xr:uid="{896B1254-1D34-4AB5-B5A6-21BF08C37921}"/>
  </hyperlinks>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7D709-6970-46BD-A968-9D4E7077D054}">
  <sheetPr>
    <tabColor rgb="FFFFFF00"/>
  </sheetPr>
  <dimension ref="A1:S38"/>
  <sheetViews>
    <sheetView zoomScale="80" zoomScaleNormal="80" workbookViewId="0">
      <selection activeCell="U11" sqref="U11"/>
    </sheetView>
  </sheetViews>
  <sheetFormatPr defaultRowHeight="14.4" x14ac:dyDescent="0.3"/>
  <cols>
    <col min="1" max="1" width="28" customWidth="1"/>
    <col min="2" max="2" width="10.109375" bestFit="1" customWidth="1"/>
    <col min="3" max="3" width="20.77734375" customWidth="1"/>
    <col min="4" max="5" width="11.109375" bestFit="1" customWidth="1"/>
    <col min="6" max="6" width="9.21875" bestFit="1" customWidth="1"/>
    <col min="7" max="7" width="8.88671875" bestFit="1" customWidth="1"/>
    <col min="8" max="8" width="12.77734375" bestFit="1" customWidth="1"/>
    <col min="9" max="9" width="7.33203125" customWidth="1"/>
    <col min="11" max="11" width="28" bestFit="1" customWidth="1"/>
    <col min="12" max="12" width="12.88671875" bestFit="1" customWidth="1"/>
    <col min="13" max="13" width="6" customWidth="1"/>
    <col min="15" max="15" width="14.6640625" bestFit="1" customWidth="1"/>
    <col min="17" max="17" width="28" customWidth="1"/>
    <col min="18" max="18" width="10.21875" hidden="1" customWidth="1"/>
    <col min="19" max="19" width="10.21875" bestFit="1" customWidth="1"/>
  </cols>
  <sheetData>
    <row r="1" spans="1:19" ht="33.6" customHeight="1" x14ac:dyDescent="0.35">
      <c r="C1" s="67" t="s">
        <v>15</v>
      </c>
      <c r="D1" s="67"/>
      <c r="E1" s="67"/>
      <c r="F1" s="67"/>
      <c r="G1" s="67"/>
      <c r="H1" s="67"/>
    </row>
    <row r="2" spans="1:19" ht="33.6" customHeight="1" x14ac:dyDescent="0.35">
      <c r="C2" s="67" t="s">
        <v>20</v>
      </c>
      <c r="D2" s="67"/>
      <c r="E2" s="67"/>
      <c r="F2" s="67"/>
      <c r="G2" s="50"/>
      <c r="H2" s="50"/>
    </row>
    <row r="3" spans="1:19" x14ac:dyDescent="0.3">
      <c r="R3" s="53" t="s">
        <v>159</v>
      </c>
      <c r="S3" s="54" t="s">
        <v>160</v>
      </c>
    </row>
    <row r="4" spans="1:19" x14ac:dyDescent="0.3">
      <c r="A4" s="2" t="s">
        <v>136</v>
      </c>
      <c r="B4" s="2" t="s">
        <v>37</v>
      </c>
      <c r="C4" s="2" t="s">
        <v>38</v>
      </c>
      <c r="D4" s="2" t="s">
        <v>39</v>
      </c>
      <c r="E4" s="2" t="s">
        <v>40</v>
      </c>
      <c r="F4" s="2" t="s">
        <v>42</v>
      </c>
      <c r="G4" s="2" t="s">
        <v>43</v>
      </c>
      <c r="H4" s="2" t="s">
        <v>44</v>
      </c>
      <c r="I4" s="2" t="s">
        <v>45</v>
      </c>
      <c r="J4" s="6" t="s">
        <v>46</v>
      </c>
      <c r="K4" s="2" t="s">
        <v>47</v>
      </c>
      <c r="L4" s="2" t="s">
        <v>41</v>
      </c>
      <c r="N4" s="68" t="s">
        <v>160</v>
      </c>
      <c r="O4" s="68"/>
      <c r="Q4" s="2" t="s">
        <v>136</v>
      </c>
      <c r="R4" s="51" t="s">
        <v>43</v>
      </c>
      <c r="S4" s="51" t="s">
        <v>43</v>
      </c>
    </row>
    <row r="5" spans="1:19" x14ac:dyDescent="0.3">
      <c r="A5" t="str">
        <f t="shared" ref="A5:A34" si="0">TRIM(L5)</f>
        <v>Keyboard</v>
      </c>
      <c r="B5" t="s">
        <v>48</v>
      </c>
      <c r="C5" t="s">
        <v>49</v>
      </c>
      <c r="D5" t="s">
        <v>50</v>
      </c>
      <c r="E5" t="s">
        <v>51</v>
      </c>
      <c r="F5">
        <v>8</v>
      </c>
      <c r="G5">
        <v>500</v>
      </c>
      <c r="H5">
        <f>F5*G5</f>
        <v>4000</v>
      </c>
      <c r="I5">
        <v>3143</v>
      </c>
      <c r="J5" t="str">
        <f t="shared" ref="J5:J34" si="1">IF(H5&gt;=I5,"Met","Missed")</f>
        <v>Met</v>
      </c>
      <c r="K5" t="s">
        <v>53</v>
      </c>
      <c r="L5" t="s">
        <v>52</v>
      </c>
      <c r="N5" s="51" t="s">
        <v>41</v>
      </c>
      <c r="O5" s="51" t="s">
        <v>43</v>
      </c>
      <c r="Q5" t="s">
        <v>52</v>
      </c>
      <c r="R5">
        <f>VLOOKUP(Q5,A5:K34,7,FALSE)</f>
        <v>500</v>
      </c>
      <c r="S5">
        <f>_xlfn.XLOOKUP(Q5,A5:A34,G5:G34)</f>
        <v>500</v>
      </c>
    </row>
    <row r="6" spans="1:19" x14ac:dyDescent="0.3">
      <c r="A6" t="str">
        <f t="shared" si="0"/>
        <v>Laptop</v>
      </c>
      <c r="B6" t="s">
        <v>54</v>
      </c>
      <c r="C6" t="s">
        <v>49</v>
      </c>
      <c r="D6" t="s">
        <v>50</v>
      </c>
      <c r="E6" t="s">
        <v>55</v>
      </c>
      <c r="F6">
        <v>1</v>
      </c>
      <c r="G6">
        <v>250</v>
      </c>
      <c r="H6">
        <f t="shared" ref="H6:H34" si="2">F6*G6</f>
        <v>250</v>
      </c>
      <c r="I6">
        <v>3791</v>
      </c>
      <c r="J6" t="str">
        <f t="shared" si="1"/>
        <v>Missed</v>
      </c>
      <c r="K6" t="s">
        <v>53</v>
      </c>
      <c r="L6" t="s">
        <v>56</v>
      </c>
      <c r="N6" s="52"/>
      <c r="O6" s="52" t="str">
        <f>_xlfn.XLOOKUP(N6,A5:A34,G5:G34,"Select a product")</f>
        <v>Select a product</v>
      </c>
      <c r="Q6" t="s">
        <v>56</v>
      </c>
      <c r="R6">
        <f t="shared" ref="R6:R34" si="3">VLOOKUP(Q6,A6:K35,7,FALSE)</f>
        <v>250</v>
      </c>
      <c r="S6">
        <f t="shared" ref="S6:S34" si="4">_xlfn.XLOOKUP(Q6,A6:A35,G6:G35)</f>
        <v>250</v>
      </c>
    </row>
    <row r="7" spans="1:19" x14ac:dyDescent="0.3">
      <c r="A7" t="str">
        <f t="shared" si="0"/>
        <v>Monitor</v>
      </c>
      <c r="B7" t="s">
        <v>57</v>
      </c>
      <c r="C7" t="s">
        <v>58</v>
      </c>
      <c r="D7" t="s">
        <v>59</v>
      </c>
      <c r="E7" t="s">
        <v>55</v>
      </c>
      <c r="F7">
        <v>15</v>
      </c>
      <c r="G7">
        <v>750</v>
      </c>
      <c r="H7">
        <f t="shared" si="2"/>
        <v>11250</v>
      </c>
      <c r="I7">
        <v>2053</v>
      </c>
      <c r="J7" t="str">
        <f t="shared" si="1"/>
        <v>Met</v>
      </c>
      <c r="K7" s="3" t="s">
        <v>61</v>
      </c>
      <c r="L7" t="s">
        <v>60</v>
      </c>
      <c r="Q7" t="s">
        <v>66</v>
      </c>
      <c r="R7">
        <f t="shared" si="3"/>
        <v>750</v>
      </c>
      <c r="S7">
        <f t="shared" si="4"/>
        <v>750</v>
      </c>
    </row>
    <row r="8" spans="1:19" x14ac:dyDescent="0.3">
      <c r="A8" t="str">
        <f t="shared" si="0"/>
        <v>Monitor</v>
      </c>
      <c r="B8" t="s">
        <v>62</v>
      </c>
      <c r="C8" t="s">
        <v>63</v>
      </c>
      <c r="D8" t="s">
        <v>64</v>
      </c>
      <c r="E8" t="s">
        <v>65</v>
      </c>
      <c r="F8">
        <v>7</v>
      </c>
      <c r="G8">
        <v>750</v>
      </c>
      <c r="H8">
        <f t="shared" si="2"/>
        <v>5250</v>
      </c>
      <c r="I8">
        <v>2837</v>
      </c>
      <c r="J8" t="str">
        <f t="shared" si="1"/>
        <v>Met</v>
      </c>
      <c r="K8" t="s">
        <v>67</v>
      </c>
      <c r="L8" t="s">
        <v>66</v>
      </c>
      <c r="Q8" t="s">
        <v>66</v>
      </c>
      <c r="R8">
        <f t="shared" si="3"/>
        <v>750</v>
      </c>
      <c r="S8">
        <f t="shared" si="4"/>
        <v>750</v>
      </c>
    </row>
    <row r="9" spans="1:19" x14ac:dyDescent="0.3">
      <c r="A9" t="str">
        <f t="shared" si="0"/>
        <v>Laptop</v>
      </c>
      <c r="B9" t="s">
        <v>68</v>
      </c>
      <c r="C9" t="s">
        <v>69</v>
      </c>
      <c r="D9" t="s">
        <v>64</v>
      </c>
      <c r="E9" t="s">
        <v>65</v>
      </c>
      <c r="F9">
        <v>15</v>
      </c>
      <c r="G9">
        <v>250</v>
      </c>
      <c r="H9">
        <f t="shared" si="2"/>
        <v>3750</v>
      </c>
      <c r="I9">
        <v>5100</v>
      </c>
      <c r="J9" t="str">
        <f t="shared" si="1"/>
        <v>Missed</v>
      </c>
      <c r="K9" t="s">
        <v>71</v>
      </c>
      <c r="L9" t="s">
        <v>70</v>
      </c>
      <c r="Q9" t="s">
        <v>56</v>
      </c>
      <c r="R9">
        <f t="shared" si="3"/>
        <v>250</v>
      </c>
      <c r="S9">
        <f t="shared" si="4"/>
        <v>250</v>
      </c>
    </row>
    <row r="10" spans="1:19" x14ac:dyDescent="0.3">
      <c r="A10" t="str">
        <f t="shared" si="0"/>
        <v>Laptop</v>
      </c>
      <c r="B10" t="s">
        <v>72</v>
      </c>
      <c r="C10" t="s">
        <v>49</v>
      </c>
      <c r="D10" t="s">
        <v>64</v>
      </c>
      <c r="E10" t="s">
        <v>73</v>
      </c>
      <c r="F10">
        <v>2</v>
      </c>
      <c r="G10">
        <v>500</v>
      </c>
      <c r="H10">
        <f t="shared" si="2"/>
        <v>1000</v>
      </c>
      <c r="I10">
        <v>4370</v>
      </c>
      <c r="J10" t="str">
        <f t="shared" si="1"/>
        <v>Missed</v>
      </c>
      <c r="K10" t="s">
        <v>74</v>
      </c>
      <c r="L10" t="s">
        <v>56</v>
      </c>
      <c r="Q10" t="s">
        <v>56</v>
      </c>
      <c r="R10">
        <f t="shared" si="3"/>
        <v>500</v>
      </c>
      <c r="S10">
        <f t="shared" si="4"/>
        <v>500</v>
      </c>
    </row>
    <row r="11" spans="1:19" x14ac:dyDescent="0.3">
      <c r="A11" t="str">
        <f t="shared" si="0"/>
        <v>Keyboard</v>
      </c>
      <c r="B11" t="s">
        <v>75</v>
      </c>
      <c r="C11" t="s">
        <v>63</v>
      </c>
      <c r="D11" t="s">
        <v>64</v>
      </c>
      <c r="E11" t="s">
        <v>55</v>
      </c>
      <c r="F11">
        <v>6</v>
      </c>
      <c r="G11">
        <v>750</v>
      </c>
      <c r="H11">
        <f t="shared" si="2"/>
        <v>4500</v>
      </c>
      <c r="I11">
        <v>4910</v>
      </c>
      <c r="J11" t="str">
        <f t="shared" si="1"/>
        <v>Missed</v>
      </c>
      <c r="K11" t="s">
        <v>77</v>
      </c>
      <c r="L11" t="s">
        <v>76</v>
      </c>
      <c r="Q11" t="s">
        <v>52</v>
      </c>
      <c r="R11">
        <f t="shared" si="3"/>
        <v>750</v>
      </c>
      <c r="S11">
        <f t="shared" si="4"/>
        <v>750</v>
      </c>
    </row>
    <row r="12" spans="1:19" x14ac:dyDescent="0.3">
      <c r="A12" t="str">
        <f t="shared" si="0"/>
        <v>Monitor</v>
      </c>
      <c r="B12" t="s">
        <v>78</v>
      </c>
      <c r="C12" t="s">
        <v>49</v>
      </c>
      <c r="D12" t="s">
        <v>50</v>
      </c>
      <c r="E12" t="s">
        <v>73</v>
      </c>
      <c r="F12">
        <v>6</v>
      </c>
      <c r="G12">
        <v>1000</v>
      </c>
      <c r="H12">
        <f t="shared" si="2"/>
        <v>6000</v>
      </c>
      <c r="I12">
        <v>5108</v>
      </c>
      <c r="J12" t="str">
        <f t="shared" si="1"/>
        <v>Met</v>
      </c>
      <c r="K12" t="s">
        <v>53</v>
      </c>
      <c r="L12" t="s">
        <v>66</v>
      </c>
      <c r="Q12" t="s">
        <v>66</v>
      </c>
      <c r="R12">
        <f t="shared" si="3"/>
        <v>1000</v>
      </c>
      <c r="S12">
        <f t="shared" si="4"/>
        <v>1000</v>
      </c>
    </row>
    <row r="13" spans="1:19" x14ac:dyDescent="0.3">
      <c r="A13" t="str">
        <f t="shared" si="0"/>
        <v>Laptop</v>
      </c>
      <c r="B13" t="s">
        <v>79</v>
      </c>
      <c r="C13" t="s">
        <v>80</v>
      </c>
      <c r="D13" t="s">
        <v>59</v>
      </c>
      <c r="E13" t="s">
        <v>65</v>
      </c>
      <c r="F13">
        <v>8</v>
      </c>
      <c r="G13">
        <v>250</v>
      </c>
      <c r="H13">
        <f t="shared" si="2"/>
        <v>2000</v>
      </c>
      <c r="I13">
        <v>4584</v>
      </c>
      <c r="J13" t="str">
        <f t="shared" si="1"/>
        <v>Missed</v>
      </c>
      <c r="K13" t="s">
        <v>81</v>
      </c>
      <c r="L13" t="s">
        <v>56</v>
      </c>
      <c r="Q13" t="s">
        <v>56</v>
      </c>
      <c r="R13">
        <f t="shared" si="3"/>
        <v>250</v>
      </c>
      <c r="S13">
        <f t="shared" si="4"/>
        <v>250</v>
      </c>
    </row>
    <row r="14" spans="1:19" x14ac:dyDescent="0.3">
      <c r="A14" t="str">
        <f t="shared" si="0"/>
        <v>Mouse</v>
      </c>
      <c r="B14" t="s">
        <v>82</v>
      </c>
      <c r="C14" t="s">
        <v>83</v>
      </c>
      <c r="D14" t="s">
        <v>64</v>
      </c>
      <c r="E14" t="s">
        <v>73</v>
      </c>
      <c r="F14">
        <v>13</v>
      </c>
      <c r="G14">
        <v>1000</v>
      </c>
      <c r="H14">
        <f t="shared" si="2"/>
        <v>13000</v>
      </c>
      <c r="I14">
        <v>3170</v>
      </c>
      <c r="J14" t="str">
        <f t="shared" si="1"/>
        <v>Met</v>
      </c>
      <c r="K14" t="s">
        <v>85</v>
      </c>
      <c r="L14" t="s">
        <v>84</v>
      </c>
      <c r="Q14" t="s">
        <v>84</v>
      </c>
      <c r="R14">
        <f t="shared" si="3"/>
        <v>1000</v>
      </c>
      <c r="S14">
        <f t="shared" si="4"/>
        <v>1000</v>
      </c>
    </row>
    <row r="15" spans="1:19" x14ac:dyDescent="0.3">
      <c r="A15" t="str">
        <f t="shared" si="0"/>
        <v>Mouse</v>
      </c>
      <c r="B15" t="s">
        <v>86</v>
      </c>
      <c r="C15" t="s">
        <v>49</v>
      </c>
      <c r="D15" t="s">
        <v>64</v>
      </c>
      <c r="E15" t="s">
        <v>55</v>
      </c>
      <c r="F15">
        <v>12</v>
      </c>
      <c r="G15">
        <v>500</v>
      </c>
      <c r="H15">
        <f t="shared" si="2"/>
        <v>6000</v>
      </c>
      <c r="I15">
        <v>3133</v>
      </c>
      <c r="J15" t="str">
        <f t="shared" si="1"/>
        <v>Met</v>
      </c>
      <c r="K15" t="s">
        <v>74</v>
      </c>
      <c r="L15" t="s">
        <v>87</v>
      </c>
      <c r="Q15" t="s">
        <v>84</v>
      </c>
      <c r="R15">
        <f t="shared" si="3"/>
        <v>500</v>
      </c>
      <c r="S15">
        <f t="shared" si="4"/>
        <v>500</v>
      </c>
    </row>
    <row r="16" spans="1:19" x14ac:dyDescent="0.3">
      <c r="A16" t="str">
        <f t="shared" si="0"/>
        <v>Monitor</v>
      </c>
      <c r="B16" t="s">
        <v>88</v>
      </c>
      <c r="C16" t="s">
        <v>58</v>
      </c>
      <c r="D16" t="s">
        <v>50</v>
      </c>
      <c r="E16" t="s">
        <v>73</v>
      </c>
      <c r="F16">
        <v>14</v>
      </c>
      <c r="G16">
        <v>250</v>
      </c>
      <c r="H16">
        <f t="shared" si="2"/>
        <v>3500</v>
      </c>
      <c r="I16">
        <v>5152</v>
      </c>
      <c r="J16" t="str">
        <f t="shared" si="1"/>
        <v>Missed</v>
      </c>
      <c r="K16" t="s">
        <v>89</v>
      </c>
      <c r="L16" t="s">
        <v>66</v>
      </c>
      <c r="Q16" t="s">
        <v>66</v>
      </c>
      <c r="R16">
        <f t="shared" si="3"/>
        <v>250</v>
      </c>
      <c r="S16">
        <f t="shared" si="4"/>
        <v>250</v>
      </c>
    </row>
    <row r="17" spans="1:19" x14ac:dyDescent="0.3">
      <c r="A17" t="str">
        <f t="shared" si="0"/>
        <v>Laptop</v>
      </c>
      <c r="B17" t="s">
        <v>90</v>
      </c>
      <c r="C17" t="s">
        <v>80</v>
      </c>
      <c r="D17" t="s">
        <v>64</v>
      </c>
      <c r="E17" t="s">
        <v>51</v>
      </c>
      <c r="F17">
        <v>18</v>
      </c>
      <c r="G17">
        <v>750</v>
      </c>
      <c r="H17">
        <f t="shared" si="2"/>
        <v>13500</v>
      </c>
      <c r="I17">
        <v>7250</v>
      </c>
      <c r="J17" t="str">
        <f t="shared" si="1"/>
        <v>Met</v>
      </c>
      <c r="K17" t="s">
        <v>92</v>
      </c>
      <c r="L17" t="s">
        <v>91</v>
      </c>
      <c r="Q17" t="s">
        <v>56</v>
      </c>
      <c r="R17">
        <f t="shared" si="3"/>
        <v>750</v>
      </c>
      <c r="S17">
        <f t="shared" si="4"/>
        <v>750</v>
      </c>
    </row>
    <row r="18" spans="1:19" x14ac:dyDescent="0.3">
      <c r="A18" t="str">
        <f t="shared" si="0"/>
        <v>Laptop</v>
      </c>
      <c r="B18" t="s">
        <v>93</v>
      </c>
      <c r="C18" t="s">
        <v>63</v>
      </c>
      <c r="D18" t="s">
        <v>59</v>
      </c>
      <c r="E18" t="s">
        <v>55</v>
      </c>
      <c r="F18">
        <v>9</v>
      </c>
      <c r="G18">
        <v>500</v>
      </c>
      <c r="H18">
        <f t="shared" si="2"/>
        <v>4500</v>
      </c>
      <c r="I18">
        <v>6158</v>
      </c>
      <c r="J18" t="str">
        <f t="shared" si="1"/>
        <v>Missed</v>
      </c>
      <c r="K18" t="s">
        <v>77</v>
      </c>
      <c r="L18" t="s">
        <v>56</v>
      </c>
      <c r="Q18" t="s">
        <v>56</v>
      </c>
      <c r="R18">
        <f t="shared" si="3"/>
        <v>500</v>
      </c>
      <c r="S18">
        <f t="shared" si="4"/>
        <v>500</v>
      </c>
    </row>
    <row r="19" spans="1:19" x14ac:dyDescent="0.3">
      <c r="A19" t="str">
        <f t="shared" si="0"/>
        <v>Keyboard</v>
      </c>
      <c r="B19" t="s">
        <v>94</v>
      </c>
      <c r="C19" t="s">
        <v>49</v>
      </c>
      <c r="D19" t="s">
        <v>59</v>
      </c>
      <c r="E19" t="s">
        <v>73</v>
      </c>
      <c r="F19">
        <v>6</v>
      </c>
      <c r="G19">
        <v>250</v>
      </c>
      <c r="H19">
        <f t="shared" si="2"/>
        <v>1500</v>
      </c>
      <c r="I19">
        <v>6906</v>
      </c>
      <c r="J19" t="str">
        <f t="shared" si="1"/>
        <v>Missed</v>
      </c>
      <c r="K19" t="s">
        <v>74</v>
      </c>
      <c r="L19" t="s">
        <v>52</v>
      </c>
      <c r="Q19" t="s">
        <v>52</v>
      </c>
      <c r="R19">
        <f t="shared" si="3"/>
        <v>250</v>
      </c>
      <c r="S19">
        <f t="shared" si="4"/>
        <v>250</v>
      </c>
    </row>
    <row r="20" spans="1:19" x14ac:dyDescent="0.3">
      <c r="A20" t="str">
        <f t="shared" si="0"/>
        <v>Monitor</v>
      </c>
      <c r="B20" t="s">
        <v>72</v>
      </c>
      <c r="C20" t="s">
        <v>58</v>
      </c>
      <c r="D20" t="s">
        <v>64</v>
      </c>
      <c r="E20" t="s">
        <v>65</v>
      </c>
      <c r="F20">
        <v>2</v>
      </c>
      <c r="G20">
        <v>500</v>
      </c>
      <c r="H20">
        <f t="shared" si="2"/>
        <v>1000</v>
      </c>
      <c r="I20">
        <v>6647</v>
      </c>
      <c r="J20" t="str">
        <f t="shared" si="1"/>
        <v>Missed</v>
      </c>
      <c r="K20" t="s">
        <v>61</v>
      </c>
      <c r="L20" t="s">
        <v>95</v>
      </c>
      <c r="Q20" t="s">
        <v>66</v>
      </c>
      <c r="R20">
        <f t="shared" si="3"/>
        <v>500</v>
      </c>
      <c r="S20">
        <f t="shared" si="4"/>
        <v>500</v>
      </c>
    </row>
    <row r="21" spans="1:19" x14ac:dyDescent="0.3">
      <c r="A21" t="str">
        <f t="shared" si="0"/>
        <v>Monitor</v>
      </c>
      <c r="B21" t="s">
        <v>96</v>
      </c>
      <c r="C21" t="s">
        <v>63</v>
      </c>
      <c r="D21" t="s">
        <v>50</v>
      </c>
      <c r="E21" t="s">
        <v>73</v>
      </c>
      <c r="F21">
        <v>16</v>
      </c>
      <c r="G21">
        <v>500</v>
      </c>
      <c r="H21">
        <f t="shared" si="2"/>
        <v>8000</v>
      </c>
      <c r="I21">
        <v>4171</v>
      </c>
      <c r="J21" t="str">
        <f t="shared" si="1"/>
        <v>Met</v>
      </c>
      <c r="K21" t="s">
        <v>77</v>
      </c>
      <c r="L21" t="s">
        <v>66</v>
      </c>
      <c r="Q21" t="s">
        <v>66</v>
      </c>
      <c r="R21">
        <f t="shared" si="3"/>
        <v>500</v>
      </c>
      <c r="S21">
        <f t="shared" si="4"/>
        <v>500</v>
      </c>
    </row>
    <row r="22" spans="1:19" x14ac:dyDescent="0.3">
      <c r="A22" t="str">
        <f t="shared" si="0"/>
        <v>Mouse</v>
      </c>
      <c r="B22" t="s">
        <v>97</v>
      </c>
      <c r="C22" t="s">
        <v>83</v>
      </c>
      <c r="D22" t="s">
        <v>59</v>
      </c>
      <c r="E22" t="s">
        <v>65</v>
      </c>
      <c r="F22">
        <v>12</v>
      </c>
      <c r="G22">
        <v>1000</v>
      </c>
      <c r="H22">
        <f t="shared" si="2"/>
        <v>12000</v>
      </c>
      <c r="I22">
        <v>6239</v>
      </c>
      <c r="J22" t="str">
        <f t="shared" si="1"/>
        <v>Met</v>
      </c>
      <c r="K22" t="s">
        <v>85</v>
      </c>
      <c r="L22" t="s">
        <v>84</v>
      </c>
      <c r="Q22" t="s">
        <v>84</v>
      </c>
      <c r="R22">
        <f t="shared" si="3"/>
        <v>1000</v>
      </c>
      <c r="S22">
        <f t="shared" si="4"/>
        <v>1000</v>
      </c>
    </row>
    <row r="23" spans="1:19" x14ac:dyDescent="0.3">
      <c r="A23" t="str">
        <f t="shared" si="0"/>
        <v>Laptop</v>
      </c>
      <c r="B23" t="s">
        <v>98</v>
      </c>
      <c r="C23" t="s">
        <v>83</v>
      </c>
      <c r="D23" t="s">
        <v>50</v>
      </c>
      <c r="E23" t="s">
        <v>65</v>
      </c>
      <c r="F23">
        <v>19</v>
      </c>
      <c r="G23">
        <v>500</v>
      </c>
      <c r="H23">
        <f t="shared" si="2"/>
        <v>9500</v>
      </c>
      <c r="I23">
        <v>6820</v>
      </c>
      <c r="J23" t="str">
        <f t="shared" si="1"/>
        <v>Met</v>
      </c>
      <c r="K23" t="s">
        <v>85</v>
      </c>
      <c r="L23" t="s">
        <v>56</v>
      </c>
      <c r="Q23" t="s">
        <v>56</v>
      </c>
      <c r="R23">
        <f t="shared" si="3"/>
        <v>500</v>
      </c>
      <c r="S23">
        <f t="shared" si="4"/>
        <v>500</v>
      </c>
    </row>
    <row r="24" spans="1:19" x14ac:dyDescent="0.3">
      <c r="A24" t="str">
        <f t="shared" si="0"/>
        <v>Laptop</v>
      </c>
      <c r="B24" t="s">
        <v>99</v>
      </c>
      <c r="C24" t="s">
        <v>49</v>
      </c>
      <c r="D24" t="s">
        <v>50</v>
      </c>
      <c r="E24" t="s">
        <v>73</v>
      </c>
      <c r="F24">
        <v>2</v>
      </c>
      <c r="G24">
        <v>750</v>
      </c>
      <c r="H24">
        <f t="shared" si="2"/>
        <v>1500</v>
      </c>
      <c r="I24">
        <v>2580</v>
      </c>
      <c r="J24" t="str">
        <f t="shared" si="1"/>
        <v>Missed</v>
      </c>
      <c r="K24" t="s">
        <v>100</v>
      </c>
      <c r="L24" t="s">
        <v>56</v>
      </c>
      <c r="Q24" t="s">
        <v>56</v>
      </c>
      <c r="R24">
        <f t="shared" si="3"/>
        <v>750</v>
      </c>
      <c r="S24">
        <f t="shared" si="4"/>
        <v>750</v>
      </c>
    </row>
    <row r="25" spans="1:19" x14ac:dyDescent="0.3">
      <c r="A25" t="str">
        <f t="shared" si="0"/>
        <v>Monitor</v>
      </c>
      <c r="B25" t="s">
        <v>101</v>
      </c>
      <c r="C25" t="s">
        <v>49</v>
      </c>
      <c r="D25" t="s">
        <v>102</v>
      </c>
      <c r="E25" t="s">
        <v>73</v>
      </c>
      <c r="F25">
        <v>19</v>
      </c>
      <c r="G25">
        <v>1000</v>
      </c>
      <c r="H25">
        <f t="shared" si="2"/>
        <v>19000</v>
      </c>
      <c r="I25">
        <v>3990</v>
      </c>
      <c r="J25" t="str">
        <f t="shared" si="1"/>
        <v>Met</v>
      </c>
      <c r="K25" t="s">
        <v>100</v>
      </c>
      <c r="L25" t="s">
        <v>103</v>
      </c>
      <c r="Q25" t="s">
        <v>66</v>
      </c>
      <c r="R25">
        <f t="shared" si="3"/>
        <v>1000</v>
      </c>
      <c r="S25">
        <f t="shared" si="4"/>
        <v>1000</v>
      </c>
    </row>
    <row r="26" spans="1:19" x14ac:dyDescent="0.3">
      <c r="A26" t="str">
        <f t="shared" si="0"/>
        <v>Mouse</v>
      </c>
      <c r="B26" t="s">
        <v>104</v>
      </c>
      <c r="C26" t="s">
        <v>83</v>
      </c>
      <c r="D26" t="s">
        <v>50</v>
      </c>
      <c r="E26" t="s">
        <v>51</v>
      </c>
      <c r="F26">
        <v>12</v>
      </c>
      <c r="G26">
        <v>1000</v>
      </c>
      <c r="H26">
        <f t="shared" si="2"/>
        <v>12000</v>
      </c>
      <c r="I26">
        <v>5367</v>
      </c>
      <c r="J26" t="str">
        <f t="shared" si="1"/>
        <v>Met</v>
      </c>
      <c r="K26" t="s">
        <v>85</v>
      </c>
      <c r="L26" t="s">
        <v>84</v>
      </c>
      <c r="Q26" t="s">
        <v>84</v>
      </c>
      <c r="R26">
        <f t="shared" si="3"/>
        <v>1000</v>
      </c>
      <c r="S26">
        <f t="shared" si="4"/>
        <v>1000</v>
      </c>
    </row>
    <row r="27" spans="1:19" x14ac:dyDescent="0.3">
      <c r="A27" t="str">
        <f t="shared" si="0"/>
        <v>Mouse</v>
      </c>
      <c r="B27" t="s">
        <v>105</v>
      </c>
      <c r="C27" t="s">
        <v>49</v>
      </c>
      <c r="D27" t="s">
        <v>50</v>
      </c>
      <c r="E27" t="s">
        <v>51</v>
      </c>
      <c r="F27">
        <v>11</v>
      </c>
      <c r="G27">
        <v>250</v>
      </c>
      <c r="H27">
        <f t="shared" si="2"/>
        <v>2750</v>
      </c>
      <c r="I27">
        <v>4036</v>
      </c>
      <c r="J27" t="str">
        <f t="shared" si="1"/>
        <v>Missed</v>
      </c>
      <c r="K27" t="s">
        <v>53</v>
      </c>
      <c r="L27" t="s">
        <v>84</v>
      </c>
      <c r="Q27" t="s">
        <v>84</v>
      </c>
      <c r="R27">
        <f t="shared" si="3"/>
        <v>250</v>
      </c>
      <c r="S27">
        <f t="shared" si="4"/>
        <v>250</v>
      </c>
    </row>
    <row r="28" spans="1:19" x14ac:dyDescent="0.3">
      <c r="A28" t="str">
        <f t="shared" si="0"/>
        <v>Monitor</v>
      </c>
      <c r="B28" t="s">
        <v>106</v>
      </c>
      <c r="C28" t="s">
        <v>63</v>
      </c>
      <c r="D28" t="s">
        <v>59</v>
      </c>
      <c r="E28" t="s">
        <v>55</v>
      </c>
      <c r="F28">
        <v>9</v>
      </c>
      <c r="G28">
        <v>1000</v>
      </c>
      <c r="H28">
        <f t="shared" si="2"/>
        <v>9000</v>
      </c>
      <c r="I28">
        <v>4046</v>
      </c>
      <c r="J28" t="str">
        <f t="shared" si="1"/>
        <v>Met</v>
      </c>
      <c r="K28" t="s">
        <v>77</v>
      </c>
      <c r="L28" t="s">
        <v>66</v>
      </c>
      <c r="Q28" t="s">
        <v>66</v>
      </c>
      <c r="R28">
        <f t="shared" si="3"/>
        <v>1000</v>
      </c>
      <c r="S28">
        <f t="shared" si="4"/>
        <v>1000</v>
      </c>
    </row>
    <row r="29" spans="1:19" x14ac:dyDescent="0.3">
      <c r="A29" t="str">
        <f t="shared" si="0"/>
        <v>Laptop</v>
      </c>
      <c r="B29" t="s">
        <v>107</v>
      </c>
      <c r="C29" t="s">
        <v>80</v>
      </c>
      <c r="D29" t="s">
        <v>50</v>
      </c>
      <c r="E29" t="s">
        <v>51</v>
      </c>
      <c r="F29">
        <v>3</v>
      </c>
      <c r="G29">
        <v>500</v>
      </c>
      <c r="H29">
        <f t="shared" si="2"/>
        <v>1500</v>
      </c>
      <c r="I29">
        <v>3362</v>
      </c>
      <c r="J29" t="str">
        <f t="shared" si="1"/>
        <v>Missed</v>
      </c>
      <c r="K29" t="s">
        <v>92</v>
      </c>
      <c r="L29" t="s">
        <v>56</v>
      </c>
      <c r="Q29" t="s">
        <v>56</v>
      </c>
      <c r="R29">
        <f t="shared" si="3"/>
        <v>500</v>
      </c>
      <c r="S29">
        <f t="shared" si="4"/>
        <v>500</v>
      </c>
    </row>
    <row r="30" spans="1:19" x14ac:dyDescent="0.3">
      <c r="A30" t="str">
        <f t="shared" si="0"/>
        <v>Monitor</v>
      </c>
      <c r="B30" t="s">
        <v>108</v>
      </c>
      <c r="C30" t="s">
        <v>83</v>
      </c>
      <c r="D30" t="s">
        <v>102</v>
      </c>
      <c r="E30" t="s">
        <v>51</v>
      </c>
      <c r="F30">
        <v>13</v>
      </c>
      <c r="G30">
        <v>250</v>
      </c>
      <c r="H30">
        <f t="shared" si="2"/>
        <v>3250</v>
      </c>
      <c r="I30">
        <v>5198</v>
      </c>
      <c r="J30" t="str">
        <f t="shared" si="1"/>
        <v>Missed</v>
      </c>
      <c r="K30" t="s">
        <v>109</v>
      </c>
      <c r="L30" t="s">
        <v>66</v>
      </c>
      <c r="Q30" t="s">
        <v>66</v>
      </c>
      <c r="R30">
        <f t="shared" si="3"/>
        <v>250</v>
      </c>
      <c r="S30">
        <f t="shared" si="4"/>
        <v>250</v>
      </c>
    </row>
    <row r="31" spans="1:19" x14ac:dyDescent="0.3">
      <c r="A31" t="str">
        <f t="shared" si="0"/>
        <v>Monitor</v>
      </c>
      <c r="B31" t="s">
        <v>110</v>
      </c>
      <c r="C31" t="s">
        <v>63</v>
      </c>
      <c r="D31" t="s">
        <v>102</v>
      </c>
      <c r="E31" t="s">
        <v>73</v>
      </c>
      <c r="F31">
        <v>10</v>
      </c>
      <c r="G31">
        <v>500</v>
      </c>
      <c r="H31">
        <f t="shared" si="2"/>
        <v>5000</v>
      </c>
      <c r="I31">
        <v>2479</v>
      </c>
      <c r="J31" t="str">
        <f t="shared" si="1"/>
        <v>Met</v>
      </c>
      <c r="K31" t="s">
        <v>111</v>
      </c>
      <c r="L31" t="s">
        <v>66</v>
      </c>
      <c r="Q31" t="s">
        <v>66</v>
      </c>
      <c r="R31">
        <f t="shared" si="3"/>
        <v>500</v>
      </c>
      <c r="S31">
        <f t="shared" si="4"/>
        <v>500</v>
      </c>
    </row>
    <row r="32" spans="1:19" x14ac:dyDescent="0.3">
      <c r="A32" t="str">
        <f t="shared" si="0"/>
        <v>Laptop</v>
      </c>
      <c r="B32" t="s">
        <v>112</v>
      </c>
      <c r="C32" t="s">
        <v>58</v>
      </c>
      <c r="D32" t="s">
        <v>64</v>
      </c>
      <c r="E32" t="s">
        <v>51</v>
      </c>
      <c r="F32">
        <v>19</v>
      </c>
      <c r="G32">
        <v>1000</v>
      </c>
      <c r="H32">
        <f t="shared" si="2"/>
        <v>19000</v>
      </c>
      <c r="I32">
        <v>6119</v>
      </c>
      <c r="J32" t="str">
        <f t="shared" si="1"/>
        <v>Met</v>
      </c>
      <c r="K32" t="s">
        <v>113</v>
      </c>
      <c r="L32" t="s">
        <v>56</v>
      </c>
      <c r="Q32" t="s">
        <v>56</v>
      </c>
      <c r="R32">
        <f t="shared" si="3"/>
        <v>1000</v>
      </c>
      <c r="S32">
        <f t="shared" si="4"/>
        <v>1000</v>
      </c>
    </row>
    <row r="33" spans="1:19" x14ac:dyDescent="0.3">
      <c r="A33" t="str">
        <f t="shared" si="0"/>
        <v>Laptop</v>
      </c>
      <c r="B33" t="s">
        <v>106</v>
      </c>
      <c r="C33" t="s">
        <v>58</v>
      </c>
      <c r="D33" t="s">
        <v>50</v>
      </c>
      <c r="E33" t="s">
        <v>73</v>
      </c>
      <c r="F33">
        <v>20</v>
      </c>
      <c r="G33">
        <v>250</v>
      </c>
      <c r="H33">
        <f t="shared" si="2"/>
        <v>5000</v>
      </c>
      <c r="I33">
        <v>7531</v>
      </c>
      <c r="J33" t="str">
        <f t="shared" si="1"/>
        <v>Missed</v>
      </c>
      <c r="K33" t="s">
        <v>89</v>
      </c>
      <c r="L33" t="s">
        <v>56</v>
      </c>
      <c r="Q33" t="s">
        <v>56</v>
      </c>
      <c r="R33">
        <f t="shared" si="3"/>
        <v>250</v>
      </c>
      <c r="S33">
        <f t="shared" si="4"/>
        <v>250</v>
      </c>
    </row>
    <row r="34" spans="1:19" ht="15" thickBot="1" x14ac:dyDescent="0.35">
      <c r="A34" t="str">
        <f t="shared" si="0"/>
        <v>Laptop</v>
      </c>
      <c r="B34" t="s">
        <v>75</v>
      </c>
      <c r="C34" t="s">
        <v>58</v>
      </c>
      <c r="D34" t="s">
        <v>59</v>
      </c>
      <c r="E34" t="s">
        <v>51</v>
      </c>
      <c r="F34">
        <v>14</v>
      </c>
      <c r="G34">
        <v>750</v>
      </c>
      <c r="H34">
        <f t="shared" si="2"/>
        <v>10500</v>
      </c>
      <c r="I34">
        <v>4136</v>
      </c>
      <c r="J34" t="str">
        <f t="shared" si="1"/>
        <v>Met</v>
      </c>
      <c r="K34" t="s">
        <v>61</v>
      </c>
      <c r="L34" t="s">
        <v>56</v>
      </c>
      <c r="Q34" t="s">
        <v>56</v>
      </c>
      <c r="R34">
        <f t="shared" si="3"/>
        <v>750</v>
      </c>
      <c r="S34">
        <f t="shared" si="4"/>
        <v>750</v>
      </c>
    </row>
    <row r="35" spans="1:19" ht="15" thickBot="1" x14ac:dyDescent="0.35">
      <c r="H35" s="9">
        <f>SUM(H5:H34)</f>
        <v>199000</v>
      </c>
    </row>
    <row r="38" spans="1:19" x14ac:dyDescent="0.3">
      <c r="I38" s="8"/>
    </row>
  </sheetData>
  <mergeCells count="3">
    <mergeCell ref="C1:H1"/>
    <mergeCell ref="N4:O4"/>
    <mergeCell ref="C2:F2"/>
  </mergeCells>
  <dataValidations count="1">
    <dataValidation type="list" allowBlank="1" showInputMessage="1" showErrorMessage="1" sqref="N6" xr:uid="{465A667A-B7C6-4ED9-BD89-F9D731EB9F65}">
      <formula1>$A$5:$A$34</formula1>
    </dataValidation>
  </dataValidations>
  <hyperlinks>
    <hyperlink ref="K7" r:id="rId1" display="alice.johnson@datasoft.net" xr:uid="{01C2D9AC-1430-4692-89C2-D4D561E8324A}"/>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A43F3-E649-4700-8F9C-82980675B2D3}">
  <sheetPr>
    <tabColor theme="7" tint="0.39997558519241921"/>
  </sheetPr>
  <dimension ref="A1:T44"/>
  <sheetViews>
    <sheetView zoomScaleNormal="100" workbookViewId="0">
      <selection activeCell="M11" sqref="M11:N11"/>
    </sheetView>
  </sheetViews>
  <sheetFormatPr defaultRowHeight="14.4" x14ac:dyDescent="0.3"/>
  <cols>
    <col min="1" max="1" width="11.21875" bestFit="1" customWidth="1"/>
    <col min="2" max="2" width="15.6640625" bestFit="1" customWidth="1"/>
    <col min="3" max="3" width="11.44140625" bestFit="1" customWidth="1"/>
    <col min="4" max="4" width="12.33203125" bestFit="1" customWidth="1"/>
    <col min="5" max="5" width="9" bestFit="1" customWidth="1"/>
    <col min="6" max="6" width="10" bestFit="1" customWidth="1"/>
    <col min="7" max="7" width="9.44140625" bestFit="1" customWidth="1"/>
    <col min="8" max="8" width="13.44140625" bestFit="1" customWidth="1"/>
    <col min="9" max="9" width="7.6640625" customWidth="1"/>
    <col min="10" max="10" width="7.109375" bestFit="1" customWidth="1"/>
    <col min="11" max="11" width="28.77734375" bestFit="1" customWidth="1"/>
    <col min="12" max="12" width="16.109375" customWidth="1"/>
    <col min="13" max="13" width="14.109375" customWidth="1"/>
    <col min="14" max="14" width="18.44140625" customWidth="1"/>
    <col min="15" max="15" width="13.33203125" bestFit="1" customWidth="1"/>
    <col min="19" max="19" width="12.88671875" bestFit="1" customWidth="1"/>
  </cols>
  <sheetData>
    <row r="1" spans="1:20" x14ac:dyDescent="0.3">
      <c r="E1" s="69" t="s">
        <v>16</v>
      </c>
      <c r="F1" s="69"/>
      <c r="G1" s="69"/>
      <c r="H1" s="69"/>
      <c r="I1" s="69"/>
    </row>
    <row r="2" spans="1:20" x14ac:dyDescent="0.3">
      <c r="E2" s="69" t="s">
        <v>20</v>
      </c>
      <c r="F2" s="69"/>
      <c r="G2" s="69"/>
      <c r="H2" s="69"/>
      <c r="I2" s="69"/>
    </row>
    <row r="3" spans="1:20" x14ac:dyDescent="0.3">
      <c r="M3" s="70" t="s">
        <v>152</v>
      </c>
      <c r="N3" s="70"/>
    </row>
    <row r="4" spans="1:20" x14ac:dyDescent="0.3">
      <c r="A4" s="2" t="s">
        <v>37</v>
      </c>
      <c r="B4" s="2" t="s">
        <v>38</v>
      </c>
      <c r="C4" s="2" t="s">
        <v>39</v>
      </c>
      <c r="D4" s="2" t="s">
        <v>40</v>
      </c>
      <c r="E4" s="2" t="s">
        <v>41</v>
      </c>
      <c r="F4" s="2" t="s">
        <v>42</v>
      </c>
      <c r="G4" s="2" t="s">
        <v>43</v>
      </c>
      <c r="H4" s="2" t="s">
        <v>44</v>
      </c>
      <c r="I4" s="2" t="s">
        <v>45</v>
      </c>
      <c r="J4" s="6" t="s">
        <v>46</v>
      </c>
      <c r="K4" s="2" t="s">
        <v>47</v>
      </c>
      <c r="L4" s="36"/>
      <c r="M4" s="40" t="s">
        <v>58</v>
      </c>
      <c r="N4" s="40" t="s">
        <v>41</v>
      </c>
      <c r="S4" s="2" t="s">
        <v>41</v>
      </c>
      <c r="T4" s="2" t="s">
        <v>148</v>
      </c>
    </row>
    <row r="5" spans="1:20" x14ac:dyDescent="0.3">
      <c r="A5" t="s">
        <v>48</v>
      </c>
      <c r="B5" t="s">
        <v>49</v>
      </c>
      <c r="C5" t="s">
        <v>50</v>
      </c>
      <c r="D5" t="s">
        <v>51</v>
      </c>
      <c r="E5" t="s">
        <v>52</v>
      </c>
      <c r="F5">
        <v>8</v>
      </c>
      <c r="G5">
        <v>500</v>
      </c>
      <c r="H5">
        <f>F5*G5</f>
        <v>4000</v>
      </c>
      <c r="I5">
        <v>3143</v>
      </c>
      <c r="J5" t="str">
        <f t="shared" ref="J5:J34" si="0">IF(H5&gt;=I5,"Met","Missed")</f>
        <v>Met</v>
      </c>
      <c r="K5" t="s">
        <v>53</v>
      </c>
      <c r="S5" t="s">
        <v>52</v>
      </c>
      <c r="T5" t="str">
        <f>TRIM(S5)</f>
        <v>Keyboard</v>
      </c>
    </row>
    <row r="6" spans="1:20" x14ac:dyDescent="0.3">
      <c r="A6" t="s">
        <v>54</v>
      </c>
      <c r="B6" t="s">
        <v>49</v>
      </c>
      <c r="C6" t="s">
        <v>50</v>
      </c>
      <c r="D6" t="s">
        <v>55</v>
      </c>
      <c r="E6" t="s">
        <v>56</v>
      </c>
      <c r="F6">
        <v>1</v>
      </c>
      <c r="G6">
        <v>250</v>
      </c>
      <c r="H6">
        <f t="shared" ref="H6:H34" si="1">F6*G6</f>
        <v>250</v>
      </c>
      <c r="I6">
        <v>3791</v>
      </c>
      <c r="J6" t="str">
        <f t="shared" si="0"/>
        <v>Missed</v>
      </c>
      <c r="K6" t="s">
        <v>53</v>
      </c>
      <c r="N6" s="39" t="e" cm="1">
        <f t="array" ref="N6">INDEX(TOLUTABLE,MATCH(M4,B5:B34,0)*MATCH(N4,E5:E34,0),3)</f>
        <v>#N/A</v>
      </c>
      <c r="S6" t="s">
        <v>56</v>
      </c>
      <c r="T6" t="str">
        <f t="shared" ref="T6:T34" si="2">TRIM(S6)</f>
        <v>Laptop</v>
      </c>
    </row>
    <row r="7" spans="1:20" x14ac:dyDescent="0.3">
      <c r="A7" t="s">
        <v>57</v>
      </c>
      <c r="B7" t="s">
        <v>58</v>
      </c>
      <c r="C7" t="s">
        <v>59</v>
      </c>
      <c r="D7" t="s">
        <v>55</v>
      </c>
      <c r="E7" t="s">
        <v>66</v>
      </c>
      <c r="F7">
        <v>15</v>
      </c>
      <c r="G7">
        <v>750</v>
      </c>
      <c r="H7">
        <f t="shared" si="1"/>
        <v>11250</v>
      </c>
      <c r="I7">
        <v>2053</v>
      </c>
      <c r="J7" t="str">
        <f t="shared" si="0"/>
        <v>Met</v>
      </c>
      <c r="K7" s="3" t="s">
        <v>61</v>
      </c>
      <c r="L7" s="3"/>
      <c r="S7" t="s">
        <v>60</v>
      </c>
      <c r="T7" t="str">
        <f t="shared" si="2"/>
        <v>Monitor</v>
      </c>
    </row>
    <row r="8" spans="1:20" x14ac:dyDescent="0.3">
      <c r="A8" t="s">
        <v>62</v>
      </c>
      <c r="B8" t="s">
        <v>63</v>
      </c>
      <c r="C8" t="s">
        <v>64</v>
      </c>
      <c r="D8" t="s">
        <v>65</v>
      </c>
      <c r="E8" t="s">
        <v>66</v>
      </c>
      <c r="F8">
        <v>7</v>
      </c>
      <c r="G8">
        <v>750</v>
      </c>
      <c r="H8">
        <f t="shared" si="1"/>
        <v>5250</v>
      </c>
      <c r="I8">
        <v>2837</v>
      </c>
      <c r="J8" t="str">
        <f t="shared" si="0"/>
        <v>Met</v>
      </c>
      <c r="K8" t="s">
        <v>67</v>
      </c>
      <c r="S8" t="s">
        <v>66</v>
      </c>
      <c r="T8" t="str">
        <f t="shared" si="2"/>
        <v>Monitor</v>
      </c>
    </row>
    <row r="9" spans="1:20" x14ac:dyDescent="0.3">
      <c r="A9" t="s">
        <v>68</v>
      </c>
      <c r="B9" t="s">
        <v>69</v>
      </c>
      <c r="C9" t="s">
        <v>64</v>
      </c>
      <c r="D9" t="s">
        <v>65</v>
      </c>
      <c r="E9" t="s">
        <v>56</v>
      </c>
      <c r="F9">
        <v>15</v>
      </c>
      <c r="G9">
        <v>250</v>
      </c>
      <c r="H9">
        <f t="shared" si="1"/>
        <v>3750</v>
      </c>
      <c r="I9">
        <v>5100</v>
      </c>
      <c r="J9" t="str">
        <f t="shared" si="0"/>
        <v>Missed</v>
      </c>
      <c r="K9" t="s">
        <v>71</v>
      </c>
      <c r="S9" t="s">
        <v>70</v>
      </c>
      <c r="T9" t="str">
        <f t="shared" si="2"/>
        <v>Laptop</v>
      </c>
    </row>
    <row r="10" spans="1:20" x14ac:dyDescent="0.3">
      <c r="A10" t="s">
        <v>72</v>
      </c>
      <c r="B10" t="s">
        <v>49</v>
      </c>
      <c r="C10" t="s">
        <v>64</v>
      </c>
      <c r="D10" t="s">
        <v>73</v>
      </c>
      <c r="E10" t="s">
        <v>56</v>
      </c>
      <c r="F10">
        <v>2</v>
      </c>
      <c r="G10">
        <v>500</v>
      </c>
      <c r="H10">
        <f t="shared" si="1"/>
        <v>1000</v>
      </c>
      <c r="I10">
        <v>4370</v>
      </c>
      <c r="J10" t="str">
        <f t="shared" si="0"/>
        <v>Missed</v>
      </c>
      <c r="K10" t="s">
        <v>74</v>
      </c>
      <c r="S10" t="s">
        <v>56</v>
      </c>
      <c r="T10" t="str">
        <f t="shared" si="2"/>
        <v>Laptop</v>
      </c>
    </row>
    <row r="11" spans="1:20" ht="15" thickBot="1" x14ac:dyDescent="0.35">
      <c r="A11" t="s">
        <v>75</v>
      </c>
      <c r="B11" t="s">
        <v>63</v>
      </c>
      <c r="C11" t="s">
        <v>64</v>
      </c>
      <c r="D11" t="s">
        <v>55</v>
      </c>
      <c r="E11" t="s">
        <v>52</v>
      </c>
      <c r="F11">
        <v>6</v>
      </c>
      <c r="G11">
        <v>750</v>
      </c>
      <c r="H11">
        <f t="shared" si="1"/>
        <v>4500</v>
      </c>
      <c r="I11">
        <v>4910</v>
      </c>
      <c r="J11" t="str">
        <f t="shared" si="0"/>
        <v>Missed</v>
      </c>
      <c r="K11" t="s">
        <v>77</v>
      </c>
      <c r="M11" s="71" t="s">
        <v>158</v>
      </c>
      <c r="N11" s="71"/>
      <c r="S11" t="s">
        <v>76</v>
      </c>
      <c r="T11" t="str">
        <f t="shared" si="2"/>
        <v>Keyboard</v>
      </c>
    </row>
    <row r="12" spans="1:20" ht="15" thickBot="1" x14ac:dyDescent="0.35">
      <c r="A12" t="s">
        <v>78</v>
      </c>
      <c r="B12" t="s">
        <v>49</v>
      </c>
      <c r="C12" t="s">
        <v>50</v>
      </c>
      <c r="D12" t="s">
        <v>73</v>
      </c>
      <c r="E12" t="s">
        <v>66</v>
      </c>
      <c r="F12">
        <v>6</v>
      </c>
      <c r="G12">
        <v>1000</v>
      </c>
      <c r="H12">
        <f t="shared" si="1"/>
        <v>6000</v>
      </c>
      <c r="I12">
        <v>5108</v>
      </c>
      <c r="J12" t="str">
        <f t="shared" si="0"/>
        <v>Met</v>
      </c>
      <c r="K12" t="s">
        <v>53</v>
      </c>
      <c r="M12" s="42" t="s">
        <v>157</v>
      </c>
      <c r="N12" s="43" t="s">
        <v>39</v>
      </c>
      <c r="S12" t="s">
        <v>66</v>
      </c>
      <c r="T12" t="str">
        <f t="shared" si="2"/>
        <v>Monitor</v>
      </c>
    </row>
    <row r="13" spans="1:20" x14ac:dyDescent="0.3">
      <c r="A13" t="s">
        <v>79</v>
      </c>
      <c r="B13" t="s">
        <v>80</v>
      </c>
      <c r="C13" t="s">
        <v>59</v>
      </c>
      <c r="D13" t="s">
        <v>65</v>
      </c>
      <c r="E13" t="s">
        <v>56</v>
      </c>
      <c r="F13">
        <v>8</v>
      </c>
      <c r="G13">
        <v>250</v>
      </c>
      <c r="H13">
        <f t="shared" si="1"/>
        <v>2000</v>
      </c>
      <c r="I13">
        <v>4584</v>
      </c>
      <c r="J13" t="str">
        <f t="shared" si="0"/>
        <v>Missed</v>
      </c>
      <c r="K13" t="s">
        <v>81</v>
      </c>
      <c r="M13" s="1" t="s">
        <v>63</v>
      </c>
      <c r="N13" s="1" t="str">
        <f>INDEX(C5:C34,MATCH(M13,B5:B34,0))</f>
        <v>Finance</v>
      </c>
      <c r="S13" t="s">
        <v>56</v>
      </c>
      <c r="T13" t="str">
        <f t="shared" si="2"/>
        <v>Laptop</v>
      </c>
    </row>
    <row r="14" spans="1:20" x14ac:dyDescent="0.3">
      <c r="A14" t="s">
        <v>82</v>
      </c>
      <c r="B14" t="s">
        <v>83</v>
      </c>
      <c r="C14" t="s">
        <v>64</v>
      </c>
      <c r="D14" t="s">
        <v>73</v>
      </c>
      <c r="E14" t="s">
        <v>84</v>
      </c>
      <c r="F14">
        <v>13</v>
      </c>
      <c r="G14">
        <v>1000</v>
      </c>
      <c r="H14">
        <f t="shared" si="1"/>
        <v>13000</v>
      </c>
      <c r="I14">
        <v>3170</v>
      </c>
      <c r="J14" t="str">
        <f t="shared" si="0"/>
        <v>Met</v>
      </c>
      <c r="K14" t="s">
        <v>85</v>
      </c>
      <c r="S14" t="s">
        <v>84</v>
      </c>
      <c r="T14" t="str">
        <f t="shared" si="2"/>
        <v>Mouse</v>
      </c>
    </row>
    <row r="15" spans="1:20" x14ac:dyDescent="0.3">
      <c r="A15" t="s">
        <v>86</v>
      </c>
      <c r="B15" t="s">
        <v>49</v>
      </c>
      <c r="C15" t="s">
        <v>64</v>
      </c>
      <c r="D15" t="s">
        <v>55</v>
      </c>
      <c r="E15" t="s">
        <v>84</v>
      </c>
      <c r="F15">
        <v>12</v>
      </c>
      <c r="G15">
        <v>500</v>
      </c>
      <c r="H15">
        <f t="shared" si="1"/>
        <v>6000</v>
      </c>
      <c r="I15">
        <v>3133</v>
      </c>
      <c r="J15" t="str">
        <f t="shared" si="0"/>
        <v>Met</v>
      </c>
      <c r="K15" t="s">
        <v>74</v>
      </c>
      <c r="S15" t="s">
        <v>87</v>
      </c>
      <c r="T15" t="str">
        <f t="shared" si="2"/>
        <v>Mouse</v>
      </c>
    </row>
    <row r="16" spans="1:20" x14ac:dyDescent="0.3">
      <c r="A16" t="s">
        <v>88</v>
      </c>
      <c r="B16" t="s">
        <v>58</v>
      </c>
      <c r="C16" t="s">
        <v>50</v>
      </c>
      <c r="D16" t="s">
        <v>73</v>
      </c>
      <c r="E16" t="s">
        <v>66</v>
      </c>
      <c r="F16">
        <v>14</v>
      </c>
      <c r="G16">
        <v>250</v>
      </c>
      <c r="H16">
        <f t="shared" si="1"/>
        <v>3500</v>
      </c>
      <c r="I16">
        <v>5152</v>
      </c>
      <c r="J16" t="str">
        <f t="shared" si="0"/>
        <v>Missed</v>
      </c>
      <c r="K16" t="s">
        <v>89</v>
      </c>
      <c r="S16" t="s">
        <v>66</v>
      </c>
      <c r="T16" t="str">
        <f t="shared" si="2"/>
        <v>Monitor</v>
      </c>
    </row>
    <row r="17" spans="1:20" x14ac:dyDescent="0.3">
      <c r="A17" t="s">
        <v>90</v>
      </c>
      <c r="B17" t="s">
        <v>80</v>
      </c>
      <c r="C17" t="s">
        <v>64</v>
      </c>
      <c r="D17" t="s">
        <v>51</v>
      </c>
      <c r="E17" t="s">
        <v>56</v>
      </c>
      <c r="F17">
        <v>18</v>
      </c>
      <c r="G17">
        <v>750</v>
      </c>
      <c r="H17">
        <f t="shared" si="1"/>
        <v>13500</v>
      </c>
      <c r="I17">
        <v>7250</v>
      </c>
      <c r="J17" t="str">
        <f t="shared" si="0"/>
        <v>Met</v>
      </c>
      <c r="K17" t="s">
        <v>92</v>
      </c>
      <c r="S17" t="s">
        <v>91</v>
      </c>
      <c r="T17" t="str">
        <f t="shared" si="2"/>
        <v>Laptop</v>
      </c>
    </row>
    <row r="18" spans="1:20" x14ac:dyDescent="0.3">
      <c r="A18" t="s">
        <v>93</v>
      </c>
      <c r="B18" t="s">
        <v>63</v>
      </c>
      <c r="C18" t="s">
        <v>59</v>
      </c>
      <c r="D18" t="s">
        <v>55</v>
      </c>
      <c r="E18" t="s">
        <v>56</v>
      </c>
      <c r="F18">
        <v>9</v>
      </c>
      <c r="G18">
        <v>500</v>
      </c>
      <c r="H18">
        <f t="shared" si="1"/>
        <v>4500</v>
      </c>
      <c r="I18">
        <v>6158</v>
      </c>
      <c r="J18" t="str">
        <f t="shared" si="0"/>
        <v>Missed</v>
      </c>
      <c r="K18" t="s">
        <v>77</v>
      </c>
      <c r="S18" t="s">
        <v>56</v>
      </c>
      <c r="T18" t="str">
        <f t="shared" si="2"/>
        <v>Laptop</v>
      </c>
    </row>
    <row r="19" spans="1:20" x14ac:dyDescent="0.3">
      <c r="A19" t="s">
        <v>94</v>
      </c>
      <c r="B19" t="s">
        <v>49</v>
      </c>
      <c r="C19" t="s">
        <v>59</v>
      </c>
      <c r="D19" t="s">
        <v>73</v>
      </c>
      <c r="E19" t="s">
        <v>52</v>
      </c>
      <c r="F19">
        <v>6</v>
      </c>
      <c r="G19">
        <v>250</v>
      </c>
      <c r="H19">
        <f t="shared" si="1"/>
        <v>1500</v>
      </c>
      <c r="I19">
        <v>6906</v>
      </c>
      <c r="J19" t="str">
        <f t="shared" si="0"/>
        <v>Missed</v>
      </c>
      <c r="K19" t="s">
        <v>74</v>
      </c>
      <c r="S19" t="s">
        <v>52</v>
      </c>
      <c r="T19" t="str">
        <f t="shared" si="2"/>
        <v>Keyboard</v>
      </c>
    </row>
    <row r="20" spans="1:20" x14ac:dyDescent="0.3">
      <c r="A20" t="s">
        <v>72</v>
      </c>
      <c r="B20" t="s">
        <v>58</v>
      </c>
      <c r="C20" t="s">
        <v>64</v>
      </c>
      <c r="D20" t="s">
        <v>65</v>
      </c>
      <c r="E20" t="s">
        <v>66</v>
      </c>
      <c r="F20">
        <v>2</v>
      </c>
      <c r="G20">
        <v>500</v>
      </c>
      <c r="H20">
        <f t="shared" si="1"/>
        <v>1000</v>
      </c>
      <c r="I20">
        <v>6647</v>
      </c>
      <c r="J20" t="str">
        <f t="shared" si="0"/>
        <v>Missed</v>
      </c>
      <c r="K20" t="s">
        <v>61</v>
      </c>
      <c r="S20" t="s">
        <v>95</v>
      </c>
      <c r="T20" t="str">
        <f t="shared" si="2"/>
        <v>Monitor</v>
      </c>
    </row>
    <row r="21" spans="1:20" x14ac:dyDescent="0.3">
      <c r="A21" t="s">
        <v>96</v>
      </c>
      <c r="B21" t="s">
        <v>63</v>
      </c>
      <c r="C21" t="s">
        <v>50</v>
      </c>
      <c r="D21" t="s">
        <v>73</v>
      </c>
      <c r="E21" t="s">
        <v>66</v>
      </c>
      <c r="F21">
        <v>16</v>
      </c>
      <c r="G21">
        <v>500</v>
      </c>
      <c r="H21">
        <f t="shared" si="1"/>
        <v>8000</v>
      </c>
      <c r="I21">
        <v>4171</v>
      </c>
      <c r="J21" t="str">
        <f t="shared" si="0"/>
        <v>Met</v>
      </c>
      <c r="K21" t="s">
        <v>77</v>
      </c>
      <c r="S21" t="s">
        <v>66</v>
      </c>
      <c r="T21" t="str">
        <f t="shared" si="2"/>
        <v>Monitor</v>
      </c>
    </row>
    <row r="22" spans="1:20" x14ac:dyDescent="0.3">
      <c r="A22" t="s">
        <v>97</v>
      </c>
      <c r="B22" t="s">
        <v>83</v>
      </c>
      <c r="C22" t="s">
        <v>59</v>
      </c>
      <c r="D22" t="s">
        <v>65</v>
      </c>
      <c r="E22" t="s">
        <v>84</v>
      </c>
      <c r="F22">
        <v>12</v>
      </c>
      <c r="G22">
        <v>1000</v>
      </c>
      <c r="H22">
        <f t="shared" si="1"/>
        <v>12000</v>
      </c>
      <c r="I22">
        <v>6239</v>
      </c>
      <c r="J22" t="str">
        <f t="shared" si="0"/>
        <v>Met</v>
      </c>
      <c r="K22" t="s">
        <v>85</v>
      </c>
      <c r="S22" t="s">
        <v>84</v>
      </c>
      <c r="T22" t="str">
        <f t="shared" si="2"/>
        <v>Mouse</v>
      </c>
    </row>
    <row r="23" spans="1:20" x14ac:dyDescent="0.3">
      <c r="A23" t="s">
        <v>98</v>
      </c>
      <c r="B23" t="s">
        <v>83</v>
      </c>
      <c r="C23" t="s">
        <v>50</v>
      </c>
      <c r="D23" t="s">
        <v>65</v>
      </c>
      <c r="E23" t="s">
        <v>56</v>
      </c>
      <c r="F23">
        <v>19</v>
      </c>
      <c r="G23">
        <v>500</v>
      </c>
      <c r="H23">
        <f t="shared" si="1"/>
        <v>9500</v>
      </c>
      <c r="I23">
        <v>6820</v>
      </c>
      <c r="J23" t="str">
        <f t="shared" si="0"/>
        <v>Met</v>
      </c>
      <c r="K23" t="s">
        <v>85</v>
      </c>
      <c r="S23" t="s">
        <v>56</v>
      </c>
      <c r="T23" t="str">
        <f t="shared" si="2"/>
        <v>Laptop</v>
      </c>
    </row>
    <row r="24" spans="1:20" x14ac:dyDescent="0.3">
      <c r="A24" t="s">
        <v>99</v>
      </c>
      <c r="B24" t="s">
        <v>49</v>
      </c>
      <c r="C24" t="s">
        <v>50</v>
      </c>
      <c r="D24" t="s">
        <v>73</v>
      </c>
      <c r="E24" t="s">
        <v>56</v>
      </c>
      <c r="F24">
        <v>2</v>
      </c>
      <c r="G24">
        <v>750</v>
      </c>
      <c r="H24">
        <f t="shared" si="1"/>
        <v>1500</v>
      </c>
      <c r="I24">
        <v>2580</v>
      </c>
      <c r="J24" t="str">
        <f t="shared" si="0"/>
        <v>Missed</v>
      </c>
      <c r="K24" t="s">
        <v>100</v>
      </c>
      <c r="S24" t="s">
        <v>56</v>
      </c>
      <c r="T24" t="str">
        <f t="shared" si="2"/>
        <v>Laptop</v>
      </c>
    </row>
    <row r="25" spans="1:20" x14ac:dyDescent="0.3">
      <c r="A25" t="s">
        <v>101</v>
      </c>
      <c r="B25" t="s">
        <v>49</v>
      </c>
      <c r="C25" t="s">
        <v>102</v>
      </c>
      <c r="D25" t="s">
        <v>73</v>
      </c>
      <c r="E25" t="s">
        <v>66</v>
      </c>
      <c r="F25">
        <v>19</v>
      </c>
      <c r="G25">
        <v>1000</v>
      </c>
      <c r="H25">
        <f t="shared" si="1"/>
        <v>19000</v>
      </c>
      <c r="I25">
        <v>3990</v>
      </c>
      <c r="J25" t="str">
        <f t="shared" si="0"/>
        <v>Met</v>
      </c>
      <c r="K25" t="s">
        <v>100</v>
      </c>
      <c r="S25" t="s">
        <v>103</v>
      </c>
      <c r="T25" t="str">
        <f t="shared" si="2"/>
        <v>Monitor</v>
      </c>
    </row>
    <row r="26" spans="1:20" x14ac:dyDescent="0.3">
      <c r="A26" t="s">
        <v>104</v>
      </c>
      <c r="B26" t="s">
        <v>83</v>
      </c>
      <c r="C26" t="s">
        <v>50</v>
      </c>
      <c r="D26" t="s">
        <v>51</v>
      </c>
      <c r="E26" t="s">
        <v>84</v>
      </c>
      <c r="F26">
        <v>12</v>
      </c>
      <c r="G26">
        <v>1000</v>
      </c>
      <c r="H26">
        <f t="shared" si="1"/>
        <v>12000</v>
      </c>
      <c r="I26">
        <v>5367</v>
      </c>
      <c r="J26" t="str">
        <f t="shared" si="0"/>
        <v>Met</v>
      </c>
      <c r="K26" t="s">
        <v>85</v>
      </c>
      <c r="S26" t="s">
        <v>84</v>
      </c>
      <c r="T26" t="str">
        <f t="shared" si="2"/>
        <v>Mouse</v>
      </c>
    </row>
    <row r="27" spans="1:20" x14ac:dyDescent="0.3">
      <c r="A27" t="s">
        <v>105</v>
      </c>
      <c r="B27" t="s">
        <v>49</v>
      </c>
      <c r="C27" t="s">
        <v>50</v>
      </c>
      <c r="D27" t="s">
        <v>51</v>
      </c>
      <c r="E27" t="s">
        <v>84</v>
      </c>
      <c r="F27">
        <v>11</v>
      </c>
      <c r="G27">
        <v>250</v>
      </c>
      <c r="H27">
        <f t="shared" si="1"/>
        <v>2750</v>
      </c>
      <c r="I27">
        <v>4036</v>
      </c>
      <c r="J27" t="str">
        <f t="shared" si="0"/>
        <v>Missed</v>
      </c>
      <c r="K27" t="s">
        <v>53</v>
      </c>
      <c r="S27" t="s">
        <v>84</v>
      </c>
      <c r="T27" t="str">
        <f t="shared" si="2"/>
        <v>Mouse</v>
      </c>
    </row>
    <row r="28" spans="1:20" x14ac:dyDescent="0.3">
      <c r="A28" t="s">
        <v>106</v>
      </c>
      <c r="B28" t="s">
        <v>63</v>
      </c>
      <c r="C28" t="s">
        <v>59</v>
      </c>
      <c r="D28" t="s">
        <v>55</v>
      </c>
      <c r="E28" t="s">
        <v>66</v>
      </c>
      <c r="F28">
        <v>9</v>
      </c>
      <c r="G28">
        <v>1000</v>
      </c>
      <c r="H28">
        <f t="shared" si="1"/>
        <v>9000</v>
      </c>
      <c r="I28">
        <v>4046</v>
      </c>
      <c r="J28" t="str">
        <f t="shared" si="0"/>
        <v>Met</v>
      </c>
      <c r="K28" t="s">
        <v>77</v>
      </c>
      <c r="S28" t="s">
        <v>66</v>
      </c>
      <c r="T28" t="str">
        <f t="shared" si="2"/>
        <v>Monitor</v>
      </c>
    </row>
    <row r="29" spans="1:20" x14ac:dyDescent="0.3">
      <c r="A29" t="s">
        <v>107</v>
      </c>
      <c r="B29" t="s">
        <v>80</v>
      </c>
      <c r="C29" t="s">
        <v>50</v>
      </c>
      <c r="D29" t="s">
        <v>51</v>
      </c>
      <c r="E29" t="s">
        <v>56</v>
      </c>
      <c r="F29">
        <v>3</v>
      </c>
      <c r="G29">
        <v>500</v>
      </c>
      <c r="H29">
        <f t="shared" si="1"/>
        <v>1500</v>
      </c>
      <c r="I29">
        <v>3362</v>
      </c>
      <c r="J29" t="str">
        <f t="shared" si="0"/>
        <v>Missed</v>
      </c>
      <c r="K29" t="s">
        <v>92</v>
      </c>
      <c r="S29" t="s">
        <v>56</v>
      </c>
      <c r="T29" t="str">
        <f t="shared" si="2"/>
        <v>Laptop</v>
      </c>
    </row>
    <row r="30" spans="1:20" x14ac:dyDescent="0.3">
      <c r="A30" t="s">
        <v>108</v>
      </c>
      <c r="B30" t="s">
        <v>83</v>
      </c>
      <c r="C30" t="s">
        <v>102</v>
      </c>
      <c r="D30" t="s">
        <v>51</v>
      </c>
      <c r="E30" t="s">
        <v>66</v>
      </c>
      <c r="F30">
        <v>13</v>
      </c>
      <c r="G30">
        <v>250</v>
      </c>
      <c r="H30">
        <f t="shared" si="1"/>
        <v>3250</v>
      </c>
      <c r="I30">
        <v>5198</v>
      </c>
      <c r="J30" t="str">
        <f t="shared" si="0"/>
        <v>Missed</v>
      </c>
      <c r="K30" t="s">
        <v>109</v>
      </c>
      <c r="S30" t="s">
        <v>66</v>
      </c>
      <c r="T30" t="str">
        <f t="shared" si="2"/>
        <v>Monitor</v>
      </c>
    </row>
    <row r="31" spans="1:20" x14ac:dyDescent="0.3">
      <c r="A31" t="s">
        <v>110</v>
      </c>
      <c r="B31" t="s">
        <v>63</v>
      </c>
      <c r="C31" t="s">
        <v>102</v>
      </c>
      <c r="D31" t="s">
        <v>73</v>
      </c>
      <c r="E31" t="s">
        <v>66</v>
      </c>
      <c r="F31">
        <v>10</v>
      </c>
      <c r="G31">
        <v>500</v>
      </c>
      <c r="H31">
        <f t="shared" si="1"/>
        <v>5000</v>
      </c>
      <c r="I31">
        <v>2479</v>
      </c>
      <c r="J31" t="str">
        <f t="shared" si="0"/>
        <v>Met</v>
      </c>
      <c r="K31" t="s">
        <v>111</v>
      </c>
      <c r="S31" t="s">
        <v>66</v>
      </c>
      <c r="T31" t="str">
        <f t="shared" si="2"/>
        <v>Monitor</v>
      </c>
    </row>
    <row r="32" spans="1:20" x14ac:dyDescent="0.3">
      <c r="A32" t="s">
        <v>112</v>
      </c>
      <c r="B32" t="s">
        <v>58</v>
      </c>
      <c r="C32" t="s">
        <v>64</v>
      </c>
      <c r="D32" t="s">
        <v>51</v>
      </c>
      <c r="E32" t="s">
        <v>56</v>
      </c>
      <c r="F32">
        <v>19</v>
      </c>
      <c r="G32">
        <v>1000</v>
      </c>
      <c r="H32">
        <f t="shared" si="1"/>
        <v>19000</v>
      </c>
      <c r="I32">
        <v>6119</v>
      </c>
      <c r="J32" t="str">
        <f t="shared" si="0"/>
        <v>Met</v>
      </c>
      <c r="K32" t="s">
        <v>113</v>
      </c>
      <c r="S32" t="s">
        <v>56</v>
      </c>
      <c r="T32" t="str">
        <f t="shared" si="2"/>
        <v>Laptop</v>
      </c>
    </row>
    <row r="33" spans="1:20" x14ac:dyDescent="0.3">
      <c r="A33" t="s">
        <v>106</v>
      </c>
      <c r="B33" t="s">
        <v>58</v>
      </c>
      <c r="C33" t="s">
        <v>50</v>
      </c>
      <c r="D33" t="s">
        <v>73</v>
      </c>
      <c r="E33" t="s">
        <v>56</v>
      </c>
      <c r="F33">
        <v>20</v>
      </c>
      <c r="G33">
        <v>250</v>
      </c>
      <c r="H33">
        <f t="shared" si="1"/>
        <v>5000</v>
      </c>
      <c r="I33">
        <v>7531</v>
      </c>
      <c r="J33" t="str">
        <f t="shared" si="0"/>
        <v>Missed</v>
      </c>
      <c r="K33" t="s">
        <v>89</v>
      </c>
      <c r="S33" t="s">
        <v>56</v>
      </c>
      <c r="T33" t="str">
        <f t="shared" si="2"/>
        <v>Laptop</v>
      </c>
    </row>
    <row r="34" spans="1:20" x14ac:dyDescent="0.3">
      <c r="A34" t="s">
        <v>75</v>
      </c>
      <c r="B34" t="s">
        <v>58</v>
      </c>
      <c r="C34" t="s">
        <v>59</v>
      </c>
      <c r="D34" t="s">
        <v>51</v>
      </c>
      <c r="E34" t="s">
        <v>56</v>
      </c>
      <c r="F34">
        <v>14</v>
      </c>
      <c r="G34">
        <v>750</v>
      </c>
      <c r="H34">
        <f t="shared" si="1"/>
        <v>10500</v>
      </c>
      <c r="I34">
        <v>4136</v>
      </c>
      <c r="J34" t="str">
        <f t="shared" si="0"/>
        <v>Met</v>
      </c>
      <c r="K34" t="s">
        <v>61</v>
      </c>
      <c r="S34" t="s">
        <v>56</v>
      </c>
      <c r="T34" t="str">
        <f t="shared" si="2"/>
        <v>Laptop</v>
      </c>
    </row>
    <row r="36" spans="1:20" x14ac:dyDescent="0.3">
      <c r="L36" s="48"/>
      <c r="M36" s="48"/>
      <c r="N36" s="48"/>
    </row>
    <row r="37" spans="1:20" x14ac:dyDescent="0.3">
      <c r="I37" s="8"/>
      <c r="L37" s="49" t="s">
        <v>147</v>
      </c>
      <c r="M37" s="40" t="s">
        <v>149</v>
      </c>
      <c r="N37" s="49" t="s">
        <v>150</v>
      </c>
      <c r="O37" s="40" t="s">
        <v>151</v>
      </c>
    </row>
    <row r="38" spans="1:20" x14ac:dyDescent="0.3">
      <c r="K38" s="47" t="s">
        <v>49</v>
      </c>
      <c r="L38">
        <f>MATCH(K38,B5:B34,0)</f>
        <v>1</v>
      </c>
      <c r="M38">
        <f>IFERROR(L38,0)</f>
        <v>1</v>
      </c>
      <c r="N38">
        <f t="shared" ref="N38:N43" si="3">_xlfn.IFNA(L38,0)</f>
        <v>1</v>
      </c>
    </row>
    <row r="39" spans="1:20" x14ac:dyDescent="0.3">
      <c r="G39" s="44" t="s">
        <v>144</v>
      </c>
      <c r="H39" t="str">
        <f>INDEX(TOLUTABLE,2,2)</f>
        <v>Techbams White</v>
      </c>
      <c r="K39" s="47" t="s">
        <v>58</v>
      </c>
      <c r="L39">
        <f t="shared" ref="L39:L43" si="4">MATCH(K39,B6:B35,0)</f>
        <v>2</v>
      </c>
      <c r="M39">
        <f t="shared" ref="M39:M43" si="5">IFERROR(L39,0)</f>
        <v>2</v>
      </c>
      <c r="N39">
        <f t="shared" si="3"/>
        <v>2</v>
      </c>
      <c r="O39" t="str">
        <f>INDEX(TOLUTABLE,MATCH(B8,B5:B34,0),3)</f>
        <v>Marketing</v>
      </c>
    </row>
    <row r="40" spans="1:20" x14ac:dyDescent="0.3">
      <c r="G40" s="45"/>
      <c r="K40" s="47" t="s">
        <v>145</v>
      </c>
      <c r="L40" t="e">
        <f t="shared" si="4"/>
        <v>#N/A</v>
      </c>
      <c r="M40">
        <f t="shared" si="5"/>
        <v>0</v>
      </c>
      <c r="N40">
        <f t="shared" si="3"/>
        <v>0</v>
      </c>
    </row>
    <row r="41" spans="1:20" x14ac:dyDescent="0.3">
      <c r="G41" s="44" t="s">
        <v>144</v>
      </c>
      <c r="H41" t="str">
        <f>INDEX(TOLUTABLE,4,4)</f>
        <v>West</v>
      </c>
      <c r="K41" s="47" t="s">
        <v>69</v>
      </c>
      <c r="L41">
        <f t="shared" si="4"/>
        <v>2</v>
      </c>
      <c r="M41">
        <f t="shared" si="5"/>
        <v>2</v>
      </c>
      <c r="N41">
        <f t="shared" si="3"/>
        <v>2</v>
      </c>
    </row>
    <row r="42" spans="1:20" x14ac:dyDescent="0.3">
      <c r="G42" s="45"/>
      <c r="K42" s="47" t="s">
        <v>146</v>
      </c>
      <c r="L42" t="e">
        <f t="shared" si="4"/>
        <v>#N/A</v>
      </c>
      <c r="M42">
        <f t="shared" si="5"/>
        <v>0</v>
      </c>
      <c r="N42">
        <f t="shared" si="3"/>
        <v>0</v>
      </c>
    </row>
    <row r="43" spans="1:20" ht="15" thickBot="1" x14ac:dyDescent="0.35">
      <c r="G43" s="46" t="s">
        <v>144</v>
      </c>
      <c r="H43" t="str">
        <f>INDEX(TOLUTABLE,5,2)</f>
        <v>David Lee</v>
      </c>
      <c r="K43" s="47" t="s">
        <v>83</v>
      </c>
      <c r="L43">
        <f t="shared" si="4"/>
        <v>5</v>
      </c>
      <c r="M43">
        <f t="shared" si="5"/>
        <v>5</v>
      </c>
      <c r="N43">
        <f t="shared" si="3"/>
        <v>5</v>
      </c>
      <c r="O43" t="str">
        <f>INDEX(TOLUTABLE,MATCH(B11,B5:B34,0),3)</f>
        <v>Marketing</v>
      </c>
    </row>
    <row r="44" spans="1:20" ht="15" thickTop="1" x14ac:dyDescent="0.3"/>
  </sheetData>
  <mergeCells count="4">
    <mergeCell ref="E1:I1"/>
    <mergeCell ref="E2:I2"/>
    <mergeCell ref="M3:N3"/>
    <mergeCell ref="M11:N11"/>
  </mergeCells>
  <dataValidations count="2">
    <dataValidation type="list" allowBlank="1" showInputMessage="1" showErrorMessage="1" sqref="M4 M13" xr:uid="{80648AD2-19AD-41ED-9209-839E268FE169}">
      <formula1>$B$5:$B$34</formula1>
    </dataValidation>
    <dataValidation type="list" allowBlank="1" showInputMessage="1" showErrorMessage="1" sqref="N4" xr:uid="{6F913ACC-4650-4EFF-A487-E10808ECA883}">
      <formula1>$C$4:$E$4</formula1>
    </dataValidation>
  </dataValidations>
  <hyperlinks>
    <hyperlink ref="K7" r:id="rId1" display="alice.johnson@datasoft.net" xr:uid="{F39286E8-A947-4CB9-99AA-1E5B74D53C68}"/>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BF5F7-8A4C-45BA-A9AC-9EE7BE5249DF}">
  <dimension ref="A1:R35"/>
  <sheetViews>
    <sheetView topLeftCell="C1" zoomScale="90" zoomScaleNormal="90" workbookViewId="0">
      <selection activeCell="Q1" sqref="Q1"/>
    </sheetView>
  </sheetViews>
  <sheetFormatPr defaultRowHeight="14.4" x14ac:dyDescent="0.3"/>
  <cols>
    <col min="1" max="1" width="10.109375" bestFit="1" customWidth="1"/>
    <col min="2" max="2" width="20.77734375" customWidth="1"/>
    <col min="3" max="4" width="11.109375" bestFit="1" customWidth="1"/>
    <col min="5" max="5" width="12.88671875" bestFit="1" customWidth="1"/>
    <col min="6" max="6" width="9.21875" bestFit="1" customWidth="1"/>
    <col min="7" max="7" width="8.88671875" bestFit="1" customWidth="1"/>
    <col min="8" max="8" width="12.77734375" bestFit="1" customWidth="1"/>
    <col min="9" max="9" width="7.33203125" customWidth="1"/>
    <col min="11" max="11" width="28" bestFit="1" customWidth="1"/>
    <col min="12" max="12" width="14" customWidth="1"/>
    <col min="13" max="13" width="15.21875" customWidth="1"/>
    <col min="14" max="14" width="20.21875" customWidth="1"/>
  </cols>
  <sheetData>
    <row r="1" spans="1:18" ht="41.4" x14ac:dyDescent="0.3">
      <c r="A1" s="2" t="s">
        <v>37</v>
      </c>
      <c r="B1" s="2" t="s">
        <v>38</v>
      </c>
      <c r="C1" s="2" t="s">
        <v>39</v>
      </c>
      <c r="D1" s="2" t="s">
        <v>40</v>
      </c>
      <c r="E1" s="2" t="s">
        <v>41</v>
      </c>
      <c r="F1" s="2" t="s">
        <v>42</v>
      </c>
      <c r="G1" s="2" t="s">
        <v>43</v>
      </c>
      <c r="H1" s="2" t="s">
        <v>44</v>
      </c>
      <c r="I1" s="2" t="s">
        <v>45</v>
      </c>
      <c r="J1" s="56" t="s">
        <v>46</v>
      </c>
      <c r="K1" s="2" t="s">
        <v>47</v>
      </c>
      <c r="L1" s="4" t="s">
        <v>115</v>
      </c>
      <c r="M1" s="4" t="s">
        <v>114</v>
      </c>
      <c r="N1" s="4" t="s">
        <v>116</v>
      </c>
      <c r="O1" s="5" t="s">
        <v>117</v>
      </c>
      <c r="P1" s="6" t="s">
        <v>118</v>
      </c>
      <c r="Q1" s="6" t="s">
        <v>213</v>
      </c>
      <c r="R1" s="7" t="s">
        <v>119</v>
      </c>
    </row>
    <row r="2" spans="1:18" x14ac:dyDescent="0.3">
      <c r="A2" t="s">
        <v>48</v>
      </c>
      <c r="B2" t="s">
        <v>49</v>
      </c>
      <c r="C2" t="s">
        <v>50</v>
      </c>
      <c r="D2" t="s">
        <v>51</v>
      </c>
      <c r="E2" t="s">
        <v>52</v>
      </c>
      <c r="F2">
        <v>8</v>
      </c>
      <c r="G2">
        <v>500</v>
      </c>
      <c r="H2">
        <f>F2*G2</f>
        <v>4000</v>
      </c>
      <c r="I2">
        <v>3143</v>
      </c>
      <c r="J2" t="str">
        <f t="shared" ref="J2:J31" si="0">IF(H2&gt;=I2,"Met","Missed")</f>
        <v>Met</v>
      </c>
      <c r="K2" t="s">
        <v>53</v>
      </c>
      <c r="L2" t="str">
        <f>_xlfn.TEXTBEFORE(K:K, ".")</f>
        <v>Techbams</v>
      </c>
      <c r="M2" t="str" cm="1">
        <f t="array" ref="M2:M31">_xlfn.TEXTAFTER(K2:K31,"@")</f>
        <v>datasoft.net</v>
      </c>
      <c r="N2" t="str" cm="1">
        <f t="array" ref="N2:N31">UPPER(B2:B31)</f>
        <v>TECHBAMS WHITE</v>
      </c>
      <c r="O2" cm="1">
        <f t="array" ref="O2:O31">LEN(TRIM(E2:E31))</f>
        <v>8</v>
      </c>
      <c r="P2" cm="1">
        <f t="array" ref="P2:P31">MONTH(A2:A31)</f>
        <v>1</v>
      </c>
      <c r="Q2" t="str">
        <f>TEXT(A2,"mmmm")</f>
        <v>January</v>
      </c>
      <c r="R2">
        <f>LEN('Conditional Formating'!B2)</f>
        <v>14</v>
      </c>
    </row>
    <row r="3" spans="1:18" x14ac:dyDescent="0.3">
      <c r="A3" t="s">
        <v>54</v>
      </c>
      <c r="B3" t="s">
        <v>49</v>
      </c>
      <c r="C3" t="s">
        <v>50</v>
      </c>
      <c r="D3" t="s">
        <v>55</v>
      </c>
      <c r="E3" t="s">
        <v>56</v>
      </c>
      <c r="F3">
        <v>1</v>
      </c>
      <c r="G3">
        <v>250</v>
      </c>
      <c r="H3">
        <f t="shared" ref="H3:H31" si="1">F3*G3</f>
        <v>250</v>
      </c>
      <c r="I3">
        <v>3791</v>
      </c>
      <c r="J3" t="str">
        <f t="shared" si="0"/>
        <v>Missed</v>
      </c>
      <c r="K3" t="s">
        <v>53</v>
      </c>
      <c r="L3" t="str">
        <f t="shared" ref="L3:L31" si="2">_xlfn.TEXTBEFORE(K:K, ".")</f>
        <v>Techbams</v>
      </c>
      <c r="M3" t="str">
        <v>datasoft.net</v>
      </c>
      <c r="N3" t="str">
        <v>TECHBAMS WHITE</v>
      </c>
      <c r="O3">
        <v>6</v>
      </c>
      <c r="P3">
        <v>3</v>
      </c>
      <c r="Q3" t="str">
        <f t="shared" ref="Q3:Q31" si="3">TEXT(A3,"mmmm")</f>
        <v>March</v>
      </c>
      <c r="R3">
        <f>LEN('Conditional Formating'!B3)</f>
        <v>14</v>
      </c>
    </row>
    <row r="4" spans="1:18" x14ac:dyDescent="0.3">
      <c r="A4" t="s">
        <v>57</v>
      </c>
      <c r="B4" t="s">
        <v>58</v>
      </c>
      <c r="C4" t="s">
        <v>59</v>
      </c>
      <c r="D4" t="s">
        <v>55</v>
      </c>
      <c r="E4" t="s">
        <v>60</v>
      </c>
      <c r="F4">
        <v>15</v>
      </c>
      <c r="G4">
        <v>750</v>
      </c>
      <c r="H4">
        <f t="shared" si="1"/>
        <v>11250</v>
      </c>
      <c r="I4">
        <v>2053</v>
      </c>
      <c r="J4" t="str">
        <f t="shared" si="0"/>
        <v>Met</v>
      </c>
      <c r="K4" s="3" t="s">
        <v>61</v>
      </c>
      <c r="L4" t="str">
        <f t="shared" si="2"/>
        <v>Kemi</v>
      </c>
      <c r="M4" t="str">
        <v>datasoft.net</v>
      </c>
      <c r="N4" t="str">
        <v>KEMI JOHNSON</v>
      </c>
      <c r="O4">
        <v>7</v>
      </c>
      <c r="P4">
        <v>1</v>
      </c>
      <c r="Q4" t="str">
        <f t="shared" si="3"/>
        <v>January</v>
      </c>
      <c r="R4">
        <f>LEN('Conditional Formating'!B4)</f>
        <v>12</v>
      </c>
    </row>
    <row r="5" spans="1:18" x14ac:dyDescent="0.3">
      <c r="A5" t="s">
        <v>62</v>
      </c>
      <c r="B5" t="s">
        <v>63</v>
      </c>
      <c r="C5" t="s">
        <v>64</v>
      </c>
      <c r="D5" t="s">
        <v>65</v>
      </c>
      <c r="E5" t="s">
        <v>66</v>
      </c>
      <c r="F5">
        <v>7</v>
      </c>
      <c r="G5">
        <v>750</v>
      </c>
      <c r="H5">
        <f t="shared" si="1"/>
        <v>5250</v>
      </c>
      <c r="I5">
        <v>2837</v>
      </c>
      <c r="J5" t="str">
        <f t="shared" si="0"/>
        <v>Met</v>
      </c>
      <c r="K5" t="s">
        <v>67</v>
      </c>
      <c r="L5" t="str">
        <f t="shared" si="2"/>
        <v>david</v>
      </c>
      <c r="M5" t="str">
        <v>techcorp.com</v>
      </c>
      <c r="N5" t="str">
        <v>DAVID LEE</v>
      </c>
      <c r="O5">
        <v>7</v>
      </c>
      <c r="P5">
        <v>2</v>
      </c>
      <c r="Q5" t="str">
        <f t="shared" si="3"/>
        <v>February</v>
      </c>
      <c r="R5">
        <f>LEN('Conditional Formating'!B5)</f>
        <v>9</v>
      </c>
    </row>
    <row r="6" spans="1:18" x14ac:dyDescent="0.3">
      <c r="A6" t="s">
        <v>68</v>
      </c>
      <c r="B6" t="s">
        <v>69</v>
      </c>
      <c r="C6" t="s">
        <v>64</v>
      </c>
      <c r="D6" t="s">
        <v>65</v>
      </c>
      <c r="E6" t="s">
        <v>70</v>
      </c>
      <c r="F6">
        <v>15</v>
      </c>
      <c r="G6">
        <v>250</v>
      </c>
      <c r="H6">
        <f t="shared" si="1"/>
        <v>3750</v>
      </c>
      <c r="I6">
        <v>5100</v>
      </c>
      <c r="J6" t="str">
        <f t="shared" si="0"/>
        <v>Missed</v>
      </c>
      <c r="K6" t="s">
        <v>71</v>
      </c>
      <c r="L6" t="str">
        <f t="shared" si="2"/>
        <v>clara</v>
      </c>
      <c r="M6" t="str">
        <v>bizware.org</v>
      </c>
      <c r="N6" t="str">
        <v>CLARA DAVIS</v>
      </c>
      <c r="O6">
        <v>6</v>
      </c>
      <c r="P6">
        <v>3</v>
      </c>
      <c r="Q6" t="str">
        <f t="shared" si="3"/>
        <v>March</v>
      </c>
      <c r="R6">
        <f>LEN('Conditional Formating'!B6)</f>
        <v>11</v>
      </c>
    </row>
    <row r="7" spans="1:18" x14ac:dyDescent="0.3">
      <c r="A7" t="s">
        <v>72</v>
      </c>
      <c r="B7" t="s">
        <v>49</v>
      </c>
      <c r="C7" t="s">
        <v>64</v>
      </c>
      <c r="D7" t="s">
        <v>73</v>
      </c>
      <c r="E7" t="s">
        <v>56</v>
      </c>
      <c r="F7">
        <v>2</v>
      </c>
      <c r="G7">
        <v>500</v>
      </c>
      <c r="H7">
        <f t="shared" si="1"/>
        <v>1000</v>
      </c>
      <c r="I7">
        <v>4370</v>
      </c>
      <c r="J7" t="str">
        <f t="shared" si="0"/>
        <v>Missed</v>
      </c>
      <c r="K7" t="s">
        <v>74</v>
      </c>
      <c r="L7" t="str">
        <f t="shared" si="2"/>
        <v>Techbams</v>
      </c>
      <c r="M7" t="str">
        <v>techcorp.com</v>
      </c>
      <c r="N7" t="str">
        <v>TECHBAMS WHITE</v>
      </c>
      <c r="O7">
        <v>6</v>
      </c>
      <c r="P7">
        <v>1</v>
      </c>
      <c r="Q7" t="str">
        <f t="shared" si="3"/>
        <v>January</v>
      </c>
      <c r="R7">
        <f>LEN('Conditional Formating'!B7)</f>
        <v>14</v>
      </c>
    </row>
    <row r="8" spans="1:18" x14ac:dyDescent="0.3">
      <c r="A8" t="s">
        <v>75</v>
      </c>
      <c r="B8" t="s">
        <v>63</v>
      </c>
      <c r="C8" t="s">
        <v>64</v>
      </c>
      <c r="D8" t="s">
        <v>55</v>
      </c>
      <c r="E8" t="s">
        <v>76</v>
      </c>
      <c r="F8">
        <v>6</v>
      </c>
      <c r="G8">
        <v>750</v>
      </c>
      <c r="H8">
        <f t="shared" si="1"/>
        <v>4500</v>
      </c>
      <c r="I8">
        <v>4910</v>
      </c>
      <c r="J8" t="str">
        <f t="shared" si="0"/>
        <v>Missed</v>
      </c>
      <c r="K8" t="s">
        <v>77</v>
      </c>
      <c r="L8" t="str">
        <f t="shared" si="2"/>
        <v>david</v>
      </c>
      <c r="M8" t="str">
        <v>bizware.org</v>
      </c>
      <c r="N8" t="str">
        <v>DAVID LEE</v>
      </c>
      <c r="O8">
        <v>8</v>
      </c>
      <c r="P8">
        <v>3</v>
      </c>
      <c r="Q8" t="str">
        <f t="shared" si="3"/>
        <v>March</v>
      </c>
      <c r="R8">
        <f>LEN('Conditional Formating'!B8)</f>
        <v>9</v>
      </c>
    </row>
    <row r="9" spans="1:18" x14ac:dyDescent="0.3">
      <c r="A9" t="s">
        <v>78</v>
      </c>
      <c r="B9" t="s">
        <v>49</v>
      </c>
      <c r="C9" t="s">
        <v>50</v>
      </c>
      <c r="D9" t="s">
        <v>73</v>
      </c>
      <c r="E9" t="s">
        <v>66</v>
      </c>
      <c r="F9">
        <v>6</v>
      </c>
      <c r="G9">
        <v>1000</v>
      </c>
      <c r="H9">
        <f t="shared" si="1"/>
        <v>6000</v>
      </c>
      <c r="I9">
        <v>5108</v>
      </c>
      <c r="J9" t="str">
        <f t="shared" si="0"/>
        <v>Met</v>
      </c>
      <c r="K9" t="s">
        <v>53</v>
      </c>
      <c r="L9" t="str">
        <f t="shared" si="2"/>
        <v>Techbams</v>
      </c>
      <c r="M9" t="str">
        <v>datasoft.net</v>
      </c>
      <c r="N9" t="str">
        <v>TECHBAMS WHITE</v>
      </c>
      <c r="O9">
        <v>7</v>
      </c>
      <c r="P9">
        <v>3</v>
      </c>
      <c r="Q9" t="str">
        <f t="shared" si="3"/>
        <v>March</v>
      </c>
      <c r="R9">
        <f>LEN('Conditional Formating'!B9)</f>
        <v>14</v>
      </c>
    </row>
    <row r="10" spans="1:18" x14ac:dyDescent="0.3">
      <c r="A10" t="s">
        <v>79</v>
      </c>
      <c r="B10" t="s">
        <v>80</v>
      </c>
      <c r="C10" t="s">
        <v>59</v>
      </c>
      <c r="D10" t="s">
        <v>65</v>
      </c>
      <c r="E10" t="s">
        <v>56</v>
      </c>
      <c r="F10">
        <v>8</v>
      </c>
      <c r="G10">
        <v>250</v>
      </c>
      <c r="H10">
        <f t="shared" si="1"/>
        <v>2000</v>
      </c>
      <c r="I10">
        <v>4584</v>
      </c>
      <c r="J10" t="str">
        <f t="shared" si="0"/>
        <v>Missed</v>
      </c>
      <c r="K10" t="s">
        <v>81</v>
      </c>
      <c r="L10" t="str">
        <f t="shared" si="2"/>
        <v>Bright</v>
      </c>
      <c r="M10" t="str">
        <v>techcorp.com</v>
      </c>
      <c r="N10" t="str">
        <v>BRIGHT KING</v>
      </c>
      <c r="O10">
        <v>6</v>
      </c>
      <c r="P10">
        <v>2</v>
      </c>
      <c r="Q10" t="str">
        <f t="shared" si="3"/>
        <v>February</v>
      </c>
      <c r="R10">
        <f>LEN('Conditional Formating'!B10)</f>
        <v>11</v>
      </c>
    </row>
    <row r="11" spans="1:18" x14ac:dyDescent="0.3">
      <c r="A11" t="s">
        <v>82</v>
      </c>
      <c r="B11" t="s">
        <v>83</v>
      </c>
      <c r="C11" t="s">
        <v>64</v>
      </c>
      <c r="D11" t="s">
        <v>73</v>
      </c>
      <c r="E11" t="s">
        <v>84</v>
      </c>
      <c r="F11">
        <v>13</v>
      </c>
      <c r="G11">
        <v>1000</v>
      </c>
      <c r="H11">
        <f t="shared" si="1"/>
        <v>13000</v>
      </c>
      <c r="I11">
        <v>3170</v>
      </c>
      <c r="J11" t="str">
        <f t="shared" si="0"/>
        <v>Met</v>
      </c>
      <c r="K11" t="s">
        <v>85</v>
      </c>
      <c r="L11" t="str">
        <f t="shared" si="2"/>
        <v>Nike</v>
      </c>
      <c r="M11" t="str">
        <v>techcorp.com</v>
      </c>
      <c r="N11" t="str">
        <v>NIKE SMITH</v>
      </c>
      <c r="O11">
        <v>5</v>
      </c>
      <c r="P11">
        <v>1</v>
      </c>
      <c r="Q11" t="str">
        <f t="shared" si="3"/>
        <v>January</v>
      </c>
      <c r="R11">
        <f>LEN('Conditional Formating'!B11)</f>
        <v>10</v>
      </c>
    </row>
    <row r="12" spans="1:18" x14ac:dyDescent="0.3">
      <c r="A12" t="s">
        <v>86</v>
      </c>
      <c r="B12" t="s">
        <v>49</v>
      </c>
      <c r="C12" t="s">
        <v>64</v>
      </c>
      <c r="D12" t="s">
        <v>55</v>
      </c>
      <c r="E12" t="s">
        <v>87</v>
      </c>
      <c r="F12">
        <v>12</v>
      </c>
      <c r="G12">
        <v>500</v>
      </c>
      <c r="H12">
        <f t="shared" si="1"/>
        <v>6000</v>
      </c>
      <c r="I12">
        <v>3133</v>
      </c>
      <c r="J12" t="str">
        <f t="shared" si="0"/>
        <v>Met</v>
      </c>
      <c r="K12" t="s">
        <v>74</v>
      </c>
      <c r="L12" t="str">
        <f t="shared" si="2"/>
        <v>Techbams</v>
      </c>
      <c r="M12" t="str">
        <v>techcorp.com</v>
      </c>
      <c r="N12" t="str">
        <v>TECHBAMS WHITE</v>
      </c>
      <c r="O12">
        <v>5</v>
      </c>
      <c r="P12">
        <v>2</v>
      </c>
      <c r="Q12" t="str">
        <f t="shared" si="3"/>
        <v>February</v>
      </c>
      <c r="R12">
        <f>LEN('Conditional Formating'!B12)</f>
        <v>14</v>
      </c>
    </row>
    <row r="13" spans="1:18" x14ac:dyDescent="0.3">
      <c r="A13" t="s">
        <v>88</v>
      </c>
      <c r="B13" t="s">
        <v>58</v>
      </c>
      <c r="C13" t="s">
        <v>50</v>
      </c>
      <c r="D13" t="s">
        <v>73</v>
      </c>
      <c r="E13" t="s">
        <v>66</v>
      </c>
      <c r="F13">
        <v>14</v>
      </c>
      <c r="G13">
        <v>250</v>
      </c>
      <c r="H13">
        <f t="shared" si="1"/>
        <v>3500</v>
      </c>
      <c r="I13">
        <v>5152</v>
      </c>
      <c r="J13" t="str">
        <f t="shared" si="0"/>
        <v>Missed</v>
      </c>
      <c r="K13" t="s">
        <v>89</v>
      </c>
      <c r="L13" t="str">
        <f t="shared" si="2"/>
        <v>Kemi</v>
      </c>
      <c r="M13" t="str">
        <v>bizware.org</v>
      </c>
      <c r="N13" t="str">
        <v>KEMI JOHNSON</v>
      </c>
      <c r="O13">
        <v>7</v>
      </c>
      <c r="P13">
        <v>3</v>
      </c>
      <c r="Q13" t="str">
        <f t="shared" si="3"/>
        <v>March</v>
      </c>
      <c r="R13">
        <f>LEN('Conditional Formating'!B13)</f>
        <v>12</v>
      </c>
    </row>
    <row r="14" spans="1:18" x14ac:dyDescent="0.3">
      <c r="A14" t="s">
        <v>90</v>
      </c>
      <c r="B14" t="s">
        <v>80</v>
      </c>
      <c r="C14" t="s">
        <v>64</v>
      </c>
      <c r="D14" t="s">
        <v>51</v>
      </c>
      <c r="E14" t="s">
        <v>91</v>
      </c>
      <c r="F14">
        <v>18</v>
      </c>
      <c r="G14">
        <v>750</v>
      </c>
      <c r="H14">
        <f t="shared" si="1"/>
        <v>13500</v>
      </c>
      <c r="I14">
        <v>7250</v>
      </c>
      <c r="J14" t="str">
        <f t="shared" si="0"/>
        <v>Met</v>
      </c>
      <c r="K14" t="s">
        <v>92</v>
      </c>
      <c r="L14" t="str">
        <f t="shared" si="2"/>
        <v>Bright</v>
      </c>
      <c r="M14" t="str">
        <v>bizware.org</v>
      </c>
      <c r="N14" t="str">
        <v>BRIGHT KING</v>
      </c>
      <c r="O14">
        <v>6</v>
      </c>
      <c r="P14">
        <v>1</v>
      </c>
      <c r="Q14" t="str">
        <f t="shared" si="3"/>
        <v>January</v>
      </c>
      <c r="R14">
        <f>LEN('Conditional Formating'!B14)</f>
        <v>11</v>
      </c>
    </row>
    <row r="15" spans="1:18" x14ac:dyDescent="0.3">
      <c r="A15" t="s">
        <v>93</v>
      </c>
      <c r="B15" t="s">
        <v>63</v>
      </c>
      <c r="C15" t="s">
        <v>59</v>
      </c>
      <c r="D15" t="s">
        <v>55</v>
      </c>
      <c r="E15" t="s">
        <v>56</v>
      </c>
      <c r="F15">
        <v>9</v>
      </c>
      <c r="G15">
        <v>500</v>
      </c>
      <c r="H15">
        <f t="shared" si="1"/>
        <v>4500</v>
      </c>
      <c r="I15">
        <v>6158</v>
      </c>
      <c r="J15" t="str">
        <f t="shared" si="0"/>
        <v>Missed</v>
      </c>
      <c r="K15" t="s">
        <v>77</v>
      </c>
      <c r="L15" t="str">
        <f t="shared" si="2"/>
        <v>david</v>
      </c>
      <c r="M15" t="str">
        <v>bizware.org</v>
      </c>
      <c r="N15" t="str">
        <v>DAVID LEE</v>
      </c>
      <c r="O15">
        <v>6</v>
      </c>
      <c r="P15">
        <v>3</v>
      </c>
      <c r="Q15" t="str">
        <f t="shared" si="3"/>
        <v>March</v>
      </c>
      <c r="R15">
        <f>LEN('Conditional Formating'!B15)</f>
        <v>9</v>
      </c>
    </row>
    <row r="16" spans="1:18" x14ac:dyDescent="0.3">
      <c r="A16" t="s">
        <v>94</v>
      </c>
      <c r="B16" t="s">
        <v>49</v>
      </c>
      <c r="C16" t="s">
        <v>59</v>
      </c>
      <c r="D16" t="s">
        <v>73</v>
      </c>
      <c r="E16" t="s">
        <v>52</v>
      </c>
      <c r="F16">
        <v>6</v>
      </c>
      <c r="G16">
        <v>250</v>
      </c>
      <c r="H16">
        <f t="shared" si="1"/>
        <v>1500</v>
      </c>
      <c r="I16">
        <v>6906</v>
      </c>
      <c r="J16" t="str">
        <f t="shared" si="0"/>
        <v>Missed</v>
      </c>
      <c r="K16" t="s">
        <v>74</v>
      </c>
      <c r="L16" t="str">
        <f t="shared" si="2"/>
        <v>Techbams</v>
      </c>
      <c r="M16" t="str">
        <v>techcorp.com</v>
      </c>
      <c r="N16" t="str">
        <v>TECHBAMS WHITE</v>
      </c>
      <c r="O16">
        <v>8</v>
      </c>
      <c r="P16">
        <v>2</v>
      </c>
      <c r="Q16" t="str">
        <f t="shared" si="3"/>
        <v>February</v>
      </c>
      <c r="R16">
        <f>LEN('Conditional Formating'!B16)</f>
        <v>14</v>
      </c>
    </row>
    <row r="17" spans="1:18" x14ac:dyDescent="0.3">
      <c r="A17" t="s">
        <v>72</v>
      </c>
      <c r="B17" t="s">
        <v>58</v>
      </c>
      <c r="C17" t="s">
        <v>64</v>
      </c>
      <c r="D17" t="s">
        <v>65</v>
      </c>
      <c r="E17" t="s">
        <v>95</v>
      </c>
      <c r="F17">
        <v>2</v>
      </c>
      <c r="G17">
        <v>500</v>
      </c>
      <c r="H17">
        <f t="shared" si="1"/>
        <v>1000</v>
      </c>
      <c r="I17">
        <v>6647</v>
      </c>
      <c r="J17" t="str">
        <f t="shared" si="0"/>
        <v>Missed</v>
      </c>
      <c r="K17" t="s">
        <v>61</v>
      </c>
      <c r="L17" t="str">
        <f t="shared" si="2"/>
        <v>Kemi</v>
      </c>
      <c r="M17" t="str">
        <v>datasoft.net</v>
      </c>
      <c r="N17" t="str">
        <v>KEMI JOHNSON</v>
      </c>
      <c r="O17">
        <v>7</v>
      </c>
      <c r="P17">
        <v>1</v>
      </c>
      <c r="Q17" t="str">
        <f t="shared" si="3"/>
        <v>January</v>
      </c>
      <c r="R17">
        <f>LEN('Conditional Formating'!B17)</f>
        <v>12</v>
      </c>
    </row>
    <row r="18" spans="1:18" x14ac:dyDescent="0.3">
      <c r="A18" t="s">
        <v>96</v>
      </c>
      <c r="B18" t="s">
        <v>63</v>
      </c>
      <c r="C18" t="s">
        <v>50</v>
      </c>
      <c r="D18" t="s">
        <v>73</v>
      </c>
      <c r="E18" t="s">
        <v>66</v>
      </c>
      <c r="F18">
        <v>16</v>
      </c>
      <c r="G18">
        <v>500</v>
      </c>
      <c r="H18">
        <f t="shared" si="1"/>
        <v>8000</v>
      </c>
      <c r="I18">
        <v>4171</v>
      </c>
      <c r="J18" t="str">
        <f t="shared" si="0"/>
        <v>Met</v>
      </c>
      <c r="K18" t="s">
        <v>77</v>
      </c>
      <c r="L18" t="str">
        <f t="shared" si="2"/>
        <v>david</v>
      </c>
      <c r="M18" t="str">
        <v>bizware.org</v>
      </c>
      <c r="N18" t="str">
        <v>DAVID LEE</v>
      </c>
      <c r="O18">
        <v>7</v>
      </c>
      <c r="P18">
        <v>3</v>
      </c>
      <c r="Q18" t="str">
        <f t="shared" si="3"/>
        <v>March</v>
      </c>
      <c r="R18">
        <f>LEN('Conditional Formating'!B18)</f>
        <v>9</v>
      </c>
    </row>
    <row r="19" spans="1:18" x14ac:dyDescent="0.3">
      <c r="A19" t="s">
        <v>97</v>
      </c>
      <c r="B19" t="s">
        <v>83</v>
      </c>
      <c r="C19" t="s">
        <v>59</v>
      </c>
      <c r="D19" t="s">
        <v>65</v>
      </c>
      <c r="E19" t="s">
        <v>84</v>
      </c>
      <c r="F19">
        <v>12</v>
      </c>
      <c r="G19">
        <v>1000</v>
      </c>
      <c r="H19">
        <f t="shared" si="1"/>
        <v>12000</v>
      </c>
      <c r="I19">
        <v>6239</v>
      </c>
      <c r="J19" t="str">
        <f t="shared" si="0"/>
        <v>Met</v>
      </c>
      <c r="K19" t="s">
        <v>85</v>
      </c>
      <c r="L19" t="str">
        <f t="shared" si="2"/>
        <v>Nike</v>
      </c>
      <c r="M19" t="str">
        <v>techcorp.com</v>
      </c>
      <c r="N19" t="str">
        <v>NIKE SMITH</v>
      </c>
      <c r="O19">
        <v>5</v>
      </c>
      <c r="P19">
        <v>1</v>
      </c>
      <c r="Q19" t="str">
        <f t="shared" si="3"/>
        <v>January</v>
      </c>
      <c r="R19">
        <f>LEN('Conditional Formating'!B19)</f>
        <v>10</v>
      </c>
    </row>
    <row r="20" spans="1:18" x14ac:dyDescent="0.3">
      <c r="A20" t="s">
        <v>98</v>
      </c>
      <c r="B20" t="s">
        <v>83</v>
      </c>
      <c r="C20" t="s">
        <v>50</v>
      </c>
      <c r="D20" t="s">
        <v>65</v>
      </c>
      <c r="E20" t="s">
        <v>56</v>
      </c>
      <c r="F20">
        <v>19</v>
      </c>
      <c r="G20">
        <v>500</v>
      </c>
      <c r="H20">
        <f t="shared" si="1"/>
        <v>9500</v>
      </c>
      <c r="I20">
        <v>6820</v>
      </c>
      <c r="J20" t="str">
        <f t="shared" si="0"/>
        <v>Met</v>
      </c>
      <c r="K20" t="s">
        <v>85</v>
      </c>
      <c r="L20" t="str">
        <f t="shared" si="2"/>
        <v>Nike</v>
      </c>
      <c r="M20" t="str">
        <v>techcorp.com</v>
      </c>
      <c r="N20" t="str">
        <v>NIKE SMITH</v>
      </c>
      <c r="O20">
        <v>6</v>
      </c>
      <c r="P20">
        <v>1</v>
      </c>
      <c r="Q20" t="str">
        <f t="shared" si="3"/>
        <v>January</v>
      </c>
      <c r="R20">
        <f>LEN('Conditional Formating'!B20)</f>
        <v>10</v>
      </c>
    </row>
    <row r="21" spans="1:18" x14ac:dyDescent="0.3">
      <c r="A21" t="s">
        <v>99</v>
      </c>
      <c r="B21" t="s">
        <v>49</v>
      </c>
      <c r="C21" t="s">
        <v>50</v>
      </c>
      <c r="D21" t="s">
        <v>73</v>
      </c>
      <c r="E21" t="s">
        <v>56</v>
      </c>
      <c r="F21">
        <v>2</v>
      </c>
      <c r="G21">
        <v>750</v>
      </c>
      <c r="H21">
        <f t="shared" si="1"/>
        <v>1500</v>
      </c>
      <c r="I21">
        <v>2580</v>
      </c>
      <c r="J21" t="str">
        <f t="shared" si="0"/>
        <v>Missed</v>
      </c>
      <c r="K21" t="s">
        <v>100</v>
      </c>
      <c r="L21" t="str">
        <f t="shared" si="2"/>
        <v>Techbams</v>
      </c>
      <c r="M21" t="str">
        <v>bizware.org</v>
      </c>
      <c r="N21" t="str">
        <v>TECHBAMS WHITE</v>
      </c>
      <c r="O21">
        <v>6</v>
      </c>
      <c r="P21">
        <v>1</v>
      </c>
      <c r="Q21" t="str">
        <f t="shared" si="3"/>
        <v>January</v>
      </c>
      <c r="R21">
        <f>LEN('Conditional Formating'!B21)</f>
        <v>14</v>
      </c>
    </row>
    <row r="22" spans="1:18" x14ac:dyDescent="0.3">
      <c r="A22" t="s">
        <v>101</v>
      </c>
      <c r="B22" t="s">
        <v>49</v>
      </c>
      <c r="C22" t="s">
        <v>102</v>
      </c>
      <c r="D22" t="s">
        <v>73</v>
      </c>
      <c r="E22" t="s">
        <v>103</v>
      </c>
      <c r="F22">
        <v>19</v>
      </c>
      <c r="G22">
        <v>1000</v>
      </c>
      <c r="H22">
        <f t="shared" si="1"/>
        <v>19000</v>
      </c>
      <c r="I22">
        <v>3990</v>
      </c>
      <c r="J22" t="str">
        <f t="shared" si="0"/>
        <v>Met</v>
      </c>
      <c r="K22" t="s">
        <v>100</v>
      </c>
      <c r="L22" t="str">
        <f t="shared" si="2"/>
        <v>Techbams</v>
      </c>
      <c r="M22" t="str">
        <v>bizware.org</v>
      </c>
      <c r="N22" t="str">
        <v>TECHBAMS WHITE</v>
      </c>
      <c r="O22">
        <v>7</v>
      </c>
      <c r="P22">
        <v>2</v>
      </c>
      <c r="Q22" t="str">
        <f t="shared" si="3"/>
        <v>February</v>
      </c>
      <c r="R22">
        <f>LEN('Conditional Formating'!B22)</f>
        <v>14</v>
      </c>
    </row>
    <row r="23" spans="1:18" x14ac:dyDescent="0.3">
      <c r="A23" t="s">
        <v>104</v>
      </c>
      <c r="B23" t="s">
        <v>83</v>
      </c>
      <c r="C23" t="s">
        <v>50</v>
      </c>
      <c r="D23" t="s">
        <v>51</v>
      </c>
      <c r="E23" t="s">
        <v>84</v>
      </c>
      <c r="F23">
        <v>12</v>
      </c>
      <c r="G23">
        <v>1000</v>
      </c>
      <c r="H23">
        <f t="shared" si="1"/>
        <v>12000</v>
      </c>
      <c r="I23">
        <v>5367</v>
      </c>
      <c r="J23" t="str">
        <f t="shared" si="0"/>
        <v>Met</v>
      </c>
      <c r="K23" t="s">
        <v>85</v>
      </c>
      <c r="L23" t="str">
        <f t="shared" si="2"/>
        <v>Nike</v>
      </c>
      <c r="M23" t="str">
        <v>techcorp.com</v>
      </c>
      <c r="N23" t="str">
        <v>NIKE SMITH</v>
      </c>
      <c r="O23">
        <v>5</v>
      </c>
      <c r="P23">
        <v>3</v>
      </c>
      <c r="Q23" t="str">
        <f t="shared" si="3"/>
        <v>March</v>
      </c>
      <c r="R23">
        <f>LEN('Conditional Formating'!B23)</f>
        <v>10</v>
      </c>
    </row>
    <row r="24" spans="1:18" x14ac:dyDescent="0.3">
      <c r="A24" t="s">
        <v>105</v>
      </c>
      <c r="B24" t="s">
        <v>49</v>
      </c>
      <c r="C24" t="s">
        <v>50</v>
      </c>
      <c r="D24" t="s">
        <v>51</v>
      </c>
      <c r="E24" t="s">
        <v>84</v>
      </c>
      <c r="F24">
        <v>11</v>
      </c>
      <c r="G24">
        <v>250</v>
      </c>
      <c r="H24">
        <f t="shared" si="1"/>
        <v>2750</v>
      </c>
      <c r="I24">
        <v>4036</v>
      </c>
      <c r="J24" t="str">
        <f t="shared" si="0"/>
        <v>Missed</v>
      </c>
      <c r="K24" t="s">
        <v>53</v>
      </c>
      <c r="L24" t="str">
        <f t="shared" si="2"/>
        <v>Techbams</v>
      </c>
      <c r="M24" t="str">
        <v>datasoft.net</v>
      </c>
      <c r="N24" t="str">
        <v>TECHBAMS WHITE</v>
      </c>
      <c r="O24">
        <v>5</v>
      </c>
      <c r="P24">
        <v>1</v>
      </c>
      <c r="Q24" t="str">
        <f t="shared" si="3"/>
        <v>January</v>
      </c>
      <c r="R24">
        <f>LEN('Conditional Formating'!B24)</f>
        <v>14</v>
      </c>
    </row>
    <row r="25" spans="1:18" x14ac:dyDescent="0.3">
      <c r="A25" t="s">
        <v>106</v>
      </c>
      <c r="B25" t="s">
        <v>63</v>
      </c>
      <c r="C25" t="s">
        <v>59</v>
      </c>
      <c r="D25" t="s">
        <v>55</v>
      </c>
      <c r="E25" t="s">
        <v>66</v>
      </c>
      <c r="F25">
        <v>9</v>
      </c>
      <c r="G25">
        <v>1000</v>
      </c>
      <c r="H25">
        <f t="shared" si="1"/>
        <v>9000</v>
      </c>
      <c r="I25">
        <v>4046</v>
      </c>
      <c r="J25" t="str">
        <f t="shared" si="0"/>
        <v>Met</v>
      </c>
      <c r="K25" t="s">
        <v>77</v>
      </c>
      <c r="L25" t="str">
        <f t="shared" si="2"/>
        <v>david</v>
      </c>
      <c r="M25" t="str">
        <v>bizware.org</v>
      </c>
      <c r="N25" t="str">
        <v>DAVID LEE</v>
      </c>
      <c r="O25">
        <v>7</v>
      </c>
      <c r="P25">
        <v>1</v>
      </c>
      <c r="Q25" t="str">
        <f t="shared" si="3"/>
        <v>January</v>
      </c>
      <c r="R25">
        <f>LEN('Conditional Formating'!B25)</f>
        <v>9</v>
      </c>
    </row>
    <row r="26" spans="1:18" x14ac:dyDescent="0.3">
      <c r="A26" t="s">
        <v>107</v>
      </c>
      <c r="B26" t="s">
        <v>80</v>
      </c>
      <c r="C26" t="s">
        <v>50</v>
      </c>
      <c r="D26" t="s">
        <v>51</v>
      </c>
      <c r="E26" t="s">
        <v>56</v>
      </c>
      <c r="F26">
        <v>3</v>
      </c>
      <c r="G26">
        <v>500</v>
      </c>
      <c r="H26">
        <f t="shared" si="1"/>
        <v>1500</v>
      </c>
      <c r="I26">
        <v>3362</v>
      </c>
      <c r="J26" t="str">
        <f t="shared" si="0"/>
        <v>Missed</v>
      </c>
      <c r="K26" t="s">
        <v>92</v>
      </c>
      <c r="L26" t="str">
        <f t="shared" si="2"/>
        <v>Bright</v>
      </c>
      <c r="M26" t="str">
        <v>bizware.org</v>
      </c>
      <c r="N26" t="str">
        <v>BRIGHT KING</v>
      </c>
      <c r="O26">
        <v>6</v>
      </c>
      <c r="P26">
        <v>2</v>
      </c>
      <c r="Q26" t="str">
        <f t="shared" si="3"/>
        <v>February</v>
      </c>
      <c r="R26">
        <f>LEN('Conditional Formating'!B26)</f>
        <v>11</v>
      </c>
    </row>
    <row r="27" spans="1:18" x14ac:dyDescent="0.3">
      <c r="A27" t="s">
        <v>108</v>
      </c>
      <c r="B27" t="s">
        <v>83</v>
      </c>
      <c r="C27" t="s">
        <v>102</v>
      </c>
      <c r="D27" t="s">
        <v>51</v>
      </c>
      <c r="E27" t="s">
        <v>66</v>
      </c>
      <c r="F27">
        <v>13</v>
      </c>
      <c r="G27">
        <v>250</v>
      </c>
      <c r="H27">
        <f t="shared" si="1"/>
        <v>3250</v>
      </c>
      <c r="I27">
        <v>5198</v>
      </c>
      <c r="J27" t="str">
        <f t="shared" si="0"/>
        <v>Missed</v>
      </c>
      <c r="K27" t="s">
        <v>109</v>
      </c>
      <c r="L27" t="str">
        <f t="shared" si="2"/>
        <v>Nike</v>
      </c>
      <c r="M27" t="str">
        <v>bizware.org</v>
      </c>
      <c r="N27" t="str">
        <v>NIKE SMITH</v>
      </c>
      <c r="O27">
        <v>7</v>
      </c>
      <c r="P27">
        <v>2</v>
      </c>
      <c r="Q27" t="str">
        <f t="shared" si="3"/>
        <v>February</v>
      </c>
      <c r="R27">
        <f>LEN('Conditional Formating'!B27)</f>
        <v>10</v>
      </c>
    </row>
    <row r="28" spans="1:18" x14ac:dyDescent="0.3">
      <c r="A28" t="s">
        <v>110</v>
      </c>
      <c r="B28" t="s">
        <v>63</v>
      </c>
      <c r="C28" t="s">
        <v>102</v>
      </c>
      <c r="D28" t="s">
        <v>73</v>
      </c>
      <c r="E28" t="s">
        <v>66</v>
      </c>
      <c r="F28">
        <v>10</v>
      </c>
      <c r="G28">
        <v>500</v>
      </c>
      <c r="H28">
        <f t="shared" si="1"/>
        <v>5000</v>
      </c>
      <c r="I28">
        <v>2479</v>
      </c>
      <c r="J28" t="str">
        <f t="shared" si="0"/>
        <v>Met</v>
      </c>
      <c r="K28" t="s">
        <v>111</v>
      </c>
      <c r="L28" t="str">
        <f t="shared" si="2"/>
        <v>david</v>
      </c>
      <c r="M28" t="str">
        <v>datasoft.net</v>
      </c>
      <c r="N28" t="str">
        <v>DAVID LEE</v>
      </c>
      <c r="O28">
        <v>7</v>
      </c>
      <c r="P28">
        <v>3</v>
      </c>
      <c r="Q28" t="str">
        <f t="shared" si="3"/>
        <v>March</v>
      </c>
      <c r="R28">
        <f>LEN('Conditional Formating'!B28)</f>
        <v>9</v>
      </c>
    </row>
    <row r="29" spans="1:18" x14ac:dyDescent="0.3">
      <c r="A29" t="s">
        <v>112</v>
      </c>
      <c r="B29" t="s">
        <v>58</v>
      </c>
      <c r="C29" t="s">
        <v>64</v>
      </c>
      <c r="D29" t="s">
        <v>51</v>
      </c>
      <c r="E29" t="s">
        <v>56</v>
      </c>
      <c r="F29">
        <v>19</v>
      </c>
      <c r="G29">
        <v>1000</v>
      </c>
      <c r="H29">
        <f t="shared" si="1"/>
        <v>19000</v>
      </c>
      <c r="I29">
        <v>6119</v>
      </c>
      <c r="J29" t="str">
        <f t="shared" si="0"/>
        <v>Met</v>
      </c>
      <c r="K29" t="s">
        <v>113</v>
      </c>
      <c r="L29" t="str">
        <f t="shared" si="2"/>
        <v>Kemi</v>
      </c>
      <c r="M29" t="str">
        <v>techcorp.com</v>
      </c>
      <c r="N29" t="str">
        <v>KEMI JOHNSON</v>
      </c>
      <c r="O29">
        <v>6</v>
      </c>
      <c r="P29">
        <v>3</v>
      </c>
      <c r="Q29" t="str">
        <f t="shared" si="3"/>
        <v>March</v>
      </c>
      <c r="R29">
        <f>LEN('Conditional Formating'!B29)</f>
        <v>12</v>
      </c>
    </row>
    <row r="30" spans="1:18" x14ac:dyDescent="0.3">
      <c r="A30" t="s">
        <v>106</v>
      </c>
      <c r="B30" t="s">
        <v>58</v>
      </c>
      <c r="C30" t="s">
        <v>50</v>
      </c>
      <c r="D30" t="s">
        <v>73</v>
      </c>
      <c r="E30" t="s">
        <v>56</v>
      </c>
      <c r="F30">
        <v>20</v>
      </c>
      <c r="G30">
        <v>250</v>
      </c>
      <c r="H30">
        <f t="shared" si="1"/>
        <v>5000</v>
      </c>
      <c r="I30">
        <v>7531</v>
      </c>
      <c r="J30" t="str">
        <f t="shared" si="0"/>
        <v>Missed</v>
      </c>
      <c r="K30" t="s">
        <v>89</v>
      </c>
      <c r="L30" t="str">
        <f t="shared" si="2"/>
        <v>Kemi</v>
      </c>
      <c r="M30" t="str">
        <v>bizware.org</v>
      </c>
      <c r="N30" t="str">
        <v>KEMI JOHNSON</v>
      </c>
      <c r="O30">
        <v>6</v>
      </c>
      <c r="P30">
        <v>1</v>
      </c>
      <c r="Q30" t="str">
        <f t="shared" si="3"/>
        <v>January</v>
      </c>
      <c r="R30">
        <f>LEN('Conditional Formating'!B30)</f>
        <v>12</v>
      </c>
    </row>
    <row r="31" spans="1:18" ht="15" thickBot="1" x14ac:dyDescent="0.35">
      <c r="A31" t="s">
        <v>75</v>
      </c>
      <c r="B31" t="s">
        <v>58</v>
      </c>
      <c r="C31" t="s">
        <v>59</v>
      </c>
      <c r="D31" t="s">
        <v>51</v>
      </c>
      <c r="E31" t="s">
        <v>56</v>
      </c>
      <c r="F31">
        <v>14</v>
      </c>
      <c r="G31">
        <v>750</v>
      </c>
      <c r="H31">
        <f t="shared" si="1"/>
        <v>10500</v>
      </c>
      <c r="I31">
        <v>4136</v>
      </c>
      <c r="J31" t="str">
        <f t="shared" si="0"/>
        <v>Met</v>
      </c>
      <c r="K31" t="s">
        <v>61</v>
      </c>
      <c r="L31" t="str">
        <f t="shared" si="2"/>
        <v>Kemi</v>
      </c>
      <c r="M31" t="str">
        <v>datasoft.net</v>
      </c>
      <c r="N31" t="str">
        <v>KEMI JOHNSON</v>
      </c>
      <c r="O31">
        <v>6</v>
      </c>
      <c r="P31">
        <v>3</v>
      </c>
      <c r="Q31" t="str">
        <f t="shared" si="3"/>
        <v>March</v>
      </c>
      <c r="R31">
        <f>LEN('Conditional Formating'!B31)</f>
        <v>12</v>
      </c>
    </row>
    <row r="32" spans="1:18" ht="18.600000000000001" thickBot="1" x14ac:dyDescent="0.4">
      <c r="H32" s="10">
        <f>SUM(H2:H31)</f>
        <v>199000</v>
      </c>
    </row>
    <row r="35" spans="9:9" x14ac:dyDescent="0.3">
      <c r="I35" s="8"/>
    </row>
  </sheetData>
  <conditionalFormatting sqref="B2:B31">
    <cfRule type="expression" dxfId="7" priority="4">
      <formula>H2&lt;I2</formula>
    </cfRule>
    <cfRule type="expression" dxfId="6" priority="5">
      <formula>H2&gt;=I2</formula>
    </cfRule>
  </conditionalFormatting>
  <conditionalFormatting sqref="H2:H31">
    <cfRule type="top10" dxfId="5" priority="3" rank="5"/>
  </conditionalFormatting>
  <conditionalFormatting sqref="J1:J1048576">
    <cfRule type="containsText" dxfId="4" priority="1" operator="containsText" text="Missed">
      <formula>NOT(ISERROR(SEARCH("Missed",J1)))</formula>
    </cfRule>
    <cfRule type="containsText" dxfId="3" priority="2" operator="containsText" text="MET">
      <formula>NOT(ISERROR(SEARCH("MET",J1)))</formula>
    </cfRule>
  </conditionalFormatting>
  <hyperlinks>
    <hyperlink ref="K4" r:id="rId1" display="alice.johnson@datasoft.net" xr:uid="{9203A862-F5EC-4D6C-9A51-0FD1F7FF2420}"/>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CA23F-B803-46A8-A39A-C8780FAECC9A}">
  <dimension ref="A1:P35"/>
  <sheetViews>
    <sheetView zoomScale="90" zoomScaleNormal="90" workbookViewId="0">
      <selection activeCell="P1" sqref="P1"/>
    </sheetView>
  </sheetViews>
  <sheetFormatPr defaultRowHeight="14.4" x14ac:dyDescent="0.3"/>
  <cols>
    <col min="1" max="1" width="10.109375" bestFit="1" customWidth="1"/>
    <col min="2" max="2" width="20.77734375" customWidth="1"/>
    <col min="3" max="4" width="11.109375" bestFit="1" customWidth="1"/>
    <col min="5" max="5" width="12.88671875" bestFit="1" customWidth="1"/>
    <col min="6" max="6" width="9.21875" bestFit="1" customWidth="1"/>
    <col min="7" max="7" width="8.88671875" bestFit="1" customWidth="1"/>
    <col min="8" max="8" width="12.77734375" bestFit="1" customWidth="1"/>
    <col min="9" max="9" width="7.33203125" customWidth="1"/>
    <col min="11" max="11" width="28" bestFit="1" customWidth="1"/>
    <col min="12" max="12" width="16.44140625" bestFit="1" customWidth="1"/>
    <col min="13" max="13" width="11" bestFit="1" customWidth="1"/>
    <col min="16" max="16" width="19.21875" bestFit="1" customWidth="1"/>
  </cols>
  <sheetData>
    <row r="1" spans="1:16" ht="43.2" x14ac:dyDescent="0.3">
      <c r="A1" s="2" t="s">
        <v>37</v>
      </c>
      <c r="B1" s="2" t="s">
        <v>38</v>
      </c>
      <c r="C1" s="2" t="s">
        <v>39</v>
      </c>
      <c r="D1" s="2" t="s">
        <v>40</v>
      </c>
      <c r="E1" s="2" t="s">
        <v>41</v>
      </c>
      <c r="F1" s="2" t="s">
        <v>42</v>
      </c>
      <c r="G1" s="2" t="s">
        <v>43</v>
      </c>
      <c r="H1" s="2" t="s">
        <v>44</v>
      </c>
      <c r="I1" s="2" t="s">
        <v>45</v>
      </c>
      <c r="J1" s="6" t="s">
        <v>46</v>
      </c>
      <c r="K1" s="2" t="s">
        <v>47</v>
      </c>
      <c r="L1" s="26" t="s">
        <v>131</v>
      </c>
      <c r="M1" s="27" t="s">
        <v>132</v>
      </c>
      <c r="N1" s="28" t="s">
        <v>133</v>
      </c>
      <c r="O1" s="29" t="s">
        <v>134</v>
      </c>
      <c r="P1" s="60" t="s">
        <v>209</v>
      </c>
    </row>
    <row r="2" spans="1:16" x14ac:dyDescent="0.3">
      <c r="A2" t="s">
        <v>48</v>
      </c>
      <c r="B2" t="s">
        <v>49</v>
      </c>
      <c r="C2" t="s">
        <v>50</v>
      </c>
      <c r="D2" t="s">
        <v>51</v>
      </c>
      <c r="E2" t="s">
        <v>52</v>
      </c>
      <c r="F2">
        <v>8</v>
      </c>
      <c r="G2">
        <v>500</v>
      </c>
      <c r="H2">
        <f>F2*G2</f>
        <v>4000</v>
      </c>
      <c r="I2">
        <v>3143</v>
      </c>
      <c r="J2" t="str">
        <f t="shared" ref="J2:J31" si="0">IF(H2&gt;=I2,"Met","Missed")</f>
        <v>Met</v>
      </c>
      <c r="K2" t="s">
        <v>53</v>
      </c>
      <c r="L2" t="str">
        <f t="shared" ref="L2:L31" si="1">RIGHT(B2,4)</f>
        <v>hite</v>
      </c>
      <c r="M2" t="str">
        <f t="shared" ref="M2:M31" si="2">LEFT(C2,2)</f>
        <v>Sa</v>
      </c>
      <c r="N2" t="str">
        <f t="shared" ref="N2:N31" si="3">RIGHT(E2,2)</f>
        <v>rd</v>
      </c>
      <c r="O2" t="str">
        <f>UPPER(_xlfn.CONCAT(M2, " _ ", N2))</f>
        <v>SA _ RD</v>
      </c>
      <c r="P2" t="str">
        <f t="shared" ref="P2:P31" si="4">_xlfn.CONCAT("Mr. ",B2)</f>
        <v>Mr. Techbams White</v>
      </c>
    </row>
    <row r="3" spans="1:16" x14ac:dyDescent="0.3">
      <c r="A3" t="s">
        <v>54</v>
      </c>
      <c r="B3" t="s">
        <v>49</v>
      </c>
      <c r="C3" t="s">
        <v>50</v>
      </c>
      <c r="D3" t="s">
        <v>55</v>
      </c>
      <c r="E3" t="s">
        <v>56</v>
      </c>
      <c r="F3">
        <v>1</v>
      </c>
      <c r="G3">
        <v>250</v>
      </c>
      <c r="H3">
        <f t="shared" ref="H3:H31" si="5">F3*G3</f>
        <v>250</v>
      </c>
      <c r="I3">
        <v>3791</v>
      </c>
      <c r="J3" t="str">
        <f t="shared" si="0"/>
        <v>Missed</v>
      </c>
      <c r="K3" t="s">
        <v>53</v>
      </c>
      <c r="L3" t="str">
        <f t="shared" si="1"/>
        <v>hite</v>
      </c>
      <c r="M3" t="str">
        <f t="shared" si="2"/>
        <v>Sa</v>
      </c>
      <c r="N3" t="str">
        <f t="shared" si="3"/>
        <v>op</v>
      </c>
      <c r="O3" t="str">
        <f t="shared" ref="O3:O31" si="6">UPPER(_xlfn.CONCAT(M3, " _ ", N3))</f>
        <v>SA _ OP</v>
      </c>
      <c r="P3" t="str">
        <f t="shared" si="4"/>
        <v>Mr. Techbams White</v>
      </c>
    </row>
    <row r="4" spans="1:16" x14ac:dyDescent="0.3">
      <c r="A4" t="s">
        <v>57</v>
      </c>
      <c r="B4" t="s">
        <v>58</v>
      </c>
      <c r="C4" t="s">
        <v>59</v>
      </c>
      <c r="D4" t="s">
        <v>55</v>
      </c>
      <c r="E4" t="s">
        <v>60</v>
      </c>
      <c r="F4">
        <v>15</v>
      </c>
      <c r="G4">
        <v>750</v>
      </c>
      <c r="H4">
        <f t="shared" si="5"/>
        <v>11250</v>
      </c>
      <c r="I4">
        <v>2053</v>
      </c>
      <c r="J4" t="str">
        <f t="shared" si="0"/>
        <v>Met</v>
      </c>
      <c r="K4" s="3" t="s">
        <v>61</v>
      </c>
      <c r="L4" t="str">
        <f t="shared" si="1"/>
        <v>nson</v>
      </c>
      <c r="M4" t="str">
        <f t="shared" si="2"/>
        <v>Ma</v>
      </c>
      <c r="N4" t="str">
        <f t="shared" si="3"/>
        <v xml:space="preserve">  </v>
      </c>
      <c r="O4" t="str">
        <f t="shared" si="6"/>
        <v xml:space="preserve">MA _   </v>
      </c>
      <c r="P4" t="str">
        <f t="shared" si="4"/>
        <v>Mr. Kemi Johnson</v>
      </c>
    </row>
    <row r="5" spans="1:16" x14ac:dyDescent="0.3">
      <c r="A5" t="s">
        <v>62</v>
      </c>
      <c r="B5" t="s">
        <v>63</v>
      </c>
      <c r="C5" t="s">
        <v>64</v>
      </c>
      <c r="D5" t="s">
        <v>65</v>
      </c>
      <c r="E5" t="s">
        <v>66</v>
      </c>
      <c r="F5">
        <v>7</v>
      </c>
      <c r="G5">
        <v>750</v>
      </c>
      <c r="H5">
        <f t="shared" si="5"/>
        <v>5250</v>
      </c>
      <c r="I5">
        <v>2837</v>
      </c>
      <c r="J5" t="str">
        <f t="shared" si="0"/>
        <v>Met</v>
      </c>
      <c r="K5" t="s">
        <v>67</v>
      </c>
      <c r="L5" t="str">
        <f t="shared" si="1"/>
        <v xml:space="preserve"> Lee</v>
      </c>
      <c r="M5" t="str">
        <f t="shared" si="2"/>
        <v>Fi</v>
      </c>
      <c r="N5" t="str">
        <f t="shared" si="3"/>
        <v>or</v>
      </c>
      <c r="O5" t="str">
        <f t="shared" si="6"/>
        <v>FI _ OR</v>
      </c>
      <c r="P5" t="str">
        <f t="shared" si="4"/>
        <v>Mr. David Lee</v>
      </c>
    </row>
    <row r="6" spans="1:16" x14ac:dyDescent="0.3">
      <c r="A6" t="s">
        <v>68</v>
      </c>
      <c r="B6" t="s">
        <v>69</v>
      </c>
      <c r="C6" t="s">
        <v>64</v>
      </c>
      <c r="D6" t="s">
        <v>65</v>
      </c>
      <c r="E6" t="s">
        <v>70</v>
      </c>
      <c r="F6">
        <v>15</v>
      </c>
      <c r="G6">
        <v>250</v>
      </c>
      <c r="H6">
        <f t="shared" si="5"/>
        <v>3750</v>
      </c>
      <c r="I6">
        <v>5100</v>
      </c>
      <c r="J6" t="str">
        <f t="shared" si="0"/>
        <v>Missed</v>
      </c>
      <c r="K6" t="s">
        <v>71</v>
      </c>
      <c r="L6" t="str">
        <f t="shared" si="1"/>
        <v>avis</v>
      </c>
      <c r="M6" t="str">
        <f t="shared" si="2"/>
        <v>Fi</v>
      </c>
      <c r="N6" t="str">
        <f t="shared" si="3"/>
        <v>op</v>
      </c>
      <c r="O6" t="str">
        <f t="shared" si="6"/>
        <v>FI _ OP</v>
      </c>
      <c r="P6" t="str">
        <f t="shared" si="4"/>
        <v>Mr. Clara Davis</v>
      </c>
    </row>
    <row r="7" spans="1:16" x14ac:dyDescent="0.3">
      <c r="A7" t="s">
        <v>72</v>
      </c>
      <c r="B7" t="s">
        <v>49</v>
      </c>
      <c r="C7" t="s">
        <v>64</v>
      </c>
      <c r="D7" t="s">
        <v>73</v>
      </c>
      <c r="E7" t="s">
        <v>56</v>
      </c>
      <c r="F7">
        <v>2</v>
      </c>
      <c r="G7">
        <v>500</v>
      </c>
      <c r="H7">
        <f t="shared" si="5"/>
        <v>1000</v>
      </c>
      <c r="I7">
        <v>4370</v>
      </c>
      <c r="J7" t="str">
        <f t="shared" si="0"/>
        <v>Missed</v>
      </c>
      <c r="K7" t="s">
        <v>74</v>
      </c>
      <c r="L7" t="str">
        <f t="shared" si="1"/>
        <v>hite</v>
      </c>
      <c r="M7" t="str">
        <f t="shared" si="2"/>
        <v>Fi</v>
      </c>
      <c r="N7" t="str">
        <f t="shared" si="3"/>
        <v>op</v>
      </c>
      <c r="O7" t="str">
        <f t="shared" si="6"/>
        <v>FI _ OP</v>
      </c>
      <c r="P7" t="str">
        <f t="shared" si="4"/>
        <v>Mr. Techbams White</v>
      </c>
    </row>
    <row r="8" spans="1:16" x14ac:dyDescent="0.3">
      <c r="A8" t="s">
        <v>75</v>
      </c>
      <c r="B8" t="s">
        <v>63</v>
      </c>
      <c r="C8" t="s">
        <v>64</v>
      </c>
      <c r="D8" t="s">
        <v>55</v>
      </c>
      <c r="E8" t="s">
        <v>76</v>
      </c>
      <c r="F8">
        <v>6</v>
      </c>
      <c r="G8">
        <v>750</v>
      </c>
      <c r="H8">
        <f t="shared" si="5"/>
        <v>4500</v>
      </c>
      <c r="I8">
        <v>4910</v>
      </c>
      <c r="J8" t="str">
        <f t="shared" si="0"/>
        <v>Missed</v>
      </c>
      <c r="K8" t="s">
        <v>77</v>
      </c>
      <c r="L8" t="str">
        <f t="shared" si="1"/>
        <v xml:space="preserve"> Lee</v>
      </c>
      <c r="M8" t="str">
        <f t="shared" si="2"/>
        <v>Fi</v>
      </c>
      <c r="N8" t="str">
        <f t="shared" si="3"/>
        <v>rd</v>
      </c>
      <c r="O8" t="str">
        <f t="shared" si="6"/>
        <v>FI _ RD</v>
      </c>
      <c r="P8" t="str">
        <f t="shared" si="4"/>
        <v>Mr. David Lee</v>
      </c>
    </row>
    <row r="9" spans="1:16" x14ac:dyDescent="0.3">
      <c r="A9" t="s">
        <v>78</v>
      </c>
      <c r="B9" t="s">
        <v>49</v>
      </c>
      <c r="C9" t="s">
        <v>50</v>
      </c>
      <c r="D9" t="s">
        <v>73</v>
      </c>
      <c r="E9" t="s">
        <v>66</v>
      </c>
      <c r="F9">
        <v>6</v>
      </c>
      <c r="G9">
        <v>1000</v>
      </c>
      <c r="H9">
        <f t="shared" si="5"/>
        <v>6000</v>
      </c>
      <c r="I9">
        <v>5108</v>
      </c>
      <c r="J9" t="str">
        <f t="shared" si="0"/>
        <v>Met</v>
      </c>
      <c r="K9" t="s">
        <v>53</v>
      </c>
      <c r="L9" t="str">
        <f t="shared" si="1"/>
        <v>hite</v>
      </c>
      <c r="M9" t="str">
        <f t="shared" si="2"/>
        <v>Sa</v>
      </c>
      <c r="N9" t="str">
        <f t="shared" si="3"/>
        <v>or</v>
      </c>
      <c r="O9" t="str">
        <f t="shared" si="6"/>
        <v>SA _ OR</v>
      </c>
      <c r="P9" t="str">
        <f t="shared" si="4"/>
        <v>Mr. Techbams White</v>
      </c>
    </row>
    <row r="10" spans="1:16" x14ac:dyDescent="0.3">
      <c r="A10" t="s">
        <v>79</v>
      </c>
      <c r="B10" t="s">
        <v>80</v>
      </c>
      <c r="C10" t="s">
        <v>59</v>
      </c>
      <c r="D10" t="s">
        <v>65</v>
      </c>
      <c r="E10" t="s">
        <v>56</v>
      </c>
      <c r="F10">
        <v>8</v>
      </c>
      <c r="G10">
        <v>250</v>
      </c>
      <c r="H10">
        <f t="shared" si="5"/>
        <v>2000</v>
      </c>
      <c r="I10">
        <v>4584</v>
      </c>
      <c r="J10" t="str">
        <f t="shared" si="0"/>
        <v>Missed</v>
      </c>
      <c r="K10" t="s">
        <v>81</v>
      </c>
      <c r="L10" t="str">
        <f t="shared" si="1"/>
        <v>King</v>
      </c>
      <c r="M10" t="str">
        <f t="shared" si="2"/>
        <v>Ma</v>
      </c>
      <c r="N10" t="str">
        <f t="shared" si="3"/>
        <v>op</v>
      </c>
      <c r="O10" t="str">
        <f t="shared" si="6"/>
        <v>MA _ OP</v>
      </c>
      <c r="P10" t="str">
        <f t="shared" si="4"/>
        <v>Mr. Bright King</v>
      </c>
    </row>
    <row r="11" spans="1:16" x14ac:dyDescent="0.3">
      <c r="A11" t="s">
        <v>82</v>
      </c>
      <c r="B11" t="s">
        <v>83</v>
      </c>
      <c r="C11" t="s">
        <v>64</v>
      </c>
      <c r="D11" t="s">
        <v>73</v>
      </c>
      <c r="E11" t="s">
        <v>84</v>
      </c>
      <c r="F11">
        <v>13</v>
      </c>
      <c r="G11">
        <v>1000</v>
      </c>
      <c r="H11">
        <f t="shared" si="5"/>
        <v>13000</v>
      </c>
      <c r="I11">
        <v>3170</v>
      </c>
      <c r="J11" t="str">
        <f t="shared" si="0"/>
        <v>Met</v>
      </c>
      <c r="K11" t="s">
        <v>85</v>
      </c>
      <c r="L11" t="str">
        <f t="shared" si="1"/>
        <v>mith</v>
      </c>
      <c r="M11" t="str">
        <f t="shared" si="2"/>
        <v>Fi</v>
      </c>
      <c r="N11" t="str">
        <f t="shared" si="3"/>
        <v>se</v>
      </c>
      <c r="O11" t="str">
        <f t="shared" si="6"/>
        <v>FI _ SE</v>
      </c>
      <c r="P11" t="str">
        <f t="shared" si="4"/>
        <v>Mr. Nike Smith</v>
      </c>
    </row>
    <row r="12" spans="1:16" x14ac:dyDescent="0.3">
      <c r="A12" t="s">
        <v>86</v>
      </c>
      <c r="B12" t="s">
        <v>49</v>
      </c>
      <c r="C12" t="s">
        <v>64</v>
      </c>
      <c r="D12" t="s">
        <v>55</v>
      </c>
      <c r="E12" t="s">
        <v>87</v>
      </c>
      <c r="F12">
        <v>12</v>
      </c>
      <c r="G12">
        <v>500</v>
      </c>
      <c r="H12">
        <f t="shared" si="5"/>
        <v>6000</v>
      </c>
      <c r="I12">
        <v>3133</v>
      </c>
      <c r="J12" t="str">
        <f t="shared" si="0"/>
        <v>Met</v>
      </c>
      <c r="K12" t="s">
        <v>74</v>
      </c>
      <c r="L12" t="str">
        <f t="shared" si="1"/>
        <v>hite</v>
      </c>
      <c r="M12" t="str">
        <f t="shared" si="2"/>
        <v>Fi</v>
      </c>
      <c r="N12" t="str">
        <f t="shared" si="3"/>
        <v>se</v>
      </c>
      <c r="O12" t="str">
        <f t="shared" si="6"/>
        <v>FI _ SE</v>
      </c>
      <c r="P12" t="str">
        <f t="shared" si="4"/>
        <v>Mr. Techbams White</v>
      </c>
    </row>
    <row r="13" spans="1:16" x14ac:dyDescent="0.3">
      <c r="A13" t="s">
        <v>88</v>
      </c>
      <c r="B13" t="s">
        <v>58</v>
      </c>
      <c r="C13" t="s">
        <v>50</v>
      </c>
      <c r="D13" t="s">
        <v>73</v>
      </c>
      <c r="E13" t="s">
        <v>66</v>
      </c>
      <c r="F13">
        <v>14</v>
      </c>
      <c r="G13">
        <v>250</v>
      </c>
      <c r="H13">
        <f t="shared" si="5"/>
        <v>3500</v>
      </c>
      <c r="I13">
        <v>5152</v>
      </c>
      <c r="J13" t="str">
        <f t="shared" si="0"/>
        <v>Missed</v>
      </c>
      <c r="K13" t="s">
        <v>89</v>
      </c>
      <c r="L13" t="str">
        <f t="shared" si="1"/>
        <v>nson</v>
      </c>
      <c r="M13" t="str">
        <f t="shared" si="2"/>
        <v>Sa</v>
      </c>
      <c r="N13" t="str">
        <f t="shared" si="3"/>
        <v>or</v>
      </c>
      <c r="O13" t="str">
        <f t="shared" si="6"/>
        <v>SA _ OR</v>
      </c>
      <c r="P13" t="str">
        <f t="shared" si="4"/>
        <v>Mr. Kemi Johnson</v>
      </c>
    </row>
    <row r="14" spans="1:16" x14ac:dyDescent="0.3">
      <c r="A14" t="s">
        <v>90</v>
      </c>
      <c r="B14" t="s">
        <v>80</v>
      </c>
      <c r="C14" t="s">
        <v>64</v>
      </c>
      <c r="D14" t="s">
        <v>51</v>
      </c>
      <c r="E14" t="s">
        <v>91</v>
      </c>
      <c r="F14">
        <v>18</v>
      </c>
      <c r="G14">
        <v>750</v>
      </c>
      <c r="H14">
        <f t="shared" si="5"/>
        <v>13500</v>
      </c>
      <c r="I14">
        <v>7250</v>
      </c>
      <c r="J14" t="str">
        <f t="shared" si="0"/>
        <v>Met</v>
      </c>
      <c r="K14" t="s">
        <v>92</v>
      </c>
      <c r="L14" t="str">
        <f t="shared" si="1"/>
        <v>King</v>
      </c>
      <c r="M14" t="str">
        <f t="shared" si="2"/>
        <v>Fi</v>
      </c>
      <c r="N14" t="str">
        <f t="shared" si="3"/>
        <v>op</v>
      </c>
      <c r="O14" t="str">
        <f t="shared" si="6"/>
        <v>FI _ OP</v>
      </c>
      <c r="P14" t="str">
        <f t="shared" si="4"/>
        <v>Mr. Bright King</v>
      </c>
    </row>
    <row r="15" spans="1:16" x14ac:dyDescent="0.3">
      <c r="A15" t="s">
        <v>93</v>
      </c>
      <c r="B15" t="s">
        <v>63</v>
      </c>
      <c r="C15" t="s">
        <v>59</v>
      </c>
      <c r="D15" t="s">
        <v>55</v>
      </c>
      <c r="E15" t="s">
        <v>56</v>
      </c>
      <c r="F15">
        <v>9</v>
      </c>
      <c r="G15">
        <v>500</v>
      </c>
      <c r="H15">
        <f t="shared" si="5"/>
        <v>4500</v>
      </c>
      <c r="I15">
        <v>6158</v>
      </c>
      <c r="J15" t="str">
        <f t="shared" si="0"/>
        <v>Missed</v>
      </c>
      <c r="K15" t="s">
        <v>77</v>
      </c>
      <c r="L15" t="str">
        <f t="shared" si="1"/>
        <v xml:space="preserve"> Lee</v>
      </c>
      <c r="M15" t="str">
        <f t="shared" si="2"/>
        <v>Ma</v>
      </c>
      <c r="N15" t="str">
        <f t="shared" si="3"/>
        <v>op</v>
      </c>
      <c r="O15" t="str">
        <f t="shared" si="6"/>
        <v>MA _ OP</v>
      </c>
      <c r="P15" t="str">
        <f t="shared" si="4"/>
        <v>Mr. David Lee</v>
      </c>
    </row>
    <row r="16" spans="1:16" x14ac:dyDescent="0.3">
      <c r="A16" t="s">
        <v>94</v>
      </c>
      <c r="B16" t="s">
        <v>49</v>
      </c>
      <c r="C16" t="s">
        <v>59</v>
      </c>
      <c r="D16" t="s">
        <v>73</v>
      </c>
      <c r="E16" t="s">
        <v>52</v>
      </c>
      <c r="F16">
        <v>6</v>
      </c>
      <c r="G16">
        <v>250</v>
      </c>
      <c r="H16">
        <f t="shared" si="5"/>
        <v>1500</v>
      </c>
      <c r="I16">
        <v>6906</v>
      </c>
      <c r="J16" t="str">
        <f t="shared" si="0"/>
        <v>Missed</v>
      </c>
      <c r="K16" t="s">
        <v>74</v>
      </c>
      <c r="L16" t="str">
        <f t="shared" si="1"/>
        <v>hite</v>
      </c>
      <c r="M16" t="str">
        <f t="shared" si="2"/>
        <v>Ma</v>
      </c>
      <c r="N16" t="str">
        <f t="shared" si="3"/>
        <v>rd</v>
      </c>
      <c r="O16" t="str">
        <f t="shared" si="6"/>
        <v>MA _ RD</v>
      </c>
      <c r="P16" t="str">
        <f t="shared" si="4"/>
        <v>Mr. Techbams White</v>
      </c>
    </row>
    <row r="17" spans="1:16" x14ac:dyDescent="0.3">
      <c r="A17" t="s">
        <v>72</v>
      </c>
      <c r="B17" t="s">
        <v>58</v>
      </c>
      <c r="C17" t="s">
        <v>64</v>
      </c>
      <c r="D17" t="s">
        <v>65</v>
      </c>
      <c r="E17" t="s">
        <v>95</v>
      </c>
      <c r="F17">
        <v>2</v>
      </c>
      <c r="G17">
        <v>500</v>
      </c>
      <c r="H17">
        <f t="shared" si="5"/>
        <v>1000</v>
      </c>
      <c r="I17">
        <v>6647</v>
      </c>
      <c r="J17" t="str">
        <f t="shared" si="0"/>
        <v>Missed</v>
      </c>
      <c r="K17" t="s">
        <v>61</v>
      </c>
      <c r="L17" t="str">
        <f t="shared" si="1"/>
        <v>nson</v>
      </c>
      <c r="M17" t="str">
        <f t="shared" si="2"/>
        <v>Fi</v>
      </c>
      <c r="N17" t="str">
        <f t="shared" si="3"/>
        <v>or</v>
      </c>
      <c r="O17" t="str">
        <f t="shared" si="6"/>
        <v>FI _ OR</v>
      </c>
      <c r="P17" t="str">
        <f t="shared" si="4"/>
        <v>Mr. Kemi Johnson</v>
      </c>
    </row>
    <row r="18" spans="1:16" x14ac:dyDescent="0.3">
      <c r="A18" t="s">
        <v>96</v>
      </c>
      <c r="B18" t="s">
        <v>63</v>
      </c>
      <c r="C18" t="s">
        <v>50</v>
      </c>
      <c r="D18" t="s">
        <v>73</v>
      </c>
      <c r="E18" t="s">
        <v>66</v>
      </c>
      <c r="F18">
        <v>16</v>
      </c>
      <c r="G18">
        <v>500</v>
      </c>
      <c r="H18">
        <f t="shared" si="5"/>
        <v>8000</v>
      </c>
      <c r="I18">
        <v>4171</v>
      </c>
      <c r="J18" t="str">
        <f t="shared" si="0"/>
        <v>Met</v>
      </c>
      <c r="K18" t="s">
        <v>77</v>
      </c>
      <c r="L18" t="str">
        <f t="shared" si="1"/>
        <v xml:space="preserve"> Lee</v>
      </c>
      <c r="M18" t="str">
        <f t="shared" si="2"/>
        <v>Sa</v>
      </c>
      <c r="N18" t="str">
        <f t="shared" si="3"/>
        <v>or</v>
      </c>
      <c r="O18" t="str">
        <f t="shared" si="6"/>
        <v>SA _ OR</v>
      </c>
      <c r="P18" t="str">
        <f t="shared" si="4"/>
        <v>Mr. David Lee</v>
      </c>
    </row>
    <row r="19" spans="1:16" x14ac:dyDescent="0.3">
      <c r="A19" t="s">
        <v>97</v>
      </c>
      <c r="B19" t="s">
        <v>83</v>
      </c>
      <c r="C19" t="s">
        <v>59</v>
      </c>
      <c r="D19" t="s">
        <v>65</v>
      </c>
      <c r="E19" t="s">
        <v>84</v>
      </c>
      <c r="F19">
        <v>12</v>
      </c>
      <c r="G19">
        <v>1000</v>
      </c>
      <c r="H19">
        <f t="shared" si="5"/>
        <v>12000</v>
      </c>
      <c r="I19">
        <v>6239</v>
      </c>
      <c r="J19" t="str">
        <f t="shared" si="0"/>
        <v>Met</v>
      </c>
      <c r="K19" t="s">
        <v>85</v>
      </c>
      <c r="L19" t="str">
        <f t="shared" si="1"/>
        <v>mith</v>
      </c>
      <c r="M19" t="str">
        <f t="shared" si="2"/>
        <v>Ma</v>
      </c>
      <c r="N19" t="str">
        <f t="shared" si="3"/>
        <v>se</v>
      </c>
      <c r="O19" t="str">
        <f t="shared" si="6"/>
        <v>MA _ SE</v>
      </c>
      <c r="P19" t="str">
        <f t="shared" si="4"/>
        <v>Mr. Nike Smith</v>
      </c>
    </row>
    <row r="20" spans="1:16" x14ac:dyDescent="0.3">
      <c r="A20" t="s">
        <v>98</v>
      </c>
      <c r="B20" t="s">
        <v>83</v>
      </c>
      <c r="C20" t="s">
        <v>50</v>
      </c>
      <c r="D20" t="s">
        <v>65</v>
      </c>
      <c r="E20" t="s">
        <v>56</v>
      </c>
      <c r="F20">
        <v>19</v>
      </c>
      <c r="G20">
        <v>500</v>
      </c>
      <c r="H20">
        <f t="shared" si="5"/>
        <v>9500</v>
      </c>
      <c r="I20">
        <v>6820</v>
      </c>
      <c r="J20" t="str">
        <f t="shared" si="0"/>
        <v>Met</v>
      </c>
      <c r="K20" t="s">
        <v>85</v>
      </c>
      <c r="L20" t="str">
        <f t="shared" si="1"/>
        <v>mith</v>
      </c>
      <c r="M20" t="str">
        <f t="shared" si="2"/>
        <v>Sa</v>
      </c>
      <c r="N20" t="str">
        <f t="shared" si="3"/>
        <v>op</v>
      </c>
      <c r="O20" t="str">
        <f t="shared" si="6"/>
        <v>SA _ OP</v>
      </c>
      <c r="P20" t="str">
        <f t="shared" si="4"/>
        <v>Mr. Nike Smith</v>
      </c>
    </row>
    <row r="21" spans="1:16" x14ac:dyDescent="0.3">
      <c r="A21" t="s">
        <v>99</v>
      </c>
      <c r="B21" t="s">
        <v>49</v>
      </c>
      <c r="C21" t="s">
        <v>50</v>
      </c>
      <c r="D21" t="s">
        <v>73</v>
      </c>
      <c r="E21" t="s">
        <v>56</v>
      </c>
      <c r="F21">
        <v>2</v>
      </c>
      <c r="G21">
        <v>750</v>
      </c>
      <c r="H21">
        <f t="shared" si="5"/>
        <v>1500</v>
      </c>
      <c r="I21">
        <v>2580</v>
      </c>
      <c r="J21" t="str">
        <f t="shared" si="0"/>
        <v>Missed</v>
      </c>
      <c r="K21" t="s">
        <v>100</v>
      </c>
      <c r="L21" t="str">
        <f t="shared" si="1"/>
        <v>hite</v>
      </c>
      <c r="M21" t="str">
        <f t="shared" si="2"/>
        <v>Sa</v>
      </c>
      <c r="N21" t="str">
        <f t="shared" si="3"/>
        <v>op</v>
      </c>
      <c r="O21" t="str">
        <f t="shared" si="6"/>
        <v>SA _ OP</v>
      </c>
      <c r="P21" t="str">
        <f t="shared" si="4"/>
        <v>Mr. Techbams White</v>
      </c>
    </row>
    <row r="22" spans="1:16" x14ac:dyDescent="0.3">
      <c r="A22" t="s">
        <v>101</v>
      </c>
      <c r="B22" t="s">
        <v>49</v>
      </c>
      <c r="C22" t="s">
        <v>102</v>
      </c>
      <c r="D22" t="s">
        <v>73</v>
      </c>
      <c r="E22" t="s">
        <v>103</v>
      </c>
      <c r="F22">
        <v>19</v>
      </c>
      <c r="G22">
        <v>1000</v>
      </c>
      <c r="H22">
        <f t="shared" si="5"/>
        <v>19000</v>
      </c>
      <c r="I22">
        <v>3990</v>
      </c>
      <c r="J22" t="str">
        <f t="shared" si="0"/>
        <v>Met</v>
      </c>
      <c r="K22" t="s">
        <v>100</v>
      </c>
      <c r="L22" t="str">
        <f t="shared" si="1"/>
        <v>hite</v>
      </c>
      <c r="M22" t="str">
        <f t="shared" si="2"/>
        <v>IT</v>
      </c>
      <c r="N22" t="str">
        <f t="shared" si="3"/>
        <v xml:space="preserve">  </v>
      </c>
      <c r="O22" t="str">
        <f t="shared" si="6"/>
        <v xml:space="preserve">IT _   </v>
      </c>
      <c r="P22" t="str">
        <f t="shared" si="4"/>
        <v>Mr. Techbams White</v>
      </c>
    </row>
    <row r="23" spans="1:16" x14ac:dyDescent="0.3">
      <c r="A23" t="s">
        <v>104</v>
      </c>
      <c r="B23" t="s">
        <v>83</v>
      </c>
      <c r="C23" t="s">
        <v>50</v>
      </c>
      <c r="D23" t="s">
        <v>51</v>
      </c>
      <c r="E23" t="s">
        <v>84</v>
      </c>
      <c r="F23">
        <v>12</v>
      </c>
      <c r="G23">
        <v>1000</v>
      </c>
      <c r="H23">
        <f t="shared" si="5"/>
        <v>12000</v>
      </c>
      <c r="I23">
        <v>5367</v>
      </c>
      <c r="J23" t="str">
        <f t="shared" si="0"/>
        <v>Met</v>
      </c>
      <c r="K23" t="s">
        <v>85</v>
      </c>
      <c r="L23" t="str">
        <f t="shared" si="1"/>
        <v>mith</v>
      </c>
      <c r="M23" t="str">
        <f t="shared" si="2"/>
        <v>Sa</v>
      </c>
      <c r="N23" t="str">
        <f t="shared" si="3"/>
        <v>se</v>
      </c>
      <c r="O23" t="str">
        <f t="shared" si="6"/>
        <v>SA _ SE</v>
      </c>
      <c r="P23" t="str">
        <f t="shared" si="4"/>
        <v>Mr. Nike Smith</v>
      </c>
    </row>
    <row r="24" spans="1:16" x14ac:dyDescent="0.3">
      <c r="A24" t="s">
        <v>105</v>
      </c>
      <c r="B24" t="s">
        <v>49</v>
      </c>
      <c r="C24" t="s">
        <v>50</v>
      </c>
      <c r="D24" t="s">
        <v>51</v>
      </c>
      <c r="E24" t="s">
        <v>84</v>
      </c>
      <c r="F24">
        <v>11</v>
      </c>
      <c r="G24">
        <v>250</v>
      </c>
      <c r="H24">
        <f t="shared" si="5"/>
        <v>2750</v>
      </c>
      <c r="I24">
        <v>4036</v>
      </c>
      <c r="J24" t="str">
        <f t="shared" si="0"/>
        <v>Missed</v>
      </c>
      <c r="K24" t="s">
        <v>53</v>
      </c>
      <c r="L24" t="str">
        <f t="shared" si="1"/>
        <v>hite</v>
      </c>
      <c r="M24" t="str">
        <f t="shared" si="2"/>
        <v>Sa</v>
      </c>
      <c r="N24" t="str">
        <f t="shared" si="3"/>
        <v>se</v>
      </c>
      <c r="O24" t="str">
        <f t="shared" si="6"/>
        <v>SA _ SE</v>
      </c>
      <c r="P24" t="str">
        <f t="shared" si="4"/>
        <v>Mr. Techbams White</v>
      </c>
    </row>
    <row r="25" spans="1:16" x14ac:dyDescent="0.3">
      <c r="A25" t="s">
        <v>106</v>
      </c>
      <c r="B25" t="s">
        <v>63</v>
      </c>
      <c r="C25" t="s">
        <v>59</v>
      </c>
      <c r="D25" t="s">
        <v>55</v>
      </c>
      <c r="E25" t="s">
        <v>66</v>
      </c>
      <c r="F25">
        <v>9</v>
      </c>
      <c r="G25">
        <v>1000</v>
      </c>
      <c r="H25">
        <f t="shared" si="5"/>
        <v>9000</v>
      </c>
      <c r="I25">
        <v>4046</v>
      </c>
      <c r="J25" t="str">
        <f t="shared" si="0"/>
        <v>Met</v>
      </c>
      <c r="K25" t="s">
        <v>77</v>
      </c>
      <c r="L25" t="str">
        <f t="shared" si="1"/>
        <v xml:space="preserve"> Lee</v>
      </c>
      <c r="M25" t="str">
        <f t="shared" si="2"/>
        <v>Ma</v>
      </c>
      <c r="N25" t="str">
        <f t="shared" si="3"/>
        <v>or</v>
      </c>
      <c r="O25" t="str">
        <f t="shared" si="6"/>
        <v>MA _ OR</v>
      </c>
      <c r="P25" t="str">
        <f t="shared" si="4"/>
        <v>Mr. David Lee</v>
      </c>
    </row>
    <row r="26" spans="1:16" x14ac:dyDescent="0.3">
      <c r="A26" t="s">
        <v>107</v>
      </c>
      <c r="B26" t="s">
        <v>80</v>
      </c>
      <c r="C26" t="s">
        <v>50</v>
      </c>
      <c r="D26" t="s">
        <v>51</v>
      </c>
      <c r="E26" t="s">
        <v>56</v>
      </c>
      <c r="F26">
        <v>3</v>
      </c>
      <c r="G26">
        <v>500</v>
      </c>
      <c r="H26">
        <f t="shared" si="5"/>
        <v>1500</v>
      </c>
      <c r="I26">
        <v>3362</v>
      </c>
      <c r="J26" t="str">
        <f t="shared" si="0"/>
        <v>Missed</v>
      </c>
      <c r="K26" t="s">
        <v>92</v>
      </c>
      <c r="L26" t="str">
        <f t="shared" si="1"/>
        <v>King</v>
      </c>
      <c r="M26" t="str">
        <f t="shared" si="2"/>
        <v>Sa</v>
      </c>
      <c r="N26" t="str">
        <f t="shared" si="3"/>
        <v>op</v>
      </c>
      <c r="O26" t="str">
        <f t="shared" si="6"/>
        <v>SA _ OP</v>
      </c>
      <c r="P26" t="str">
        <f t="shared" si="4"/>
        <v>Mr. Bright King</v>
      </c>
    </row>
    <row r="27" spans="1:16" x14ac:dyDescent="0.3">
      <c r="A27" t="s">
        <v>108</v>
      </c>
      <c r="B27" t="s">
        <v>83</v>
      </c>
      <c r="C27" t="s">
        <v>102</v>
      </c>
      <c r="D27" t="s">
        <v>51</v>
      </c>
      <c r="E27" t="s">
        <v>66</v>
      </c>
      <c r="F27">
        <v>13</v>
      </c>
      <c r="G27">
        <v>250</v>
      </c>
      <c r="H27">
        <f t="shared" si="5"/>
        <v>3250</v>
      </c>
      <c r="I27">
        <v>5198</v>
      </c>
      <c r="J27" t="str">
        <f t="shared" si="0"/>
        <v>Missed</v>
      </c>
      <c r="K27" t="s">
        <v>109</v>
      </c>
      <c r="L27" t="str">
        <f t="shared" si="1"/>
        <v>mith</v>
      </c>
      <c r="M27" t="str">
        <f t="shared" si="2"/>
        <v>IT</v>
      </c>
      <c r="N27" t="str">
        <f t="shared" si="3"/>
        <v>or</v>
      </c>
      <c r="O27" t="str">
        <f t="shared" si="6"/>
        <v>IT _ OR</v>
      </c>
      <c r="P27" t="str">
        <f t="shared" si="4"/>
        <v>Mr. Nike Smith</v>
      </c>
    </row>
    <row r="28" spans="1:16" x14ac:dyDescent="0.3">
      <c r="A28" t="s">
        <v>110</v>
      </c>
      <c r="B28" t="s">
        <v>63</v>
      </c>
      <c r="C28" t="s">
        <v>102</v>
      </c>
      <c r="D28" t="s">
        <v>73</v>
      </c>
      <c r="E28" t="s">
        <v>66</v>
      </c>
      <c r="F28">
        <v>10</v>
      </c>
      <c r="G28">
        <v>500</v>
      </c>
      <c r="H28">
        <f t="shared" si="5"/>
        <v>5000</v>
      </c>
      <c r="I28">
        <v>2479</v>
      </c>
      <c r="J28" t="str">
        <f t="shared" si="0"/>
        <v>Met</v>
      </c>
      <c r="K28" t="s">
        <v>111</v>
      </c>
      <c r="L28" t="str">
        <f t="shared" si="1"/>
        <v xml:space="preserve"> Lee</v>
      </c>
      <c r="M28" t="str">
        <f t="shared" si="2"/>
        <v>IT</v>
      </c>
      <c r="N28" t="str">
        <f t="shared" si="3"/>
        <v>or</v>
      </c>
      <c r="O28" t="str">
        <f t="shared" si="6"/>
        <v>IT _ OR</v>
      </c>
      <c r="P28" t="str">
        <f t="shared" si="4"/>
        <v>Mr. David Lee</v>
      </c>
    </row>
    <row r="29" spans="1:16" x14ac:dyDescent="0.3">
      <c r="A29" t="s">
        <v>112</v>
      </c>
      <c r="B29" t="s">
        <v>58</v>
      </c>
      <c r="C29" t="s">
        <v>64</v>
      </c>
      <c r="D29" t="s">
        <v>51</v>
      </c>
      <c r="E29" t="s">
        <v>56</v>
      </c>
      <c r="F29">
        <v>19</v>
      </c>
      <c r="G29">
        <v>1000</v>
      </c>
      <c r="H29">
        <f t="shared" si="5"/>
        <v>19000</v>
      </c>
      <c r="I29">
        <v>6119</v>
      </c>
      <c r="J29" t="str">
        <f t="shared" si="0"/>
        <v>Met</v>
      </c>
      <c r="K29" t="s">
        <v>113</v>
      </c>
      <c r="L29" t="str">
        <f t="shared" si="1"/>
        <v>nson</v>
      </c>
      <c r="M29" t="str">
        <f t="shared" si="2"/>
        <v>Fi</v>
      </c>
      <c r="N29" t="str">
        <f t="shared" si="3"/>
        <v>op</v>
      </c>
      <c r="O29" t="str">
        <f t="shared" si="6"/>
        <v>FI _ OP</v>
      </c>
      <c r="P29" t="str">
        <f t="shared" si="4"/>
        <v>Mr. Kemi Johnson</v>
      </c>
    </row>
    <row r="30" spans="1:16" x14ac:dyDescent="0.3">
      <c r="A30" t="s">
        <v>106</v>
      </c>
      <c r="B30" t="s">
        <v>58</v>
      </c>
      <c r="C30" t="s">
        <v>50</v>
      </c>
      <c r="D30" t="s">
        <v>73</v>
      </c>
      <c r="E30" t="s">
        <v>56</v>
      </c>
      <c r="F30">
        <v>20</v>
      </c>
      <c r="G30">
        <v>250</v>
      </c>
      <c r="H30">
        <f t="shared" si="5"/>
        <v>5000</v>
      </c>
      <c r="I30">
        <v>7531</v>
      </c>
      <c r="J30" t="str">
        <f t="shared" si="0"/>
        <v>Missed</v>
      </c>
      <c r="K30" t="s">
        <v>89</v>
      </c>
      <c r="L30" t="str">
        <f t="shared" si="1"/>
        <v>nson</v>
      </c>
      <c r="M30" t="str">
        <f t="shared" si="2"/>
        <v>Sa</v>
      </c>
      <c r="N30" t="str">
        <f t="shared" si="3"/>
        <v>op</v>
      </c>
      <c r="O30" t="str">
        <f t="shared" si="6"/>
        <v>SA _ OP</v>
      </c>
      <c r="P30" t="str">
        <f t="shared" si="4"/>
        <v>Mr. Kemi Johnson</v>
      </c>
    </row>
    <row r="31" spans="1:16" x14ac:dyDescent="0.3">
      <c r="A31" t="s">
        <v>75</v>
      </c>
      <c r="B31" t="s">
        <v>58</v>
      </c>
      <c r="C31" t="s">
        <v>59</v>
      </c>
      <c r="D31" t="s">
        <v>51</v>
      </c>
      <c r="E31" t="s">
        <v>56</v>
      </c>
      <c r="F31">
        <v>14</v>
      </c>
      <c r="G31">
        <v>750</v>
      </c>
      <c r="H31">
        <f t="shared" si="5"/>
        <v>10500</v>
      </c>
      <c r="I31">
        <v>4136</v>
      </c>
      <c r="J31" t="str">
        <f t="shared" si="0"/>
        <v>Met</v>
      </c>
      <c r="K31" t="s">
        <v>61</v>
      </c>
      <c r="L31" t="str">
        <f t="shared" si="1"/>
        <v>nson</v>
      </c>
      <c r="M31" t="str">
        <f t="shared" si="2"/>
        <v>Ma</v>
      </c>
      <c r="N31" t="str">
        <f t="shared" si="3"/>
        <v>op</v>
      </c>
      <c r="O31" t="str">
        <f t="shared" si="6"/>
        <v>MA _ OP</v>
      </c>
      <c r="P31" t="str">
        <f t="shared" si="4"/>
        <v>Mr. Kemi Johnson</v>
      </c>
    </row>
    <row r="32" spans="1:16" x14ac:dyDescent="0.3">
      <c r="H32" s="25"/>
    </row>
    <row r="35" spans="9:9" x14ac:dyDescent="0.3">
      <c r="I35" s="8"/>
    </row>
  </sheetData>
  <hyperlinks>
    <hyperlink ref="K4" r:id="rId1" display="alice.johnson@datasoft.net" xr:uid="{C8A1AFA5-CD1C-468B-9351-53DF89CF8005}"/>
  </hyperlinks>
  <pageMargins left="0.7" right="0.7" top="0.75" bottom="0.75" header="0.3" footer="0.3"/>
  <pageSetup paperSize="9" orientation="portrait"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45B62-C183-4E98-B153-EF4BAD472D38}">
  <dimension ref="A1:Q35"/>
  <sheetViews>
    <sheetView topLeftCell="B1" zoomScale="90" zoomScaleNormal="90" workbookViewId="0">
      <selection activeCell="O9" sqref="O9"/>
    </sheetView>
  </sheetViews>
  <sheetFormatPr defaultRowHeight="14.4" x14ac:dyDescent="0.3"/>
  <cols>
    <col min="1" max="1" width="10.109375" style="32" bestFit="1" customWidth="1"/>
    <col min="2" max="2" width="20.77734375" customWidth="1"/>
    <col min="3" max="4" width="11.109375" bestFit="1" customWidth="1"/>
    <col min="5" max="5" width="12.88671875" bestFit="1" customWidth="1"/>
    <col min="6" max="6" width="9.21875" bestFit="1" customWidth="1"/>
    <col min="7" max="7" width="8.88671875" bestFit="1" customWidth="1"/>
    <col min="8" max="8" width="12.77734375" bestFit="1" customWidth="1"/>
    <col min="9" max="9" width="7.33203125" customWidth="1"/>
    <col min="11" max="11" width="28" bestFit="1" customWidth="1"/>
    <col min="12" max="12" width="12.33203125" bestFit="1" customWidth="1"/>
    <col min="13" max="13" width="10.33203125" customWidth="1"/>
    <col min="16" max="16" width="9.88671875" bestFit="1" customWidth="1"/>
    <col min="17" max="17" width="11.21875" bestFit="1" customWidth="1"/>
  </cols>
  <sheetData>
    <row r="1" spans="1:17" ht="43.2" x14ac:dyDescent="0.3">
      <c r="A1" s="31" t="s">
        <v>37</v>
      </c>
      <c r="B1" s="2" t="s">
        <v>38</v>
      </c>
      <c r="C1" s="2" t="s">
        <v>39</v>
      </c>
      <c r="D1" s="2" t="s">
        <v>40</v>
      </c>
      <c r="E1" s="2" t="s">
        <v>41</v>
      </c>
      <c r="F1" s="2" t="s">
        <v>42</v>
      </c>
      <c r="G1" s="2" t="s">
        <v>43</v>
      </c>
      <c r="H1" s="2" t="s">
        <v>44</v>
      </c>
      <c r="I1" s="2" t="s">
        <v>45</v>
      </c>
      <c r="J1" s="6" t="s">
        <v>46</v>
      </c>
      <c r="K1" s="2" t="s">
        <v>47</v>
      </c>
      <c r="L1" s="4" t="s">
        <v>135</v>
      </c>
      <c r="M1" s="33" t="s">
        <v>137</v>
      </c>
    </row>
    <row r="2" spans="1:17" x14ac:dyDescent="0.3">
      <c r="A2" s="32" t="s">
        <v>48</v>
      </c>
      <c r="B2" t="s">
        <v>49</v>
      </c>
      <c r="C2" t="s">
        <v>50</v>
      </c>
      <c r="D2" t="s">
        <v>51</v>
      </c>
      <c r="E2" t="s">
        <v>52</v>
      </c>
      <c r="F2">
        <v>8</v>
      </c>
      <c r="G2">
        <v>500</v>
      </c>
      <c r="H2">
        <f>F2*G2</f>
        <v>4000</v>
      </c>
      <c r="I2">
        <v>3143</v>
      </c>
      <c r="J2" t="str">
        <f t="shared" ref="J2:J31" si="0">IF(H2&gt;=I2,"Met","Missed")</f>
        <v>Met</v>
      </c>
      <c r="K2" t="s">
        <v>53</v>
      </c>
      <c r="L2" t="str">
        <f>TRIM(E2)</f>
        <v>Keyboard</v>
      </c>
      <c r="M2">
        <f ca="1">DATEDIF(A2,$Q$2,"D")</f>
        <v>557</v>
      </c>
      <c r="Q2" s="34">
        <f ca="1">TODAY()</f>
        <v>45872</v>
      </c>
    </row>
    <row r="3" spans="1:17" x14ac:dyDescent="0.3">
      <c r="A3" s="32" t="s">
        <v>54</v>
      </c>
      <c r="B3" t="s">
        <v>49</v>
      </c>
      <c r="C3" t="s">
        <v>50</v>
      </c>
      <c r="D3" t="s">
        <v>55</v>
      </c>
      <c r="E3" t="s">
        <v>56</v>
      </c>
      <c r="F3">
        <v>1</v>
      </c>
      <c r="G3">
        <v>250</v>
      </c>
      <c r="H3">
        <f t="shared" ref="H3:H31" si="1">F3*G3</f>
        <v>250</v>
      </c>
      <c r="I3">
        <v>3791</v>
      </c>
      <c r="J3" t="str">
        <f t="shared" si="0"/>
        <v>Missed</v>
      </c>
      <c r="K3" t="s">
        <v>53</v>
      </c>
      <c r="L3" t="str">
        <f t="shared" ref="L3:L31" si="2">TRIM(E3)</f>
        <v>Laptop</v>
      </c>
      <c r="M3">
        <f t="shared" ref="M3:M31" ca="1" si="3">DATEDIF(A3,$Q$2,"D")</f>
        <v>513</v>
      </c>
    </row>
    <row r="4" spans="1:17" x14ac:dyDescent="0.3">
      <c r="A4" s="32" t="s">
        <v>57</v>
      </c>
      <c r="B4" t="s">
        <v>58</v>
      </c>
      <c r="C4" t="s">
        <v>59</v>
      </c>
      <c r="D4" t="s">
        <v>55</v>
      </c>
      <c r="E4" t="s">
        <v>60</v>
      </c>
      <c r="F4">
        <v>15</v>
      </c>
      <c r="G4">
        <v>750</v>
      </c>
      <c r="H4">
        <f t="shared" si="1"/>
        <v>11250</v>
      </c>
      <c r="I4">
        <v>2053</v>
      </c>
      <c r="J4" t="str">
        <f t="shared" si="0"/>
        <v>Met</v>
      </c>
      <c r="K4" s="3" t="s">
        <v>61</v>
      </c>
      <c r="L4" t="str">
        <f t="shared" si="2"/>
        <v>Monitor</v>
      </c>
      <c r="M4">
        <f t="shared" ca="1" si="3"/>
        <v>556</v>
      </c>
    </row>
    <row r="5" spans="1:17" x14ac:dyDescent="0.3">
      <c r="A5" s="32" t="s">
        <v>62</v>
      </c>
      <c r="B5" t="s">
        <v>63</v>
      </c>
      <c r="C5" t="s">
        <v>64</v>
      </c>
      <c r="D5" t="s">
        <v>65</v>
      </c>
      <c r="E5" t="s">
        <v>66</v>
      </c>
      <c r="F5">
        <v>7</v>
      </c>
      <c r="G5">
        <v>750</v>
      </c>
      <c r="H5">
        <f t="shared" si="1"/>
        <v>5250</v>
      </c>
      <c r="I5">
        <v>2837</v>
      </c>
      <c r="J5" t="str">
        <f t="shared" si="0"/>
        <v>Met</v>
      </c>
      <c r="K5" t="s">
        <v>67</v>
      </c>
      <c r="L5" t="str">
        <f t="shared" si="2"/>
        <v>Monitor</v>
      </c>
      <c r="M5">
        <f t="shared" ca="1" si="3"/>
        <v>547</v>
      </c>
    </row>
    <row r="6" spans="1:17" x14ac:dyDescent="0.3">
      <c r="A6" s="32" t="s">
        <v>68</v>
      </c>
      <c r="B6" t="s">
        <v>69</v>
      </c>
      <c r="C6" t="s">
        <v>64</v>
      </c>
      <c r="D6" t="s">
        <v>65</v>
      </c>
      <c r="E6" t="s">
        <v>70</v>
      </c>
      <c r="F6">
        <v>15</v>
      </c>
      <c r="G6">
        <v>250</v>
      </c>
      <c r="H6">
        <f t="shared" si="1"/>
        <v>3750</v>
      </c>
      <c r="I6">
        <v>5100</v>
      </c>
      <c r="J6" t="str">
        <f t="shared" si="0"/>
        <v>Missed</v>
      </c>
      <c r="K6" t="s">
        <v>71</v>
      </c>
      <c r="L6" t="str">
        <f t="shared" si="2"/>
        <v>Laptop</v>
      </c>
      <c r="M6">
        <f t="shared" ca="1" si="3"/>
        <v>518</v>
      </c>
    </row>
    <row r="7" spans="1:17" x14ac:dyDescent="0.3">
      <c r="A7" s="32" t="s">
        <v>72</v>
      </c>
      <c r="B7" t="s">
        <v>49</v>
      </c>
      <c r="C7" t="s">
        <v>64</v>
      </c>
      <c r="D7" t="s">
        <v>73</v>
      </c>
      <c r="E7" t="s">
        <v>56</v>
      </c>
      <c r="F7">
        <v>2</v>
      </c>
      <c r="G7">
        <v>500</v>
      </c>
      <c r="H7">
        <f t="shared" si="1"/>
        <v>1000</v>
      </c>
      <c r="I7">
        <v>4370</v>
      </c>
      <c r="J7" t="str">
        <f t="shared" si="0"/>
        <v>Missed</v>
      </c>
      <c r="K7" t="s">
        <v>74</v>
      </c>
      <c r="L7" t="str">
        <f t="shared" si="2"/>
        <v>Laptop</v>
      </c>
      <c r="M7">
        <f t="shared" ca="1" si="3"/>
        <v>578</v>
      </c>
    </row>
    <row r="8" spans="1:17" x14ac:dyDescent="0.3">
      <c r="A8" s="32" t="s">
        <v>75</v>
      </c>
      <c r="B8" t="s">
        <v>63</v>
      </c>
      <c r="C8" t="s">
        <v>64</v>
      </c>
      <c r="D8" t="s">
        <v>55</v>
      </c>
      <c r="E8" t="s">
        <v>76</v>
      </c>
      <c r="F8">
        <v>6</v>
      </c>
      <c r="G8">
        <v>750</v>
      </c>
      <c r="H8">
        <f t="shared" si="1"/>
        <v>4500</v>
      </c>
      <c r="I8">
        <v>4910</v>
      </c>
      <c r="J8" t="str">
        <f t="shared" si="0"/>
        <v>Missed</v>
      </c>
      <c r="K8" t="s">
        <v>77</v>
      </c>
      <c r="L8" t="str">
        <f t="shared" si="2"/>
        <v>Keyboard</v>
      </c>
      <c r="M8">
        <f t="shared" ca="1" si="3"/>
        <v>514</v>
      </c>
    </row>
    <row r="9" spans="1:17" x14ac:dyDescent="0.3">
      <c r="A9" s="32" t="s">
        <v>78</v>
      </c>
      <c r="B9" t="s">
        <v>49</v>
      </c>
      <c r="C9" t="s">
        <v>50</v>
      </c>
      <c r="D9" t="s">
        <v>73</v>
      </c>
      <c r="E9" t="s">
        <v>66</v>
      </c>
      <c r="F9">
        <v>6</v>
      </c>
      <c r="G9">
        <v>1000</v>
      </c>
      <c r="H9">
        <f t="shared" si="1"/>
        <v>6000</v>
      </c>
      <c r="I9">
        <v>5108</v>
      </c>
      <c r="J9" t="str">
        <f t="shared" si="0"/>
        <v>Met</v>
      </c>
      <c r="K9" t="s">
        <v>53</v>
      </c>
      <c r="L9" t="str">
        <f t="shared" si="2"/>
        <v>Monitor</v>
      </c>
      <c r="M9">
        <f t="shared" ca="1" si="3"/>
        <v>512</v>
      </c>
    </row>
    <row r="10" spans="1:17" x14ac:dyDescent="0.3">
      <c r="A10" s="32" t="s">
        <v>79</v>
      </c>
      <c r="B10" t="s">
        <v>80</v>
      </c>
      <c r="C10" t="s">
        <v>59</v>
      </c>
      <c r="D10" t="s">
        <v>65</v>
      </c>
      <c r="E10" t="s">
        <v>56</v>
      </c>
      <c r="F10">
        <v>8</v>
      </c>
      <c r="G10">
        <v>250</v>
      </c>
      <c r="H10">
        <f t="shared" si="1"/>
        <v>2000</v>
      </c>
      <c r="I10">
        <v>4584</v>
      </c>
      <c r="J10" t="str">
        <f t="shared" si="0"/>
        <v>Missed</v>
      </c>
      <c r="K10" t="s">
        <v>81</v>
      </c>
      <c r="L10" t="str">
        <f t="shared" si="2"/>
        <v>Laptop</v>
      </c>
      <c r="M10">
        <f t="shared" ca="1" si="3"/>
        <v>537</v>
      </c>
    </row>
    <row r="11" spans="1:17" x14ac:dyDescent="0.3">
      <c r="A11" s="32" t="s">
        <v>82</v>
      </c>
      <c r="B11" t="s">
        <v>83</v>
      </c>
      <c r="C11" t="s">
        <v>64</v>
      </c>
      <c r="D11" t="s">
        <v>73</v>
      </c>
      <c r="E11" t="s">
        <v>84</v>
      </c>
      <c r="F11">
        <v>13</v>
      </c>
      <c r="G11">
        <v>1000</v>
      </c>
      <c r="H11">
        <f t="shared" si="1"/>
        <v>13000</v>
      </c>
      <c r="I11">
        <v>3170</v>
      </c>
      <c r="J11" t="str">
        <f t="shared" si="0"/>
        <v>Met</v>
      </c>
      <c r="K11" t="s">
        <v>85</v>
      </c>
      <c r="L11" t="str">
        <f t="shared" si="2"/>
        <v>Mouse</v>
      </c>
      <c r="M11">
        <f t="shared" ca="1" si="3"/>
        <v>572</v>
      </c>
    </row>
    <row r="12" spans="1:17" x14ac:dyDescent="0.3">
      <c r="A12" s="32" t="s">
        <v>86</v>
      </c>
      <c r="B12" t="s">
        <v>49</v>
      </c>
      <c r="C12" t="s">
        <v>64</v>
      </c>
      <c r="D12" t="s">
        <v>55</v>
      </c>
      <c r="E12" t="s">
        <v>87</v>
      </c>
      <c r="F12">
        <v>12</v>
      </c>
      <c r="G12">
        <v>500</v>
      </c>
      <c r="H12">
        <f t="shared" si="1"/>
        <v>6000</v>
      </c>
      <c r="I12">
        <v>3133</v>
      </c>
      <c r="J12" t="str">
        <f t="shared" si="0"/>
        <v>Met</v>
      </c>
      <c r="K12" t="s">
        <v>74</v>
      </c>
      <c r="L12" t="str">
        <f t="shared" si="2"/>
        <v>Mouse</v>
      </c>
      <c r="M12">
        <f t="shared" ca="1" si="3"/>
        <v>533</v>
      </c>
    </row>
    <row r="13" spans="1:17" x14ac:dyDescent="0.3">
      <c r="A13" s="32" t="s">
        <v>88</v>
      </c>
      <c r="B13" t="s">
        <v>58</v>
      </c>
      <c r="C13" t="s">
        <v>50</v>
      </c>
      <c r="D13" t="s">
        <v>73</v>
      </c>
      <c r="E13" t="s">
        <v>66</v>
      </c>
      <c r="F13">
        <v>14</v>
      </c>
      <c r="G13">
        <v>250</v>
      </c>
      <c r="H13">
        <f t="shared" si="1"/>
        <v>3500</v>
      </c>
      <c r="I13">
        <v>5152</v>
      </c>
      <c r="J13" t="str">
        <f t="shared" si="0"/>
        <v>Missed</v>
      </c>
      <c r="K13" t="s">
        <v>89</v>
      </c>
      <c r="L13" t="str">
        <f t="shared" si="2"/>
        <v>Monitor</v>
      </c>
      <c r="M13">
        <f t="shared" ca="1" si="3"/>
        <v>508</v>
      </c>
    </row>
    <row r="14" spans="1:17" x14ac:dyDescent="0.3">
      <c r="A14" s="32" t="s">
        <v>90</v>
      </c>
      <c r="B14" t="s">
        <v>80</v>
      </c>
      <c r="C14" t="s">
        <v>64</v>
      </c>
      <c r="D14" t="s">
        <v>51</v>
      </c>
      <c r="E14" t="s">
        <v>91</v>
      </c>
      <c r="F14">
        <v>18</v>
      </c>
      <c r="G14">
        <v>750</v>
      </c>
      <c r="H14">
        <f t="shared" si="1"/>
        <v>13500</v>
      </c>
      <c r="I14">
        <v>7250</v>
      </c>
      <c r="J14" t="str">
        <f t="shared" si="0"/>
        <v>Met</v>
      </c>
      <c r="K14" t="s">
        <v>92</v>
      </c>
      <c r="L14" t="str">
        <f t="shared" si="2"/>
        <v>Laptop</v>
      </c>
      <c r="M14">
        <f t="shared" ca="1" si="3"/>
        <v>570</v>
      </c>
    </row>
    <row r="15" spans="1:17" x14ac:dyDescent="0.3">
      <c r="A15" s="32" t="s">
        <v>93</v>
      </c>
      <c r="B15" t="s">
        <v>63</v>
      </c>
      <c r="C15" t="s">
        <v>59</v>
      </c>
      <c r="D15" t="s">
        <v>55</v>
      </c>
      <c r="E15" t="s">
        <v>56</v>
      </c>
      <c r="F15">
        <v>9</v>
      </c>
      <c r="G15">
        <v>500</v>
      </c>
      <c r="H15">
        <f t="shared" si="1"/>
        <v>4500</v>
      </c>
      <c r="I15">
        <v>6158</v>
      </c>
      <c r="J15" t="str">
        <f t="shared" si="0"/>
        <v>Missed</v>
      </c>
      <c r="K15" t="s">
        <v>77</v>
      </c>
      <c r="L15" t="str">
        <f t="shared" si="2"/>
        <v>Laptop</v>
      </c>
      <c r="M15">
        <f t="shared" ca="1" si="3"/>
        <v>517</v>
      </c>
    </row>
    <row r="16" spans="1:17" x14ac:dyDescent="0.3">
      <c r="A16" s="32" t="s">
        <v>94</v>
      </c>
      <c r="B16" t="s">
        <v>49</v>
      </c>
      <c r="C16" t="s">
        <v>59</v>
      </c>
      <c r="D16" t="s">
        <v>73</v>
      </c>
      <c r="E16" t="s">
        <v>52</v>
      </c>
      <c r="F16">
        <v>6</v>
      </c>
      <c r="G16">
        <v>250</v>
      </c>
      <c r="H16">
        <f t="shared" si="1"/>
        <v>1500</v>
      </c>
      <c r="I16">
        <v>6906</v>
      </c>
      <c r="J16" t="str">
        <f t="shared" si="0"/>
        <v>Missed</v>
      </c>
      <c r="K16" t="s">
        <v>74</v>
      </c>
      <c r="L16" t="str">
        <f t="shared" si="2"/>
        <v>Keyboard</v>
      </c>
      <c r="M16">
        <f t="shared" ca="1" si="3"/>
        <v>539</v>
      </c>
    </row>
    <row r="17" spans="1:13" x14ac:dyDescent="0.3">
      <c r="A17" s="32" t="s">
        <v>72</v>
      </c>
      <c r="B17" t="s">
        <v>58</v>
      </c>
      <c r="C17" t="s">
        <v>64</v>
      </c>
      <c r="D17" t="s">
        <v>65</v>
      </c>
      <c r="E17" t="s">
        <v>95</v>
      </c>
      <c r="F17">
        <v>2</v>
      </c>
      <c r="G17">
        <v>500</v>
      </c>
      <c r="H17">
        <f t="shared" si="1"/>
        <v>1000</v>
      </c>
      <c r="I17">
        <v>6647</v>
      </c>
      <c r="J17" t="str">
        <f t="shared" si="0"/>
        <v>Missed</v>
      </c>
      <c r="K17" t="s">
        <v>61</v>
      </c>
      <c r="L17" t="str">
        <f t="shared" si="2"/>
        <v>Monitor</v>
      </c>
      <c r="M17">
        <f t="shared" ca="1" si="3"/>
        <v>578</v>
      </c>
    </row>
    <row r="18" spans="1:13" x14ac:dyDescent="0.3">
      <c r="A18" s="32" t="s">
        <v>96</v>
      </c>
      <c r="B18" t="s">
        <v>63</v>
      </c>
      <c r="C18" t="s">
        <v>50</v>
      </c>
      <c r="D18" t="s">
        <v>73</v>
      </c>
      <c r="E18" t="s">
        <v>66</v>
      </c>
      <c r="F18">
        <v>16</v>
      </c>
      <c r="G18">
        <v>500</v>
      </c>
      <c r="H18">
        <f t="shared" si="1"/>
        <v>8000</v>
      </c>
      <c r="I18">
        <v>4171</v>
      </c>
      <c r="J18" t="str">
        <f t="shared" si="0"/>
        <v>Met</v>
      </c>
      <c r="K18" t="s">
        <v>77</v>
      </c>
      <c r="L18" t="str">
        <f t="shared" si="2"/>
        <v>Monitor</v>
      </c>
      <c r="M18">
        <f t="shared" ca="1" si="3"/>
        <v>504</v>
      </c>
    </row>
    <row r="19" spans="1:13" x14ac:dyDescent="0.3">
      <c r="A19" s="32" t="s">
        <v>97</v>
      </c>
      <c r="B19" t="s">
        <v>83</v>
      </c>
      <c r="C19" t="s">
        <v>59</v>
      </c>
      <c r="D19" t="s">
        <v>65</v>
      </c>
      <c r="E19" t="s">
        <v>84</v>
      </c>
      <c r="F19">
        <v>12</v>
      </c>
      <c r="G19">
        <v>1000</v>
      </c>
      <c r="H19">
        <f t="shared" si="1"/>
        <v>12000</v>
      </c>
      <c r="I19">
        <v>6239</v>
      </c>
      <c r="J19" t="str">
        <f t="shared" si="0"/>
        <v>Met</v>
      </c>
      <c r="K19" t="s">
        <v>85</v>
      </c>
      <c r="L19" t="str">
        <f t="shared" si="2"/>
        <v>Mouse</v>
      </c>
      <c r="M19">
        <f t="shared" ca="1" si="3"/>
        <v>566</v>
      </c>
    </row>
    <row r="20" spans="1:13" x14ac:dyDescent="0.3">
      <c r="A20" s="32" t="s">
        <v>98</v>
      </c>
      <c r="B20" t="s">
        <v>83</v>
      </c>
      <c r="C20" t="s">
        <v>50</v>
      </c>
      <c r="D20" t="s">
        <v>65</v>
      </c>
      <c r="E20" t="s">
        <v>56</v>
      </c>
      <c r="F20">
        <v>19</v>
      </c>
      <c r="G20">
        <v>500</v>
      </c>
      <c r="H20">
        <f t="shared" si="1"/>
        <v>9500</v>
      </c>
      <c r="I20">
        <v>6820</v>
      </c>
      <c r="J20" t="str">
        <f t="shared" si="0"/>
        <v>Met</v>
      </c>
      <c r="K20" t="s">
        <v>85</v>
      </c>
      <c r="L20" t="str">
        <f t="shared" si="2"/>
        <v>Laptop</v>
      </c>
      <c r="M20">
        <f t="shared" ca="1" si="3"/>
        <v>573</v>
      </c>
    </row>
    <row r="21" spans="1:13" x14ac:dyDescent="0.3">
      <c r="A21" s="32" t="s">
        <v>99</v>
      </c>
      <c r="B21" t="s">
        <v>49</v>
      </c>
      <c r="C21" t="s">
        <v>50</v>
      </c>
      <c r="D21" t="s">
        <v>73</v>
      </c>
      <c r="E21" t="s">
        <v>56</v>
      </c>
      <c r="F21">
        <v>2</v>
      </c>
      <c r="G21">
        <v>750</v>
      </c>
      <c r="H21">
        <f t="shared" si="1"/>
        <v>1500</v>
      </c>
      <c r="I21">
        <v>2580</v>
      </c>
      <c r="J21" t="str">
        <f t="shared" si="0"/>
        <v>Missed</v>
      </c>
      <c r="K21" t="s">
        <v>100</v>
      </c>
      <c r="L21" t="str">
        <f t="shared" si="2"/>
        <v>Laptop</v>
      </c>
      <c r="M21">
        <f t="shared" ca="1" si="3"/>
        <v>564</v>
      </c>
    </row>
    <row r="22" spans="1:13" x14ac:dyDescent="0.3">
      <c r="A22" s="32" t="s">
        <v>101</v>
      </c>
      <c r="B22" t="s">
        <v>49</v>
      </c>
      <c r="C22" t="s">
        <v>102</v>
      </c>
      <c r="D22" t="s">
        <v>73</v>
      </c>
      <c r="E22" t="s">
        <v>103</v>
      </c>
      <c r="F22">
        <v>19</v>
      </c>
      <c r="G22">
        <v>1000</v>
      </c>
      <c r="H22">
        <f t="shared" si="1"/>
        <v>19000</v>
      </c>
      <c r="I22">
        <v>3990</v>
      </c>
      <c r="J22" t="str">
        <f t="shared" si="0"/>
        <v>Met</v>
      </c>
      <c r="K22" t="s">
        <v>100</v>
      </c>
      <c r="L22" t="str">
        <f t="shared" si="2"/>
        <v>Monitor</v>
      </c>
      <c r="M22">
        <f t="shared" ca="1" si="3"/>
        <v>524</v>
      </c>
    </row>
    <row r="23" spans="1:13" x14ac:dyDescent="0.3">
      <c r="A23" s="32" t="s">
        <v>104</v>
      </c>
      <c r="B23" t="s">
        <v>83</v>
      </c>
      <c r="C23" t="s">
        <v>50</v>
      </c>
      <c r="D23" t="s">
        <v>51</v>
      </c>
      <c r="E23" t="s">
        <v>84</v>
      </c>
      <c r="F23">
        <v>12</v>
      </c>
      <c r="G23">
        <v>1000</v>
      </c>
      <c r="H23">
        <f t="shared" si="1"/>
        <v>12000</v>
      </c>
      <c r="I23">
        <v>5367</v>
      </c>
      <c r="J23" t="str">
        <f t="shared" si="0"/>
        <v>Met</v>
      </c>
      <c r="K23" t="s">
        <v>85</v>
      </c>
      <c r="L23" t="str">
        <f t="shared" si="2"/>
        <v>Mouse</v>
      </c>
      <c r="M23">
        <f t="shared" ca="1" si="3"/>
        <v>506</v>
      </c>
    </row>
    <row r="24" spans="1:13" x14ac:dyDescent="0.3">
      <c r="A24" s="32" t="s">
        <v>105</v>
      </c>
      <c r="B24" t="s">
        <v>49</v>
      </c>
      <c r="C24" t="s">
        <v>50</v>
      </c>
      <c r="D24" t="s">
        <v>51</v>
      </c>
      <c r="E24" t="s">
        <v>84</v>
      </c>
      <c r="F24">
        <v>11</v>
      </c>
      <c r="G24">
        <v>250</v>
      </c>
      <c r="H24">
        <f t="shared" si="1"/>
        <v>2750</v>
      </c>
      <c r="I24">
        <v>4036</v>
      </c>
      <c r="J24" t="str">
        <f t="shared" si="0"/>
        <v>Missed</v>
      </c>
      <c r="K24" t="s">
        <v>53</v>
      </c>
      <c r="L24" t="str">
        <f t="shared" si="2"/>
        <v>Mouse</v>
      </c>
      <c r="M24">
        <f t="shared" ca="1" si="3"/>
        <v>574</v>
      </c>
    </row>
    <row r="25" spans="1:13" x14ac:dyDescent="0.3">
      <c r="A25" s="32" t="s">
        <v>106</v>
      </c>
      <c r="B25" t="s">
        <v>63</v>
      </c>
      <c r="C25" t="s">
        <v>59</v>
      </c>
      <c r="D25" t="s">
        <v>55</v>
      </c>
      <c r="E25" t="s">
        <v>66</v>
      </c>
      <c r="F25">
        <v>9</v>
      </c>
      <c r="G25">
        <v>1000</v>
      </c>
      <c r="H25">
        <f t="shared" si="1"/>
        <v>9000</v>
      </c>
      <c r="I25">
        <v>4046</v>
      </c>
      <c r="J25" t="str">
        <f t="shared" si="0"/>
        <v>Met</v>
      </c>
      <c r="K25" t="s">
        <v>77</v>
      </c>
      <c r="L25" t="str">
        <f t="shared" si="2"/>
        <v>Monitor</v>
      </c>
      <c r="M25">
        <f t="shared" ca="1" si="3"/>
        <v>553</v>
      </c>
    </row>
    <row r="26" spans="1:13" x14ac:dyDescent="0.3">
      <c r="A26" s="32" t="s">
        <v>107</v>
      </c>
      <c r="B26" t="s">
        <v>80</v>
      </c>
      <c r="C26" t="s">
        <v>50</v>
      </c>
      <c r="D26" t="s">
        <v>51</v>
      </c>
      <c r="E26" t="s">
        <v>56</v>
      </c>
      <c r="F26">
        <v>3</v>
      </c>
      <c r="G26">
        <v>500</v>
      </c>
      <c r="H26">
        <f t="shared" si="1"/>
        <v>1500</v>
      </c>
      <c r="I26">
        <v>3362</v>
      </c>
      <c r="J26" t="str">
        <f t="shared" si="0"/>
        <v>Missed</v>
      </c>
      <c r="K26" t="s">
        <v>92</v>
      </c>
      <c r="L26" t="str">
        <f t="shared" si="2"/>
        <v>Laptop</v>
      </c>
      <c r="M26">
        <f t="shared" ca="1" si="3"/>
        <v>536</v>
      </c>
    </row>
    <row r="27" spans="1:13" x14ac:dyDescent="0.3">
      <c r="A27" s="32" t="s">
        <v>108</v>
      </c>
      <c r="B27" t="s">
        <v>83</v>
      </c>
      <c r="C27" t="s">
        <v>102</v>
      </c>
      <c r="D27" t="s">
        <v>51</v>
      </c>
      <c r="E27" t="s">
        <v>66</v>
      </c>
      <c r="F27">
        <v>13</v>
      </c>
      <c r="G27">
        <v>250</v>
      </c>
      <c r="H27">
        <f t="shared" si="1"/>
        <v>3250</v>
      </c>
      <c r="I27">
        <v>5198</v>
      </c>
      <c r="J27" t="str">
        <f t="shared" si="0"/>
        <v>Missed</v>
      </c>
      <c r="K27" t="s">
        <v>109</v>
      </c>
      <c r="L27" t="str">
        <f t="shared" si="2"/>
        <v>Monitor</v>
      </c>
      <c r="M27">
        <f t="shared" ca="1" si="3"/>
        <v>541</v>
      </c>
    </row>
    <row r="28" spans="1:13" x14ac:dyDescent="0.3">
      <c r="A28" s="32" t="s">
        <v>110</v>
      </c>
      <c r="B28" t="s">
        <v>63</v>
      </c>
      <c r="C28" t="s">
        <v>102</v>
      </c>
      <c r="D28" t="s">
        <v>73</v>
      </c>
      <c r="E28" t="s">
        <v>66</v>
      </c>
      <c r="F28">
        <v>10</v>
      </c>
      <c r="G28">
        <v>500</v>
      </c>
      <c r="H28">
        <f t="shared" si="1"/>
        <v>5000</v>
      </c>
      <c r="I28">
        <v>2479</v>
      </c>
      <c r="J28" t="str">
        <f t="shared" si="0"/>
        <v>Met</v>
      </c>
      <c r="K28" t="s">
        <v>111</v>
      </c>
      <c r="L28" t="str">
        <f t="shared" si="2"/>
        <v>Monitor</v>
      </c>
      <c r="M28">
        <f t="shared" ca="1" si="3"/>
        <v>502</v>
      </c>
    </row>
    <row r="29" spans="1:13" x14ac:dyDescent="0.3">
      <c r="A29" s="32" t="s">
        <v>112</v>
      </c>
      <c r="B29" t="s">
        <v>58</v>
      </c>
      <c r="C29" t="s">
        <v>64</v>
      </c>
      <c r="D29" t="s">
        <v>51</v>
      </c>
      <c r="E29" t="s">
        <v>56</v>
      </c>
      <c r="F29">
        <v>19</v>
      </c>
      <c r="G29">
        <v>1000</v>
      </c>
      <c r="H29">
        <f t="shared" si="1"/>
        <v>19000</v>
      </c>
      <c r="I29">
        <v>6119</v>
      </c>
      <c r="J29" t="str">
        <f t="shared" si="0"/>
        <v>Met</v>
      </c>
      <c r="K29" t="s">
        <v>113</v>
      </c>
      <c r="L29" t="str">
        <f t="shared" si="2"/>
        <v>Laptop</v>
      </c>
      <c r="M29">
        <f t="shared" ca="1" si="3"/>
        <v>493</v>
      </c>
    </row>
    <row r="30" spans="1:13" x14ac:dyDescent="0.3">
      <c r="A30" s="32" t="s">
        <v>106</v>
      </c>
      <c r="B30" t="s">
        <v>58</v>
      </c>
      <c r="C30" t="s">
        <v>50</v>
      </c>
      <c r="D30" t="s">
        <v>73</v>
      </c>
      <c r="E30" t="s">
        <v>56</v>
      </c>
      <c r="F30">
        <v>20</v>
      </c>
      <c r="G30">
        <v>250</v>
      </c>
      <c r="H30">
        <f t="shared" si="1"/>
        <v>5000</v>
      </c>
      <c r="I30">
        <v>7531</v>
      </c>
      <c r="J30" t="str">
        <f t="shared" si="0"/>
        <v>Missed</v>
      </c>
      <c r="K30" t="s">
        <v>89</v>
      </c>
      <c r="L30" t="str">
        <f t="shared" si="2"/>
        <v>Laptop</v>
      </c>
      <c r="M30">
        <f t="shared" ca="1" si="3"/>
        <v>553</v>
      </c>
    </row>
    <row r="31" spans="1:13" ht="15" thickBot="1" x14ac:dyDescent="0.35">
      <c r="A31" s="32" t="s">
        <v>75</v>
      </c>
      <c r="B31" t="s">
        <v>58</v>
      </c>
      <c r="C31" t="s">
        <v>59</v>
      </c>
      <c r="D31" t="s">
        <v>51</v>
      </c>
      <c r="E31" t="s">
        <v>56</v>
      </c>
      <c r="F31">
        <v>14</v>
      </c>
      <c r="G31">
        <v>750</v>
      </c>
      <c r="H31">
        <f t="shared" si="1"/>
        <v>10500</v>
      </c>
      <c r="I31">
        <v>4136</v>
      </c>
      <c r="J31" t="str">
        <f t="shared" si="0"/>
        <v>Met</v>
      </c>
      <c r="K31" t="s">
        <v>61</v>
      </c>
      <c r="L31" t="str">
        <f t="shared" si="2"/>
        <v>Laptop</v>
      </c>
      <c r="M31">
        <f t="shared" ca="1" si="3"/>
        <v>514</v>
      </c>
    </row>
    <row r="32" spans="1:13" ht="15" thickBot="1" x14ac:dyDescent="0.35">
      <c r="H32" s="9">
        <f>SUM(H2:H31)</f>
        <v>199000</v>
      </c>
    </row>
    <row r="35" spans="9:9" x14ac:dyDescent="0.3">
      <c r="I35" s="8"/>
    </row>
  </sheetData>
  <hyperlinks>
    <hyperlink ref="K4" r:id="rId1" display="alice.johnson@datasoft.net" xr:uid="{A3DB20BF-A285-41CC-BBE1-5597F19B1F61}"/>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F6301-2209-44F1-875D-EFCE877BBACF}">
  <sheetPr>
    <tabColor rgb="FFFFFF00"/>
  </sheetPr>
  <dimension ref="A1:V38"/>
  <sheetViews>
    <sheetView zoomScale="90" zoomScaleNormal="90" workbookViewId="0">
      <selection activeCell="F40" sqref="F40"/>
    </sheetView>
  </sheetViews>
  <sheetFormatPr defaultRowHeight="14.4" x14ac:dyDescent="0.3"/>
  <cols>
    <col min="1" max="1" width="10.109375" bestFit="1" customWidth="1"/>
    <col min="2" max="2" width="20.77734375" customWidth="1"/>
    <col min="3" max="3" width="13" customWidth="1"/>
    <col min="4" max="4" width="14.44140625" customWidth="1"/>
    <col min="5" max="5" width="12.88671875" bestFit="1" customWidth="1"/>
    <col min="6" max="6" width="11.6640625" customWidth="1"/>
    <col min="7" max="7" width="11.33203125" customWidth="1"/>
    <col min="8" max="8" width="15.44140625" customWidth="1"/>
    <col min="9" max="9" width="8.44140625" customWidth="1"/>
    <col min="11" max="11" width="28" bestFit="1" customWidth="1"/>
    <col min="21" max="21" width="12.88671875" bestFit="1" customWidth="1"/>
  </cols>
  <sheetData>
    <row r="1" spans="1:22" x14ac:dyDescent="0.3">
      <c r="E1" s="72" t="s">
        <v>138</v>
      </c>
      <c r="F1" s="72"/>
    </row>
    <row r="2" spans="1:22" x14ac:dyDescent="0.3">
      <c r="D2" s="66" t="s">
        <v>35</v>
      </c>
      <c r="E2" s="66"/>
      <c r="F2" s="66"/>
      <c r="G2" s="66"/>
      <c r="H2" s="66"/>
    </row>
    <row r="5" spans="1:22" x14ac:dyDescent="0.3">
      <c r="A5" s="2" t="s">
        <v>37</v>
      </c>
      <c r="B5" s="2" t="s">
        <v>38</v>
      </c>
      <c r="C5" s="2" t="s">
        <v>39</v>
      </c>
      <c r="D5" s="2" t="s">
        <v>40</v>
      </c>
      <c r="E5" s="2" t="s">
        <v>41</v>
      </c>
      <c r="F5" s="2" t="s">
        <v>42</v>
      </c>
      <c r="G5" s="2" t="s">
        <v>43</v>
      </c>
      <c r="H5" s="2" t="s">
        <v>44</v>
      </c>
      <c r="I5" s="2" t="s">
        <v>45</v>
      </c>
      <c r="J5" s="6" t="s">
        <v>46</v>
      </c>
      <c r="K5" s="2" t="s">
        <v>47</v>
      </c>
      <c r="U5" s="2" t="s">
        <v>41</v>
      </c>
    </row>
    <row r="6" spans="1:22" hidden="1" x14ac:dyDescent="0.3">
      <c r="A6" t="s">
        <v>48</v>
      </c>
      <c r="B6" t="s">
        <v>49</v>
      </c>
      <c r="C6" t="s">
        <v>50</v>
      </c>
      <c r="D6" t="s">
        <v>51</v>
      </c>
      <c r="E6" t="s">
        <v>52</v>
      </c>
      <c r="F6">
        <v>8</v>
      </c>
      <c r="G6">
        <v>500</v>
      </c>
      <c r="H6">
        <f>F6*G6</f>
        <v>4000</v>
      </c>
      <c r="I6">
        <v>3143</v>
      </c>
      <c r="J6" t="str">
        <f t="shared" ref="J6:J35" si="0">IF(H6&gt;=I6,"Met","Missed")</f>
        <v>Met</v>
      </c>
      <c r="K6" t="s">
        <v>53</v>
      </c>
      <c r="U6" t="s">
        <v>52</v>
      </c>
      <c r="V6" t="str">
        <f>TRIM(U6)</f>
        <v>Keyboard</v>
      </c>
    </row>
    <row r="7" spans="1:22" hidden="1" x14ac:dyDescent="0.3">
      <c r="A7" t="s">
        <v>54</v>
      </c>
      <c r="B7" t="s">
        <v>49</v>
      </c>
      <c r="C7" t="s">
        <v>50</v>
      </c>
      <c r="D7" t="s">
        <v>55</v>
      </c>
      <c r="E7" t="s">
        <v>56</v>
      </c>
      <c r="F7">
        <v>1</v>
      </c>
      <c r="G7">
        <v>250</v>
      </c>
      <c r="H7">
        <f t="shared" ref="H7:H35" si="1">F7*G7</f>
        <v>250</v>
      </c>
      <c r="I7">
        <v>3791</v>
      </c>
      <c r="J7" t="str">
        <f t="shared" si="0"/>
        <v>Missed</v>
      </c>
      <c r="K7" t="s">
        <v>53</v>
      </c>
      <c r="U7" t="s">
        <v>56</v>
      </c>
      <c r="V7" t="str">
        <f t="shared" ref="V7:V35" si="2">TRIM(U7)</f>
        <v>Laptop</v>
      </c>
    </row>
    <row r="8" spans="1:22" hidden="1" x14ac:dyDescent="0.3">
      <c r="A8" t="s">
        <v>57</v>
      </c>
      <c r="B8" t="s">
        <v>58</v>
      </c>
      <c r="C8" t="s">
        <v>59</v>
      </c>
      <c r="D8" t="s">
        <v>55</v>
      </c>
      <c r="E8" t="s">
        <v>66</v>
      </c>
      <c r="F8">
        <v>15</v>
      </c>
      <c r="G8">
        <v>750</v>
      </c>
      <c r="H8">
        <f t="shared" si="1"/>
        <v>11250</v>
      </c>
      <c r="I8">
        <v>2053</v>
      </c>
      <c r="J8" t="str">
        <f t="shared" si="0"/>
        <v>Met</v>
      </c>
      <c r="K8" s="3" t="s">
        <v>61</v>
      </c>
      <c r="U8" t="s">
        <v>60</v>
      </c>
      <c r="V8" t="str">
        <f t="shared" si="2"/>
        <v>Monitor</v>
      </c>
    </row>
    <row r="9" spans="1:22" hidden="1" x14ac:dyDescent="0.3">
      <c r="A9" t="s">
        <v>62</v>
      </c>
      <c r="B9" t="s">
        <v>63</v>
      </c>
      <c r="C9" t="s">
        <v>64</v>
      </c>
      <c r="D9" t="s">
        <v>65</v>
      </c>
      <c r="E9" t="s">
        <v>66</v>
      </c>
      <c r="F9">
        <v>7</v>
      </c>
      <c r="G9">
        <v>750</v>
      </c>
      <c r="H9">
        <f t="shared" si="1"/>
        <v>5250</v>
      </c>
      <c r="I9">
        <v>2837</v>
      </c>
      <c r="J9" t="str">
        <f t="shared" si="0"/>
        <v>Met</v>
      </c>
      <c r="K9" t="s">
        <v>67</v>
      </c>
      <c r="U9" t="s">
        <v>66</v>
      </c>
      <c r="V9" t="str">
        <f t="shared" si="2"/>
        <v>Monitor</v>
      </c>
    </row>
    <row r="10" spans="1:22" hidden="1" x14ac:dyDescent="0.3">
      <c r="A10" t="s">
        <v>68</v>
      </c>
      <c r="B10" t="s">
        <v>69</v>
      </c>
      <c r="C10" t="s">
        <v>64</v>
      </c>
      <c r="D10" t="s">
        <v>65</v>
      </c>
      <c r="E10" t="s">
        <v>56</v>
      </c>
      <c r="F10">
        <v>15</v>
      </c>
      <c r="G10">
        <v>250</v>
      </c>
      <c r="H10">
        <f t="shared" si="1"/>
        <v>3750</v>
      </c>
      <c r="I10">
        <v>5100</v>
      </c>
      <c r="J10" t="str">
        <f t="shared" si="0"/>
        <v>Missed</v>
      </c>
      <c r="K10" t="s">
        <v>71</v>
      </c>
      <c r="U10" t="s">
        <v>70</v>
      </c>
      <c r="V10" t="str">
        <f t="shared" si="2"/>
        <v>Laptop</v>
      </c>
    </row>
    <row r="11" spans="1:22" hidden="1" x14ac:dyDescent="0.3">
      <c r="A11" t="s">
        <v>72</v>
      </c>
      <c r="B11" t="s">
        <v>49</v>
      </c>
      <c r="C11" t="s">
        <v>64</v>
      </c>
      <c r="D11" t="s">
        <v>73</v>
      </c>
      <c r="E11" t="s">
        <v>56</v>
      </c>
      <c r="F11">
        <v>2</v>
      </c>
      <c r="G11">
        <v>500</v>
      </c>
      <c r="H11">
        <f t="shared" si="1"/>
        <v>1000</v>
      </c>
      <c r="I11">
        <v>4370</v>
      </c>
      <c r="J11" t="str">
        <f t="shared" si="0"/>
        <v>Missed</v>
      </c>
      <c r="K11" t="s">
        <v>74</v>
      </c>
      <c r="U11" t="s">
        <v>56</v>
      </c>
      <c r="V11" t="str">
        <f t="shared" si="2"/>
        <v>Laptop</v>
      </c>
    </row>
    <row r="12" spans="1:22" hidden="1" x14ac:dyDescent="0.3">
      <c r="A12" t="s">
        <v>75</v>
      </c>
      <c r="B12" t="s">
        <v>63</v>
      </c>
      <c r="C12" t="s">
        <v>64</v>
      </c>
      <c r="D12" t="s">
        <v>55</v>
      </c>
      <c r="E12" t="s">
        <v>52</v>
      </c>
      <c r="F12">
        <v>6</v>
      </c>
      <c r="G12">
        <v>750</v>
      </c>
      <c r="H12">
        <f t="shared" si="1"/>
        <v>4500</v>
      </c>
      <c r="I12">
        <v>4910</v>
      </c>
      <c r="J12" t="str">
        <f t="shared" si="0"/>
        <v>Missed</v>
      </c>
      <c r="K12" t="s">
        <v>77</v>
      </c>
      <c r="U12" t="s">
        <v>76</v>
      </c>
      <c r="V12" t="str">
        <f t="shared" si="2"/>
        <v>Keyboard</v>
      </c>
    </row>
    <row r="13" spans="1:22" hidden="1" x14ac:dyDescent="0.3">
      <c r="A13" t="s">
        <v>78</v>
      </c>
      <c r="B13" t="s">
        <v>49</v>
      </c>
      <c r="C13" t="s">
        <v>50</v>
      </c>
      <c r="D13" t="s">
        <v>73</v>
      </c>
      <c r="E13" t="s">
        <v>66</v>
      </c>
      <c r="F13">
        <v>6</v>
      </c>
      <c r="G13">
        <v>1000</v>
      </c>
      <c r="H13">
        <f t="shared" si="1"/>
        <v>6000</v>
      </c>
      <c r="I13">
        <v>5108</v>
      </c>
      <c r="J13" t="str">
        <f t="shared" si="0"/>
        <v>Met</v>
      </c>
      <c r="K13" t="s">
        <v>53</v>
      </c>
      <c r="U13" t="s">
        <v>66</v>
      </c>
      <c r="V13" t="str">
        <f t="shared" si="2"/>
        <v>Monitor</v>
      </c>
    </row>
    <row r="14" spans="1:22" hidden="1" x14ac:dyDescent="0.3">
      <c r="A14" t="s">
        <v>79</v>
      </c>
      <c r="B14" t="s">
        <v>80</v>
      </c>
      <c r="C14" t="s">
        <v>59</v>
      </c>
      <c r="D14" t="s">
        <v>65</v>
      </c>
      <c r="E14" t="s">
        <v>56</v>
      </c>
      <c r="F14">
        <v>8</v>
      </c>
      <c r="G14">
        <v>250</v>
      </c>
      <c r="H14">
        <f t="shared" si="1"/>
        <v>2000</v>
      </c>
      <c r="I14">
        <v>4584</v>
      </c>
      <c r="J14" t="str">
        <f t="shared" si="0"/>
        <v>Missed</v>
      </c>
      <c r="K14" t="s">
        <v>81</v>
      </c>
      <c r="U14" t="s">
        <v>56</v>
      </c>
      <c r="V14" t="str">
        <f t="shared" si="2"/>
        <v>Laptop</v>
      </c>
    </row>
    <row r="15" spans="1:22" x14ac:dyDescent="0.3">
      <c r="A15" t="s">
        <v>82</v>
      </c>
      <c r="B15" t="s">
        <v>83</v>
      </c>
      <c r="C15" t="s">
        <v>64</v>
      </c>
      <c r="D15" t="s">
        <v>73</v>
      </c>
      <c r="E15" t="s">
        <v>84</v>
      </c>
      <c r="F15">
        <v>13</v>
      </c>
      <c r="G15">
        <v>1000</v>
      </c>
      <c r="H15">
        <f t="shared" si="1"/>
        <v>13000</v>
      </c>
      <c r="I15">
        <v>3170</v>
      </c>
      <c r="J15" t="str">
        <f t="shared" si="0"/>
        <v>Met</v>
      </c>
      <c r="K15" t="s">
        <v>85</v>
      </c>
      <c r="U15" t="s">
        <v>84</v>
      </c>
      <c r="V15" t="str">
        <f t="shared" si="2"/>
        <v>Mouse</v>
      </c>
    </row>
    <row r="16" spans="1:22" hidden="1" x14ac:dyDescent="0.3">
      <c r="A16" t="s">
        <v>86</v>
      </c>
      <c r="B16" t="s">
        <v>49</v>
      </c>
      <c r="C16" t="s">
        <v>64</v>
      </c>
      <c r="D16" t="s">
        <v>55</v>
      </c>
      <c r="E16" t="s">
        <v>84</v>
      </c>
      <c r="F16">
        <v>12</v>
      </c>
      <c r="G16">
        <v>500</v>
      </c>
      <c r="H16">
        <f t="shared" si="1"/>
        <v>6000</v>
      </c>
      <c r="I16">
        <v>3133</v>
      </c>
      <c r="J16" t="str">
        <f t="shared" si="0"/>
        <v>Met</v>
      </c>
      <c r="K16" t="s">
        <v>74</v>
      </c>
      <c r="U16" t="s">
        <v>87</v>
      </c>
      <c r="V16" t="str">
        <f t="shared" si="2"/>
        <v>Mouse</v>
      </c>
    </row>
    <row r="17" spans="1:22" hidden="1" x14ac:dyDescent="0.3">
      <c r="A17" t="s">
        <v>88</v>
      </c>
      <c r="B17" t="s">
        <v>58</v>
      </c>
      <c r="C17" t="s">
        <v>50</v>
      </c>
      <c r="D17" t="s">
        <v>73</v>
      </c>
      <c r="E17" t="s">
        <v>66</v>
      </c>
      <c r="F17">
        <v>14</v>
      </c>
      <c r="G17">
        <v>250</v>
      </c>
      <c r="H17">
        <f t="shared" si="1"/>
        <v>3500</v>
      </c>
      <c r="I17">
        <v>5152</v>
      </c>
      <c r="J17" t="str">
        <f t="shared" si="0"/>
        <v>Missed</v>
      </c>
      <c r="K17" t="s">
        <v>89</v>
      </c>
      <c r="U17" t="s">
        <v>66</v>
      </c>
      <c r="V17" t="str">
        <f t="shared" si="2"/>
        <v>Monitor</v>
      </c>
    </row>
    <row r="18" spans="1:22" hidden="1" x14ac:dyDescent="0.3">
      <c r="A18" t="s">
        <v>90</v>
      </c>
      <c r="B18" t="s">
        <v>80</v>
      </c>
      <c r="C18" t="s">
        <v>64</v>
      </c>
      <c r="D18" t="s">
        <v>51</v>
      </c>
      <c r="E18" t="s">
        <v>56</v>
      </c>
      <c r="F18">
        <v>18</v>
      </c>
      <c r="G18">
        <v>750</v>
      </c>
      <c r="H18">
        <f t="shared" si="1"/>
        <v>13500</v>
      </c>
      <c r="I18">
        <v>7250</v>
      </c>
      <c r="J18" t="str">
        <f t="shared" si="0"/>
        <v>Met</v>
      </c>
      <c r="K18" t="s">
        <v>92</v>
      </c>
      <c r="U18" t="s">
        <v>91</v>
      </c>
      <c r="V18" t="str">
        <f t="shared" si="2"/>
        <v>Laptop</v>
      </c>
    </row>
    <row r="19" spans="1:22" hidden="1" x14ac:dyDescent="0.3">
      <c r="A19" t="s">
        <v>93</v>
      </c>
      <c r="B19" t="s">
        <v>63</v>
      </c>
      <c r="C19" t="s">
        <v>59</v>
      </c>
      <c r="D19" t="s">
        <v>55</v>
      </c>
      <c r="E19" t="s">
        <v>56</v>
      </c>
      <c r="F19">
        <v>9</v>
      </c>
      <c r="G19">
        <v>500</v>
      </c>
      <c r="H19">
        <f t="shared" si="1"/>
        <v>4500</v>
      </c>
      <c r="I19">
        <v>6158</v>
      </c>
      <c r="J19" t="str">
        <f t="shared" si="0"/>
        <v>Missed</v>
      </c>
      <c r="K19" t="s">
        <v>77</v>
      </c>
      <c r="U19" t="s">
        <v>56</v>
      </c>
      <c r="V19" t="str">
        <f t="shared" si="2"/>
        <v>Laptop</v>
      </c>
    </row>
    <row r="20" spans="1:22" hidden="1" x14ac:dyDescent="0.3">
      <c r="A20" t="s">
        <v>94</v>
      </c>
      <c r="B20" t="s">
        <v>49</v>
      </c>
      <c r="C20" t="s">
        <v>59</v>
      </c>
      <c r="D20" t="s">
        <v>73</v>
      </c>
      <c r="E20" t="s">
        <v>52</v>
      </c>
      <c r="F20">
        <v>6</v>
      </c>
      <c r="G20">
        <v>250</v>
      </c>
      <c r="H20">
        <f t="shared" si="1"/>
        <v>1500</v>
      </c>
      <c r="I20">
        <v>6906</v>
      </c>
      <c r="J20" t="str">
        <f t="shared" si="0"/>
        <v>Missed</v>
      </c>
      <c r="K20" t="s">
        <v>74</v>
      </c>
      <c r="U20" t="s">
        <v>52</v>
      </c>
      <c r="V20" t="str">
        <f t="shared" si="2"/>
        <v>Keyboard</v>
      </c>
    </row>
    <row r="21" spans="1:22" hidden="1" x14ac:dyDescent="0.3">
      <c r="A21" t="s">
        <v>72</v>
      </c>
      <c r="B21" t="s">
        <v>58</v>
      </c>
      <c r="C21" t="s">
        <v>64</v>
      </c>
      <c r="D21" t="s">
        <v>65</v>
      </c>
      <c r="E21" t="s">
        <v>66</v>
      </c>
      <c r="F21">
        <v>2</v>
      </c>
      <c r="G21">
        <v>500</v>
      </c>
      <c r="H21">
        <f t="shared" si="1"/>
        <v>1000</v>
      </c>
      <c r="I21">
        <v>6647</v>
      </c>
      <c r="J21" t="str">
        <f t="shared" si="0"/>
        <v>Missed</v>
      </c>
      <c r="K21" t="s">
        <v>61</v>
      </c>
      <c r="U21" t="s">
        <v>95</v>
      </c>
      <c r="V21" t="str">
        <f t="shared" si="2"/>
        <v>Monitor</v>
      </c>
    </row>
    <row r="22" spans="1:22" hidden="1" x14ac:dyDescent="0.3">
      <c r="A22" t="s">
        <v>96</v>
      </c>
      <c r="B22" t="s">
        <v>63</v>
      </c>
      <c r="C22" t="s">
        <v>50</v>
      </c>
      <c r="D22" t="s">
        <v>73</v>
      </c>
      <c r="E22" t="s">
        <v>66</v>
      </c>
      <c r="F22">
        <v>16</v>
      </c>
      <c r="G22">
        <v>500</v>
      </c>
      <c r="H22">
        <f t="shared" si="1"/>
        <v>8000</v>
      </c>
      <c r="I22">
        <v>4171</v>
      </c>
      <c r="J22" t="str">
        <f t="shared" si="0"/>
        <v>Met</v>
      </c>
      <c r="K22" t="s">
        <v>77</v>
      </c>
      <c r="U22" t="s">
        <v>66</v>
      </c>
      <c r="V22" t="str">
        <f t="shared" si="2"/>
        <v>Monitor</v>
      </c>
    </row>
    <row r="23" spans="1:22" hidden="1" x14ac:dyDescent="0.3">
      <c r="A23" t="s">
        <v>97</v>
      </c>
      <c r="B23" t="s">
        <v>83</v>
      </c>
      <c r="C23" t="s">
        <v>59</v>
      </c>
      <c r="D23" t="s">
        <v>65</v>
      </c>
      <c r="E23" t="s">
        <v>84</v>
      </c>
      <c r="F23">
        <v>12</v>
      </c>
      <c r="G23">
        <v>1000</v>
      </c>
      <c r="H23">
        <f t="shared" si="1"/>
        <v>12000</v>
      </c>
      <c r="I23">
        <v>6239</v>
      </c>
      <c r="J23" t="str">
        <f t="shared" si="0"/>
        <v>Met</v>
      </c>
      <c r="K23" t="s">
        <v>85</v>
      </c>
      <c r="U23" t="s">
        <v>84</v>
      </c>
      <c r="V23" t="str">
        <f t="shared" si="2"/>
        <v>Mouse</v>
      </c>
    </row>
    <row r="24" spans="1:22" hidden="1" x14ac:dyDescent="0.3">
      <c r="A24" t="s">
        <v>98</v>
      </c>
      <c r="B24" t="s">
        <v>83</v>
      </c>
      <c r="C24" t="s">
        <v>50</v>
      </c>
      <c r="D24" t="s">
        <v>65</v>
      </c>
      <c r="E24" t="s">
        <v>56</v>
      </c>
      <c r="F24">
        <v>19</v>
      </c>
      <c r="G24">
        <v>500</v>
      </c>
      <c r="H24">
        <f t="shared" si="1"/>
        <v>9500</v>
      </c>
      <c r="I24">
        <v>6820</v>
      </c>
      <c r="J24" t="str">
        <f t="shared" si="0"/>
        <v>Met</v>
      </c>
      <c r="K24" t="s">
        <v>85</v>
      </c>
      <c r="U24" t="s">
        <v>56</v>
      </c>
      <c r="V24" t="str">
        <f t="shared" si="2"/>
        <v>Laptop</v>
      </c>
    </row>
    <row r="25" spans="1:22" hidden="1" x14ac:dyDescent="0.3">
      <c r="A25" t="s">
        <v>99</v>
      </c>
      <c r="B25" t="s">
        <v>49</v>
      </c>
      <c r="C25" t="s">
        <v>50</v>
      </c>
      <c r="D25" t="s">
        <v>73</v>
      </c>
      <c r="E25" t="s">
        <v>56</v>
      </c>
      <c r="F25">
        <v>2</v>
      </c>
      <c r="G25">
        <v>750</v>
      </c>
      <c r="H25">
        <f t="shared" si="1"/>
        <v>1500</v>
      </c>
      <c r="I25">
        <v>2580</v>
      </c>
      <c r="J25" t="str">
        <f t="shared" si="0"/>
        <v>Missed</v>
      </c>
      <c r="K25" t="s">
        <v>100</v>
      </c>
      <c r="U25" t="s">
        <v>56</v>
      </c>
      <c r="V25" t="str">
        <f t="shared" si="2"/>
        <v>Laptop</v>
      </c>
    </row>
    <row r="26" spans="1:22" x14ac:dyDescent="0.3">
      <c r="A26" t="s">
        <v>101</v>
      </c>
      <c r="B26" t="s">
        <v>49</v>
      </c>
      <c r="C26" t="s">
        <v>102</v>
      </c>
      <c r="D26" t="s">
        <v>73</v>
      </c>
      <c r="E26" t="s">
        <v>66</v>
      </c>
      <c r="F26">
        <v>19</v>
      </c>
      <c r="G26">
        <v>1000</v>
      </c>
      <c r="H26">
        <f t="shared" si="1"/>
        <v>19000</v>
      </c>
      <c r="I26">
        <v>3990</v>
      </c>
      <c r="J26" t="str">
        <f t="shared" si="0"/>
        <v>Met</v>
      </c>
      <c r="K26" t="s">
        <v>100</v>
      </c>
      <c r="U26" t="s">
        <v>103</v>
      </c>
      <c r="V26" t="str">
        <f t="shared" si="2"/>
        <v>Monitor</v>
      </c>
    </row>
    <row r="27" spans="1:22" hidden="1" x14ac:dyDescent="0.3">
      <c r="A27" t="s">
        <v>104</v>
      </c>
      <c r="B27" t="s">
        <v>83</v>
      </c>
      <c r="C27" t="s">
        <v>50</v>
      </c>
      <c r="D27" t="s">
        <v>51</v>
      </c>
      <c r="E27" t="s">
        <v>84</v>
      </c>
      <c r="F27">
        <v>12</v>
      </c>
      <c r="G27">
        <v>1000</v>
      </c>
      <c r="H27">
        <f t="shared" si="1"/>
        <v>12000</v>
      </c>
      <c r="I27">
        <v>5367</v>
      </c>
      <c r="J27" t="str">
        <f t="shared" si="0"/>
        <v>Met</v>
      </c>
      <c r="K27" t="s">
        <v>85</v>
      </c>
      <c r="U27" t="s">
        <v>84</v>
      </c>
      <c r="V27" t="str">
        <f t="shared" si="2"/>
        <v>Mouse</v>
      </c>
    </row>
    <row r="28" spans="1:22" hidden="1" x14ac:dyDescent="0.3">
      <c r="A28" t="s">
        <v>105</v>
      </c>
      <c r="B28" t="s">
        <v>49</v>
      </c>
      <c r="C28" t="s">
        <v>50</v>
      </c>
      <c r="D28" t="s">
        <v>51</v>
      </c>
      <c r="E28" t="s">
        <v>84</v>
      </c>
      <c r="F28">
        <v>11</v>
      </c>
      <c r="G28">
        <v>250</v>
      </c>
      <c r="H28">
        <f t="shared" si="1"/>
        <v>2750</v>
      </c>
      <c r="I28">
        <v>4036</v>
      </c>
      <c r="J28" t="str">
        <f t="shared" si="0"/>
        <v>Missed</v>
      </c>
      <c r="K28" t="s">
        <v>53</v>
      </c>
      <c r="U28" t="s">
        <v>84</v>
      </c>
      <c r="V28" t="str">
        <f t="shared" si="2"/>
        <v>Mouse</v>
      </c>
    </row>
    <row r="29" spans="1:22" hidden="1" x14ac:dyDescent="0.3">
      <c r="A29" t="s">
        <v>106</v>
      </c>
      <c r="B29" t="s">
        <v>63</v>
      </c>
      <c r="C29" t="s">
        <v>59</v>
      </c>
      <c r="D29" t="s">
        <v>55</v>
      </c>
      <c r="E29" t="s">
        <v>66</v>
      </c>
      <c r="F29">
        <v>9</v>
      </c>
      <c r="G29">
        <v>1000</v>
      </c>
      <c r="H29">
        <f t="shared" si="1"/>
        <v>9000</v>
      </c>
      <c r="I29">
        <v>4046</v>
      </c>
      <c r="J29" t="str">
        <f t="shared" si="0"/>
        <v>Met</v>
      </c>
      <c r="K29" t="s">
        <v>77</v>
      </c>
      <c r="U29" t="s">
        <v>66</v>
      </c>
      <c r="V29" t="str">
        <f t="shared" si="2"/>
        <v>Monitor</v>
      </c>
    </row>
    <row r="30" spans="1:22" hidden="1" x14ac:dyDescent="0.3">
      <c r="A30" t="s">
        <v>107</v>
      </c>
      <c r="B30" t="s">
        <v>80</v>
      </c>
      <c r="C30" t="s">
        <v>50</v>
      </c>
      <c r="D30" t="s">
        <v>51</v>
      </c>
      <c r="E30" t="s">
        <v>56</v>
      </c>
      <c r="F30">
        <v>3</v>
      </c>
      <c r="G30">
        <v>500</v>
      </c>
      <c r="H30">
        <f t="shared" si="1"/>
        <v>1500</v>
      </c>
      <c r="I30">
        <v>3362</v>
      </c>
      <c r="J30" t="str">
        <f t="shared" si="0"/>
        <v>Missed</v>
      </c>
      <c r="K30" t="s">
        <v>92</v>
      </c>
      <c r="U30" t="s">
        <v>56</v>
      </c>
      <c r="V30" t="str">
        <f t="shared" si="2"/>
        <v>Laptop</v>
      </c>
    </row>
    <row r="31" spans="1:22" hidden="1" x14ac:dyDescent="0.3">
      <c r="A31" t="s">
        <v>108</v>
      </c>
      <c r="B31" t="s">
        <v>83</v>
      </c>
      <c r="C31" t="s">
        <v>102</v>
      </c>
      <c r="D31" t="s">
        <v>51</v>
      </c>
      <c r="E31" t="s">
        <v>66</v>
      </c>
      <c r="F31">
        <v>13</v>
      </c>
      <c r="G31">
        <v>250</v>
      </c>
      <c r="H31">
        <f t="shared" si="1"/>
        <v>3250</v>
      </c>
      <c r="I31">
        <v>5198</v>
      </c>
      <c r="J31" t="str">
        <f t="shared" si="0"/>
        <v>Missed</v>
      </c>
      <c r="K31" t="s">
        <v>109</v>
      </c>
      <c r="U31" t="s">
        <v>66</v>
      </c>
      <c r="V31" t="str">
        <f t="shared" si="2"/>
        <v>Monitor</v>
      </c>
    </row>
    <row r="32" spans="1:22" hidden="1" x14ac:dyDescent="0.3">
      <c r="A32" t="s">
        <v>110</v>
      </c>
      <c r="B32" t="s">
        <v>63</v>
      </c>
      <c r="C32" t="s">
        <v>102</v>
      </c>
      <c r="D32" t="s">
        <v>73</v>
      </c>
      <c r="E32" t="s">
        <v>66</v>
      </c>
      <c r="F32">
        <v>10</v>
      </c>
      <c r="G32">
        <v>500</v>
      </c>
      <c r="H32">
        <f t="shared" si="1"/>
        <v>5000</v>
      </c>
      <c r="I32">
        <v>2479</v>
      </c>
      <c r="J32" t="str">
        <f t="shared" si="0"/>
        <v>Met</v>
      </c>
      <c r="K32" t="s">
        <v>111</v>
      </c>
      <c r="U32" t="s">
        <v>66</v>
      </c>
      <c r="V32" t="str">
        <f t="shared" si="2"/>
        <v>Monitor</v>
      </c>
    </row>
    <row r="33" spans="1:22" hidden="1" x14ac:dyDescent="0.3">
      <c r="A33" t="s">
        <v>112</v>
      </c>
      <c r="B33" t="s">
        <v>58</v>
      </c>
      <c r="C33" t="s">
        <v>64</v>
      </c>
      <c r="D33" t="s">
        <v>51</v>
      </c>
      <c r="E33" t="s">
        <v>56</v>
      </c>
      <c r="F33">
        <v>19</v>
      </c>
      <c r="G33">
        <v>1000</v>
      </c>
      <c r="H33">
        <f t="shared" si="1"/>
        <v>19000</v>
      </c>
      <c r="I33">
        <v>6119</v>
      </c>
      <c r="J33" t="str">
        <f t="shared" si="0"/>
        <v>Met</v>
      </c>
      <c r="K33" t="s">
        <v>113</v>
      </c>
      <c r="U33" t="s">
        <v>56</v>
      </c>
      <c r="V33" t="str">
        <f t="shared" si="2"/>
        <v>Laptop</v>
      </c>
    </row>
    <row r="34" spans="1:22" ht="15" hidden="1" thickBot="1" x14ac:dyDescent="0.35">
      <c r="A34" t="s">
        <v>106</v>
      </c>
      <c r="B34" t="s">
        <v>58</v>
      </c>
      <c r="C34" t="s">
        <v>50</v>
      </c>
      <c r="D34" t="s">
        <v>73</v>
      </c>
      <c r="E34" t="s">
        <v>56</v>
      </c>
      <c r="F34">
        <v>20</v>
      </c>
      <c r="G34">
        <v>250</v>
      </c>
      <c r="H34">
        <f t="shared" si="1"/>
        <v>5000</v>
      </c>
      <c r="I34">
        <v>7531</v>
      </c>
      <c r="J34" t="str">
        <f t="shared" si="0"/>
        <v>Missed</v>
      </c>
      <c r="K34" t="s">
        <v>89</v>
      </c>
      <c r="U34" t="s">
        <v>56</v>
      </c>
      <c r="V34" t="str">
        <f t="shared" si="2"/>
        <v>Laptop</v>
      </c>
    </row>
    <row r="35" spans="1:22" ht="15" hidden="1" thickBot="1" x14ac:dyDescent="0.35">
      <c r="A35" t="s">
        <v>75</v>
      </c>
      <c r="B35" t="s">
        <v>58</v>
      </c>
      <c r="C35" t="s">
        <v>59</v>
      </c>
      <c r="D35" t="s">
        <v>51</v>
      </c>
      <c r="E35" t="s">
        <v>56</v>
      </c>
      <c r="F35">
        <v>14</v>
      </c>
      <c r="G35">
        <v>750</v>
      </c>
      <c r="H35">
        <f t="shared" si="1"/>
        <v>10500</v>
      </c>
      <c r="I35">
        <v>4136</v>
      </c>
      <c r="J35" t="str">
        <f t="shared" si="0"/>
        <v>Met</v>
      </c>
      <c r="K35" t="s">
        <v>61</v>
      </c>
      <c r="U35" t="s">
        <v>56</v>
      </c>
      <c r="V35" t="str">
        <f t="shared" si="2"/>
        <v>Laptop</v>
      </c>
    </row>
    <row r="38" spans="1:22" x14ac:dyDescent="0.3">
      <c r="I38" s="8"/>
    </row>
  </sheetData>
  <mergeCells count="2">
    <mergeCell ref="E1:F1"/>
    <mergeCell ref="D2:H2"/>
  </mergeCells>
  <hyperlinks>
    <hyperlink ref="K8" r:id="rId1" display="alice.johnson@datasoft.net" xr:uid="{88C2B0F1-72E0-4574-B92B-2665FCF827A0}"/>
  </hyperlinks>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C614-54F2-482F-A34B-9BA421D3DD64}">
  <sheetPr>
    <tabColor rgb="FFFFFF00"/>
  </sheetPr>
  <dimension ref="A1:V38"/>
  <sheetViews>
    <sheetView zoomScale="90" zoomScaleNormal="90" workbookViewId="0">
      <selection activeCell="N39" sqref="N39"/>
    </sheetView>
  </sheetViews>
  <sheetFormatPr defaultRowHeight="14.4" x14ac:dyDescent="0.3"/>
  <cols>
    <col min="1" max="1" width="10.109375" bestFit="1" customWidth="1"/>
    <col min="2" max="2" width="20.77734375" customWidth="1"/>
    <col min="3" max="3" width="13" customWidth="1"/>
    <col min="4" max="4" width="14.44140625" customWidth="1"/>
    <col min="5" max="5" width="12.88671875" bestFit="1" customWidth="1"/>
    <col min="6" max="6" width="11.6640625" customWidth="1"/>
    <col min="7" max="7" width="11.33203125" customWidth="1"/>
    <col min="8" max="8" width="15.44140625" style="1" customWidth="1"/>
    <col min="9" max="9" width="8.44140625" customWidth="1"/>
    <col min="11" max="11" width="28" bestFit="1" customWidth="1"/>
    <col min="21" max="21" width="12.88671875" bestFit="1" customWidth="1"/>
  </cols>
  <sheetData>
    <row r="1" spans="1:22" x14ac:dyDescent="0.3">
      <c r="E1" s="72" t="s">
        <v>139</v>
      </c>
      <c r="F1" s="72"/>
    </row>
    <row r="2" spans="1:22" x14ac:dyDescent="0.3">
      <c r="D2" s="66" t="s">
        <v>36</v>
      </c>
      <c r="E2" s="66"/>
      <c r="F2" s="66"/>
      <c r="G2" s="66"/>
      <c r="H2" s="66"/>
    </row>
    <row r="5" spans="1:22" x14ac:dyDescent="0.3">
      <c r="A5" s="2" t="s">
        <v>37</v>
      </c>
      <c r="B5" s="2" t="s">
        <v>38</v>
      </c>
      <c r="C5" s="2" t="s">
        <v>39</v>
      </c>
      <c r="D5" s="2" t="s">
        <v>40</v>
      </c>
      <c r="E5" s="2" t="s">
        <v>41</v>
      </c>
      <c r="F5" s="2" t="s">
        <v>42</v>
      </c>
      <c r="G5" s="2" t="s">
        <v>43</v>
      </c>
      <c r="H5" s="35" t="s">
        <v>44</v>
      </c>
      <c r="I5" s="2" t="s">
        <v>45</v>
      </c>
      <c r="J5" s="6" t="s">
        <v>46</v>
      </c>
      <c r="K5" s="2" t="s">
        <v>47</v>
      </c>
      <c r="U5" s="2" t="s">
        <v>41</v>
      </c>
    </row>
    <row r="6" spans="1:22" x14ac:dyDescent="0.3">
      <c r="A6" t="s">
        <v>101</v>
      </c>
      <c r="B6" t="s">
        <v>49</v>
      </c>
      <c r="C6" t="s">
        <v>102</v>
      </c>
      <c r="D6" t="s">
        <v>73</v>
      </c>
      <c r="E6" t="s">
        <v>66</v>
      </c>
      <c r="F6">
        <v>19</v>
      </c>
      <c r="G6">
        <v>1000</v>
      </c>
      <c r="H6" s="1">
        <f t="shared" ref="H6:H35" si="0">F6*G6</f>
        <v>19000</v>
      </c>
      <c r="I6">
        <v>3990</v>
      </c>
      <c r="J6" t="str">
        <f t="shared" ref="J6:J35" si="1">IF(H6&gt;=I6,"Met","Missed")</f>
        <v>Met</v>
      </c>
      <c r="K6" t="s">
        <v>100</v>
      </c>
      <c r="U6" t="s">
        <v>52</v>
      </c>
      <c r="V6" t="str">
        <f>TRIM(U6)</f>
        <v>Keyboard</v>
      </c>
    </row>
    <row r="7" spans="1:22" x14ac:dyDescent="0.3">
      <c r="A7" t="s">
        <v>112</v>
      </c>
      <c r="B7" t="s">
        <v>58</v>
      </c>
      <c r="C7" t="s">
        <v>64</v>
      </c>
      <c r="D7" t="s">
        <v>51</v>
      </c>
      <c r="E7" t="s">
        <v>56</v>
      </c>
      <c r="F7">
        <v>19</v>
      </c>
      <c r="G7">
        <v>1000</v>
      </c>
      <c r="H7" s="1">
        <f t="shared" si="0"/>
        <v>19000</v>
      </c>
      <c r="I7">
        <v>6119</v>
      </c>
      <c r="J7" t="str">
        <f t="shared" si="1"/>
        <v>Met</v>
      </c>
      <c r="K7" t="s">
        <v>113</v>
      </c>
      <c r="U7" t="s">
        <v>56</v>
      </c>
      <c r="V7" t="str">
        <f t="shared" ref="V7:V35" si="2">TRIM(U7)</f>
        <v>Laptop</v>
      </c>
    </row>
    <row r="8" spans="1:22" x14ac:dyDescent="0.3">
      <c r="A8" t="s">
        <v>90</v>
      </c>
      <c r="B8" t="s">
        <v>80</v>
      </c>
      <c r="C8" t="s">
        <v>64</v>
      </c>
      <c r="D8" t="s">
        <v>51</v>
      </c>
      <c r="E8" t="s">
        <v>56</v>
      </c>
      <c r="F8">
        <v>18</v>
      </c>
      <c r="G8">
        <v>750</v>
      </c>
      <c r="H8" s="1">
        <f t="shared" si="0"/>
        <v>13500</v>
      </c>
      <c r="I8">
        <v>7250</v>
      </c>
      <c r="J8" t="str">
        <f t="shared" si="1"/>
        <v>Met</v>
      </c>
      <c r="K8" t="s">
        <v>92</v>
      </c>
      <c r="U8" t="s">
        <v>60</v>
      </c>
      <c r="V8" t="str">
        <f t="shared" si="2"/>
        <v>Monitor</v>
      </c>
    </row>
    <row r="9" spans="1:22" x14ac:dyDescent="0.3">
      <c r="A9" t="s">
        <v>82</v>
      </c>
      <c r="B9" t="s">
        <v>83</v>
      </c>
      <c r="C9" t="s">
        <v>64</v>
      </c>
      <c r="D9" t="s">
        <v>73</v>
      </c>
      <c r="E9" t="s">
        <v>84</v>
      </c>
      <c r="F9">
        <v>13</v>
      </c>
      <c r="G9">
        <v>1000</v>
      </c>
      <c r="H9" s="1">
        <f t="shared" si="0"/>
        <v>13000</v>
      </c>
      <c r="I9">
        <v>3170</v>
      </c>
      <c r="J9" t="str">
        <f t="shared" si="1"/>
        <v>Met</v>
      </c>
      <c r="K9" t="s">
        <v>85</v>
      </c>
      <c r="U9" t="s">
        <v>66</v>
      </c>
      <c r="V9" t="str">
        <f t="shared" si="2"/>
        <v>Monitor</v>
      </c>
    </row>
    <row r="10" spans="1:22" x14ac:dyDescent="0.3">
      <c r="A10" t="s">
        <v>97</v>
      </c>
      <c r="B10" t="s">
        <v>83</v>
      </c>
      <c r="C10" t="s">
        <v>59</v>
      </c>
      <c r="D10" t="s">
        <v>65</v>
      </c>
      <c r="E10" t="s">
        <v>84</v>
      </c>
      <c r="F10">
        <v>12</v>
      </c>
      <c r="G10">
        <v>1000</v>
      </c>
      <c r="H10" s="1">
        <f t="shared" si="0"/>
        <v>12000</v>
      </c>
      <c r="I10">
        <v>6239</v>
      </c>
      <c r="J10" t="str">
        <f t="shared" si="1"/>
        <v>Met</v>
      </c>
      <c r="K10" t="s">
        <v>85</v>
      </c>
      <c r="U10" t="s">
        <v>70</v>
      </c>
      <c r="V10" t="str">
        <f t="shared" si="2"/>
        <v>Laptop</v>
      </c>
    </row>
    <row r="11" spans="1:22" x14ac:dyDescent="0.3">
      <c r="A11" t="s">
        <v>104</v>
      </c>
      <c r="B11" t="s">
        <v>83</v>
      </c>
      <c r="C11" t="s">
        <v>50</v>
      </c>
      <c r="D11" t="s">
        <v>51</v>
      </c>
      <c r="E11" t="s">
        <v>84</v>
      </c>
      <c r="F11">
        <v>12</v>
      </c>
      <c r="G11">
        <v>1000</v>
      </c>
      <c r="H11" s="1">
        <f t="shared" si="0"/>
        <v>12000</v>
      </c>
      <c r="I11">
        <v>5367</v>
      </c>
      <c r="J11" t="str">
        <f t="shared" si="1"/>
        <v>Met</v>
      </c>
      <c r="K11" t="s">
        <v>85</v>
      </c>
      <c r="U11" t="s">
        <v>56</v>
      </c>
      <c r="V11" t="str">
        <f t="shared" si="2"/>
        <v>Laptop</v>
      </c>
    </row>
    <row r="12" spans="1:22" x14ac:dyDescent="0.3">
      <c r="A12" t="s">
        <v>57</v>
      </c>
      <c r="B12" t="s">
        <v>58</v>
      </c>
      <c r="C12" t="s">
        <v>59</v>
      </c>
      <c r="D12" t="s">
        <v>55</v>
      </c>
      <c r="E12" t="s">
        <v>66</v>
      </c>
      <c r="F12">
        <v>15</v>
      </c>
      <c r="G12">
        <v>750</v>
      </c>
      <c r="H12" s="1">
        <f t="shared" si="0"/>
        <v>11250</v>
      </c>
      <c r="I12">
        <v>2053</v>
      </c>
      <c r="J12" t="str">
        <f t="shared" si="1"/>
        <v>Met</v>
      </c>
      <c r="K12" s="3" t="s">
        <v>61</v>
      </c>
      <c r="U12" t="s">
        <v>76</v>
      </c>
      <c r="V12" t="str">
        <f t="shared" si="2"/>
        <v>Keyboard</v>
      </c>
    </row>
    <row r="13" spans="1:22" x14ac:dyDescent="0.3">
      <c r="A13" t="s">
        <v>75</v>
      </c>
      <c r="B13" t="s">
        <v>58</v>
      </c>
      <c r="C13" t="s">
        <v>59</v>
      </c>
      <c r="D13" t="s">
        <v>51</v>
      </c>
      <c r="E13" t="s">
        <v>56</v>
      </c>
      <c r="F13">
        <v>14</v>
      </c>
      <c r="G13">
        <v>750</v>
      </c>
      <c r="H13" s="1">
        <f t="shared" si="0"/>
        <v>10500</v>
      </c>
      <c r="I13">
        <v>4136</v>
      </c>
      <c r="J13" t="str">
        <f t="shared" si="1"/>
        <v>Met</v>
      </c>
      <c r="K13" t="s">
        <v>61</v>
      </c>
      <c r="U13" t="s">
        <v>66</v>
      </c>
      <c r="V13" t="str">
        <f t="shared" si="2"/>
        <v>Monitor</v>
      </c>
    </row>
    <row r="14" spans="1:22" x14ac:dyDescent="0.3">
      <c r="A14" t="s">
        <v>98</v>
      </c>
      <c r="B14" t="s">
        <v>83</v>
      </c>
      <c r="C14" t="s">
        <v>50</v>
      </c>
      <c r="D14" t="s">
        <v>65</v>
      </c>
      <c r="E14" t="s">
        <v>56</v>
      </c>
      <c r="F14">
        <v>19</v>
      </c>
      <c r="G14">
        <v>500</v>
      </c>
      <c r="H14" s="1">
        <f t="shared" si="0"/>
        <v>9500</v>
      </c>
      <c r="I14">
        <v>6820</v>
      </c>
      <c r="J14" t="str">
        <f t="shared" si="1"/>
        <v>Met</v>
      </c>
      <c r="K14" t="s">
        <v>85</v>
      </c>
      <c r="U14" t="s">
        <v>56</v>
      </c>
      <c r="V14" t="str">
        <f t="shared" si="2"/>
        <v>Laptop</v>
      </c>
    </row>
    <row r="15" spans="1:22" x14ac:dyDescent="0.3">
      <c r="A15" t="s">
        <v>106</v>
      </c>
      <c r="B15" t="s">
        <v>63</v>
      </c>
      <c r="C15" t="s">
        <v>59</v>
      </c>
      <c r="D15" t="s">
        <v>55</v>
      </c>
      <c r="E15" t="s">
        <v>66</v>
      </c>
      <c r="F15">
        <v>9</v>
      </c>
      <c r="G15">
        <v>1000</v>
      </c>
      <c r="H15" s="1">
        <f t="shared" si="0"/>
        <v>9000</v>
      </c>
      <c r="I15">
        <v>4046</v>
      </c>
      <c r="J15" t="str">
        <f t="shared" si="1"/>
        <v>Met</v>
      </c>
      <c r="K15" t="s">
        <v>77</v>
      </c>
      <c r="U15" t="s">
        <v>84</v>
      </c>
      <c r="V15" t="str">
        <f t="shared" si="2"/>
        <v>Mouse</v>
      </c>
    </row>
    <row r="16" spans="1:22" x14ac:dyDescent="0.3">
      <c r="A16" t="s">
        <v>96</v>
      </c>
      <c r="B16" t="s">
        <v>63</v>
      </c>
      <c r="C16" t="s">
        <v>50</v>
      </c>
      <c r="D16" t="s">
        <v>73</v>
      </c>
      <c r="E16" t="s">
        <v>66</v>
      </c>
      <c r="F16">
        <v>16</v>
      </c>
      <c r="G16">
        <v>500</v>
      </c>
      <c r="H16" s="1">
        <f t="shared" si="0"/>
        <v>8000</v>
      </c>
      <c r="I16">
        <v>4171</v>
      </c>
      <c r="J16" t="str">
        <f t="shared" si="1"/>
        <v>Met</v>
      </c>
      <c r="K16" t="s">
        <v>77</v>
      </c>
      <c r="U16" t="s">
        <v>87</v>
      </c>
      <c r="V16" t="str">
        <f t="shared" si="2"/>
        <v>Mouse</v>
      </c>
    </row>
    <row r="17" spans="1:22" x14ac:dyDescent="0.3">
      <c r="A17" t="s">
        <v>78</v>
      </c>
      <c r="B17" t="s">
        <v>49</v>
      </c>
      <c r="C17" t="s">
        <v>50</v>
      </c>
      <c r="D17" t="s">
        <v>73</v>
      </c>
      <c r="E17" t="s">
        <v>66</v>
      </c>
      <c r="F17">
        <v>6</v>
      </c>
      <c r="G17">
        <v>1000</v>
      </c>
      <c r="H17" s="1">
        <f t="shared" si="0"/>
        <v>6000</v>
      </c>
      <c r="I17">
        <v>5108</v>
      </c>
      <c r="J17" t="str">
        <f t="shared" si="1"/>
        <v>Met</v>
      </c>
      <c r="K17" t="s">
        <v>53</v>
      </c>
      <c r="U17" t="s">
        <v>66</v>
      </c>
      <c r="V17" t="str">
        <f t="shared" si="2"/>
        <v>Monitor</v>
      </c>
    </row>
    <row r="18" spans="1:22" x14ac:dyDescent="0.3">
      <c r="A18" t="s">
        <v>86</v>
      </c>
      <c r="B18" t="s">
        <v>49</v>
      </c>
      <c r="C18" t="s">
        <v>64</v>
      </c>
      <c r="D18" t="s">
        <v>55</v>
      </c>
      <c r="E18" t="s">
        <v>84</v>
      </c>
      <c r="F18">
        <v>12</v>
      </c>
      <c r="G18">
        <v>500</v>
      </c>
      <c r="H18" s="1">
        <f t="shared" si="0"/>
        <v>6000</v>
      </c>
      <c r="I18">
        <v>3133</v>
      </c>
      <c r="J18" t="str">
        <f t="shared" si="1"/>
        <v>Met</v>
      </c>
      <c r="K18" t="s">
        <v>74</v>
      </c>
      <c r="U18" t="s">
        <v>91</v>
      </c>
      <c r="V18" t="str">
        <f t="shared" si="2"/>
        <v>Laptop</v>
      </c>
    </row>
    <row r="19" spans="1:22" x14ac:dyDescent="0.3">
      <c r="A19" t="s">
        <v>62</v>
      </c>
      <c r="B19" t="s">
        <v>63</v>
      </c>
      <c r="C19" t="s">
        <v>64</v>
      </c>
      <c r="D19" t="s">
        <v>65</v>
      </c>
      <c r="E19" t="s">
        <v>66</v>
      </c>
      <c r="F19">
        <v>7</v>
      </c>
      <c r="G19">
        <v>750</v>
      </c>
      <c r="H19" s="1">
        <f t="shared" si="0"/>
        <v>5250</v>
      </c>
      <c r="I19">
        <v>2837</v>
      </c>
      <c r="J19" t="str">
        <f t="shared" si="1"/>
        <v>Met</v>
      </c>
      <c r="K19" t="s">
        <v>67</v>
      </c>
      <c r="U19" t="s">
        <v>56</v>
      </c>
      <c r="V19" t="str">
        <f t="shared" si="2"/>
        <v>Laptop</v>
      </c>
    </row>
    <row r="20" spans="1:22" x14ac:dyDescent="0.3">
      <c r="A20" t="s">
        <v>110</v>
      </c>
      <c r="B20" t="s">
        <v>63</v>
      </c>
      <c r="C20" t="s">
        <v>102</v>
      </c>
      <c r="D20" t="s">
        <v>73</v>
      </c>
      <c r="E20" t="s">
        <v>66</v>
      </c>
      <c r="F20">
        <v>10</v>
      </c>
      <c r="G20">
        <v>500</v>
      </c>
      <c r="H20" s="1">
        <f t="shared" si="0"/>
        <v>5000</v>
      </c>
      <c r="I20">
        <v>2479</v>
      </c>
      <c r="J20" t="str">
        <f t="shared" si="1"/>
        <v>Met</v>
      </c>
      <c r="K20" t="s">
        <v>111</v>
      </c>
      <c r="U20" t="s">
        <v>52</v>
      </c>
      <c r="V20" t="str">
        <f t="shared" si="2"/>
        <v>Keyboard</v>
      </c>
    </row>
    <row r="21" spans="1:22" x14ac:dyDescent="0.3">
      <c r="A21" t="s">
        <v>106</v>
      </c>
      <c r="B21" t="s">
        <v>58</v>
      </c>
      <c r="C21" t="s">
        <v>50</v>
      </c>
      <c r="D21" t="s">
        <v>73</v>
      </c>
      <c r="E21" t="s">
        <v>56</v>
      </c>
      <c r="F21">
        <v>20</v>
      </c>
      <c r="G21">
        <v>250</v>
      </c>
      <c r="H21" s="1">
        <f t="shared" si="0"/>
        <v>5000</v>
      </c>
      <c r="I21">
        <v>7531</v>
      </c>
      <c r="J21" t="str">
        <f t="shared" si="1"/>
        <v>Missed</v>
      </c>
      <c r="K21" t="s">
        <v>89</v>
      </c>
      <c r="U21" t="s">
        <v>95</v>
      </c>
      <c r="V21" t="str">
        <f t="shared" si="2"/>
        <v>Monitor</v>
      </c>
    </row>
    <row r="22" spans="1:22" x14ac:dyDescent="0.3">
      <c r="A22" t="s">
        <v>75</v>
      </c>
      <c r="B22" t="s">
        <v>63</v>
      </c>
      <c r="C22" t="s">
        <v>64</v>
      </c>
      <c r="D22" t="s">
        <v>55</v>
      </c>
      <c r="E22" t="s">
        <v>52</v>
      </c>
      <c r="F22">
        <v>6</v>
      </c>
      <c r="G22">
        <v>750</v>
      </c>
      <c r="H22" s="1">
        <f t="shared" si="0"/>
        <v>4500</v>
      </c>
      <c r="I22">
        <v>4910</v>
      </c>
      <c r="J22" t="str">
        <f t="shared" si="1"/>
        <v>Missed</v>
      </c>
      <c r="K22" t="s">
        <v>77</v>
      </c>
      <c r="U22" t="s">
        <v>66</v>
      </c>
      <c r="V22" t="str">
        <f t="shared" si="2"/>
        <v>Monitor</v>
      </c>
    </row>
    <row r="23" spans="1:22" x14ac:dyDescent="0.3">
      <c r="A23" t="s">
        <v>93</v>
      </c>
      <c r="B23" t="s">
        <v>63</v>
      </c>
      <c r="C23" t="s">
        <v>59</v>
      </c>
      <c r="D23" t="s">
        <v>55</v>
      </c>
      <c r="E23" t="s">
        <v>56</v>
      </c>
      <c r="F23">
        <v>9</v>
      </c>
      <c r="G23">
        <v>500</v>
      </c>
      <c r="H23" s="1">
        <f t="shared" si="0"/>
        <v>4500</v>
      </c>
      <c r="I23">
        <v>6158</v>
      </c>
      <c r="J23" t="str">
        <f t="shared" si="1"/>
        <v>Missed</v>
      </c>
      <c r="K23" t="s">
        <v>77</v>
      </c>
      <c r="U23" t="s">
        <v>84</v>
      </c>
      <c r="V23" t="str">
        <f t="shared" si="2"/>
        <v>Mouse</v>
      </c>
    </row>
    <row r="24" spans="1:22" x14ac:dyDescent="0.3">
      <c r="A24" t="s">
        <v>48</v>
      </c>
      <c r="B24" t="s">
        <v>49</v>
      </c>
      <c r="C24" t="s">
        <v>50</v>
      </c>
      <c r="D24" t="s">
        <v>51</v>
      </c>
      <c r="E24" t="s">
        <v>52</v>
      </c>
      <c r="F24">
        <v>8</v>
      </c>
      <c r="G24">
        <v>500</v>
      </c>
      <c r="H24" s="1">
        <f t="shared" si="0"/>
        <v>4000</v>
      </c>
      <c r="I24">
        <v>3143</v>
      </c>
      <c r="J24" t="str">
        <f t="shared" si="1"/>
        <v>Met</v>
      </c>
      <c r="K24" t="s">
        <v>53</v>
      </c>
      <c r="U24" t="s">
        <v>56</v>
      </c>
      <c r="V24" t="str">
        <f t="shared" si="2"/>
        <v>Laptop</v>
      </c>
    </row>
    <row r="25" spans="1:22" x14ac:dyDescent="0.3">
      <c r="A25" t="s">
        <v>68</v>
      </c>
      <c r="B25" t="s">
        <v>69</v>
      </c>
      <c r="C25" t="s">
        <v>64</v>
      </c>
      <c r="D25" t="s">
        <v>65</v>
      </c>
      <c r="E25" t="s">
        <v>56</v>
      </c>
      <c r="F25">
        <v>15</v>
      </c>
      <c r="G25">
        <v>250</v>
      </c>
      <c r="H25" s="1">
        <f t="shared" si="0"/>
        <v>3750</v>
      </c>
      <c r="I25">
        <v>5100</v>
      </c>
      <c r="J25" t="str">
        <f t="shared" si="1"/>
        <v>Missed</v>
      </c>
      <c r="K25" t="s">
        <v>71</v>
      </c>
      <c r="U25" t="s">
        <v>56</v>
      </c>
      <c r="V25" t="str">
        <f t="shared" si="2"/>
        <v>Laptop</v>
      </c>
    </row>
    <row r="26" spans="1:22" x14ac:dyDescent="0.3">
      <c r="A26" t="s">
        <v>88</v>
      </c>
      <c r="B26" t="s">
        <v>58</v>
      </c>
      <c r="C26" t="s">
        <v>50</v>
      </c>
      <c r="D26" t="s">
        <v>73</v>
      </c>
      <c r="E26" t="s">
        <v>66</v>
      </c>
      <c r="F26">
        <v>14</v>
      </c>
      <c r="G26">
        <v>250</v>
      </c>
      <c r="H26" s="1">
        <f t="shared" si="0"/>
        <v>3500</v>
      </c>
      <c r="I26">
        <v>5152</v>
      </c>
      <c r="J26" t="str">
        <f t="shared" si="1"/>
        <v>Missed</v>
      </c>
      <c r="K26" t="s">
        <v>89</v>
      </c>
      <c r="U26" t="s">
        <v>103</v>
      </c>
      <c r="V26" t="str">
        <f t="shared" si="2"/>
        <v>Monitor</v>
      </c>
    </row>
    <row r="27" spans="1:22" x14ac:dyDescent="0.3">
      <c r="A27" t="s">
        <v>108</v>
      </c>
      <c r="B27" t="s">
        <v>83</v>
      </c>
      <c r="C27" t="s">
        <v>102</v>
      </c>
      <c r="D27" t="s">
        <v>51</v>
      </c>
      <c r="E27" t="s">
        <v>66</v>
      </c>
      <c r="F27">
        <v>13</v>
      </c>
      <c r="G27">
        <v>250</v>
      </c>
      <c r="H27" s="1">
        <f t="shared" si="0"/>
        <v>3250</v>
      </c>
      <c r="I27">
        <v>5198</v>
      </c>
      <c r="J27" t="str">
        <f t="shared" si="1"/>
        <v>Missed</v>
      </c>
      <c r="K27" t="s">
        <v>109</v>
      </c>
      <c r="U27" t="s">
        <v>84</v>
      </c>
      <c r="V27" t="str">
        <f t="shared" si="2"/>
        <v>Mouse</v>
      </c>
    </row>
    <row r="28" spans="1:22" x14ac:dyDescent="0.3">
      <c r="A28" t="s">
        <v>105</v>
      </c>
      <c r="B28" t="s">
        <v>49</v>
      </c>
      <c r="C28" t="s">
        <v>50</v>
      </c>
      <c r="D28" t="s">
        <v>51</v>
      </c>
      <c r="E28" t="s">
        <v>84</v>
      </c>
      <c r="F28">
        <v>11</v>
      </c>
      <c r="G28">
        <v>250</v>
      </c>
      <c r="H28" s="1">
        <f t="shared" si="0"/>
        <v>2750</v>
      </c>
      <c r="I28">
        <v>4036</v>
      </c>
      <c r="J28" t="str">
        <f t="shared" si="1"/>
        <v>Missed</v>
      </c>
      <c r="K28" t="s">
        <v>53</v>
      </c>
      <c r="U28" t="s">
        <v>84</v>
      </c>
      <c r="V28" t="str">
        <f t="shared" si="2"/>
        <v>Mouse</v>
      </c>
    </row>
    <row r="29" spans="1:22" x14ac:dyDescent="0.3">
      <c r="A29" t="s">
        <v>79</v>
      </c>
      <c r="B29" t="s">
        <v>80</v>
      </c>
      <c r="C29" t="s">
        <v>59</v>
      </c>
      <c r="D29" t="s">
        <v>65</v>
      </c>
      <c r="E29" t="s">
        <v>56</v>
      </c>
      <c r="F29">
        <v>8</v>
      </c>
      <c r="G29">
        <v>250</v>
      </c>
      <c r="H29" s="1">
        <f t="shared" si="0"/>
        <v>2000</v>
      </c>
      <c r="I29">
        <v>4584</v>
      </c>
      <c r="J29" t="str">
        <f t="shared" si="1"/>
        <v>Missed</v>
      </c>
      <c r="K29" t="s">
        <v>81</v>
      </c>
      <c r="U29" t="s">
        <v>66</v>
      </c>
      <c r="V29" t="str">
        <f t="shared" si="2"/>
        <v>Monitor</v>
      </c>
    </row>
    <row r="30" spans="1:22" x14ac:dyDescent="0.3">
      <c r="A30" t="s">
        <v>94</v>
      </c>
      <c r="B30" t="s">
        <v>49</v>
      </c>
      <c r="C30" t="s">
        <v>59</v>
      </c>
      <c r="D30" t="s">
        <v>73</v>
      </c>
      <c r="E30" t="s">
        <v>52</v>
      </c>
      <c r="F30">
        <v>6</v>
      </c>
      <c r="G30">
        <v>250</v>
      </c>
      <c r="H30" s="1">
        <f t="shared" si="0"/>
        <v>1500</v>
      </c>
      <c r="I30">
        <v>6906</v>
      </c>
      <c r="J30" t="str">
        <f t="shared" si="1"/>
        <v>Missed</v>
      </c>
      <c r="K30" t="s">
        <v>74</v>
      </c>
      <c r="U30" t="s">
        <v>56</v>
      </c>
      <c r="V30" t="str">
        <f t="shared" si="2"/>
        <v>Laptop</v>
      </c>
    </row>
    <row r="31" spans="1:22" x14ac:dyDescent="0.3">
      <c r="A31" t="s">
        <v>99</v>
      </c>
      <c r="B31" t="s">
        <v>49</v>
      </c>
      <c r="C31" t="s">
        <v>50</v>
      </c>
      <c r="D31" t="s">
        <v>73</v>
      </c>
      <c r="E31" t="s">
        <v>56</v>
      </c>
      <c r="F31">
        <v>2</v>
      </c>
      <c r="G31">
        <v>750</v>
      </c>
      <c r="H31" s="1">
        <f t="shared" si="0"/>
        <v>1500</v>
      </c>
      <c r="I31">
        <v>2580</v>
      </c>
      <c r="J31" t="str">
        <f t="shared" si="1"/>
        <v>Missed</v>
      </c>
      <c r="K31" t="s">
        <v>100</v>
      </c>
      <c r="U31" t="s">
        <v>66</v>
      </c>
      <c r="V31" t="str">
        <f t="shared" si="2"/>
        <v>Monitor</v>
      </c>
    </row>
    <row r="32" spans="1:22" x14ac:dyDescent="0.3">
      <c r="A32" t="s">
        <v>107</v>
      </c>
      <c r="B32" t="s">
        <v>80</v>
      </c>
      <c r="C32" t="s">
        <v>50</v>
      </c>
      <c r="D32" t="s">
        <v>51</v>
      </c>
      <c r="E32" t="s">
        <v>56</v>
      </c>
      <c r="F32">
        <v>3</v>
      </c>
      <c r="G32">
        <v>500</v>
      </c>
      <c r="H32" s="1">
        <f t="shared" si="0"/>
        <v>1500</v>
      </c>
      <c r="I32">
        <v>3362</v>
      </c>
      <c r="J32" t="str">
        <f t="shared" si="1"/>
        <v>Missed</v>
      </c>
      <c r="K32" t="s">
        <v>92</v>
      </c>
      <c r="U32" t="s">
        <v>66</v>
      </c>
      <c r="V32" t="str">
        <f t="shared" si="2"/>
        <v>Monitor</v>
      </c>
    </row>
    <row r="33" spans="1:22" x14ac:dyDescent="0.3">
      <c r="A33" t="s">
        <v>72</v>
      </c>
      <c r="B33" t="s">
        <v>49</v>
      </c>
      <c r="C33" t="s">
        <v>64</v>
      </c>
      <c r="D33" t="s">
        <v>73</v>
      </c>
      <c r="E33" t="s">
        <v>56</v>
      </c>
      <c r="F33">
        <v>2</v>
      </c>
      <c r="G33">
        <v>500</v>
      </c>
      <c r="H33" s="1">
        <f t="shared" si="0"/>
        <v>1000</v>
      </c>
      <c r="I33">
        <v>4370</v>
      </c>
      <c r="J33" t="str">
        <f t="shared" si="1"/>
        <v>Missed</v>
      </c>
      <c r="K33" t="s">
        <v>74</v>
      </c>
      <c r="U33" t="s">
        <v>56</v>
      </c>
      <c r="V33" t="str">
        <f t="shared" si="2"/>
        <v>Laptop</v>
      </c>
    </row>
    <row r="34" spans="1:22" x14ac:dyDescent="0.3">
      <c r="A34" t="s">
        <v>72</v>
      </c>
      <c r="B34" t="s">
        <v>58</v>
      </c>
      <c r="C34" t="s">
        <v>64</v>
      </c>
      <c r="D34" t="s">
        <v>65</v>
      </c>
      <c r="E34" t="s">
        <v>66</v>
      </c>
      <c r="F34">
        <v>2</v>
      </c>
      <c r="G34">
        <v>500</v>
      </c>
      <c r="H34" s="1">
        <f t="shared" si="0"/>
        <v>1000</v>
      </c>
      <c r="I34">
        <v>6647</v>
      </c>
      <c r="J34" t="str">
        <f t="shared" si="1"/>
        <v>Missed</v>
      </c>
      <c r="K34" t="s">
        <v>61</v>
      </c>
      <c r="U34" t="s">
        <v>56</v>
      </c>
      <c r="V34" t="str">
        <f t="shared" si="2"/>
        <v>Laptop</v>
      </c>
    </row>
    <row r="35" spans="1:22" x14ac:dyDescent="0.3">
      <c r="A35" t="s">
        <v>54</v>
      </c>
      <c r="B35" t="s">
        <v>49</v>
      </c>
      <c r="C35" t="s">
        <v>50</v>
      </c>
      <c r="D35" t="s">
        <v>55</v>
      </c>
      <c r="E35" t="s">
        <v>56</v>
      </c>
      <c r="F35">
        <v>1</v>
      </c>
      <c r="G35">
        <v>250</v>
      </c>
      <c r="H35" s="1">
        <f t="shared" si="0"/>
        <v>250</v>
      </c>
      <c r="I35">
        <v>3791</v>
      </c>
      <c r="J35" t="str">
        <f t="shared" si="1"/>
        <v>Missed</v>
      </c>
      <c r="K35" t="s">
        <v>53</v>
      </c>
      <c r="U35" t="s">
        <v>56</v>
      </c>
      <c r="V35" t="str">
        <f t="shared" si="2"/>
        <v>Laptop</v>
      </c>
    </row>
    <row r="38" spans="1:22" x14ac:dyDescent="0.3">
      <c r="I38" s="8"/>
    </row>
  </sheetData>
  <mergeCells count="2">
    <mergeCell ref="E1:F1"/>
    <mergeCell ref="D2:H2"/>
  </mergeCells>
  <hyperlinks>
    <hyperlink ref="K12" r:id="rId1" display="alice.johnson@datasoft.net" xr:uid="{0DB29BF2-0674-46B8-9D5F-4593F6EE7CE3}"/>
  </hyperlinks>
  <pageMargins left="0.7" right="0.7" top="0.75" bottom="0.75" header="0.3" footer="0.3"/>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B7DA-BD7F-46E9-B143-71509280AF12}">
  <dimension ref="A1:G36"/>
  <sheetViews>
    <sheetView zoomScale="80" zoomScaleNormal="80" workbookViewId="0">
      <selection activeCell="G30" sqref="G30"/>
    </sheetView>
  </sheetViews>
  <sheetFormatPr defaultRowHeight="14.4" x14ac:dyDescent="0.3"/>
  <cols>
    <col min="1" max="2" width="20.21875" bestFit="1" customWidth="1"/>
    <col min="3" max="4" width="11" bestFit="1" customWidth="1"/>
    <col min="5" max="5" width="23.77734375" bestFit="1" customWidth="1"/>
    <col min="6" max="6" width="23.44140625" bestFit="1" customWidth="1"/>
    <col min="7" max="7" width="11.33203125" bestFit="1" customWidth="1"/>
  </cols>
  <sheetData>
    <row r="1" spans="1:6" ht="55.2" customHeight="1" x14ac:dyDescent="0.3">
      <c r="B1" s="74" t="s">
        <v>153</v>
      </c>
      <c r="C1" s="74"/>
      <c r="D1" s="74"/>
      <c r="E1" s="73" t="s">
        <v>154</v>
      </c>
      <c r="F1" s="73"/>
    </row>
    <row r="2" spans="1:6" x14ac:dyDescent="0.3">
      <c r="B2" s="41"/>
      <c r="C2" s="41"/>
    </row>
    <row r="3" spans="1:6" x14ac:dyDescent="0.3">
      <c r="A3" t="s">
        <v>140</v>
      </c>
      <c r="B3" t="s">
        <v>155</v>
      </c>
    </row>
    <row r="4" spans="1:6" x14ac:dyDescent="0.3">
      <c r="A4">
        <v>199000</v>
      </c>
      <c r="B4">
        <v>59</v>
      </c>
    </row>
    <row r="7" spans="1:6" x14ac:dyDescent="0.3">
      <c r="A7" s="37" t="s">
        <v>142</v>
      </c>
      <c r="B7" t="s">
        <v>140</v>
      </c>
    </row>
    <row r="8" spans="1:6" x14ac:dyDescent="0.3">
      <c r="A8" s="38">
        <v>1</v>
      </c>
      <c r="B8">
        <v>83500</v>
      </c>
    </row>
    <row r="9" spans="1:6" x14ac:dyDescent="0.3">
      <c r="A9" s="38">
        <v>2</v>
      </c>
      <c r="B9">
        <v>38500</v>
      </c>
    </row>
    <row r="10" spans="1:6" x14ac:dyDescent="0.3">
      <c r="A10" s="38">
        <v>3</v>
      </c>
      <c r="B10">
        <v>77000</v>
      </c>
    </row>
    <row r="11" spans="1:6" x14ac:dyDescent="0.3">
      <c r="A11" s="38" t="s">
        <v>141</v>
      </c>
      <c r="B11">
        <v>199000</v>
      </c>
    </row>
    <row r="14" spans="1:6" x14ac:dyDescent="0.3">
      <c r="A14" s="37" t="s">
        <v>156</v>
      </c>
      <c r="B14" t="s">
        <v>140</v>
      </c>
    </row>
    <row r="15" spans="1:6" x14ac:dyDescent="0.3">
      <c r="A15" s="38" t="s">
        <v>80</v>
      </c>
      <c r="B15">
        <v>17000</v>
      </c>
    </row>
    <row r="16" spans="1:6" x14ac:dyDescent="0.3">
      <c r="A16" s="38" t="s">
        <v>63</v>
      </c>
      <c r="B16">
        <v>36250</v>
      </c>
    </row>
    <row r="17" spans="1:7" x14ac:dyDescent="0.3">
      <c r="A17" s="38" t="s">
        <v>49</v>
      </c>
      <c r="B17">
        <v>42000</v>
      </c>
    </row>
    <row r="18" spans="1:7" x14ac:dyDescent="0.3">
      <c r="A18" s="38" t="s">
        <v>83</v>
      </c>
      <c r="B18">
        <v>49750</v>
      </c>
    </row>
    <row r="19" spans="1:7" x14ac:dyDescent="0.3">
      <c r="A19" s="38" t="s">
        <v>58</v>
      </c>
      <c r="B19">
        <v>50250</v>
      </c>
    </row>
    <row r="20" spans="1:7" x14ac:dyDescent="0.3">
      <c r="A20" s="38" t="s">
        <v>141</v>
      </c>
      <c r="B20">
        <v>195250</v>
      </c>
      <c r="D20" s="37" t="s">
        <v>41</v>
      </c>
      <c r="E20" t="s">
        <v>140</v>
      </c>
    </row>
    <row r="21" spans="1:7" x14ac:dyDescent="0.3">
      <c r="D21" s="38" t="s">
        <v>56</v>
      </c>
      <c r="E21">
        <v>72000</v>
      </c>
    </row>
    <row r="22" spans="1:7" x14ac:dyDescent="0.3">
      <c r="D22" s="38" t="s">
        <v>66</v>
      </c>
      <c r="E22">
        <v>71250</v>
      </c>
    </row>
    <row r="23" spans="1:7" x14ac:dyDescent="0.3">
      <c r="A23" s="37" t="s">
        <v>39</v>
      </c>
      <c r="B23" t="s">
        <v>140</v>
      </c>
      <c r="D23" s="38" t="s">
        <v>84</v>
      </c>
      <c r="E23">
        <v>45750</v>
      </c>
    </row>
    <row r="24" spans="1:7" x14ac:dyDescent="0.3">
      <c r="A24" s="38" t="s">
        <v>64</v>
      </c>
      <c r="B24">
        <v>67000</v>
      </c>
      <c r="D24" s="38" t="s">
        <v>52</v>
      </c>
      <c r="E24">
        <v>10000</v>
      </c>
    </row>
    <row r="25" spans="1:7" x14ac:dyDescent="0.3">
      <c r="A25" s="38" t="s">
        <v>102</v>
      </c>
      <c r="B25">
        <v>27250</v>
      </c>
      <c r="D25" s="38" t="s">
        <v>141</v>
      </c>
      <c r="E25">
        <v>199000</v>
      </c>
    </row>
    <row r="26" spans="1:7" x14ac:dyDescent="0.3">
      <c r="A26" s="38" t="s">
        <v>59</v>
      </c>
      <c r="B26">
        <v>50750</v>
      </c>
    </row>
    <row r="27" spans="1:7" x14ac:dyDescent="0.3">
      <c r="A27" s="38" t="s">
        <v>50</v>
      </c>
      <c r="B27">
        <v>54000</v>
      </c>
      <c r="E27" t="s">
        <v>161</v>
      </c>
      <c r="G27" s="58" t="s">
        <v>161</v>
      </c>
    </row>
    <row r="28" spans="1:7" x14ac:dyDescent="0.3">
      <c r="A28" s="38" t="s">
        <v>141</v>
      </c>
      <c r="B28">
        <v>199000</v>
      </c>
      <c r="E28">
        <v>6633.333333333333</v>
      </c>
      <c r="G28" s="57">
        <f>GETPIVOTDATA("Total Revenue",$E$27)</f>
        <v>6633.333333333333</v>
      </c>
    </row>
    <row r="30" spans="1:7" x14ac:dyDescent="0.3">
      <c r="E30" t="s">
        <v>162</v>
      </c>
      <c r="G30" s="58" t="s">
        <v>162</v>
      </c>
    </row>
    <row r="31" spans="1:7" x14ac:dyDescent="0.3">
      <c r="A31" s="37" t="s">
        <v>39</v>
      </c>
      <c r="C31" s="37" t="s">
        <v>143</v>
      </c>
      <c r="E31">
        <v>30</v>
      </c>
      <c r="G31">
        <f>GETPIVOTDATA("Employee Name",$E$30)</f>
        <v>30</v>
      </c>
    </row>
    <row r="32" spans="1:7" x14ac:dyDescent="0.3">
      <c r="A32" s="38" t="s">
        <v>64</v>
      </c>
      <c r="C32" s="38" t="s">
        <v>65</v>
      </c>
    </row>
    <row r="33" spans="1:3" x14ac:dyDescent="0.3">
      <c r="A33" s="38" t="s">
        <v>102</v>
      </c>
      <c r="C33" s="38" t="s">
        <v>51</v>
      </c>
    </row>
    <row r="34" spans="1:3" x14ac:dyDescent="0.3">
      <c r="A34" s="38" t="s">
        <v>59</v>
      </c>
      <c r="C34" s="38" t="s">
        <v>73</v>
      </c>
    </row>
    <row r="35" spans="1:3" x14ac:dyDescent="0.3">
      <c r="A35" s="38" t="s">
        <v>50</v>
      </c>
      <c r="C35" s="38" t="s">
        <v>55</v>
      </c>
    </row>
    <row r="36" spans="1:3" x14ac:dyDescent="0.3">
      <c r="A36" s="38" t="s">
        <v>141</v>
      </c>
      <c r="C36" s="38" t="s">
        <v>141</v>
      </c>
    </row>
  </sheetData>
  <mergeCells count="2">
    <mergeCell ref="E1:F1"/>
    <mergeCell ref="B1:D1"/>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3004-6723-4545-B210-326D297FE23D}">
  <sheetPr>
    <tabColor theme="9" tint="-0.249977111117893"/>
  </sheetPr>
  <dimension ref="D1:J3"/>
  <sheetViews>
    <sheetView showGridLines="0" tabSelected="1" workbookViewId="0">
      <selection activeCell="L2" sqref="L2"/>
    </sheetView>
  </sheetViews>
  <sheetFormatPr defaultRowHeight="14.4" x14ac:dyDescent="0.3"/>
  <cols>
    <col min="5" max="5" width="8.88671875" customWidth="1"/>
  </cols>
  <sheetData>
    <row r="1" spans="4:10" x14ac:dyDescent="0.3">
      <c r="G1" s="55"/>
      <c r="H1" s="55"/>
      <c r="I1" s="55"/>
      <c r="J1" s="55"/>
    </row>
    <row r="2" spans="4:10" x14ac:dyDescent="0.3">
      <c r="G2" s="55"/>
      <c r="H2" s="55"/>
      <c r="I2" s="55"/>
      <c r="J2" s="55"/>
    </row>
    <row r="3" spans="4:10" ht="15.6" x14ac:dyDescent="0.3">
      <c r="D3" s="75"/>
      <c r="E3" s="75"/>
    </row>
  </sheetData>
  <mergeCells count="1">
    <mergeCell ref="D3:E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8</vt:i4>
      </vt:variant>
    </vt:vector>
  </HeadingPairs>
  <TitlesOfParts>
    <vt:vector size="23" baseType="lpstr">
      <vt:lpstr>Tasks</vt:lpstr>
      <vt:lpstr>Data</vt:lpstr>
      <vt:lpstr>Extract</vt:lpstr>
      <vt:lpstr>AVERAGE IF</vt:lpstr>
      <vt:lpstr>Performance Rating</vt:lpstr>
      <vt:lpstr>Performance Rating (2)</vt:lpstr>
      <vt:lpstr>Lookup</vt:lpstr>
      <vt:lpstr>INNDEX-MATCH</vt:lpstr>
      <vt:lpstr>Conditional Formating</vt:lpstr>
      <vt:lpstr>TEXT FUNCTIONS</vt:lpstr>
      <vt:lpstr>DATEDIF</vt:lpstr>
      <vt:lpstr>FILTER</vt:lpstr>
      <vt:lpstr>SORT</vt:lpstr>
      <vt:lpstr>Sheet2</vt:lpstr>
      <vt:lpstr>Sales Dashboard</vt:lpstr>
      <vt:lpstr>'AVERAGE IF'!TOLUTABLE</vt:lpstr>
      <vt:lpstr>DATEDIF!TOLUTABLE</vt:lpstr>
      <vt:lpstr>FILTER!TOLUTABLE</vt:lpstr>
      <vt:lpstr>'INNDEX-MATCH'!TOLUTABLE</vt:lpstr>
      <vt:lpstr>Lookup!TOLUTABLE</vt:lpstr>
      <vt:lpstr>SORT!TOLUTABLE</vt:lpstr>
      <vt:lpstr>'TEXT FUNCTIONS'!TOLUTABLE</vt:lpstr>
      <vt:lpstr>TOLUTABLE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Bamidele Ajamu Adeola</dc:creator>
  <cp:lastModifiedBy>Tolulope Awoyemi</cp:lastModifiedBy>
  <dcterms:created xsi:type="dcterms:W3CDTF">2025-04-06T05:17:48Z</dcterms:created>
  <dcterms:modified xsi:type="dcterms:W3CDTF">2025-08-03T08:23:49Z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2025-04-06T05:18:19Z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57f0fc7d-4484-487a-8c0d-b2fc6219397d</vt:lpwstr>
  </property>
  <property fmtid="{D5CDD505-2E9C-101B-9397-08002B2CF9AE}" pid="7" name="MSIP_Label_defa4170-0d19-0005-0004-bc88714345d2_ActionId">
    <vt:lpwstr>1049b8d8-58a7-4ee1-99cd-10a07088b69d</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