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d1127df6acf74c/Desktop/Data Analytics Boot Camp Assignments/Week 1 - Excel/"/>
    </mc:Choice>
  </mc:AlternateContent>
  <xr:revisionPtr revIDLastSave="287" documentId="8_{67866212-8D16-46CC-A5CC-F53D1B36BE36}" xr6:coauthVersionLast="47" xr6:coauthVersionMax="47" xr10:uidLastSave="{B04CF020-5C39-4C81-915E-95924CFAB99F}"/>
  <bookViews>
    <workbookView xWindow="132" yWindow="36" windowWidth="23004" windowHeight="12924" xr2:uid="{00000000-000D-0000-FFFF-FFFF00000000}"/>
  </bookViews>
  <sheets>
    <sheet name="Crowdfunding" sheetId="1" r:id="rId1"/>
    <sheet name="Sheet1" sheetId="2" r:id="rId2"/>
    <sheet name="Sheet2" sheetId="3" r:id="rId3"/>
    <sheet name="Sheet3" sheetId="6" r:id="rId4"/>
    <sheet name="Crowdfunding Goal Analysis" sheetId="7" r:id="rId5"/>
    <sheet name="Statistical Analysis" sheetId="8" r:id="rId6"/>
  </sheets>
  <definedNames>
    <definedName name="_xlnm._FilterDatabase" localSheetId="0" hidden="1">Crowdfunding!$A$1:$T$1001</definedName>
    <definedName name="_xlcn.WorksheetConnection_CrowdfundingA1T1001" hidden="1">Crowdfunding!$A$1:$T$1001</definedName>
  </definedNam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8" l="1"/>
  <c r="L6" i="8"/>
  <c r="I7" i="8"/>
  <c r="I6" i="8"/>
  <c r="L5" i="8"/>
  <c r="L4" i="8"/>
  <c r="L3" i="8"/>
  <c r="L2" i="8"/>
  <c r="I5" i="8"/>
  <c r="I4" i="8"/>
  <c r="I3" i="8"/>
  <c r="I2" i="8"/>
  <c r="D13" i="7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C2" i="7"/>
  <c r="B13" i="7"/>
  <c r="B12" i="7"/>
  <c r="B11" i="7"/>
  <c r="B10" i="7"/>
  <c r="B9" i="7"/>
  <c r="B8" i="7"/>
  <c r="E8" i="7" s="1"/>
  <c r="B7" i="7"/>
  <c r="B6" i="7"/>
  <c r="B5" i="7"/>
  <c r="B4" i="7"/>
  <c r="B3" i="7"/>
  <c r="B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O2" i="1"/>
  <c r="M2" i="1"/>
  <c r="I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3" i="7" l="1"/>
  <c r="E9" i="7"/>
  <c r="E10" i="7"/>
  <c r="E3" i="7"/>
  <c r="F3" i="7" s="1"/>
  <c r="E11" i="7"/>
  <c r="F11" i="7" s="1"/>
  <c r="G10" i="7"/>
  <c r="E7" i="7"/>
  <c r="G7" i="7" s="1"/>
  <c r="H8" i="7"/>
  <c r="H9" i="7"/>
  <c r="H10" i="7"/>
  <c r="H3" i="7"/>
  <c r="G8" i="7"/>
  <c r="F6" i="7"/>
  <c r="F13" i="7"/>
  <c r="G9" i="7"/>
  <c r="E2" i="7"/>
  <c r="H2" i="7" s="1"/>
  <c r="E6" i="7"/>
  <c r="H6" i="7" s="1"/>
  <c r="F10" i="7"/>
  <c r="E13" i="7"/>
  <c r="H13" i="7" s="1"/>
  <c r="E5" i="7"/>
  <c r="G5" i="7" s="1"/>
  <c r="F9" i="7"/>
  <c r="E12" i="7"/>
  <c r="G12" i="7" s="1"/>
  <c r="E4" i="7"/>
  <c r="G4" i="7" s="1"/>
  <c r="F8" i="7"/>
  <c r="H11" i="7" l="1"/>
  <c r="F7" i="7"/>
  <c r="F2" i="7"/>
  <c r="H4" i="7"/>
  <c r="G6" i="7"/>
  <c r="F4" i="7"/>
  <c r="G2" i="7"/>
  <c r="G11" i="7"/>
  <c r="H5" i="7"/>
  <c r="H7" i="7"/>
  <c r="F5" i="7"/>
  <c r="F12" i="7"/>
  <c r="G13" i="7"/>
  <c r="H1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CD684C-52F1-481C-91E9-8ECE12CD8AC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16A6EEB-5EEE-4CCF-9357-1385FD108DF6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<sst xmlns="http://schemas.openxmlformats.org/spreadsheetml/2006/main" count="7070" uniqueCount="2114">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</sst>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42" applyFont="1"/>
    <xf numFmtId="9" fontId="0" fillId="0" borderId="0" xfId="0" applyNumberFormat="1"/>
    <xf numFmtId="0" fontId="16" fillId="0" borderId="0" xfId="0" applyFont="1" applyAlignment="1">
      <alignment horizontal="left"/>
    </xf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1-40D5-9E2D-7AA050414996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D1-40D5-9E2D-7AA050414996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D1-40D5-9E2D-7AA050414996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D1-40D5-9E2D-7AA050414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5243088"/>
        <c:axId val="1847543328"/>
      </c:barChart>
      <c:catAx>
        <c:axId val="169524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543328"/>
        <c:crosses val="autoZero"/>
        <c:auto val="1"/>
        <c:lblAlgn val="ctr"/>
        <c:lblOffset val="100"/>
        <c:noMultiLvlLbl val="0"/>
      </c:catAx>
      <c:valAx>
        <c:axId val="18475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24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B-42A8-B1F4-C5131D4E262A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3B-42A8-B1F4-C5131D4E262A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3B-42A8-B1F4-C5131D4E262A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3B-42A8-B1F4-C5131D4E2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9821984"/>
        <c:axId val="1945223184"/>
      </c:barChart>
      <c:catAx>
        <c:axId val="200982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223184"/>
        <c:crosses val="autoZero"/>
        <c:auto val="1"/>
        <c:lblAlgn val="ctr"/>
        <c:lblOffset val="100"/>
        <c:noMultiLvlLbl val="0"/>
      </c:catAx>
      <c:valAx>
        <c:axId val="19452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82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[CrowdfundingBook.xlsx]Sheet3!PivotTable6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F-4AE4-9324-7C2E0A6D0DE9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F-4AE4-9324-7C2E0A6D0DE9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7F-4AE4-9324-7C2E0A6D0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712624"/>
        <c:axId val="1945254384"/>
      </c:lineChart>
      <c:catAx>
        <c:axId val="193471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254384"/>
        <c:crosses val="autoZero"/>
        <c:auto val="1"/>
        <c:lblAlgn val="ctr"/>
        <c:lblOffset val="100"/>
        <c:noMultiLvlLbl val="0"/>
      </c:catAx>
      <c:valAx>
        <c:axId val="194525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1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F-4C5A-950B-F7EE8751AC6D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F-4C5A-950B-F7EE8751AC6D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BF-4C5A-950B-F7EE8751A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566847"/>
        <c:axId val="1503847263"/>
      </c:lineChart>
      <c:catAx>
        <c:axId val="149956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847263"/>
        <c:crosses val="autoZero"/>
        <c:auto val="1"/>
        <c:lblAlgn val="ctr"/>
        <c:lblOffset val="100"/>
        <c:noMultiLvlLbl val="0"/>
      </c:catAx>
      <c:valAx>
        <c:axId val="150384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56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186690</xdr:colOff>
      <xdr:row>3</xdr:row>
      <xdr:rowOff>38100</xdr:rowOff>
    </xdr:from>
    <xdr:to>
      <xdr:col>29</xdr:col>
      <xdr:colOff>7620</xdr:colOff>
      <xdr:row>20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2F99F1-7DE3-2F9C-0C9B-22406959B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384810</xdr:colOff>
      <xdr:row>4</xdr:row>
      <xdr:rowOff>190500</xdr:rowOff>
    </xdr:from>
    <xdr:to>
      <xdr:col>17</xdr:col>
      <xdr:colOff>411480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ABB73C-A147-EF4C-4A21-62BCF02F5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360997</xdr:colOff>
      <xdr:row>3</xdr:row>
      <xdr:rowOff>1905</xdr:rowOff>
    </xdr:from>
    <xdr:to>
      <xdr:col>14</xdr:col>
      <xdr:colOff>133350</xdr:colOff>
      <xdr:row>18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135441-077F-5FDD-B3B1-1242374CF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13</xdr:row>
      <xdr:rowOff>80010</xdr:rowOff>
    </xdr:from>
    <xdr:to>
      <xdr:col>8</xdr:col>
      <xdr:colOff>15240</xdr:colOff>
      <xdr:row>26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B9EEDD-FD1F-4DCA-435F-334BDE7BC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loam" refreshedDate="45186.834374537037" createdVersion="8" refreshedVersion="8" minRefreshableVersion="3" recordCount="1000" xr:uid="{BAB51DB7-E980-4881-8422-7FC3C71127CD}">
  <cacheSource type="worksheet">
    <worksheetSource ref="D1:T1001" sheet="Crowdfunding"/>
  </cacheSource>
  <cacheFields count="15"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loam" refreshedDate="45186.844391319442" createdVersion="8" refreshedVersion="8" minRefreshableVersion="3" recordCount="1000" xr:uid="{E86CF905-43DC-46C9-852C-11BA8EC1B99E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loam" refreshedDate="45186.897213657408" backgroundQuery="1" createdVersion="8" refreshedVersion="8" minRefreshableVersion="3" recordCount="0" supportSubquery="1" supportAdvancedDrill="1" xr:uid="{D5D39C31-ECDF-49E1-8617-AB70ABEF1890}">
  <cacheSource type="external" connectionId="1"/>
  <cacheFields count="5">
    <cacheField name="[Range].[outcome].[outcome]" caption="outcome" numFmtId="0" hierarchy="6" level="1">
      <sharedItems count="3">
        <s v="canceled"/>
        <s v="failed"/>
        <s v="successful"/>
      </sharedItems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Count of outcome]" caption="Count of outcome" numFmtId="0" hierarchy="26" level="32767"/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eadline]" caption="deadline" attribute="1" defaultMemberUniqueName="[Range].[deadline].[All]" allUniqueName="[Range].[deadline].[All]" dimensionUniqueName="[Range]" displayFolder="" count="2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2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2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2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00"/>
    <n v="0"/>
    <n v="0"/>
    <x v="0"/>
    <x v="0"/>
    <n v="0"/>
    <x v="0"/>
    <s v="CAD"/>
    <n v="1448690400"/>
    <n v="1450159200"/>
    <b v="0"/>
    <b v="0"/>
    <x v="0"/>
    <x v="0"/>
    <x v="0"/>
  </r>
  <r>
    <n v="1400"/>
    <n v="14560"/>
    <n v="1040"/>
    <x v="1"/>
    <x v="1"/>
    <n v="92.151898734177209"/>
    <x v="1"/>
    <s v="USD"/>
    <n v="1408424400"/>
    <n v="1408597200"/>
    <b v="0"/>
    <b v="1"/>
    <x v="1"/>
    <x v="1"/>
    <x v="1"/>
  </r>
  <r>
    <n v="108400"/>
    <n v="142523"/>
    <n v="131"/>
    <x v="1"/>
    <x v="2"/>
    <n v="100.01614035087719"/>
    <x v="2"/>
    <s v="AUD"/>
    <n v="1384668000"/>
    <n v="1384840800"/>
    <b v="0"/>
    <b v="0"/>
    <x v="2"/>
    <x v="2"/>
    <x v="2"/>
  </r>
  <r>
    <n v="4200"/>
    <n v="2477"/>
    <n v="59"/>
    <x v="0"/>
    <x v="3"/>
    <n v="103.20833333333333"/>
    <x v="1"/>
    <s v="USD"/>
    <n v="1565499600"/>
    <n v="1568955600"/>
    <b v="0"/>
    <b v="0"/>
    <x v="1"/>
    <x v="1"/>
    <x v="1"/>
  </r>
  <r>
    <n v="7600"/>
    <n v="5265"/>
    <n v="69"/>
    <x v="0"/>
    <x v="4"/>
    <n v="99.339622641509436"/>
    <x v="1"/>
    <s v="USD"/>
    <n v="1547964000"/>
    <n v="1548309600"/>
    <b v="0"/>
    <b v="0"/>
    <x v="3"/>
    <x v="3"/>
    <x v="3"/>
  </r>
  <r>
    <n v="7600"/>
    <n v="13195"/>
    <n v="174"/>
    <x v="1"/>
    <x v="5"/>
    <n v="75.833333333333329"/>
    <x v="3"/>
    <s v="DKK"/>
    <n v="1346130000"/>
    <n v="1347080400"/>
    <b v="0"/>
    <b v="0"/>
    <x v="3"/>
    <x v="3"/>
    <x v="3"/>
  </r>
  <r>
    <n v="5200"/>
    <n v="1090"/>
    <n v="21"/>
    <x v="0"/>
    <x v="6"/>
    <n v="60.555555555555557"/>
    <x v="4"/>
    <s v="GBP"/>
    <n v="1505278800"/>
    <n v="1505365200"/>
    <b v="0"/>
    <b v="0"/>
    <x v="4"/>
    <x v="4"/>
    <x v="4"/>
  </r>
  <r>
    <n v="4500"/>
    <n v="14741"/>
    <n v="328"/>
    <x v="1"/>
    <x v="7"/>
    <n v="64.93832599118943"/>
    <x v="3"/>
    <s v="DKK"/>
    <n v="1439442000"/>
    <n v="1439614800"/>
    <b v="0"/>
    <b v="0"/>
    <x v="3"/>
    <x v="3"/>
    <x v="3"/>
  </r>
  <r>
    <n v="110100"/>
    <n v="21946"/>
    <n v="20"/>
    <x v="2"/>
    <x v="8"/>
    <n v="30.997175141242938"/>
    <x v="3"/>
    <s v="DKK"/>
    <n v="1281330000"/>
    <n v="1281502800"/>
    <b v="0"/>
    <b v="0"/>
    <x v="3"/>
    <x v="3"/>
    <x v="3"/>
  </r>
  <r>
    <n v="6200"/>
    <n v="3208"/>
    <n v="52"/>
    <x v="0"/>
    <x v="9"/>
    <n v="72.909090909090907"/>
    <x v="1"/>
    <s v="USD"/>
    <n v="1379566800"/>
    <n v="1383804000"/>
    <b v="0"/>
    <b v="0"/>
    <x v="5"/>
    <x v="1"/>
    <x v="5"/>
  </r>
  <r>
    <n v="5200"/>
    <n v="13838"/>
    <n v="266"/>
    <x v="1"/>
    <x v="10"/>
    <n v="62.9"/>
    <x v="1"/>
    <s v="USD"/>
    <n v="1281762000"/>
    <n v="1285909200"/>
    <b v="0"/>
    <b v="0"/>
    <x v="6"/>
    <x v="4"/>
    <x v="6"/>
  </r>
  <r>
    <n v="6300"/>
    <n v="3030"/>
    <n v="48"/>
    <x v="0"/>
    <x v="11"/>
    <n v="112.22222222222223"/>
    <x v="1"/>
    <s v="USD"/>
    <n v="1285045200"/>
    <n v="1285563600"/>
    <b v="0"/>
    <b v="1"/>
    <x v="3"/>
    <x v="3"/>
    <x v="3"/>
  </r>
  <r>
    <n v="6300"/>
    <n v="5629"/>
    <n v="89"/>
    <x v="0"/>
    <x v="12"/>
    <n v="102.34545454545454"/>
    <x v="1"/>
    <s v="USD"/>
    <n v="1571720400"/>
    <n v="1572411600"/>
    <b v="0"/>
    <b v="0"/>
    <x v="6"/>
    <x v="4"/>
    <x v="6"/>
  </r>
  <r>
    <n v="4200"/>
    <n v="10295"/>
    <n v="245"/>
    <x v="1"/>
    <x v="13"/>
    <n v="105.05102040816327"/>
    <x v="1"/>
    <s v="USD"/>
    <n v="1465621200"/>
    <n v="1466658000"/>
    <b v="0"/>
    <b v="0"/>
    <x v="7"/>
    <x v="1"/>
    <x v="7"/>
  </r>
  <r>
    <n v="28200"/>
    <n v="18829"/>
    <n v="67"/>
    <x v="0"/>
    <x v="14"/>
    <n v="94.144999999999996"/>
    <x v="1"/>
    <s v="USD"/>
    <n v="1331013600"/>
    <n v="1333342800"/>
    <b v="0"/>
    <b v="0"/>
    <x v="7"/>
    <x v="1"/>
    <x v="7"/>
  </r>
  <r>
    <n v="81200"/>
    <n v="38414"/>
    <n v="47"/>
    <x v="0"/>
    <x v="15"/>
    <n v="84.986725663716811"/>
    <x v="1"/>
    <s v="USD"/>
    <n v="1575957600"/>
    <n v="1576303200"/>
    <b v="0"/>
    <b v="0"/>
    <x v="8"/>
    <x v="2"/>
    <x v="8"/>
  </r>
  <r>
    <n v="1700"/>
    <n v="11041"/>
    <n v="649"/>
    <x v="1"/>
    <x v="16"/>
    <n v="110.41"/>
    <x v="1"/>
    <s v="USD"/>
    <n v="1390370400"/>
    <n v="1392271200"/>
    <b v="0"/>
    <b v="0"/>
    <x v="9"/>
    <x v="5"/>
    <x v="9"/>
  </r>
  <r>
    <n v="84600"/>
    <n v="134845"/>
    <n v="159"/>
    <x v="1"/>
    <x v="17"/>
    <n v="107.96236989591674"/>
    <x v="1"/>
    <s v="USD"/>
    <n v="1294812000"/>
    <n v="1294898400"/>
    <b v="0"/>
    <b v="0"/>
    <x v="10"/>
    <x v="4"/>
    <x v="10"/>
  </r>
  <r>
    <n v="9100"/>
    <n v="6089"/>
    <n v="67"/>
    <x v="3"/>
    <x v="18"/>
    <n v="45.103703703703701"/>
    <x v="1"/>
    <s v="USD"/>
    <n v="1536382800"/>
    <n v="1537074000"/>
    <b v="0"/>
    <b v="0"/>
    <x v="3"/>
    <x v="3"/>
    <x v="3"/>
  </r>
  <r>
    <n v="62500"/>
    <n v="30331"/>
    <n v="49"/>
    <x v="0"/>
    <x v="19"/>
    <n v="45.001483679525222"/>
    <x v="1"/>
    <s v="USD"/>
    <n v="1551679200"/>
    <n v="1553490000"/>
    <b v="0"/>
    <b v="1"/>
    <x v="3"/>
    <x v="3"/>
    <x v="3"/>
  </r>
  <r>
    <n v="131800"/>
    <n v="147936"/>
    <n v="112"/>
    <x v="1"/>
    <x v="20"/>
    <n v="105.97134670487107"/>
    <x v="1"/>
    <s v="USD"/>
    <n v="1406523600"/>
    <n v="1406523600"/>
    <b v="0"/>
    <b v="0"/>
    <x v="6"/>
    <x v="4"/>
    <x v="6"/>
  </r>
  <r>
    <n v="94000"/>
    <n v="38533"/>
    <n v="41"/>
    <x v="0"/>
    <x v="21"/>
    <n v="69.055555555555557"/>
    <x v="1"/>
    <s v="USD"/>
    <n v="1313384400"/>
    <n v="1316322000"/>
    <b v="0"/>
    <b v="0"/>
    <x v="3"/>
    <x v="3"/>
    <x v="3"/>
  </r>
  <r>
    <n v="59100"/>
    <n v="75690"/>
    <n v="128"/>
    <x v="1"/>
    <x v="22"/>
    <n v="85.044943820224717"/>
    <x v="1"/>
    <s v="USD"/>
    <n v="1522731600"/>
    <n v="1524027600"/>
    <b v="0"/>
    <b v="0"/>
    <x v="3"/>
    <x v="3"/>
    <x v="3"/>
  </r>
  <r>
    <n v="4500"/>
    <n v="14942"/>
    <n v="332"/>
    <x v="1"/>
    <x v="23"/>
    <n v="105.22535211267606"/>
    <x v="4"/>
    <s v="GBP"/>
    <n v="1550124000"/>
    <n v="1554699600"/>
    <b v="0"/>
    <b v="0"/>
    <x v="4"/>
    <x v="4"/>
    <x v="4"/>
  </r>
  <r>
    <n v="92400"/>
    <n v="104257"/>
    <n v="113"/>
    <x v="1"/>
    <x v="24"/>
    <n v="39.003741114852225"/>
    <x v="1"/>
    <s v="USD"/>
    <n v="1403326800"/>
    <n v="1403499600"/>
    <b v="0"/>
    <b v="0"/>
    <x v="8"/>
    <x v="2"/>
    <x v="8"/>
  </r>
  <r>
    <n v="5500"/>
    <n v="11904"/>
    <n v="216"/>
    <x v="1"/>
    <x v="25"/>
    <n v="73.030674846625772"/>
    <x v="1"/>
    <s v="USD"/>
    <n v="1305694800"/>
    <n v="1307422800"/>
    <b v="0"/>
    <b v="1"/>
    <x v="11"/>
    <x v="6"/>
    <x v="11"/>
  </r>
  <r>
    <n v="107500"/>
    <n v="51814"/>
    <n v="48"/>
    <x v="3"/>
    <x v="26"/>
    <n v="35.009459459459457"/>
    <x v="1"/>
    <s v="USD"/>
    <n v="1533013200"/>
    <n v="1535346000"/>
    <b v="0"/>
    <b v="0"/>
    <x v="3"/>
    <x v="3"/>
    <x v="3"/>
  </r>
  <r>
    <n v="2000"/>
    <n v="1599"/>
    <n v="80"/>
    <x v="0"/>
    <x v="27"/>
    <n v="106.6"/>
    <x v="1"/>
    <s v="USD"/>
    <n v="1443848400"/>
    <n v="1444539600"/>
    <b v="0"/>
    <b v="0"/>
    <x v="1"/>
    <x v="1"/>
    <x v="1"/>
  </r>
  <r>
    <n v="130800"/>
    <n v="137635"/>
    <n v="105"/>
    <x v="1"/>
    <x v="28"/>
    <n v="61.997747747747745"/>
    <x v="1"/>
    <s v="USD"/>
    <n v="1265695200"/>
    <n v="1267682400"/>
    <b v="0"/>
    <b v="1"/>
    <x v="3"/>
    <x v="3"/>
    <x v="3"/>
  </r>
  <r>
    <n v="45900"/>
    <n v="150965"/>
    <n v="329"/>
    <x v="1"/>
    <x v="29"/>
    <n v="94.000622665006233"/>
    <x v="5"/>
    <s v="CHF"/>
    <n v="1532062800"/>
    <n v="1535518800"/>
    <b v="0"/>
    <b v="0"/>
    <x v="12"/>
    <x v="4"/>
    <x v="12"/>
  </r>
  <r>
    <n v="9000"/>
    <n v="14455"/>
    <n v="161"/>
    <x v="1"/>
    <x v="30"/>
    <n v="112.05426356589147"/>
    <x v="1"/>
    <s v="USD"/>
    <n v="1558674000"/>
    <n v="1559106000"/>
    <b v="0"/>
    <b v="0"/>
    <x v="10"/>
    <x v="4"/>
    <x v="10"/>
  </r>
  <r>
    <n v="3500"/>
    <n v="10850"/>
    <n v="310"/>
    <x v="1"/>
    <x v="31"/>
    <n v="48.008849557522126"/>
    <x v="4"/>
    <s v="GBP"/>
    <n v="1451973600"/>
    <n v="1454392800"/>
    <b v="0"/>
    <b v="0"/>
    <x v="11"/>
    <x v="6"/>
    <x v="11"/>
  </r>
  <r>
    <n v="101000"/>
    <n v="87676"/>
    <n v="87"/>
    <x v="0"/>
    <x v="32"/>
    <n v="38.004334633723452"/>
    <x v="6"/>
    <s v="EUR"/>
    <n v="1515564000"/>
    <n v="1517896800"/>
    <b v="0"/>
    <b v="0"/>
    <x v="4"/>
    <x v="4"/>
    <x v="4"/>
  </r>
  <r>
    <n v="50200"/>
    <n v="189666"/>
    <n v="378"/>
    <x v="1"/>
    <x v="33"/>
    <n v="35.000184535892231"/>
    <x v="1"/>
    <s v="USD"/>
    <n v="1412485200"/>
    <n v="1415685600"/>
    <b v="0"/>
    <b v="0"/>
    <x v="3"/>
    <x v="3"/>
    <x v="3"/>
  </r>
  <r>
    <n v="9300"/>
    <n v="14025"/>
    <n v="151"/>
    <x v="1"/>
    <x v="34"/>
    <n v="85"/>
    <x v="1"/>
    <s v="USD"/>
    <n v="1490245200"/>
    <n v="1490677200"/>
    <b v="0"/>
    <b v="0"/>
    <x v="4"/>
    <x v="4"/>
    <x v="4"/>
  </r>
  <r>
    <n v="125500"/>
    <n v="188628"/>
    <n v="150"/>
    <x v="1"/>
    <x v="35"/>
    <n v="95.993893129770996"/>
    <x v="3"/>
    <s v="DKK"/>
    <n v="1547877600"/>
    <n v="1551506400"/>
    <b v="0"/>
    <b v="1"/>
    <x v="6"/>
    <x v="4"/>
    <x v="6"/>
  </r>
  <r>
    <n v="700"/>
    <n v="1101"/>
    <n v="157"/>
    <x v="1"/>
    <x v="36"/>
    <n v="68.8125"/>
    <x v="1"/>
    <s v="USD"/>
    <n v="1298700000"/>
    <n v="1300856400"/>
    <b v="0"/>
    <b v="0"/>
    <x v="3"/>
    <x v="3"/>
    <x v="3"/>
  </r>
  <r>
    <n v="8100"/>
    <n v="11339"/>
    <n v="140"/>
    <x v="1"/>
    <x v="37"/>
    <n v="105.97196261682242"/>
    <x v="1"/>
    <s v="USD"/>
    <n v="1570338000"/>
    <n v="1573192800"/>
    <b v="0"/>
    <b v="1"/>
    <x v="13"/>
    <x v="5"/>
    <x v="13"/>
  </r>
  <r>
    <n v="3100"/>
    <n v="10085"/>
    <n v="325"/>
    <x v="1"/>
    <x v="38"/>
    <n v="75.261194029850742"/>
    <x v="1"/>
    <s v="USD"/>
    <n v="1287378000"/>
    <n v="1287810000"/>
    <b v="0"/>
    <b v="0"/>
    <x v="14"/>
    <x v="7"/>
    <x v="14"/>
  </r>
  <r>
    <n v="9900"/>
    <n v="5027"/>
    <n v="51"/>
    <x v="0"/>
    <x v="39"/>
    <n v="57.125"/>
    <x v="3"/>
    <s v="DKK"/>
    <n v="1361772000"/>
    <n v="1362978000"/>
    <b v="0"/>
    <b v="0"/>
    <x v="3"/>
    <x v="3"/>
    <x v="3"/>
  </r>
  <r>
    <n v="8800"/>
    <n v="14878"/>
    <n v="169"/>
    <x v="1"/>
    <x v="40"/>
    <n v="75.141414141414145"/>
    <x v="1"/>
    <s v="USD"/>
    <n v="1275714000"/>
    <n v="1277355600"/>
    <b v="0"/>
    <b v="1"/>
    <x v="8"/>
    <x v="2"/>
    <x v="8"/>
  </r>
  <r>
    <n v="5600"/>
    <n v="11924"/>
    <n v="213"/>
    <x v="1"/>
    <x v="41"/>
    <n v="107.42342342342343"/>
    <x v="6"/>
    <s v="EUR"/>
    <n v="1346734800"/>
    <n v="1348981200"/>
    <b v="0"/>
    <b v="1"/>
    <x v="1"/>
    <x v="1"/>
    <x v="1"/>
  </r>
  <r>
    <n v="1800"/>
    <n v="7991"/>
    <n v="444"/>
    <x v="1"/>
    <x v="42"/>
    <n v="35.995495495495497"/>
    <x v="1"/>
    <s v="USD"/>
    <n v="1309755600"/>
    <n v="1310533200"/>
    <b v="0"/>
    <b v="0"/>
    <x v="0"/>
    <x v="0"/>
    <x v="0"/>
  </r>
  <r>
    <n v="90200"/>
    <n v="167717"/>
    <n v="186"/>
    <x v="1"/>
    <x v="43"/>
    <n v="26.998873148744366"/>
    <x v="1"/>
    <s v="USD"/>
    <n v="1406178000"/>
    <n v="1407560400"/>
    <b v="0"/>
    <b v="0"/>
    <x v="15"/>
    <x v="5"/>
    <x v="15"/>
  </r>
  <r>
    <n v="1600"/>
    <n v="10541"/>
    <n v="659"/>
    <x v="1"/>
    <x v="13"/>
    <n v="107.56122448979592"/>
    <x v="3"/>
    <s v="DKK"/>
    <n v="1552798800"/>
    <n v="1552885200"/>
    <b v="0"/>
    <b v="0"/>
    <x v="13"/>
    <x v="5"/>
    <x v="13"/>
  </r>
  <r>
    <n v="9500"/>
    <n v="4530"/>
    <n v="48"/>
    <x v="0"/>
    <x v="44"/>
    <n v="94.375"/>
    <x v="1"/>
    <s v="USD"/>
    <n v="1478062800"/>
    <n v="1479362400"/>
    <b v="0"/>
    <b v="1"/>
    <x v="3"/>
    <x v="3"/>
    <x v="3"/>
  </r>
  <r>
    <n v="3700"/>
    <n v="4247"/>
    <n v="115"/>
    <x v="1"/>
    <x v="45"/>
    <n v="46.163043478260867"/>
    <x v="1"/>
    <s v="USD"/>
    <n v="1278565200"/>
    <n v="1280552400"/>
    <b v="0"/>
    <b v="0"/>
    <x v="1"/>
    <x v="1"/>
    <x v="1"/>
  </r>
  <r>
    <n v="1500"/>
    <n v="7129"/>
    <n v="475"/>
    <x v="1"/>
    <x v="46"/>
    <n v="47.845637583892618"/>
    <x v="1"/>
    <s v="USD"/>
    <n v="1396069200"/>
    <n v="1398661200"/>
    <b v="0"/>
    <b v="0"/>
    <x v="3"/>
    <x v="3"/>
    <x v="3"/>
  </r>
  <r>
    <n v="33300"/>
    <n v="128862"/>
    <n v="387"/>
    <x v="1"/>
    <x v="47"/>
    <n v="53.007815713698065"/>
    <x v="1"/>
    <s v="USD"/>
    <n v="1435208400"/>
    <n v="1436245200"/>
    <b v="0"/>
    <b v="0"/>
    <x v="3"/>
    <x v="3"/>
    <x v="3"/>
  </r>
  <r>
    <n v="7200"/>
    <n v="13653"/>
    <n v="190"/>
    <x v="1"/>
    <x v="48"/>
    <n v="45.059405940594061"/>
    <x v="1"/>
    <s v="USD"/>
    <n v="1571547600"/>
    <n v="1575439200"/>
    <b v="0"/>
    <b v="0"/>
    <x v="1"/>
    <x v="1"/>
    <x v="1"/>
  </r>
  <r>
    <n v="100"/>
    <n v="2"/>
    <n v="2"/>
    <x v="0"/>
    <x v="49"/>
    <n v="2"/>
    <x v="6"/>
    <s v="EUR"/>
    <n v="1375333200"/>
    <n v="1377752400"/>
    <b v="0"/>
    <b v="0"/>
    <x v="16"/>
    <x v="1"/>
    <x v="16"/>
  </r>
  <r>
    <n v="158100"/>
    <n v="145243"/>
    <n v="92"/>
    <x v="0"/>
    <x v="50"/>
    <n v="99.006816632583508"/>
    <x v="4"/>
    <s v="GBP"/>
    <n v="1332824400"/>
    <n v="1334206800"/>
    <b v="0"/>
    <b v="1"/>
    <x v="8"/>
    <x v="2"/>
    <x v="8"/>
  </r>
  <r>
    <n v="7200"/>
    <n v="2459"/>
    <n v="34"/>
    <x v="0"/>
    <x v="51"/>
    <n v="32.786666666666669"/>
    <x v="1"/>
    <s v="USD"/>
    <n v="1284526800"/>
    <n v="1284872400"/>
    <b v="0"/>
    <b v="0"/>
    <x v="3"/>
    <x v="3"/>
    <x v="3"/>
  </r>
  <r>
    <n v="8800"/>
    <n v="12356"/>
    <n v="140"/>
    <x v="1"/>
    <x v="52"/>
    <n v="59.119617224880386"/>
    <x v="1"/>
    <s v="USD"/>
    <n v="1400562000"/>
    <n v="1403931600"/>
    <b v="0"/>
    <b v="0"/>
    <x v="6"/>
    <x v="4"/>
    <x v="6"/>
  </r>
  <r>
    <n v="6000"/>
    <n v="5392"/>
    <n v="90"/>
    <x v="0"/>
    <x v="53"/>
    <n v="44.93333333333333"/>
    <x v="1"/>
    <s v="USD"/>
    <n v="1520748000"/>
    <n v="1521262800"/>
    <b v="0"/>
    <b v="0"/>
    <x v="8"/>
    <x v="2"/>
    <x v="8"/>
  </r>
  <r>
    <n v="6600"/>
    <n v="11746"/>
    <n v="178"/>
    <x v="1"/>
    <x v="54"/>
    <n v="89.664122137404576"/>
    <x v="1"/>
    <s v="USD"/>
    <n v="1532926800"/>
    <n v="1533358800"/>
    <b v="0"/>
    <b v="0"/>
    <x v="17"/>
    <x v="1"/>
    <x v="17"/>
  </r>
  <r>
    <n v="8000"/>
    <n v="11493"/>
    <n v="144"/>
    <x v="1"/>
    <x v="55"/>
    <n v="70.079268292682926"/>
    <x v="1"/>
    <s v="USD"/>
    <n v="1420869600"/>
    <n v="1421474400"/>
    <b v="0"/>
    <b v="0"/>
    <x v="8"/>
    <x v="2"/>
    <x v="8"/>
  </r>
  <r>
    <n v="2900"/>
    <n v="6243"/>
    <n v="215"/>
    <x v="1"/>
    <x v="56"/>
    <n v="31.059701492537314"/>
    <x v="1"/>
    <s v="USD"/>
    <n v="1504242000"/>
    <n v="1505278800"/>
    <b v="0"/>
    <b v="0"/>
    <x v="11"/>
    <x v="6"/>
    <x v="11"/>
  </r>
  <r>
    <n v="2700"/>
    <n v="6132"/>
    <n v="227"/>
    <x v="1"/>
    <x v="57"/>
    <n v="29.061611374407583"/>
    <x v="1"/>
    <s v="USD"/>
    <n v="1442811600"/>
    <n v="1443934800"/>
    <b v="0"/>
    <b v="0"/>
    <x v="3"/>
    <x v="3"/>
    <x v="3"/>
  </r>
  <r>
    <n v="1400"/>
    <n v="3851"/>
    <n v="275"/>
    <x v="1"/>
    <x v="58"/>
    <n v="30.0859375"/>
    <x v="1"/>
    <s v="USD"/>
    <n v="1497243600"/>
    <n v="1498539600"/>
    <b v="0"/>
    <b v="1"/>
    <x v="3"/>
    <x v="3"/>
    <x v="3"/>
  </r>
  <r>
    <n v="94200"/>
    <n v="135997"/>
    <n v="144"/>
    <x v="1"/>
    <x v="59"/>
    <n v="84.998125000000002"/>
    <x v="0"/>
    <s v="CAD"/>
    <n v="1342501200"/>
    <n v="1342760400"/>
    <b v="0"/>
    <b v="0"/>
    <x v="3"/>
    <x v="3"/>
    <x v="3"/>
  </r>
  <r>
    <n v="199200"/>
    <n v="184750"/>
    <n v="93"/>
    <x v="0"/>
    <x v="60"/>
    <n v="82.001775410563695"/>
    <x v="0"/>
    <s v="CAD"/>
    <n v="1298268000"/>
    <n v="1301720400"/>
    <b v="0"/>
    <b v="0"/>
    <x v="3"/>
    <x v="3"/>
    <x v="3"/>
  </r>
  <r>
    <n v="2000"/>
    <n v="14452"/>
    <n v="723"/>
    <x v="1"/>
    <x v="61"/>
    <n v="58.040160642570278"/>
    <x v="1"/>
    <s v="USD"/>
    <n v="1433480400"/>
    <n v="1433566800"/>
    <b v="0"/>
    <b v="0"/>
    <x v="2"/>
    <x v="2"/>
    <x v="2"/>
  </r>
  <r>
    <n v="4700"/>
    <n v="557"/>
    <n v="12"/>
    <x v="0"/>
    <x v="62"/>
    <n v="111.4"/>
    <x v="1"/>
    <s v="USD"/>
    <n v="1493355600"/>
    <n v="1493874000"/>
    <b v="0"/>
    <b v="0"/>
    <x v="3"/>
    <x v="3"/>
    <x v="3"/>
  </r>
  <r>
    <n v="2800"/>
    <n v="2734"/>
    <n v="98"/>
    <x v="0"/>
    <x v="63"/>
    <n v="71.94736842105263"/>
    <x v="1"/>
    <s v="USD"/>
    <n v="1530507600"/>
    <n v="1531803600"/>
    <b v="0"/>
    <b v="1"/>
    <x v="2"/>
    <x v="2"/>
    <x v="2"/>
  </r>
  <r>
    <n v="6100"/>
    <n v="14405"/>
    <n v="236"/>
    <x v="1"/>
    <x v="64"/>
    <n v="61.038135593220339"/>
    <x v="1"/>
    <s v="USD"/>
    <n v="1296108000"/>
    <n v="1296712800"/>
    <b v="0"/>
    <b v="0"/>
    <x v="3"/>
    <x v="3"/>
    <x v="3"/>
  </r>
  <r>
    <n v="2900"/>
    <n v="1307"/>
    <n v="45"/>
    <x v="0"/>
    <x v="65"/>
    <n v="108.91666666666667"/>
    <x v="1"/>
    <s v="USD"/>
    <n v="1428469200"/>
    <n v="1428901200"/>
    <b v="0"/>
    <b v="1"/>
    <x v="3"/>
    <x v="3"/>
    <x v="3"/>
  </r>
  <r>
    <n v="72600"/>
    <n v="117892"/>
    <n v="162"/>
    <x v="1"/>
    <x v="66"/>
    <n v="29.001722017220171"/>
    <x v="4"/>
    <s v="GBP"/>
    <n v="1264399200"/>
    <n v="1264831200"/>
    <b v="0"/>
    <b v="1"/>
    <x v="8"/>
    <x v="2"/>
    <x v="8"/>
  </r>
  <r>
    <n v="5700"/>
    <n v="14508"/>
    <n v="255"/>
    <x v="1"/>
    <x v="67"/>
    <n v="58.975609756097562"/>
    <x v="6"/>
    <s v="EUR"/>
    <n v="1501131600"/>
    <n v="1505192400"/>
    <b v="0"/>
    <b v="1"/>
    <x v="3"/>
    <x v="3"/>
    <x v="3"/>
  </r>
  <r>
    <n v="7900"/>
    <n v="1901"/>
    <n v="24"/>
    <x v="3"/>
    <x v="68"/>
    <n v="111.82352941176471"/>
    <x v="1"/>
    <s v="USD"/>
    <n v="1292738400"/>
    <n v="1295676000"/>
    <b v="0"/>
    <b v="0"/>
    <x v="3"/>
    <x v="3"/>
    <x v="3"/>
  </r>
  <r>
    <n v="128000"/>
    <n v="158389"/>
    <n v="124"/>
    <x v="1"/>
    <x v="69"/>
    <n v="63.995555555555555"/>
    <x v="6"/>
    <s v="EUR"/>
    <n v="1288674000"/>
    <n v="1292911200"/>
    <b v="0"/>
    <b v="1"/>
    <x v="3"/>
    <x v="3"/>
    <x v="3"/>
  </r>
  <r>
    <n v="6000"/>
    <n v="6484"/>
    <n v="108"/>
    <x v="1"/>
    <x v="70"/>
    <n v="85.315789473684205"/>
    <x v="1"/>
    <s v="USD"/>
    <n v="1575093600"/>
    <n v="1575439200"/>
    <b v="0"/>
    <b v="0"/>
    <x v="3"/>
    <x v="3"/>
    <x v="3"/>
  </r>
  <r>
    <n v="600"/>
    <n v="4022"/>
    <n v="670"/>
    <x v="1"/>
    <x v="71"/>
    <n v="74.481481481481481"/>
    <x v="1"/>
    <s v="USD"/>
    <n v="1435726800"/>
    <n v="1438837200"/>
    <b v="0"/>
    <b v="0"/>
    <x v="10"/>
    <x v="4"/>
    <x v="10"/>
  </r>
  <r>
    <n v="1400"/>
    <n v="9253"/>
    <n v="661"/>
    <x v="1"/>
    <x v="39"/>
    <n v="105.14772727272727"/>
    <x v="1"/>
    <s v="USD"/>
    <n v="1480226400"/>
    <n v="1480485600"/>
    <b v="0"/>
    <b v="0"/>
    <x v="17"/>
    <x v="1"/>
    <x v="17"/>
  </r>
  <r>
    <n v="3900"/>
    <n v="4776"/>
    <n v="122"/>
    <x v="1"/>
    <x v="72"/>
    <n v="56.188235294117646"/>
    <x v="4"/>
    <s v="GBP"/>
    <n v="1459054800"/>
    <n v="1459141200"/>
    <b v="0"/>
    <b v="0"/>
    <x v="16"/>
    <x v="1"/>
    <x v="16"/>
  </r>
  <r>
    <n v="9700"/>
    <n v="14606"/>
    <n v="151"/>
    <x v="1"/>
    <x v="73"/>
    <n v="85.917647058823533"/>
    <x v="1"/>
    <s v="USD"/>
    <n v="1531630800"/>
    <n v="1532322000"/>
    <b v="0"/>
    <b v="0"/>
    <x v="14"/>
    <x v="7"/>
    <x v="14"/>
  </r>
  <r>
    <n v="122900"/>
    <n v="95993"/>
    <n v="78"/>
    <x v="0"/>
    <x v="74"/>
    <n v="57.00296912114014"/>
    <x v="1"/>
    <s v="USD"/>
    <n v="1421992800"/>
    <n v="1426222800"/>
    <b v="1"/>
    <b v="1"/>
    <x v="3"/>
    <x v="3"/>
    <x v="3"/>
  </r>
  <r>
    <n v="9500"/>
    <n v="4460"/>
    <n v="47"/>
    <x v="0"/>
    <x v="75"/>
    <n v="79.642857142857139"/>
    <x v="1"/>
    <s v="USD"/>
    <n v="1285563600"/>
    <n v="1286773200"/>
    <b v="0"/>
    <b v="1"/>
    <x v="10"/>
    <x v="4"/>
    <x v="10"/>
  </r>
  <r>
    <n v="4500"/>
    <n v="13536"/>
    <n v="301"/>
    <x v="1"/>
    <x v="76"/>
    <n v="41.018181818181816"/>
    <x v="1"/>
    <s v="USD"/>
    <n v="1523854800"/>
    <n v="1523941200"/>
    <b v="0"/>
    <b v="0"/>
    <x v="18"/>
    <x v="5"/>
    <x v="18"/>
  </r>
  <r>
    <n v="57800"/>
    <n v="40228"/>
    <n v="70"/>
    <x v="0"/>
    <x v="77"/>
    <n v="48.004773269689736"/>
    <x v="1"/>
    <s v="USD"/>
    <n v="1529125200"/>
    <n v="1529557200"/>
    <b v="0"/>
    <b v="0"/>
    <x v="3"/>
    <x v="3"/>
    <x v="3"/>
  </r>
  <r>
    <n v="1100"/>
    <n v="7012"/>
    <n v="637"/>
    <x v="1"/>
    <x v="78"/>
    <n v="55.212598425196852"/>
    <x v="1"/>
    <s v="USD"/>
    <n v="1503982800"/>
    <n v="1506574800"/>
    <b v="0"/>
    <b v="0"/>
    <x v="11"/>
    <x v="6"/>
    <x v="11"/>
  </r>
  <r>
    <n v="16800"/>
    <n v="37857"/>
    <n v="225"/>
    <x v="1"/>
    <x v="79"/>
    <n v="92.109489051094897"/>
    <x v="1"/>
    <s v="USD"/>
    <n v="1511416800"/>
    <n v="1513576800"/>
    <b v="0"/>
    <b v="0"/>
    <x v="1"/>
    <x v="1"/>
    <x v="1"/>
  </r>
  <r>
    <n v="1000"/>
    <n v="14973"/>
    <n v="1497"/>
    <x v="1"/>
    <x v="80"/>
    <n v="83.183333333333337"/>
    <x v="4"/>
    <s v="GBP"/>
    <n v="1547704800"/>
    <n v="1548309600"/>
    <b v="0"/>
    <b v="1"/>
    <x v="11"/>
    <x v="6"/>
    <x v="11"/>
  </r>
  <r>
    <n v="106400"/>
    <n v="39996"/>
    <n v="38"/>
    <x v="0"/>
    <x v="81"/>
    <n v="39.996000000000002"/>
    <x v="1"/>
    <s v="USD"/>
    <n v="1469682000"/>
    <n v="1471582800"/>
    <b v="0"/>
    <b v="0"/>
    <x v="5"/>
    <x v="1"/>
    <x v="5"/>
  </r>
  <r>
    <n v="31400"/>
    <n v="41564"/>
    <n v="132"/>
    <x v="1"/>
    <x v="82"/>
    <n v="111.1336898395722"/>
    <x v="1"/>
    <s v="USD"/>
    <n v="1343451600"/>
    <n v="1344315600"/>
    <b v="0"/>
    <b v="0"/>
    <x v="8"/>
    <x v="2"/>
    <x v="8"/>
  </r>
  <r>
    <n v="4900"/>
    <n v="6430"/>
    <n v="131"/>
    <x v="1"/>
    <x v="83"/>
    <n v="90.563380281690144"/>
    <x v="2"/>
    <s v="AUD"/>
    <n v="1315717200"/>
    <n v="1316408400"/>
    <b v="0"/>
    <b v="0"/>
    <x v="7"/>
    <x v="1"/>
    <x v="7"/>
  </r>
  <r>
    <n v="7400"/>
    <n v="12405"/>
    <n v="168"/>
    <x v="1"/>
    <x v="84"/>
    <n v="61.108374384236456"/>
    <x v="1"/>
    <s v="USD"/>
    <n v="1430715600"/>
    <n v="1431838800"/>
    <b v="1"/>
    <b v="0"/>
    <x v="3"/>
    <x v="3"/>
    <x v="3"/>
  </r>
  <r>
    <n v="198500"/>
    <n v="123040"/>
    <n v="62"/>
    <x v="0"/>
    <x v="85"/>
    <n v="83.022941970310384"/>
    <x v="2"/>
    <s v="AUD"/>
    <n v="1299564000"/>
    <n v="1300510800"/>
    <b v="0"/>
    <b v="1"/>
    <x v="1"/>
    <x v="1"/>
    <x v="1"/>
  </r>
  <r>
    <n v="4800"/>
    <n v="12516"/>
    <n v="261"/>
    <x v="1"/>
    <x v="86"/>
    <n v="110.76106194690266"/>
    <x v="1"/>
    <s v="USD"/>
    <n v="1429160400"/>
    <n v="1431061200"/>
    <b v="0"/>
    <b v="0"/>
    <x v="18"/>
    <x v="5"/>
    <x v="18"/>
  </r>
  <r>
    <n v="3400"/>
    <n v="8588"/>
    <n v="253"/>
    <x v="1"/>
    <x v="87"/>
    <n v="89.458333333333329"/>
    <x v="1"/>
    <s v="USD"/>
    <n v="1271307600"/>
    <n v="1271480400"/>
    <b v="0"/>
    <b v="0"/>
    <x v="3"/>
    <x v="3"/>
    <x v="3"/>
  </r>
  <r>
    <n v="7800"/>
    <n v="6132"/>
    <n v="79"/>
    <x v="0"/>
    <x v="88"/>
    <n v="57.849056603773583"/>
    <x v="1"/>
    <s v="USD"/>
    <n v="1456380000"/>
    <n v="1456380000"/>
    <b v="0"/>
    <b v="1"/>
    <x v="3"/>
    <x v="3"/>
    <x v="3"/>
  </r>
  <r>
    <n v="154300"/>
    <n v="74688"/>
    <n v="48"/>
    <x v="0"/>
    <x v="89"/>
    <n v="109.99705449189985"/>
    <x v="6"/>
    <s v="EUR"/>
    <n v="1470459600"/>
    <n v="1472878800"/>
    <b v="0"/>
    <b v="0"/>
    <x v="18"/>
    <x v="5"/>
    <x v="18"/>
  </r>
  <r>
    <n v="20000"/>
    <n v="51775"/>
    <n v="259"/>
    <x v="1"/>
    <x v="90"/>
    <n v="103.96586345381526"/>
    <x v="5"/>
    <s v="CHF"/>
    <n v="1277269200"/>
    <n v="1277355600"/>
    <b v="0"/>
    <b v="1"/>
    <x v="11"/>
    <x v="6"/>
    <x v="11"/>
  </r>
  <r>
    <n v="108800"/>
    <n v="65877"/>
    <n v="61"/>
    <x v="3"/>
    <x v="91"/>
    <n v="107.99508196721311"/>
    <x v="1"/>
    <s v="USD"/>
    <n v="1350709200"/>
    <n v="1351054800"/>
    <b v="0"/>
    <b v="1"/>
    <x v="3"/>
    <x v="3"/>
    <x v="3"/>
  </r>
  <r>
    <n v="2900"/>
    <n v="8807"/>
    <n v="304"/>
    <x v="1"/>
    <x v="80"/>
    <n v="48.927777777777777"/>
    <x v="4"/>
    <s v="GBP"/>
    <n v="1554613200"/>
    <n v="1555563600"/>
    <b v="0"/>
    <b v="0"/>
    <x v="2"/>
    <x v="2"/>
    <x v="2"/>
  </r>
  <r>
    <n v="900"/>
    <n v="1017"/>
    <n v="113"/>
    <x v="1"/>
    <x v="11"/>
    <n v="37.666666666666664"/>
    <x v="1"/>
    <s v="USD"/>
    <n v="1571029200"/>
    <n v="1571634000"/>
    <b v="0"/>
    <b v="0"/>
    <x v="4"/>
    <x v="4"/>
    <x v="4"/>
  </r>
  <r>
    <n v="69700"/>
    <n v="151513"/>
    <n v="217"/>
    <x v="1"/>
    <x v="92"/>
    <n v="64.999141999141997"/>
    <x v="1"/>
    <s v="USD"/>
    <n v="1299736800"/>
    <n v="1300856400"/>
    <b v="0"/>
    <b v="0"/>
    <x v="3"/>
    <x v="3"/>
    <x v="3"/>
  </r>
  <r>
    <n v="1300"/>
    <n v="12047"/>
    <n v="927"/>
    <x v="1"/>
    <x v="86"/>
    <n v="106.61061946902655"/>
    <x v="1"/>
    <s v="USD"/>
    <n v="1435208400"/>
    <n v="1439874000"/>
    <b v="0"/>
    <b v="0"/>
    <x v="0"/>
    <x v="0"/>
    <x v="0"/>
  </r>
  <r>
    <n v="97800"/>
    <n v="32951"/>
    <n v="34"/>
    <x v="0"/>
    <x v="93"/>
    <n v="27.009016393442622"/>
    <x v="2"/>
    <s v="AUD"/>
    <n v="1437973200"/>
    <n v="1438318800"/>
    <b v="0"/>
    <b v="0"/>
    <x v="11"/>
    <x v="6"/>
    <x v="11"/>
  </r>
  <r>
    <n v="7600"/>
    <n v="14951"/>
    <n v="197"/>
    <x v="1"/>
    <x v="55"/>
    <n v="91.16463414634147"/>
    <x v="1"/>
    <s v="USD"/>
    <n v="1416895200"/>
    <n v="1419400800"/>
    <b v="0"/>
    <b v="0"/>
    <x v="3"/>
    <x v="3"/>
    <x v="3"/>
  </r>
  <r>
    <n v="100"/>
    <n v="1"/>
    <n v="1"/>
    <x v="0"/>
    <x v="49"/>
    <n v="1"/>
    <x v="1"/>
    <s v="USD"/>
    <n v="1319000400"/>
    <n v="1320555600"/>
    <b v="0"/>
    <b v="0"/>
    <x v="3"/>
    <x v="3"/>
    <x v="3"/>
  </r>
  <r>
    <n v="900"/>
    <n v="9193"/>
    <n v="1021"/>
    <x v="1"/>
    <x v="55"/>
    <n v="56.054878048780488"/>
    <x v="1"/>
    <s v="USD"/>
    <n v="1424498400"/>
    <n v="1425103200"/>
    <b v="0"/>
    <b v="1"/>
    <x v="5"/>
    <x v="1"/>
    <x v="5"/>
  </r>
  <r>
    <n v="3700"/>
    <n v="10422"/>
    <n v="282"/>
    <x v="1"/>
    <x v="94"/>
    <n v="31.017857142857142"/>
    <x v="1"/>
    <s v="USD"/>
    <n v="1526274000"/>
    <n v="1526878800"/>
    <b v="0"/>
    <b v="1"/>
    <x v="8"/>
    <x v="2"/>
    <x v="8"/>
  </r>
  <r>
    <n v="10000"/>
    <n v="2461"/>
    <n v="25"/>
    <x v="0"/>
    <x v="95"/>
    <n v="66.513513513513516"/>
    <x v="6"/>
    <s v="EUR"/>
    <n v="1287896400"/>
    <n v="1288674000"/>
    <b v="0"/>
    <b v="0"/>
    <x v="5"/>
    <x v="1"/>
    <x v="5"/>
  </r>
  <r>
    <n v="119200"/>
    <n v="170623"/>
    <n v="143"/>
    <x v="1"/>
    <x v="96"/>
    <n v="89.005216484089729"/>
    <x v="1"/>
    <s v="USD"/>
    <n v="1495515600"/>
    <n v="1495602000"/>
    <b v="0"/>
    <b v="0"/>
    <x v="7"/>
    <x v="1"/>
    <x v="7"/>
  </r>
  <r>
    <n v="6800"/>
    <n v="9829"/>
    <n v="145"/>
    <x v="1"/>
    <x v="97"/>
    <n v="103.46315789473684"/>
    <x v="1"/>
    <s v="USD"/>
    <n v="1364878800"/>
    <n v="1366434000"/>
    <b v="0"/>
    <b v="0"/>
    <x v="2"/>
    <x v="2"/>
    <x v="2"/>
  </r>
  <r>
    <n v="3900"/>
    <n v="14006"/>
    <n v="359"/>
    <x v="1"/>
    <x v="98"/>
    <n v="95.278911564625844"/>
    <x v="1"/>
    <s v="USD"/>
    <n v="1567918800"/>
    <n v="1568350800"/>
    <b v="0"/>
    <b v="0"/>
    <x v="3"/>
    <x v="3"/>
    <x v="3"/>
  </r>
  <r>
    <n v="3500"/>
    <n v="6527"/>
    <n v="186"/>
    <x v="1"/>
    <x v="99"/>
    <n v="75.895348837209298"/>
    <x v="1"/>
    <s v="USD"/>
    <n v="1524459600"/>
    <n v="1525928400"/>
    <b v="0"/>
    <b v="1"/>
    <x v="3"/>
    <x v="3"/>
    <x v="3"/>
  </r>
  <r>
    <n v="1500"/>
    <n v="8929"/>
    <n v="595"/>
    <x v="1"/>
    <x v="100"/>
    <n v="107.57831325301204"/>
    <x v="1"/>
    <s v="USD"/>
    <n v="1333688400"/>
    <n v="1336885200"/>
    <b v="0"/>
    <b v="0"/>
    <x v="4"/>
    <x v="4"/>
    <x v="4"/>
  </r>
  <r>
    <n v="5200"/>
    <n v="3079"/>
    <n v="59"/>
    <x v="0"/>
    <x v="101"/>
    <n v="51.31666666666667"/>
    <x v="1"/>
    <s v="USD"/>
    <n v="1389506400"/>
    <n v="1389679200"/>
    <b v="0"/>
    <b v="0"/>
    <x v="19"/>
    <x v="4"/>
    <x v="19"/>
  </r>
  <r>
    <n v="142400"/>
    <n v="21307"/>
    <n v="15"/>
    <x v="0"/>
    <x v="102"/>
    <n v="71.983108108108112"/>
    <x v="1"/>
    <s v="USD"/>
    <n v="1536642000"/>
    <n v="1538283600"/>
    <b v="0"/>
    <b v="0"/>
    <x v="0"/>
    <x v="0"/>
    <x v="0"/>
  </r>
  <r>
    <n v="61400"/>
    <n v="73653"/>
    <n v="120"/>
    <x v="1"/>
    <x v="103"/>
    <n v="108.95414201183432"/>
    <x v="1"/>
    <s v="USD"/>
    <n v="1348290000"/>
    <n v="1348808400"/>
    <b v="0"/>
    <b v="0"/>
    <x v="15"/>
    <x v="5"/>
    <x v="15"/>
  </r>
  <r>
    <n v="4700"/>
    <n v="12635"/>
    <n v="269"/>
    <x v="1"/>
    <x v="104"/>
    <n v="35"/>
    <x v="2"/>
    <s v="AUD"/>
    <n v="1408856400"/>
    <n v="1410152400"/>
    <b v="0"/>
    <b v="0"/>
    <x v="2"/>
    <x v="2"/>
    <x v="2"/>
  </r>
  <r>
    <n v="3300"/>
    <n v="12437"/>
    <n v="377"/>
    <x v="1"/>
    <x v="54"/>
    <n v="94.938931297709928"/>
    <x v="1"/>
    <s v="USD"/>
    <n v="1505192400"/>
    <n v="1505797200"/>
    <b v="0"/>
    <b v="0"/>
    <x v="0"/>
    <x v="0"/>
    <x v="0"/>
  </r>
  <r>
    <n v="1900"/>
    <n v="13816"/>
    <n v="727"/>
    <x v="1"/>
    <x v="105"/>
    <n v="109.65079365079364"/>
    <x v="1"/>
    <s v="USD"/>
    <n v="1554786000"/>
    <n v="1554872400"/>
    <b v="0"/>
    <b v="1"/>
    <x v="8"/>
    <x v="2"/>
    <x v="8"/>
  </r>
  <r>
    <n v="166700"/>
    <n v="145382"/>
    <n v="87"/>
    <x v="0"/>
    <x v="106"/>
    <n v="44.001815980629537"/>
    <x v="6"/>
    <s v="EUR"/>
    <n v="1510898400"/>
    <n v="1513922400"/>
    <b v="0"/>
    <b v="0"/>
    <x v="13"/>
    <x v="5"/>
    <x v="13"/>
  </r>
  <r>
    <n v="7200"/>
    <n v="6336"/>
    <n v="88"/>
    <x v="0"/>
    <x v="107"/>
    <n v="86.794520547945211"/>
    <x v="1"/>
    <s v="USD"/>
    <n v="1442552400"/>
    <n v="1442638800"/>
    <b v="0"/>
    <b v="0"/>
    <x v="3"/>
    <x v="3"/>
    <x v="3"/>
  </r>
  <r>
    <n v="4900"/>
    <n v="8523"/>
    <n v="174"/>
    <x v="1"/>
    <x v="108"/>
    <n v="30.992727272727272"/>
    <x v="1"/>
    <s v="USD"/>
    <n v="1316667600"/>
    <n v="1317186000"/>
    <b v="0"/>
    <b v="0"/>
    <x v="19"/>
    <x v="4"/>
    <x v="19"/>
  </r>
  <r>
    <n v="5400"/>
    <n v="6351"/>
    <n v="118"/>
    <x v="1"/>
    <x v="109"/>
    <n v="94.791044776119406"/>
    <x v="1"/>
    <s v="USD"/>
    <n v="1390716000"/>
    <n v="1391234400"/>
    <b v="0"/>
    <b v="0"/>
    <x v="14"/>
    <x v="7"/>
    <x v="14"/>
  </r>
  <r>
    <n v="5000"/>
    <n v="10748"/>
    <n v="215"/>
    <x v="1"/>
    <x v="110"/>
    <n v="69.79220779220779"/>
    <x v="1"/>
    <s v="USD"/>
    <n v="1402894800"/>
    <n v="1404363600"/>
    <b v="0"/>
    <b v="1"/>
    <x v="4"/>
    <x v="4"/>
    <x v="4"/>
  </r>
  <r>
    <n v="75100"/>
    <n v="112272"/>
    <n v="149"/>
    <x v="1"/>
    <x v="111"/>
    <n v="63.003367003367003"/>
    <x v="1"/>
    <s v="USD"/>
    <n v="1429246800"/>
    <n v="1429592400"/>
    <b v="0"/>
    <b v="1"/>
    <x v="20"/>
    <x v="6"/>
    <x v="20"/>
  </r>
  <r>
    <n v="45300"/>
    <n v="99361"/>
    <n v="219"/>
    <x v="1"/>
    <x v="112"/>
    <n v="110.0343300110742"/>
    <x v="1"/>
    <s v="USD"/>
    <n v="1412485200"/>
    <n v="1413608400"/>
    <b v="0"/>
    <b v="0"/>
    <x v="11"/>
    <x v="6"/>
    <x v="11"/>
  </r>
  <r>
    <n v="136800"/>
    <n v="88055"/>
    <n v="64"/>
    <x v="0"/>
    <x v="113"/>
    <n v="25.997933274284026"/>
    <x v="1"/>
    <s v="USD"/>
    <n v="1417068000"/>
    <n v="1419400800"/>
    <b v="0"/>
    <b v="0"/>
    <x v="13"/>
    <x v="5"/>
    <x v="13"/>
  </r>
  <r>
    <n v="177700"/>
    <n v="33092"/>
    <n v="19"/>
    <x v="0"/>
    <x v="114"/>
    <n v="49.987915407854985"/>
    <x v="0"/>
    <s v="CAD"/>
    <n v="1448344800"/>
    <n v="1448604000"/>
    <b v="1"/>
    <b v="0"/>
    <x v="3"/>
    <x v="3"/>
    <x v="3"/>
  </r>
  <r>
    <n v="2600"/>
    <n v="9562"/>
    <n v="368"/>
    <x v="1"/>
    <x v="115"/>
    <n v="101.72340425531915"/>
    <x v="6"/>
    <s v="EUR"/>
    <n v="1557723600"/>
    <n v="1562302800"/>
    <b v="0"/>
    <b v="0"/>
    <x v="14"/>
    <x v="7"/>
    <x v="14"/>
  </r>
  <r>
    <n v="5300"/>
    <n v="8475"/>
    <n v="160"/>
    <x v="1"/>
    <x v="80"/>
    <n v="47.083333333333336"/>
    <x v="1"/>
    <s v="USD"/>
    <n v="1537333200"/>
    <n v="1537678800"/>
    <b v="0"/>
    <b v="0"/>
    <x v="3"/>
    <x v="3"/>
    <x v="3"/>
  </r>
  <r>
    <n v="180200"/>
    <n v="69617"/>
    <n v="39"/>
    <x v="0"/>
    <x v="116"/>
    <n v="89.944444444444443"/>
    <x v="1"/>
    <s v="USD"/>
    <n v="1471150800"/>
    <n v="1473570000"/>
    <b v="0"/>
    <b v="1"/>
    <x v="3"/>
    <x v="3"/>
    <x v="3"/>
  </r>
  <r>
    <n v="103200"/>
    <n v="53067"/>
    <n v="51"/>
    <x v="0"/>
    <x v="117"/>
    <n v="78.96875"/>
    <x v="0"/>
    <s v="CAD"/>
    <n v="1273640400"/>
    <n v="1273899600"/>
    <b v="0"/>
    <b v="0"/>
    <x v="3"/>
    <x v="3"/>
    <x v="3"/>
  </r>
  <r>
    <n v="70600"/>
    <n v="42596"/>
    <n v="60"/>
    <x v="3"/>
    <x v="118"/>
    <n v="80.067669172932327"/>
    <x v="1"/>
    <s v="USD"/>
    <n v="1282885200"/>
    <n v="1284008400"/>
    <b v="0"/>
    <b v="0"/>
    <x v="1"/>
    <x v="1"/>
    <x v="1"/>
  </r>
  <r>
    <n v="148500"/>
    <n v="4756"/>
    <n v="3"/>
    <x v="3"/>
    <x v="12"/>
    <n v="86.472727272727269"/>
    <x v="2"/>
    <s v="AUD"/>
    <n v="1422943200"/>
    <n v="1425103200"/>
    <b v="0"/>
    <b v="0"/>
    <x v="0"/>
    <x v="0"/>
    <x v="0"/>
  </r>
  <r>
    <n v="9600"/>
    <n v="14925"/>
    <n v="155"/>
    <x v="1"/>
    <x v="119"/>
    <n v="28.001876172607879"/>
    <x v="3"/>
    <s v="DKK"/>
    <n v="1319605200"/>
    <n v="1320991200"/>
    <b v="0"/>
    <b v="0"/>
    <x v="6"/>
    <x v="4"/>
    <x v="6"/>
  </r>
  <r>
    <n v="164700"/>
    <n v="166116"/>
    <n v="101"/>
    <x v="1"/>
    <x v="120"/>
    <n v="67.996725337699544"/>
    <x v="4"/>
    <s v="GBP"/>
    <n v="1385704800"/>
    <n v="1386828000"/>
    <b v="0"/>
    <b v="0"/>
    <x v="2"/>
    <x v="2"/>
    <x v="2"/>
  </r>
  <r>
    <n v="3300"/>
    <n v="3834"/>
    <n v="116"/>
    <x v="1"/>
    <x v="121"/>
    <n v="43.078651685393261"/>
    <x v="1"/>
    <s v="USD"/>
    <n v="1515736800"/>
    <n v="1517119200"/>
    <b v="0"/>
    <b v="1"/>
    <x v="3"/>
    <x v="3"/>
    <x v="3"/>
  </r>
  <r>
    <n v="4500"/>
    <n v="13985"/>
    <n v="311"/>
    <x v="1"/>
    <x v="122"/>
    <n v="87.95597484276729"/>
    <x v="1"/>
    <s v="USD"/>
    <n v="1313125200"/>
    <n v="1315026000"/>
    <b v="0"/>
    <b v="0"/>
    <x v="21"/>
    <x v="1"/>
    <x v="21"/>
  </r>
  <r>
    <n v="99500"/>
    <n v="89288"/>
    <n v="90"/>
    <x v="0"/>
    <x v="123"/>
    <n v="94.987234042553197"/>
    <x v="5"/>
    <s v="CHF"/>
    <n v="1308459600"/>
    <n v="1312693200"/>
    <b v="0"/>
    <b v="1"/>
    <x v="4"/>
    <x v="4"/>
    <x v="4"/>
  </r>
  <r>
    <n v="7700"/>
    <n v="5488"/>
    <n v="71"/>
    <x v="0"/>
    <x v="124"/>
    <n v="46.905982905982903"/>
    <x v="1"/>
    <s v="USD"/>
    <n v="1362636000"/>
    <n v="1363064400"/>
    <b v="0"/>
    <b v="1"/>
    <x v="3"/>
    <x v="3"/>
    <x v="3"/>
  </r>
  <r>
    <n v="82800"/>
    <n v="2721"/>
    <n v="3"/>
    <x v="3"/>
    <x v="125"/>
    <n v="46.913793103448278"/>
    <x v="1"/>
    <s v="USD"/>
    <n v="1402117200"/>
    <n v="1403154000"/>
    <b v="0"/>
    <b v="1"/>
    <x v="6"/>
    <x v="4"/>
    <x v="6"/>
  </r>
  <r>
    <n v="1800"/>
    <n v="4712"/>
    <n v="262"/>
    <x v="1"/>
    <x v="126"/>
    <n v="94.24"/>
    <x v="1"/>
    <s v="USD"/>
    <n v="1286341200"/>
    <n v="1286859600"/>
    <b v="0"/>
    <b v="0"/>
    <x v="9"/>
    <x v="5"/>
    <x v="9"/>
  </r>
  <r>
    <n v="9600"/>
    <n v="9216"/>
    <n v="96"/>
    <x v="0"/>
    <x v="127"/>
    <n v="80.139130434782615"/>
    <x v="1"/>
    <s v="USD"/>
    <n v="1348808400"/>
    <n v="1349326800"/>
    <b v="0"/>
    <b v="0"/>
    <x v="20"/>
    <x v="6"/>
    <x v="20"/>
  </r>
  <r>
    <n v="92100"/>
    <n v="19246"/>
    <n v="21"/>
    <x v="0"/>
    <x v="128"/>
    <n v="59.036809815950917"/>
    <x v="1"/>
    <s v="USD"/>
    <n v="1429592400"/>
    <n v="1430974800"/>
    <b v="0"/>
    <b v="1"/>
    <x v="8"/>
    <x v="2"/>
    <x v="8"/>
  </r>
  <r>
    <n v="5500"/>
    <n v="12274"/>
    <n v="223"/>
    <x v="1"/>
    <x v="129"/>
    <n v="65.989247311827953"/>
    <x v="1"/>
    <s v="USD"/>
    <n v="1519538400"/>
    <n v="1519970400"/>
    <b v="0"/>
    <b v="0"/>
    <x v="4"/>
    <x v="4"/>
    <x v="4"/>
  </r>
  <r>
    <n v="64300"/>
    <n v="65323"/>
    <n v="102"/>
    <x v="1"/>
    <x v="130"/>
    <n v="60.992530345471522"/>
    <x v="1"/>
    <s v="USD"/>
    <n v="1434085200"/>
    <n v="1434603600"/>
    <b v="0"/>
    <b v="0"/>
    <x v="2"/>
    <x v="2"/>
    <x v="2"/>
  </r>
  <r>
    <n v="5000"/>
    <n v="11502"/>
    <n v="230"/>
    <x v="1"/>
    <x v="124"/>
    <n v="98.307692307692307"/>
    <x v="1"/>
    <s v="USD"/>
    <n v="1333688400"/>
    <n v="1337230800"/>
    <b v="0"/>
    <b v="0"/>
    <x v="2"/>
    <x v="2"/>
    <x v="2"/>
  </r>
  <r>
    <n v="5400"/>
    <n v="7322"/>
    <n v="136"/>
    <x v="1"/>
    <x v="131"/>
    <n v="104.6"/>
    <x v="1"/>
    <s v="USD"/>
    <n v="1277701200"/>
    <n v="1279429200"/>
    <b v="0"/>
    <b v="0"/>
    <x v="7"/>
    <x v="1"/>
    <x v="7"/>
  </r>
  <r>
    <n v="9000"/>
    <n v="11619"/>
    <n v="129"/>
    <x v="1"/>
    <x v="18"/>
    <n v="86.066666666666663"/>
    <x v="1"/>
    <s v="USD"/>
    <n v="1560747600"/>
    <n v="1561438800"/>
    <b v="0"/>
    <b v="0"/>
    <x v="3"/>
    <x v="3"/>
    <x v="3"/>
  </r>
  <r>
    <n v="25000"/>
    <n v="59128"/>
    <n v="237"/>
    <x v="1"/>
    <x v="132"/>
    <n v="76.989583333333329"/>
    <x v="5"/>
    <s v="CHF"/>
    <n v="1410066000"/>
    <n v="1410498000"/>
    <b v="0"/>
    <b v="0"/>
    <x v="8"/>
    <x v="2"/>
    <x v="8"/>
  </r>
  <r>
    <n v="8800"/>
    <n v="1518"/>
    <n v="17"/>
    <x v="3"/>
    <x v="133"/>
    <n v="29.764705882352942"/>
    <x v="1"/>
    <s v="USD"/>
    <n v="1320732000"/>
    <n v="1322460000"/>
    <b v="0"/>
    <b v="0"/>
    <x v="3"/>
    <x v="3"/>
    <x v="3"/>
  </r>
  <r>
    <n v="8300"/>
    <n v="9337"/>
    <n v="112"/>
    <x v="1"/>
    <x v="134"/>
    <n v="46.91959798994975"/>
    <x v="1"/>
    <s v="USD"/>
    <n v="1465794000"/>
    <n v="1466312400"/>
    <b v="0"/>
    <b v="1"/>
    <x v="3"/>
    <x v="3"/>
    <x v="3"/>
  </r>
  <r>
    <n v="9300"/>
    <n v="11255"/>
    <n v="121"/>
    <x v="1"/>
    <x v="37"/>
    <n v="105.18691588785046"/>
    <x v="1"/>
    <s v="USD"/>
    <n v="1500958800"/>
    <n v="1501736400"/>
    <b v="0"/>
    <b v="0"/>
    <x v="8"/>
    <x v="2"/>
    <x v="8"/>
  </r>
  <r>
    <n v="6200"/>
    <n v="13632"/>
    <n v="220"/>
    <x v="1"/>
    <x v="135"/>
    <n v="69.907692307692301"/>
    <x v="1"/>
    <s v="USD"/>
    <n v="1357020000"/>
    <n v="1361512800"/>
    <b v="0"/>
    <b v="0"/>
    <x v="7"/>
    <x v="1"/>
    <x v="7"/>
  </r>
  <r>
    <n v="100"/>
    <n v="1"/>
    <n v="1"/>
    <x v="0"/>
    <x v="49"/>
    <n v="1"/>
    <x v="1"/>
    <s v="USD"/>
    <n v="1544940000"/>
    <n v="1545026400"/>
    <b v="0"/>
    <b v="0"/>
    <x v="1"/>
    <x v="1"/>
    <x v="1"/>
  </r>
  <r>
    <n v="137200"/>
    <n v="88037"/>
    <n v="64"/>
    <x v="0"/>
    <x v="50"/>
    <n v="60.011588275391958"/>
    <x v="1"/>
    <s v="USD"/>
    <n v="1402290000"/>
    <n v="1406696400"/>
    <b v="0"/>
    <b v="0"/>
    <x v="5"/>
    <x v="1"/>
    <x v="5"/>
  </r>
  <r>
    <n v="41500"/>
    <n v="175573"/>
    <n v="423"/>
    <x v="1"/>
    <x v="136"/>
    <n v="52.006220379146917"/>
    <x v="1"/>
    <s v="USD"/>
    <n v="1487311200"/>
    <n v="1487916000"/>
    <b v="0"/>
    <b v="0"/>
    <x v="7"/>
    <x v="1"/>
    <x v="7"/>
  </r>
  <r>
    <n v="189400"/>
    <n v="176112"/>
    <n v="93"/>
    <x v="0"/>
    <x v="137"/>
    <n v="31.000176025347649"/>
    <x v="1"/>
    <s v="USD"/>
    <n v="1350622800"/>
    <n v="1351141200"/>
    <b v="0"/>
    <b v="0"/>
    <x v="3"/>
    <x v="3"/>
    <x v="3"/>
  </r>
  <r>
    <n v="171300"/>
    <n v="100650"/>
    <n v="59"/>
    <x v="0"/>
    <x v="138"/>
    <n v="95.042492917847028"/>
    <x v="1"/>
    <s v="USD"/>
    <n v="1463029200"/>
    <n v="1465016400"/>
    <b v="0"/>
    <b v="1"/>
    <x v="7"/>
    <x v="1"/>
    <x v="7"/>
  </r>
  <r>
    <n v="139500"/>
    <n v="90706"/>
    <n v="65"/>
    <x v="0"/>
    <x v="139"/>
    <n v="75.968174204355108"/>
    <x v="1"/>
    <s v="USD"/>
    <n v="1269493200"/>
    <n v="1270789200"/>
    <b v="0"/>
    <b v="0"/>
    <x v="3"/>
    <x v="3"/>
    <x v="3"/>
  </r>
  <r>
    <n v="36400"/>
    <n v="26914"/>
    <n v="74"/>
    <x v="3"/>
    <x v="140"/>
    <n v="71.013192612137203"/>
    <x v="2"/>
    <s v="AUD"/>
    <n v="1570251600"/>
    <n v="1572325200"/>
    <b v="0"/>
    <b v="0"/>
    <x v="1"/>
    <x v="1"/>
    <x v="1"/>
  </r>
  <r>
    <n v="4200"/>
    <n v="2212"/>
    <n v="53"/>
    <x v="0"/>
    <x v="141"/>
    <n v="73.733333333333334"/>
    <x v="2"/>
    <s v="AUD"/>
    <n v="1388383200"/>
    <n v="1389420000"/>
    <b v="0"/>
    <b v="0"/>
    <x v="14"/>
    <x v="7"/>
    <x v="14"/>
  </r>
  <r>
    <n v="2100"/>
    <n v="4640"/>
    <n v="221"/>
    <x v="1"/>
    <x v="142"/>
    <n v="113.17073170731707"/>
    <x v="1"/>
    <s v="USD"/>
    <n v="1449554400"/>
    <n v="1449640800"/>
    <b v="0"/>
    <b v="0"/>
    <x v="1"/>
    <x v="1"/>
    <x v="1"/>
  </r>
  <r>
    <n v="191200"/>
    <n v="191222"/>
    <n v="100"/>
    <x v="1"/>
    <x v="143"/>
    <n v="105.00933552992861"/>
    <x v="1"/>
    <s v="USD"/>
    <n v="1553662800"/>
    <n v="1555218000"/>
    <b v="0"/>
    <b v="1"/>
    <x v="3"/>
    <x v="3"/>
    <x v="3"/>
  </r>
  <r>
    <n v="8000"/>
    <n v="12985"/>
    <n v="162"/>
    <x v="1"/>
    <x v="55"/>
    <n v="79.176829268292678"/>
    <x v="1"/>
    <s v="USD"/>
    <n v="1556341200"/>
    <n v="1557723600"/>
    <b v="0"/>
    <b v="0"/>
    <x v="8"/>
    <x v="2"/>
    <x v="8"/>
  </r>
  <r>
    <n v="5500"/>
    <n v="4300"/>
    <n v="78"/>
    <x v="0"/>
    <x v="51"/>
    <n v="57.333333333333336"/>
    <x v="1"/>
    <s v="USD"/>
    <n v="1442984400"/>
    <n v="1443502800"/>
    <b v="0"/>
    <b v="1"/>
    <x v="2"/>
    <x v="2"/>
    <x v="2"/>
  </r>
  <r>
    <n v="6100"/>
    <n v="9134"/>
    <n v="150"/>
    <x v="1"/>
    <x v="144"/>
    <n v="58.178343949044589"/>
    <x v="5"/>
    <s v="CHF"/>
    <n v="1544248800"/>
    <n v="1546840800"/>
    <b v="0"/>
    <b v="0"/>
    <x v="1"/>
    <x v="1"/>
    <x v="1"/>
  </r>
  <r>
    <n v="3500"/>
    <n v="8864"/>
    <n v="253"/>
    <x v="1"/>
    <x v="67"/>
    <n v="36.032520325203251"/>
    <x v="1"/>
    <s v="USD"/>
    <n v="1508475600"/>
    <n v="1512712800"/>
    <b v="0"/>
    <b v="1"/>
    <x v="14"/>
    <x v="7"/>
    <x v="14"/>
  </r>
  <r>
    <n v="150500"/>
    <n v="150755"/>
    <n v="100"/>
    <x v="1"/>
    <x v="20"/>
    <n v="107.99068767908309"/>
    <x v="1"/>
    <s v="USD"/>
    <n v="1507438800"/>
    <n v="1507525200"/>
    <b v="0"/>
    <b v="0"/>
    <x v="3"/>
    <x v="3"/>
    <x v="3"/>
  </r>
  <r>
    <n v="90400"/>
    <n v="110279"/>
    <n v="122"/>
    <x v="1"/>
    <x v="145"/>
    <n v="44.005985634477256"/>
    <x v="1"/>
    <s v="USD"/>
    <n v="1501563600"/>
    <n v="1504328400"/>
    <b v="0"/>
    <b v="0"/>
    <x v="2"/>
    <x v="2"/>
    <x v="2"/>
  </r>
  <r>
    <n v="9800"/>
    <n v="13439"/>
    <n v="137"/>
    <x v="1"/>
    <x v="146"/>
    <n v="55.077868852459019"/>
    <x v="1"/>
    <s v="USD"/>
    <n v="1292997600"/>
    <n v="1293343200"/>
    <b v="0"/>
    <b v="0"/>
    <x v="14"/>
    <x v="7"/>
    <x v="14"/>
  </r>
  <r>
    <n v="2600"/>
    <n v="10804"/>
    <n v="416"/>
    <x v="1"/>
    <x v="147"/>
    <n v="74"/>
    <x v="2"/>
    <s v="AUD"/>
    <n v="1370840400"/>
    <n v="1371704400"/>
    <b v="0"/>
    <b v="0"/>
    <x v="3"/>
    <x v="3"/>
    <x v="3"/>
  </r>
  <r>
    <n v="128100"/>
    <n v="40107"/>
    <n v="31"/>
    <x v="0"/>
    <x v="148"/>
    <n v="41.996858638743454"/>
    <x v="3"/>
    <s v="DKK"/>
    <n v="1550815200"/>
    <n v="1552798800"/>
    <b v="0"/>
    <b v="1"/>
    <x v="7"/>
    <x v="1"/>
    <x v="7"/>
  </r>
  <r>
    <n v="23300"/>
    <n v="98811"/>
    <n v="424"/>
    <x v="1"/>
    <x v="149"/>
    <n v="77.988161010260455"/>
    <x v="1"/>
    <s v="USD"/>
    <n v="1339909200"/>
    <n v="1342328400"/>
    <b v="0"/>
    <b v="1"/>
    <x v="12"/>
    <x v="4"/>
    <x v="12"/>
  </r>
  <r>
    <n v="188100"/>
    <n v="5528"/>
    <n v="3"/>
    <x v="0"/>
    <x v="109"/>
    <n v="82.507462686567166"/>
    <x v="1"/>
    <s v="USD"/>
    <n v="1501736400"/>
    <n v="1502341200"/>
    <b v="0"/>
    <b v="0"/>
    <x v="7"/>
    <x v="1"/>
    <x v="7"/>
  </r>
  <r>
    <n v="4900"/>
    <n v="521"/>
    <n v="11"/>
    <x v="0"/>
    <x v="62"/>
    <n v="104.2"/>
    <x v="1"/>
    <s v="USD"/>
    <n v="1395291600"/>
    <n v="1397192400"/>
    <b v="0"/>
    <b v="0"/>
    <x v="18"/>
    <x v="5"/>
    <x v="18"/>
  </r>
  <r>
    <n v="800"/>
    <n v="663"/>
    <n v="83"/>
    <x v="0"/>
    <x v="150"/>
    <n v="25.5"/>
    <x v="1"/>
    <s v="USD"/>
    <n v="1405746000"/>
    <n v="1407042000"/>
    <b v="0"/>
    <b v="1"/>
    <x v="4"/>
    <x v="4"/>
    <x v="4"/>
  </r>
  <r>
    <n v="96700"/>
    <n v="157635"/>
    <n v="163"/>
    <x v="1"/>
    <x v="151"/>
    <n v="100.98334401024984"/>
    <x v="1"/>
    <s v="USD"/>
    <n v="1368853200"/>
    <n v="1369371600"/>
    <b v="0"/>
    <b v="0"/>
    <x v="3"/>
    <x v="3"/>
    <x v="3"/>
  </r>
  <r>
    <n v="600"/>
    <n v="5368"/>
    <n v="895"/>
    <x v="1"/>
    <x v="44"/>
    <n v="111.83333333333333"/>
    <x v="1"/>
    <s v="USD"/>
    <n v="1444021200"/>
    <n v="1444107600"/>
    <b v="0"/>
    <b v="1"/>
    <x v="8"/>
    <x v="2"/>
    <x v="8"/>
  </r>
  <r>
    <n v="181200"/>
    <n v="47459"/>
    <n v="26"/>
    <x v="0"/>
    <x v="152"/>
    <n v="41.999115044247787"/>
    <x v="1"/>
    <s v="USD"/>
    <n v="1472619600"/>
    <n v="1474261200"/>
    <b v="0"/>
    <b v="0"/>
    <x v="3"/>
    <x v="3"/>
    <x v="3"/>
  </r>
  <r>
    <n v="115000"/>
    <n v="86060"/>
    <n v="75"/>
    <x v="0"/>
    <x v="153"/>
    <n v="110.05115089514067"/>
    <x v="1"/>
    <s v="USD"/>
    <n v="1472878800"/>
    <n v="1473656400"/>
    <b v="0"/>
    <b v="0"/>
    <x v="3"/>
    <x v="3"/>
    <x v="3"/>
  </r>
  <r>
    <n v="38800"/>
    <n v="161593"/>
    <n v="416"/>
    <x v="1"/>
    <x v="154"/>
    <n v="58.997079225994888"/>
    <x v="1"/>
    <s v="USD"/>
    <n v="1289800800"/>
    <n v="1291960800"/>
    <b v="0"/>
    <b v="0"/>
    <x v="3"/>
    <x v="3"/>
    <x v="3"/>
  </r>
  <r>
    <n v="7200"/>
    <n v="6927"/>
    <n v="96"/>
    <x v="0"/>
    <x v="155"/>
    <n v="32.985714285714288"/>
    <x v="1"/>
    <s v="USD"/>
    <n v="1505970000"/>
    <n v="1506747600"/>
    <b v="0"/>
    <b v="0"/>
    <x v="0"/>
    <x v="0"/>
    <x v="0"/>
  </r>
  <r>
    <n v="44500"/>
    <n v="159185"/>
    <n v="358"/>
    <x v="1"/>
    <x v="156"/>
    <n v="45.005654509471306"/>
    <x v="0"/>
    <s v="CAD"/>
    <n v="1363496400"/>
    <n v="1363582800"/>
    <b v="0"/>
    <b v="1"/>
    <x v="3"/>
    <x v="3"/>
    <x v="3"/>
  </r>
  <r>
    <n v="56000"/>
    <n v="172736"/>
    <n v="308"/>
    <x v="1"/>
    <x v="157"/>
    <n v="81.98196487897485"/>
    <x v="2"/>
    <s v="AUD"/>
    <n v="1269234000"/>
    <n v="1269666000"/>
    <b v="0"/>
    <b v="0"/>
    <x v="8"/>
    <x v="2"/>
    <x v="8"/>
  </r>
  <r>
    <n v="8600"/>
    <n v="5315"/>
    <n v="62"/>
    <x v="0"/>
    <x v="158"/>
    <n v="39.080882352941174"/>
    <x v="1"/>
    <s v="USD"/>
    <n v="1507093200"/>
    <n v="1508648400"/>
    <b v="0"/>
    <b v="0"/>
    <x v="2"/>
    <x v="2"/>
    <x v="2"/>
  </r>
  <r>
    <n v="27100"/>
    <n v="195750"/>
    <n v="722"/>
    <x v="1"/>
    <x v="159"/>
    <n v="58.996383363471971"/>
    <x v="3"/>
    <s v="DKK"/>
    <n v="1560574800"/>
    <n v="1561957200"/>
    <b v="0"/>
    <b v="0"/>
    <x v="3"/>
    <x v="3"/>
    <x v="3"/>
  </r>
  <r>
    <n v="5100"/>
    <n v="3525"/>
    <n v="69"/>
    <x v="0"/>
    <x v="99"/>
    <n v="40.988372093023258"/>
    <x v="0"/>
    <s v="CAD"/>
    <n v="1284008400"/>
    <n v="1285131600"/>
    <b v="0"/>
    <b v="0"/>
    <x v="1"/>
    <x v="1"/>
    <x v="1"/>
  </r>
  <r>
    <n v="3600"/>
    <n v="10550"/>
    <n v="293"/>
    <x v="1"/>
    <x v="160"/>
    <n v="31.029411764705884"/>
    <x v="1"/>
    <s v="USD"/>
    <n v="1556859600"/>
    <n v="1556946000"/>
    <b v="0"/>
    <b v="0"/>
    <x v="3"/>
    <x v="3"/>
    <x v="3"/>
  </r>
  <r>
    <n v="1000"/>
    <n v="718"/>
    <n v="72"/>
    <x v="0"/>
    <x v="161"/>
    <n v="37.789473684210527"/>
    <x v="1"/>
    <s v="USD"/>
    <n v="1526187600"/>
    <n v="1527138000"/>
    <b v="0"/>
    <b v="0"/>
    <x v="19"/>
    <x v="4"/>
    <x v="19"/>
  </r>
  <r>
    <n v="88800"/>
    <n v="28358"/>
    <n v="32"/>
    <x v="0"/>
    <x v="162"/>
    <n v="32.006772009029348"/>
    <x v="1"/>
    <s v="USD"/>
    <n v="1400821200"/>
    <n v="1402117200"/>
    <b v="0"/>
    <b v="0"/>
    <x v="3"/>
    <x v="3"/>
    <x v="3"/>
  </r>
  <r>
    <n v="60200"/>
    <n v="138384"/>
    <n v="230"/>
    <x v="1"/>
    <x v="163"/>
    <n v="95.966712898751737"/>
    <x v="0"/>
    <s v="CAD"/>
    <n v="1361599200"/>
    <n v="1364014800"/>
    <b v="0"/>
    <b v="1"/>
    <x v="12"/>
    <x v="4"/>
    <x v="12"/>
  </r>
  <r>
    <n v="8200"/>
    <n v="2625"/>
    <n v="32"/>
    <x v="0"/>
    <x v="164"/>
    <n v="75"/>
    <x v="6"/>
    <s v="EUR"/>
    <n v="1417500000"/>
    <n v="1417586400"/>
    <b v="0"/>
    <b v="0"/>
    <x v="3"/>
    <x v="3"/>
    <x v="3"/>
  </r>
  <r>
    <n v="191300"/>
    <n v="45004"/>
    <n v="24"/>
    <x v="3"/>
    <x v="165"/>
    <n v="102.0498866213152"/>
    <x v="1"/>
    <s v="USD"/>
    <n v="1457071200"/>
    <n v="1457071200"/>
    <b v="0"/>
    <b v="0"/>
    <x v="3"/>
    <x v="3"/>
    <x v="3"/>
  </r>
  <r>
    <n v="3700"/>
    <n v="2538"/>
    <n v="69"/>
    <x v="0"/>
    <x v="3"/>
    <n v="105.75"/>
    <x v="1"/>
    <s v="USD"/>
    <n v="1370322000"/>
    <n v="1370408400"/>
    <b v="0"/>
    <b v="1"/>
    <x v="3"/>
    <x v="3"/>
    <x v="3"/>
  </r>
  <r>
    <n v="8400"/>
    <n v="3188"/>
    <n v="38"/>
    <x v="0"/>
    <x v="99"/>
    <n v="37.069767441860463"/>
    <x v="6"/>
    <s v="EUR"/>
    <n v="1552366800"/>
    <n v="1552626000"/>
    <b v="0"/>
    <b v="0"/>
    <x v="3"/>
    <x v="3"/>
    <x v="3"/>
  </r>
  <r>
    <n v="42600"/>
    <n v="8517"/>
    <n v="20"/>
    <x v="0"/>
    <x v="166"/>
    <n v="35.049382716049379"/>
    <x v="1"/>
    <s v="USD"/>
    <n v="1403845200"/>
    <n v="1404190800"/>
    <b v="0"/>
    <b v="0"/>
    <x v="1"/>
    <x v="1"/>
    <x v="1"/>
  </r>
  <r>
    <n v="6600"/>
    <n v="3012"/>
    <n v="46"/>
    <x v="0"/>
    <x v="167"/>
    <n v="46.338461538461537"/>
    <x v="1"/>
    <s v="USD"/>
    <n v="1523163600"/>
    <n v="1523509200"/>
    <b v="1"/>
    <b v="0"/>
    <x v="7"/>
    <x v="1"/>
    <x v="7"/>
  </r>
  <r>
    <n v="7100"/>
    <n v="8716"/>
    <n v="123"/>
    <x v="1"/>
    <x v="105"/>
    <n v="69.174603174603178"/>
    <x v="1"/>
    <s v="USD"/>
    <n v="1442206800"/>
    <n v="1443589200"/>
    <b v="0"/>
    <b v="0"/>
    <x v="16"/>
    <x v="1"/>
    <x v="16"/>
  </r>
  <r>
    <n v="15800"/>
    <n v="57157"/>
    <n v="362"/>
    <x v="1"/>
    <x v="168"/>
    <n v="109.07824427480917"/>
    <x v="1"/>
    <s v="USD"/>
    <n v="1532840400"/>
    <n v="1533445200"/>
    <b v="0"/>
    <b v="0"/>
    <x v="5"/>
    <x v="1"/>
    <x v="5"/>
  </r>
  <r>
    <n v="8200"/>
    <n v="5178"/>
    <n v="63"/>
    <x v="0"/>
    <x v="16"/>
    <n v="51.78"/>
    <x v="3"/>
    <s v="DKK"/>
    <n v="1472878800"/>
    <n v="1474520400"/>
    <b v="0"/>
    <b v="0"/>
    <x v="8"/>
    <x v="2"/>
    <x v="8"/>
  </r>
  <r>
    <n v="54700"/>
    <n v="163118"/>
    <n v="298"/>
    <x v="1"/>
    <x v="169"/>
    <n v="82.010055304172951"/>
    <x v="1"/>
    <s v="USD"/>
    <n v="1498194000"/>
    <n v="1499403600"/>
    <b v="0"/>
    <b v="0"/>
    <x v="6"/>
    <x v="4"/>
    <x v="6"/>
  </r>
  <r>
    <n v="63200"/>
    <n v="6041"/>
    <n v="10"/>
    <x v="0"/>
    <x v="170"/>
    <n v="35.958333333333336"/>
    <x v="1"/>
    <s v="USD"/>
    <n v="1281070800"/>
    <n v="1283576400"/>
    <b v="0"/>
    <b v="0"/>
    <x v="5"/>
    <x v="1"/>
    <x v="5"/>
  </r>
  <r>
    <n v="1800"/>
    <n v="968"/>
    <n v="54"/>
    <x v="0"/>
    <x v="171"/>
    <n v="74.461538461538467"/>
    <x v="1"/>
    <s v="USD"/>
    <n v="1436245200"/>
    <n v="1436590800"/>
    <b v="0"/>
    <b v="0"/>
    <x v="1"/>
    <x v="1"/>
    <x v="1"/>
  </r>
  <r>
    <n v="100"/>
    <n v="2"/>
    <n v="2"/>
    <x v="0"/>
    <x v="49"/>
    <n v="2"/>
    <x v="0"/>
    <s v="CAD"/>
    <n v="1269493200"/>
    <n v="1270443600"/>
    <b v="0"/>
    <b v="0"/>
    <x v="3"/>
    <x v="3"/>
    <x v="3"/>
  </r>
  <r>
    <n v="2100"/>
    <n v="14305"/>
    <n v="681"/>
    <x v="1"/>
    <x v="144"/>
    <n v="91.114649681528661"/>
    <x v="1"/>
    <s v="USD"/>
    <n v="1406264400"/>
    <n v="1407819600"/>
    <b v="0"/>
    <b v="0"/>
    <x v="2"/>
    <x v="2"/>
    <x v="2"/>
  </r>
  <r>
    <n v="8300"/>
    <n v="6543"/>
    <n v="79"/>
    <x v="3"/>
    <x v="172"/>
    <n v="79.792682926829272"/>
    <x v="1"/>
    <s v="USD"/>
    <n v="1317531600"/>
    <n v="1317877200"/>
    <b v="0"/>
    <b v="0"/>
    <x v="0"/>
    <x v="0"/>
    <x v="0"/>
  </r>
  <r>
    <n v="143900"/>
    <n v="193413"/>
    <n v="134"/>
    <x v="1"/>
    <x v="173"/>
    <n v="42.999777678968428"/>
    <x v="2"/>
    <s v="AUD"/>
    <n v="1484632800"/>
    <n v="1484805600"/>
    <b v="0"/>
    <b v="0"/>
    <x v="3"/>
    <x v="3"/>
    <x v="3"/>
  </r>
  <r>
    <n v="75000"/>
    <n v="2529"/>
    <n v="3"/>
    <x v="0"/>
    <x v="174"/>
    <n v="63.225000000000001"/>
    <x v="1"/>
    <s v="USD"/>
    <n v="1301806800"/>
    <n v="1302670800"/>
    <b v="0"/>
    <b v="0"/>
    <x v="17"/>
    <x v="1"/>
    <x v="17"/>
  </r>
  <r>
    <n v="1300"/>
    <n v="5614"/>
    <n v="432"/>
    <x v="1"/>
    <x v="175"/>
    <n v="70.174999999999997"/>
    <x v="1"/>
    <s v="USD"/>
    <n v="1539752400"/>
    <n v="1540789200"/>
    <b v="1"/>
    <b v="0"/>
    <x v="3"/>
    <x v="3"/>
    <x v="3"/>
  </r>
  <r>
    <n v="9000"/>
    <n v="3496"/>
    <n v="39"/>
    <x v="3"/>
    <x v="176"/>
    <n v="61.333333333333336"/>
    <x v="1"/>
    <s v="USD"/>
    <n v="1267250400"/>
    <n v="1268028000"/>
    <b v="0"/>
    <b v="0"/>
    <x v="13"/>
    <x v="5"/>
    <x v="13"/>
  </r>
  <r>
    <n v="1000"/>
    <n v="4257"/>
    <n v="426"/>
    <x v="1"/>
    <x v="177"/>
    <n v="99"/>
    <x v="1"/>
    <s v="USD"/>
    <n v="1535432400"/>
    <n v="1537160400"/>
    <b v="0"/>
    <b v="1"/>
    <x v="1"/>
    <x v="1"/>
    <x v="1"/>
  </r>
  <r>
    <n v="196900"/>
    <n v="199110"/>
    <n v="101"/>
    <x v="1"/>
    <x v="178"/>
    <n v="96.984900146127615"/>
    <x v="1"/>
    <s v="USD"/>
    <n v="1510207200"/>
    <n v="1512280800"/>
    <b v="0"/>
    <b v="0"/>
    <x v="4"/>
    <x v="4"/>
    <x v="4"/>
  </r>
  <r>
    <n v="194500"/>
    <n v="41212"/>
    <n v="21"/>
    <x v="2"/>
    <x v="179"/>
    <n v="51.004950495049506"/>
    <x v="2"/>
    <s v="AUD"/>
    <n v="1462510800"/>
    <n v="1463115600"/>
    <b v="0"/>
    <b v="0"/>
    <x v="4"/>
    <x v="4"/>
    <x v="4"/>
  </r>
  <r>
    <n v="9400"/>
    <n v="6338"/>
    <n v="67"/>
    <x v="0"/>
    <x v="31"/>
    <n v="28.044247787610619"/>
    <x v="3"/>
    <s v="DKK"/>
    <n v="1488520800"/>
    <n v="1490850000"/>
    <b v="0"/>
    <b v="0"/>
    <x v="22"/>
    <x v="4"/>
    <x v="22"/>
  </r>
  <r>
    <n v="104400"/>
    <n v="99100"/>
    <n v="95"/>
    <x v="0"/>
    <x v="180"/>
    <n v="60.984615384615381"/>
    <x v="1"/>
    <s v="USD"/>
    <n v="1377579600"/>
    <n v="1379653200"/>
    <b v="0"/>
    <b v="0"/>
    <x v="3"/>
    <x v="3"/>
    <x v="3"/>
  </r>
  <r>
    <n v="8100"/>
    <n v="12300"/>
    <n v="152"/>
    <x v="1"/>
    <x v="170"/>
    <n v="73.214285714285708"/>
    <x v="1"/>
    <s v="USD"/>
    <n v="1576389600"/>
    <n v="1580364000"/>
    <b v="0"/>
    <b v="0"/>
    <x v="3"/>
    <x v="3"/>
    <x v="3"/>
  </r>
  <r>
    <n v="87900"/>
    <n v="171549"/>
    <n v="195"/>
    <x v="1"/>
    <x v="181"/>
    <n v="39.997435299603637"/>
    <x v="1"/>
    <s v="USD"/>
    <n v="1289019600"/>
    <n v="1289714400"/>
    <b v="0"/>
    <b v="1"/>
    <x v="7"/>
    <x v="1"/>
    <x v="7"/>
  </r>
  <r>
    <n v="1400"/>
    <n v="14324"/>
    <n v="1023"/>
    <x v="1"/>
    <x v="34"/>
    <n v="86.812121212121212"/>
    <x v="1"/>
    <s v="USD"/>
    <n v="1282194000"/>
    <n v="1282712400"/>
    <b v="0"/>
    <b v="0"/>
    <x v="1"/>
    <x v="1"/>
    <x v="1"/>
  </r>
  <r>
    <n v="156800"/>
    <n v="6024"/>
    <n v="4"/>
    <x v="0"/>
    <x v="182"/>
    <n v="42.125874125874127"/>
    <x v="1"/>
    <s v="USD"/>
    <n v="1550037600"/>
    <n v="1550210400"/>
    <b v="0"/>
    <b v="0"/>
    <x v="3"/>
    <x v="3"/>
    <x v="3"/>
  </r>
  <r>
    <n v="121700"/>
    <n v="188721"/>
    <n v="155"/>
    <x v="1"/>
    <x v="183"/>
    <n v="103.97851239669421"/>
    <x v="1"/>
    <s v="USD"/>
    <n v="1321941600"/>
    <n v="1322114400"/>
    <b v="0"/>
    <b v="0"/>
    <x v="3"/>
    <x v="3"/>
    <x v="3"/>
  </r>
  <r>
    <n v="129400"/>
    <n v="57911"/>
    <n v="45"/>
    <x v="0"/>
    <x v="184"/>
    <n v="62.003211991434689"/>
    <x v="1"/>
    <s v="USD"/>
    <n v="1556427600"/>
    <n v="1557205200"/>
    <b v="0"/>
    <b v="0"/>
    <x v="22"/>
    <x v="4"/>
    <x v="22"/>
  </r>
  <r>
    <n v="5700"/>
    <n v="12309"/>
    <n v="216"/>
    <x v="1"/>
    <x v="185"/>
    <n v="31.005037783375315"/>
    <x v="4"/>
    <s v="GBP"/>
    <n v="1320991200"/>
    <n v="1323928800"/>
    <b v="0"/>
    <b v="1"/>
    <x v="12"/>
    <x v="4"/>
    <x v="12"/>
  </r>
  <r>
    <n v="41700"/>
    <n v="138497"/>
    <n v="332"/>
    <x v="1"/>
    <x v="186"/>
    <n v="89.991552956465242"/>
    <x v="1"/>
    <s v="USD"/>
    <n v="1345093200"/>
    <n v="1346130000"/>
    <b v="0"/>
    <b v="0"/>
    <x v="10"/>
    <x v="4"/>
    <x v="10"/>
  </r>
  <r>
    <n v="7900"/>
    <n v="667"/>
    <n v="8"/>
    <x v="0"/>
    <x v="68"/>
    <n v="39.235294117647058"/>
    <x v="1"/>
    <s v="USD"/>
    <n v="1309496400"/>
    <n v="1311051600"/>
    <b v="1"/>
    <b v="0"/>
    <x v="3"/>
    <x v="3"/>
    <x v="3"/>
  </r>
  <r>
    <n v="121500"/>
    <n v="119830"/>
    <n v="99"/>
    <x v="0"/>
    <x v="187"/>
    <n v="54.993116108306566"/>
    <x v="1"/>
    <s v="USD"/>
    <n v="1340254800"/>
    <n v="1340427600"/>
    <b v="1"/>
    <b v="0"/>
    <x v="0"/>
    <x v="0"/>
    <x v="0"/>
  </r>
  <r>
    <n v="4800"/>
    <n v="6623"/>
    <n v="138"/>
    <x v="1"/>
    <x v="188"/>
    <n v="47.992753623188406"/>
    <x v="1"/>
    <s v="USD"/>
    <n v="1412226000"/>
    <n v="1412312400"/>
    <b v="0"/>
    <b v="0"/>
    <x v="14"/>
    <x v="7"/>
    <x v="14"/>
  </r>
  <r>
    <n v="87300"/>
    <n v="81897"/>
    <n v="94"/>
    <x v="0"/>
    <x v="189"/>
    <n v="87.966702470461868"/>
    <x v="1"/>
    <s v="USD"/>
    <n v="1458104400"/>
    <n v="1459314000"/>
    <b v="0"/>
    <b v="0"/>
    <x v="3"/>
    <x v="3"/>
    <x v="3"/>
  </r>
  <r>
    <n v="46300"/>
    <n v="186885"/>
    <n v="404"/>
    <x v="1"/>
    <x v="190"/>
    <n v="51.999165275459099"/>
    <x v="1"/>
    <s v="USD"/>
    <n v="1411534800"/>
    <n v="1415426400"/>
    <b v="0"/>
    <b v="0"/>
    <x v="22"/>
    <x v="4"/>
    <x v="22"/>
  </r>
  <r>
    <n v="67800"/>
    <n v="176398"/>
    <n v="260"/>
    <x v="1"/>
    <x v="191"/>
    <n v="29.999659863945578"/>
    <x v="1"/>
    <s v="USD"/>
    <n v="1399093200"/>
    <n v="1399093200"/>
    <b v="1"/>
    <b v="0"/>
    <x v="1"/>
    <x v="1"/>
    <x v="1"/>
  </r>
  <r>
    <n v="3000"/>
    <n v="10999"/>
    <n v="367"/>
    <x v="1"/>
    <x v="192"/>
    <n v="98.205357142857139"/>
    <x v="1"/>
    <s v="USD"/>
    <n v="1270702800"/>
    <n v="1273899600"/>
    <b v="0"/>
    <b v="0"/>
    <x v="14"/>
    <x v="7"/>
    <x v="14"/>
  </r>
  <r>
    <n v="60900"/>
    <n v="102751"/>
    <n v="169"/>
    <x v="1"/>
    <x v="193"/>
    <n v="108.96182396606575"/>
    <x v="1"/>
    <s v="USD"/>
    <n v="1431666000"/>
    <n v="1432184400"/>
    <b v="0"/>
    <b v="0"/>
    <x v="20"/>
    <x v="6"/>
    <x v="20"/>
  </r>
  <r>
    <n v="137900"/>
    <n v="165352"/>
    <n v="120"/>
    <x v="1"/>
    <x v="194"/>
    <n v="66.998379254457049"/>
    <x v="1"/>
    <s v="USD"/>
    <n v="1472619600"/>
    <n v="1474779600"/>
    <b v="0"/>
    <b v="0"/>
    <x v="10"/>
    <x v="4"/>
    <x v="10"/>
  </r>
  <r>
    <n v="85600"/>
    <n v="165798"/>
    <n v="194"/>
    <x v="1"/>
    <x v="195"/>
    <n v="64.99333594668758"/>
    <x v="1"/>
    <s v="USD"/>
    <n v="1496293200"/>
    <n v="1500440400"/>
    <b v="0"/>
    <b v="1"/>
    <x v="20"/>
    <x v="6"/>
    <x v="20"/>
  </r>
  <r>
    <n v="2400"/>
    <n v="10084"/>
    <n v="420"/>
    <x v="1"/>
    <x v="196"/>
    <n v="99.841584158415841"/>
    <x v="1"/>
    <s v="USD"/>
    <n v="1575612000"/>
    <n v="1575612000"/>
    <b v="0"/>
    <b v="0"/>
    <x v="11"/>
    <x v="6"/>
    <x v="11"/>
  </r>
  <r>
    <n v="7200"/>
    <n v="5523"/>
    <n v="77"/>
    <x v="3"/>
    <x v="109"/>
    <n v="82.432835820895519"/>
    <x v="1"/>
    <s v="USD"/>
    <n v="1369112400"/>
    <n v="1374123600"/>
    <b v="0"/>
    <b v="0"/>
    <x v="3"/>
    <x v="3"/>
    <x v="3"/>
  </r>
  <r>
    <n v="3400"/>
    <n v="5823"/>
    <n v="171"/>
    <x v="1"/>
    <x v="45"/>
    <n v="63.293478260869563"/>
    <x v="1"/>
    <s v="USD"/>
    <n v="1469422800"/>
    <n v="1469509200"/>
    <b v="0"/>
    <b v="0"/>
    <x v="3"/>
    <x v="3"/>
    <x v="3"/>
  </r>
  <r>
    <n v="3800"/>
    <n v="6000"/>
    <n v="158"/>
    <x v="1"/>
    <x v="197"/>
    <n v="96.774193548387103"/>
    <x v="1"/>
    <s v="USD"/>
    <n v="1307854800"/>
    <n v="1309237200"/>
    <b v="0"/>
    <b v="0"/>
    <x v="10"/>
    <x v="4"/>
    <x v="10"/>
  </r>
  <r>
    <n v="7500"/>
    <n v="8181"/>
    <n v="109"/>
    <x v="1"/>
    <x v="46"/>
    <n v="54.906040268456373"/>
    <x v="6"/>
    <s v="EUR"/>
    <n v="1503378000"/>
    <n v="1503982800"/>
    <b v="0"/>
    <b v="1"/>
    <x v="11"/>
    <x v="6"/>
    <x v="11"/>
  </r>
  <r>
    <n v="8600"/>
    <n v="3589"/>
    <n v="42"/>
    <x v="0"/>
    <x v="45"/>
    <n v="39.010869565217391"/>
    <x v="1"/>
    <s v="USD"/>
    <n v="1486965600"/>
    <n v="1487397600"/>
    <b v="0"/>
    <b v="0"/>
    <x v="10"/>
    <x v="4"/>
    <x v="10"/>
  </r>
  <r>
    <n v="39500"/>
    <n v="4323"/>
    <n v="11"/>
    <x v="0"/>
    <x v="176"/>
    <n v="75.84210526315789"/>
    <x v="2"/>
    <s v="AUD"/>
    <n v="1561438800"/>
    <n v="1562043600"/>
    <b v="0"/>
    <b v="1"/>
    <x v="1"/>
    <x v="1"/>
    <x v="1"/>
  </r>
  <r>
    <n v="9300"/>
    <n v="14822"/>
    <n v="159"/>
    <x v="1"/>
    <x v="198"/>
    <n v="45.051671732522799"/>
    <x v="1"/>
    <s v="USD"/>
    <n v="1398402000"/>
    <n v="1398574800"/>
    <b v="0"/>
    <b v="0"/>
    <x v="10"/>
    <x v="4"/>
    <x v="10"/>
  </r>
  <r>
    <n v="2400"/>
    <n v="10138"/>
    <n v="422"/>
    <x v="1"/>
    <x v="199"/>
    <n v="104.51546391752578"/>
    <x v="3"/>
    <s v="DKK"/>
    <n v="1513231200"/>
    <n v="1515391200"/>
    <b v="0"/>
    <b v="1"/>
    <x v="3"/>
    <x v="3"/>
    <x v="3"/>
  </r>
  <r>
    <n v="3200"/>
    <n v="3127"/>
    <n v="98"/>
    <x v="0"/>
    <x v="142"/>
    <n v="76.268292682926827"/>
    <x v="1"/>
    <s v="USD"/>
    <n v="1440824400"/>
    <n v="1441170000"/>
    <b v="0"/>
    <b v="0"/>
    <x v="8"/>
    <x v="2"/>
    <x v="8"/>
  </r>
  <r>
    <n v="29400"/>
    <n v="123124"/>
    <n v="419"/>
    <x v="1"/>
    <x v="200"/>
    <n v="69.015695067264573"/>
    <x v="1"/>
    <s v="USD"/>
    <n v="1281070800"/>
    <n v="1281157200"/>
    <b v="0"/>
    <b v="0"/>
    <x v="3"/>
    <x v="3"/>
    <x v="3"/>
  </r>
  <r>
    <n v="168500"/>
    <n v="171729"/>
    <n v="102"/>
    <x v="1"/>
    <x v="74"/>
    <n v="101.97684085510689"/>
    <x v="2"/>
    <s v="AUD"/>
    <n v="1397365200"/>
    <n v="1398229200"/>
    <b v="0"/>
    <b v="1"/>
    <x v="9"/>
    <x v="5"/>
    <x v="9"/>
  </r>
  <r>
    <n v="8400"/>
    <n v="10729"/>
    <n v="128"/>
    <x v="1"/>
    <x v="201"/>
    <n v="42.915999999999997"/>
    <x v="1"/>
    <s v="USD"/>
    <n v="1494392400"/>
    <n v="1495256400"/>
    <b v="0"/>
    <b v="1"/>
    <x v="1"/>
    <x v="1"/>
    <x v="1"/>
  </r>
  <r>
    <n v="2300"/>
    <n v="10240"/>
    <n v="445"/>
    <x v="1"/>
    <x v="202"/>
    <n v="43.025210084033617"/>
    <x v="1"/>
    <s v="USD"/>
    <n v="1520143200"/>
    <n v="1520402400"/>
    <b v="0"/>
    <b v="0"/>
    <x v="3"/>
    <x v="3"/>
    <x v="3"/>
  </r>
  <r>
    <n v="700"/>
    <n v="3988"/>
    <n v="570"/>
    <x v="1"/>
    <x v="4"/>
    <n v="75.245283018867923"/>
    <x v="1"/>
    <s v="USD"/>
    <n v="1405314000"/>
    <n v="1409806800"/>
    <b v="0"/>
    <b v="0"/>
    <x v="3"/>
    <x v="3"/>
    <x v="3"/>
  </r>
  <r>
    <n v="2900"/>
    <n v="14771"/>
    <n v="509"/>
    <x v="1"/>
    <x v="203"/>
    <n v="69.023364485981304"/>
    <x v="1"/>
    <s v="USD"/>
    <n v="1396846800"/>
    <n v="1396933200"/>
    <b v="0"/>
    <b v="0"/>
    <x v="3"/>
    <x v="3"/>
    <x v="3"/>
  </r>
  <r>
    <n v="4500"/>
    <n v="14649"/>
    <n v="326"/>
    <x v="1"/>
    <x v="42"/>
    <n v="65.986486486486484"/>
    <x v="1"/>
    <s v="USD"/>
    <n v="1375678800"/>
    <n v="1376024400"/>
    <b v="0"/>
    <b v="0"/>
    <x v="2"/>
    <x v="2"/>
    <x v="2"/>
  </r>
  <r>
    <n v="19800"/>
    <n v="184658"/>
    <n v="933"/>
    <x v="1"/>
    <x v="204"/>
    <n v="98.013800424628457"/>
    <x v="1"/>
    <s v="USD"/>
    <n v="1482386400"/>
    <n v="1483682400"/>
    <b v="0"/>
    <b v="1"/>
    <x v="13"/>
    <x v="5"/>
    <x v="13"/>
  </r>
  <r>
    <n v="6200"/>
    <n v="13103"/>
    <n v="211"/>
    <x v="1"/>
    <x v="205"/>
    <n v="60.105504587155963"/>
    <x v="2"/>
    <s v="AUD"/>
    <n v="1420005600"/>
    <n v="1420437600"/>
    <b v="0"/>
    <b v="0"/>
    <x v="20"/>
    <x v="6"/>
    <x v="20"/>
  </r>
  <r>
    <n v="61500"/>
    <n v="168095"/>
    <n v="273"/>
    <x v="1"/>
    <x v="206"/>
    <n v="26.000773395204948"/>
    <x v="1"/>
    <s v="USD"/>
    <n v="1420178400"/>
    <n v="1420783200"/>
    <b v="0"/>
    <b v="0"/>
    <x v="18"/>
    <x v="5"/>
    <x v="18"/>
  </r>
  <r>
    <n v="100"/>
    <n v="3"/>
    <n v="3"/>
    <x v="0"/>
    <x v="49"/>
    <n v="3"/>
    <x v="1"/>
    <s v="USD"/>
    <n v="1264399200"/>
    <n v="1267423200"/>
    <b v="0"/>
    <b v="0"/>
    <x v="1"/>
    <x v="1"/>
    <x v="1"/>
  </r>
  <r>
    <n v="7100"/>
    <n v="3840"/>
    <n v="54"/>
    <x v="0"/>
    <x v="196"/>
    <n v="38.019801980198018"/>
    <x v="1"/>
    <s v="USD"/>
    <n v="1355032800"/>
    <n v="1355205600"/>
    <b v="0"/>
    <b v="0"/>
    <x v="3"/>
    <x v="3"/>
    <x v="3"/>
  </r>
  <r>
    <n v="1000"/>
    <n v="6263"/>
    <n v="626"/>
    <x v="1"/>
    <x v="207"/>
    <n v="106.15254237288136"/>
    <x v="1"/>
    <s v="USD"/>
    <n v="1382677200"/>
    <n v="1383109200"/>
    <b v="0"/>
    <b v="0"/>
    <x v="3"/>
    <x v="3"/>
    <x v="3"/>
  </r>
  <r>
    <n v="121500"/>
    <n v="108161"/>
    <n v="89"/>
    <x v="0"/>
    <x v="208"/>
    <n v="81.019475655430711"/>
    <x v="0"/>
    <s v="CAD"/>
    <n v="1302238800"/>
    <n v="1303275600"/>
    <b v="0"/>
    <b v="0"/>
    <x v="6"/>
    <x v="4"/>
    <x v="6"/>
  </r>
  <r>
    <n v="4600"/>
    <n v="8505"/>
    <n v="185"/>
    <x v="1"/>
    <x v="39"/>
    <n v="96.647727272727266"/>
    <x v="1"/>
    <s v="USD"/>
    <n v="1487656800"/>
    <n v="1487829600"/>
    <b v="0"/>
    <b v="0"/>
    <x v="9"/>
    <x v="5"/>
    <x v="9"/>
  </r>
  <r>
    <n v="80500"/>
    <n v="96735"/>
    <n v="120"/>
    <x v="1"/>
    <x v="209"/>
    <n v="57.003535651149086"/>
    <x v="1"/>
    <s v="USD"/>
    <n v="1297836000"/>
    <n v="1298268000"/>
    <b v="0"/>
    <b v="1"/>
    <x v="1"/>
    <x v="1"/>
    <x v="1"/>
  </r>
  <r>
    <n v="4100"/>
    <n v="959"/>
    <n v="23"/>
    <x v="0"/>
    <x v="27"/>
    <n v="63.93333333333333"/>
    <x v="4"/>
    <s v="GBP"/>
    <n v="1453615200"/>
    <n v="1456812000"/>
    <b v="0"/>
    <b v="0"/>
    <x v="1"/>
    <x v="1"/>
    <x v="1"/>
  </r>
  <r>
    <n v="5700"/>
    <n v="8322"/>
    <n v="146"/>
    <x v="1"/>
    <x v="45"/>
    <n v="90.456521739130437"/>
    <x v="1"/>
    <s v="USD"/>
    <n v="1362463200"/>
    <n v="1363669200"/>
    <b v="0"/>
    <b v="0"/>
    <x v="3"/>
    <x v="3"/>
    <x v="3"/>
  </r>
  <r>
    <n v="5000"/>
    <n v="13424"/>
    <n v="268"/>
    <x v="1"/>
    <x v="129"/>
    <n v="72.172043010752688"/>
    <x v="1"/>
    <s v="USD"/>
    <n v="1481176800"/>
    <n v="1482904800"/>
    <b v="0"/>
    <b v="1"/>
    <x v="3"/>
    <x v="3"/>
    <x v="3"/>
  </r>
  <r>
    <n v="1800"/>
    <n v="10755"/>
    <n v="598"/>
    <x v="1"/>
    <x v="188"/>
    <n v="77.934782608695656"/>
    <x v="1"/>
    <s v="USD"/>
    <n v="1354946400"/>
    <n v="1356588000"/>
    <b v="1"/>
    <b v="0"/>
    <x v="14"/>
    <x v="7"/>
    <x v="14"/>
  </r>
  <r>
    <n v="6300"/>
    <n v="9935"/>
    <n v="158"/>
    <x v="1"/>
    <x v="210"/>
    <n v="38.065134099616856"/>
    <x v="1"/>
    <s v="USD"/>
    <n v="1348808400"/>
    <n v="1349845200"/>
    <b v="0"/>
    <b v="0"/>
    <x v="1"/>
    <x v="1"/>
    <x v="1"/>
  </r>
  <r>
    <n v="84300"/>
    <n v="26303"/>
    <n v="31"/>
    <x v="0"/>
    <x v="211"/>
    <n v="57.936123348017624"/>
    <x v="1"/>
    <s v="USD"/>
    <n v="1282712400"/>
    <n v="1283058000"/>
    <b v="0"/>
    <b v="1"/>
    <x v="1"/>
    <x v="1"/>
    <x v="1"/>
  </r>
  <r>
    <n v="1700"/>
    <n v="5328"/>
    <n v="313"/>
    <x v="1"/>
    <x v="37"/>
    <n v="49.794392523364486"/>
    <x v="1"/>
    <s v="USD"/>
    <n v="1301979600"/>
    <n v="1304226000"/>
    <b v="0"/>
    <b v="1"/>
    <x v="7"/>
    <x v="1"/>
    <x v="7"/>
  </r>
  <r>
    <n v="2900"/>
    <n v="10756"/>
    <n v="371"/>
    <x v="1"/>
    <x v="134"/>
    <n v="54.050251256281406"/>
    <x v="1"/>
    <s v="USD"/>
    <n v="1263016800"/>
    <n v="1263016800"/>
    <b v="0"/>
    <b v="0"/>
    <x v="14"/>
    <x v="7"/>
    <x v="14"/>
  </r>
  <r>
    <n v="45600"/>
    <n v="165375"/>
    <n v="363"/>
    <x v="1"/>
    <x v="212"/>
    <n v="30.002721335268504"/>
    <x v="1"/>
    <s v="USD"/>
    <n v="1360648800"/>
    <n v="1362031200"/>
    <b v="0"/>
    <b v="0"/>
    <x v="3"/>
    <x v="3"/>
    <x v="3"/>
  </r>
  <r>
    <n v="4900"/>
    <n v="6031"/>
    <n v="123"/>
    <x v="1"/>
    <x v="99"/>
    <n v="70.127906976744185"/>
    <x v="1"/>
    <s v="USD"/>
    <n v="1451800800"/>
    <n v="1455602400"/>
    <b v="0"/>
    <b v="0"/>
    <x v="3"/>
    <x v="3"/>
    <x v="3"/>
  </r>
  <r>
    <n v="111900"/>
    <n v="85902"/>
    <n v="77"/>
    <x v="0"/>
    <x v="213"/>
    <n v="26.996228786926462"/>
    <x v="6"/>
    <s v="EUR"/>
    <n v="1415340000"/>
    <n v="1418191200"/>
    <b v="0"/>
    <b v="1"/>
    <x v="17"/>
    <x v="1"/>
    <x v="17"/>
  </r>
  <r>
    <n v="61600"/>
    <n v="143910"/>
    <n v="234"/>
    <x v="1"/>
    <x v="214"/>
    <n v="51.990606936416185"/>
    <x v="2"/>
    <s v="AUD"/>
    <n v="1351054800"/>
    <n v="1352440800"/>
    <b v="0"/>
    <b v="0"/>
    <x v="3"/>
    <x v="3"/>
    <x v="3"/>
  </r>
  <r>
    <n v="1500"/>
    <n v="2708"/>
    <n v="181"/>
    <x v="1"/>
    <x v="44"/>
    <n v="56.416666666666664"/>
    <x v="1"/>
    <s v="USD"/>
    <n v="1349326800"/>
    <n v="1353304800"/>
    <b v="0"/>
    <b v="0"/>
    <x v="4"/>
    <x v="4"/>
    <x v="4"/>
  </r>
  <r>
    <n v="3500"/>
    <n v="8842"/>
    <n v="253"/>
    <x v="1"/>
    <x v="215"/>
    <n v="101.63218390804597"/>
    <x v="1"/>
    <s v="USD"/>
    <n v="1548914400"/>
    <n v="1550728800"/>
    <b v="0"/>
    <b v="0"/>
    <x v="19"/>
    <x v="4"/>
    <x v="19"/>
  </r>
  <r>
    <n v="173900"/>
    <n v="47260"/>
    <n v="27"/>
    <x v="3"/>
    <x v="216"/>
    <n v="25.005291005291006"/>
    <x v="1"/>
    <s v="USD"/>
    <n v="1291269600"/>
    <n v="1291442400"/>
    <b v="0"/>
    <b v="0"/>
    <x v="11"/>
    <x v="6"/>
    <x v="11"/>
  </r>
  <r>
    <n v="153700"/>
    <n v="1953"/>
    <n v="1"/>
    <x v="2"/>
    <x v="217"/>
    <n v="32.016393442622949"/>
    <x v="1"/>
    <s v="USD"/>
    <n v="1449468000"/>
    <n v="1452146400"/>
    <b v="0"/>
    <b v="0"/>
    <x v="14"/>
    <x v="7"/>
    <x v="14"/>
  </r>
  <r>
    <n v="51100"/>
    <n v="155349"/>
    <n v="304"/>
    <x v="1"/>
    <x v="218"/>
    <n v="82.021647307286173"/>
    <x v="1"/>
    <s v="USD"/>
    <n v="1562734800"/>
    <n v="1564894800"/>
    <b v="0"/>
    <b v="1"/>
    <x v="3"/>
    <x v="3"/>
    <x v="3"/>
  </r>
  <r>
    <n v="7800"/>
    <n v="10704"/>
    <n v="137"/>
    <x v="1"/>
    <x v="219"/>
    <n v="37.957446808510639"/>
    <x v="0"/>
    <s v="CAD"/>
    <n v="1505624400"/>
    <n v="1505883600"/>
    <b v="0"/>
    <b v="0"/>
    <x v="3"/>
    <x v="3"/>
    <x v="3"/>
  </r>
  <r>
    <n v="2400"/>
    <n v="773"/>
    <n v="32"/>
    <x v="0"/>
    <x v="27"/>
    <n v="51.533333333333331"/>
    <x v="1"/>
    <s v="USD"/>
    <n v="1509948000"/>
    <n v="1510380000"/>
    <b v="0"/>
    <b v="0"/>
    <x v="3"/>
    <x v="3"/>
    <x v="3"/>
  </r>
  <r>
    <n v="3900"/>
    <n v="9419"/>
    <n v="242"/>
    <x v="1"/>
    <x v="220"/>
    <n v="81.198275862068968"/>
    <x v="1"/>
    <s v="USD"/>
    <n v="1554526800"/>
    <n v="1555218000"/>
    <b v="0"/>
    <b v="0"/>
    <x v="18"/>
    <x v="5"/>
    <x v="18"/>
  </r>
  <r>
    <n v="5500"/>
    <n v="5324"/>
    <n v="97"/>
    <x v="0"/>
    <x v="221"/>
    <n v="40.030075187969928"/>
    <x v="1"/>
    <s v="USD"/>
    <n v="1334811600"/>
    <n v="1335243600"/>
    <b v="0"/>
    <b v="1"/>
    <x v="11"/>
    <x v="6"/>
    <x v="11"/>
  </r>
  <r>
    <n v="700"/>
    <n v="7465"/>
    <n v="1066"/>
    <x v="1"/>
    <x v="100"/>
    <n v="89.939759036144579"/>
    <x v="1"/>
    <s v="USD"/>
    <n v="1279515600"/>
    <n v="1279688400"/>
    <b v="0"/>
    <b v="0"/>
    <x v="3"/>
    <x v="3"/>
    <x v="3"/>
  </r>
  <r>
    <n v="2700"/>
    <n v="8799"/>
    <n v="326"/>
    <x v="1"/>
    <x v="222"/>
    <n v="96.692307692307693"/>
    <x v="1"/>
    <s v="USD"/>
    <n v="1353909600"/>
    <n v="1356069600"/>
    <b v="0"/>
    <b v="0"/>
    <x v="2"/>
    <x v="2"/>
    <x v="2"/>
  </r>
  <r>
    <n v="8000"/>
    <n v="13656"/>
    <n v="171"/>
    <x v="1"/>
    <x v="223"/>
    <n v="25.010989010989011"/>
    <x v="1"/>
    <s v="USD"/>
    <n v="1535950800"/>
    <n v="1536210000"/>
    <b v="0"/>
    <b v="0"/>
    <x v="3"/>
    <x v="3"/>
    <x v="3"/>
  </r>
  <r>
    <n v="2500"/>
    <n v="14536"/>
    <n v="581"/>
    <x v="1"/>
    <x v="224"/>
    <n v="36.987277353689571"/>
    <x v="1"/>
    <s v="USD"/>
    <n v="1511244000"/>
    <n v="1511762400"/>
    <b v="0"/>
    <b v="0"/>
    <x v="10"/>
    <x v="4"/>
    <x v="10"/>
  </r>
  <r>
    <n v="164500"/>
    <n v="150552"/>
    <n v="92"/>
    <x v="0"/>
    <x v="225"/>
    <n v="73.012609117361791"/>
    <x v="1"/>
    <s v="USD"/>
    <n v="1331445600"/>
    <n v="1333256400"/>
    <b v="0"/>
    <b v="1"/>
    <x v="3"/>
    <x v="3"/>
    <x v="3"/>
  </r>
  <r>
    <n v="8400"/>
    <n v="9076"/>
    <n v="108"/>
    <x v="1"/>
    <x v="221"/>
    <n v="68.240601503759393"/>
    <x v="1"/>
    <s v="USD"/>
    <n v="1480226400"/>
    <n v="1480744800"/>
    <b v="0"/>
    <b v="1"/>
    <x v="19"/>
    <x v="4"/>
    <x v="19"/>
  </r>
  <r>
    <n v="8100"/>
    <n v="1517"/>
    <n v="19"/>
    <x v="0"/>
    <x v="226"/>
    <n v="52.310344827586206"/>
    <x v="3"/>
    <s v="DKK"/>
    <n v="1464584400"/>
    <n v="1465016400"/>
    <b v="0"/>
    <b v="0"/>
    <x v="1"/>
    <x v="1"/>
    <x v="1"/>
  </r>
  <r>
    <n v="9800"/>
    <n v="8153"/>
    <n v="83"/>
    <x v="0"/>
    <x v="227"/>
    <n v="61.765151515151516"/>
    <x v="1"/>
    <s v="USD"/>
    <n v="1335848400"/>
    <n v="1336280400"/>
    <b v="0"/>
    <b v="0"/>
    <x v="2"/>
    <x v="2"/>
    <x v="2"/>
  </r>
  <r>
    <n v="900"/>
    <n v="6357"/>
    <n v="706"/>
    <x v="1"/>
    <x v="228"/>
    <n v="25.027559055118111"/>
    <x v="1"/>
    <s v="USD"/>
    <n v="1473483600"/>
    <n v="1476766800"/>
    <b v="0"/>
    <b v="0"/>
    <x v="3"/>
    <x v="3"/>
    <x v="3"/>
  </r>
  <r>
    <n v="112100"/>
    <n v="19557"/>
    <n v="17"/>
    <x v="3"/>
    <x v="229"/>
    <n v="106.28804347826087"/>
    <x v="1"/>
    <s v="USD"/>
    <n v="1479880800"/>
    <n v="1480485600"/>
    <b v="0"/>
    <b v="0"/>
    <x v="3"/>
    <x v="3"/>
    <x v="3"/>
  </r>
  <r>
    <n v="6300"/>
    <n v="13213"/>
    <n v="210"/>
    <x v="1"/>
    <x v="230"/>
    <n v="75.07386363636364"/>
    <x v="1"/>
    <s v="USD"/>
    <n v="1430197200"/>
    <n v="1430197200"/>
    <b v="0"/>
    <b v="0"/>
    <x v="5"/>
    <x v="1"/>
    <x v="5"/>
  </r>
  <r>
    <n v="5600"/>
    <n v="5476"/>
    <n v="98"/>
    <x v="0"/>
    <x v="231"/>
    <n v="39.970802919708028"/>
    <x v="3"/>
    <s v="DKK"/>
    <n v="1331701200"/>
    <n v="1331787600"/>
    <b v="0"/>
    <b v="1"/>
    <x v="16"/>
    <x v="1"/>
    <x v="16"/>
  </r>
  <r>
    <n v="800"/>
    <n v="13474"/>
    <n v="1684"/>
    <x v="1"/>
    <x v="232"/>
    <n v="39.982195845697326"/>
    <x v="0"/>
    <s v="CAD"/>
    <n v="1438578000"/>
    <n v="1438837200"/>
    <b v="0"/>
    <b v="0"/>
    <x v="3"/>
    <x v="3"/>
    <x v="3"/>
  </r>
  <r>
    <n v="168600"/>
    <n v="91722"/>
    <n v="54"/>
    <x v="0"/>
    <x v="233"/>
    <n v="101.01541850220265"/>
    <x v="1"/>
    <s v="USD"/>
    <n v="1368162000"/>
    <n v="1370926800"/>
    <b v="0"/>
    <b v="1"/>
    <x v="4"/>
    <x v="4"/>
    <x v="4"/>
  </r>
  <r>
    <n v="1800"/>
    <n v="8219"/>
    <n v="457"/>
    <x v="1"/>
    <x v="37"/>
    <n v="76.813084112149539"/>
    <x v="1"/>
    <s v="USD"/>
    <n v="1318654800"/>
    <n v="1319000400"/>
    <b v="1"/>
    <b v="0"/>
    <x v="2"/>
    <x v="2"/>
    <x v="2"/>
  </r>
  <r>
    <n v="7300"/>
    <n v="717"/>
    <n v="10"/>
    <x v="0"/>
    <x v="234"/>
    <n v="71.7"/>
    <x v="1"/>
    <s v="USD"/>
    <n v="1331874000"/>
    <n v="1333429200"/>
    <b v="0"/>
    <b v="0"/>
    <x v="0"/>
    <x v="0"/>
    <x v="0"/>
  </r>
  <r>
    <n v="6500"/>
    <n v="1065"/>
    <n v="16"/>
    <x v="3"/>
    <x v="235"/>
    <n v="33.28125"/>
    <x v="6"/>
    <s v="EUR"/>
    <n v="1286254800"/>
    <n v="1287032400"/>
    <b v="0"/>
    <b v="0"/>
    <x v="3"/>
    <x v="3"/>
    <x v="3"/>
  </r>
  <r>
    <n v="600"/>
    <n v="8038"/>
    <n v="1340"/>
    <x v="1"/>
    <x v="236"/>
    <n v="43.923497267759565"/>
    <x v="1"/>
    <s v="USD"/>
    <n v="1540530000"/>
    <n v="1541570400"/>
    <b v="0"/>
    <b v="0"/>
    <x v="3"/>
    <x v="3"/>
    <x v="3"/>
  </r>
  <r>
    <n v="192900"/>
    <n v="68769"/>
    <n v="36"/>
    <x v="0"/>
    <x v="237"/>
    <n v="36.004712041884815"/>
    <x v="5"/>
    <s v="CHF"/>
    <n v="1381813200"/>
    <n v="1383976800"/>
    <b v="0"/>
    <b v="0"/>
    <x v="3"/>
    <x v="3"/>
    <x v="3"/>
  </r>
  <r>
    <n v="6100"/>
    <n v="3352"/>
    <n v="55"/>
    <x v="0"/>
    <x v="63"/>
    <n v="88.21052631578948"/>
    <x v="2"/>
    <s v="AUD"/>
    <n v="1548655200"/>
    <n v="1550556000"/>
    <b v="0"/>
    <b v="0"/>
    <x v="3"/>
    <x v="3"/>
    <x v="3"/>
  </r>
  <r>
    <n v="7200"/>
    <n v="6785"/>
    <n v="94"/>
    <x v="0"/>
    <x v="238"/>
    <n v="65.240384615384613"/>
    <x v="2"/>
    <s v="AUD"/>
    <n v="1389679200"/>
    <n v="1390456800"/>
    <b v="0"/>
    <b v="1"/>
    <x v="3"/>
    <x v="3"/>
    <x v="3"/>
  </r>
  <r>
    <n v="3500"/>
    <n v="5037"/>
    <n v="144"/>
    <x v="1"/>
    <x v="239"/>
    <n v="69.958333333333329"/>
    <x v="1"/>
    <s v="USD"/>
    <n v="1456466400"/>
    <n v="1458018000"/>
    <b v="0"/>
    <b v="1"/>
    <x v="1"/>
    <x v="1"/>
    <x v="1"/>
  </r>
  <r>
    <n v="3800"/>
    <n v="1954"/>
    <n v="51"/>
    <x v="0"/>
    <x v="240"/>
    <n v="39.877551020408163"/>
    <x v="1"/>
    <s v="USD"/>
    <n v="1456984800"/>
    <n v="1461819600"/>
    <b v="0"/>
    <b v="0"/>
    <x v="0"/>
    <x v="0"/>
    <x v="0"/>
  </r>
  <r>
    <n v="100"/>
    <n v="5"/>
    <n v="5"/>
    <x v="0"/>
    <x v="49"/>
    <n v="5"/>
    <x v="3"/>
    <s v="DKK"/>
    <n v="1504069200"/>
    <n v="1504155600"/>
    <b v="0"/>
    <b v="1"/>
    <x v="9"/>
    <x v="5"/>
    <x v="9"/>
  </r>
  <r>
    <n v="900"/>
    <n v="12102"/>
    <n v="1345"/>
    <x v="1"/>
    <x v="241"/>
    <n v="41.023728813559323"/>
    <x v="1"/>
    <s v="USD"/>
    <n v="1424930400"/>
    <n v="1426395600"/>
    <b v="0"/>
    <b v="0"/>
    <x v="4"/>
    <x v="4"/>
    <x v="4"/>
  </r>
  <r>
    <n v="76100"/>
    <n v="24234"/>
    <n v="32"/>
    <x v="0"/>
    <x v="242"/>
    <n v="98.914285714285711"/>
    <x v="1"/>
    <s v="USD"/>
    <n v="1535864400"/>
    <n v="1537074000"/>
    <b v="0"/>
    <b v="0"/>
    <x v="3"/>
    <x v="3"/>
    <x v="3"/>
  </r>
  <r>
    <n v="3400"/>
    <n v="2809"/>
    <n v="83"/>
    <x v="0"/>
    <x v="235"/>
    <n v="87.78125"/>
    <x v="1"/>
    <s v="USD"/>
    <n v="1452146400"/>
    <n v="1452578400"/>
    <b v="0"/>
    <b v="0"/>
    <x v="7"/>
    <x v="1"/>
    <x v="7"/>
  </r>
  <r>
    <n v="2100"/>
    <n v="11469"/>
    <n v="546"/>
    <x v="1"/>
    <x v="23"/>
    <n v="80.767605633802816"/>
    <x v="1"/>
    <s v="USD"/>
    <n v="1470546000"/>
    <n v="1474088400"/>
    <b v="0"/>
    <b v="0"/>
    <x v="4"/>
    <x v="4"/>
    <x v="4"/>
  </r>
  <r>
    <n v="2800"/>
    <n v="8014"/>
    <n v="286"/>
    <x v="1"/>
    <x v="72"/>
    <n v="94.28235294117647"/>
    <x v="1"/>
    <s v="USD"/>
    <n v="1458363600"/>
    <n v="1461906000"/>
    <b v="0"/>
    <b v="0"/>
    <x v="3"/>
    <x v="3"/>
    <x v="3"/>
  </r>
  <r>
    <n v="6500"/>
    <n v="514"/>
    <n v="8"/>
    <x v="0"/>
    <x v="243"/>
    <n v="73.428571428571431"/>
    <x v="1"/>
    <s v="USD"/>
    <n v="1500008400"/>
    <n v="1500267600"/>
    <b v="0"/>
    <b v="1"/>
    <x v="3"/>
    <x v="3"/>
    <x v="3"/>
  </r>
  <r>
    <n v="32900"/>
    <n v="43473"/>
    <n v="132"/>
    <x v="1"/>
    <x v="244"/>
    <n v="65.968133535660087"/>
    <x v="3"/>
    <s v="DKK"/>
    <n v="1338958800"/>
    <n v="1340686800"/>
    <b v="0"/>
    <b v="1"/>
    <x v="13"/>
    <x v="5"/>
    <x v="13"/>
  </r>
  <r>
    <n v="118200"/>
    <n v="87560"/>
    <n v="74"/>
    <x v="0"/>
    <x v="245"/>
    <n v="109.04109589041096"/>
    <x v="1"/>
    <s v="USD"/>
    <n v="1303102800"/>
    <n v="1303189200"/>
    <b v="0"/>
    <b v="0"/>
    <x v="3"/>
    <x v="3"/>
    <x v="3"/>
  </r>
  <r>
    <n v="4100"/>
    <n v="3087"/>
    <n v="75"/>
    <x v="3"/>
    <x v="51"/>
    <n v="41.16"/>
    <x v="1"/>
    <s v="USD"/>
    <n v="1316581200"/>
    <n v="1318309200"/>
    <b v="0"/>
    <b v="1"/>
    <x v="7"/>
    <x v="1"/>
    <x v="7"/>
  </r>
  <r>
    <n v="7800"/>
    <n v="1586"/>
    <n v="20"/>
    <x v="0"/>
    <x v="36"/>
    <n v="99.125"/>
    <x v="1"/>
    <s v="USD"/>
    <n v="1270789200"/>
    <n v="1272171600"/>
    <b v="0"/>
    <b v="0"/>
    <x v="11"/>
    <x v="6"/>
    <x v="11"/>
  </r>
  <r>
    <n v="6300"/>
    <n v="12812"/>
    <n v="203"/>
    <x v="1"/>
    <x v="246"/>
    <n v="105.88429752066116"/>
    <x v="1"/>
    <s v="USD"/>
    <n v="1297836000"/>
    <n v="1298872800"/>
    <b v="0"/>
    <b v="0"/>
    <x v="3"/>
    <x v="3"/>
    <x v="3"/>
  </r>
  <r>
    <n v="59100"/>
    <n v="183345"/>
    <n v="310"/>
    <x v="1"/>
    <x v="247"/>
    <n v="48.996525921966864"/>
    <x v="1"/>
    <s v="USD"/>
    <n v="1382677200"/>
    <n v="1383282000"/>
    <b v="0"/>
    <b v="0"/>
    <x v="3"/>
    <x v="3"/>
    <x v="3"/>
  </r>
  <r>
    <n v="2200"/>
    <n v="8697"/>
    <n v="395"/>
    <x v="1"/>
    <x v="248"/>
    <n v="39"/>
    <x v="1"/>
    <s v="USD"/>
    <n v="1330322400"/>
    <n v="1330495200"/>
    <b v="0"/>
    <b v="0"/>
    <x v="1"/>
    <x v="1"/>
    <x v="1"/>
  </r>
  <r>
    <n v="1400"/>
    <n v="4126"/>
    <n v="295"/>
    <x v="1"/>
    <x v="221"/>
    <n v="31.022556390977442"/>
    <x v="1"/>
    <s v="USD"/>
    <n v="1552366800"/>
    <n v="1552798800"/>
    <b v="0"/>
    <b v="1"/>
    <x v="4"/>
    <x v="4"/>
    <x v="4"/>
  </r>
  <r>
    <n v="9500"/>
    <n v="3220"/>
    <n v="34"/>
    <x v="0"/>
    <x v="249"/>
    <n v="103.87096774193549"/>
    <x v="1"/>
    <s v="USD"/>
    <n v="1400907600"/>
    <n v="1403413200"/>
    <b v="0"/>
    <b v="0"/>
    <x v="3"/>
    <x v="3"/>
    <x v="3"/>
  </r>
  <r>
    <n v="9600"/>
    <n v="6401"/>
    <n v="67"/>
    <x v="0"/>
    <x v="250"/>
    <n v="59.268518518518519"/>
    <x v="6"/>
    <s v="EUR"/>
    <n v="1574143200"/>
    <n v="1574229600"/>
    <b v="0"/>
    <b v="1"/>
    <x v="0"/>
    <x v="0"/>
    <x v="0"/>
  </r>
  <r>
    <n v="6600"/>
    <n v="1269"/>
    <n v="19"/>
    <x v="0"/>
    <x v="141"/>
    <n v="42.3"/>
    <x v="1"/>
    <s v="USD"/>
    <n v="1494738000"/>
    <n v="1495861200"/>
    <b v="0"/>
    <b v="0"/>
    <x v="3"/>
    <x v="3"/>
    <x v="3"/>
  </r>
  <r>
    <n v="5700"/>
    <n v="903"/>
    <n v="16"/>
    <x v="0"/>
    <x v="68"/>
    <n v="53.117647058823529"/>
    <x v="1"/>
    <s v="USD"/>
    <n v="1392357600"/>
    <n v="1392530400"/>
    <b v="0"/>
    <b v="0"/>
    <x v="1"/>
    <x v="1"/>
    <x v="1"/>
  </r>
  <r>
    <n v="8400"/>
    <n v="3251"/>
    <n v="39"/>
    <x v="3"/>
    <x v="251"/>
    <n v="50.796875"/>
    <x v="1"/>
    <s v="USD"/>
    <n v="1281589200"/>
    <n v="1283662800"/>
    <b v="0"/>
    <b v="0"/>
    <x v="2"/>
    <x v="2"/>
    <x v="2"/>
  </r>
  <r>
    <n v="84400"/>
    <n v="8092"/>
    <n v="10"/>
    <x v="0"/>
    <x v="175"/>
    <n v="101.15"/>
    <x v="1"/>
    <s v="USD"/>
    <n v="1305003600"/>
    <n v="1305781200"/>
    <b v="0"/>
    <b v="0"/>
    <x v="13"/>
    <x v="5"/>
    <x v="13"/>
  </r>
  <r>
    <n v="170400"/>
    <n v="160422"/>
    <n v="94"/>
    <x v="0"/>
    <x v="194"/>
    <n v="65.000810372771468"/>
    <x v="1"/>
    <s v="USD"/>
    <n v="1301634000"/>
    <n v="1302325200"/>
    <b v="0"/>
    <b v="0"/>
    <x v="12"/>
    <x v="4"/>
    <x v="12"/>
  </r>
  <r>
    <n v="117900"/>
    <n v="196377"/>
    <n v="167"/>
    <x v="1"/>
    <x v="252"/>
    <n v="37.998645510835914"/>
    <x v="1"/>
    <s v="USD"/>
    <n v="1290664800"/>
    <n v="1291788000"/>
    <b v="0"/>
    <b v="0"/>
    <x v="3"/>
    <x v="3"/>
    <x v="3"/>
  </r>
  <r>
    <n v="8900"/>
    <n v="2148"/>
    <n v="24"/>
    <x v="0"/>
    <x v="150"/>
    <n v="82.615384615384613"/>
    <x v="4"/>
    <s v="GBP"/>
    <n v="1395896400"/>
    <n v="1396069200"/>
    <b v="0"/>
    <b v="0"/>
    <x v="4"/>
    <x v="4"/>
    <x v="4"/>
  </r>
  <r>
    <n v="7100"/>
    <n v="11648"/>
    <n v="164"/>
    <x v="1"/>
    <x v="253"/>
    <n v="37.941368078175898"/>
    <x v="1"/>
    <s v="USD"/>
    <n v="1434862800"/>
    <n v="1435899600"/>
    <b v="0"/>
    <b v="1"/>
    <x v="3"/>
    <x v="3"/>
    <x v="3"/>
  </r>
  <r>
    <n v="6500"/>
    <n v="5897"/>
    <n v="91"/>
    <x v="0"/>
    <x v="107"/>
    <n v="80.780821917808225"/>
    <x v="1"/>
    <s v="USD"/>
    <n v="1529125200"/>
    <n v="1531112400"/>
    <b v="0"/>
    <b v="1"/>
    <x v="3"/>
    <x v="3"/>
    <x v="3"/>
  </r>
  <r>
    <n v="7200"/>
    <n v="3326"/>
    <n v="46"/>
    <x v="0"/>
    <x v="58"/>
    <n v="25.984375"/>
    <x v="1"/>
    <s v="USD"/>
    <n v="1451109600"/>
    <n v="1451628000"/>
    <b v="0"/>
    <b v="0"/>
    <x v="10"/>
    <x v="4"/>
    <x v="10"/>
  </r>
  <r>
    <n v="2600"/>
    <n v="1002"/>
    <n v="39"/>
    <x v="0"/>
    <x v="254"/>
    <n v="30.363636363636363"/>
    <x v="1"/>
    <s v="USD"/>
    <n v="1566968400"/>
    <n v="1567314000"/>
    <b v="0"/>
    <b v="1"/>
    <x v="3"/>
    <x v="3"/>
    <x v="3"/>
  </r>
  <r>
    <n v="98700"/>
    <n v="131826"/>
    <n v="134"/>
    <x v="1"/>
    <x v="255"/>
    <n v="54.004916018025398"/>
    <x v="1"/>
    <s v="USD"/>
    <n v="1543557600"/>
    <n v="1544508000"/>
    <b v="0"/>
    <b v="0"/>
    <x v="1"/>
    <x v="1"/>
    <x v="1"/>
  </r>
  <r>
    <n v="93800"/>
    <n v="21477"/>
    <n v="23"/>
    <x v="2"/>
    <x v="57"/>
    <n v="101.78672985781991"/>
    <x v="1"/>
    <s v="USD"/>
    <n v="1481522400"/>
    <n v="1482472800"/>
    <b v="0"/>
    <b v="0"/>
    <x v="11"/>
    <x v="6"/>
    <x v="11"/>
  </r>
  <r>
    <n v="33700"/>
    <n v="62330"/>
    <n v="185"/>
    <x v="1"/>
    <x v="256"/>
    <n v="45.003610108303249"/>
    <x v="4"/>
    <s v="GBP"/>
    <n v="1512712800"/>
    <n v="1512799200"/>
    <b v="0"/>
    <b v="0"/>
    <x v="4"/>
    <x v="4"/>
    <x v="4"/>
  </r>
  <r>
    <n v="3300"/>
    <n v="14643"/>
    <n v="444"/>
    <x v="1"/>
    <x v="257"/>
    <n v="77.068421052631578"/>
    <x v="1"/>
    <s v="USD"/>
    <n v="1324274400"/>
    <n v="1324360800"/>
    <b v="0"/>
    <b v="0"/>
    <x v="0"/>
    <x v="0"/>
    <x v="0"/>
  </r>
  <r>
    <n v="20700"/>
    <n v="41396"/>
    <n v="200"/>
    <x v="1"/>
    <x v="258"/>
    <n v="88.076595744680844"/>
    <x v="1"/>
    <s v="USD"/>
    <n v="1364446800"/>
    <n v="1364533200"/>
    <b v="0"/>
    <b v="0"/>
    <x v="8"/>
    <x v="2"/>
    <x v="8"/>
  </r>
  <r>
    <n v="9600"/>
    <n v="11900"/>
    <n v="124"/>
    <x v="1"/>
    <x v="259"/>
    <n v="47.035573122529641"/>
    <x v="1"/>
    <s v="USD"/>
    <n v="1542693600"/>
    <n v="1545112800"/>
    <b v="0"/>
    <b v="0"/>
    <x v="3"/>
    <x v="3"/>
    <x v="3"/>
  </r>
  <r>
    <n v="66200"/>
    <n v="123538"/>
    <n v="187"/>
    <x v="1"/>
    <x v="260"/>
    <n v="110.99550763701707"/>
    <x v="1"/>
    <s v="USD"/>
    <n v="1515564000"/>
    <n v="1516168800"/>
    <b v="0"/>
    <b v="0"/>
    <x v="1"/>
    <x v="1"/>
    <x v="1"/>
  </r>
  <r>
    <n v="173800"/>
    <n v="198628"/>
    <n v="114"/>
    <x v="1"/>
    <x v="261"/>
    <n v="87.003066141042481"/>
    <x v="1"/>
    <s v="USD"/>
    <n v="1573797600"/>
    <n v="1574920800"/>
    <b v="0"/>
    <b v="0"/>
    <x v="1"/>
    <x v="1"/>
    <x v="1"/>
  </r>
  <r>
    <n v="70700"/>
    <n v="68602"/>
    <n v="97"/>
    <x v="0"/>
    <x v="262"/>
    <n v="63.994402985074629"/>
    <x v="1"/>
    <s v="USD"/>
    <n v="1292392800"/>
    <n v="1292479200"/>
    <b v="0"/>
    <b v="1"/>
    <x v="1"/>
    <x v="1"/>
    <x v="1"/>
  </r>
  <r>
    <n v="94500"/>
    <n v="116064"/>
    <n v="123"/>
    <x v="1"/>
    <x v="263"/>
    <n v="105.9945205479452"/>
    <x v="1"/>
    <s v="USD"/>
    <n v="1573452000"/>
    <n v="1573538400"/>
    <b v="0"/>
    <b v="0"/>
    <x v="3"/>
    <x v="3"/>
    <x v="3"/>
  </r>
  <r>
    <n v="69800"/>
    <n v="125042"/>
    <n v="179"/>
    <x v="1"/>
    <x v="264"/>
    <n v="73.989349112426041"/>
    <x v="1"/>
    <s v="USD"/>
    <n v="1317790800"/>
    <n v="1320382800"/>
    <b v="0"/>
    <b v="0"/>
    <x v="3"/>
    <x v="3"/>
    <x v="3"/>
  </r>
  <r>
    <n v="136300"/>
    <n v="108974"/>
    <n v="80"/>
    <x v="3"/>
    <x v="265"/>
    <n v="84.02004626060139"/>
    <x v="0"/>
    <s v="CAD"/>
    <n v="1501650000"/>
    <n v="1502859600"/>
    <b v="0"/>
    <b v="0"/>
    <x v="3"/>
    <x v="3"/>
    <x v="3"/>
  </r>
  <r>
    <n v="37100"/>
    <n v="34964"/>
    <n v="94"/>
    <x v="0"/>
    <x v="224"/>
    <n v="88.966921119592882"/>
    <x v="1"/>
    <s v="USD"/>
    <n v="1323669600"/>
    <n v="1323756000"/>
    <b v="0"/>
    <b v="0"/>
    <x v="14"/>
    <x v="7"/>
    <x v="14"/>
  </r>
  <r>
    <n v="114300"/>
    <n v="96777"/>
    <n v="85"/>
    <x v="0"/>
    <x v="266"/>
    <n v="76.990453460620529"/>
    <x v="1"/>
    <s v="USD"/>
    <n v="1440738000"/>
    <n v="1441342800"/>
    <b v="0"/>
    <b v="0"/>
    <x v="7"/>
    <x v="1"/>
    <x v="7"/>
  </r>
  <r>
    <n v="47900"/>
    <n v="31864"/>
    <n v="67"/>
    <x v="0"/>
    <x v="267"/>
    <n v="97.146341463414629"/>
    <x v="1"/>
    <s v="USD"/>
    <n v="1374296400"/>
    <n v="1375333200"/>
    <b v="0"/>
    <b v="0"/>
    <x v="3"/>
    <x v="3"/>
    <x v="3"/>
  </r>
  <r>
    <n v="9000"/>
    <n v="4853"/>
    <n v="54"/>
    <x v="0"/>
    <x v="98"/>
    <n v="33.013605442176868"/>
    <x v="1"/>
    <s v="USD"/>
    <n v="1384840800"/>
    <n v="1389420000"/>
    <b v="0"/>
    <b v="0"/>
    <x v="3"/>
    <x v="3"/>
    <x v="3"/>
  </r>
  <r>
    <n v="197600"/>
    <n v="82959"/>
    <n v="42"/>
    <x v="0"/>
    <x v="268"/>
    <n v="99.950602409638549"/>
    <x v="1"/>
    <s v="USD"/>
    <n v="1516600800"/>
    <n v="1520056800"/>
    <b v="0"/>
    <b v="0"/>
    <x v="11"/>
    <x v="6"/>
    <x v="11"/>
  </r>
  <r>
    <n v="157600"/>
    <n v="23159"/>
    <n v="15"/>
    <x v="0"/>
    <x v="269"/>
    <n v="69.966767371601208"/>
    <x v="4"/>
    <s v="GBP"/>
    <n v="1436418000"/>
    <n v="1436504400"/>
    <b v="0"/>
    <b v="0"/>
    <x v="6"/>
    <x v="4"/>
    <x v="6"/>
  </r>
  <r>
    <n v="8000"/>
    <n v="2758"/>
    <n v="34"/>
    <x v="0"/>
    <x v="270"/>
    <n v="110.32"/>
    <x v="1"/>
    <s v="USD"/>
    <n v="1503550800"/>
    <n v="1508302800"/>
    <b v="0"/>
    <b v="1"/>
    <x v="7"/>
    <x v="1"/>
    <x v="7"/>
  </r>
  <r>
    <n v="900"/>
    <n v="12607"/>
    <n v="1401"/>
    <x v="1"/>
    <x v="271"/>
    <n v="66.005235602094245"/>
    <x v="1"/>
    <s v="USD"/>
    <n v="1423634400"/>
    <n v="1425708000"/>
    <b v="0"/>
    <b v="0"/>
    <x v="2"/>
    <x v="2"/>
    <x v="2"/>
  </r>
  <r>
    <n v="199000"/>
    <n v="142823"/>
    <n v="72"/>
    <x v="0"/>
    <x v="272"/>
    <n v="41.005742176284812"/>
    <x v="1"/>
    <s v="USD"/>
    <n v="1487224800"/>
    <n v="1488348000"/>
    <b v="0"/>
    <b v="0"/>
    <x v="0"/>
    <x v="0"/>
    <x v="0"/>
  </r>
  <r>
    <n v="180800"/>
    <n v="95958"/>
    <n v="53"/>
    <x v="0"/>
    <x v="273"/>
    <n v="103.96316359696641"/>
    <x v="1"/>
    <s v="USD"/>
    <n v="1500008400"/>
    <n v="1502600400"/>
    <b v="0"/>
    <b v="0"/>
    <x v="3"/>
    <x v="3"/>
    <x v="3"/>
  </r>
  <r>
    <n v="100"/>
    <n v="5"/>
    <n v="5"/>
    <x v="0"/>
    <x v="49"/>
    <n v="5"/>
    <x v="1"/>
    <s v="USD"/>
    <n v="1432098000"/>
    <n v="1433653200"/>
    <b v="0"/>
    <b v="1"/>
    <x v="17"/>
    <x v="1"/>
    <x v="17"/>
  </r>
  <r>
    <n v="74100"/>
    <n v="94631"/>
    <n v="128"/>
    <x v="1"/>
    <x v="274"/>
    <n v="47.009935419771487"/>
    <x v="1"/>
    <s v="USD"/>
    <n v="1440392400"/>
    <n v="1441602000"/>
    <b v="0"/>
    <b v="0"/>
    <x v="1"/>
    <x v="1"/>
    <x v="1"/>
  </r>
  <r>
    <n v="2800"/>
    <n v="977"/>
    <n v="35"/>
    <x v="0"/>
    <x v="254"/>
    <n v="29.606060606060606"/>
    <x v="0"/>
    <s v="CAD"/>
    <n v="1446876000"/>
    <n v="1447567200"/>
    <b v="0"/>
    <b v="0"/>
    <x v="3"/>
    <x v="3"/>
    <x v="3"/>
  </r>
  <r>
    <n v="33600"/>
    <n v="137961"/>
    <n v="411"/>
    <x v="1"/>
    <x v="275"/>
    <n v="81.010569583088667"/>
    <x v="1"/>
    <s v="USD"/>
    <n v="1562302800"/>
    <n v="1562389200"/>
    <b v="0"/>
    <b v="0"/>
    <x v="3"/>
    <x v="3"/>
    <x v="3"/>
  </r>
  <r>
    <n v="6100"/>
    <n v="7548"/>
    <n v="124"/>
    <x v="1"/>
    <x v="175"/>
    <n v="94.35"/>
    <x v="3"/>
    <s v="DKK"/>
    <n v="1378184400"/>
    <n v="1378789200"/>
    <b v="0"/>
    <b v="0"/>
    <x v="4"/>
    <x v="4"/>
    <x v="4"/>
  </r>
  <r>
    <n v="3800"/>
    <n v="2241"/>
    <n v="59"/>
    <x v="2"/>
    <x v="99"/>
    <n v="26.058139534883722"/>
    <x v="1"/>
    <s v="USD"/>
    <n v="1485064800"/>
    <n v="1488520800"/>
    <b v="0"/>
    <b v="0"/>
    <x v="8"/>
    <x v="2"/>
    <x v="8"/>
  </r>
  <r>
    <n v="9300"/>
    <n v="3431"/>
    <n v="37"/>
    <x v="0"/>
    <x v="174"/>
    <n v="85.775000000000006"/>
    <x v="6"/>
    <s v="EUR"/>
    <n v="1326520800"/>
    <n v="1327298400"/>
    <b v="0"/>
    <b v="0"/>
    <x v="3"/>
    <x v="3"/>
    <x v="3"/>
  </r>
  <r>
    <n v="2300"/>
    <n v="4253"/>
    <n v="185"/>
    <x v="1"/>
    <x v="142"/>
    <n v="103.73170731707317"/>
    <x v="1"/>
    <s v="USD"/>
    <n v="1441256400"/>
    <n v="1443416400"/>
    <b v="0"/>
    <b v="0"/>
    <x v="11"/>
    <x v="6"/>
    <x v="11"/>
  </r>
  <r>
    <n v="9700"/>
    <n v="1146"/>
    <n v="12"/>
    <x v="0"/>
    <x v="276"/>
    <n v="49.826086956521742"/>
    <x v="0"/>
    <s v="CAD"/>
    <n v="1533877200"/>
    <n v="1534136400"/>
    <b v="1"/>
    <b v="0"/>
    <x v="14"/>
    <x v="7"/>
    <x v="14"/>
  </r>
  <r>
    <n v="4000"/>
    <n v="11948"/>
    <n v="299"/>
    <x v="1"/>
    <x v="277"/>
    <n v="63.893048128342244"/>
    <x v="1"/>
    <s v="USD"/>
    <n v="1314421200"/>
    <n v="1315026000"/>
    <b v="0"/>
    <b v="0"/>
    <x v="10"/>
    <x v="4"/>
    <x v="10"/>
  </r>
  <r>
    <n v="59700"/>
    <n v="135132"/>
    <n v="226"/>
    <x v="1"/>
    <x v="278"/>
    <n v="47.002434782608695"/>
    <x v="4"/>
    <s v="GBP"/>
    <n v="1293861600"/>
    <n v="1295071200"/>
    <b v="0"/>
    <b v="1"/>
    <x v="3"/>
    <x v="3"/>
    <x v="3"/>
  </r>
  <r>
    <n v="5500"/>
    <n v="9546"/>
    <n v="174"/>
    <x v="1"/>
    <x v="39"/>
    <n v="108.47727272727273"/>
    <x v="1"/>
    <s v="USD"/>
    <n v="1507352400"/>
    <n v="1509426000"/>
    <b v="0"/>
    <b v="0"/>
    <x v="3"/>
    <x v="3"/>
    <x v="3"/>
  </r>
  <r>
    <n v="3700"/>
    <n v="13755"/>
    <n v="372"/>
    <x v="1"/>
    <x v="271"/>
    <n v="72.015706806282722"/>
    <x v="1"/>
    <s v="USD"/>
    <n v="1296108000"/>
    <n v="1299391200"/>
    <b v="0"/>
    <b v="0"/>
    <x v="1"/>
    <x v="1"/>
    <x v="1"/>
  </r>
  <r>
    <n v="5200"/>
    <n v="8330"/>
    <n v="160"/>
    <x v="1"/>
    <x v="279"/>
    <n v="59.928057553956833"/>
    <x v="1"/>
    <s v="USD"/>
    <n v="1324965600"/>
    <n v="1325052000"/>
    <b v="0"/>
    <b v="0"/>
    <x v="1"/>
    <x v="1"/>
    <x v="1"/>
  </r>
  <r>
    <n v="900"/>
    <n v="14547"/>
    <n v="1616"/>
    <x v="1"/>
    <x v="129"/>
    <n v="78.209677419354833"/>
    <x v="1"/>
    <s v="USD"/>
    <n v="1520229600"/>
    <n v="1522818000"/>
    <b v="0"/>
    <b v="0"/>
    <x v="7"/>
    <x v="1"/>
    <x v="7"/>
  </r>
  <r>
    <n v="1600"/>
    <n v="11735"/>
    <n v="733"/>
    <x v="1"/>
    <x v="192"/>
    <n v="104.77678571428571"/>
    <x v="2"/>
    <s v="AUD"/>
    <n v="1482991200"/>
    <n v="1485324000"/>
    <b v="0"/>
    <b v="0"/>
    <x v="3"/>
    <x v="3"/>
    <x v="3"/>
  </r>
  <r>
    <n v="1800"/>
    <n v="10658"/>
    <n v="592"/>
    <x v="1"/>
    <x v="196"/>
    <n v="105.52475247524752"/>
    <x v="1"/>
    <s v="USD"/>
    <n v="1294034400"/>
    <n v="1294120800"/>
    <b v="0"/>
    <b v="1"/>
    <x v="3"/>
    <x v="3"/>
    <x v="3"/>
  </r>
  <r>
    <n v="9900"/>
    <n v="1870"/>
    <n v="19"/>
    <x v="0"/>
    <x v="51"/>
    <n v="24.933333333333334"/>
    <x v="1"/>
    <s v="USD"/>
    <n v="1413608400"/>
    <n v="1415685600"/>
    <b v="0"/>
    <b v="1"/>
    <x v="3"/>
    <x v="3"/>
    <x v="3"/>
  </r>
  <r>
    <n v="5200"/>
    <n v="14394"/>
    <n v="277"/>
    <x v="1"/>
    <x v="280"/>
    <n v="69.873786407766985"/>
    <x v="4"/>
    <s v="GBP"/>
    <n v="1286946000"/>
    <n v="1288933200"/>
    <b v="0"/>
    <b v="1"/>
    <x v="4"/>
    <x v="4"/>
    <x v="4"/>
  </r>
  <r>
    <n v="5400"/>
    <n v="14743"/>
    <n v="273"/>
    <x v="1"/>
    <x v="110"/>
    <n v="95.733766233766232"/>
    <x v="1"/>
    <s v="USD"/>
    <n v="1359871200"/>
    <n v="1363237200"/>
    <b v="0"/>
    <b v="1"/>
    <x v="19"/>
    <x v="4"/>
    <x v="19"/>
  </r>
  <r>
    <n v="112300"/>
    <n v="178965"/>
    <n v="159"/>
    <x v="1"/>
    <x v="281"/>
    <n v="29.997485752598056"/>
    <x v="1"/>
    <s v="USD"/>
    <n v="1555304400"/>
    <n v="1555822800"/>
    <b v="0"/>
    <b v="0"/>
    <x v="3"/>
    <x v="3"/>
    <x v="3"/>
  </r>
  <r>
    <n v="189200"/>
    <n v="128410"/>
    <n v="68"/>
    <x v="0"/>
    <x v="282"/>
    <n v="59.011948529411768"/>
    <x v="1"/>
    <s v="USD"/>
    <n v="1423375200"/>
    <n v="1427778000"/>
    <b v="0"/>
    <b v="0"/>
    <x v="3"/>
    <x v="3"/>
    <x v="3"/>
  </r>
  <r>
    <n v="900"/>
    <n v="14324"/>
    <n v="1592"/>
    <x v="1"/>
    <x v="283"/>
    <n v="84.757396449704146"/>
    <x v="1"/>
    <s v="USD"/>
    <n v="1420696800"/>
    <n v="1422424800"/>
    <b v="0"/>
    <b v="1"/>
    <x v="4"/>
    <x v="4"/>
    <x v="4"/>
  </r>
  <r>
    <n v="22500"/>
    <n v="164291"/>
    <n v="730"/>
    <x v="1"/>
    <x v="284"/>
    <n v="78.010921177587846"/>
    <x v="1"/>
    <s v="USD"/>
    <n v="1502946000"/>
    <n v="1503637200"/>
    <b v="0"/>
    <b v="0"/>
    <x v="3"/>
    <x v="3"/>
    <x v="3"/>
  </r>
  <r>
    <n v="167400"/>
    <n v="22073"/>
    <n v="13"/>
    <x v="0"/>
    <x v="165"/>
    <n v="50.05215419501134"/>
    <x v="1"/>
    <s v="USD"/>
    <n v="1547186400"/>
    <n v="1547618400"/>
    <b v="0"/>
    <b v="1"/>
    <x v="4"/>
    <x v="4"/>
    <x v="4"/>
  </r>
  <r>
    <n v="2700"/>
    <n v="1479"/>
    <n v="55"/>
    <x v="0"/>
    <x v="270"/>
    <n v="59.16"/>
    <x v="1"/>
    <s v="USD"/>
    <n v="1444971600"/>
    <n v="1449900000"/>
    <b v="0"/>
    <b v="0"/>
    <x v="7"/>
    <x v="1"/>
    <x v="7"/>
  </r>
  <r>
    <n v="3400"/>
    <n v="12275"/>
    <n v="361"/>
    <x v="1"/>
    <x v="54"/>
    <n v="93.702290076335885"/>
    <x v="1"/>
    <s v="USD"/>
    <n v="1404622800"/>
    <n v="1405141200"/>
    <b v="0"/>
    <b v="0"/>
    <x v="1"/>
    <x v="1"/>
    <x v="1"/>
  </r>
  <r>
    <n v="49700"/>
    <n v="5098"/>
    <n v="10"/>
    <x v="0"/>
    <x v="78"/>
    <n v="40.14173228346457"/>
    <x v="1"/>
    <s v="USD"/>
    <n v="1571720400"/>
    <n v="1572933600"/>
    <b v="0"/>
    <b v="0"/>
    <x v="3"/>
    <x v="3"/>
    <x v="3"/>
  </r>
  <r>
    <n v="178200"/>
    <n v="24882"/>
    <n v="14"/>
    <x v="0"/>
    <x v="285"/>
    <n v="70.090140845070422"/>
    <x v="1"/>
    <s v="USD"/>
    <n v="1526878800"/>
    <n v="1530162000"/>
    <b v="0"/>
    <b v="0"/>
    <x v="4"/>
    <x v="4"/>
    <x v="4"/>
  </r>
  <r>
    <n v="7200"/>
    <n v="2912"/>
    <n v="40"/>
    <x v="0"/>
    <x v="9"/>
    <n v="66.181818181818187"/>
    <x v="4"/>
    <s v="GBP"/>
    <n v="1319691600"/>
    <n v="1320904800"/>
    <b v="0"/>
    <b v="0"/>
    <x v="3"/>
    <x v="3"/>
    <x v="3"/>
  </r>
  <r>
    <n v="2500"/>
    <n v="4008"/>
    <n v="160"/>
    <x v="1"/>
    <x v="286"/>
    <n v="47.714285714285715"/>
    <x v="1"/>
    <s v="USD"/>
    <n v="1371963600"/>
    <n v="1372395600"/>
    <b v="0"/>
    <b v="0"/>
    <x v="3"/>
    <x v="3"/>
    <x v="3"/>
  </r>
  <r>
    <n v="5300"/>
    <n v="9749"/>
    <n v="184"/>
    <x v="1"/>
    <x v="287"/>
    <n v="62.896774193548389"/>
    <x v="1"/>
    <s v="USD"/>
    <n v="1433739600"/>
    <n v="1437714000"/>
    <b v="0"/>
    <b v="0"/>
    <x v="3"/>
    <x v="3"/>
    <x v="3"/>
  </r>
  <r>
    <n v="9100"/>
    <n v="5803"/>
    <n v="64"/>
    <x v="0"/>
    <x v="109"/>
    <n v="86.611940298507463"/>
    <x v="1"/>
    <s v="USD"/>
    <n v="1508130000"/>
    <n v="1509771600"/>
    <b v="0"/>
    <b v="0"/>
    <x v="14"/>
    <x v="7"/>
    <x v="14"/>
  </r>
  <r>
    <n v="6300"/>
    <n v="14199"/>
    <n v="225"/>
    <x v="1"/>
    <x v="288"/>
    <n v="75.126984126984127"/>
    <x v="1"/>
    <s v="USD"/>
    <n v="1550037600"/>
    <n v="1550556000"/>
    <b v="0"/>
    <b v="1"/>
    <x v="0"/>
    <x v="0"/>
    <x v="0"/>
  </r>
  <r>
    <n v="114400"/>
    <n v="196779"/>
    <n v="172"/>
    <x v="1"/>
    <x v="289"/>
    <n v="41.004167534903104"/>
    <x v="1"/>
    <s v="USD"/>
    <n v="1486706400"/>
    <n v="1489039200"/>
    <b v="1"/>
    <b v="1"/>
    <x v="4"/>
    <x v="4"/>
    <x v="4"/>
  </r>
  <r>
    <n v="38900"/>
    <n v="56859"/>
    <n v="146"/>
    <x v="1"/>
    <x v="290"/>
    <n v="50.007915567282325"/>
    <x v="1"/>
    <s v="USD"/>
    <n v="1553835600"/>
    <n v="1556600400"/>
    <b v="0"/>
    <b v="0"/>
    <x v="9"/>
    <x v="5"/>
    <x v="9"/>
  </r>
  <r>
    <n v="135500"/>
    <n v="103554"/>
    <n v="76"/>
    <x v="0"/>
    <x v="291"/>
    <n v="96.960674157303373"/>
    <x v="1"/>
    <s v="USD"/>
    <n v="1277528400"/>
    <n v="1278565200"/>
    <b v="0"/>
    <b v="0"/>
    <x v="3"/>
    <x v="3"/>
    <x v="3"/>
  </r>
  <r>
    <n v="109000"/>
    <n v="42795"/>
    <n v="39"/>
    <x v="0"/>
    <x v="292"/>
    <n v="100.93160377358491"/>
    <x v="1"/>
    <s v="USD"/>
    <n v="1339477200"/>
    <n v="1339909200"/>
    <b v="0"/>
    <b v="0"/>
    <x v="8"/>
    <x v="2"/>
    <x v="8"/>
  </r>
  <r>
    <n v="114800"/>
    <n v="12938"/>
    <n v="11"/>
    <x v="3"/>
    <x v="293"/>
    <n v="89.227586206896547"/>
    <x v="5"/>
    <s v="CHF"/>
    <n v="1325656800"/>
    <n v="1325829600"/>
    <b v="0"/>
    <b v="0"/>
    <x v="7"/>
    <x v="1"/>
    <x v="7"/>
  </r>
  <r>
    <n v="83000"/>
    <n v="101352"/>
    <n v="122"/>
    <x v="1"/>
    <x v="294"/>
    <n v="87.979166666666671"/>
    <x v="1"/>
    <s v="USD"/>
    <n v="1288242000"/>
    <n v="1290578400"/>
    <b v="0"/>
    <b v="0"/>
    <x v="3"/>
    <x v="3"/>
    <x v="3"/>
  </r>
  <r>
    <n v="2400"/>
    <n v="4477"/>
    <n v="187"/>
    <x v="1"/>
    <x v="126"/>
    <n v="89.54"/>
    <x v="1"/>
    <s v="USD"/>
    <n v="1379048400"/>
    <n v="1380344400"/>
    <b v="0"/>
    <b v="0"/>
    <x v="14"/>
    <x v="7"/>
    <x v="14"/>
  </r>
  <r>
    <n v="60400"/>
    <n v="4393"/>
    <n v="7"/>
    <x v="0"/>
    <x v="295"/>
    <n v="29.09271523178808"/>
    <x v="1"/>
    <s v="USD"/>
    <n v="1389679200"/>
    <n v="1389852000"/>
    <b v="0"/>
    <b v="0"/>
    <x v="9"/>
    <x v="5"/>
    <x v="9"/>
  </r>
  <r>
    <n v="102900"/>
    <n v="67546"/>
    <n v="66"/>
    <x v="0"/>
    <x v="296"/>
    <n v="42.006218905472636"/>
    <x v="1"/>
    <s v="USD"/>
    <n v="1294293600"/>
    <n v="1294466400"/>
    <b v="0"/>
    <b v="0"/>
    <x v="8"/>
    <x v="2"/>
    <x v="8"/>
  </r>
  <r>
    <n v="62800"/>
    <n v="143788"/>
    <n v="229"/>
    <x v="1"/>
    <x v="297"/>
    <n v="47.004903563255965"/>
    <x v="0"/>
    <s v="CAD"/>
    <n v="1500267600"/>
    <n v="1500354000"/>
    <b v="0"/>
    <b v="0"/>
    <x v="17"/>
    <x v="1"/>
    <x v="17"/>
  </r>
  <r>
    <n v="800"/>
    <n v="3755"/>
    <n v="469"/>
    <x v="1"/>
    <x v="298"/>
    <n v="110.44117647058823"/>
    <x v="1"/>
    <s v="USD"/>
    <n v="1375074000"/>
    <n v="1375938000"/>
    <b v="0"/>
    <b v="1"/>
    <x v="4"/>
    <x v="4"/>
    <x v="4"/>
  </r>
  <r>
    <n v="7100"/>
    <n v="9238"/>
    <n v="130"/>
    <x v="1"/>
    <x v="10"/>
    <n v="41.990909090909092"/>
    <x v="1"/>
    <s v="USD"/>
    <n v="1323324000"/>
    <n v="1323410400"/>
    <b v="1"/>
    <b v="0"/>
    <x v="3"/>
    <x v="3"/>
    <x v="3"/>
  </r>
  <r>
    <n v="46100"/>
    <n v="77012"/>
    <n v="167"/>
    <x v="1"/>
    <x v="299"/>
    <n v="48.012468827930178"/>
    <x v="2"/>
    <s v="AUD"/>
    <n v="1538715600"/>
    <n v="1539406800"/>
    <b v="0"/>
    <b v="0"/>
    <x v="6"/>
    <x v="4"/>
    <x v="6"/>
  </r>
  <r>
    <n v="8100"/>
    <n v="14083"/>
    <n v="174"/>
    <x v="1"/>
    <x v="211"/>
    <n v="31.019823788546255"/>
    <x v="1"/>
    <s v="USD"/>
    <n v="1369285200"/>
    <n v="1369803600"/>
    <b v="0"/>
    <b v="0"/>
    <x v="1"/>
    <x v="1"/>
    <x v="1"/>
  </r>
  <r>
    <n v="1700"/>
    <n v="12202"/>
    <n v="718"/>
    <x v="1"/>
    <x v="300"/>
    <n v="99.203252032520325"/>
    <x v="6"/>
    <s v="EUR"/>
    <n v="1525755600"/>
    <n v="1525928400"/>
    <b v="0"/>
    <b v="1"/>
    <x v="10"/>
    <x v="4"/>
    <x v="10"/>
  </r>
  <r>
    <n v="97300"/>
    <n v="62127"/>
    <n v="64"/>
    <x v="0"/>
    <x v="301"/>
    <n v="66.022316684378325"/>
    <x v="1"/>
    <s v="USD"/>
    <n v="1296626400"/>
    <n v="1297231200"/>
    <b v="0"/>
    <b v="0"/>
    <x v="7"/>
    <x v="1"/>
    <x v="7"/>
  </r>
  <r>
    <n v="100"/>
    <n v="2"/>
    <n v="2"/>
    <x v="0"/>
    <x v="49"/>
    <n v="2"/>
    <x v="1"/>
    <s v="USD"/>
    <n v="1376629200"/>
    <n v="1378530000"/>
    <b v="0"/>
    <b v="1"/>
    <x v="14"/>
    <x v="7"/>
    <x v="14"/>
  </r>
  <r>
    <n v="900"/>
    <n v="13772"/>
    <n v="1530"/>
    <x v="1"/>
    <x v="302"/>
    <n v="46.060200668896321"/>
    <x v="1"/>
    <s v="USD"/>
    <n v="1572152400"/>
    <n v="1572152400"/>
    <b v="0"/>
    <b v="0"/>
    <x v="3"/>
    <x v="3"/>
    <x v="3"/>
  </r>
  <r>
    <n v="7300"/>
    <n v="2946"/>
    <n v="40"/>
    <x v="0"/>
    <x v="174"/>
    <n v="73.650000000000006"/>
    <x v="1"/>
    <s v="USD"/>
    <n v="1325829600"/>
    <n v="1329890400"/>
    <b v="0"/>
    <b v="1"/>
    <x v="12"/>
    <x v="4"/>
    <x v="12"/>
  </r>
  <r>
    <n v="195800"/>
    <n v="168820"/>
    <n v="86"/>
    <x v="0"/>
    <x v="303"/>
    <n v="55.99336650082919"/>
    <x v="0"/>
    <s v="CAD"/>
    <n v="1273640400"/>
    <n v="1276750800"/>
    <b v="0"/>
    <b v="1"/>
    <x v="3"/>
    <x v="3"/>
    <x v="3"/>
  </r>
  <r>
    <n v="48900"/>
    <n v="154321"/>
    <n v="316"/>
    <x v="1"/>
    <x v="304"/>
    <n v="68.985695127402778"/>
    <x v="1"/>
    <s v="USD"/>
    <n v="1510639200"/>
    <n v="1510898400"/>
    <b v="0"/>
    <b v="0"/>
    <x v="3"/>
    <x v="3"/>
    <x v="3"/>
  </r>
  <r>
    <n v="29600"/>
    <n v="26527"/>
    <n v="90"/>
    <x v="0"/>
    <x v="305"/>
    <n v="60.981609195402299"/>
    <x v="1"/>
    <s v="USD"/>
    <n v="1528088400"/>
    <n v="1532408400"/>
    <b v="0"/>
    <b v="0"/>
    <x v="3"/>
    <x v="3"/>
    <x v="3"/>
  </r>
  <r>
    <n v="39300"/>
    <n v="71583"/>
    <n v="182"/>
    <x v="1"/>
    <x v="306"/>
    <n v="110.98139534883721"/>
    <x v="1"/>
    <s v="USD"/>
    <n v="1359525600"/>
    <n v="1360562400"/>
    <b v="1"/>
    <b v="0"/>
    <x v="4"/>
    <x v="4"/>
    <x v="4"/>
  </r>
  <r>
    <n v="3400"/>
    <n v="12100"/>
    <n v="356"/>
    <x v="1"/>
    <x v="307"/>
    <n v="25"/>
    <x v="3"/>
    <s v="DKK"/>
    <n v="1570942800"/>
    <n v="1571547600"/>
    <b v="0"/>
    <b v="0"/>
    <x v="3"/>
    <x v="3"/>
    <x v="3"/>
  </r>
  <r>
    <n v="9200"/>
    <n v="12129"/>
    <n v="132"/>
    <x v="1"/>
    <x v="110"/>
    <n v="78.759740259740255"/>
    <x v="0"/>
    <s v="CAD"/>
    <n v="1466398800"/>
    <n v="1468126800"/>
    <b v="0"/>
    <b v="0"/>
    <x v="4"/>
    <x v="4"/>
    <x v="4"/>
  </r>
  <r>
    <n v="135600"/>
    <n v="62804"/>
    <n v="46"/>
    <x v="0"/>
    <x v="308"/>
    <n v="87.960784313725483"/>
    <x v="1"/>
    <s v="USD"/>
    <n v="1492491600"/>
    <n v="1492837200"/>
    <b v="0"/>
    <b v="0"/>
    <x v="1"/>
    <x v="1"/>
    <x v="1"/>
  </r>
  <r>
    <n v="153700"/>
    <n v="55536"/>
    <n v="36"/>
    <x v="2"/>
    <x v="309"/>
    <n v="49.987398739873989"/>
    <x v="1"/>
    <s v="USD"/>
    <n v="1430197200"/>
    <n v="1430197200"/>
    <b v="0"/>
    <b v="0"/>
    <x v="20"/>
    <x v="6"/>
    <x v="20"/>
  </r>
  <r>
    <n v="7800"/>
    <n v="8161"/>
    <n v="105"/>
    <x v="1"/>
    <x v="172"/>
    <n v="99.524390243902445"/>
    <x v="1"/>
    <s v="USD"/>
    <n v="1496034000"/>
    <n v="1496206800"/>
    <b v="0"/>
    <b v="0"/>
    <x v="3"/>
    <x v="3"/>
    <x v="3"/>
  </r>
  <r>
    <n v="2100"/>
    <n v="14046"/>
    <n v="669"/>
    <x v="1"/>
    <x v="38"/>
    <n v="104.82089552238806"/>
    <x v="1"/>
    <s v="USD"/>
    <n v="1388728800"/>
    <n v="1389592800"/>
    <b v="0"/>
    <b v="0"/>
    <x v="13"/>
    <x v="5"/>
    <x v="13"/>
  </r>
  <r>
    <n v="189500"/>
    <n v="117628"/>
    <n v="62"/>
    <x v="2"/>
    <x v="310"/>
    <n v="108.01469237832875"/>
    <x v="1"/>
    <s v="USD"/>
    <n v="1543298400"/>
    <n v="1545631200"/>
    <b v="0"/>
    <b v="0"/>
    <x v="10"/>
    <x v="4"/>
    <x v="10"/>
  </r>
  <r>
    <n v="188200"/>
    <n v="159405"/>
    <n v="85"/>
    <x v="0"/>
    <x v="311"/>
    <n v="28.998544660724033"/>
    <x v="1"/>
    <s v="USD"/>
    <n v="1271739600"/>
    <n v="1272430800"/>
    <b v="0"/>
    <b v="1"/>
    <x v="0"/>
    <x v="0"/>
    <x v="0"/>
  </r>
  <r>
    <n v="113500"/>
    <n v="12552"/>
    <n v="11"/>
    <x v="0"/>
    <x v="312"/>
    <n v="30.028708133971293"/>
    <x v="1"/>
    <s v="USD"/>
    <n v="1326434400"/>
    <n v="1327903200"/>
    <b v="0"/>
    <b v="0"/>
    <x v="3"/>
    <x v="3"/>
    <x v="3"/>
  </r>
  <r>
    <n v="134600"/>
    <n v="59007"/>
    <n v="44"/>
    <x v="0"/>
    <x v="313"/>
    <n v="41.005559416261292"/>
    <x v="1"/>
    <s v="USD"/>
    <n v="1295244000"/>
    <n v="1296021600"/>
    <b v="0"/>
    <b v="1"/>
    <x v="4"/>
    <x v="4"/>
    <x v="4"/>
  </r>
  <r>
    <n v="1700"/>
    <n v="943"/>
    <n v="55"/>
    <x v="0"/>
    <x v="27"/>
    <n v="62.866666666666667"/>
    <x v="1"/>
    <s v="USD"/>
    <n v="1541221200"/>
    <n v="1543298400"/>
    <b v="0"/>
    <b v="0"/>
    <x v="3"/>
    <x v="3"/>
    <x v="3"/>
  </r>
  <r>
    <n v="163700"/>
    <n v="93963"/>
    <n v="57"/>
    <x v="0"/>
    <x v="314"/>
    <n v="47.005002501250623"/>
    <x v="0"/>
    <s v="CAD"/>
    <n v="1336280400"/>
    <n v="1336366800"/>
    <b v="0"/>
    <b v="0"/>
    <x v="4"/>
    <x v="4"/>
    <x v="4"/>
  </r>
  <r>
    <n v="113800"/>
    <n v="140469"/>
    <n v="123"/>
    <x v="1"/>
    <x v="315"/>
    <n v="26.997693638285604"/>
    <x v="1"/>
    <s v="USD"/>
    <n v="1324533600"/>
    <n v="1325052000"/>
    <b v="0"/>
    <b v="0"/>
    <x v="2"/>
    <x v="2"/>
    <x v="2"/>
  </r>
  <r>
    <n v="5000"/>
    <n v="6423"/>
    <n v="128"/>
    <x v="1"/>
    <x v="115"/>
    <n v="68.329787234042556"/>
    <x v="1"/>
    <s v="USD"/>
    <n v="1498366800"/>
    <n v="1499576400"/>
    <b v="0"/>
    <b v="0"/>
    <x v="3"/>
    <x v="3"/>
    <x v="3"/>
  </r>
  <r>
    <n v="9400"/>
    <n v="6015"/>
    <n v="64"/>
    <x v="0"/>
    <x v="316"/>
    <n v="50.974576271186443"/>
    <x v="1"/>
    <s v="USD"/>
    <n v="1498712400"/>
    <n v="1501304400"/>
    <b v="0"/>
    <b v="1"/>
    <x v="8"/>
    <x v="2"/>
    <x v="8"/>
  </r>
  <r>
    <n v="8700"/>
    <n v="11075"/>
    <n v="127"/>
    <x v="1"/>
    <x v="317"/>
    <n v="54.024390243902438"/>
    <x v="1"/>
    <s v="USD"/>
    <n v="1271480400"/>
    <n v="1273208400"/>
    <b v="0"/>
    <b v="1"/>
    <x v="3"/>
    <x v="3"/>
    <x v="3"/>
  </r>
  <r>
    <n v="147800"/>
    <n v="15723"/>
    <n v="11"/>
    <x v="0"/>
    <x v="318"/>
    <n v="97.055555555555557"/>
    <x v="1"/>
    <s v="USD"/>
    <n v="1316667600"/>
    <n v="1316840400"/>
    <b v="0"/>
    <b v="1"/>
    <x v="0"/>
    <x v="0"/>
    <x v="0"/>
  </r>
  <r>
    <n v="5100"/>
    <n v="2064"/>
    <n v="40"/>
    <x v="0"/>
    <x v="100"/>
    <n v="24.867469879518072"/>
    <x v="1"/>
    <s v="USD"/>
    <n v="1524027600"/>
    <n v="1524546000"/>
    <b v="0"/>
    <b v="0"/>
    <x v="7"/>
    <x v="1"/>
    <x v="7"/>
  </r>
  <r>
    <n v="2700"/>
    <n v="7767"/>
    <n v="288"/>
    <x v="1"/>
    <x v="45"/>
    <n v="84.423913043478265"/>
    <x v="1"/>
    <s v="USD"/>
    <n v="1438059600"/>
    <n v="1438578000"/>
    <b v="0"/>
    <b v="0"/>
    <x v="14"/>
    <x v="7"/>
    <x v="14"/>
  </r>
  <r>
    <n v="1800"/>
    <n v="10313"/>
    <n v="573"/>
    <x v="1"/>
    <x v="319"/>
    <n v="47.091324200913242"/>
    <x v="1"/>
    <s v="USD"/>
    <n v="1361944800"/>
    <n v="1362549600"/>
    <b v="0"/>
    <b v="0"/>
    <x v="3"/>
    <x v="3"/>
    <x v="3"/>
  </r>
  <r>
    <n v="174500"/>
    <n v="197018"/>
    <n v="113"/>
    <x v="1"/>
    <x v="320"/>
    <n v="77.996041171813147"/>
    <x v="1"/>
    <s v="USD"/>
    <n v="1410584400"/>
    <n v="1413349200"/>
    <b v="0"/>
    <b v="1"/>
    <x v="3"/>
    <x v="3"/>
    <x v="3"/>
  </r>
  <r>
    <n v="101400"/>
    <n v="47037"/>
    <n v="46"/>
    <x v="0"/>
    <x v="321"/>
    <n v="62.967871485943775"/>
    <x v="1"/>
    <s v="USD"/>
    <n v="1297404000"/>
    <n v="1298008800"/>
    <b v="0"/>
    <b v="0"/>
    <x v="10"/>
    <x v="4"/>
    <x v="10"/>
  </r>
  <r>
    <n v="191000"/>
    <n v="173191"/>
    <n v="91"/>
    <x v="3"/>
    <x v="322"/>
    <n v="81.006080449017773"/>
    <x v="1"/>
    <s v="USD"/>
    <n v="1392012000"/>
    <n v="1394427600"/>
    <b v="0"/>
    <b v="1"/>
    <x v="14"/>
    <x v="7"/>
    <x v="14"/>
  </r>
  <r>
    <n v="8100"/>
    <n v="5487"/>
    <n v="68"/>
    <x v="0"/>
    <x v="286"/>
    <n v="65.321428571428569"/>
    <x v="1"/>
    <s v="USD"/>
    <n v="1569733200"/>
    <n v="1572670800"/>
    <b v="0"/>
    <b v="0"/>
    <x v="3"/>
    <x v="3"/>
    <x v="3"/>
  </r>
  <r>
    <n v="5100"/>
    <n v="9817"/>
    <n v="192"/>
    <x v="1"/>
    <x v="115"/>
    <n v="104.43617021276596"/>
    <x v="1"/>
    <s v="USD"/>
    <n v="1529643600"/>
    <n v="1531112400"/>
    <b v="1"/>
    <b v="0"/>
    <x v="3"/>
    <x v="3"/>
    <x v="3"/>
  </r>
  <r>
    <n v="7700"/>
    <n v="6369"/>
    <n v="83"/>
    <x v="0"/>
    <x v="222"/>
    <n v="69.989010989010993"/>
    <x v="1"/>
    <s v="USD"/>
    <n v="1399006800"/>
    <n v="1400734800"/>
    <b v="0"/>
    <b v="0"/>
    <x v="3"/>
    <x v="3"/>
    <x v="3"/>
  </r>
  <r>
    <n v="121400"/>
    <n v="65755"/>
    <n v="54"/>
    <x v="0"/>
    <x v="323"/>
    <n v="83.023989898989896"/>
    <x v="1"/>
    <s v="USD"/>
    <n v="1385359200"/>
    <n v="1386741600"/>
    <b v="0"/>
    <b v="1"/>
    <x v="4"/>
    <x v="4"/>
    <x v="4"/>
  </r>
  <r>
    <n v="5400"/>
    <n v="903"/>
    <n v="17"/>
    <x v="3"/>
    <x v="234"/>
    <n v="90.3"/>
    <x v="0"/>
    <s v="CAD"/>
    <n v="1480572000"/>
    <n v="1481781600"/>
    <b v="1"/>
    <b v="0"/>
    <x v="3"/>
    <x v="3"/>
    <x v="3"/>
  </r>
  <r>
    <n v="152400"/>
    <n v="178120"/>
    <n v="117"/>
    <x v="1"/>
    <x v="324"/>
    <n v="103.98131932282546"/>
    <x v="6"/>
    <s v="EUR"/>
    <n v="1418623200"/>
    <n v="1419660000"/>
    <b v="0"/>
    <b v="1"/>
    <x v="3"/>
    <x v="3"/>
    <x v="3"/>
  </r>
  <r>
    <n v="1300"/>
    <n v="13678"/>
    <n v="1052"/>
    <x v="1"/>
    <x v="61"/>
    <n v="54.931726907630519"/>
    <x v="1"/>
    <s v="USD"/>
    <n v="1555736400"/>
    <n v="1555822800"/>
    <b v="0"/>
    <b v="0"/>
    <x v="17"/>
    <x v="1"/>
    <x v="17"/>
  </r>
  <r>
    <n v="8100"/>
    <n v="9969"/>
    <n v="123"/>
    <x v="1"/>
    <x v="325"/>
    <n v="51.921875"/>
    <x v="1"/>
    <s v="USD"/>
    <n v="1442120400"/>
    <n v="1442379600"/>
    <b v="0"/>
    <b v="1"/>
    <x v="10"/>
    <x v="4"/>
    <x v="10"/>
  </r>
  <r>
    <n v="8300"/>
    <n v="14827"/>
    <n v="179"/>
    <x v="1"/>
    <x v="326"/>
    <n v="60.02834008097166"/>
    <x v="1"/>
    <s v="USD"/>
    <n v="1362376800"/>
    <n v="1364965200"/>
    <b v="0"/>
    <b v="0"/>
    <x v="3"/>
    <x v="3"/>
    <x v="3"/>
  </r>
  <r>
    <n v="28400"/>
    <n v="100900"/>
    <n v="355"/>
    <x v="1"/>
    <x v="327"/>
    <n v="44.003488879197555"/>
    <x v="1"/>
    <s v="USD"/>
    <n v="1478408400"/>
    <n v="1479016800"/>
    <b v="0"/>
    <b v="0"/>
    <x v="22"/>
    <x v="4"/>
    <x v="22"/>
  </r>
  <r>
    <n v="102500"/>
    <n v="165954"/>
    <n v="162"/>
    <x v="1"/>
    <x v="328"/>
    <n v="53.003513254551258"/>
    <x v="1"/>
    <s v="USD"/>
    <n v="1498798800"/>
    <n v="1499662800"/>
    <b v="0"/>
    <b v="0"/>
    <x v="19"/>
    <x v="4"/>
    <x v="19"/>
  </r>
  <r>
    <n v="7000"/>
    <n v="1744"/>
    <n v="25"/>
    <x v="0"/>
    <x v="235"/>
    <n v="54.5"/>
    <x v="1"/>
    <s v="USD"/>
    <n v="1335416400"/>
    <n v="1337835600"/>
    <b v="0"/>
    <b v="0"/>
    <x v="8"/>
    <x v="2"/>
    <x v="8"/>
  </r>
  <r>
    <n v="5400"/>
    <n v="10731"/>
    <n v="199"/>
    <x v="1"/>
    <x v="182"/>
    <n v="75.04195804195804"/>
    <x v="6"/>
    <s v="EUR"/>
    <n v="1504328400"/>
    <n v="1505710800"/>
    <b v="0"/>
    <b v="0"/>
    <x v="3"/>
    <x v="3"/>
    <x v="3"/>
  </r>
  <r>
    <n v="9300"/>
    <n v="3232"/>
    <n v="35"/>
    <x v="3"/>
    <x v="329"/>
    <n v="35.911111111111111"/>
    <x v="1"/>
    <s v="USD"/>
    <n v="1285822800"/>
    <n v="1287464400"/>
    <b v="0"/>
    <b v="0"/>
    <x v="3"/>
    <x v="3"/>
    <x v="3"/>
  </r>
  <r>
    <n v="6200"/>
    <n v="10938"/>
    <n v="176"/>
    <x v="1"/>
    <x v="102"/>
    <n v="36.952702702702702"/>
    <x v="1"/>
    <s v="USD"/>
    <n v="1311483600"/>
    <n v="1311656400"/>
    <b v="0"/>
    <b v="1"/>
    <x v="7"/>
    <x v="1"/>
    <x v="7"/>
  </r>
  <r>
    <n v="2100"/>
    <n v="10739"/>
    <n v="511"/>
    <x v="1"/>
    <x v="73"/>
    <n v="63.170588235294119"/>
    <x v="1"/>
    <s v="USD"/>
    <n v="1291356000"/>
    <n v="1293170400"/>
    <b v="0"/>
    <b v="1"/>
    <x v="3"/>
    <x v="3"/>
    <x v="3"/>
  </r>
  <r>
    <n v="6800"/>
    <n v="5579"/>
    <n v="82"/>
    <x v="0"/>
    <x v="129"/>
    <n v="29.99462365591398"/>
    <x v="1"/>
    <s v="USD"/>
    <n v="1355810400"/>
    <n v="1355983200"/>
    <b v="0"/>
    <b v="0"/>
    <x v="8"/>
    <x v="2"/>
    <x v="8"/>
  </r>
  <r>
    <n v="155200"/>
    <n v="37754"/>
    <n v="24"/>
    <x v="3"/>
    <x v="330"/>
    <n v="86"/>
    <x v="4"/>
    <s v="GBP"/>
    <n v="1513663200"/>
    <n v="1515045600"/>
    <b v="0"/>
    <b v="0"/>
    <x v="19"/>
    <x v="4"/>
    <x v="19"/>
  </r>
  <r>
    <n v="89900"/>
    <n v="45384"/>
    <n v="50"/>
    <x v="0"/>
    <x v="331"/>
    <n v="75.014876033057845"/>
    <x v="1"/>
    <s v="USD"/>
    <n v="1365915600"/>
    <n v="1366088400"/>
    <b v="0"/>
    <b v="1"/>
    <x v="11"/>
    <x v="6"/>
    <x v="11"/>
  </r>
  <r>
    <n v="900"/>
    <n v="8703"/>
    <n v="967"/>
    <x v="1"/>
    <x v="99"/>
    <n v="101.19767441860465"/>
    <x v="3"/>
    <s v="DKK"/>
    <n v="1551852000"/>
    <n v="1553317200"/>
    <b v="0"/>
    <b v="0"/>
    <x v="11"/>
    <x v="6"/>
    <x v="11"/>
  </r>
  <r>
    <n v="100"/>
    <n v="4"/>
    <n v="4"/>
    <x v="0"/>
    <x v="49"/>
    <n v="4"/>
    <x v="0"/>
    <s v="CAD"/>
    <n v="1540098000"/>
    <n v="1542088800"/>
    <b v="0"/>
    <b v="0"/>
    <x v="10"/>
    <x v="4"/>
    <x v="10"/>
  </r>
  <r>
    <n v="148400"/>
    <n v="182302"/>
    <n v="123"/>
    <x v="1"/>
    <x v="332"/>
    <n v="29.001272669424118"/>
    <x v="1"/>
    <s v="USD"/>
    <n v="1500440400"/>
    <n v="1503118800"/>
    <b v="0"/>
    <b v="0"/>
    <x v="1"/>
    <x v="1"/>
    <x v="1"/>
  </r>
  <r>
    <n v="4800"/>
    <n v="3045"/>
    <n v="63"/>
    <x v="0"/>
    <x v="249"/>
    <n v="98.225806451612897"/>
    <x v="1"/>
    <s v="USD"/>
    <n v="1278392400"/>
    <n v="1278478800"/>
    <b v="0"/>
    <b v="0"/>
    <x v="6"/>
    <x v="4"/>
    <x v="6"/>
  </r>
  <r>
    <n v="182400"/>
    <n v="102749"/>
    <n v="56"/>
    <x v="0"/>
    <x v="333"/>
    <n v="87.001693480101608"/>
    <x v="1"/>
    <s v="USD"/>
    <n v="1480572000"/>
    <n v="1484114400"/>
    <b v="0"/>
    <b v="0"/>
    <x v="22"/>
    <x v="4"/>
    <x v="22"/>
  </r>
  <r>
    <n v="4000"/>
    <n v="1763"/>
    <n v="44"/>
    <x v="0"/>
    <x v="334"/>
    <n v="45.205128205128204"/>
    <x v="1"/>
    <s v="USD"/>
    <n v="1382331600"/>
    <n v="1385445600"/>
    <b v="0"/>
    <b v="1"/>
    <x v="6"/>
    <x v="4"/>
    <x v="6"/>
  </r>
  <r>
    <n v="116500"/>
    <n v="137904"/>
    <n v="118"/>
    <x v="1"/>
    <x v="335"/>
    <n v="37.001341561577675"/>
    <x v="1"/>
    <s v="USD"/>
    <n v="1316754000"/>
    <n v="1318741200"/>
    <b v="0"/>
    <b v="0"/>
    <x v="3"/>
    <x v="3"/>
    <x v="3"/>
  </r>
  <r>
    <n v="146400"/>
    <n v="152438"/>
    <n v="104"/>
    <x v="1"/>
    <x v="336"/>
    <n v="94.976947040498445"/>
    <x v="1"/>
    <s v="USD"/>
    <n v="1518242400"/>
    <n v="1518242400"/>
    <b v="0"/>
    <b v="1"/>
    <x v="7"/>
    <x v="1"/>
    <x v="7"/>
  </r>
  <r>
    <n v="5000"/>
    <n v="1332"/>
    <n v="27"/>
    <x v="0"/>
    <x v="337"/>
    <n v="28.956521739130434"/>
    <x v="1"/>
    <s v="USD"/>
    <n v="1476421200"/>
    <n v="1476594000"/>
    <b v="0"/>
    <b v="0"/>
    <x v="3"/>
    <x v="3"/>
    <x v="3"/>
  </r>
  <r>
    <n v="33800"/>
    <n v="118706"/>
    <n v="351"/>
    <x v="1"/>
    <x v="338"/>
    <n v="55.993396226415094"/>
    <x v="1"/>
    <s v="USD"/>
    <n v="1269752400"/>
    <n v="1273554000"/>
    <b v="0"/>
    <b v="0"/>
    <x v="3"/>
    <x v="3"/>
    <x v="3"/>
  </r>
  <r>
    <n v="6300"/>
    <n v="5674"/>
    <n v="90"/>
    <x v="0"/>
    <x v="339"/>
    <n v="54.038095238095238"/>
    <x v="1"/>
    <s v="USD"/>
    <n v="1419746400"/>
    <n v="1421906400"/>
    <b v="0"/>
    <b v="0"/>
    <x v="4"/>
    <x v="4"/>
    <x v="4"/>
  </r>
  <r>
    <n v="2400"/>
    <n v="4119"/>
    <n v="172"/>
    <x v="1"/>
    <x v="126"/>
    <n v="82.38"/>
    <x v="1"/>
    <s v="USD"/>
    <n v="1281330000"/>
    <n v="1281589200"/>
    <b v="0"/>
    <b v="0"/>
    <x v="3"/>
    <x v="3"/>
    <x v="3"/>
  </r>
  <r>
    <n v="98800"/>
    <n v="139354"/>
    <n v="141"/>
    <x v="1"/>
    <x v="340"/>
    <n v="66.997115384615384"/>
    <x v="1"/>
    <s v="USD"/>
    <n v="1398661200"/>
    <n v="1400389200"/>
    <b v="0"/>
    <b v="0"/>
    <x v="6"/>
    <x v="4"/>
    <x v="6"/>
  </r>
  <r>
    <n v="188800"/>
    <n v="57734"/>
    <n v="31"/>
    <x v="0"/>
    <x v="341"/>
    <n v="107.91401869158878"/>
    <x v="1"/>
    <s v="USD"/>
    <n v="1359525600"/>
    <n v="1362808800"/>
    <b v="0"/>
    <b v="0"/>
    <x v="20"/>
    <x v="6"/>
    <x v="20"/>
  </r>
  <r>
    <n v="134300"/>
    <n v="145265"/>
    <n v="108"/>
    <x v="1"/>
    <x v="342"/>
    <n v="69.009501187648453"/>
    <x v="1"/>
    <s v="USD"/>
    <n v="1388469600"/>
    <n v="1388815200"/>
    <b v="0"/>
    <b v="0"/>
    <x v="10"/>
    <x v="4"/>
    <x v="10"/>
  </r>
  <r>
    <n v="71200"/>
    <n v="95020"/>
    <n v="133"/>
    <x v="1"/>
    <x v="343"/>
    <n v="39.006568144499177"/>
    <x v="1"/>
    <s v="USD"/>
    <n v="1518328800"/>
    <n v="1519538400"/>
    <b v="0"/>
    <b v="0"/>
    <x v="3"/>
    <x v="3"/>
    <x v="3"/>
  </r>
  <r>
    <n v="4700"/>
    <n v="8829"/>
    <n v="188"/>
    <x v="1"/>
    <x v="175"/>
    <n v="110.3625"/>
    <x v="1"/>
    <s v="USD"/>
    <n v="1517032800"/>
    <n v="1517810400"/>
    <b v="0"/>
    <b v="0"/>
    <x v="18"/>
    <x v="5"/>
    <x v="18"/>
  </r>
  <r>
    <n v="1200"/>
    <n v="3984"/>
    <n v="332"/>
    <x v="1"/>
    <x v="344"/>
    <n v="94.857142857142861"/>
    <x v="1"/>
    <s v="USD"/>
    <n v="1368594000"/>
    <n v="1370581200"/>
    <b v="0"/>
    <b v="1"/>
    <x v="8"/>
    <x v="2"/>
    <x v="8"/>
  </r>
  <r>
    <n v="1400"/>
    <n v="8053"/>
    <n v="575"/>
    <x v="1"/>
    <x v="279"/>
    <n v="57.935251798561154"/>
    <x v="0"/>
    <s v="CAD"/>
    <n v="1448258400"/>
    <n v="1448863200"/>
    <b v="0"/>
    <b v="1"/>
    <x v="2"/>
    <x v="2"/>
    <x v="2"/>
  </r>
  <r>
    <n v="4000"/>
    <n v="1620"/>
    <n v="41"/>
    <x v="0"/>
    <x v="36"/>
    <n v="101.25"/>
    <x v="1"/>
    <s v="USD"/>
    <n v="1555218000"/>
    <n v="1556600400"/>
    <b v="0"/>
    <b v="0"/>
    <x v="3"/>
    <x v="3"/>
    <x v="3"/>
  </r>
  <r>
    <n v="5600"/>
    <n v="10328"/>
    <n v="184"/>
    <x v="1"/>
    <x v="122"/>
    <n v="64.95597484276729"/>
    <x v="1"/>
    <s v="USD"/>
    <n v="1431925200"/>
    <n v="1432098000"/>
    <b v="0"/>
    <b v="0"/>
    <x v="6"/>
    <x v="4"/>
    <x v="6"/>
  </r>
  <r>
    <n v="3600"/>
    <n v="10289"/>
    <n v="286"/>
    <x v="1"/>
    <x v="345"/>
    <n v="27.00524934383202"/>
    <x v="1"/>
    <s v="USD"/>
    <n v="1481522400"/>
    <n v="1482127200"/>
    <b v="0"/>
    <b v="0"/>
    <x v="8"/>
    <x v="2"/>
    <x v="8"/>
  </r>
  <r>
    <n v="3100"/>
    <n v="9889"/>
    <n v="319"/>
    <x v="1"/>
    <x v="346"/>
    <n v="50.97422680412371"/>
    <x v="4"/>
    <s v="GBP"/>
    <n v="1335934800"/>
    <n v="1335934800"/>
    <b v="0"/>
    <b v="1"/>
    <x v="0"/>
    <x v="0"/>
    <x v="0"/>
  </r>
  <r>
    <n v="153800"/>
    <n v="60342"/>
    <n v="39"/>
    <x v="0"/>
    <x v="347"/>
    <n v="104.94260869565217"/>
    <x v="1"/>
    <s v="USD"/>
    <n v="1552280400"/>
    <n v="1556946000"/>
    <b v="0"/>
    <b v="0"/>
    <x v="1"/>
    <x v="1"/>
    <x v="1"/>
  </r>
  <r>
    <n v="5000"/>
    <n v="8907"/>
    <n v="178"/>
    <x v="1"/>
    <x v="88"/>
    <n v="84.028301886792448"/>
    <x v="1"/>
    <s v="USD"/>
    <n v="1529989200"/>
    <n v="1530075600"/>
    <b v="0"/>
    <b v="0"/>
    <x v="5"/>
    <x v="1"/>
    <x v="5"/>
  </r>
  <r>
    <n v="4000"/>
    <n v="14606"/>
    <n v="365"/>
    <x v="1"/>
    <x v="23"/>
    <n v="102.85915492957747"/>
    <x v="1"/>
    <s v="USD"/>
    <n v="1418709600"/>
    <n v="1418796000"/>
    <b v="0"/>
    <b v="0"/>
    <x v="19"/>
    <x v="4"/>
    <x v="19"/>
  </r>
  <r>
    <n v="7400"/>
    <n v="8432"/>
    <n v="114"/>
    <x v="1"/>
    <x v="57"/>
    <n v="39.962085308056871"/>
    <x v="1"/>
    <s v="USD"/>
    <n v="1372136400"/>
    <n v="1372482000"/>
    <b v="0"/>
    <b v="1"/>
    <x v="18"/>
    <x v="5"/>
    <x v="18"/>
  </r>
  <r>
    <n v="191500"/>
    <n v="57122"/>
    <n v="30"/>
    <x v="0"/>
    <x v="348"/>
    <n v="51.001785714285717"/>
    <x v="1"/>
    <s v="USD"/>
    <n v="1533877200"/>
    <n v="1534395600"/>
    <b v="0"/>
    <b v="0"/>
    <x v="13"/>
    <x v="5"/>
    <x v="13"/>
  </r>
  <r>
    <n v="8500"/>
    <n v="4613"/>
    <n v="54"/>
    <x v="0"/>
    <x v="86"/>
    <n v="40.823008849557525"/>
    <x v="1"/>
    <s v="USD"/>
    <n v="1309064400"/>
    <n v="1311397200"/>
    <b v="0"/>
    <b v="0"/>
    <x v="22"/>
    <x v="4"/>
    <x v="22"/>
  </r>
  <r>
    <n v="68800"/>
    <n v="162603"/>
    <n v="236"/>
    <x v="1"/>
    <x v="349"/>
    <n v="58.999637155297535"/>
    <x v="1"/>
    <s v="USD"/>
    <n v="1425877200"/>
    <n v="1426914000"/>
    <b v="0"/>
    <b v="0"/>
    <x v="8"/>
    <x v="2"/>
    <x v="8"/>
  </r>
  <r>
    <n v="2400"/>
    <n v="12310"/>
    <n v="513"/>
    <x v="1"/>
    <x v="350"/>
    <n v="71.156069364161851"/>
    <x v="4"/>
    <s v="GBP"/>
    <n v="1501304400"/>
    <n v="1501477200"/>
    <b v="0"/>
    <b v="0"/>
    <x v="0"/>
    <x v="0"/>
    <x v="0"/>
  </r>
  <r>
    <n v="8600"/>
    <n v="8656"/>
    <n v="101"/>
    <x v="1"/>
    <x v="215"/>
    <n v="99.494252873563212"/>
    <x v="1"/>
    <s v="USD"/>
    <n v="1268287200"/>
    <n v="1269061200"/>
    <b v="0"/>
    <b v="1"/>
    <x v="14"/>
    <x v="7"/>
    <x v="14"/>
  </r>
  <r>
    <n v="196600"/>
    <n v="159931"/>
    <n v="81"/>
    <x v="0"/>
    <x v="351"/>
    <n v="103.98634590377114"/>
    <x v="1"/>
    <s v="USD"/>
    <n v="1412139600"/>
    <n v="1415772000"/>
    <b v="0"/>
    <b v="1"/>
    <x v="3"/>
    <x v="3"/>
    <x v="3"/>
  </r>
  <r>
    <n v="4200"/>
    <n v="689"/>
    <n v="16"/>
    <x v="0"/>
    <x v="352"/>
    <n v="76.555555555555557"/>
    <x v="1"/>
    <s v="USD"/>
    <n v="1330063200"/>
    <n v="1331013600"/>
    <b v="0"/>
    <b v="1"/>
    <x v="13"/>
    <x v="5"/>
    <x v="13"/>
  </r>
  <r>
    <n v="91400"/>
    <n v="48236"/>
    <n v="53"/>
    <x v="0"/>
    <x v="353"/>
    <n v="87.068592057761734"/>
    <x v="1"/>
    <s v="USD"/>
    <n v="1576130400"/>
    <n v="1576735200"/>
    <b v="0"/>
    <b v="0"/>
    <x v="3"/>
    <x v="3"/>
    <x v="3"/>
  </r>
  <r>
    <n v="29600"/>
    <n v="77021"/>
    <n v="260"/>
    <x v="1"/>
    <x v="354"/>
    <n v="48.99554707379135"/>
    <x v="4"/>
    <s v="GBP"/>
    <n v="1407128400"/>
    <n v="1411362000"/>
    <b v="0"/>
    <b v="1"/>
    <x v="0"/>
    <x v="0"/>
    <x v="0"/>
  </r>
  <r>
    <n v="90600"/>
    <n v="27844"/>
    <n v="31"/>
    <x v="0"/>
    <x v="355"/>
    <n v="42.969135802469133"/>
    <x v="4"/>
    <s v="GBP"/>
    <n v="1560142800"/>
    <n v="1563685200"/>
    <b v="0"/>
    <b v="0"/>
    <x v="3"/>
    <x v="3"/>
    <x v="3"/>
  </r>
  <r>
    <n v="5200"/>
    <n v="702"/>
    <n v="14"/>
    <x v="0"/>
    <x v="356"/>
    <n v="33.428571428571431"/>
    <x v="4"/>
    <s v="GBP"/>
    <n v="1520575200"/>
    <n v="1521867600"/>
    <b v="0"/>
    <b v="1"/>
    <x v="18"/>
    <x v="5"/>
    <x v="18"/>
  </r>
  <r>
    <n v="110300"/>
    <n v="197024"/>
    <n v="179"/>
    <x v="1"/>
    <x v="357"/>
    <n v="83.982949701619773"/>
    <x v="1"/>
    <s v="USD"/>
    <n v="1492664400"/>
    <n v="1495515600"/>
    <b v="0"/>
    <b v="0"/>
    <x v="3"/>
    <x v="3"/>
    <x v="3"/>
  </r>
  <r>
    <n v="5300"/>
    <n v="11663"/>
    <n v="220"/>
    <x v="1"/>
    <x v="127"/>
    <n v="101.41739130434783"/>
    <x v="1"/>
    <s v="USD"/>
    <n v="1454479200"/>
    <n v="1455948000"/>
    <b v="0"/>
    <b v="0"/>
    <x v="3"/>
    <x v="3"/>
    <x v="3"/>
  </r>
  <r>
    <n v="9200"/>
    <n v="9339"/>
    <n v="102"/>
    <x v="1"/>
    <x v="72"/>
    <n v="109.87058823529412"/>
    <x v="6"/>
    <s v="EUR"/>
    <n v="1281934800"/>
    <n v="1282366800"/>
    <b v="0"/>
    <b v="0"/>
    <x v="8"/>
    <x v="2"/>
    <x v="8"/>
  </r>
  <r>
    <n v="2400"/>
    <n v="4596"/>
    <n v="192"/>
    <x v="1"/>
    <x v="358"/>
    <n v="31.916666666666668"/>
    <x v="1"/>
    <s v="USD"/>
    <n v="1573970400"/>
    <n v="1574575200"/>
    <b v="0"/>
    <b v="0"/>
    <x v="23"/>
    <x v="8"/>
    <x v="23"/>
  </r>
  <r>
    <n v="56800"/>
    <n v="173437"/>
    <n v="305"/>
    <x v="1"/>
    <x v="120"/>
    <n v="70.993450675399103"/>
    <x v="1"/>
    <s v="USD"/>
    <n v="1372654800"/>
    <n v="1374901200"/>
    <b v="0"/>
    <b v="1"/>
    <x v="0"/>
    <x v="0"/>
    <x v="0"/>
  </r>
  <r>
    <n v="191000"/>
    <n v="45831"/>
    <n v="24"/>
    <x v="3"/>
    <x v="359"/>
    <n v="77.026890756302521"/>
    <x v="1"/>
    <s v="USD"/>
    <n v="1275886800"/>
    <n v="1278910800"/>
    <b v="1"/>
    <b v="1"/>
    <x v="12"/>
    <x v="4"/>
    <x v="12"/>
  </r>
  <r>
    <n v="900"/>
    <n v="6514"/>
    <n v="724"/>
    <x v="1"/>
    <x v="251"/>
    <n v="101.78125"/>
    <x v="1"/>
    <s v="USD"/>
    <n v="1561784400"/>
    <n v="1562907600"/>
    <b v="0"/>
    <b v="0"/>
    <x v="14"/>
    <x v="7"/>
    <x v="14"/>
  </r>
  <r>
    <n v="2500"/>
    <n v="13684"/>
    <n v="547"/>
    <x v="1"/>
    <x v="360"/>
    <n v="51.059701492537314"/>
    <x v="1"/>
    <s v="USD"/>
    <n v="1332392400"/>
    <n v="1332478800"/>
    <b v="0"/>
    <b v="0"/>
    <x v="8"/>
    <x v="2"/>
    <x v="8"/>
  </r>
  <r>
    <n v="3200"/>
    <n v="13264"/>
    <n v="415"/>
    <x v="1"/>
    <x v="135"/>
    <n v="68.02051282051282"/>
    <x v="3"/>
    <s v="DKK"/>
    <n v="1402376400"/>
    <n v="1402722000"/>
    <b v="0"/>
    <b v="0"/>
    <x v="3"/>
    <x v="3"/>
    <x v="3"/>
  </r>
  <r>
    <n v="183800"/>
    <n v="1667"/>
    <n v="1"/>
    <x v="0"/>
    <x v="71"/>
    <n v="30.87037037037037"/>
    <x v="1"/>
    <s v="USD"/>
    <n v="1495342800"/>
    <n v="1496811600"/>
    <b v="0"/>
    <b v="0"/>
    <x v="10"/>
    <x v="4"/>
    <x v="10"/>
  </r>
  <r>
    <n v="9800"/>
    <n v="3349"/>
    <n v="34"/>
    <x v="0"/>
    <x v="53"/>
    <n v="27.908333333333335"/>
    <x v="1"/>
    <s v="USD"/>
    <n v="1482213600"/>
    <n v="1482213600"/>
    <b v="0"/>
    <b v="1"/>
    <x v="8"/>
    <x v="2"/>
    <x v="8"/>
  </r>
  <r>
    <n v="193400"/>
    <n v="46317"/>
    <n v="24"/>
    <x v="0"/>
    <x v="361"/>
    <n v="79.994818652849744"/>
    <x v="3"/>
    <s v="DKK"/>
    <n v="1420092000"/>
    <n v="1420264800"/>
    <b v="0"/>
    <b v="0"/>
    <x v="2"/>
    <x v="2"/>
    <x v="2"/>
  </r>
  <r>
    <n v="163800"/>
    <n v="78743"/>
    <n v="48"/>
    <x v="0"/>
    <x v="362"/>
    <n v="38.003378378378379"/>
    <x v="1"/>
    <s v="USD"/>
    <n v="1458018000"/>
    <n v="1458450000"/>
    <b v="0"/>
    <b v="1"/>
    <x v="4"/>
    <x v="4"/>
    <x v="4"/>
  </r>
  <r>
    <n v="100"/>
    <n v="0"/>
    <n v="0"/>
    <x v="0"/>
    <x v="0"/>
    <n v="0"/>
    <x v="1"/>
    <s v="USD"/>
    <n v="1367384400"/>
    <n v="1369803600"/>
    <b v="0"/>
    <b v="1"/>
    <x v="3"/>
    <x v="3"/>
    <x v="3"/>
  </r>
  <r>
    <n v="153600"/>
    <n v="107743"/>
    <n v="70"/>
    <x v="0"/>
    <x v="363"/>
    <n v="59.990534521158132"/>
    <x v="1"/>
    <s v="USD"/>
    <n v="1363064400"/>
    <n v="1363237200"/>
    <b v="0"/>
    <b v="0"/>
    <x v="4"/>
    <x v="4"/>
    <x v="4"/>
  </r>
  <r>
    <n v="1300"/>
    <n v="6889"/>
    <n v="530"/>
    <x v="1"/>
    <x v="129"/>
    <n v="37.037634408602152"/>
    <x v="2"/>
    <s v="AUD"/>
    <n v="1343365200"/>
    <n v="1345870800"/>
    <b v="0"/>
    <b v="1"/>
    <x v="11"/>
    <x v="6"/>
    <x v="11"/>
  </r>
  <r>
    <n v="25500"/>
    <n v="45983"/>
    <n v="180"/>
    <x v="1"/>
    <x v="364"/>
    <n v="99.963043478260872"/>
    <x v="1"/>
    <s v="USD"/>
    <n v="1435726800"/>
    <n v="1437454800"/>
    <b v="0"/>
    <b v="0"/>
    <x v="6"/>
    <x v="4"/>
    <x v="6"/>
  </r>
  <r>
    <n v="7500"/>
    <n v="6924"/>
    <n v="92"/>
    <x v="0"/>
    <x v="197"/>
    <n v="111.6774193548387"/>
    <x v="6"/>
    <s v="EUR"/>
    <n v="1431925200"/>
    <n v="1432011600"/>
    <b v="0"/>
    <b v="0"/>
    <x v="1"/>
    <x v="1"/>
    <x v="1"/>
  </r>
  <r>
    <n v="89900"/>
    <n v="12497"/>
    <n v="14"/>
    <x v="0"/>
    <x v="365"/>
    <n v="36.014409221902014"/>
    <x v="1"/>
    <s v="USD"/>
    <n v="1362722400"/>
    <n v="1366347600"/>
    <b v="0"/>
    <b v="1"/>
    <x v="15"/>
    <x v="5"/>
    <x v="15"/>
  </r>
  <r>
    <n v="18000"/>
    <n v="166874"/>
    <n v="927"/>
    <x v="1"/>
    <x v="366"/>
    <n v="66.010284810126578"/>
    <x v="1"/>
    <s v="USD"/>
    <n v="1511416800"/>
    <n v="1512885600"/>
    <b v="0"/>
    <b v="1"/>
    <x v="3"/>
    <x v="3"/>
    <x v="3"/>
  </r>
  <r>
    <n v="2100"/>
    <n v="837"/>
    <n v="40"/>
    <x v="0"/>
    <x v="161"/>
    <n v="44.05263157894737"/>
    <x v="1"/>
    <s v="USD"/>
    <n v="1365483600"/>
    <n v="1369717200"/>
    <b v="0"/>
    <b v="1"/>
    <x v="2"/>
    <x v="2"/>
    <x v="2"/>
  </r>
  <r>
    <n v="172700"/>
    <n v="193820"/>
    <n v="112"/>
    <x v="1"/>
    <x v="367"/>
    <n v="52.999726551818434"/>
    <x v="1"/>
    <s v="USD"/>
    <n v="1532840400"/>
    <n v="1534654800"/>
    <b v="0"/>
    <b v="0"/>
    <x v="3"/>
    <x v="3"/>
    <x v="3"/>
  </r>
  <r>
    <n v="168500"/>
    <n v="119510"/>
    <n v="71"/>
    <x v="0"/>
    <x v="368"/>
    <n v="95"/>
    <x v="1"/>
    <s v="USD"/>
    <n v="1336194000"/>
    <n v="1337058000"/>
    <b v="0"/>
    <b v="0"/>
    <x v="3"/>
    <x v="3"/>
    <x v="3"/>
  </r>
  <r>
    <n v="7800"/>
    <n v="9289"/>
    <n v="119"/>
    <x v="1"/>
    <x v="54"/>
    <n v="70.908396946564892"/>
    <x v="2"/>
    <s v="AUD"/>
    <n v="1527742800"/>
    <n v="1529816400"/>
    <b v="0"/>
    <b v="0"/>
    <x v="6"/>
    <x v="4"/>
    <x v="6"/>
  </r>
  <r>
    <n v="147800"/>
    <n v="35498"/>
    <n v="24"/>
    <x v="0"/>
    <x v="369"/>
    <n v="98.060773480662988"/>
    <x v="1"/>
    <s v="USD"/>
    <n v="1564030800"/>
    <n v="1564894800"/>
    <b v="0"/>
    <b v="0"/>
    <x v="3"/>
    <x v="3"/>
    <x v="3"/>
  </r>
  <r>
    <n v="9100"/>
    <n v="12678"/>
    <n v="139"/>
    <x v="1"/>
    <x v="370"/>
    <n v="53.046025104602514"/>
    <x v="1"/>
    <s v="USD"/>
    <n v="1404536400"/>
    <n v="1404622800"/>
    <b v="0"/>
    <b v="1"/>
    <x v="11"/>
    <x v="6"/>
    <x v="11"/>
  </r>
  <r>
    <n v="8300"/>
    <n v="3260"/>
    <n v="39"/>
    <x v="3"/>
    <x v="164"/>
    <n v="93.142857142857139"/>
    <x v="1"/>
    <s v="USD"/>
    <n v="1284008400"/>
    <n v="1284181200"/>
    <b v="0"/>
    <b v="0"/>
    <x v="19"/>
    <x v="4"/>
    <x v="19"/>
  </r>
  <r>
    <n v="138700"/>
    <n v="31123"/>
    <n v="22"/>
    <x v="3"/>
    <x v="371"/>
    <n v="58.945075757575758"/>
    <x v="5"/>
    <s v="CHF"/>
    <n v="1386309600"/>
    <n v="1386741600"/>
    <b v="0"/>
    <b v="1"/>
    <x v="1"/>
    <x v="1"/>
    <x v="1"/>
  </r>
  <r>
    <n v="8600"/>
    <n v="4797"/>
    <n v="56"/>
    <x v="0"/>
    <x v="221"/>
    <n v="36.067669172932334"/>
    <x v="0"/>
    <s v="CAD"/>
    <n v="1324620000"/>
    <n v="1324792800"/>
    <b v="0"/>
    <b v="1"/>
    <x v="3"/>
    <x v="3"/>
    <x v="3"/>
  </r>
  <r>
    <n v="125400"/>
    <n v="53324"/>
    <n v="43"/>
    <x v="0"/>
    <x v="372"/>
    <n v="63.030732860520096"/>
    <x v="1"/>
    <s v="USD"/>
    <n v="1281070800"/>
    <n v="1284354000"/>
    <b v="0"/>
    <b v="0"/>
    <x v="9"/>
    <x v="5"/>
    <x v="9"/>
  </r>
  <r>
    <n v="5900"/>
    <n v="6608"/>
    <n v="112"/>
    <x v="1"/>
    <x v="373"/>
    <n v="84.717948717948715"/>
    <x v="1"/>
    <s v="USD"/>
    <n v="1493960400"/>
    <n v="1494392400"/>
    <b v="0"/>
    <b v="0"/>
    <x v="0"/>
    <x v="0"/>
    <x v="0"/>
  </r>
  <r>
    <n v="8800"/>
    <n v="622"/>
    <n v="7"/>
    <x v="0"/>
    <x v="234"/>
    <n v="62.2"/>
    <x v="1"/>
    <s v="USD"/>
    <n v="1519365600"/>
    <n v="1519538400"/>
    <b v="0"/>
    <b v="1"/>
    <x v="10"/>
    <x v="4"/>
    <x v="10"/>
  </r>
  <r>
    <n v="177700"/>
    <n v="180802"/>
    <n v="102"/>
    <x v="1"/>
    <x v="374"/>
    <n v="101.97518330513255"/>
    <x v="1"/>
    <s v="USD"/>
    <n v="1420696800"/>
    <n v="1421906400"/>
    <b v="0"/>
    <b v="1"/>
    <x v="1"/>
    <x v="1"/>
    <x v="1"/>
  </r>
  <r>
    <n v="800"/>
    <n v="3406"/>
    <n v="426"/>
    <x v="1"/>
    <x v="235"/>
    <n v="106.4375"/>
    <x v="1"/>
    <s v="USD"/>
    <n v="1555650000"/>
    <n v="1555909200"/>
    <b v="0"/>
    <b v="0"/>
    <x v="3"/>
    <x v="3"/>
    <x v="3"/>
  </r>
  <r>
    <n v="7600"/>
    <n v="11061"/>
    <n v="146"/>
    <x v="1"/>
    <x v="375"/>
    <n v="29.975609756097562"/>
    <x v="1"/>
    <s v="USD"/>
    <n v="1471928400"/>
    <n v="1472446800"/>
    <b v="0"/>
    <b v="1"/>
    <x v="6"/>
    <x v="4"/>
    <x v="6"/>
  </r>
  <r>
    <n v="50500"/>
    <n v="16389"/>
    <n v="32"/>
    <x v="0"/>
    <x v="271"/>
    <n v="85.806282722513089"/>
    <x v="1"/>
    <s v="USD"/>
    <n v="1341291600"/>
    <n v="1342328400"/>
    <b v="0"/>
    <b v="0"/>
    <x v="12"/>
    <x v="4"/>
    <x v="12"/>
  </r>
  <r>
    <n v="900"/>
    <n v="6303"/>
    <n v="700"/>
    <x v="1"/>
    <x v="121"/>
    <n v="70.82022471910112"/>
    <x v="1"/>
    <s v="USD"/>
    <n v="1267682400"/>
    <n v="1268114400"/>
    <b v="0"/>
    <b v="0"/>
    <x v="12"/>
    <x v="4"/>
    <x v="12"/>
  </r>
  <r>
    <n v="96700"/>
    <n v="81136"/>
    <n v="84"/>
    <x v="0"/>
    <x v="376"/>
    <n v="40.998484082870135"/>
    <x v="1"/>
    <s v="USD"/>
    <n v="1272258000"/>
    <n v="1273381200"/>
    <b v="0"/>
    <b v="0"/>
    <x v="3"/>
    <x v="3"/>
    <x v="3"/>
  </r>
  <r>
    <n v="2100"/>
    <n v="1768"/>
    <n v="84"/>
    <x v="0"/>
    <x v="377"/>
    <n v="28.063492063492063"/>
    <x v="1"/>
    <s v="USD"/>
    <n v="1290492000"/>
    <n v="1290837600"/>
    <b v="0"/>
    <b v="0"/>
    <x v="8"/>
    <x v="2"/>
    <x v="8"/>
  </r>
  <r>
    <n v="8300"/>
    <n v="12944"/>
    <n v="156"/>
    <x v="1"/>
    <x v="98"/>
    <n v="88.054421768707485"/>
    <x v="1"/>
    <s v="USD"/>
    <n v="1451109600"/>
    <n v="1454306400"/>
    <b v="0"/>
    <b v="1"/>
    <x v="3"/>
    <x v="3"/>
    <x v="3"/>
  </r>
  <r>
    <n v="189200"/>
    <n v="188480"/>
    <n v="100"/>
    <x v="0"/>
    <x v="378"/>
    <n v="31"/>
    <x v="0"/>
    <s v="CAD"/>
    <n v="1454652000"/>
    <n v="1457762400"/>
    <b v="0"/>
    <b v="0"/>
    <x v="10"/>
    <x v="4"/>
    <x v="10"/>
  </r>
  <r>
    <n v="9000"/>
    <n v="7227"/>
    <n v="80"/>
    <x v="0"/>
    <x v="175"/>
    <n v="90.337500000000006"/>
    <x v="4"/>
    <s v="GBP"/>
    <n v="1385186400"/>
    <n v="1389074400"/>
    <b v="0"/>
    <b v="0"/>
    <x v="7"/>
    <x v="1"/>
    <x v="7"/>
  </r>
  <r>
    <n v="5100"/>
    <n v="574"/>
    <n v="11"/>
    <x v="0"/>
    <x v="352"/>
    <n v="63.777777777777779"/>
    <x v="1"/>
    <s v="USD"/>
    <n v="1399698000"/>
    <n v="1402117200"/>
    <b v="0"/>
    <b v="0"/>
    <x v="11"/>
    <x v="6"/>
    <x v="11"/>
  </r>
  <r>
    <n v="105000"/>
    <n v="96328"/>
    <n v="92"/>
    <x v="0"/>
    <x v="200"/>
    <n v="53.995515695067262"/>
    <x v="1"/>
    <s v="USD"/>
    <n v="1283230800"/>
    <n v="1284440400"/>
    <b v="0"/>
    <b v="1"/>
    <x v="13"/>
    <x v="5"/>
    <x v="13"/>
  </r>
  <r>
    <n v="186700"/>
    <n v="178338"/>
    <n v="96"/>
    <x v="2"/>
    <x v="379"/>
    <n v="48.993956043956047"/>
    <x v="5"/>
    <s v="CHF"/>
    <n v="1384149600"/>
    <n v="1388988000"/>
    <b v="0"/>
    <b v="0"/>
    <x v="11"/>
    <x v="6"/>
    <x v="11"/>
  </r>
  <r>
    <n v="1600"/>
    <n v="8046"/>
    <n v="503"/>
    <x v="1"/>
    <x v="105"/>
    <n v="63.857142857142854"/>
    <x v="0"/>
    <s v="CAD"/>
    <n v="1516860000"/>
    <n v="1516946400"/>
    <b v="0"/>
    <b v="0"/>
    <x v="3"/>
    <x v="3"/>
    <x v="3"/>
  </r>
  <r>
    <n v="115600"/>
    <n v="184086"/>
    <n v="159"/>
    <x v="1"/>
    <x v="380"/>
    <n v="82.996393146979258"/>
    <x v="4"/>
    <s v="GBP"/>
    <n v="1374642000"/>
    <n v="1377752400"/>
    <b v="0"/>
    <b v="0"/>
    <x v="7"/>
    <x v="1"/>
    <x v="7"/>
  </r>
  <r>
    <n v="89100"/>
    <n v="13385"/>
    <n v="15"/>
    <x v="0"/>
    <x v="166"/>
    <n v="55.08230452674897"/>
    <x v="1"/>
    <s v="USD"/>
    <n v="1534482000"/>
    <n v="1534568400"/>
    <b v="0"/>
    <b v="1"/>
    <x v="6"/>
    <x v="4"/>
    <x v="6"/>
  </r>
  <r>
    <n v="2600"/>
    <n v="12533"/>
    <n v="482"/>
    <x v="1"/>
    <x v="381"/>
    <n v="62.044554455445542"/>
    <x v="6"/>
    <s v="EUR"/>
    <n v="1528434000"/>
    <n v="1528606800"/>
    <b v="0"/>
    <b v="1"/>
    <x v="3"/>
    <x v="3"/>
    <x v="3"/>
  </r>
  <r>
    <n v="9800"/>
    <n v="14697"/>
    <n v="150"/>
    <x v="1"/>
    <x v="382"/>
    <n v="104.97857142857143"/>
    <x v="6"/>
    <s v="EUR"/>
    <n v="1282626000"/>
    <n v="1284872400"/>
    <b v="0"/>
    <b v="0"/>
    <x v="13"/>
    <x v="5"/>
    <x v="13"/>
  </r>
  <r>
    <n v="84400"/>
    <n v="98935"/>
    <n v="117"/>
    <x v="1"/>
    <x v="383"/>
    <n v="94.044676806083643"/>
    <x v="3"/>
    <s v="DKK"/>
    <n v="1535605200"/>
    <n v="1537592400"/>
    <b v="1"/>
    <b v="1"/>
    <x v="4"/>
    <x v="4"/>
    <x v="4"/>
  </r>
  <r>
    <n v="151300"/>
    <n v="57034"/>
    <n v="38"/>
    <x v="0"/>
    <x v="384"/>
    <n v="44.007716049382715"/>
    <x v="1"/>
    <s v="USD"/>
    <n v="1379826000"/>
    <n v="1381208400"/>
    <b v="0"/>
    <b v="0"/>
    <x v="20"/>
    <x v="6"/>
    <x v="20"/>
  </r>
  <r>
    <n v="9800"/>
    <n v="7120"/>
    <n v="73"/>
    <x v="0"/>
    <x v="385"/>
    <n v="92.467532467532465"/>
    <x v="1"/>
    <s v="USD"/>
    <n v="1561957200"/>
    <n v="1562475600"/>
    <b v="0"/>
    <b v="1"/>
    <x v="0"/>
    <x v="0"/>
    <x v="0"/>
  </r>
  <r>
    <n v="5300"/>
    <n v="14097"/>
    <n v="266"/>
    <x v="1"/>
    <x v="326"/>
    <n v="57.072874493927124"/>
    <x v="1"/>
    <s v="USD"/>
    <n v="1525496400"/>
    <n v="1527397200"/>
    <b v="0"/>
    <b v="0"/>
    <x v="14"/>
    <x v="7"/>
    <x v="14"/>
  </r>
  <r>
    <n v="178000"/>
    <n v="43086"/>
    <n v="24"/>
    <x v="0"/>
    <x v="386"/>
    <n v="109.07848101265823"/>
    <x v="6"/>
    <s v="EUR"/>
    <n v="1433912400"/>
    <n v="1436158800"/>
    <b v="0"/>
    <b v="0"/>
    <x v="20"/>
    <x v="6"/>
    <x v="20"/>
  </r>
  <r>
    <n v="77000"/>
    <n v="1930"/>
    <n v="3"/>
    <x v="0"/>
    <x v="240"/>
    <n v="39.387755102040813"/>
    <x v="4"/>
    <s v="GBP"/>
    <n v="1453442400"/>
    <n v="1456034400"/>
    <b v="0"/>
    <b v="0"/>
    <x v="7"/>
    <x v="1"/>
    <x v="7"/>
  </r>
  <r>
    <n v="84900"/>
    <n v="13864"/>
    <n v="16"/>
    <x v="0"/>
    <x v="80"/>
    <n v="77.022222222222226"/>
    <x v="1"/>
    <s v="USD"/>
    <n v="1378875600"/>
    <n v="1380171600"/>
    <b v="0"/>
    <b v="0"/>
    <x v="11"/>
    <x v="6"/>
    <x v="11"/>
  </r>
  <r>
    <n v="2800"/>
    <n v="7742"/>
    <n v="277"/>
    <x v="1"/>
    <x v="286"/>
    <n v="92.166666666666671"/>
    <x v="1"/>
    <s v="USD"/>
    <n v="1452232800"/>
    <n v="1453356000"/>
    <b v="0"/>
    <b v="0"/>
    <x v="1"/>
    <x v="1"/>
    <x v="1"/>
  </r>
  <r>
    <n v="184800"/>
    <n v="164109"/>
    <n v="89"/>
    <x v="0"/>
    <x v="387"/>
    <n v="61.007063197026021"/>
    <x v="1"/>
    <s v="USD"/>
    <n v="1577253600"/>
    <n v="1578981600"/>
    <b v="0"/>
    <b v="0"/>
    <x v="3"/>
    <x v="3"/>
    <x v="3"/>
  </r>
  <r>
    <n v="4200"/>
    <n v="6870"/>
    <n v="164"/>
    <x v="1"/>
    <x v="39"/>
    <n v="78.068181818181813"/>
    <x v="1"/>
    <s v="USD"/>
    <n v="1537160400"/>
    <n v="1537419600"/>
    <b v="0"/>
    <b v="1"/>
    <x v="3"/>
    <x v="3"/>
    <x v="3"/>
  </r>
  <r>
    <n v="1300"/>
    <n v="12597"/>
    <n v="969"/>
    <x v="1"/>
    <x v="388"/>
    <n v="80.75"/>
    <x v="1"/>
    <s v="USD"/>
    <n v="1422165600"/>
    <n v="1423202400"/>
    <b v="0"/>
    <b v="0"/>
    <x v="6"/>
    <x v="4"/>
    <x v="6"/>
  </r>
  <r>
    <n v="66100"/>
    <n v="179074"/>
    <n v="271"/>
    <x v="1"/>
    <x v="389"/>
    <n v="59.991289782244557"/>
    <x v="1"/>
    <s v="USD"/>
    <n v="1459486800"/>
    <n v="1460610000"/>
    <b v="0"/>
    <b v="0"/>
    <x v="3"/>
    <x v="3"/>
    <x v="3"/>
  </r>
  <r>
    <n v="29500"/>
    <n v="83843"/>
    <n v="284"/>
    <x v="1"/>
    <x v="390"/>
    <n v="110.03018372703411"/>
    <x v="1"/>
    <s v="USD"/>
    <n v="1369717200"/>
    <n v="1370494800"/>
    <b v="0"/>
    <b v="0"/>
    <x v="8"/>
    <x v="2"/>
    <x v="8"/>
  </r>
  <r>
    <n v="100"/>
    <n v="4"/>
    <n v="4"/>
    <x v="3"/>
    <x v="49"/>
    <n v="4"/>
    <x v="5"/>
    <s v="CHF"/>
    <n v="1330495200"/>
    <n v="1332306000"/>
    <b v="0"/>
    <b v="0"/>
    <x v="7"/>
    <x v="1"/>
    <x v="7"/>
  </r>
  <r>
    <n v="180100"/>
    <n v="105598"/>
    <n v="59"/>
    <x v="0"/>
    <x v="391"/>
    <n v="37.99856063332134"/>
    <x v="2"/>
    <s v="AUD"/>
    <n v="1419055200"/>
    <n v="1422511200"/>
    <b v="0"/>
    <b v="1"/>
    <x v="2"/>
    <x v="2"/>
    <x v="2"/>
  </r>
  <r>
    <n v="9000"/>
    <n v="8866"/>
    <n v="99"/>
    <x v="0"/>
    <x v="45"/>
    <n v="96.369565217391298"/>
    <x v="1"/>
    <s v="USD"/>
    <n v="1480140000"/>
    <n v="1480312800"/>
    <b v="0"/>
    <b v="0"/>
    <x v="3"/>
    <x v="3"/>
    <x v="3"/>
  </r>
  <r>
    <n v="170600"/>
    <n v="75022"/>
    <n v="44"/>
    <x v="0"/>
    <x v="392"/>
    <n v="72.978599221789878"/>
    <x v="1"/>
    <s v="USD"/>
    <n v="1293948000"/>
    <n v="1294034400"/>
    <b v="0"/>
    <b v="0"/>
    <x v="1"/>
    <x v="1"/>
    <x v="1"/>
  </r>
  <r>
    <n v="9500"/>
    <n v="14408"/>
    <n v="152"/>
    <x v="1"/>
    <x v="353"/>
    <n v="26.007220216606498"/>
    <x v="0"/>
    <s v="CAD"/>
    <n v="1482127200"/>
    <n v="1482645600"/>
    <b v="0"/>
    <b v="0"/>
    <x v="7"/>
    <x v="1"/>
    <x v="7"/>
  </r>
  <r>
    <n v="6300"/>
    <n v="14089"/>
    <n v="224"/>
    <x v="1"/>
    <x v="18"/>
    <n v="104.36296296296297"/>
    <x v="3"/>
    <s v="DKK"/>
    <n v="1396414800"/>
    <n v="1399093200"/>
    <b v="0"/>
    <b v="0"/>
    <x v="1"/>
    <x v="1"/>
    <x v="1"/>
  </r>
  <r>
    <n v="5200"/>
    <n v="12467"/>
    <n v="240"/>
    <x v="1"/>
    <x v="393"/>
    <n v="102.18852459016394"/>
    <x v="1"/>
    <s v="USD"/>
    <n v="1315285200"/>
    <n v="1315890000"/>
    <b v="0"/>
    <b v="1"/>
    <x v="18"/>
    <x v="5"/>
    <x v="18"/>
  </r>
  <r>
    <n v="6000"/>
    <n v="11960"/>
    <n v="199"/>
    <x v="1"/>
    <x v="394"/>
    <n v="54.117647058823529"/>
    <x v="1"/>
    <s v="USD"/>
    <n v="1443762000"/>
    <n v="1444021200"/>
    <b v="0"/>
    <b v="1"/>
    <x v="22"/>
    <x v="4"/>
    <x v="22"/>
  </r>
  <r>
    <n v="5800"/>
    <n v="7966"/>
    <n v="137"/>
    <x v="1"/>
    <x v="105"/>
    <n v="63.222222222222221"/>
    <x v="1"/>
    <s v="USD"/>
    <n v="1456293600"/>
    <n v="1460005200"/>
    <b v="0"/>
    <b v="0"/>
    <x v="3"/>
    <x v="3"/>
    <x v="3"/>
  </r>
  <r>
    <n v="105300"/>
    <n v="106321"/>
    <n v="101"/>
    <x v="1"/>
    <x v="395"/>
    <n v="104.03228962818004"/>
    <x v="1"/>
    <s v="USD"/>
    <n v="1470114000"/>
    <n v="1470718800"/>
    <b v="0"/>
    <b v="0"/>
    <x v="3"/>
    <x v="3"/>
    <x v="3"/>
  </r>
  <r>
    <n v="20000"/>
    <n v="158832"/>
    <n v="794"/>
    <x v="1"/>
    <x v="396"/>
    <n v="49.994334277620396"/>
    <x v="1"/>
    <s v="USD"/>
    <n v="1321596000"/>
    <n v="1325052000"/>
    <b v="0"/>
    <b v="0"/>
    <x v="10"/>
    <x v="4"/>
    <x v="10"/>
  </r>
  <r>
    <n v="3000"/>
    <n v="11091"/>
    <n v="370"/>
    <x v="1"/>
    <x v="40"/>
    <n v="56.015151515151516"/>
    <x v="5"/>
    <s v="CHF"/>
    <n v="1318827600"/>
    <n v="1319000400"/>
    <b v="0"/>
    <b v="0"/>
    <x v="3"/>
    <x v="3"/>
    <x v="3"/>
  </r>
  <r>
    <n v="9900"/>
    <n v="1269"/>
    <n v="13"/>
    <x v="0"/>
    <x v="150"/>
    <n v="48.807692307692307"/>
    <x v="5"/>
    <s v="CHF"/>
    <n v="1552366800"/>
    <n v="1552539600"/>
    <b v="0"/>
    <b v="0"/>
    <x v="1"/>
    <x v="1"/>
    <x v="1"/>
  </r>
  <r>
    <n v="3700"/>
    <n v="5107"/>
    <n v="138"/>
    <x v="1"/>
    <x v="72"/>
    <n v="60.082352941176474"/>
    <x v="2"/>
    <s v="AUD"/>
    <n v="1542088800"/>
    <n v="1543816800"/>
    <b v="0"/>
    <b v="0"/>
    <x v="4"/>
    <x v="4"/>
    <x v="4"/>
  </r>
  <r>
    <n v="168700"/>
    <n v="141393"/>
    <n v="84"/>
    <x v="0"/>
    <x v="397"/>
    <n v="78.990502793296088"/>
    <x v="1"/>
    <s v="USD"/>
    <n v="1426395600"/>
    <n v="1427086800"/>
    <b v="0"/>
    <b v="0"/>
    <x v="3"/>
    <x v="3"/>
    <x v="3"/>
  </r>
  <r>
    <n v="94900"/>
    <n v="194166"/>
    <n v="205"/>
    <x v="1"/>
    <x v="398"/>
    <n v="53.99499443826474"/>
    <x v="1"/>
    <s v="USD"/>
    <n v="1321336800"/>
    <n v="1323064800"/>
    <b v="0"/>
    <b v="0"/>
    <x v="3"/>
    <x v="3"/>
    <x v="3"/>
  </r>
  <r>
    <n v="9300"/>
    <n v="4124"/>
    <n v="44"/>
    <x v="0"/>
    <x v="95"/>
    <n v="111.45945945945945"/>
    <x v="1"/>
    <s v="USD"/>
    <n v="1456293600"/>
    <n v="1458277200"/>
    <b v="0"/>
    <b v="1"/>
    <x v="5"/>
    <x v="1"/>
    <x v="5"/>
  </r>
  <r>
    <n v="6800"/>
    <n v="14865"/>
    <n v="219"/>
    <x v="1"/>
    <x v="146"/>
    <n v="60.922131147540981"/>
    <x v="1"/>
    <s v="USD"/>
    <n v="1404968400"/>
    <n v="1405141200"/>
    <b v="0"/>
    <b v="0"/>
    <x v="1"/>
    <x v="1"/>
    <x v="1"/>
  </r>
  <r>
    <n v="72400"/>
    <n v="134688"/>
    <n v="186"/>
    <x v="1"/>
    <x v="399"/>
    <n v="26.0015444015444"/>
    <x v="1"/>
    <s v="USD"/>
    <n v="1279170000"/>
    <n v="1283058000"/>
    <b v="0"/>
    <b v="0"/>
    <x v="3"/>
    <x v="3"/>
    <x v="3"/>
  </r>
  <r>
    <n v="20100"/>
    <n v="47705"/>
    <n v="237"/>
    <x v="1"/>
    <x v="400"/>
    <n v="80.993208828522924"/>
    <x v="6"/>
    <s v="EUR"/>
    <n v="1294725600"/>
    <n v="1295762400"/>
    <b v="0"/>
    <b v="0"/>
    <x v="10"/>
    <x v="4"/>
    <x v="10"/>
  </r>
  <r>
    <n v="31200"/>
    <n v="95364"/>
    <n v="306"/>
    <x v="1"/>
    <x v="401"/>
    <n v="34.995963302752294"/>
    <x v="1"/>
    <s v="USD"/>
    <n v="1419055200"/>
    <n v="1419573600"/>
    <b v="0"/>
    <b v="1"/>
    <x v="1"/>
    <x v="1"/>
    <x v="1"/>
  </r>
  <r>
    <n v="3500"/>
    <n v="3295"/>
    <n v="94"/>
    <x v="0"/>
    <x v="164"/>
    <n v="94.142857142857139"/>
    <x v="6"/>
    <s v="EUR"/>
    <n v="1434690000"/>
    <n v="1438750800"/>
    <b v="0"/>
    <b v="0"/>
    <x v="12"/>
    <x v="4"/>
    <x v="12"/>
  </r>
  <r>
    <n v="9000"/>
    <n v="4896"/>
    <n v="54"/>
    <x v="3"/>
    <x v="115"/>
    <n v="52.085106382978722"/>
    <x v="1"/>
    <s v="USD"/>
    <n v="1443416400"/>
    <n v="1444798800"/>
    <b v="0"/>
    <b v="1"/>
    <x v="1"/>
    <x v="1"/>
    <x v="1"/>
  </r>
  <r>
    <n v="6700"/>
    <n v="7496"/>
    <n v="112"/>
    <x v="1"/>
    <x v="402"/>
    <n v="24.986666666666668"/>
    <x v="1"/>
    <s v="USD"/>
    <n v="1399006800"/>
    <n v="1399179600"/>
    <b v="0"/>
    <b v="0"/>
    <x v="23"/>
    <x v="8"/>
    <x v="23"/>
  </r>
  <r>
    <n v="2700"/>
    <n v="9967"/>
    <n v="369"/>
    <x v="1"/>
    <x v="358"/>
    <n v="69.215277777777771"/>
    <x v="1"/>
    <s v="USD"/>
    <n v="1575698400"/>
    <n v="1576562400"/>
    <b v="0"/>
    <b v="1"/>
    <x v="0"/>
    <x v="0"/>
    <x v="0"/>
  </r>
  <r>
    <n v="83300"/>
    <n v="52421"/>
    <n v="63"/>
    <x v="0"/>
    <x v="21"/>
    <n v="93.944444444444443"/>
    <x v="1"/>
    <s v="USD"/>
    <n v="1400562000"/>
    <n v="1400821200"/>
    <b v="0"/>
    <b v="1"/>
    <x v="3"/>
    <x v="3"/>
    <x v="3"/>
  </r>
  <r>
    <n v="9700"/>
    <n v="6298"/>
    <n v="65"/>
    <x v="0"/>
    <x v="251"/>
    <n v="98.40625"/>
    <x v="1"/>
    <s v="USD"/>
    <n v="1509512400"/>
    <n v="1510984800"/>
    <b v="0"/>
    <b v="0"/>
    <x v="3"/>
    <x v="3"/>
    <x v="3"/>
  </r>
  <r>
    <n v="8200"/>
    <n v="1546"/>
    <n v="19"/>
    <x v="3"/>
    <x v="95"/>
    <n v="41.783783783783782"/>
    <x v="1"/>
    <s v="USD"/>
    <n v="1299823200"/>
    <n v="1302066000"/>
    <b v="0"/>
    <b v="0"/>
    <x v="17"/>
    <x v="1"/>
    <x v="17"/>
  </r>
  <r>
    <n v="96500"/>
    <n v="16168"/>
    <n v="17"/>
    <x v="0"/>
    <x v="242"/>
    <n v="65.991836734693877"/>
    <x v="1"/>
    <s v="USD"/>
    <n v="1322719200"/>
    <n v="1322978400"/>
    <b v="0"/>
    <b v="0"/>
    <x v="22"/>
    <x v="4"/>
    <x v="22"/>
  </r>
  <r>
    <n v="6200"/>
    <n v="6269"/>
    <n v="101"/>
    <x v="1"/>
    <x v="215"/>
    <n v="72.05747126436782"/>
    <x v="1"/>
    <s v="USD"/>
    <n v="1312693200"/>
    <n v="1313730000"/>
    <b v="0"/>
    <b v="0"/>
    <x v="17"/>
    <x v="1"/>
    <x v="17"/>
  </r>
  <r>
    <n v="43800"/>
    <n v="149578"/>
    <n v="342"/>
    <x v="1"/>
    <x v="403"/>
    <n v="48.003209242618745"/>
    <x v="1"/>
    <s v="USD"/>
    <n v="1393394400"/>
    <n v="1394085600"/>
    <b v="0"/>
    <b v="0"/>
    <x v="3"/>
    <x v="3"/>
    <x v="3"/>
  </r>
  <r>
    <n v="6000"/>
    <n v="3841"/>
    <n v="64"/>
    <x v="0"/>
    <x v="83"/>
    <n v="54.098591549295776"/>
    <x v="1"/>
    <s v="USD"/>
    <n v="1304053200"/>
    <n v="1305349200"/>
    <b v="0"/>
    <b v="0"/>
    <x v="2"/>
    <x v="2"/>
    <x v="2"/>
  </r>
  <r>
    <n v="8700"/>
    <n v="4531"/>
    <n v="52"/>
    <x v="0"/>
    <x v="344"/>
    <n v="107.88095238095238"/>
    <x v="1"/>
    <s v="USD"/>
    <n v="1433912400"/>
    <n v="1434344400"/>
    <b v="0"/>
    <b v="1"/>
    <x v="11"/>
    <x v="6"/>
    <x v="11"/>
  </r>
  <r>
    <n v="18900"/>
    <n v="60934"/>
    <n v="322"/>
    <x v="1"/>
    <x v="404"/>
    <n v="67.034103410341032"/>
    <x v="1"/>
    <s v="USD"/>
    <n v="1329717600"/>
    <n v="1331186400"/>
    <b v="0"/>
    <b v="0"/>
    <x v="4"/>
    <x v="4"/>
    <x v="4"/>
  </r>
  <r>
    <n v="86400"/>
    <n v="103255"/>
    <n v="120"/>
    <x v="1"/>
    <x v="405"/>
    <n v="64.01425914445133"/>
    <x v="1"/>
    <s v="USD"/>
    <n v="1335330000"/>
    <n v="1336539600"/>
    <b v="0"/>
    <b v="0"/>
    <x v="2"/>
    <x v="2"/>
    <x v="2"/>
  </r>
  <r>
    <n v="8900"/>
    <n v="13065"/>
    <n v="147"/>
    <x v="1"/>
    <x v="158"/>
    <n v="96.066176470588232"/>
    <x v="1"/>
    <s v="USD"/>
    <n v="1268888400"/>
    <n v="1269752400"/>
    <b v="0"/>
    <b v="0"/>
    <x v="18"/>
    <x v="5"/>
    <x v="18"/>
  </r>
  <r>
    <n v="700"/>
    <n v="6654"/>
    <n v="951"/>
    <x v="1"/>
    <x v="406"/>
    <n v="51.184615384615384"/>
    <x v="1"/>
    <s v="USD"/>
    <n v="1289973600"/>
    <n v="1291615200"/>
    <b v="0"/>
    <b v="0"/>
    <x v="1"/>
    <x v="1"/>
    <x v="1"/>
  </r>
  <r>
    <n v="9400"/>
    <n v="6852"/>
    <n v="73"/>
    <x v="0"/>
    <x v="388"/>
    <n v="43.92307692307692"/>
    <x v="0"/>
    <s v="CAD"/>
    <n v="1547877600"/>
    <n v="1552366800"/>
    <b v="0"/>
    <b v="1"/>
    <x v="0"/>
    <x v="0"/>
    <x v="0"/>
  </r>
  <r>
    <n v="157600"/>
    <n v="124517"/>
    <n v="79"/>
    <x v="0"/>
    <x v="407"/>
    <n v="91.021198830409361"/>
    <x v="4"/>
    <s v="GBP"/>
    <n v="1269493200"/>
    <n v="1272171600"/>
    <b v="0"/>
    <b v="0"/>
    <x v="3"/>
    <x v="3"/>
    <x v="3"/>
  </r>
  <r>
    <n v="7900"/>
    <n v="5113"/>
    <n v="65"/>
    <x v="0"/>
    <x v="408"/>
    <n v="50.127450980392155"/>
    <x v="1"/>
    <s v="USD"/>
    <n v="1436072400"/>
    <n v="1436677200"/>
    <b v="0"/>
    <b v="0"/>
    <x v="4"/>
    <x v="4"/>
    <x v="4"/>
  </r>
  <r>
    <n v="7100"/>
    <n v="5824"/>
    <n v="82"/>
    <x v="0"/>
    <x v="99"/>
    <n v="67.720930232558146"/>
    <x v="2"/>
    <s v="AUD"/>
    <n v="1419141600"/>
    <n v="1420092000"/>
    <b v="0"/>
    <b v="0"/>
    <x v="15"/>
    <x v="5"/>
    <x v="15"/>
  </r>
  <r>
    <n v="600"/>
    <n v="6226"/>
    <n v="1038"/>
    <x v="1"/>
    <x v="408"/>
    <n v="61.03921568627451"/>
    <x v="1"/>
    <s v="USD"/>
    <n v="1279083600"/>
    <n v="1279947600"/>
    <b v="0"/>
    <b v="0"/>
    <x v="11"/>
    <x v="6"/>
    <x v="11"/>
  </r>
  <r>
    <n v="156800"/>
    <n v="20243"/>
    <n v="13"/>
    <x v="0"/>
    <x v="259"/>
    <n v="80.011857707509876"/>
    <x v="1"/>
    <s v="USD"/>
    <n v="1401426000"/>
    <n v="1402203600"/>
    <b v="0"/>
    <b v="0"/>
    <x v="3"/>
    <x v="3"/>
    <x v="3"/>
  </r>
  <r>
    <n v="121600"/>
    <n v="188288"/>
    <n v="155"/>
    <x v="1"/>
    <x v="409"/>
    <n v="47.001497753369947"/>
    <x v="1"/>
    <s v="USD"/>
    <n v="1395810000"/>
    <n v="1396933200"/>
    <b v="0"/>
    <b v="0"/>
    <x v="10"/>
    <x v="4"/>
    <x v="10"/>
  </r>
  <r>
    <n v="157300"/>
    <n v="11167"/>
    <n v="7"/>
    <x v="0"/>
    <x v="144"/>
    <n v="71.127388535031841"/>
    <x v="1"/>
    <s v="USD"/>
    <n v="1467003600"/>
    <n v="1467262800"/>
    <b v="0"/>
    <b v="1"/>
    <x v="3"/>
    <x v="3"/>
    <x v="3"/>
  </r>
  <r>
    <n v="70300"/>
    <n v="146595"/>
    <n v="209"/>
    <x v="1"/>
    <x v="410"/>
    <n v="89.99079189686924"/>
    <x v="1"/>
    <s v="USD"/>
    <n v="1268715600"/>
    <n v="1270530000"/>
    <b v="0"/>
    <b v="1"/>
    <x v="3"/>
    <x v="3"/>
    <x v="3"/>
  </r>
  <r>
    <n v="7900"/>
    <n v="7875"/>
    <n v="100"/>
    <x v="0"/>
    <x v="236"/>
    <n v="43.032786885245905"/>
    <x v="1"/>
    <s v="USD"/>
    <n v="1457157600"/>
    <n v="1457762400"/>
    <b v="0"/>
    <b v="1"/>
    <x v="6"/>
    <x v="4"/>
    <x v="6"/>
  </r>
  <r>
    <n v="73800"/>
    <n v="148779"/>
    <n v="202"/>
    <x v="1"/>
    <x v="411"/>
    <n v="67.997714808043881"/>
    <x v="1"/>
    <s v="USD"/>
    <n v="1573970400"/>
    <n v="1575525600"/>
    <b v="0"/>
    <b v="0"/>
    <x v="3"/>
    <x v="3"/>
    <x v="3"/>
  </r>
  <r>
    <n v="108500"/>
    <n v="175868"/>
    <n v="162"/>
    <x v="1"/>
    <x v="412"/>
    <n v="73.004566210045667"/>
    <x v="6"/>
    <s v="EUR"/>
    <n v="1276578000"/>
    <n v="1279083600"/>
    <b v="0"/>
    <b v="0"/>
    <x v="1"/>
    <x v="1"/>
    <x v="1"/>
  </r>
  <r>
    <n v="140300"/>
    <n v="5112"/>
    <n v="4"/>
    <x v="0"/>
    <x v="172"/>
    <n v="62.341463414634148"/>
    <x v="3"/>
    <s v="DKK"/>
    <n v="1423720800"/>
    <n v="1424412000"/>
    <b v="0"/>
    <b v="0"/>
    <x v="4"/>
    <x v="4"/>
    <x v="4"/>
  </r>
  <r>
    <n v="100"/>
    <n v="5"/>
    <n v="5"/>
    <x v="0"/>
    <x v="49"/>
    <n v="5"/>
    <x v="4"/>
    <s v="GBP"/>
    <n v="1375160400"/>
    <n v="1376197200"/>
    <b v="0"/>
    <b v="0"/>
    <x v="0"/>
    <x v="0"/>
    <x v="0"/>
  </r>
  <r>
    <n v="6300"/>
    <n v="13018"/>
    <n v="207"/>
    <x v="1"/>
    <x v="346"/>
    <n v="67.103092783505161"/>
    <x v="1"/>
    <s v="USD"/>
    <n v="1401426000"/>
    <n v="1402894800"/>
    <b v="1"/>
    <b v="0"/>
    <x v="8"/>
    <x v="2"/>
    <x v="8"/>
  </r>
  <r>
    <n v="71100"/>
    <n v="91176"/>
    <n v="128"/>
    <x v="1"/>
    <x v="413"/>
    <n v="79.978947368421046"/>
    <x v="1"/>
    <s v="USD"/>
    <n v="1433480400"/>
    <n v="1434430800"/>
    <b v="0"/>
    <b v="0"/>
    <x v="3"/>
    <x v="3"/>
    <x v="3"/>
  </r>
  <r>
    <n v="5300"/>
    <n v="6342"/>
    <n v="120"/>
    <x v="1"/>
    <x v="408"/>
    <n v="62.176470588235297"/>
    <x v="1"/>
    <s v="USD"/>
    <n v="1555563600"/>
    <n v="1557896400"/>
    <b v="0"/>
    <b v="0"/>
    <x v="3"/>
    <x v="3"/>
    <x v="3"/>
  </r>
  <r>
    <n v="88700"/>
    <n v="151438"/>
    <n v="171"/>
    <x v="1"/>
    <x v="414"/>
    <n v="53.005950297514879"/>
    <x v="1"/>
    <s v="USD"/>
    <n v="1295676000"/>
    <n v="1297490400"/>
    <b v="0"/>
    <b v="0"/>
    <x v="3"/>
    <x v="3"/>
    <x v="3"/>
  </r>
  <r>
    <n v="3300"/>
    <n v="6178"/>
    <n v="187"/>
    <x v="1"/>
    <x v="37"/>
    <n v="57.738317757009348"/>
    <x v="1"/>
    <s v="USD"/>
    <n v="1443848400"/>
    <n v="1447394400"/>
    <b v="0"/>
    <b v="0"/>
    <x v="9"/>
    <x v="5"/>
    <x v="9"/>
  </r>
  <r>
    <n v="3400"/>
    <n v="6405"/>
    <n v="188"/>
    <x v="1"/>
    <x v="415"/>
    <n v="40.03125"/>
    <x v="4"/>
    <s v="GBP"/>
    <n v="1457330400"/>
    <n v="1458277200"/>
    <b v="0"/>
    <b v="0"/>
    <x v="1"/>
    <x v="1"/>
    <x v="1"/>
  </r>
  <r>
    <n v="137600"/>
    <n v="180667"/>
    <n v="131"/>
    <x v="1"/>
    <x v="416"/>
    <n v="81.016591928251117"/>
    <x v="1"/>
    <s v="USD"/>
    <n v="1395550800"/>
    <n v="1395723600"/>
    <b v="0"/>
    <b v="0"/>
    <x v="0"/>
    <x v="0"/>
    <x v="0"/>
  </r>
  <r>
    <n v="3900"/>
    <n v="11075"/>
    <n v="284"/>
    <x v="1"/>
    <x v="417"/>
    <n v="35.047468354430379"/>
    <x v="1"/>
    <s v="USD"/>
    <n v="1551852000"/>
    <n v="1552197600"/>
    <b v="0"/>
    <b v="1"/>
    <x v="17"/>
    <x v="1"/>
    <x v="17"/>
  </r>
  <r>
    <n v="10000"/>
    <n v="12042"/>
    <n v="120"/>
    <x v="1"/>
    <x v="124"/>
    <n v="102.92307692307692"/>
    <x v="1"/>
    <s v="USD"/>
    <n v="1547618400"/>
    <n v="1549087200"/>
    <b v="0"/>
    <b v="0"/>
    <x v="22"/>
    <x v="4"/>
    <x v="22"/>
  </r>
  <r>
    <n v="42800"/>
    <n v="179356"/>
    <n v="419"/>
    <x v="1"/>
    <x v="418"/>
    <n v="27.998126756166094"/>
    <x v="1"/>
    <s v="USD"/>
    <n v="1355637600"/>
    <n v="1356847200"/>
    <b v="0"/>
    <b v="0"/>
    <x v="3"/>
    <x v="3"/>
    <x v="3"/>
  </r>
  <r>
    <n v="8200"/>
    <n v="1136"/>
    <n v="14"/>
    <x v="3"/>
    <x v="27"/>
    <n v="75.733333333333334"/>
    <x v="1"/>
    <s v="USD"/>
    <n v="1374728400"/>
    <n v="1375765200"/>
    <b v="0"/>
    <b v="0"/>
    <x v="3"/>
    <x v="3"/>
    <x v="3"/>
  </r>
  <r>
    <n v="6200"/>
    <n v="8645"/>
    <n v="139"/>
    <x v="1"/>
    <x v="325"/>
    <n v="45.026041666666664"/>
    <x v="1"/>
    <s v="USD"/>
    <n v="1287810000"/>
    <n v="1289800800"/>
    <b v="0"/>
    <b v="0"/>
    <x v="5"/>
    <x v="1"/>
    <x v="5"/>
  </r>
  <r>
    <n v="1100"/>
    <n v="1914"/>
    <n v="174"/>
    <x v="1"/>
    <x v="150"/>
    <n v="73.615384615384613"/>
    <x v="0"/>
    <s v="CAD"/>
    <n v="1503723600"/>
    <n v="1504501200"/>
    <b v="0"/>
    <b v="0"/>
    <x v="3"/>
    <x v="3"/>
    <x v="3"/>
  </r>
  <r>
    <n v="26500"/>
    <n v="41205"/>
    <n v="155"/>
    <x v="1"/>
    <x v="419"/>
    <n v="56.991701244813278"/>
    <x v="1"/>
    <s v="USD"/>
    <n v="1484114400"/>
    <n v="1485669600"/>
    <b v="0"/>
    <b v="0"/>
    <x v="3"/>
    <x v="3"/>
    <x v="3"/>
  </r>
  <r>
    <n v="8500"/>
    <n v="14488"/>
    <n v="170"/>
    <x v="1"/>
    <x v="73"/>
    <n v="85.223529411764702"/>
    <x v="6"/>
    <s v="EUR"/>
    <n v="1461906000"/>
    <n v="1462770000"/>
    <b v="0"/>
    <b v="0"/>
    <x v="3"/>
    <x v="3"/>
    <x v="3"/>
  </r>
  <r>
    <n v="6400"/>
    <n v="12129"/>
    <n v="190"/>
    <x v="1"/>
    <x v="202"/>
    <n v="50.962184873949582"/>
    <x v="4"/>
    <s v="GBP"/>
    <n v="1379653200"/>
    <n v="1379739600"/>
    <b v="0"/>
    <b v="1"/>
    <x v="7"/>
    <x v="1"/>
    <x v="7"/>
  </r>
  <r>
    <n v="1400"/>
    <n v="3496"/>
    <n v="250"/>
    <x v="1"/>
    <x v="12"/>
    <n v="63.563636363636363"/>
    <x v="1"/>
    <s v="USD"/>
    <n v="1401858000"/>
    <n v="1402722000"/>
    <b v="0"/>
    <b v="0"/>
    <x v="3"/>
    <x v="3"/>
    <x v="3"/>
  </r>
  <r>
    <n v="198600"/>
    <n v="97037"/>
    <n v="49"/>
    <x v="0"/>
    <x v="420"/>
    <n v="80.999165275459092"/>
    <x v="1"/>
    <s v="USD"/>
    <n v="1367470800"/>
    <n v="1369285200"/>
    <b v="0"/>
    <b v="0"/>
    <x v="9"/>
    <x v="5"/>
    <x v="9"/>
  </r>
  <r>
    <n v="195900"/>
    <n v="55757"/>
    <n v="28"/>
    <x v="0"/>
    <x v="355"/>
    <n v="86.044753086419746"/>
    <x v="1"/>
    <s v="USD"/>
    <n v="1304658000"/>
    <n v="1304744400"/>
    <b v="1"/>
    <b v="1"/>
    <x v="3"/>
    <x v="3"/>
    <x v="3"/>
  </r>
  <r>
    <n v="4300"/>
    <n v="11525"/>
    <n v="268"/>
    <x v="1"/>
    <x v="58"/>
    <n v="90.0390625"/>
    <x v="2"/>
    <s v="AUD"/>
    <n v="1467954000"/>
    <n v="1468299600"/>
    <b v="0"/>
    <b v="0"/>
    <x v="14"/>
    <x v="7"/>
    <x v="14"/>
  </r>
  <r>
    <n v="25600"/>
    <n v="158669"/>
    <n v="620"/>
    <x v="1"/>
    <x v="421"/>
    <n v="74.006063432835816"/>
    <x v="1"/>
    <s v="USD"/>
    <n v="1473742800"/>
    <n v="1474174800"/>
    <b v="0"/>
    <b v="0"/>
    <x v="3"/>
    <x v="3"/>
    <x v="3"/>
  </r>
  <r>
    <n v="189000"/>
    <n v="5916"/>
    <n v="3"/>
    <x v="0"/>
    <x v="251"/>
    <n v="92.4375"/>
    <x v="1"/>
    <s v="USD"/>
    <n v="1523768400"/>
    <n v="1526014800"/>
    <b v="0"/>
    <b v="0"/>
    <x v="7"/>
    <x v="1"/>
    <x v="7"/>
  </r>
  <r>
    <n v="94300"/>
    <n v="150806"/>
    <n v="160"/>
    <x v="1"/>
    <x v="422"/>
    <n v="55.999257333828446"/>
    <x v="4"/>
    <s v="GBP"/>
    <n v="1437022800"/>
    <n v="1437454800"/>
    <b v="0"/>
    <b v="0"/>
    <x v="3"/>
    <x v="3"/>
    <x v="3"/>
  </r>
  <r>
    <n v="5100"/>
    <n v="14249"/>
    <n v="279"/>
    <x v="1"/>
    <x v="423"/>
    <n v="32.983796296296298"/>
    <x v="1"/>
    <s v="USD"/>
    <n v="1422165600"/>
    <n v="1422684000"/>
    <b v="0"/>
    <b v="0"/>
    <x v="14"/>
    <x v="7"/>
    <x v="14"/>
  </r>
  <r>
    <n v="7500"/>
    <n v="5803"/>
    <n v="77"/>
    <x v="0"/>
    <x v="197"/>
    <n v="93.596774193548384"/>
    <x v="1"/>
    <s v="USD"/>
    <n v="1580104800"/>
    <n v="1581314400"/>
    <b v="0"/>
    <b v="0"/>
    <x v="3"/>
    <x v="3"/>
    <x v="3"/>
  </r>
  <r>
    <n v="6400"/>
    <n v="13205"/>
    <n v="206"/>
    <x v="1"/>
    <x v="288"/>
    <n v="69.867724867724874"/>
    <x v="1"/>
    <s v="USD"/>
    <n v="1285650000"/>
    <n v="1286427600"/>
    <b v="0"/>
    <b v="1"/>
    <x v="3"/>
    <x v="3"/>
    <x v="3"/>
  </r>
  <r>
    <n v="1600"/>
    <n v="11108"/>
    <n v="694"/>
    <x v="1"/>
    <x v="110"/>
    <n v="72.129870129870127"/>
    <x v="4"/>
    <s v="GBP"/>
    <n v="1276664400"/>
    <n v="1278738000"/>
    <b v="1"/>
    <b v="0"/>
    <x v="0"/>
    <x v="0"/>
    <x v="0"/>
  </r>
  <r>
    <n v="1900"/>
    <n v="2884"/>
    <n v="152"/>
    <x v="1"/>
    <x v="87"/>
    <n v="30.041666666666668"/>
    <x v="1"/>
    <s v="USD"/>
    <n v="1286168400"/>
    <n v="1286427600"/>
    <b v="0"/>
    <b v="0"/>
    <x v="7"/>
    <x v="1"/>
    <x v="7"/>
  </r>
  <r>
    <n v="85900"/>
    <n v="55476"/>
    <n v="65"/>
    <x v="0"/>
    <x v="424"/>
    <n v="73.968000000000004"/>
    <x v="1"/>
    <s v="USD"/>
    <n v="1467781200"/>
    <n v="1467954000"/>
    <b v="0"/>
    <b v="1"/>
    <x v="3"/>
    <x v="3"/>
    <x v="3"/>
  </r>
  <r>
    <n v="9500"/>
    <n v="5973"/>
    <n v="63"/>
    <x v="3"/>
    <x v="215"/>
    <n v="68.65517241379311"/>
    <x v="1"/>
    <s v="USD"/>
    <n v="1556686800"/>
    <n v="1557637200"/>
    <b v="0"/>
    <b v="1"/>
    <x v="3"/>
    <x v="3"/>
    <x v="3"/>
  </r>
  <r>
    <n v="59200"/>
    <n v="183756"/>
    <n v="310"/>
    <x v="1"/>
    <x v="425"/>
    <n v="59.992164544564154"/>
    <x v="1"/>
    <s v="USD"/>
    <n v="1553576400"/>
    <n v="1553922000"/>
    <b v="0"/>
    <b v="0"/>
    <x v="3"/>
    <x v="3"/>
    <x v="3"/>
  </r>
  <r>
    <n v="72100"/>
    <n v="30902"/>
    <n v="43"/>
    <x v="2"/>
    <x v="426"/>
    <n v="111.15827338129496"/>
    <x v="1"/>
    <s v="USD"/>
    <n v="1414904400"/>
    <n v="1416463200"/>
    <b v="0"/>
    <b v="0"/>
    <x v="3"/>
    <x v="3"/>
    <x v="3"/>
  </r>
  <r>
    <n v="6700"/>
    <n v="5569"/>
    <n v="83"/>
    <x v="0"/>
    <x v="339"/>
    <n v="53.038095238095238"/>
    <x v="1"/>
    <s v="USD"/>
    <n v="1446876000"/>
    <n v="1447221600"/>
    <b v="0"/>
    <b v="0"/>
    <x v="10"/>
    <x v="4"/>
    <x v="10"/>
  </r>
  <r>
    <n v="118200"/>
    <n v="92824"/>
    <n v="79"/>
    <x v="3"/>
    <x v="427"/>
    <n v="55.985524728588658"/>
    <x v="1"/>
    <s v="USD"/>
    <n v="1490418000"/>
    <n v="1491627600"/>
    <b v="0"/>
    <b v="0"/>
    <x v="19"/>
    <x v="4"/>
    <x v="19"/>
  </r>
  <r>
    <n v="139000"/>
    <n v="158590"/>
    <n v="114"/>
    <x v="1"/>
    <x v="428"/>
    <n v="69.986760812003524"/>
    <x v="1"/>
    <s v="USD"/>
    <n v="1360389600"/>
    <n v="1363150800"/>
    <b v="0"/>
    <b v="0"/>
    <x v="19"/>
    <x v="4"/>
    <x v="19"/>
  </r>
  <r>
    <n v="197700"/>
    <n v="127591"/>
    <n v="65"/>
    <x v="0"/>
    <x v="429"/>
    <n v="48.998079877112133"/>
    <x v="3"/>
    <s v="DKK"/>
    <n v="1326866400"/>
    <n v="1330754400"/>
    <b v="0"/>
    <b v="1"/>
    <x v="10"/>
    <x v="4"/>
    <x v="10"/>
  </r>
  <r>
    <n v="8500"/>
    <n v="6750"/>
    <n v="79"/>
    <x v="0"/>
    <x v="167"/>
    <n v="103.84615384615384"/>
    <x v="1"/>
    <s v="USD"/>
    <n v="1479103200"/>
    <n v="1479794400"/>
    <b v="0"/>
    <b v="0"/>
    <x v="3"/>
    <x v="3"/>
    <x v="3"/>
  </r>
  <r>
    <n v="81600"/>
    <n v="9318"/>
    <n v="11"/>
    <x v="0"/>
    <x v="115"/>
    <n v="99.127659574468083"/>
    <x v="1"/>
    <s v="USD"/>
    <n v="1280206800"/>
    <n v="1281243600"/>
    <b v="0"/>
    <b v="1"/>
    <x v="3"/>
    <x v="3"/>
    <x v="3"/>
  </r>
  <r>
    <n v="8600"/>
    <n v="4832"/>
    <n v="56"/>
    <x v="2"/>
    <x v="430"/>
    <n v="107.37777777777778"/>
    <x v="1"/>
    <s v="USD"/>
    <n v="1532754000"/>
    <n v="1532754000"/>
    <b v="0"/>
    <b v="1"/>
    <x v="6"/>
    <x v="4"/>
    <x v="6"/>
  </r>
  <r>
    <n v="119800"/>
    <n v="19769"/>
    <n v="17"/>
    <x v="0"/>
    <x v="431"/>
    <n v="76.922178988326849"/>
    <x v="1"/>
    <s v="USD"/>
    <n v="1453096800"/>
    <n v="1453356000"/>
    <b v="0"/>
    <b v="0"/>
    <x v="3"/>
    <x v="3"/>
    <x v="3"/>
  </r>
  <r>
    <n v="9400"/>
    <n v="11277"/>
    <n v="120"/>
    <x v="1"/>
    <x v="346"/>
    <n v="58.128865979381445"/>
    <x v="5"/>
    <s v="CHF"/>
    <n v="1487570400"/>
    <n v="1489986000"/>
    <b v="0"/>
    <b v="0"/>
    <x v="3"/>
    <x v="3"/>
    <x v="3"/>
  </r>
  <r>
    <n v="9200"/>
    <n v="13382"/>
    <n v="145"/>
    <x v="1"/>
    <x v="30"/>
    <n v="103.73643410852713"/>
    <x v="0"/>
    <s v="CAD"/>
    <n v="1545026400"/>
    <n v="1545804000"/>
    <b v="0"/>
    <b v="0"/>
    <x v="8"/>
    <x v="2"/>
    <x v="8"/>
  </r>
  <r>
    <n v="14900"/>
    <n v="32986"/>
    <n v="221"/>
    <x v="1"/>
    <x v="432"/>
    <n v="87.962666666666664"/>
    <x v="1"/>
    <s v="USD"/>
    <n v="1488348000"/>
    <n v="1489899600"/>
    <b v="0"/>
    <b v="0"/>
    <x v="3"/>
    <x v="3"/>
    <x v="3"/>
  </r>
  <r>
    <n v="169400"/>
    <n v="81984"/>
    <n v="48"/>
    <x v="0"/>
    <x v="433"/>
    <n v="28"/>
    <x v="0"/>
    <s v="CAD"/>
    <n v="1545112800"/>
    <n v="1546495200"/>
    <b v="0"/>
    <b v="0"/>
    <x v="3"/>
    <x v="3"/>
    <x v="3"/>
  </r>
  <r>
    <n v="192100"/>
    <n v="178483"/>
    <n v="93"/>
    <x v="0"/>
    <x v="434"/>
    <n v="37.999361294443261"/>
    <x v="1"/>
    <s v="USD"/>
    <n v="1537938000"/>
    <n v="1539752400"/>
    <b v="0"/>
    <b v="1"/>
    <x v="1"/>
    <x v="1"/>
    <x v="1"/>
  </r>
  <r>
    <n v="98700"/>
    <n v="87448"/>
    <n v="89"/>
    <x v="0"/>
    <x v="435"/>
    <n v="29.999313893653515"/>
    <x v="1"/>
    <s v="USD"/>
    <n v="1363150800"/>
    <n v="1364101200"/>
    <b v="0"/>
    <b v="0"/>
    <x v="11"/>
    <x v="6"/>
    <x v="11"/>
  </r>
  <r>
    <n v="4500"/>
    <n v="1863"/>
    <n v="41"/>
    <x v="0"/>
    <x v="6"/>
    <n v="103.5"/>
    <x v="1"/>
    <s v="USD"/>
    <n v="1523250000"/>
    <n v="1525323600"/>
    <b v="0"/>
    <b v="0"/>
    <x v="18"/>
    <x v="5"/>
    <x v="18"/>
  </r>
  <r>
    <n v="98600"/>
    <n v="62174"/>
    <n v="63"/>
    <x v="3"/>
    <x v="419"/>
    <n v="85.994467496542185"/>
    <x v="1"/>
    <s v="USD"/>
    <n v="1499317200"/>
    <n v="1500872400"/>
    <b v="1"/>
    <b v="0"/>
    <x v="0"/>
    <x v="0"/>
    <x v="0"/>
  </r>
  <r>
    <n v="121700"/>
    <n v="59003"/>
    <n v="48"/>
    <x v="0"/>
    <x v="436"/>
    <n v="98.011627906976742"/>
    <x v="5"/>
    <s v="CHF"/>
    <n v="1287550800"/>
    <n v="1288501200"/>
    <b v="1"/>
    <b v="1"/>
    <x v="3"/>
    <x v="3"/>
    <x v="3"/>
  </r>
  <r>
    <n v="100"/>
    <n v="2"/>
    <n v="2"/>
    <x v="0"/>
    <x v="49"/>
    <n v="2"/>
    <x v="1"/>
    <s v="USD"/>
    <n v="1404795600"/>
    <n v="1407128400"/>
    <b v="0"/>
    <b v="0"/>
    <x v="17"/>
    <x v="1"/>
    <x v="17"/>
  </r>
  <r>
    <n v="196700"/>
    <n v="174039"/>
    <n v="88"/>
    <x v="0"/>
    <x v="437"/>
    <n v="44.994570837642193"/>
    <x v="6"/>
    <s v="EUR"/>
    <n v="1393048800"/>
    <n v="1394344800"/>
    <b v="0"/>
    <b v="0"/>
    <x v="12"/>
    <x v="4"/>
    <x v="12"/>
  </r>
  <r>
    <n v="10000"/>
    <n v="12684"/>
    <n v="127"/>
    <x v="1"/>
    <x v="438"/>
    <n v="31.012224938875306"/>
    <x v="1"/>
    <s v="USD"/>
    <n v="1470373200"/>
    <n v="1474088400"/>
    <b v="0"/>
    <b v="0"/>
    <x v="2"/>
    <x v="2"/>
    <x v="2"/>
  </r>
  <r>
    <n v="600"/>
    <n v="14033"/>
    <n v="2339"/>
    <x v="1"/>
    <x v="439"/>
    <n v="59.970085470085472"/>
    <x v="1"/>
    <s v="USD"/>
    <n v="1460091600"/>
    <n v="1460264400"/>
    <b v="0"/>
    <b v="0"/>
    <x v="2"/>
    <x v="2"/>
    <x v="2"/>
  </r>
  <r>
    <n v="35000"/>
    <n v="177936"/>
    <n v="508"/>
    <x v="1"/>
    <x v="440"/>
    <n v="58.9973474801061"/>
    <x v="1"/>
    <s v="USD"/>
    <n v="1440392400"/>
    <n v="1440824400"/>
    <b v="0"/>
    <b v="0"/>
    <x v="16"/>
    <x v="1"/>
    <x v="16"/>
  </r>
  <r>
    <n v="6900"/>
    <n v="13212"/>
    <n v="191"/>
    <x v="1"/>
    <x v="441"/>
    <n v="50.045454545454547"/>
    <x v="1"/>
    <s v="USD"/>
    <n v="1488434400"/>
    <n v="1489554000"/>
    <b v="1"/>
    <b v="0"/>
    <x v="14"/>
    <x v="7"/>
    <x v="14"/>
  </r>
  <r>
    <n v="118400"/>
    <n v="49879"/>
    <n v="42"/>
    <x v="0"/>
    <x v="442"/>
    <n v="98.966269841269835"/>
    <x v="2"/>
    <s v="AUD"/>
    <n v="1514440800"/>
    <n v="1514872800"/>
    <b v="0"/>
    <b v="0"/>
    <x v="0"/>
    <x v="0"/>
    <x v="0"/>
  </r>
  <r>
    <n v="10000"/>
    <n v="824"/>
    <n v="8"/>
    <x v="0"/>
    <x v="443"/>
    <n v="58.857142857142854"/>
    <x v="1"/>
    <s v="USD"/>
    <n v="1514354400"/>
    <n v="1515736800"/>
    <b v="0"/>
    <b v="0"/>
    <x v="22"/>
    <x v="4"/>
    <x v="22"/>
  </r>
  <r>
    <n v="52600"/>
    <n v="31594"/>
    <n v="60"/>
    <x v="3"/>
    <x v="444"/>
    <n v="81.010256410256417"/>
    <x v="1"/>
    <s v="USD"/>
    <n v="1440910800"/>
    <n v="1442898000"/>
    <b v="0"/>
    <b v="0"/>
    <x v="1"/>
    <x v="1"/>
    <x v="1"/>
  </r>
  <r>
    <n v="120700"/>
    <n v="57010"/>
    <n v="47"/>
    <x v="0"/>
    <x v="424"/>
    <n v="76.013333333333335"/>
    <x v="4"/>
    <s v="GBP"/>
    <n v="1296108000"/>
    <n v="1296194400"/>
    <b v="0"/>
    <b v="0"/>
    <x v="4"/>
    <x v="4"/>
    <x v="4"/>
  </r>
  <r>
    <n v="9100"/>
    <n v="7438"/>
    <n v="82"/>
    <x v="0"/>
    <x v="385"/>
    <n v="96.597402597402592"/>
    <x v="1"/>
    <s v="USD"/>
    <n v="1440133200"/>
    <n v="1440910800"/>
    <b v="1"/>
    <b v="0"/>
    <x v="3"/>
    <x v="3"/>
    <x v="3"/>
  </r>
  <r>
    <n v="106800"/>
    <n v="57872"/>
    <n v="54"/>
    <x v="0"/>
    <x v="445"/>
    <n v="76.957446808510639"/>
    <x v="3"/>
    <s v="DKK"/>
    <n v="1332910800"/>
    <n v="1335502800"/>
    <b v="0"/>
    <b v="0"/>
    <x v="17"/>
    <x v="1"/>
    <x v="17"/>
  </r>
  <r>
    <n v="9100"/>
    <n v="8906"/>
    <n v="98"/>
    <x v="0"/>
    <x v="54"/>
    <n v="67.984732824427482"/>
    <x v="1"/>
    <s v="USD"/>
    <n v="1544335200"/>
    <n v="1544680800"/>
    <b v="0"/>
    <b v="0"/>
    <x v="3"/>
    <x v="3"/>
    <x v="3"/>
  </r>
  <r>
    <n v="10000"/>
    <n v="7724"/>
    <n v="77"/>
    <x v="0"/>
    <x v="215"/>
    <n v="88.781609195402297"/>
    <x v="1"/>
    <s v="USD"/>
    <n v="1286427600"/>
    <n v="1288414800"/>
    <b v="0"/>
    <b v="0"/>
    <x v="3"/>
    <x v="3"/>
    <x v="3"/>
  </r>
  <r>
    <n v="79400"/>
    <n v="26571"/>
    <n v="33"/>
    <x v="0"/>
    <x v="446"/>
    <n v="24.99623706491063"/>
    <x v="1"/>
    <s v="USD"/>
    <n v="1329717600"/>
    <n v="1330581600"/>
    <b v="0"/>
    <b v="0"/>
    <x v="17"/>
    <x v="1"/>
    <x v="17"/>
  </r>
  <r>
    <n v="5100"/>
    <n v="12219"/>
    <n v="240"/>
    <x v="1"/>
    <x v="447"/>
    <n v="44.922794117647058"/>
    <x v="1"/>
    <s v="USD"/>
    <n v="1310187600"/>
    <n v="1311397200"/>
    <b v="0"/>
    <b v="1"/>
    <x v="4"/>
    <x v="4"/>
    <x v="4"/>
  </r>
  <r>
    <n v="3100"/>
    <n v="1985"/>
    <n v="64"/>
    <x v="3"/>
    <x v="270"/>
    <n v="79.400000000000006"/>
    <x v="1"/>
    <s v="USD"/>
    <n v="1377838800"/>
    <n v="1378357200"/>
    <b v="0"/>
    <b v="1"/>
    <x v="3"/>
    <x v="3"/>
    <x v="3"/>
  </r>
  <r>
    <n v="6900"/>
    <n v="12155"/>
    <n v="176"/>
    <x v="1"/>
    <x v="448"/>
    <n v="29.009546539379475"/>
    <x v="1"/>
    <s v="USD"/>
    <n v="1410325200"/>
    <n v="1411102800"/>
    <b v="0"/>
    <b v="0"/>
    <x v="23"/>
    <x v="8"/>
    <x v="23"/>
  </r>
  <r>
    <n v="27500"/>
    <n v="5593"/>
    <n v="20"/>
    <x v="0"/>
    <x v="70"/>
    <n v="73.59210526315789"/>
    <x v="1"/>
    <s v="USD"/>
    <n v="1343797200"/>
    <n v="1344834000"/>
    <b v="0"/>
    <b v="0"/>
    <x v="3"/>
    <x v="3"/>
    <x v="3"/>
  </r>
  <r>
    <n v="48800"/>
    <n v="175020"/>
    <n v="359"/>
    <x v="1"/>
    <x v="449"/>
    <n v="107.97038864898211"/>
    <x v="6"/>
    <s v="EUR"/>
    <n v="1498453200"/>
    <n v="1499230800"/>
    <b v="0"/>
    <b v="0"/>
    <x v="3"/>
    <x v="3"/>
    <x v="3"/>
  </r>
  <r>
    <n v="16200"/>
    <n v="75955"/>
    <n v="469"/>
    <x v="1"/>
    <x v="450"/>
    <n v="68.987284287011803"/>
    <x v="1"/>
    <s v="USD"/>
    <n v="1456380000"/>
    <n v="1457416800"/>
    <b v="0"/>
    <b v="0"/>
    <x v="7"/>
    <x v="1"/>
    <x v="7"/>
  </r>
  <r>
    <n v="97600"/>
    <n v="119127"/>
    <n v="122"/>
    <x v="1"/>
    <x v="451"/>
    <n v="111.02236719478098"/>
    <x v="1"/>
    <s v="USD"/>
    <n v="1280552400"/>
    <n v="1280898000"/>
    <b v="0"/>
    <b v="1"/>
    <x v="3"/>
    <x v="3"/>
    <x v="3"/>
  </r>
  <r>
    <n v="197900"/>
    <n v="110689"/>
    <n v="56"/>
    <x v="0"/>
    <x v="452"/>
    <n v="24.997515808491418"/>
    <x v="2"/>
    <s v="AUD"/>
    <n v="1521608400"/>
    <n v="1522472400"/>
    <b v="0"/>
    <b v="0"/>
    <x v="3"/>
    <x v="3"/>
    <x v="3"/>
  </r>
  <r>
    <n v="5600"/>
    <n v="2445"/>
    <n v="44"/>
    <x v="0"/>
    <x v="125"/>
    <n v="42.155172413793103"/>
    <x v="6"/>
    <s v="EUR"/>
    <n v="1460696400"/>
    <n v="1462510800"/>
    <b v="0"/>
    <b v="0"/>
    <x v="7"/>
    <x v="1"/>
    <x v="7"/>
  </r>
  <r>
    <n v="170700"/>
    <n v="57250"/>
    <n v="34"/>
    <x v="3"/>
    <x v="453"/>
    <n v="47.003284072249592"/>
    <x v="1"/>
    <s v="USD"/>
    <n v="1313730000"/>
    <n v="1317790800"/>
    <b v="0"/>
    <b v="0"/>
    <x v="14"/>
    <x v="7"/>
    <x v="14"/>
  </r>
  <r>
    <n v="9700"/>
    <n v="11929"/>
    <n v="123"/>
    <x v="1"/>
    <x v="269"/>
    <n v="36.0392749244713"/>
    <x v="1"/>
    <s v="USD"/>
    <n v="1568178000"/>
    <n v="1568782800"/>
    <b v="0"/>
    <b v="0"/>
    <x v="23"/>
    <x v="8"/>
    <x v="23"/>
  </r>
  <r>
    <n v="62300"/>
    <n v="118214"/>
    <n v="190"/>
    <x v="1"/>
    <x v="454"/>
    <n v="101.03760683760684"/>
    <x v="1"/>
    <s v="USD"/>
    <n v="1348635600"/>
    <n v="1349413200"/>
    <b v="0"/>
    <b v="0"/>
    <x v="14"/>
    <x v="7"/>
    <x v="14"/>
  </r>
  <r>
    <n v="5300"/>
    <n v="4432"/>
    <n v="84"/>
    <x v="0"/>
    <x v="41"/>
    <n v="39.927927927927925"/>
    <x v="1"/>
    <s v="USD"/>
    <n v="1468126800"/>
    <n v="1472446800"/>
    <b v="0"/>
    <b v="0"/>
    <x v="13"/>
    <x v="5"/>
    <x v="13"/>
  </r>
  <r>
    <n v="99500"/>
    <n v="17879"/>
    <n v="18"/>
    <x v="3"/>
    <x v="455"/>
    <n v="83.158139534883716"/>
    <x v="1"/>
    <s v="USD"/>
    <n v="1547877600"/>
    <n v="1548050400"/>
    <b v="0"/>
    <b v="0"/>
    <x v="6"/>
    <x v="4"/>
    <x v="6"/>
  </r>
  <r>
    <n v="1400"/>
    <n v="14511"/>
    <n v="1037"/>
    <x v="1"/>
    <x v="456"/>
    <n v="39.97520661157025"/>
    <x v="1"/>
    <s v="USD"/>
    <n v="1571374800"/>
    <n v="1571806800"/>
    <b v="0"/>
    <b v="1"/>
    <x v="0"/>
    <x v="0"/>
    <x v="0"/>
  </r>
  <r>
    <n v="145600"/>
    <n v="141822"/>
    <n v="97"/>
    <x v="0"/>
    <x v="457"/>
    <n v="47.993908629441627"/>
    <x v="1"/>
    <s v="USD"/>
    <n v="1576303200"/>
    <n v="1576476000"/>
    <b v="0"/>
    <b v="1"/>
    <x v="20"/>
    <x v="6"/>
    <x v="20"/>
  </r>
  <r>
    <n v="184100"/>
    <n v="159037"/>
    <n v="86"/>
    <x v="0"/>
    <x v="458"/>
    <n v="95.978877489438744"/>
    <x v="1"/>
    <s v="USD"/>
    <n v="1324447200"/>
    <n v="1324965600"/>
    <b v="0"/>
    <b v="0"/>
    <x v="3"/>
    <x v="3"/>
    <x v="3"/>
  </r>
  <r>
    <n v="5400"/>
    <n v="8109"/>
    <n v="150"/>
    <x v="1"/>
    <x v="459"/>
    <n v="78.728155339805824"/>
    <x v="1"/>
    <s v="USD"/>
    <n v="1386741600"/>
    <n v="1387519200"/>
    <b v="0"/>
    <b v="0"/>
    <x v="3"/>
    <x v="3"/>
    <x v="3"/>
  </r>
  <r>
    <n v="2300"/>
    <n v="8244"/>
    <n v="358"/>
    <x v="1"/>
    <x v="98"/>
    <n v="56.081632653061227"/>
    <x v="1"/>
    <s v="USD"/>
    <n v="1537074000"/>
    <n v="1537246800"/>
    <b v="0"/>
    <b v="0"/>
    <x v="3"/>
    <x v="3"/>
    <x v="3"/>
  </r>
  <r>
    <n v="1400"/>
    <n v="7600"/>
    <n v="543"/>
    <x v="1"/>
    <x v="460"/>
    <n v="69.090909090909093"/>
    <x v="0"/>
    <s v="CAD"/>
    <n v="1277787600"/>
    <n v="1279515600"/>
    <b v="0"/>
    <b v="0"/>
    <x v="9"/>
    <x v="5"/>
    <x v="9"/>
  </r>
  <r>
    <n v="140000"/>
    <n v="94501"/>
    <n v="68"/>
    <x v="0"/>
    <x v="461"/>
    <n v="102.05291576673866"/>
    <x v="0"/>
    <s v="CAD"/>
    <n v="1440306000"/>
    <n v="1442379600"/>
    <b v="0"/>
    <b v="0"/>
    <x v="3"/>
    <x v="3"/>
    <x v="3"/>
  </r>
  <r>
    <n v="7500"/>
    <n v="14381"/>
    <n v="192"/>
    <x v="1"/>
    <x v="38"/>
    <n v="107.32089552238806"/>
    <x v="1"/>
    <s v="USD"/>
    <n v="1522126800"/>
    <n v="1523077200"/>
    <b v="0"/>
    <b v="0"/>
    <x v="8"/>
    <x v="2"/>
    <x v="8"/>
  </r>
  <r>
    <n v="1500"/>
    <n v="13980"/>
    <n v="932"/>
    <x v="1"/>
    <x v="462"/>
    <n v="51.970260223048328"/>
    <x v="1"/>
    <s v="USD"/>
    <n v="1489298400"/>
    <n v="1489554000"/>
    <b v="0"/>
    <b v="0"/>
    <x v="3"/>
    <x v="3"/>
    <x v="3"/>
  </r>
  <r>
    <n v="2900"/>
    <n v="12449"/>
    <n v="429"/>
    <x v="1"/>
    <x v="463"/>
    <n v="71.137142857142862"/>
    <x v="1"/>
    <s v="USD"/>
    <n v="1547100000"/>
    <n v="1548482400"/>
    <b v="0"/>
    <b v="1"/>
    <x v="19"/>
    <x v="4"/>
    <x v="19"/>
  </r>
  <r>
    <n v="7300"/>
    <n v="7348"/>
    <n v="101"/>
    <x v="1"/>
    <x v="464"/>
    <n v="106.49275362318841"/>
    <x v="1"/>
    <s v="USD"/>
    <n v="1383022800"/>
    <n v="1384063200"/>
    <b v="0"/>
    <b v="0"/>
    <x v="2"/>
    <x v="2"/>
    <x v="2"/>
  </r>
  <r>
    <n v="3600"/>
    <n v="8158"/>
    <n v="227"/>
    <x v="1"/>
    <x v="257"/>
    <n v="42.93684210526316"/>
    <x v="1"/>
    <s v="USD"/>
    <n v="1322373600"/>
    <n v="1322892000"/>
    <b v="0"/>
    <b v="1"/>
    <x v="4"/>
    <x v="4"/>
    <x v="4"/>
  </r>
  <r>
    <n v="5000"/>
    <n v="7119"/>
    <n v="142"/>
    <x v="1"/>
    <x v="465"/>
    <n v="30.037974683544302"/>
    <x v="1"/>
    <s v="USD"/>
    <n v="1349240400"/>
    <n v="1350709200"/>
    <b v="1"/>
    <b v="1"/>
    <x v="4"/>
    <x v="4"/>
    <x v="4"/>
  </r>
  <r>
    <n v="6000"/>
    <n v="5438"/>
    <n v="91"/>
    <x v="0"/>
    <x v="385"/>
    <n v="70.623376623376629"/>
    <x v="4"/>
    <s v="GBP"/>
    <n v="1562648400"/>
    <n v="1564203600"/>
    <b v="0"/>
    <b v="0"/>
    <x v="1"/>
    <x v="1"/>
    <x v="1"/>
  </r>
  <r>
    <n v="180400"/>
    <n v="115396"/>
    <n v="64"/>
    <x v="0"/>
    <x v="466"/>
    <n v="66.016018306636155"/>
    <x v="1"/>
    <s v="USD"/>
    <n v="1508216400"/>
    <n v="1509685200"/>
    <b v="0"/>
    <b v="0"/>
    <x v="3"/>
    <x v="3"/>
    <x v="3"/>
  </r>
  <r>
    <n v="9100"/>
    <n v="7656"/>
    <n v="84"/>
    <x v="0"/>
    <x v="467"/>
    <n v="96.911392405063296"/>
    <x v="1"/>
    <s v="USD"/>
    <n v="1511762400"/>
    <n v="1514959200"/>
    <b v="0"/>
    <b v="0"/>
    <x v="3"/>
    <x v="3"/>
    <x v="3"/>
  </r>
  <r>
    <n v="9200"/>
    <n v="12322"/>
    <n v="134"/>
    <x v="1"/>
    <x v="468"/>
    <n v="62.867346938775512"/>
    <x v="6"/>
    <s v="EUR"/>
    <n v="1447480800"/>
    <n v="1448863200"/>
    <b v="1"/>
    <b v="0"/>
    <x v="1"/>
    <x v="1"/>
    <x v="1"/>
  </r>
  <r>
    <n v="164100"/>
    <n v="96888"/>
    <n v="59"/>
    <x v="0"/>
    <x v="469"/>
    <n v="108.98537682789652"/>
    <x v="1"/>
    <s v="USD"/>
    <n v="1429506000"/>
    <n v="1429592400"/>
    <b v="0"/>
    <b v="1"/>
    <x v="3"/>
    <x v="3"/>
    <x v="3"/>
  </r>
  <r>
    <n v="128900"/>
    <n v="196960"/>
    <n v="153"/>
    <x v="1"/>
    <x v="470"/>
    <n v="26.999314599040439"/>
    <x v="1"/>
    <s v="USD"/>
    <n v="1522472400"/>
    <n v="1522645200"/>
    <b v="0"/>
    <b v="0"/>
    <x v="5"/>
    <x v="1"/>
    <x v="5"/>
  </r>
  <r>
    <n v="42100"/>
    <n v="188057"/>
    <n v="447"/>
    <x v="1"/>
    <x v="471"/>
    <n v="65.004147943311438"/>
    <x v="0"/>
    <s v="CAD"/>
    <n v="1322114400"/>
    <n v="1323324000"/>
    <b v="0"/>
    <b v="0"/>
    <x v="8"/>
    <x v="2"/>
    <x v="8"/>
  </r>
  <r>
    <n v="7400"/>
    <n v="6245"/>
    <n v="84"/>
    <x v="0"/>
    <x v="75"/>
    <n v="111.51785714285714"/>
    <x v="1"/>
    <s v="USD"/>
    <n v="1561438800"/>
    <n v="1561525200"/>
    <b v="0"/>
    <b v="0"/>
    <x v="6"/>
    <x v="4"/>
    <x v="6"/>
  </r>
  <r>
    <n v="100"/>
    <n v="3"/>
    <n v="3"/>
    <x v="0"/>
    <x v="49"/>
    <n v="3"/>
    <x v="1"/>
    <s v="USD"/>
    <n v="1264399200"/>
    <n v="1265695200"/>
    <b v="0"/>
    <b v="0"/>
    <x v="8"/>
    <x v="2"/>
    <x v="8"/>
  </r>
  <r>
    <n v="52000"/>
    <n v="91014"/>
    <n v="175"/>
    <x v="1"/>
    <x v="472"/>
    <n v="110.99268292682927"/>
    <x v="1"/>
    <s v="USD"/>
    <n v="1301202000"/>
    <n v="1301806800"/>
    <b v="1"/>
    <b v="0"/>
    <x v="3"/>
    <x v="3"/>
    <x v="3"/>
  </r>
  <r>
    <n v="8700"/>
    <n v="4710"/>
    <n v="54"/>
    <x v="0"/>
    <x v="100"/>
    <n v="56.746987951807228"/>
    <x v="1"/>
    <s v="USD"/>
    <n v="1374469200"/>
    <n v="1374901200"/>
    <b v="0"/>
    <b v="0"/>
    <x v="8"/>
    <x v="2"/>
    <x v="8"/>
  </r>
  <r>
    <n v="63400"/>
    <n v="197728"/>
    <n v="312"/>
    <x v="1"/>
    <x v="473"/>
    <n v="97.020608439646708"/>
    <x v="1"/>
    <s v="USD"/>
    <n v="1334984400"/>
    <n v="1336453200"/>
    <b v="1"/>
    <b v="1"/>
    <x v="18"/>
    <x v="5"/>
    <x v="18"/>
  </r>
  <r>
    <n v="8700"/>
    <n v="10682"/>
    <n v="123"/>
    <x v="1"/>
    <x v="220"/>
    <n v="92.08620689655173"/>
    <x v="1"/>
    <s v="USD"/>
    <n v="1467608400"/>
    <n v="1468904400"/>
    <b v="0"/>
    <b v="0"/>
    <x v="10"/>
    <x v="4"/>
    <x v="10"/>
  </r>
  <r>
    <n v="169700"/>
    <n v="168048"/>
    <n v="99"/>
    <x v="0"/>
    <x v="474"/>
    <n v="82.986666666666665"/>
    <x v="4"/>
    <s v="GBP"/>
    <n v="1386741600"/>
    <n v="1387087200"/>
    <b v="0"/>
    <b v="0"/>
    <x v="9"/>
    <x v="5"/>
    <x v="9"/>
  </r>
  <r>
    <n v="108400"/>
    <n v="138586"/>
    <n v="128"/>
    <x v="1"/>
    <x v="475"/>
    <n v="103.03791821561339"/>
    <x v="2"/>
    <s v="AUD"/>
    <n v="1546754400"/>
    <n v="1547445600"/>
    <b v="0"/>
    <b v="1"/>
    <x v="2"/>
    <x v="2"/>
    <x v="2"/>
  </r>
  <r>
    <n v="7300"/>
    <n v="11579"/>
    <n v="159"/>
    <x v="1"/>
    <x v="170"/>
    <n v="68.922619047619051"/>
    <x v="1"/>
    <s v="USD"/>
    <n v="1544248800"/>
    <n v="1547359200"/>
    <b v="0"/>
    <b v="0"/>
    <x v="6"/>
    <x v="4"/>
    <x v="6"/>
  </r>
  <r>
    <n v="1700"/>
    <n v="12020"/>
    <n v="707"/>
    <x v="1"/>
    <x v="231"/>
    <n v="87.737226277372258"/>
    <x v="5"/>
    <s v="CHF"/>
    <n v="1495429200"/>
    <n v="1496293200"/>
    <b v="0"/>
    <b v="0"/>
    <x v="3"/>
    <x v="3"/>
    <x v="3"/>
  </r>
  <r>
    <n v="9800"/>
    <n v="13954"/>
    <n v="142"/>
    <x v="1"/>
    <x v="129"/>
    <n v="75.021505376344081"/>
    <x v="6"/>
    <s v="EUR"/>
    <n v="1334811600"/>
    <n v="1335416400"/>
    <b v="0"/>
    <b v="0"/>
    <x v="3"/>
    <x v="3"/>
    <x v="3"/>
  </r>
  <r>
    <n v="4300"/>
    <n v="6358"/>
    <n v="148"/>
    <x v="1"/>
    <x v="476"/>
    <n v="50.863999999999997"/>
    <x v="1"/>
    <s v="USD"/>
    <n v="1531544400"/>
    <n v="1532149200"/>
    <b v="0"/>
    <b v="1"/>
    <x v="3"/>
    <x v="3"/>
    <x v="3"/>
  </r>
  <r>
    <n v="6200"/>
    <n v="1260"/>
    <n v="20"/>
    <x v="0"/>
    <x v="443"/>
    <n v="90"/>
    <x v="6"/>
    <s v="EUR"/>
    <n v="1453615200"/>
    <n v="1453788000"/>
    <b v="1"/>
    <b v="1"/>
    <x v="3"/>
    <x v="3"/>
    <x v="3"/>
  </r>
  <r>
    <n v="800"/>
    <n v="14725"/>
    <n v="1841"/>
    <x v="1"/>
    <x v="381"/>
    <n v="72.896039603960389"/>
    <x v="1"/>
    <s v="USD"/>
    <n v="1467954000"/>
    <n v="1471496400"/>
    <b v="0"/>
    <b v="0"/>
    <x v="3"/>
    <x v="3"/>
    <x v="3"/>
  </r>
  <r>
    <n v="6900"/>
    <n v="11174"/>
    <n v="162"/>
    <x v="1"/>
    <x v="459"/>
    <n v="108.48543689320388"/>
    <x v="1"/>
    <s v="USD"/>
    <n v="1471842000"/>
    <n v="1472878800"/>
    <b v="0"/>
    <b v="0"/>
    <x v="15"/>
    <x v="5"/>
    <x v="15"/>
  </r>
  <r>
    <n v="38500"/>
    <n v="182036"/>
    <n v="473"/>
    <x v="1"/>
    <x v="477"/>
    <n v="101.98095238095237"/>
    <x v="1"/>
    <s v="USD"/>
    <n v="1408424400"/>
    <n v="1408510800"/>
    <b v="0"/>
    <b v="0"/>
    <x v="1"/>
    <x v="1"/>
    <x v="1"/>
  </r>
  <r>
    <n v="118000"/>
    <n v="28870"/>
    <n v="24"/>
    <x v="0"/>
    <x v="478"/>
    <n v="44.009146341463413"/>
    <x v="1"/>
    <s v="USD"/>
    <n v="1281157200"/>
    <n v="1281589200"/>
    <b v="0"/>
    <b v="0"/>
    <x v="20"/>
    <x v="6"/>
    <x v="20"/>
  </r>
  <r>
    <n v="2000"/>
    <n v="10353"/>
    <n v="518"/>
    <x v="1"/>
    <x v="144"/>
    <n v="65.942675159235662"/>
    <x v="1"/>
    <s v="USD"/>
    <n v="1373432400"/>
    <n v="1375851600"/>
    <b v="0"/>
    <b v="1"/>
    <x v="3"/>
    <x v="3"/>
    <x v="3"/>
  </r>
  <r>
    <n v="5600"/>
    <n v="13868"/>
    <n v="248"/>
    <x v="1"/>
    <x v="479"/>
    <n v="24.987387387387386"/>
    <x v="1"/>
    <s v="USD"/>
    <n v="1313989200"/>
    <n v="1315803600"/>
    <b v="0"/>
    <b v="0"/>
    <x v="4"/>
    <x v="4"/>
    <x v="4"/>
  </r>
  <r>
    <n v="8300"/>
    <n v="8317"/>
    <n v="100"/>
    <x v="1"/>
    <x v="480"/>
    <n v="28.003367003367003"/>
    <x v="1"/>
    <s v="USD"/>
    <n v="1371445200"/>
    <n v="1373691600"/>
    <b v="0"/>
    <b v="0"/>
    <x v="8"/>
    <x v="2"/>
    <x v="8"/>
  </r>
  <r>
    <n v="6900"/>
    <n v="10557"/>
    <n v="153"/>
    <x v="1"/>
    <x v="300"/>
    <n v="85.829268292682926"/>
    <x v="1"/>
    <s v="USD"/>
    <n v="1338267600"/>
    <n v="1339218000"/>
    <b v="0"/>
    <b v="0"/>
    <x v="13"/>
    <x v="5"/>
    <x v="13"/>
  </r>
  <r>
    <n v="8700"/>
    <n v="3227"/>
    <n v="37"/>
    <x v="3"/>
    <x v="63"/>
    <n v="84.921052631578945"/>
    <x v="3"/>
    <s v="DKK"/>
    <n v="1519192800"/>
    <n v="1520402400"/>
    <b v="0"/>
    <b v="1"/>
    <x v="3"/>
    <x v="3"/>
    <x v="3"/>
  </r>
  <r>
    <n v="123600"/>
    <n v="5429"/>
    <n v="4"/>
    <x v="3"/>
    <x v="101"/>
    <n v="90.483333333333334"/>
    <x v="1"/>
    <s v="USD"/>
    <n v="1522818000"/>
    <n v="1523336400"/>
    <b v="0"/>
    <b v="0"/>
    <x v="1"/>
    <x v="1"/>
    <x v="1"/>
  </r>
  <r>
    <n v="48500"/>
    <n v="75906"/>
    <n v="157"/>
    <x v="1"/>
    <x v="481"/>
    <n v="25.00197628458498"/>
    <x v="1"/>
    <s v="USD"/>
    <n v="1509948000"/>
    <n v="1512280800"/>
    <b v="0"/>
    <b v="0"/>
    <x v="4"/>
    <x v="4"/>
    <x v="4"/>
  </r>
  <r>
    <n v="4900"/>
    <n v="13250"/>
    <n v="270"/>
    <x v="1"/>
    <x v="358"/>
    <n v="92.013888888888886"/>
    <x v="2"/>
    <s v="AUD"/>
    <n v="1456898400"/>
    <n v="1458709200"/>
    <b v="0"/>
    <b v="0"/>
    <x v="3"/>
    <x v="3"/>
    <x v="3"/>
  </r>
  <r>
    <n v="8400"/>
    <n v="11261"/>
    <n v="134"/>
    <x v="1"/>
    <x v="246"/>
    <n v="93.066115702479337"/>
    <x v="4"/>
    <s v="GBP"/>
    <n v="1413954000"/>
    <n v="1414126800"/>
    <b v="0"/>
    <b v="1"/>
    <x v="3"/>
    <x v="3"/>
    <x v="3"/>
  </r>
  <r>
    <n v="193200"/>
    <n v="97369"/>
    <n v="50"/>
    <x v="0"/>
    <x v="482"/>
    <n v="61.008145363408524"/>
    <x v="1"/>
    <s v="USD"/>
    <n v="1416031200"/>
    <n v="1416204000"/>
    <b v="0"/>
    <b v="0"/>
    <x v="20"/>
    <x v="6"/>
    <x v="20"/>
  </r>
  <r>
    <n v="54300"/>
    <n v="48227"/>
    <n v="89"/>
    <x v="3"/>
    <x v="168"/>
    <n v="92.036259541984734"/>
    <x v="1"/>
    <s v="USD"/>
    <n v="1287982800"/>
    <n v="1288501200"/>
    <b v="0"/>
    <b v="1"/>
    <x v="3"/>
    <x v="3"/>
    <x v="3"/>
  </r>
  <r>
    <n v="8900"/>
    <n v="14685"/>
    <n v="165"/>
    <x v="1"/>
    <x v="483"/>
    <n v="81.132596685082873"/>
    <x v="1"/>
    <s v="USD"/>
    <n v="1547964000"/>
    <n v="1552971600"/>
    <b v="0"/>
    <b v="0"/>
    <x v="2"/>
    <x v="2"/>
    <x v="2"/>
  </r>
  <r>
    <n v="4200"/>
    <n v="735"/>
    <n v="18"/>
    <x v="0"/>
    <x v="234"/>
    <n v="73.5"/>
    <x v="1"/>
    <s v="USD"/>
    <n v="1464152400"/>
    <n v="1465102800"/>
    <b v="0"/>
    <b v="0"/>
    <x v="3"/>
    <x v="3"/>
    <x v="3"/>
  </r>
  <r>
    <n v="5600"/>
    <n v="10397"/>
    <n v="186"/>
    <x v="1"/>
    <x v="393"/>
    <n v="85.221311475409834"/>
    <x v="1"/>
    <s v="USD"/>
    <n v="1359957600"/>
    <n v="1360130400"/>
    <b v="0"/>
    <b v="0"/>
    <x v="6"/>
    <x v="4"/>
    <x v="6"/>
  </r>
  <r>
    <n v="28800"/>
    <n v="118847"/>
    <n v="413"/>
    <x v="1"/>
    <x v="130"/>
    <n v="110.96825396825396"/>
    <x v="0"/>
    <s v="CAD"/>
    <n v="1432357200"/>
    <n v="1432875600"/>
    <b v="0"/>
    <b v="0"/>
    <x v="8"/>
    <x v="2"/>
    <x v="8"/>
  </r>
  <r>
    <n v="8000"/>
    <n v="7220"/>
    <n v="90"/>
    <x v="3"/>
    <x v="319"/>
    <n v="32.968036529680369"/>
    <x v="1"/>
    <s v="USD"/>
    <n v="1500786000"/>
    <n v="1500872400"/>
    <b v="0"/>
    <b v="0"/>
    <x v="2"/>
    <x v="2"/>
    <x v="2"/>
  </r>
  <r>
    <n v="117000"/>
    <n v="107622"/>
    <n v="92"/>
    <x v="0"/>
    <x v="484"/>
    <n v="96.005352363960753"/>
    <x v="1"/>
    <s v="USD"/>
    <n v="1490158800"/>
    <n v="1492146000"/>
    <b v="0"/>
    <b v="1"/>
    <x v="1"/>
    <x v="1"/>
    <x v="1"/>
  </r>
  <r>
    <n v="15800"/>
    <n v="83267"/>
    <n v="527"/>
    <x v="1"/>
    <x v="485"/>
    <n v="84.96632653061225"/>
    <x v="1"/>
    <s v="USD"/>
    <n v="1406178000"/>
    <n v="1407301200"/>
    <b v="0"/>
    <b v="0"/>
    <x v="16"/>
    <x v="1"/>
    <x v="16"/>
  </r>
  <r>
    <n v="4200"/>
    <n v="13404"/>
    <n v="319"/>
    <x v="1"/>
    <x v="486"/>
    <n v="25.007462686567163"/>
    <x v="1"/>
    <s v="USD"/>
    <n v="1485583200"/>
    <n v="1486620000"/>
    <b v="0"/>
    <b v="1"/>
    <x v="3"/>
    <x v="3"/>
    <x v="3"/>
  </r>
  <r>
    <n v="37100"/>
    <n v="131404"/>
    <n v="354"/>
    <x v="1"/>
    <x v="487"/>
    <n v="65.998995479658461"/>
    <x v="1"/>
    <s v="USD"/>
    <n v="1459314000"/>
    <n v="1459918800"/>
    <b v="0"/>
    <b v="0"/>
    <x v="14"/>
    <x v="7"/>
    <x v="14"/>
  </r>
  <r>
    <n v="7700"/>
    <n v="2533"/>
    <n v="33"/>
    <x v="3"/>
    <x v="226"/>
    <n v="87.34482758620689"/>
    <x v="1"/>
    <s v="USD"/>
    <n v="1424412000"/>
    <n v="1424757600"/>
    <b v="0"/>
    <b v="0"/>
    <x v="9"/>
    <x v="5"/>
    <x v="9"/>
  </r>
  <r>
    <n v="3700"/>
    <n v="5028"/>
    <n v="136"/>
    <x v="1"/>
    <x v="80"/>
    <n v="27.933333333333334"/>
    <x v="1"/>
    <s v="USD"/>
    <n v="1478844000"/>
    <n v="1479880800"/>
    <b v="0"/>
    <b v="0"/>
    <x v="7"/>
    <x v="1"/>
    <x v="7"/>
  </r>
  <r>
    <n v="74700"/>
    <n v="1557"/>
    <n v="2"/>
    <x v="0"/>
    <x v="27"/>
    <n v="103.8"/>
    <x v="1"/>
    <s v="USD"/>
    <n v="1416117600"/>
    <n v="1418018400"/>
    <b v="0"/>
    <b v="1"/>
    <x v="3"/>
    <x v="3"/>
    <x v="3"/>
  </r>
  <r>
    <n v="10000"/>
    <n v="6100"/>
    <n v="61"/>
    <x v="0"/>
    <x v="271"/>
    <n v="31.937172774869111"/>
    <x v="1"/>
    <s v="USD"/>
    <n v="1340946000"/>
    <n v="1341032400"/>
    <b v="0"/>
    <b v="0"/>
    <x v="7"/>
    <x v="1"/>
    <x v="7"/>
  </r>
  <r>
    <n v="5300"/>
    <n v="1592"/>
    <n v="30"/>
    <x v="0"/>
    <x v="36"/>
    <n v="99.5"/>
    <x v="1"/>
    <s v="USD"/>
    <n v="1486101600"/>
    <n v="1486360800"/>
    <b v="0"/>
    <b v="0"/>
    <x v="3"/>
    <x v="3"/>
    <x v="3"/>
  </r>
  <r>
    <n v="1200"/>
    <n v="14150"/>
    <n v="1179"/>
    <x v="1"/>
    <x v="406"/>
    <n v="108.84615384615384"/>
    <x v="1"/>
    <s v="USD"/>
    <n v="1274590800"/>
    <n v="1274677200"/>
    <b v="0"/>
    <b v="0"/>
    <x v="3"/>
    <x v="3"/>
    <x v="3"/>
  </r>
  <r>
    <n v="1200"/>
    <n v="13513"/>
    <n v="1126"/>
    <x v="1"/>
    <x v="393"/>
    <n v="110.76229508196721"/>
    <x v="1"/>
    <s v="USD"/>
    <n v="1263880800"/>
    <n v="1267509600"/>
    <b v="0"/>
    <b v="0"/>
    <x v="5"/>
    <x v="1"/>
    <x v="5"/>
  </r>
  <r>
    <n v="3900"/>
    <n v="504"/>
    <n v="13"/>
    <x v="0"/>
    <x v="68"/>
    <n v="29.647058823529413"/>
    <x v="1"/>
    <s v="USD"/>
    <n v="1445403600"/>
    <n v="1445922000"/>
    <b v="0"/>
    <b v="1"/>
    <x v="3"/>
    <x v="3"/>
    <x v="3"/>
  </r>
  <r>
    <n v="2000"/>
    <n v="14240"/>
    <n v="712"/>
    <x v="1"/>
    <x v="382"/>
    <n v="101.71428571428571"/>
    <x v="1"/>
    <s v="USD"/>
    <n v="1533877200"/>
    <n v="1534050000"/>
    <b v="0"/>
    <b v="1"/>
    <x v="3"/>
    <x v="3"/>
    <x v="3"/>
  </r>
  <r>
    <n v="6900"/>
    <n v="2091"/>
    <n v="30"/>
    <x v="0"/>
    <x v="298"/>
    <n v="61.5"/>
    <x v="1"/>
    <s v="USD"/>
    <n v="1275195600"/>
    <n v="1277528400"/>
    <b v="0"/>
    <b v="0"/>
    <x v="8"/>
    <x v="2"/>
    <x v="8"/>
  </r>
  <r>
    <n v="55800"/>
    <n v="118580"/>
    <n v="213"/>
    <x v="1"/>
    <x v="488"/>
    <n v="35"/>
    <x v="1"/>
    <s v="USD"/>
    <n v="1318136400"/>
    <n v="1318568400"/>
    <b v="0"/>
    <b v="0"/>
    <x v="2"/>
    <x v="2"/>
    <x v="2"/>
  </r>
  <r>
    <n v="4900"/>
    <n v="11214"/>
    <n v="229"/>
    <x v="1"/>
    <x v="489"/>
    <n v="40.049999999999997"/>
    <x v="1"/>
    <s v="USD"/>
    <n v="1283403600"/>
    <n v="1284354000"/>
    <b v="0"/>
    <b v="0"/>
    <x v="3"/>
    <x v="3"/>
    <x v="3"/>
  </r>
  <r>
    <n v="194900"/>
    <n v="68137"/>
    <n v="35"/>
    <x v="3"/>
    <x v="490"/>
    <n v="110.97231270358306"/>
    <x v="1"/>
    <s v="USD"/>
    <n v="1267423200"/>
    <n v="1269579600"/>
    <b v="0"/>
    <b v="1"/>
    <x v="10"/>
    <x v="4"/>
    <x v="10"/>
  </r>
  <r>
    <n v="8600"/>
    <n v="13527"/>
    <n v="157"/>
    <x v="1"/>
    <x v="491"/>
    <n v="36.959016393442624"/>
    <x v="6"/>
    <s v="EUR"/>
    <n v="1412744400"/>
    <n v="1413781200"/>
    <b v="0"/>
    <b v="1"/>
    <x v="8"/>
    <x v="2"/>
    <x v="8"/>
  </r>
  <r>
    <n v="100"/>
    <n v="1"/>
    <n v="1"/>
    <x v="0"/>
    <x v="49"/>
    <n v="1"/>
    <x v="4"/>
    <s v="GBP"/>
    <n v="1277960400"/>
    <n v="1280120400"/>
    <b v="0"/>
    <b v="0"/>
    <x v="5"/>
    <x v="1"/>
    <x v="5"/>
  </r>
  <r>
    <n v="3600"/>
    <n v="8363"/>
    <n v="232"/>
    <x v="1"/>
    <x v="492"/>
    <n v="30.974074074074075"/>
    <x v="1"/>
    <s v="USD"/>
    <n v="1458190800"/>
    <n v="1459486800"/>
    <b v="1"/>
    <b v="1"/>
    <x v="9"/>
    <x v="5"/>
    <x v="9"/>
  </r>
  <r>
    <n v="5800"/>
    <n v="5362"/>
    <n v="92"/>
    <x v="3"/>
    <x v="493"/>
    <n v="47.035087719298247"/>
    <x v="1"/>
    <s v="USD"/>
    <n v="1280984400"/>
    <n v="1282539600"/>
    <b v="0"/>
    <b v="1"/>
    <x v="3"/>
    <x v="3"/>
    <x v="3"/>
  </r>
  <r>
    <n v="4700"/>
    <n v="12065"/>
    <n v="257"/>
    <x v="1"/>
    <x v="231"/>
    <n v="88.065693430656935"/>
    <x v="1"/>
    <s v="USD"/>
    <n v="1274590800"/>
    <n v="1275886800"/>
    <b v="0"/>
    <b v="0"/>
    <x v="14"/>
    <x v="7"/>
    <x v="14"/>
  </r>
  <r>
    <n v="70400"/>
    <n v="118603"/>
    <n v="168"/>
    <x v="1"/>
    <x v="494"/>
    <n v="37.005616224648989"/>
    <x v="1"/>
    <s v="USD"/>
    <n v="1351400400"/>
    <n v="1355983200"/>
    <b v="0"/>
    <b v="0"/>
    <x v="3"/>
    <x v="3"/>
    <x v="3"/>
  </r>
  <r>
    <n v="4500"/>
    <n v="7496"/>
    <n v="167"/>
    <x v="1"/>
    <x v="495"/>
    <n v="26.027777777777779"/>
    <x v="3"/>
    <s v="DKK"/>
    <n v="1514354400"/>
    <n v="1515391200"/>
    <b v="0"/>
    <b v="1"/>
    <x v="3"/>
    <x v="3"/>
    <x v="3"/>
  </r>
  <r>
    <n v="1300"/>
    <n v="10037"/>
    <n v="772"/>
    <x v="1"/>
    <x v="496"/>
    <n v="67.817567567567565"/>
    <x v="1"/>
    <s v="USD"/>
    <n v="1421733600"/>
    <n v="1422252000"/>
    <b v="0"/>
    <b v="0"/>
    <x v="3"/>
    <x v="3"/>
    <x v="3"/>
  </r>
  <r>
    <n v="1400"/>
    <n v="5696"/>
    <n v="407"/>
    <x v="1"/>
    <x v="493"/>
    <n v="49.964912280701753"/>
    <x v="1"/>
    <s v="USD"/>
    <n v="1305176400"/>
    <n v="1305522000"/>
    <b v="0"/>
    <b v="0"/>
    <x v="6"/>
    <x v="4"/>
    <x v="6"/>
  </r>
  <r>
    <n v="29600"/>
    <n v="167005"/>
    <n v="564"/>
    <x v="1"/>
    <x v="497"/>
    <n v="110.01646903820817"/>
    <x v="0"/>
    <s v="CAD"/>
    <n v="1414126800"/>
    <n v="1414904400"/>
    <b v="0"/>
    <b v="0"/>
    <x v="1"/>
    <x v="1"/>
    <x v="1"/>
  </r>
  <r>
    <n v="167500"/>
    <n v="114615"/>
    <n v="68"/>
    <x v="0"/>
    <x v="498"/>
    <n v="89.964678178963894"/>
    <x v="1"/>
    <s v="USD"/>
    <n v="1517810400"/>
    <n v="1520402400"/>
    <b v="0"/>
    <b v="0"/>
    <x v="5"/>
    <x v="1"/>
    <x v="5"/>
  </r>
  <r>
    <n v="48300"/>
    <n v="16592"/>
    <n v="34"/>
    <x v="0"/>
    <x v="155"/>
    <n v="79.009523809523813"/>
    <x v="6"/>
    <s v="EUR"/>
    <n v="1564635600"/>
    <n v="1567141200"/>
    <b v="0"/>
    <b v="1"/>
    <x v="11"/>
    <x v="6"/>
    <x v="11"/>
  </r>
  <r>
    <n v="2200"/>
    <n v="14420"/>
    <n v="655"/>
    <x v="1"/>
    <x v="499"/>
    <n v="86.867469879518069"/>
    <x v="1"/>
    <s v="USD"/>
    <n v="1500699600"/>
    <n v="1501131600"/>
    <b v="0"/>
    <b v="0"/>
    <x v="1"/>
    <x v="1"/>
    <x v="1"/>
  </r>
  <r>
    <n v="3500"/>
    <n v="6204"/>
    <n v="177"/>
    <x v="1"/>
    <x v="16"/>
    <n v="62.04"/>
    <x v="2"/>
    <s v="AUD"/>
    <n v="1354082400"/>
    <n v="1355032800"/>
    <b v="0"/>
    <b v="0"/>
    <x v="17"/>
    <x v="1"/>
    <x v="17"/>
  </r>
  <r>
    <n v="5600"/>
    <n v="6338"/>
    <n v="113"/>
    <x v="1"/>
    <x v="500"/>
    <n v="26.970212765957445"/>
    <x v="1"/>
    <s v="USD"/>
    <n v="1336453200"/>
    <n v="1339477200"/>
    <b v="0"/>
    <b v="1"/>
    <x v="3"/>
    <x v="3"/>
    <x v="3"/>
  </r>
  <r>
    <n v="1100"/>
    <n v="8010"/>
    <n v="728"/>
    <x v="1"/>
    <x v="496"/>
    <n v="54.121621621621621"/>
    <x v="1"/>
    <s v="USD"/>
    <n v="1305262800"/>
    <n v="1305954000"/>
    <b v="0"/>
    <b v="0"/>
    <x v="1"/>
    <x v="1"/>
    <x v="1"/>
  </r>
  <r>
    <n v="3900"/>
    <n v="8125"/>
    <n v="208"/>
    <x v="1"/>
    <x v="40"/>
    <n v="41.035353535353536"/>
    <x v="1"/>
    <s v="USD"/>
    <n v="1492232400"/>
    <n v="1494392400"/>
    <b v="1"/>
    <b v="1"/>
    <x v="7"/>
    <x v="1"/>
    <x v="7"/>
  </r>
  <r>
    <n v="43800"/>
    <n v="13653"/>
    <n v="31"/>
    <x v="0"/>
    <x v="501"/>
    <n v="55.052419354838712"/>
    <x v="2"/>
    <s v="AUD"/>
    <n v="1537333200"/>
    <n v="1537419600"/>
    <b v="0"/>
    <b v="0"/>
    <x v="22"/>
    <x v="4"/>
    <x v="22"/>
  </r>
  <r>
    <n v="97200"/>
    <n v="55372"/>
    <n v="57"/>
    <x v="0"/>
    <x v="502"/>
    <n v="107.93762183235867"/>
    <x v="1"/>
    <s v="USD"/>
    <n v="1444107600"/>
    <n v="1447999200"/>
    <b v="0"/>
    <b v="0"/>
    <x v="18"/>
    <x v="5"/>
    <x v="18"/>
  </r>
  <r>
    <n v="4800"/>
    <n v="11088"/>
    <n v="231"/>
    <x v="1"/>
    <x v="503"/>
    <n v="73.92"/>
    <x v="1"/>
    <s v="USD"/>
    <n v="1386741600"/>
    <n v="1388037600"/>
    <b v="0"/>
    <b v="0"/>
    <x v="3"/>
    <x v="3"/>
    <x v="3"/>
  </r>
  <r>
    <n v="125600"/>
    <n v="109106"/>
    <n v="87"/>
    <x v="0"/>
    <x v="504"/>
    <n v="31.995894428152493"/>
    <x v="1"/>
    <s v="USD"/>
    <n v="1376542800"/>
    <n v="1378789200"/>
    <b v="0"/>
    <b v="0"/>
    <x v="11"/>
    <x v="6"/>
    <x v="11"/>
  </r>
  <r>
    <n v="4300"/>
    <n v="11642"/>
    <n v="271"/>
    <x v="1"/>
    <x v="505"/>
    <n v="53.898148148148145"/>
    <x v="6"/>
    <s v="EUR"/>
    <n v="1397451600"/>
    <n v="1398056400"/>
    <b v="0"/>
    <b v="1"/>
    <x v="3"/>
    <x v="3"/>
    <x v="3"/>
  </r>
  <r>
    <n v="5600"/>
    <n v="2769"/>
    <n v="49"/>
    <x v="3"/>
    <x v="150"/>
    <n v="106.5"/>
    <x v="1"/>
    <s v="USD"/>
    <n v="1548482400"/>
    <n v="1550815200"/>
    <b v="0"/>
    <b v="0"/>
    <x v="3"/>
    <x v="3"/>
    <x v="3"/>
  </r>
  <r>
    <n v="149600"/>
    <n v="169586"/>
    <n v="113"/>
    <x v="1"/>
    <x v="506"/>
    <n v="32.999805409612762"/>
    <x v="1"/>
    <s v="USD"/>
    <n v="1549692000"/>
    <n v="1550037600"/>
    <b v="0"/>
    <b v="0"/>
    <x v="7"/>
    <x v="1"/>
    <x v="7"/>
  </r>
  <r>
    <n v="53100"/>
    <n v="101185"/>
    <n v="191"/>
    <x v="1"/>
    <x v="507"/>
    <n v="43.00254993625159"/>
    <x v="1"/>
    <s v="USD"/>
    <n v="1492059600"/>
    <n v="1492923600"/>
    <b v="0"/>
    <b v="0"/>
    <x v="3"/>
    <x v="3"/>
    <x v="3"/>
  </r>
  <r>
    <n v="5000"/>
    <n v="6775"/>
    <n v="136"/>
    <x v="1"/>
    <x v="373"/>
    <n v="86.858974358974365"/>
    <x v="6"/>
    <s v="EUR"/>
    <n v="1463979600"/>
    <n v="1467522000"/>
    <b v="0"/>
    <b v="0"/>
    <x v="2"/>
    <x v="2"/>
    <x v="2"/>
  </r>
  <r>
    <n v="9400"/>
    <n v="968"/>
    <n v="10"/>
    <x v="0"/>
    <x v="234"/>
    <n v="96.8"/>
    <x v="1"/>
    <s v="USD"/>
    <n v="1415253600"/>
    <n v="1416117600"/>
    <b v="0"/>
    <b v="0"/>
    <x v="1"/>
    <x v="1"/>
    <x v="1"/>
  </r>
  <r>
    <n v="110800"/>
    <n v="72623"/>
    <n v="66"/>
    <x v="0"/>
    <x v="508"/>
    <n v="32.995456610631528"/>
    <x v="1"/>
    <s v="USD"/>
    <n v="1562216400"/>
    <n v="1563771600"/>
    <b v="0"/>
    <b v="0"/>
    <x v="3"/>
    <x v="3"/>
    <x v="3"/>
  </r>
  <r>
    <n v="93800"/>
    <n v="45987"/>
    <n v="49"/>
    <x v="0"/>
    <x v="103"/>
    <n v="68.028106508875737"/>
    <x v="1"/>
    <s v="USD"/>
    <n v="1316754000"/>
    <n v="1319259600"/>
    <b v="0"/>
    <b v="0"/>
    <x v="3"/>
    <x v="3"/>
    <x v="3"/>
  </r>
  <r>
    <n v="1300"/>
    <n v="10243"/>
    <n v="788"/>
    <x v="1"/>
    <x v="5"/>
    <n v="58.867816091954026"/>
    <x v="5"/>
    <s v="CHF"/>
    <n v="1313211600"/>
    <n v="1313643600"/>
    <b v="0"/>
    <b v="0"/>
    <x v="10"/>
    <x v="4"/>
    <x v="10"/>
  </r>
  <r>
    <n v="108700"/>
    <n v="87293"/>
    <n v="80"/>
    <x v="0"/>
    <x v="509"/>
    <n v="105.04572803850782"/>
    <x v="1"/>
    <s v="USD"/>
    <n v="1439528400"/>
    <n v="1440306000"/>
    <b v="0"/>
    <b v="1"/>
    <x v="3"/>
    <x v="3"/>
    <x v="3"/>
  </r>
  <r>
    <n v="5100"/>
    <n v="5421"/>
    <n v="106"/>
    <x v="1"/>
    <x v="55"/>
    <n v="33.054878048780488"/>
    <x v="1"/>
    <s v="USD"/>
    <n v="1469163600"/>
    <n v="1470805200"/>
    <b v="0"/>
    <b v="1"/>
    <x v="6"/>
    <x v="4"/>
    <x v="6"/>
  </r>
  <r>
    <n v="8700"/>
    <n v="4414"/>
    <n v="51"/>
    <x v="3"/>
    <x v="75"/>
    <n v="78.821428571428569"/>
    <x v="5"/>
    <s v="CHF"/>
    <n v="1288501200"/>
    <n v="1292911200"/>
    <b v="0"/>
    <b v="0"/>
    <x v="3"/>
    <x v="3"/>
    <x v="3"/>
  </r>
  <r>
    <n v="5100"/>
    <n v="10981"/>
    <n v="215"/>
    <x v="1"/>
    <x v="510"/>
    <n v="68.204968944099377"/>
    <x v="1"/>
    <s v="USD"/>
    <n v="1298959200"/>
    <n v="1301374800"/>
    <b v="0"/>
    <b v="1"/>
    <x v="10"/>
    <x v="4"/>
    <x v="10"/>
  </r>
  <r>
    <n v="7400"/>
    <n v="10451"/>
    <n v="141"/>
    <x v="1"/>
    <x v="188"/>
    <n v="75.731884057971016"/>
    <x v="1"/>
    <s v="USD"/>
    <n v="1387260000"/>
    <n v="1387864800"/>
    <b v="0"/>
    <b v="0"/>
    <x v="1"/>
    <x v="1"/>
    <x v="1"/>
  </r>
  <r>
    <n v="88900"/>
    <n v="102535"/>
    <n v="115"/>
    <x v="1"/>
    <x v="511"/>
    <n v="30.996070133010882"/>
    <x v="1"/>
    <s v="USD"/>
    <n v="1457244000"/>
    <n v="1458190800"/>
    <b v="0"/>
    <b v="0"/>
    <x v="2"/>
    <x v="2"/>
    <x v="2"/>
  </r>
  <r>
    <n v="6700"/>
    <n v="12939"/>
    <n v="193"/>
    <x v="1"/>
    <x v="78"/>
    <n v="101.88188976377953"/>
    <x v="2"/>
    <s v="AUD"/>
    <n v="1556341200"/>
    <n v="1559278800"/>
    <b v="0"/>
    <b v="1"/>
    <x v="10"/>
    <x v="4"/>
    <x v="10"/>
  </r>
  <r>
    <n v="1500"/>
    <n v="10946"/>
    <n v="730"/>
    <x v="1"/>
    <x v="512"/>
    <n v="52.879227053140099"/>
    <x v="6"/>
    <s v="EUR"/>
    <n v="1522126800"/>
    <n v="1522731600"/>
    <b v="0"/>
    <b v="1"/>
    <x v="17"/>
    <x v="1"/>
    <x v="17"/>
  </r>
  <r>
    <n v="61200"/>
    <n v="60994"/>
    <n v="100"/>
    <x v="0"/>
    <x v="513"/>
    <n v="71.005820721769496"/>
    <x v="0"/>
    <s v="CAD"/>
    <n v="1305954000"/>
    <n v="1306731600"/>
    <b v="0"/>
    <b v="0"/>
    <x v="1"/>
    <x v="1"/>
    <x v="1"/>
  </r>
  <r>
    <n v="3600"/>
    <n v="3174"/>
    <n v="88"/>
    <x v="2"/>
    <x v="249"/>
    <n v="102.38709677419355"/>
    <x v="1"/>
    <s v="USD"/>
    <n v="1350709200"/>
    <n v="1352527200"/>
    <b v="0"/>
    <b v="0"/>
    <x v="10"/>
    <x v="4"/>
    <x v="10"/>
  </r>
  <r>
    <n v="9000"/>
    <n v="3351"/>
    <n v="37"/>
    <x v="0"/>
    <x v="430"/>
    <n v="74.466666666666669"/>
    <x v="1"/>
    <s v="USD"/>
    <n v="1401166800"/>
    <n v="1404363600"/>
    <b v="0"/>
    <b v="0"/>
    <x v="3"/>
    <x v="3"/>
    <x v="3"/>
  </r>
  <r>
    <n v="185900"/>
    <n v="56774"/>
    <n v="31"/>
    <x v="3"/>
    <x v="260"/>
    <n v="51.009883198562441"/>
    <x v="1"/>
    <s v="USD"/>
    <n v="1266127200"/>
    <n v="1266645600"/>
    <b v="0"/>
    <b v="0"/>
    <x v="3"/>
    <x v="3"/>
    <x v="3"/>
  </r>
  <r>
    <n v="2100"/>
    <n v="540"/>
    <n v="26"/>
    <x v="0"/>
    <x v="514"/>
    <n v="90"/>
    <x v="1"/>
    <s v="USD"/>
    <n v="1481436000"/>
    <n v="1482818400"/>
    <b v="0"/>
    <b v="0"/>
    <x v="0"/>
    <x v="0"/>
    <x v="0"/>
  </r>
  <r>
    <n v="2000"/>
    <n v="680"/>
    <n v="34"/>
    <x v="0"/>
    <x v="243"/>
    <n v="97.142857142857139"/>
    <x v="1"/>
    <s v="USD"/>
    <n v="1372222800"/>
    <n v="1374642000"/>
    <b v="0"/>
    <b v="1"/>
    <x v="3"/>
    <x v="3"/>
    <x v="3"/>
  </r>
  <r>
    <n v="1100"/>
    <n v="13045"/>
    <n v="1186"/>
    <x v="1"/>
    <x v="483"/>
    <n v="72.071823204419886"/>
    <x v="5"/>
    <s v="CHF"/>
    <n v="1372136400"/>
    <n v="1372482000"/>
    <b v="0"/>
    <b v="0"/>
    <x v="9"/>
    <x v="5"/>
    <x v="9"/>
  </r>
  <r>
    <n v="6600"/>
    <n v="8276"/>
    <n v="125"/>
    <x v="1"/>
    <x v="460"/>
    <n v="75.236363636363635"/>
    <x v="1"/>
    <s v="USD"/>
    <n v="1513922400"/>
    <n v="1514959200"/>
    <b v="0"/>
    <b v="0"/>
    <x v="1"/>
    <x v="1"/>
    <x v="1"/>
  </r>
  <r>
    <n v="7100"/>
    <n v="1022"/>
    <n v="14"/>
    <x v="0"/>
    <x v="249"/>
    <n v="32.967741935483872"/>
    <x v="1"/>
    <s v="USD"/>
    <n v="1477976400"/>
    <n v="1478235600"/>
    <b v="0"/>
    <b v="0"/>
    <x v="6"/>
    <x v="4"/>
    <x v="6"/>
  </r>
  <r>
    <n v="7800"/>
    <n v="4275"/>
    <n v="55"/>
    <x v="0"/>
    <x v="373"/>
    <n v="54.807692307692307"/>
    <x v="1"/>
    <s v="USD"/>
    <n v="1407474000"/>
    <n v="1408078800"/>
    <b v="0"/>
    <b v="1"/>
    <x v="20"/>
    <x v="6"/>
    <x v="20"/>
  </r>
  <r>
    <n v="7600"/>
    <n v="8332"/>
    <n v="110"/>
    <x v="1"/>
    <x v="515"/>
    <n v="45.037837837837834"/>
    <x v="1"/>
    <s v="USD"/>
    <n v="1546149600"/>
    <n v="1548136800"/>
    <b v="0"/>
    <b v="0"/>
    <x v="2"/>
    <x v="2"/>
    <x v="2"/>
  </r>
  <r>
    <n v="3400"/>
    <n v="6408"/>
    <n v="188"/>
    <x v="1"/>
    <x v="246"/>
    <n v="52.958677685950413"/>
    <x v="1"/>
    <s v="USD"/>
    <n v="1338440400"/>
    <n v="1340859600"/>
    <b v="0"/>
    <b v="1"/>
    <x v="3"/>
    <x v="3"/>
    <x v="3"/>
  </r>
  <r>
    <n v="84500"/>
    <n v="73522"/>
    <n v="87"/>
    <x v="0"/>
    <x v="516"/>
    <n v="60.017959183673469"/>
    <x v="4"/>
    <s v="GBP"/>
    <n v="1454133600"/>
    <n v="1454479200"/>
    <b v="0"/>
    <b v="0"/>
    <x v="3"/>
    <x v="3"/>
    <x v="3"/>
  </r>
  <r>
    <n v="100"/>
    <n v="1"/>
    <n v="1"/>
    <x v="0"/>
    <x v="49"/>
    <n v="1"/>
    <x v="5"/>
    <s v="CHF"/>
    <n v="1434085200"/>
    <n v="1434430800"/>
    <b v="0"/>
    <b v="0"/>
    <x v="1"/>
    <x v="1"/>
    <x v="1"/>
  </r>
  <r>
    <n v="2300"/>
    <n v="4667"/>
    <n v="203"/>
    <x v="1"/>
    <x v="88"/>
    <n v="44.028301886792455"/>
    <x v="1"/>
    <s v="USD"/>
    <n v="1577772000"/>
    <n v="1579672800"/>
    <b v="0"/>
    <b v="1"/>
    <x v="14"/>
    <x v="7"/>
    <x v="14"/>
  </r>
  <r>
    <n v="6200"/>
    <n v="12216"/>
    <n v="197"/>
    <x v="1"/>
    <x v="23"/>
    <n v="86.028169014084511"/>
    <x v="1"/>
    <s v="USD"/>
    <n v="1562216400"/>
    <n v="1562389200"/>
    <b v="0"/>
    <b v="0"/>
    <x v="14"/>
    <x v="7"/>
    <x v="14"/>
  </r>
  <r>
    <n v="6100"/>
    <n v="6527"/>
    <n v="107"/>
    <x v="1"/>
    <x v="517"/>
    <n v="28.012875536480685"/>
    <x v="1"/>
    <s v="USD"/>
    <n v="1548568800"/>
    <n v="1551506400"/>
    <b v="0"/>
    <b v="0"/>
    <x v="3"/>
    <x v="3"/>
    <x v="3"/>
  </r>
  <r>
    <n v="2600"/>
    <n v="6987"/>
    <n v="269"/>
    <x v="1"/>
    <x v="205"/>
    <n v="32.050458715596328"/>
    <x v="1"/>
    <s v="USD"/>
    <n v="1514872800"/>
    <n v="1516600800"/>
    <b v="0"/>
    <b v="0"/>
    <x v="1"/>
    <x v="1"/>
    <x v="1"/>
  </r>
  <r>
    <n v="9700"/>
    <n v="4932"/>
    <n v="51"/>
    <x v="0"/>
    <x v="109"/>
    <n v="73.611940298507463"/>
    <x v="2"/>
    <s v="AUD"/>
    <n v="1416031200"/>
    <n v="1420437600"/>
    <b v="0"/>
    <b v="0"/>
    <x v="4"/>
    <x v="4"/>
    <x v="4"/>
  </r>
  <r>
    <n v="700"/>
    <n v="8262"/>
    <n v="1180"/>
    <x v="1"/>
    <x v="70"/>
    <n v="108.71052631578948"/>
    <x v="1"/>
    <s v="USD"/>
    <n v="1330927200"/>
    <n v="1332997200"/>
    <b v="0"/>
    <b v="1"/>
    <x v="6"/>
    <x v="4"/>
    <x v="6"/>
  </r>
  <r>
    <n v="700"/>
    <n v="1848"/>
    <n v="264"/>
    <x v="1"/>
    <x v="177"/>
    <n v="42.97674418604651"/>
    <x v="1"/>
    <s v="USD"/>
    <n v="1571115600"/>
    <n v="1574920800"/>
    <b v="0"/>
    <b v="1"/>
    <x v="3"/>
    <x v="3"/>
    <x v="3"/>
  </r>
  <r>
    <n v="5200"/>
    <n v="1583"/>
    <n v="30"/>
    <x v="0"/>
    <x v="161"/>
    <n v="83.315789473684205"/>
    <x v="1"/>
    <s v="USD"/>
    <n v="1463461200"/>
    <n v="1464930000"/>
    <b v="0"/>
    <b v="0"/>
    <x v="0"/>
    <x v="0"/>
    <x v="0"/>
  </r>
  <r>
    <n v="140800"/>
    <n v="88536"/>
    <n v="63"/>
    <x v="0"/>
    <x v="518"/>
    <n v="42"/>
    <x v="5"/>
    <s v="CHF"/>
    <n v="1344920400"/>
    <n v="1345006800"/>
    <b v="0"/>
    <b v="0"/>
    <x v="4"/>
    <x v="4"/>
    <x v="4"/>
  </r>
  <r>
    <n v="6400"/>
    <n v="12360"/>
    <n v="193"/>
    <x v="1"/>
    <x v="394"/>
    <n v="55.927601809954751"/>
    <x v="1"/>
    <s v="USD"/>
    <n v="1511848800"/>
    <n v="1512712800"/>
    <b v="0"/>
    <b v="1"/>
    <x v="3"/>
    <x v="3"/>
    <x v="3"/>
  </r>
  <r>
    <n v="92500"/>
    <n v="71320"/>
    <n v="77"/>
    <x v="0"/>
    <x v="89"/>
    <n v="105.03681885125184"/>
    <x v="1"/>
    <s v="USD"/>
    <n v="1452319200"/>
    <n v="1452492000"/>
    <b v="0"/>
    <b v="1"/>
    <x v="11"/>
    <x v="6"/>
    <x v="11"/>
  </r>
  <r>
    <n v="59700"/>
    <n v="134640"/>
    <n v="226"/>
    <x v="1"/>
    <x v="519"/>
    <n v="48"/>
    <x v="0"/>
    <s v="CAD"/>
    <n v="1523854800"/>
    <n v="1524286800"/>
    <b v="0"/>
    <b v="0"/>
    <x v="9"/>
    <x v="5"/>
    <x v="9"/>
  </r>
  <r>
    <n v="3200"/>
    <n v="7661"/>
    <n v="239"/>
    <x v="1"/>
    <x v="520"/>
    <n v="112.66176470588235"/>
    <x v="1"/>
    <s v="USD"/>
    <n v="1346043600"/>
    <n v="1346907600"/>
    <b v="0"/>
    <b v="0"/>
    <x v="11"/>
    <x v="6"/>
    <x v="11"/>
  </r>
  <r>
    <n v="3200"/>
    <n v="2950"/>
    <n v="92"/>
    <x v="0"/>
    <x v="521"/>
    <n v="81.944444444444443"/>
    <x v="3"/>
    <s v="DKK"/>
    <n v="1464325200"/>
    <n v="1464498000"/>
    <b v="0"/>
    <b v="1"/>
    <x v="1"/>
    <x v="1"/>
    <x v="1"/>
  </r>
  <r>
    <n v="9000"/>
    <n v="11721"/>
    <n v="130"/>
    <x v="1"/>
    <x v="236"/>
    <n v="64.049180327868854"/>
    <x v="0"/>
    <s v="CAD"/>
    <n v="1511935200"/>
    <n v="1514181600"/>
    <b v="0"/>
    <b v="0"/>
    <x v="1"/>
    <x v="1"/>
    <x v="1"/>
  </r>
  <r>
    <n v="2300"/>
    <n v="14150"/>
    <n v="615"/>
    <x v="1"/>
    <x v="221"/>
    <n v="106.39097744360902"/>
    <x v="1"/>
    <s v="USD"/>
    <n v="1392012000"/>
    <n v="1392184800"/>
    <b v="1"/>
    <b v="1"/>
    <x v="3"/>
    <x v="3"/>
    <x v="3"/>
  </r>
  <r>
    <n v="51300"/>
    <n v="189192"/>
    <n v="369"/>
    <x v="1"/>
    <x v="522"/>
    <n v="76.011249497790274"/>
    <x v="6"/>
    <s v="EUR"/>
    <n v="1556946000"/>
    <n v="1559365200"/>
    <b v="0"/>
    <b v="1"/>
    <x v="9"/>
    <x v="5"/>
    <x v="9"/>
  </r>
  <r>
    <n v="700"/>
    <n v="7664"/>
    <n v="1095"/>
    <x v="1"/>
    <x v="464"/>
    <n v="111.07246376811594"/>
    <x v="1"/>
    <s v="USD"/>
    <n v="1548050400"/>
    <n v="1549173600"/>
    <b v="0"/>
    <b v="1"/>
    <x v="3"/>
    <x v="3"/>
    <x v="3"/>
  </r>
  <r>
    <n v="8900"/>
    <n v="4509"/>
    <n v="51"/>
    <x v="0"/>
    <x v="523"/>
    <n v="95.936170212765958"/>
    <x v="1"/>
    <s v="USD"/>
    <n v="1353736800"/>
    <n v="1355032800"/>
    <b v="1"/>
    <b v="0"/>
    <x v="11"/>
    <x v="6"/>
    <x v="11"/>
  </r>
  <r>
    <n v="1500"/>
    <n v="12009"/>
    <n v="801"/>
    <x v="1"/>
    <x v="524"/>
    <n v="43.043010752688176"/>
    <x v="4"/>
    <s v="GBP"/>
    <n v="1532840400"/>
    <n v="1533963600"/>
    <b v="0"/>
    <b v="1"/>
    <x v="1"/>
    <x v="1"/>
    <x v="1"/>
  </r>
  <r>
    <n v="4900"/>
    <n v="14273"/>
    <n v="291"/>
    <x v="1"/>
    <x v="155"/>
    <n v="67.966666666666669"/>
    <x v="1"/>
    <s v="USD"/>
    <n v="1488261600"/>
    <n v="1489381200"/>
    <b v="0"/>
    <b v="0"/>
    <x v="4"/>
    <x v="4"/>
    <x v="4"/>
  </r>
  <r>
    <n v="54000"/>
    <n v="188982"/>
    <n v="350"/>
    <x v="1"/>
    <x v="525"/>
    <n v="89.991428571428571"/>
    <x v="1"/>
    <s v="USD"/>
    <n v="1393567200"/>
    <n v="1395032400"/>
    <b v="0"/>
    <b v="0"/>
    <x v="1"/>
    <x v="1"/>
    <x v="1"/>
  </r>
  <r>
    <n v="4100"/>
    <n v="14640"/>
    <n v="357"/>
    <x v="1"/>
    <x v="526"/>
    <n v="58.095238095238095"/>
    <x v="1"/>
    <s v="USD"/>
    <n v="1410325200"/>
    <n v="1412485200"/>
    <b v="1"/>
    <b v="1"/>
    <x v="1"/>
    <x v="1"/>
    <x v="1"/>
  </r>
  <r>
    <n v="85000"/>
    <n v="107516"/>
    <n v="126"/>
    <x v="1"/>
    <x v="527"/>
    <n v="83.996875000000003"/>
    <x v="1"/>
    <s v="USD"/>
    <n v="1276923600"/>
    <n v="1279688400"/>
    <b v="0"/>
    <b v="1"/>
    <x v="9"/>
    <x v="5"/>
    <x v="9"/>
  </r>
  <r>
    <n v="3600"/>
    <n v="13950"/>
    <n v="388"/>
    <x v="1"/>
    <x v="144"/>
    <n v="88.853503184713375"/>
    <x v="4"/>
    <s v="GBP"/>
    <n v="1500958800"/>
    <n v="1501995600"/>
    <b v="0"/>
    <b v="0"/>
    <x v="12"/>
    <x v="4"/>
    <x v="12"/>
  </r>
  <r>
    <n v="2800"/>
    <n v="12797"/>
    <n v="457"/>
    <x v="1"/>
    <x v="346"/>
    <n v="65.963917525773198"/>
    <x v="1"/>
    <s v="USD"/>
    <n v="1292220000"/>
    <n v="1294639200"/>
    <b v="0"/>
    <b v="1"/>
    <x v="3"/>
    <x v="3"/>
    <x v="3"/>
  </r>
  <r>
    <n v="2300"/>
    <n v="6134"/>
    <n v="267"/>
    <x v="1"/>
    <x v="172"/>
    <n v="74.804878048780495"/>
    <x v="2"/>
    <s v="AUD"/>
    <n v="1304398800"/>
    <n v="1305435600"/>
    <b v="0"/>
    <b v="1"/>
    <x v="6"/>
    <x v="4"/>
    <x v="6"/>
  </r>
  <r>
    <n v="7100"/>
    <n v="4899"/>
    <n v="69"/>
    <x v="0"/>
    <x v="131"/>
    <n v="69.98571428571428"/>
    <x v="1"/>
    <s v="USD"/>
    <n v="1535432400"/>
    <n v="1537592400"/>
    <b v="0"/>
    <b v="0"/>
    <x v="3"/>
    <x v="3"/>
    <x v="3"/>
  </r>
  <r>
    <n v="9600"/>
    <n v="4929"/>
    <n v="51"/>
    <x v="0"/>
    <x v="110"/>
    <n v="32.006493506493506"/>
    <x v="1"/>
    <s v="USD"/>
    <n v="1433826000"/>
    <n v="1435122000"/>
    <b v="0"/>
    <b v="0"/>
    <x v="3"/>
    <x v="3"/>
    <x v="3"/>
  </r>
  <r>
    <n v="121600"/>
    <n v="1424"/>
    <n v="1"/>
    <x v="0"/>
    <x v="528"/>
    <n v="64.727272727272734"/>
    <x v="1"/>
    <s v="USD"/>
    <n v="1514959200"/>
    <n v="1520056800"/>
    <b v="0"/>
    <b v="0"/>
    <x v="3"/>
    <x v="3"/>
    <x v="3"/>
  </r>
  <r>
    <n v="97100"/>
    <n v="105817"/>
    <n v="109"/>
    <x v="1"/>
    <x v="529"/>
    <n v="24.998110087408456"/>
    <x v="1"/>
    <s v="USD"/>
    <n v="1332738000"/>
    <n v="1335675600"/>
    <b v="0"/>
    <b v="0"/>
    <x v="14"/>
    <x v="7"/>
    <x v="14"/>
  </r>
  <r>
    <n v="43200"/>
    <n v="136156"/>
    <n v="315"/>
    <x v="1"/>
    <x v="265"/>
    <n v="104.97764070932922"/>
    <x v="3"/>
    <s v="DKK"/>
    <n v="1445490000"/>
    <n v="1448431200"/>
    <b v="1"/>
    <b v="0"/>
    <x v="18"/>
    <x v="5"/>
    <x v="18"/>
  </r>
  <r>
    <n v="6800"/>
    <n v="10723"/>
    <n v="158"/>
    <x v="1"/>
    <x v="34"/>
    <n v="64.987878787878785"/>
    <x v="3"/>
    <s v="DKK"/>
    <n v="1297663200"/>
    <n v="1298613600"/>
    <b v="0"/>
    <b v="0"/>
    <x v="18"/>
    <x v="5"/>
    <x v="18"/>
  </r>
  <r>
    <n v="7300"/>
    <n v="11228"/>
    <n v="154"/>
    <x v="1"/>
    <x v="530"/>
    <n v="94.352941176470594"/>
    <x v="1"/>
    <s v="USD"/>
    <n v="1371963600"/>
    <n v="1372482000"/>
    <b v="0"/>
    <b v="0"/>
    <x v="3"/>
    <x v="3"/>
    <x v="3"/>
  </r>
  <r>
    <n v="86200"/>
    <n v="77355"/>
    <n v="90"/>
    <x v="0"/>
    <x v="531"/>
    <n v="44.001706484641637"/>
    <x v="1"/>
    <s v="USD"/>
    <n v="1425103200"/>
    <n v="1425621600"/>
    <b v="0"/>
    <b v="0"/>
    <x v="2"/>
    <x v="2"/>
    <x v="2"/>
  </r>
  <r>
    <n v="8100"/>
    <n v="6086"/>
    <n v="75"/>
    <x v="0"/>
    <x v="115"/>
    <n v="64.744680851063833"/>
    <x v="1"/>
    <s v="USD"/>
    <n v="1265349600"/>
    <n v="1266300000"/>
    <b v="0"/>
    <b v="0"/>
    <x v="7"/>
    <x v="1"/>
    <x v="7"/>
  </r>
  <r>
    <n v="17700"/>
    <n v="150960"/>
    <n v="853"/>
    <x v="1"/>
    <x v="532"/>
    <n v="84.00667779632721"/>
    <x v="1"/>
    <s v="USD"/>
    <n v="1301202000"/>
    <n v="1305867600"/>
    <b v="0"/>
    <b v="0"/>
    <x v="17"/>
    <x v="1"/>
    <x v="17"/>
  </r>
  <r>
    <n v="6400"/>
    <n v="8890"/>
    <n v="139"/>
    <x v="1"/>
    <x v="210"/>
    <n v="34.061302681992338"/>
    <x v="1"/>
    <s v="USD"/>
    <n v="1538024400"/>
    <n v="1538802000"/>
    <b v="0"/>
    <b v="0"/>
    <x v="3"/>
    <x v="3"/>
    <x v="3"/>
  </r>
  <r>
    <n v="7700"/>
    <n v="14644"/>
    <n v="190"/>
    <x v="1"/>
    <x v="144"/>
    <n v="93.273885350318466"/>
    <x v="1"/>
    <s v="USD"/>
    <n v="1395032400"/>
    <n v="1398920400"/>
    <b v="0"/>
    <b v="1"/>
    <x v="4"/>
    <x v="4"/>
    <x v="4"/>
  </r>
  <r>
    <n v="116300"/>
    <n v="116583"/>
    <n v="100"/>
    <x v="1"/>
    <x v="533"/>
    <n v="32.998301726577978"/>
    <x v="1"/>
    <s v="USD"/>
    <n v="1405486800"/>
    <n v="1405659600"/>
    <b v="0"/>
    <b v="1"/>
    <x v="3"/>
    <x v="3"/>
    <x v="3"/>
  </r>
  <r>
    <n v="9100"/>
    <n v="12991"/>
    <n v="143"/>
    <x v="1"/>
    <x v="287"/>
    <n v="83.812903225806451"/>
    <x v="1"/>
    <s v="USD"/>
    <n v="1455861600"/>
    <n v="1457244000"/>
    <b v="0"/>
    <b v="0"/>
    <x v="2"/>
    <x v="2"/>
    <x v="2"/>
  </r>
  <r>
    <n v="1500"/>
    <n v="8447"/>
    <n v="563"/>
    <x v="1"/>
    <x v="227"/>
    <n v="63.992424242424242"/>
    <x v="6"/>
    <s v="EUR"/>
    <n v="1529038800"/>
    <n v="1529298000"/>
    <b v="0"/>
    <b v="0"/>
    <x v="8"/>
    <x v="2"/>
    <x v="8"/>
  </r>
  <r>
    <n v="8800"/>
    <n v="2703"/>
    <n v="31"/>
    <x v="0"/>
    <x v="254"/>
    <n v="81.909090909090907"/>
    <x v="1"/>
    <s v="USD"/>
    <n v="1535259600"/>
    <n v="1535778000"/>
    <b v="0"/>
    <b v="0"/>
    <x v="14"/>
    <x v="7"/>
    <x v="14"/>
  </r>
  <r>
    <n v="8800"/>
    <n v="8747"/>
    <n v="99"/>
    <x v="3"/>
    <x v="115"/>
    <n v="93.053191489361708"/>
    <x v="1"/>
    <s v="USD"/>
    <n v="1327212000"/>
    <n v="1327471200"/>
    <b v="0"/>
    <b v="0"/>
    <x v="4"/>
    <x v="4"/>
    <x v="4"/>
  </r>
  <r>
    <n v="69900"/>
    <n v="138087"/>
    <n v="198"/>
    <x v="1"/>
    <x v="534"/>
    <n v="101.98449039881831"/>
    <x v="4"/>
    <s v="GBP"/>
    <n v="1526360400"/>
    <n v="1529557200"/>
    <b v="0"/>
    <b v="0"/>
    <x v="2"/>
    <x v="2"/>
    <x v="2"/>
  </r>
  <r>
    <n v="1000"/>
    <n v="5085"/>
    <n v="509"/>
    <x v="1"/>
    <x v="44"/>
    <n v="105.9375"/>
    <x v="1"/>
    <s v="USD"/>
    <n v="1532149200"/>
    <n v="1535259600"/>
    <b v="1"/>
    <b v="1"/>
    <x v="2"/>
    <x v="2"/>
    <x v="2"/>
  </r>
  <r>
    <n v="4700"/>
    <n v="11174"/>
    <n v="238"/>
    <x v="1"/>
    <x v="460"/>
    <n v="101.58181818181818"/>
    <x v="1"/>
    <s v="USD"/>
    <n v="1515304800"/>
    <n v="1515564000"/>
    <b v="0"/>
    <b v="0"/>
    <x v="0"/>
    <x v="0"/>
    <x v="0"/>
  </r>
  <r>
    <n v="3200"/>
    <n v="10831"/>
    <n v="338"/>
    <x v="1"/>
    <x v="535"/>
    <n v="62.970930232558139"/>
    <x v="1"/>
    <s v="USD"/>
    <n v="1276318800"/>
    <n v="1277096400"/>
    <b v="0"/>
    <b v="0"/>
    <x v="6"/>
    <x v="4"/>
    <x v="6"/>
  </r>
  <r>
    <n v="6700"/>
    <n v="8917"/>
    <n v="133"/>
    <x v="1"/>
    <x v="253"/>
    <n v="29.045602605863191"/>
    <x v="1"/>
    <s v="USD"/>
    <n v="1328767200"/>
    <n v="1329026400"/>
    <b v="0"/>
    <b v="1"/>
    <x v="7"/>
    <x v="1"/>
    <x v="7"/>
  </r>
  <r>
    <n v="100"/>
    <n v="1"/>
    <n v="1"/>
    <x v="0"/>
    <x v="49"/>
    <n v="1"/>
    <x v="1"/>
    <s v="USD"/>
    <n v="1321682400"/>
    <n v="1322978400"/>
    <b v="1"/>
    <b v="0"/>
    <x v="1"/>
    <x v="1"/>
    <x v="1"/>
  </r>
  <r>
    <n v="6000"/>
    <n v="12468"/>
    <n v="208"/>
    <x v="1"/>
    <x v="415"/>
    <n v="77.924999999999997"/>
    <x v="1"/>
    <s v="USD"/>
    <n v="1335934800"/>
    <n v="1338786000"/>
    <b v="0"/>
    <b v="0"/>
    <x v="5"/>
    <x v="1"/>
    <x v="5"/>
  </r>
  <r>
    <n v="4900"/>
    <n v="2505"/>
    <n v="51"/>
    <x v="0"/>
    <x v="249"/>
    <n v="80.806451612903231"/>
    <x v="1"/>
    <s v="USD"/>
    <n v="1310792400"/>
    <n v="1311656400"/>
    <b v="0"/>
    <b v="1"/>
    <x v="11"/>
    <x v="6"/>
    <x v="11"/>
  </r>
  <r>
    <n v="17100"/>
    <n v="111502"/>
    <n v="652"/>
    <x v="1"/>
    <x v="50"/>
    <n v="76.006816632583508"/>
    <x v="0"/>
    <s v="CAD"/>
    <n v="1308546000"/>
    <n v="1308978000"/>
    <b v="0"/>
    <b v="1"/>
    <x v="7"/>
    <x v="1"/>
    <x v="7"/>
  </r>
  <r>
    <n v="171000"/>
    <n v="194309"/>
    <n v="114"/>
    <x v="1"/>
    <x v="536"/>
    <n v="72.993613824192337"/>
    <x v="0"/>
    <s v="CAD"/>
    <n v="1574056800"/>
    <n v="1576389600"/>
    <b v="0"/>
    <b v="0"/>
    <x v="13"/>
    <x v="5"/>
    <x v="13"/>
  </r>
  <r>
    <n v="23400"/>
    <n v="23956"/>
    <n v="102"/>
    <x v="1"/>
    <x v="15"/>
    <n v="53"/>
    <x v="2"/>
    <s v="AUD"/>
    <n v="1308373200"/>
    <n v="1311051600"/>
    <b v="0"/>
    <b v="0"/>
    <x v="3"/>
    <x v="3"/>
    <x v="3"/>
  </r>
  <r>
    <n v="2400"/>
    <n v="8558"/>
    <n v="357"/>
    <x v="1"/>
    <x v="1"/>
    <n v="54.164556962025316"/>
    <x v="1"/>
    <s v="USD"/>
    <n v="1335243600"/>
    <n v="1336712400"/>
    <b v="0"/>
    <b v="0"/>
    <x v="0"/>
    <x v="0"/>
    <x v="0"/>
  </r>
  <r>
    <n v="5300"/>
    <n v="7413"/>
    <n v="140"/>
    <x v="1"/>
    <x v="537"/>
    <n v="32.946666666666665"/>
    <x v="5"/>
    <s v="CHF"/>
    <n v="1328421600"/>
    <n v="1330408800"/>
    <b v="1"/>
    <b v="0"/>
    <x v="12"/>
    <x v="4"/>
    <x v="12"/>
  </r>
  <r>
    <n v="4000"/>
    <n v="2778"/>
    <n v="69"/>
    <x v="0"/>
    <x v="164"/>
    <n v="79.371428571428567"/>
    <x v="1"/>
    <s v="USD"/>
    <n v="1524286800"/>
    <n v="1524891600"/>
    <b v="1"/>
    <b v="0"/>
    <x v="0"/>
    <x v="0"/>
    <x v="0"/>
  </r>
  <r>
    <n v="7300"/>
    <n v="2594"/>
    <n v="36"/>
    <x v="0"/>
    <x v="377"/>
    <n v="41.174603174603178"/>
    <x v="1"/>
    <s v="USD"/>
    <n v="1362117600"/>
    <n v="1363669200"/>
    <b v="0"/>
    <b v="1"/>
    <x v="3"/>
    <x v="3"/>
    <x v="3"/>
  </r>
  <r>
    <n v="2000"/>
    <n v="5033"/>
    <n v="252"/>
    <x v="1"/>
    <x v="167"/>
    <n v="77.430769230769229"/>
    <x v="1"/>
    <s v="USD"/>
    <n v="1550556000"/>
    <n v="1551420000"/>
    <b v="0"/>
    <b v="1"/>
    <x v="8"/>
    <x v="2"/>
    <x v="8"/>
  </r>
  <r>
    <n v="8800"/>
    <n v="9317"/>
    <n v="106"/>
    <x v="1"/>
    <x v="25"/>
    <n v="57.159509202453989"/>
    <x v="1"/>
    <s v="USD"/>
    <n v="1269147600"/>
    <n v="1269838800"/>
    <b v="0"/>
    <b v="0"/>
    <x v="3"/>
    <x v="3"/>
    <x v="3"/>
  </r>
  <r>
    <n v="3500"/>
    <n v="6560"/>
    <n v="187"/>
    <x v="1"/>
    <x v="72"/>
    <n v="77.17647058823529"/>
    <x v="1"/>
    <s v="USD"/>
    <n v="1312174800"/>
    <n v="1312520400"/>
    <b v="0"/>
    <b v="0"/>
    <x v="3"/>
    <x v="3"/>
    <x v="3"/>
  </r>
  <r>
    <n v="1400"/>
    <n v="5415"/>
    <n v="387"/>
    <x v="1"/>
    <x v="538"/>
    <n v="24.953917050691246"/>
    <x v="1"/>
    <s v="USD"/>
    <n v="1434517200"/>
    <n v="1436504400"/>
    <b v="0"/>
    <b v="1"/>
    <x v="19"/>
    <x v="4"/>
    <x v="19"/>
  </r>
  <r>
    <n v="4200"/>
    <n v="14577"/>
    <n v="347"/>
    <x v="1"/>
    <x v="503"/>
    <n v="97.18"/>
    <x v="1"/>
    <s v="USD"/>
    <n v="1471582800"/>
    <n v="1472014800"/>
    <b v="0"/>
    <b v="0"/>
    <x v="12"/>
    <x v="4"/>
    <x v="12"/>
  </r>
  <r>
    <n v="81000"/>
    <n v="150515"/>
    <n v="186"/>
    <x v="1"/>
    <x v="539"/>
    <n v="46.000916870415651"/>
    <x v="1"/>
    <s v="USD"/>
    <n v="1410757200"/>
    <n v="1411534800"/>
    <b v="0"/>
    <b v="0"/>
    <x v="3"/>
    <x v="3"/>
    <x v="3"/>
  </r>
  <r>
    <n v="182800"/>
    <n v="79045"/>
    <n v="43"/>
    <x v="3"/>
    <x v="540"/>
    <n v="88.023385300668153"/>
    <x v="1"/>
    <s v="USD"/>
    <n v="1304830800"/>
    <n v="1304917200"/>
    <b v="0"/>
    <b v="0"/>
    <x v="14"/>
    <x v="7"/>
    <x v="14"/>
  </r>
  <r>
    <n v="4800"/>
    <n v="7797"/>
    <n v="162"/>
    <x v="1"/>
    <x v="402"/>
    <n v="25.99"/>
    <x v="1"/>
    <s v="USD"/>
    <n v="1539061200"/>
    <n v="1539579600"/>
    <b v="0"/>
    <b v="0"/>
    <x v="0"/>
    <x v="0"/>
    <x v="0"/>
  </r>
  <r>
    <n v="7000"/>
    <n v="12939"/>
    <n v="185"/>
    <x v="1"/>
    <x v="105"/>
    <n v="102.69047619047619"/>
    <x v="1"/>
    <s v="USD"/>
    <n v="1381554000"/>
    <n v="1382504400"/>
    <b v="0"/>
    <b v="0"/>
    <x v="3"/>
    <x v="3"/>
    <x v="3"/>
  </r>
  <r>
    <n v="161900"/>
    <n v="38376"/>
    <n v="24"/>
    <x v="0"/>
    <x v="541"/>
    <n v="72.958174904942965"/>
    <x v="1"/>
    <s v="USD"/>
    <n v="1277096400"/>
    <n v="1278306000"/>
    <b v="0"/>
    <b v="0"/>
    <x v="6"/>
    <x v="4"/>
    <x v="6"/>
  </r>
  <r>
    <n v="7700"/>
    <n v="6920"/>
    <n v="90"/>
    <x v="0"/>
    <x v="246"/>
    <n v="57.190082644628099"/>
    <x v="1"/>
    <s v="USD"/>
    <n v="1440392400"/>
    <n v="1442552400"/>
    <b v="0"/>
    <b v="0"/>
    <x v="3"/>
    <x v="3"/>
    <x v="3"/>
  </r>
  <r>
    <n v="71500"/>
    <n v="194912"/>
    <n v="273"/>
    <x v="1"/>
    <x v="542"/>
    <n v="84.013793103448279"/>
    <x v="1"/>
    <s v="USD"/>
    <n v="1509512400"/>
    <n v="1511071200"/>
    <b v="0"/>
    <b v="1"/>
    <x v="3"/>
    <x v="3"/>
    <x v="3"/>
  </r>
  <r>
    <n v="4700"/>
    <n v="7992"/>
    <n v="170"/>
    <x v="1"/>
    <x v="543"/>
    <n v="98.666666666666671"/>
    <x v="2"/>
    <s v="AUD"/>
    <n v="1535950800"/>
    <n v="1536382800"/>
    <b v="0"/>
    <b v="0"/>
    <x v="22"/>
    <x v="4"/>
    <x v="22"/>
  </r>
  <r>
    <n v="42100"/>
    <n v="79268"/>
    <n v="188"/>
    <x v="1"/>
    <x v="544"/>
    <n v="42.007419183889773"/>
    <x v="1"/>
    <s v="USD"/>
    <n v="1389160800"/>
    <n v="1389592800"/>
    <b v="0"/>
    <b v="0"/>
    <x v="14"/>
    <x v="7"/>
    <x v="14"/>
  </r>
  <r>
    <n v="40200"/>
    <n v="139468"/>
    <n v="347"/>
    <x v="1"/>
    <x v="545"/>
    <n v="32.002753556677376"/>
    <x v="1"/>
    <s v="USD"/>
    <n v="1271998800"/>
    <n v="1275282000"/>
    <b v="0"/>
    <b v="1"/>
    <x v="14"/>
    <x v="7"/>
    <x v="14"/>
  </r>
  <r>
    <n v="7900"/>
    <n v="5465"/>
    <n v="69"/>
    <x v="0"/>
    <x v="109"/>
    <n v="81.567164179104481"/>
    <x v="1"/>
    <s v="USD"/>
    <n v="1294898400"/>
    <n v="1294984800"/>
    <b v="0"/>
    <b v="0"/>
    <x v="1"/>
    <x v="1"/>
    <x v="1"/>
  </r>
  <r>
    <n v="8300"/>
    <n v="2111"/>
    <n v="25"/>
    <x v="0"/>
    <x v="176"/>
    <n v="37.035087719298247"/>
    <x v="0"/>
    <s v="CAD"/>
    <n v="1559970000"/>
    <n v="1562043600"/>
    <b v="0"/>
    <b v="0"/>
    <x v="14"/>
    <x v="7"/>
    <x v="14"/>
  </r>
  <r>
    <n v="163600"/>
    <n v="126628"/>
    <n v="77"/>
    <x v="0"/>
    <x v="546"/>
    <n v="103.033360455655"/>
    <x v="1"/>
    <s v="USD"/>
    <n v="1469509200"/>
    <n v="1469595600"/>
    <b v="0"/>
    <b v="0"/>
    <x v="0"/>
    <x v="0"/>
    <x v="0"/>
  </r>
  <r>
    <n v="2700"/>
    <n v="1012"/>
    <n v="37"/>
    <x v="0"/>
    <x v="65"/>
    <n v="84.333333333333329"/>
    <x v="6"/>
    <s v="EUR"/>
    <n v="1579068000"/>
    <n v="1581141600"/>
    <b v="0"/>
    <b v="0"/>
    <x v="16"/>
    <x v="1"/>
    <x v="16"/>
  </r>
  <r>
    <n v="1000"/>
    <n v="5438"/>
    <n v="544"/>
    <x v="1"/>
    <x v="4"/>
    <n v="102.60377358490567"/>
    <x v="1"/>
    <s v="USD"/>
    <n v="1487743200"/>
    <n v="1488520800"/>
    <b v="0"/>
    <b v="0"/>
    <x v="9"/>
    <x v="5"/>
    <x v="9"/>
  </r>
  <r>
    <n v="84500"/>
    <n v="193101"/>
    <n v="229"/>
    <x v="1"/>
    <x v="547"/>
    <n v="79.992129246064621"/>
    <x v="1"/>
    <s v="USD"/>
    <n v="1563685200"/>
    <n v="1563858000"/>
    <b v="0"/>
    <b v="0"/>
    <x v="5"/>
    <x v="1"/>
    <x v="5"/>
  </r>
  <r>
    <n v="81300"/>
    <n v="31665"/>
    <n v="39"/>
    <x v="0"/>
    <x v="15"/>
    <n v="70.055309734513273"/>
    <x v="1"/>
    <s v="USD"/>
    <n v="1436418000"/>
    <n v="1438923600"/>
    <b v="0"/>
    <b v="1"/>
    <x v="3"/>
    <x v="3"/>
    <x v="3"/>
  </r>
  <r>
    <n v="800"/>
    <n v="2960"/>
    <n v="370"/>
    <x v="1"/>
    <x v="175"/>
    <n v="37"/>
    <x v="1"/>
    <s v="USD"/>
    <n v="1421820000"/>
    <n v="1422165600"/>
    <b v="0"/>
    <b v="0"/>
    <x v="3"/>
    <x v="3"/>
    <x v="3"/>
  </r>
  <r>
    <n v="3400"/>
    <n v="8089"/>
    <n v="238"/>
    <x v="1"/>
    <x v="548"/>
    <n v="41.911917098445599"/>
    <x v="1"/>
    <s v="USD"/>
    <n v="1274763600"/>
    <n v="1277874000"/>
    <b v="0"/>
    <b v="0"/>
    <x v="12"/>
    <x v="4"/>
    <x v="12"/>
  </r>
  <r>
    <n v="170800"/>
    <n v="109374"/>
    <n v="64"/>
    <x v="0"/>
    <x v="549"/>
    <n v="57.992576882290564"/>
    <x v="1"/>
    <s v="USD"/>
    <n v="1399179600"/>
    <n v="1399352400"/>
    <b v="0"/>
    <b v="1"/>
    <x v="3"/>
    <x v="3"/>
    <x v="3"/>
  </r>
  <r>
    <n v="1800"/>
    <n v="2129"/>
    <n v="118"/>
    <x v="1"/>
    <x v="550"/>
    <n v="40.942307692307693"/>
    <x v="1"/>
    <s v="USD"/>
    <n v="1275800400"/>
    <n v="1279083600"/>
    <b v="0"/>
    <b v="0"/>
    <x v="3"/>
    <x v="3"/>
    <x v="3"/>
  </r>
  <r>
    <n v="150600"/>
    <n v="127745"/>
    <n v="85"/>
    <x v="0"/>
    <x v="551"/>
    <n v="69.9972602739726"/>
    <x v="1"/>
    <s v="USD"/>
    <n v="1282798800"/>
    <n v="1284354000"/>
    <b v="0"/>
    <b v="0"/>
    <x v="7"/>
    <x v="1"/>
    <x v="7"/>
  </r>
  <r>
    <n v="7800"/>
    <n v="2289"/>
    <n v="29"/>
    <x v="0"/>
    <x v="249"/>
    <n v="73.838709677419359"/>
    <x v="1"/>
    <s v="USD"/>
    <n v="1437109200"/>
    <n v="1441170000"/>
    <b v="0"/>
    <b v="1"/>
    <x v="3"/>
    <x v="3"/>
    <x v="3"/>
  </r>
  <r>
    <n v="5800"/>
    <n v="12174"/>
    <n v="210"/>
    <x v="1"/>
    <x v="552"/>
    <n v="41.979310344827589"/>
    <x v="1"/>
    <s v="USD"/>
    <n v="1491886800"/>
    <n v="1493528400"/>
    <b v="0"/>
    <b v="0"/>
    <x v="3"/>
    <x v="3"/>
    <x v="3"/>
  </r>
  <r>
    <n v="5600"/>
    <n v="9508"/>
    <n v="170"/>
    <x v="1"/>
    <x v="393"/>
    <n v="77.93442622950819"/>
    <x v="1"/>
    <s v="USD"/>
    <n v="1394600400"/>
    <n v="1395205200"/>
    <b v="0"/>
    <b v="1"/>
    <x v="5"/>
    <x v="1"/>
    <x v="5"/>
  </r>
  <r>
    <n v="134400"/>
    <n v="155849"/>
    <n v="116"/>
    <x v="1"/>
    <x v="553"/>
    <n v="106.01972789115646"/>
    <x v="1"/>
    <s v="USD"/>
    <n v="1561352400"/>
    <n v="1561438800"/>
    <b v="0"/>
    <b v="0"/>
    <x v="7"/>
    <x v="1"/>
    <x v="7"/>
  </r>
  <r>
    <n v="3000"/>
    <n v="7758"/>
    <n v="259"/>
    <x v="1"/>
    <x v="34"/>
    <n v="47.018181818181816"/>
    <x v="0"/>
    <s v="CAD"/>
    <n v="1322892000"/>
    <n v="1326693600"/>
    <b v="0"/>
    <b v="0"/>
    <x v="4"/>
    <x v="4"/>
    <x v="4"/>
  </r>
  <r>
    <n v="6000"/>
    <n v="13835"/>
    <n v="231"/>
    <x v="1"/>
    <x v="554"/>
    <n v="76.016483516483518"/>
    <x v="1"/>
    <s v="USD"/>
    <n v="1274418000"/>
    <n v="1277960400"/>
    <b v="0"/>
    <b v="0"/>
    <x v="18"/>
    <x v="5"/>
    <x v="18"/>
  </r>
  <r>
    <n v="8400"/>
    <n v="10770"/>
    <n v="128"/>
    <x v="1"/>
    <x v="134"/>
    <n v="54.120603015075375"/>
    <x v="6"/>
    <s v="EUR"/>
    <n v="1434344400"/>
    <n v="1434690000"/>
    <b v="0"/>
    <b v="1"/>
    <x v="4"/>
    <x v="4"/>
    <x v="4"/>
  </r>
  <r>
    <n v="1700"/>
    <n v="3208"/>
    <n v="189"/>
    <x v="1"/>
    <x v="75"/>
    <n v="57.285714285714285"/>
    <x v="4"/>
    <s v="GBP"/>
    <n v="1373518800"/>
    <n v="1376110800"/>
    <b v="0"/>
    <b v="1"/>
    <x v="19"/>
    <x v="4"/>
    <x v="19"/>
  </r>
  <r>
    <n v="159800"/>
    <n v="11108"/>
    <n v="7"/>
    <x v="0"/>
    <x v="37"/>
    <n v="103.81308411214954"/>
    <x v="1"/>
    <s v="USD"/>
    <n v="1517637600"/>
    <n v="1518415200"/>
    <b v="0"/>
    <b v="0"/>
    <x v="3"/>
    <x v="3"/>
    <x v="3"/>
  </r>
  <r>
    <n v="19800"/>
    <n v="153338"/>
    <n v="774"/>
    <x v="1"/>
    <x v="555"/>
    <n v="105.02602739726028"/>
    <x v="2"/>
    <s v="AUD"/>
    <n v="1310619600"/>
    <n v="1310878800"/>
    <b v="0"/>
    <b v="1"/>
    <x v="0"/>
    <x v="0"/>
    <x v="0"/>
  </r>
  <r>
    <n v="8800"/>
    <n v="2437"/>
    <n v="28"/>
    <x v="0"/>
    <x v="11"/>
    <n v="90.259259259259252"/>
    <x v="1"/>
    <s v="USD"/>
    <n v="1556427600"/>
    <n v="1556600400"/>
    <b v="0"/>
    <b v="0"/>
    <x v="3"/>
    <x v="3"/>
    <x v="3"/>
  </r>
  <r>
    <n v="179100"/>
    <n v="93991"/>
    <n v="52"/>
    <x v="0"/>
    <x v="556"/>
    <n v="76.978705978705975"/>
    <x v="1"/>
    <s v="USD"/>
    <n v="1576476000"/>
    <n v="1576994400"/>
    <b v="0"/>
    <b v="0"/>
    <x v="4"/>
    <x v="4"/>
    <x v="4"/>
  </r>
  <r>
    <n v="3100"/>
    <n v="12620"/>
    <n v="407"/>
    <x v="1"/>
    <x v="300"/>
    <n v="102.60162601626017"/>
    <x v="5"/>
    <s v="CHF"/>
    <n v="1381122000"/>
    <n v="1382677200"/>
    <b v="0"/>
    <b v="0"/>
    <x v="17"/>
    <x v="1"/>
    <x v="17"/>
  </r>
  <r>
    <n v="100"/>
    <n v="2"/>
    <n v="2"/>
    <x v="0"/>
    <x v="49"/>
    <n v="2"/>
    <x v="1"/>
    <s v="USD"/>
    <n v="1411102800"/>
    <n v="1411189200"/>
    <b v="0"/>
    <b v="1"/>
    <x v="2"/>
    <x v="2"/>
    <x v="2"/>
  </r>
  <r>
    <n v="5600"/>
    <n v="8746"/>
    <n v="156"/>
    <x v="1"/>
    <x v="122"/>
    <n v="55.0062893081761"/>
    <x v="1"/>
    <s v="USD"/>
    <n v="1531803600"/>
    <n v="1534654800"/>
    <b v="0"/>
    <b v="1"/>
    <x v="1"/>
    <x v="1"/>
    <x v="1"/>
  </r>
  <r>
    <n v="1400"/>
    <n v="3534"/>
    <n v="252"/>
    <x v="1"/>
    <x v="460"/>
    <n v="32.127272727272725"/>
    <x v="1"/>
    <s v="USD"/>
    <n v="1454133600"/>
    <n v="1457762400"/>
    <b v="0"/>
    <b v="0"/>
    <x v="2"/>
    <x v="2"/>
    <x v="2"/>
  </r>
  <r>
    <n v="41000"/>
    <n v="709"/>
    <n v="2"/>
    <x v="2"/>
    <x v="443"/>
    <n v="50.642857142857146"/>
    <x v="1"/>
    <s v="USD"/>
    <n v="1336194000"/>
    <n v="1337490000"/>
    <b v="0"/>
    <b v="1"/>
    <x v="9"/>
    <x v="5"/>
    <x v="9"/>
  </r>
  <r>
    <n v="6500"/>
    <n v="795"/>
    <n v="12"/>
    <x v="0"/>
    <x v="36"/>
    <n v="49.6875"/>
    <x v="1"/>
    <s v="USD"/>
    <n v="1349326800"/>
    <n v="1349672400"/>
    <b v="0"/>
    <b v="0"/>
    <x v="15"/>
    <x v="5"/>
    <x v="15"/>
  </r>
  <r>
    <n v="7900"/>
    <n v="12955"/>
    <n v="164"/>
    <x v="1"/>
    <x v="64"/>
    <n v="54.894067796610166"/>
    <x v="1"/>
    <s v="USD"/>
    <n v="1379566800"/>
    <n v="1379826000"/>
    <b v="0"/>
    <b v="0"/>
    <x v="3"/>
    <x v="3"/>
    <x v="3"/>
  </r>
  <r>
    <n v="5500"/>
    <n v="8964"/>
    <n v="163"/>
    <x v="1"/>
    <x v="271"/>
    <n v="46.931937172774866"/>
    <x v="1"/>
    <s v="USD"/>
    <n v="1494651600"/>
    <n v="1497762000"/>
    <b v="1"/>
    <b v="1"/>
    <x v="4"/>
    <x v="4"/>
    <x v="4"/>
  </r>
  <r>
    <n v="9100"/>
    <n v="1843"/>
    <n v="20"/>
    <x v="0"/>
    <x v="142"/>
    <n v="44.951219512195124"/>
    <x v="1"/>
    <s v="USD"/>
    <n v="1303880400"/>
    <n v="1304485200"/>
    <b v="0"/>
    <b v="0"/>
    <x v="3"/>
    <x v="3"/>
    <x v="3"/>
  </r>
  <r>
    <n v="38200"/>
    <n v="121950"/>
    <n v="319"/>
    <x v="1"/>
    <x v="557"/>
    <n v="30.99898322318251"/>
    <x v="1"/>
    <s v="USD"/>
    <n v="1335934800"/>
    <n v="1336885200"/>
    <b v="0"/>
    <b v="0"/>
    <x v="11"/>
    <x v="6"/>
    <x v="11"/>
  </r>
  <r>
    <n v="1800"/>
    <n v="8621"/>
    <n v="479"/>
    <x v="1"/>
    <x v="175"/>
    <n v="107.7625"/>
    <x v="0"/>
    <s v="CAD"/>
    <n v="1528088400"/>
    <n v="1530421200"/>
    <b v="0"/>
    <b v="1"/>
    <x v="3"/>
    <x v="3"/>
    <x v="3"/>
  </r>
  <r>
    <n v="154500"/>
    <n v="30215"/>
    <n v="20"/>
    <x v="3"/>
    <x v="102"/>
    <n v="102.07770270270271"/>
    <x v="1"/>
    <s v="USD"/>
    <n v="1421906400"/>
    <n v="1421992800"/>
    <b v="0"/>
    <b v="0"/>
    <x v="3"/>
    <x v="3"/>
    <x v="3"/>
  </r>
  <r>
    <n v="5800"/>
    <n v="11539"/>
    <n v="199"/>
    <x v="1"/>
    <x v="558"/>
    <n v="24.976190476190474"/>
    <x v="1"/>
    <s v="USD"/>
    <n v="1568005200"/>
    <n v="1568178000"/>
    <b v="1"/>
    <b v="0"/>
    <x v="2"/>
    <x v="2"/>
    <x v="2"/>
  </r>
  <r>
    <n v="1800"/>
    <n v="14310"/>
    <n v="795"/>
    <x v="1"/>
    <x v="559"/>
    <n v="79.944134078212286"/>
    <x v="1"/>
    <s v="USD"/>
    <n v="1346821200"/>
    <n v="1347944400"/>
    <b v="1"/>
    <b v="0"/>
    <x v="6"/>
    <x v="4"/>
    <x v="6"/>
  </r>
  <r>
    <n v="70200"/>
    <n v="35536"/>
    <n v="51"/>
    <x v="0"/>
    <x v="560"/>
    <n v="67.946462715105156"/>
    <x v="2"/>
    <s v="AUD"/>
    <n v="1557637200"/>
    <n v="1558760400"/>
    <b v="0"/>
    <b v="0"/>
    <x v="6"/>
    <x v="4"/>
    <x v="6"/>
  </r>
  <r>
    <n v="6400"/>
    <n v="3676"/>
    <n v="57"/>
    <x v="0"/>
    <x v="561"/>
    <n v="26.070921985815602"/>
    <x v="4"/>
    <s v="GBP"/>
    <n v="1375592400"/>
    <n v="1376629200"/>
    <b v="0"/>
    <b v="0"/>
    <x v="3"/>
    <x v="3"/>
    <x v="3"/>
  </r>
  <r>
    <n v="125900"/>
    <n v="195936"/>
    <n v="156"/>
    <x v="1"/>
    <x v="562"/>
    <n v="105.0032154340836"/>
    <x v="4"/>
    <s v="GBP"/>
    <n v="1503982800"/>
    <n v="1504760400"/>
    <b v="0"/>
    <b v="0"/>
    <x v="19"/>
    <x v="4"/>
    <x v="19"/>
  </r>
  <r>
    <n v="3700"/>
    <n v="1343"/>
    <n v="36"/>
    <x v="0"/>
    <x v="550"/>
    <n v="25.826923076923077"/>
    <x v="1"/>
    <s v="USD"/>
    <n v="1418882400"/>
    <n v="1419660000"/>
    <b v="0"/>
    <b v="0"/>
    <x v="14"/>
    <x v="7"/>
    <x v="14"/>
  </r>
  <r>
    <n v="3600"/>
    <n v="2097"/>
    <n v="58"/>
    <x v="2"/>
    <x v="11"/>
    <n v="77.666666666666671"/>
    <x v="4"/>
    <s v="GBP"/>
    <n v="1309237200"/>
    <n v="1311310800"/>
    <b v="0"/>
    <b v="1"/>
    <x v="12"/>
    <x v="4"/>
    <x v="12"/>
  </r>
  <r>
    <n v="3800"/>
    <n v="9021"/>
    <n v="237"/>
    <x v="1"/>
    <x v="388"/>
    <n v="57.82692307692308"/>
    <x v="5"/>
    <s v="CHF"/>
    <n v="1343365200"/>
    <n v="1344315600"/>
    <b v="0"/>
    <b v="0"/>
    <x v="15"/>
    <x v="5"/>
    <x v="15"/>
  </r>
  <r>
    <n v="35600"/>
    <n v="20915"/>
    <n v="59"/>
    <x v="0"/>
    <x v="537"/>
    <n v="92.955555555555549"/>
    <x v="2"/>
    <s v="AUD"/>
    <n v="1507957200"/>
    <n v="1510725600"/>
    <b v="0"/>
    <b v="1"/>
    <x v="3"/>
    <x v="3"/>
    <x v="3"/>
  </r>
  <r>
    <n v="5300"/>
    <n v="9676"/>
    <n v="183"/>
    <x v="1"/>
    <x v="563"/>
    <n v="37.945098039215686"/>
    <x v="1"/>
    <s v="USD"/>
    <n v="1549519200"/>
    <n v="1551247200"/>
    <b v="1"/>
    <b v="0"/>
    <x v="10"/>
    <x v="4"/>
    <x v="10"/>
  </r>
  <r>
    <n v="160400"/>
    <n v="1210"/>
    <n v="1"/>
    <x v="0"/>
    <x v="63"/>
    <n v="31.842105263157894"/>
    <x v="1"/>
    <s v="USD"/>
    <n v="1329026400"/>
    <n v="1330236000"/>
    <b v="0"/>
    <b v="0"/>
    <x v="2"/>
    <x v="2"/>
    <x v="2"/>
  </r>
  <r>
    <n v="51400"/>
    <n v="90440"/>
    <n v="176"/>
    <x v="1"/>
    <x v="564"/>
    <n v="40"/>
    <x v="1"/>
    <s v="USD"/>
    <n v="1544335200"/>
    <n v="1545112800"/>
    <b v="0"/>
    <b v="1"/>
    <x v="21"/>
    <x v="1"/>
    <x v="21"/>
  </r>
  <r>
    <n v="1700"/>
    <n v="4044"/>
    <n v="238"/>
    <x v="1"/>
    <x v="174"/>
    <n v="101.1"/>
    <x v="1"/>
    <s v="USD"/>
    <n v="1279083600"/>
    <n v="1279170000"/>
    <b v="0"/>
    <b v="0"/>
    <x v="3"/>
    <x v="3"/>
    <x v="3"/>
  </r>
  <r>
    <n v="39400"/>
    <n v="192292"/>
    <n v="488"/>
    <x v="1"/>
    <x v="565"/>
    <n v="84.006989951944078"/>
    <x v="6"/>
    <s v="EUR"/>
    <n v="1572498000"/>
    <n v="1573452000"/>
    <b v="0"/>
    <b v="0"/>
    <x v="3"/>
    <x v="3"/>
    <x v="3"/>
  </r>
  <r>
    <n v="3000"/>
    <n v="6722"/>
    <n v="224"/>
    <x v="1"/>
    <x v="167"/>
    <n v="103.41538461538461"/>
    <x v="1"/>
    <s v="USD"/>
    <n v="1506056400"/>
    <n v="1507093200"/>
    <b v="0"/>
    <b v="0"/>
    <x v="3"/>
    <x v="3"/>
    <x v="3"/>
  </r>
  <r>
    <n v="8700"/>
    <n v="1577"/>
    <n v="18"/>
    <x v="0"/>
    <x v="27"/>
    <n v="105.13333333333334"/>
    <x v="1"/>
    <s v="USD"/>
    <n v="1463029200"/>
    <n v="1463374800"/>
    <b v="0"/>
    <b v="0"/>
    <x v="0"/>
    <x v="0"/>
    <x v="0"/>
  </r>
  <r>
    <n v="7200"/>
    <n v="3301"/>
    <n v="46"/>
    <x v="0"/>
    <x v="95"/>
    <n v="89.21621621621621"/>
    <x v="1"/>
    <s v="USD"/>
    <n v="1342069200"/>
    <n v="1344574800"/>
    <b v="0"/>
    <b v="0"/>
    <x v="3"/>
    <x v="3"/>
    <x v="3"/>
  </r>
  <r>
    <n v="167400"/>
    <n v="196386"/>
    <n v="117"/>
    <x v="1"/>
    <x v="566"/>
    <n v="51.995234312946785"/>
    <x v="6"/>
    <s v="EUR"/>
    <n v="1388296800"/>
    <n v="1389074400"/>
    <b v="0"/>
    <b v="0"/>
    <x v="2"/>
    <x v="2"/>
    <x v="2"/>
  </r>
  <r>
    <n v="5500"/>
    <n v="11952"/>
    <n v="217"/>
    <x v="1"/>
    <x v="229"/>
    <n v="64.956521739130437"/>
    <x v="4"/>
    <s v="GBP"/>
    <n v="1493787600"/>
    <n v="1494997200"/>
    <b v="0"/>
    <b v="0"/>
    <x v="3"/>
    <x v="3"/>
    <x v="3"/>
  </r>
  <r>
    <n v="3500"/>
    <n v="3930"/>
    <n v="112"/>
    <x v="1"/>
    <x v="72"/>
    <n v="46.235294117647058"/>
    <x v="1"/>
    <s v="USD"/>
    <n v="1424844000"/>
    <n v="1425448800"/>
    <b v="0"/>
    <b v="1"/>
    <x v="3"/>
    <x v="3"/>
    <x v="3"/>
  </r>
  <r>
    <n v="7900"/>
    <n v="5729"/>
    <n v="73"/>
    <x v="0"/>
    <x v="192"/>
    <n v="51.151785714285715"/>
    <x v="1"/>
    <s v="USD"/>
    <n v="1403931600"/>
    <n v="1404104400"/>
    <b v="0"/>
    <b v="1"/>
    <x v="3"/>
    <x v="3"/>
    <x v="3"/>
  </r>
  <r>
    <n v="2300"/>
    <n v="4883"/>
    <n v="212"/>
    <x v="1"/>
    <x v="358"/>
    <n v="33.909722222222221"/>
    <x v="1"/>
    <s v="USD"/>
    <n v="1394514000"/>
    <n v="1394773200"/>
    <b v="0"/>
    <b v="0"/>
    <x v="1"/>
    <x v="1"/>
    <x v="1"/>
  </r>
  <r>
    <n v="73000"/>
    <n v="175015"/>
    <n v="240"/>
    <x v="1"/>
    <x v="567"/>
    <n v="92.016298633017882"/>
    <x v="1"/>
    <s v="USD"/>
    <n v="1365397200"/>
    <n v="1366520400"/>
    <b v="0"/>
    <b v="0"/>
    <x v="3"/>
    <x v="3"/>
    <x v="3"/>
  </r>
  <r>
    <n v="6200"/>
    <n v="11280"/>
    <n v="182"/>
    <x v="1"/>
    <x v="339"/>
    <n v="107.42857142857143"/>
    <x v="1"/>
    <s v="USD"/>
    <n v="1456120800"/>
    <n v="1456639200"/>
    <b v="0"/>
    <b v="0"/>
    <x v="3"/>
    <x v="3"/>
    <x v="3"/>
  </r>
  <r>
    <n v="6100"/>
    <n v="10012"/>
    <n v="164"/>
    <x v="1"/>
    <x v="227"/>
    <n v="75.848484848484844"/>
    <x v="1"/>
    <s v="USD"/>
    <n v="1437714000"/>
    <n v="1438318800"/>
    <b v="0"/>
    <b v="0"/>
    <x v="3"/>
    <x v="3"/>
    <x v="3"/>
  </r>
  <r>
    <n v="103200"/>
    <n v="1690"/>
    <n v="2"/>
    <x v="0"/>
    <x v="356"/>
    <n v="80.476190476190482"/>
    <x v="1"/>
    <s v="USD"/>
    <n v="1563771600"/>
    <n v="1564030800"/>
    <b v="1"/>
    <b v="0"/>
    <x v="3"/>
    <x v="3"/>
    <x v="3"/>
  </r>
  <r>
    <n v="171000"/>
    <n v="84891"/>
    <n v="50"/>
    <x v="3"/>
    <x v="568"/>
    <n v="86.978483606557376"/>
    <x v="1"/>
    <s v="USD"/>
    <n v="1448517600"/>
    <n v="1449295200"/>
    <b v="0"/>
    <b v="0"/>
    <x v="4"/>
    <x v="4"/>
    <x v="4"/>
  </r>
  <r>
    <n v="9200"/>
    <n v="10093"/>
    <n v="110"/>
    <x v="1"/>
    <x v="87"/>
    <n v="105.13541666666667"/>
    <x v="1"/>
    <s v="USD"/>
    <n v="1528779600"/>
    <n v="1531890000"/>
    <b v="0"/>
    <b v="1"/>
    <x v="13"/>
    <x v="5"/>
    <x v="13"/>
  </r>
  <r>
    <n v="7800"/>
    <n v="3839"/>
    <n v="49"/>
    <x v="0"/>
    <x v="109"/>
    <n v="57.298507462686565"/>
    <x v="1"/>
    <s v="USD"/>
    <n v="1304744400"/>
    <n v="1306213200"/>
    <b v="0"/>
    <b v="1"/>
    <x v="11"/>
    <x v="6"/>
    <x v="11"/>
  </r>
  <r>
    <n v="9900"/>
    <n v="6161"/>
    <n v="62"/>
    <x v="2"/>
    <x v="569"/>
    <n v="93.348484848484844"/>
    <x v="0"/>
    <s v="CAD"/>
    <n v="1354341600"/>
    <n v="1356242400"/>
    <b v="0"/>
    <b v="0"/>
    <x v="2"/>
    <x v="2"/>
    <x v="2"/>
  </r>
  <r>
    <n v="43000"/>
    <n v="5615"/>
    <n v="13"/>
    <x v="0"/>
    <x v="373"/>
    <n v="71.987179487179489"/>
    <x v="1"/>
    <s v="USD"/>
    <n v="1294552800"/>
    <n v="1297576800"/>
    <b v="1"/>
    <b v="0"/>
    <x v="3"/>
    <x v="3"/>
    <x v="3"/>
  </r>
  <r>
    <n v="9600"/>
    <n v="6205"/>
    <n v="65"/>
    <x v="0"/>
    <x v="109"/>
    <n v="92.611940298507463"/>
    <x v="2"/>
    <s v="AUD"/>
    <n v="1295935200"/>
    <n v="1296194400"/>
    <b v="0"/>
    <b v="0"/>
    <x v="3"/>
    <x v="3"/>
    <x v="3"/>
  </r>
  <r>
    <n v="7500"/>
    <n v="11969"/>
    <n v="160"/>
    <x v="1"/>
    <x v="493"/>
    <n v="104.99122807017544"/>
    <x v="1"/>
    <s v="USD"/>
    <n v="1411534800"/>
    <n v="1414558800"/>
    <b v="0"/>
    <b v="0"/>
    <x v="0"/>
    <x v="0"/>
    <x v="0"/>
  </r>
  <r>
    <n v="10000"/>
    <n v="8142"/>
    <n v="81"/>
    <x v="0"/>
    <x v="570"/>
    <n v="30.958174904942965"/>
    <x v="2"/>
    <s v="AUD"/>
    <n v="1486706400"/>
    <n v="1488348000"/>
    <b v="0"/>
    <b v="0"/>
    <x v="14"/>
    <x v="7"/>
    <x v="14"/>
  </r>
  <r>
    <n v="172000"/>
    <n v="55805"/>
    <n v="32"/>
    <x v="0"/>
    <x v="571"/>
    <n v="33.001182732111175"/>
    <x v="1"/>
    <s v="USD"/>
    <n v="1333602000"/>
    <n v="1334898000"/>
    <b v="1"/>
    <b v="0"/>
    <x v="14"/>
    <x v="7"/>
    <x v="14"/>
  </r>
  <r>
    <n v="153700"/>
    <n v="15238"/>
    <n v="10"/>
    <x v="0"/>
    <x v="483"/>
    <n v="84.187845303867405"/>
    <x v="1"/>
    <s v="USD"/>
    <n v="1308200400"/>
    <n v="1308373200"/>
    <b v="0"/>
    <b v="0"/>
    <x v="3"/>
    <x v="3"/>
    <x v="3"/>
  </r>
  <r>
    <n v="3600"/>
    <n v="961"/>
    <n v="27"/>
    <x v="0"/>
    <x v="171"/>
    <n v="73.92307692307692"/>
    <x v="1"/>
    <s v="USD"/>
    <n v="1411707600"/>
    <n v="1412312400"/>
    <b v="0"/>
    <b v="0"/>
    <x v="3"/>
    <x v="3"/>
    <x v="3"/>
  </r>
  <r>
    <n v="9400"/>
    <n v="5918"/>
    <n v="63"/>
    <x v="3"/>
    <x v="415"/>
    <n v="36.987499999999997"/>
    <x v="1"/>
    <s v="USD"/>
    <n v="1418364000"/>
    <n v="1419228000"/>
    <b v="1"/>
    <b v="1"/>
    <x v="4"/>
    <x v="4"/>
    <x v="4"/>
  </r>
  <r>
    <n v="5900"/>
    <n v="9520"/>
    <n v="161"/>
    <x v="1"/>
    <x v="84"/>
    <n v="46.896551724137929"/>
    <x v="1"/>
    <s v="USD"/>
    <n v="1429333200"/>
    <n v="1430974800"/>
    <b v="0"/>
    <b v="0"/>
    <x v="2"/>
    <x v="2"/>
    <x v="2"/>
  </r>
  <r>
    <n v="100"/>
    <n v="5"/>
    <n v="5"/>
    <x v="0"/>
    <x v="49"/>
    <n v="5"/>
    <x v="1"/>
    <s v="USD"/>
    <n v="1555390800"/>
    <n v="1555822800"/>
    <b v="0"/>
    <b v="1"/>
    <x v="3"/>
    <x v="3"/>
    <x v="3"/>
  </r>
  <r>
    <n v="14500"/>
    <n v="159056"/>
    <n v="1097"/>
    <x v="1"/>
    <x v="572"/>
    <n v="102.02437459910199"/>
    <x v="1"/>
    <s v="USD"/>
    <n v="1482732000"/>
    <n v="1482818400"/>
    <b v="0"/>
    <b v="1"/>
    <x v="1"/>
    <x v="1"/>
    <x v="1"/>
  </r>
  <r>
    <n v="145500"/>
    <n v="101987"/>
    <n v="70"/>
    <x v="3"/>
    <x v="428"/>
    <n v="45.007502206531335"/>
    <x v="1"/>
    <s v="USD"/>
    <n v="1470718800"/>
    <n v="1471928400"/>
    <b v="0"/>
    <b v="0"/>
    <x v="4"/>
    <x v="4"/>
    <x v="4"/>
  </r>
  <r>
    <n v="3300"/>
    <n v="1980"/>
    <n v="60"/>
    <x v="0"/>
    <x v="356"/>
    <n v="94.285714285714292"/>
    <x v="1"/>
    <s v="USD"/>
    <n v="1450591200"/>
    <n v="1453701600"/>
    <b v="0"/>
    <b v="1"/>
    <x v="22"/>
    <x v="4"/>
    <x v="22"/>
  </r>
  <r>
    <n v="42600"/>
    <n v="156384"/>
    <n v="367"/>
    <x v="1"/>
    <x v="573"/>
    <n v="101.02325581395348"/>
    <x v="2"/>
    <s v="AUD"/>
    <n v="1348290000"/>
    <n v="1350363600"/>
    <b v="0"/>
    <b v="0"/>
    <x v="2"/>
    <x v="2"/>
    <x v="2"/>
  </r>
  <r>
    <n v="700"/>
    <n v="7763"/>
    <n v="1109"/>
    <x v="1"/>
    <x v="175"/>
    <n v="97.037499999999994"/>
    <x v="1"/>
    <s v="USD"/>
    <n v="1353823200"/>
    <n v="1353996000"/>
    <b v="0"/>
    <b v="0"/>
    <x v="3"/>
    <x v="3"/>
    <x v="3"/>
  </r>
  <r>
    <n v="187600"/>
    <n v="35698"/>
    <n v="19"/>
    <x v="0"/>
    <x v="268"/>
    <n v="43.00963855421687"/>
    <x v="1"/>
    <s v="USD"/>
    <n v="1450764000"/>
    <n v="1451109600"/>
    <b v="0"/>
    <b v="0"/>
    <x v="22"/>
    <x v="4"/>
    <x v="22"/>
  </r>
  <r>
    <n v="9800"/>
    <n v="12434"/>
    <n v="127"/>
    <x v="1"/>
    <x v="54"/>
    <n v="94.916030534351151"/>
    <x v="1"/>
    <s v="USD"/>
    <n v="1329372000"/>
    <n v="1329631200"/>
    <b v="0"/>
    <b v="0"/>
    <x v="3"/>
    <x v="3"/>
    <x v="3"/>
  </r>
  <r>
    <n v="1100"/>
    <n v="8081"/>
    <n v="735"/>
    <x v="1"/>
    <x v="192"/>
    <n v="72.151785714285708"/>
    <x v="1"/>
    <s v="USD"/>
    <n v="1277096400"/>
    <n v="1278997200"/>
    <b v="0"/>
    <b v="0"/>
    <x v="10"/>
    <x v="4"/>
    <x v="10"/>
  </r>
  <r>
    <n v="145000"/>
    <n v="6631"/>
    <n v="5"/>
    <x v="0"/>
    <x v="406"/>
    <n v="51.007692307692309"/>
    <x v="1"/>
    <s v="USD"/>
    <n v="1277701200"/>
    <n v="1280120400"/>
    <b v="0"/>
    <b v="0"/>
    <x v="18"/>
    <x v="5"/>
    <x v="18"/>
  </r>
  <r>
    <n v="5500"/>
    <n v="4678"/>
    <n v="85"/>
    <x v="0"/>
    <x v="12"/>
    <n v="85.054545454545448"/>
    <x v="1"/>
    <s v="USD"/>
    <n v="1454911200"/>
    <n v="1458104400"/>
    <b v="0"/>
    <b v="0"/>
    <x v="2"/>
    <x v="2"/>
    <x v="2"/>
  </r>
  <r>
    <n v="5700"/>
    <n v="6800"/>
    <n v="119"/>
    <x v="1"/>
    <x v="287"/>
    <n v="43.87096774193548"/>
    <x v="1"/>
    <s v="USD"/>
    <n v="1297922400"/>
    <n v="1298268000"/>
    <b v="0"/>
    <b v="0"/>
    <x v="18"/>
    <x v="5"/>
    <x v="18"/>
  </r>
  <r>
    <n v="3600"/>
    <n v="10657"/>
    <n v="296"/>
    <x v="1"/>
    <x v="574"/>
    <n v="40.063909774436091"/>
    <x v="1"/>
    <s v="USD"/>
    <n v="1384408800"/>
    <n v="1386223200"/>
    <b v="0"/>
    <b v="0"/>
    <x v="0"/>
    <x v="0"/>
    <x v="0"/>
  </r>
  <r>
    <n v="5900"/>
    <n v="4997"/>
    <n v="85"/>
    <x v="0"/>
    <x v="493"/>
    <n v="43.833333333333336"/>
    <x v="6"/>
    <s v="EUR"/>
    <n v="1299304800"/>
    <n v="1299823200"/>
    <b v="0"/>
    <b v="1"/>
    <x v="14"/>
    <x v="7"/>
    <x v="14"/>
  </r>
  <r>
    <n v="3700"/>
    <n v="13164"/>
    <n v="356"/>
    <x v="1"/>
    <x v="287"/>
    <n v="84.92903225806451"/>
    <x v="1"/>
    <s v="USD"/>
    <n v="1431320400"/>
    <n v="1431752400"/>
    <b v="0"/>
    <b v="0"/>
    <x v="3"/>
    <x v="3"/>
    <x v="3"/>
  </r>
  <r>
    <n v="2200"/>
    <n v="8501"/>
    <n v="386"/>
    <x v="1"/>
    <x v="512"/>
    <n v="41.067632850241544"/>
    <x v="4"/>
    <s v="GBP"/>
    <n v="1264399200"/>
    <n v="1267855200"/>
    <b v="0"/>
    <b v="0"/>
    <x v="1"/>
    <x v="1"/>
    <x v="1"/>
  </r>
  <r>
    <n v="1700"/>
    <n v="13468"/>
    <n v="792"/>
    <x v="1"/>
    <x v="242"/>
    <n v="54.971428571428568"/>
    <x v="1"/>
    <s v="USD"/>
    <n v="1497502800"/>
    <n v="1497675600"/>
    <b v="0"/>
    <b v="0"/>
    <x v="3"/>
    <x v="3"/>
    <x v="3"/>
  </r>
  <r>
    <n v="88400"/>
    <n v="121138"/>
    <n v="137"/>
    <x v="1"/>
    <x v="575"/>
    <n v="77.010807374443743"/>
    <x v="1"/>
    <s v="USD"/>
    <n v="1333688400"/>
    <n v="1336885200"/>
    <b v="0"/>
    <b v="0"/>
    <x v="21"/>
    <x v="1"/>
    <x v="21"/>
  </r>
  <r>
    <n v="2400"/>
    <n v="8117"/>
    <n v="338"/>
    <x v="1"/>
    <x v="493"/>
    <n v="71.201754385964918"/>
    <x v="1"/>
    <s v="USD"/>
    <n v="1293861600"/>
    <n v="1295157600"/>
    <b v="0"/>
    <b v="0"/>
    <x v="0"/>
    <x v="0"/>
    <x v="0"/>
  </r>
  <r>
    <n v="7900"/>
    <n v="8550"/>
    <n v="108"/>
    <x v="1"/>
    <x v="576"/>
    <n v="91.935483870967744"/>
    <x v="1"/>
    <s v="USD"/>
    <n v="1576994400"/>
    <n v="1577599200"/>
    <b v="0"/>
    <b v="0"/>
    <x v="3"/>
    <x v="3"/>
    <x v="3"/>
  </r>
  <r>
    <n v="94900"/>
    <n v="57659"/>
    <n v="61"/>
    <x v="0"/>
    <x v="577"/>
    <n v="97.069023569023571"/>
    <x v="1"/>
    <s v="USD"/>
    <n v="1304917200"/>
    <n v="1305003600"/>
    <b v="0"/>
    <b v="0"/>
    <x v="3"/>
    <x v="3"/>
    <x v="3"/>
  </r>
  <r>
    <n v="5100"/>
    <n v="1414"/>
    <n v="28"/>
    <x v="0"/>
    <x v="3"/>
    <n v="58.916666666666664"/>
    <x v="1"/>
    <s v="USD"/>
    <n v="1381208400"/>
    <n v="1381726800"/>
    <b v="0"/>
    <b v="0"/>
    <x v="19"/>
    <x v="4"/>
    <x v="19"/>
  </r>
  <r>
    <n v="42700"/>
    <n v="97524"/>
    <n v="228"/>
    <x v="1"/>
    <x v="578"/>
    <n v="58.015466983938133"/>
    <x v="1"/>
    <s v="USD"/>
    <n v="1401685200"/>
    <n v="1402462800"/>
    <b v="0"/>
    <b v="1"/>
    <x v="2"/>
    <x v="2"/>
    <x v="2"/>
  </r>
  <r>
    <n v="121100"/>
    <n v="26176"/>
    <n v="22"/>
    <x v="0"/>
    <x v="526"/>
    <n v="103.87301587301587"/>
    <x v="1"/>
    <s v="USD"/>
    <n v="1291960800"/>
    <n v="1292133600"/>
    <b v="0"/>
    <b v="1"/>
    <x v="3"/>
    <x v="3"/>
    <x v="3"/>
  </r>
  <r>
    <n v="800"/>
    <n v="2991"/>
    <n v="374"/>
    <x v="1"/>
    <x v="235"/>
    <n v="93.46875"/>
    <x v="1"/>
    <s v="USD"/>
    <n v="1368853200"/>
    <n v="1368939600"/>
    <b v="0"/>
    <b v="0"/>
    <x v="7"/>
    <x v="1"/>
    <x v="7"/>
  </r>
  <r>
    <n v="5400"/>
    <n v="8366"/>
    <n v="155"/>
    <x v="1"/>
    <x v="18"/>
    <n v="61.970370370370368"/>
    <x v="1"/>
    <s v="USD"/>
    <n v="1448776800"/>
    <n v="1452146400"/>
    <b v="0"/>
    <b v="1"/>
    <x v="3"/>
    <x v="3"/>
    <x v="3"/>
  </r>
  <r>
    <n v="4000"/>
    <n v="12886"/>
    <n v="322"/>
    <x v="1"/>
    <x v="382"/>
    <n v="92.042857142857144"/>
    <x v="1"/>
    <s v="USD"/>
    <n v="1296194400"/>
    <n v="1296712800"/>
    <b v="0"/>
    <b v="1"/>
    <x v="3"/>
    <x v="3"/>
    <x v="3"/>
  </r>
  <r>
    <n v="7000"/>
    <n v="5177"/>
    <n v="74"/>
    <x v="0"/>
    <x v="109"/>
    <n v="77.268656716417908"/>
    <x v="1"/>
    <s v="USD"/>
    <n v="1517983200"/>
    <n v="1520748000"/>
    <b v="0"/>
    <b v="0"/>
    <x v="0"/>
    <x v="0"/>
    <x v="0"/>
  </r>
  <r>
    <n v="1000"/>
    <n v="8641"/>
    <n v="864"/>
    <x v="1"/>
    <x v="45"/>
    <n v="93.923913043478265"/>
    <x v="1"/>
    <s v="USD"/>
    <n v="1478930400"/>
    <n v="1480831200"/>
    <b v="0"/>
    <b v="0"/>
    <x v="11"/>
    <x v="6"/>
    <x v="11"/>
  </r>
  <r>
    <n v="60200"/>
    <n v="86244"/>
    <n v="143"/>
    <x v="1"/>
    <x v="579"/>
    <n v="84.969458128078813"/>
    <x v="4"/>
    <s v="GBP"/>
    <n v="1426395600"/>
    <n v="1426914000"/>
    <b v="0"/>
    <b v="0"/>
    <x v="3"/>
    <x v="3"/>
    <x v="3"/>
  </r>
  <r>
    <n v="195200"/>
    <n v="78630"/>
    <n v="40"/>
    <x v="0"/>
    <x v="580"/>
    <n v="105.97035040431267"/>
    <x v="1"/>
    <s v="USD"/>
    <n v="1446181200"/>
    <n v="1446616800"/>
    <b v="1"/>
    <b v="0"/>
    <x v="9"/>
    <x v="5"/>
    <x v="9"/>
  </r>
  <r>
    <n v="6700"/>
    <n v="11941"/>
    <n v="178"/>
    <x v="1"/>
    <x v="581"/>
    <n v="36.969040247678016"/>
    <x v="1"/>
    <s v="USD"/>
    <n v="1514181600"/>
    <n v="1517032800"/>
    <b v="0"/>
    <b v="0"/>
    <x v="2"/>
    <x v="2"/>
    <x v="2"/>
  </r>
  <r>
    <n v="7200"/>
    <n v="6115"/>
    <n v="85"/>
    <x v="0"/>
    <x v="51"/>
    <n v="81.533333333333331"/>
    <x v="1"/>
    <s v="USD"/>
    <n v="1311051600"/>
    <n v="1311224400"/>
    <b v="0"/>
    <b v="1"/>
    <x v="4"/>
    <x v="4"/>
    <x v="4"/>
  </r>
  <r>
    <n v="129100"/>
    <n v="188404"/>
    <n v="146"/>
    <x v="1"/>
    <x v="582"/>
    <n v="80.999140154772135"/>
    <x v="1"/>
    <s v="USD"/>
    <n v="1564894800"/>
    <n v="1566190800"/>
    <b v="0"/>
    <b v="0"/>
    <x v="4"/>
    <x v="4"/>
    <x v="4"/>
  </r>
  <r>
    <n v="6500"/>
    <n v="9910"/>
    <n v="152"/>
    <x v="1"/>
    <x v="345"/>
    <n v="26.010498687664043"/>
    <x v="1"/>
    <s v="USD"/>
    <n v="1567918800"/>
    <n v="1570165200"/>
    <b v="0"/>
    <b v="0"/>
    <x v="3"/>
    <x v="3"/>
    <x v="3"/>
  </r>
  <r>
    <n v="170600"/>
    <n v="114523"/>
    <n v="67"/>
    <x v="0"/>
    <x v="583"/>
    <n v="25.998410896708286"/>
    <x v="1"/>
    <s v="USD"/>
    <n v="1386309600"/>
    <n v="1388556000"/>
    <b v="0"/>
    <b v="1"/>
    <x v="1"/>
    <x v="1"/>
    <x v="1"/>
  </r>
  <r>
    <n v="7800"/>
    <n v="3144"/>
    <n v="40"/>
    <x v="0"/>
    <x v="45"/>
    <n v="34.173913043478258"/>
    <x v="1"/>
    <s v="USD"/>
    <n v="1301979600"/>
    <n v="1303189200"/>
    <b v="0"/>
    <b v="0"/>
    <x v="1"/>
    <x v="1"/>
    <x v="1"/>
  </r>
  <r>
    <n v="6200"/>
    <n v="13441"/>
    <n v="217"/>
    <x v="1"/>
    <x v="584"/>
    <n v="28.002083333333335"/>
    <x v="1"/>
    <s v="USD"/>
    <n v="1493269200"/>
    <n v="1494478800"/>
    <b v="0"/>
    <b v="0"/>
    <x v="4"/>
    <x v="4"/>
    <x v="4"/>
  </r>
  <r>
    <n v="9400"/>
    <n v="4899"/>
    <n v="52"/>
    <x v="0"/>
    <x v="251"/>
    <n v="76.546875"/>
    <x v="1"/>
    <s v="USD"/>
    <n v="1478930400"/>
    <n v="1480744800"/>
    <b v="0"/>
    <b v="0"/>
    <x v="15"/>
    <x v="5"/>
    <x v="15"/>
  </r>
  <r>
    <n v="2400"/>
    <n v="11990"/>
    <n v="500"/>
    <x v="1"/>
    <x v="31"/>
    <n v="53.053097345132741"/>
    <x v="1"/>
    <s v="USD"/>
    <n v="1555390800"/>
    <n v="1555822800"/>
    <b v="0"/>
    <b v="0"/>
    <x v="18"/>
    <x v="5"/>
    <x v="18"/>
  </r>
  <r>
    <n v="7800"/>
    <n v="6839"/>
    <n v="88"/>
    <x v="0"/>
    <x v="251"/>
    <n v="106.859375"/>
    <x v="1"/>
    <s v="USD"/>
    <n v="1456984800"/>
    <n v="1458882000"/>
    <b v="0"/>
    <b v="1"/>
    <x v="6"/>
    <x v="4"/>
    <x v="6"/>
  </r>
  <r>
    <n v="9800"/>
    <n v="11091"/>
    <n v="113"/>
    <x v="1"/>
    <x v="585"/>
    <n v="46.020746887966808"/>
    <x v="1"/>
    <s v="USD"/>
    <n v="1411621200"/>
    <n v="1411966800"/>
    <b v="0"/>
    <b v="1"/>
    <x v="1"/>
    <x v="1"/>
    <x v="1"/>
  </r>
  <r>
    <n v="3100"/>
    <n v="13223"/>
    <n v="427"/>
    <x v="1"/>
    <x v="227"/>
    <n v="100.17424242424242"/>
    <x v="1"/>
    <s v="USD"/>
    <n v="1525669200"/>
    <n v="1526878800"/>
    <b v="0"/>
    <b v="1"/>
    <x v="6"/>
    <x v="4"/>
    <x v="6"/>
  </r>
  <r>
    <n v="9800"/>
    <n v="7608"/>
    <n v="78"/>
    <x v="3"/>
    <x v="51"/>
    <n v="101.44"/>
    <x v="6"/>
    <s v="EUR"/>
    <n v="1450936800"/>
    <n v="1452405600"/>
    <b v="0"/>
    <b v="1"/>
    <x v="14"/>
    <x v="7"/>
    <x v="14"/>
  </r>
  <r>
    <n v="141100"/>
    <n v="74073"/>
    <n v="52"/>
    <x v="0"/>
    <x v="586"/>
    <n v="87.972684085510693"/>
    <x v="1"/>
    <s v="USD"/>
    <n v="1413522000"/>
    <n v="1414040400"/>
    <b v="0"/>
    <b v="1"/>
    <x v="18"/>
    <x v="5"/>
    <x v="18"/>
  </r>
  <r>
    <n v="97300"/>
    <n v="153216"/>
    <n v="157"/>
    <x v="1"/>
    <x v="587"/>
    <n v="74.995594713656388"/>
    <x v="1"/>
    <s v="USD"/>
    <n v="1541307600"/>
    <n v="1543816800"/>
    <b v="0"/>
    <b v="1"/>
    <x v="0"/>
    <x v="0"/>
    <x v="0"/>
  </r>
  <r>
    <n v="6600"/>
    <n v="4814"/>
    <n v="73"/>
    <x v="0"/>
    <x v="192"/>
    <n v="42.982142857142854"/>
    <x v="1"/>
    <s v="USD"/>
    <n v="1357106400"/>
    <n v="1359698400"/>
    <b v="0"/>
    <b v="0"/>
    <x v="3"/>
    <x v="3"/>
    <x v="3"/>
  </r>
  <r>
    <n v="7600"/>
    <n v="4603"/>
    <n v="61"/>
    <x v="3"/>
    <x v="279"/>
    <n v="33.115107913669064"/>
    <x v="6"/>
    <s v="EUR"/>
    <n v="1390197600"/>
    <n v="1390629600"/>
    <b v="0"/>
    <b v="0"/>
    <x v="3"/>
    <x v="3"/>
    <x v="3"/>
  </r>
  <r>
    <n v="66600"/>
    <n v="37823"/>
    <n v="57"/>
    <x v="0"/>
    <x v="82"/>
    <n v="101.13101604278074"/>
    <x v="1"/>
    <s v="USD"/>
    <n v="1265868000"/>
    <n v="1267077600"/>
    <b v="0"/>
    <b v="1"/>
    <x v="7"/>
    <x v="1"/>
    <x v="7"/>
  </r>
  <r>
    <n v="111100"/>
    <n v="62819"/>
    <n v="57"/>
    <x v="3"/>
    <x v="588"/>
    <n v="55.98841354723708"/>
    <x v="1"/>
    <s v="USD"/>
    <n v="1467176400"/>
    <n v="1467781200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1614035087719"/>
    <x v="2"/>
    <s v="AUD"/>
    <n v="1384668000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0833333333333"/>
    <x v="1"/>
    <s v="USD"/>
    <n v="1565499600"/>
    <x v="3"/>
    <b v="0"/>
    <b v="0"/>
    <s v="music/rock"/>
    <x v="1"/>
    <x v="1"/>
  </r>
  <r>
    <n v="4"/>
    <s v="Larson-Little"/>
    <s v="Proactive foreground core"/>
    <n v="7600"/>
    <n v="5265"/>
    <n v="69"/>
    <x v="0"/>
    <n v="53"/>
    <n v="99.339622641509436"/>
    <x v="1"/>
    <s v="USD"/>
    <n v="1547964000"/>
    <x v="4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3333333333329"/>
    <x v="3"/>
    <s v="DKK"/>
    <n v="1346130000"/>
    <x v="5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55555555555557"/>
    <x v="4"/>
    <s v="GBP"/>
    <n v="1505278800"/>
    <x v="6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3832599118943"/>
    <x v="3"/>
    <s v="DKK"/>
    <n v="1439442000"/>
    <x v="7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0.997175141242938"/>
    <x v="3"/>
    <s v="DKK"/>
    <n v="1281330000"/>
    <x v="8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09090909090907"/>
    <x v="1"/>
    <s v="USD"/>
    <n v="1379566800"/>
    <x v="9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222222222223"/>
    <x v="1"/>
    <s v="USD"/>
    <n v="1285045200"/>
    <x v="11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4545454545454"/>
    <x v="1"/>
    <s v="USD"/>
    <n v="1571720400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102040816327"/>
    <x v="1"/>
    <s v="USD"/>
    <n v="1465621200"/>
    <x v="13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44999999999996"/>
    <x v="1"/>
    <s v="USD"/>
    <n v="1331013600"/>
    <x v="14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86725663716811"/>
    <x v="1"/>
    <s v="USD"/>
    <n v="1575957600"/>
    <x v="15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x v="16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236989591674"/>
    <x v="1"/>
    <s v="USD"/>
    <n v="1294812000"/>
    <x v="17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03703703703701"/>
    <x v="1"/>
    <s v="USD"/>
    <n v="1536382800"/>
    <x v="18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.001483679525222"/>
    <x v="1"/>
    <s v="USD"/>
    <n v="1551679200"/>
    <x v="19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134670487107"/>
    <x v="1"/>
    <s v="USD"/>
    <n v="1406523600"/>
    <x v="2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55555555555557"/>
    <x v="1"/>
    <s v="USD"/>
    <n v="1313384400"/>
    <x v="21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4943820224717"/>
    <x v="1"/>
    <s v="USD"/>
    <n v="1522731600"/>
    <x v="22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2535211267606"/>
    <x v="4"/>
    <s v="GBP"/>
    <n v="1550124000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.003741114852225"/>
    <x v="1"/>
    <s v="USD"/>
    <n v="1403326800"/>
    <x v="24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0674846625772"/>
    <x v="1"/>
    <s v="USD"/>
    <n v="1305694800"/>
    <x v="25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09459459459457"/>
    <x v="1"/>
    <s v="USD"/>
    <n v="1533013200"/>
    <x v="26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x v="27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1.997747747747745"/>
    <x v="1"/>
    <s v="USD"/>
    <n v="1265695200"/>
    <x v="28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.000622665006233"/>
    <x v="5"/>
    <s v="CHF"/>
    <n v="1532062800"/>
    <x v="29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426356589147"/>
    <x v="1"/>
    <s v="USD"/>
    <n v="155867400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.004334633723452"/>
    <x v="6"/>
    <s v="EUR"/>
    <n v="1515564000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.000184535892231"/>
    <x v="1"/>
    <s v="USD"/>
    <n v="1412485200"/>
    <x v="33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3893129770996"/>
    <x v="3"/>
    <s v="DKK"/>
    <n v="1547877600"/>
    <x v="35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25"/>
    <x v="1"/>
    <s v="USD"/>
    <n v="1298700000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196261682242"/>
    <x v="1"/>
    <s v="USD"/>
    <n v="1570338000"/>
    <x v="37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1194029850742"/>
    <x v="1"/>
    <s v="USD"/>
    <n v="1287378000"/>
    <x v="38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25"/>
    <x v="3"/>
    <s v="DKK"/>
    <n v="1361772000"/>
    <x v="39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1414141414145"/>
    <x v="1"/>
    <s v="USD"/>
    <n v="1275714000"/>
    <x v="4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342342342343"/>
    <x v="6"/>
    <s v="EUR"/>
    <n v="1346734800"/>
    <x v="41"/>
    <b v="0"/>
    <b v="1"/>
    <s v="music/rock"/>
    <x v="1"/>
    <x v="1"/>
  </r>
  <r>
    <n v="42"/>
    <s v="Werner-Bryant"/>
    <s v="Virtual uniform frame"/>
    <n v="1800"/>
    <n v="7991"/>
    <n v="444"/>
    <x v="1"/>
    <n v="222"/>
    <n v="35.995495495495497"/>
    <x v="1"/>
    <s v="USD"/>
    <n v="1309755600"/>
    <x v="42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6.998873148744366"/>
    <x v="1"/>
    <s v="USD"/>
    <n v="1406178000"/>
    <x v="43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122448979592"/>
    <x v="3"/>
    <s v="DKK"/>
    <n v="1552798800"/>
    <x v="44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75"/>
    <x v="1"/>
    <s v="USD"/>
    <n v="1478062800"/>
    <x v="45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3043478260867"/>
    <x v="1"/>
    <s v="USD"/>
    <n v="1278565200"/>
    <x v="46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45637583892618"/>
    <x v="1"/>
    <s v="USD"/>
    <n v="1396069200"/>
    <x v="47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07815713698065"/>
    <x v="1"/>
    <s v="USD"/>
    <n v="1435208400"/>
    <x v="48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59405940594061"/>
    <x v="1"/>
    <s v="USD"/>
    <n v="1571547600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06816632583508"/>
    <x v="4"/>
    <s v="GBP"/>
    <n v="1332824400"/>
    <x v="51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86666666666669"/>
    <x v="1"/>
    <s v="USD"/>
    <n v="1284526800"/>
    <x v="52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19617224880386"/>
    <x v="1"/>
    <s v="USD"/>
    <n v="1400562000"/>
    <x v="53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333333333333"/>
    <x v="1"/>
    <s v="USD"/>
    <n v="1520748000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4122137404576"/>
    <x v="1"/>
    <s v="USD"/>
    <n v="1532926800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79268292682926"/>
    <x v="1"/>
    <s v="USD"/>
    <n v="1420869600"/>
    <x v="56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59701492537314"/>
    <x v="1"/>
    <s v="USD"/>
    <n v="1504242000"/>
    <x v="57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1611374407583"/>
    <x v="1"/>
    <s v="USD"/>
    <n v="1442811600"/>
    <x v="58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859375"/>
    <x v="1"/>
    <s v="USD"/>
    <n v="1497243600"/>
    <x v="59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4.998125000000002"/>
    <x v="0"/>
    <s v="CAD"/>
    <n v="1342501200"/>
    <x v="6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.001775410563695"/>
    <x v="0"/>
    <s v="CAD"/>
    <n v="1298268000"/>
    <x v="61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0160642570278"/>
    <x v="1"/>
    <s v="USD"/>
    <n v="1433480400"/>
    <x v="62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x v="63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4736842105263"/>
    <x v="1"/>
    <s v="USD"/>
    <n v="1530507600"/>
    <x v="64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38135593220339"/>
    <x v="1"/>
    <s v="USD"/>
    <n v="1296108000"/>
    <x v="65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1666666666667"/>
    <x v="1"/>
    <s v="USD"/>
    <n v="1428469200"/>
    <x v="66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.001722017220171"/>
    <x v="4"/>
    <s v="GBP"/>
    <n v="1264399200"/>
    <x v="67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75609756097562"/>
    <x v="6"/>
    <s v="EUR"/>
    <n v="1501131600"/>
    <x v="68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352941176471"/>
    <x v="1"/>
    <s v="USD"/>
    <n v="1292738400"/>
    <x v="69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3.995555555555555"/>
    <x v="6"/>
    <s v="EUR"/>
    <n v="1288674000"/>
    <x v="7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15789473684205"/>
    <x v="1"/>
    <s v="USD"/>
    <n v="1575093600"/>
    <x v="49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1481481481481"/>
    <x v="1"/>
    <s v="USD"/>
    <n v="1435726800"/>
    <x v="71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4772727272727"/>
    <x v="1"/>
    <s v="USD"/>
    <n v="1480226400"/>
    <x v="72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88235294117646"/>
    <x v="4"/>
    <s v="GBP"/>
    <n v="1459054800"/>
    <x v="73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17647058823533"/>
    <x v="1"/>
    <s v="USD"/>
    <n v="1531630800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.00296912114014"/>
    <x v="1"/>
    <s v="USD"/>
    <n v="1421992800"/>
    <x v="75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2857142857139"/>
    <x v="1"/>
    <s v="USD"/>
    <n v="1285563600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18181818181816"/>
    <x v="1"/>
    <s v="USD"/>
    <n v="1523854800"/>
    <x v="77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.004773269689736"/>
    <x v="1"/>
    <s v="USD"/>
    <n v="1529125200"/>
    <x v="78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2598425196852"/>
    <x v="1"/>
    <s v="USD"/>
    <n v="1503982800"/>
    <x v="79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09489051094897"/>
    <x v="1"/>
    <s v="USD"/>
    <n v="1511416800"/>
    <x v="8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3333333333337"/>
    <x v="4"/>
    <s v="GBP"/>
    <n v="1547704800"/>
    <x v="4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39.996000000000002"/>
    <x v="1"/>
    <s v="USD"/>
    <n v="1469682000"/>
    <x v="81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36898395722"/>
    <x v="1"/>
    <s v="USD"/>
    <n v="1343451600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3380281690144"/>
    <x v="2"/>
    <s v="AUD"/>
    <n v="1315717200"/>
    <x v="83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08374384236456"/>
    <x v="1"/>
    <s v="USD"/>
    <n v="1430715600"/>
    <x v="84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2941970310384"/>
    <x v="2"/>
    <s v="AUD"/>
    <n v="1299564000"/>
    <x v="85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106194690266"/>
    <x v="1"/>
    <s v="USD"/>
    <n v="1429160400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58333333333329"/>
    <x v="1"/>
    <s v="USD"/>
    <n v="1271307600"/>
    <x v="87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49056603773583"/>
    <x v="1"/>
    <s v="USD"/>
    <n v="1456380000"/>
    <x v="88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09.99705449189985"/>
    <x v="6"/>
    <s v="EUR"/>
    <n v="1470459600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6586345381526"/>
    <x v="5"/>
    <s v="CHF"/>
    <n v="1277269200"/>
    <x v="4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7.99508196721311"/>
    <x v="1"/>
    <s v="USD"/>
    <n v="1350709200"/>
    <x v="9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27777777777777"/>
    <x v="4"/>
    <s v="GBP"/>
    <n v="1554613200"/>
    <x v="91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66666666666664"/>
    <x v="1"/>
    <s v="USD"/>
    <n v="1571029200"/>
    <x v="92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4.999141999141997"/>
    <x v="1"/>
    <s v="USD"/>
    <n v="1299736800"/>
    <x v="36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061946902655"/>
    <x v="1"/>
    <s v="USD"/>
    <n v="1435208400"/>
    <x v="93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09016393442622"/>
    <x v="2"/>
    <s v="AUD"/>
    <n v="1437973200"/>
    <x v="94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463414634147"/>
    <x v="1"/>
    <s v="USD"/>
    <n v="1416895200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6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4878048780488"/>
    <x v="1"/>
    <s v="USD"/>
    <n v="1424498400"/>
    <x v="97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17857142857142"/>
    <x v="1"/>
    <s v="USD"/>
    <n v="1526274000"/>
    <x v="98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3513513513516"/>
    <x v="6"/>
    <s v="EUR"/>
    <n v="1287896400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05216484089729"/>
    <x v="1"/>
    <s v="USD"/>
    <n v="1495515600"/>
    <x v="1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315789473684"/>
    <x v="1"/>
    <s v="USD"/>
    <n v="1364878800"/>
    <x v="101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78911564625844"/>
    <x v="1"/>
    <s v="USD"/>
    <n v="1567918800"/>
    <x v="102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895348837209298"/>
    <x v="1"/>
    <s v="USD"/>
    <n v="1524459600"/>
    <x v="103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7831325301204"/>
    <x v="1"/>
    <s v="USD"/>
    <n v="1333688400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1666666666667"/>
    <x v="1"/>
    <s v="USD"/>
    <n v="1389506400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3108108108112"/>
    <x v="1"/>
    <s v="USD"/>
    <n v="1536642000"/>
    <x v="106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414201183432"/>
    <x v="1"/>
    <s v="USD"/>
    <n v="1348290000"/>
    <x v="107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x v="108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38931297709928"/>
    <x v="1"/>
    <s v="USD"/>
    <n v="1505192400"/>
    <x v="109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079365079364"/>
    <x v="1"/>
    <s v="USD"/>
    <n v="1554786000"/>
    <x v="11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.001815980629537"/>
    <x v="6"/>
    <s v="EUR"/>
    <n v="1510898400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2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2727272727272"/>
    <x v="1"/>
    <s v="USD"/>
    <n v="1316667600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1044776119406"/>
    <x v="1"/>
    <s v="USD"/>
    <n v="1390716000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220779220779"/>
    <x v="1"/>
    <s v="USD"/>
    <n v="1402894800"/>
    <x v="115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.003367003367003"/>
    <x v="1"/>
    <s v="USD"/>
    <n v="1429246800"/>
    <x v="116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43300110742"/>
    <x v="1"/>
    <s v="USD"/>
    <n v="1412485200"/>
    <x v="117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5.997933274284026"/>
    <x v="1"/>
    <s v="USD"/>
    <n v="1417068000"/>
    <x v="95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87915407854985"/>
    <x v="0"/>
    <s v="CAD"/>
    <n v="1448344800"/>
    <x v="118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340425531915"/>
    <x v="6"/>
    <s v="EUR"/>
    <n v="1557723600"/>
    <x v="119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3333333333336"/>
    <x v="1"/>
    <s v="USD"/>
    <n v="1537333200"/>
    <x v="12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4444444444443"/>
    <x v="1"/>
    <s v="USD"/>
    <n v="1471150800"/>
    <x v="121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6875"/>
    <x v="0"/>
    <s v="CAD"/>
    <n v="1273640400"/>
    <x v="122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7669172932327"/>
    <x v="1"/>
    <s v="USD"/>
    <n v="1282885200"/>
    <x v="123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2727272727269"/>
    <x v="2"/>
    <s v="AUD"/>
    <n v="1422943200"/>
    <x v="97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.001876172607879"/>
    <x v="3"/>
    <s v="DKK"/>
    <n v="1319605200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7.996725337699544"/>
    <x v="4"/>
    <s v="GBP"/>
    <n v="1385704800"/>
    <x v="125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78651685393261"/>
    <x v="1"/>
    <s v="USD"/>
    <n v="1515736800"/>
    <x v="126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5597484276729"/>
    <x v="1"/>
    <s v="USD"/>
    <n v="1313125200"/>
    <x v="127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87234042553197"/>
    <x v="5"/>
    <s v="CHF"/>
    <n v="1308459600"/>
    <x v="128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05982905982903"/>
    <x v="1"/>
    <s v="USD"/>
    <n v="1362636000"/>
    <x v="129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3793103448278"/>
    <x v="1"/>
    <s v="USD"/>
    <n v="1402117200"/>
    <x v="13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2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36809815950917"/>
    <x v="1"/>
    <s v="USD"/>
    <n v="1429592400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247311827953"/>
    <x v="1"/>
    <s v="USD"/>
    <n v="1519538400"/>
    <x v="134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2530345471522"/>
    <x v="1"/>
    <s v="USD"/>
    <n v="1434085200"/>
    <x v="135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07692307692307"/>
    <x v="1"/>
    <s v="USD"/>
    <n v="1333688400"/>
    <x v="136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66666666666663"/>
    <x v="1"/>
    <s v="USD"/>
    <n v="1560747600"/>
    <x v="138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583333333329"/>
    <x v="5"/>
    <s v="CHF"/>
    <n v="1410066000"/>
    <x v="139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4705882352942"/>
    <x v="1"/>
    <s v="USD"/>
    <n v="1320732000"/>
    <x v="14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1959798994975"/>
    <x v="1"/>
    <s v="USD"/>
    <n v="1465794000"/>
    <x v="141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8691588785046"/>
    <x v="1"/>
    <s v="USD"/>
    <n v="1500958800"/>
    <x v="142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07692307692301"/>
    <x v="1"/>
    <s v="USD"/>
    <n v="1357020000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4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1588275391958"/>
    <x v="1"/>
    <s v="USD"/>
    <n v="1402290000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06220379146917"/>
    <x v="1"/>
    <s v="USD"/>
    <n v="1487311200"/>
    <x v="146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.000176025347649"/>
    <x v="1"/>
    <s v="USD"/>
    <n v="1350622800"/>
    <x v="147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2492917847028"/>
    <x v="1"/>
    <s v="USD"/>
    <n v="1463029200"/>
    <x v="148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68174204355108"/>
    <x v="1"/>
    <s v="USD"/>
    <n v="1269493200"/>
    <x v="149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3192612137203"/>
    <x v="2"/>
    <s v="AUD"/>
    <n v="1570251600"/>
    <x v="15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3333333333334"/>
    <x v="2"/>
    <s v="AUD"/>
    <n v="1388383200"/>
    <x v="151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073170731707"/>
    <x v="1"/>
    <s v="USD"/>
    <n v="1449554400"/>
    <x v="152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0933552992861"/>
    <x v="1"/>
    <s v="USD"/>
    <n v="1553662800"/>
    <x v="153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76829268292678"/>
    <x v="1"/>
    <s v="USD"/>
    <n v="1556341200"/>
    <x v="154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3333333333336"/>
    <x v="1"/>
    <s v="USD"/>
    <n v="1442984400"/>
    <x v="155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78343949044589"/>
    <x v="5"/>
    <s v="CHF"/>
    <n v="1544248800"/>
    <x v="156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2520325203251"/>
    <x v="1"/>
    <s v="USD"/>
    <n v="150847560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068767908309"/>
    <x v="1"/>
    <s v="USD"/>
    <n v="1507438800"/>
    <x v="158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05985634477256"/>
    <x v="1"/>
    <s v="USD"/>
    <n v="1501563600"/>
    <x v="159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77868852459019"/>
    <x v="1"/>
    <s v="USD"/>
    <n v="1292997600"/>
    <x v="16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x v="161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1.996858638743454"/>
    <x v="3"/>
    <s v="DKK"/>
    <n v="1550815200"/>
    <x v="162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8161010260455"/>
    <x v="1"/>
    <s v="USD"/>
    <n v="1339909200"/>
    <x v="163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07462686567166"/>
    <x v="1"/>
    <s v="USD"/>
    <n v="1501736400"/>
    <x v="164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x v="165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x v="166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334401024984"/>
    <x v="1"/>
    <s v="USD"/>
    <n v="1368853200"/>
    <x v="167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333333333333"/>
    <x v="1"/>
    <s v="USD"/>
    <n v="1444021200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1.999115044247787"/>
    <x v="1"/>
    <s v="USD"/>
    <n v="1472619600"/>
    <x v="169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115089514067"/>
    <x v="1"/>
    <s v="USD"/>
    <n v="1472878800"/>
    <x v="17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8.997079225994888"/>
    <x v="1"/>
    <s v="USD"/>
    <n v="1289800800"/>
    <x v="171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85714285714288"/>
    <x v="1"/>
    <s v="USD"/>
    <n v="1505970000"/>
    <x v="172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05654509471306"/>
    <x v="0"/>
    <s v="CAD"/>
    <n v="1363496400"/>
    <x v="173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196487897485"/>
    <x v="2"/>
    <s v="AUD"/>
    <n v="1269234000"/>
    <x v="174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0882352941174"/>
    <x v="1"/>
    <s v="USD"/>
    <n v="1507093200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8.996383363471971"/>
    <x v="3"/>
    <s v="DKK"/>
    <n v="1560574800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88372093023258"/>
    <x v="0"/>
    <s v="CAD"/>
    <n v="1284008400"/>
    <x v="177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29411764705884"/>
    <x v="1"/>
    <s v="USD"/>
    <n v="1556859600"/>
    <x v="178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89473684210527"/>
    <x v="1"/>
    <s v="USD"/>
    <n v="1526187600"/>
    <x v="179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06772009029348"/>
    <x v="1"/>
    <s v="USD"/>
    <n v="1400821200"/>
    <x v="18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66712898751737"/>
    <x v="0"/>
    <s v="CAD"/>
    <n v="1361599200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x v="182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498866213152"/>
    <x v="1"/>
    <s v="USD"/>
    <n v="1457071200"/>
    <x v="183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x v="184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69767441860463"/>
    <x v="6"/>
    <s v="EUR"/>
    <n v="1552366800"/>
    <x v="185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382716049379"/>
    <x v="1"/>
    <s v="USD"/>
    <n v="1403845200"/>
    <x v="186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38461538461537"/>
    <x v="1"/>
    <s v="USD"/>
    <n v="1523163600"/>
    <x v="187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4603174603178"/>
    <x v="1"/>
    <s v="USD"/>
    <n v="1442206800"/>
    <x v="188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7824427480917"/>
    <x v="1"/>
    <s v="USD"/>
    <n v="1532840400"/>
    <x v="189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x v="19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0055304172951"/>
    <x v="1"/>
    <s v="USD"/>
    <n v="1498194000"/>
    <x v="191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58333333333336"/>
    <x v="1"/>
    <s v="USD"/>
    <n v="1281070800"/>
    <x v="192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61538461538467"/>
    <x v="1"/>
    <s v="USD"/>
    <n v="1436245200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4649681528661"/>
    <x v="1"/>
    <s v="USD"/>
    <n v="1406264400"/>
    <x v="195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2682926829272"/>
    <x v="1"/>
    <s v="USD"/>
    <n v="1317531600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2.999777678968428"/>
    <x v="2"/>
    <s v="AUD"/>
    <n v="1484632800"/>
    <x v="197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25000000000001"/>
    <x v="1"/>
    <s v="USD"/>
    <n v="1301806800"/>
    <x v="198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74999999999997"/>
    <x v="1"/>
    <s v="USD"/>
    <n v="1539752400"/>
    <x v="199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3333333333336"/>
    <x v="1"/>
    <s v="USD"/>
    <n v="1267250400"/>
    <x v="2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x v="201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4900146127615"/>
    <x v="1"/>
    <s v="USD"/>
    <n v="1510207200"/>
    <x v="202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.004950495049506"/>
    <x v="2"/>
    <s v="AUD"/>
    <n v="1462510800"/>
    <x v="203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4247787610619"/>
    <x v="3"/>
    <s v="DKK"/>
    <n v="1488520800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4615384615381"/>
    <x v="1"/>
    <s v="USD"/>
    <n v="1377579600"/>
    <x v="205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14285714285708"/>
    <x v="1"/>
    <s v="USD"/>
    <n v="1576389600"/>
    <x v="206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39.997435299603637"/>
    <x v="1"/>
    <s v="USD"/>
    <n v="1289019600"/>
    <x v="207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2121212121212"/>
    <x v="1"/>
    <s v="USD"/>
    <n v="1282194000"/>
    <x v="208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25874125874127"/>
    <x v="1"/>
    <s v="USD"/>
    <n v="1550037600"/>
    <x v="209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7851239669421"/>
    <x v="1"/>
    <s v="USD"/>
    <n v="1321941600"/>
    <x v="21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.003211991434689"/>
    <x v="1"/>
    <s v="USD"/>
    <n v="1556427600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05037783375315"/>
    <x v="4"/>
    <s v="GBP"/>
    <n v="1320991200"/>
    <x v="212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1552956465242"/>
    <x v="1"/>
    <s v="USD"/>
    <n v="1345093200"/>
    <x v="213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35294117647058"/>
    <x v="1"/>
    <s v="USD"/>
    <n v="1309496400"/>
    <x v="214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3116108306566"/>
    <x v="1"/>
    <s v="USD"/>
    <n v="1340254800"/>
    <x v="215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2753623188406"/>
    <x v="1"/>
    <s v="USD"/>
    <n v="1412226000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66702470461868"/>
    <x v="1"/>
    <s v="USD"/>
    <n v="1458104400"/>
    <x v="217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1.999165275459099"/>
    <x v="1"/>
    <s v="USD"/>
    <n v="1411534800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29.999659863945578"/>
    <x v="1"/>
    <s v="USD"/>
    <n v="1399093200"/>
    <x v="219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05357142857139"/>
    <x v="1"/>
    <s v="USD"/>
    <n v="1270702800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182396606575"/>
    <x v="1"/>
    <s v="USD"/>
    <n v="1431666000"/>
    <x v="22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6.998379254457049"/>
    <x v="1"/>
    <s v="USD"/>
    <n v="1472619600"/>
    <x v="221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9333594668758"/>
    <x v="1"/>
    <s v="USD"/>
    <n v="1496293200"/>
    <x v="222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1584158415841"/>
    <x v="1"/>
    <s v="USD"/>
    <n v="1575612000"/>
    <x v="223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2835820895519"/>
    <x v="1"/>
    <s v="USD"/>
    <n v="1369112400"/>
    <x v="224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3478260869563"/>
    <x v="1"/>
    <s v="USD"/>
    <n v="1469422800"/>
    <x v="225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4193548387103"/>
    <x v="1"/>
    <s v="USD"/>
    <n v="1307854800"/>
    <x v="226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06040268456373"/>
    <x v="6"/>
    <s v="EUR"/>
    <n v="1503378000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0869565217391"/>
    <x v="1"/>
    <s v="USD"/>
    <n v="1486965600"/>
    <x v="228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210526315789"/>
    <x v="2"/>
    <s v="AUD"/>
    <n v="1561438800"/>
    <x v="229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1671732522799"/>
    <x v="1"/>
    <s v="USD"/>
    <n v="1398402000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1546391752578"/>
    <x v="3"/>
    <s v="DKK"/>
    <n v="1513231200"/>
    <x v="231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68292682926827"/>
    <x v="1"/>
    <s v="USD"/>
    <n v="1440824400"/>
    <x v="232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15695067264573"/>
    <x v="1"/>
    <s v="USD"/>
    <n v="1281070800"/>
    <x v="233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7684085510689"/>
    <x v="2"/>
    <s v="AUD"/>
    <n v="1397365200"/>
    <x v="234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15999999999997"/>
    <x v="1"/>
    <s v="USD"/>
    <n v="1494392400"/>
    <x v="235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25210084033617"/>
    <x v="1"/>
    <s v="USD"/>
    <n v="1520143200"/>
    <x v="236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45283018867923"/>
    <x v="1"/>
    <s v="USD"/>
    <n v="1405314000"/>
    <x v="237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3364485981304"/>
    <x v="1"/>
    <s v="USD"/>
    <n v="1396846800"/>
    <x v="238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6486486486484"/>
    <x v="1"/>
    <s v="USD"/>
    <n v="1375678800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3800424628457"/>
    <x v="1"/>
    <s v="USD"/>
    <n v="1482386400"/>
    <x v="24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05504587155963"/>
    <x v="2"/>
    <s v="AUD"/>
    <n v="1420005600"/>
    <x v="241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.000773395204948"/>
    <x v="1"/>
    <s v="USD"/>
    <n v="1420178400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243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19801980198018"/>
    <x v="1"/>
    <s v="USD"/>
    <n v="1355032800"/>
    <x v="244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254237288136"/>
    <x v="1"/>
    <s v="USD"/>
    <n v="1382677200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19475655430711"/>
    <x v="0"/>
    <s v="CAD"/>
    <n v="1302238800"/>
    <x v="246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47727272727266"/>
    <x v="1"/>
    <s v="USD"/>
    <n v="1487656800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.003535651149086"/>
    <x v="1"/>
    <s v="USD"/>
    <n v="1297836000"/>
    <x v="248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333333333333"/>
    <x v="4"/>
    <s v="GBP"/>
    <n v="1453615200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5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2043010752688"/>
    <x v="1"/>
    <s v="USD"/>
    <n v="1481176800"/>
    <x v="251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4782608695656"/>
    <x v="1"/>
    <s v="USD"/>
    <n v="1354946400"/>
    <x v="252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65134099616856"/>
    <x v="1"/>
    <s v="USD"/>
    <n v="1348808400"/>
    <x v="253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36123348017624"/>
    <x v="1"/>
    <s v="USD"/>
    <n v="1282712400"/>
    <x v="254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4392523364486"/>
    <x v="1"/>
    <s v="USD"/>
    <n v="1301979600"/>
    <x v="255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0251256281406"/>
    <x v="1"/>
    <s v="USD"/>
    <n v="1263016800"/>
    <x v="256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.002721335268504"/>
    <x v="1"/>
    <s v="USD"/>
    <n v="1360648800"/>
    <x v="257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27906976744185"/>
    <x v="1"/>
    <s v="USD"/>
    <n v="1451800800"/>
    <x v="258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6.996228786926462"/>
    <x v="6"/>
    <s v="EUR"/>
    <n v="1415340000"/>
    <x v="259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0606936416185"/>
    <x v="2"/>
    <s v="AUD"/>
    <n v="1351054800"/>
    <x v="26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16666666666664"/>
    <x v="1"/>
    <s v="USD"/>
    <n v="1349326800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218390804597"/>
    <x v="1"/>
    <s v="USD"/>
    <n v="154891440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05291005291006"/>
    <x v="1"/>
    <s v="USD"/>
    <n v="1291269600"/>
    <x v="263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16393442622949"/>
    <x v="1"/>
    <s v="USD"/>
    <n v="1449468000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1647307286173"/>
    <x v="1"/>
    <s v="USD"/>
    <n v="1562734800"/>
    <x v="265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57446808510639"/>
    <x v="0"/>
    <s v="CAD"/>
    <n v="1505624400"/>
    <x v="266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3333333333331"/>
    <x v="1"/>
    <s v="USD"/>
    <n v="1509948000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198275862068968"/>
    <x v="1"/>
    <s v="USD"/>
    <n v="1554526800"/>
    <x v="153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0075187969928"/>
    <x v="1"/>
    <s v="USD"/>
    <n v="1334811600"/>
    <x v="268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39759036144579"/>
    <x v="1"/>
    <s v="USD"/>
    <n v="1279515600"/>
    <x v="269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2307692307693"/>
    <x v="1"/>
    <s v="USD"/>
    <n v="1353909600"/>
    <x v="27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0989010989011"/>
    <x v="1"/>
    <s v="USD"/>
    <n v="1535950800"/>
    <x v="271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87277353689571"/>
    <x v="1"/>
    <s v="USD"/>
    <n v="1511244000"/>
    <x v="272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2609117361791"/>
    <x v="1"/>
    <s v="USD"/>
    <n v="1331445600"/>
    <x v="273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40601503759393"/>
    <x v="1"/>
    <s v="USD"/>
    <n v="1480226400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0344827586206"/>
    <x v="3"/>
    <s v="DKK"/>
    <n v="1464584400"/>
    <x v="148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65151515151516"/>
    <x v="1"/>
    <s v="USD"/>
    <n v="1335848400"/>
    <x v="275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27559055118111"/>
    <x v="1"/>
    <s v="USD"/>
    <n v="1473483600"/>
    <x v="276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8804347826087"/>
    <x v="1"/>
    <s v="USD"/>
    <n v="1479880800"/>
    <x v="72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7386363636364"/>
    <x v="1"/>
    <s v="USD"/>
    <n v="1430197200"/>
    <x v="277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0802919708028"/>
    <x v="3"/>
    <s v="DKK"/>
    <n v="1331701200"/>
    <x v="278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82195845697326"/>
    <x v="0"/>
    <s v="CAD"/>
    <n v="1438578000"/>
    <x v="71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1541850220265"/>
    <x v="1"/>
    <s v="USD"/>
    <n v="136816200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3084112149539"/>
    <x v="1"/>
    <s v="USD"/>
    <n v="1318654800"/>
    <x v="28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x v="281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125"/>
    <x v="6"/>
    <s v="EUR"/>
    <n v="1286254800"/>
    <x v="282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3497267759565"/>
    <x v="1"/>
    <s v="USD"/>
    <n v="1540530000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.004712041884815"/>
    <x v="5"/>
    <s v="CHF"/>
    <n v="1381813200"/>
    <x v="284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052631578948"/>
    <x v="2"/>
    <s v="AUD"/>
    <n v="1548655200"/>
    <x v="285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40384615384613"/>
    <x v="2"/>
    <s v="AUD"/>
    <n v="1389679200"/>
    <x v="286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8333333333329"/>
    <x v="1"/>
    <s v="USD"/>
    <n v="1456466400"/>
    <x v="287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77551020408163"/>
    <x v="1"/>
    <s v="USD"/>
    <n v="1456984800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89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3728813559323"/>
    <x v="1"/>
    <s v="USD"/>
    <n v="1424930400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4285714285711"/>
    <x v="1"/>
    <s v="USD"/>
    <n v="1535864400"/>
    <x v="18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125"/>
    <x v="1"/>
    <s v="USD"/>
    <n v="1452146400"/>
    <x v="291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67605633802816"/>
    <x v="1"/>
    <s v="USD"/>
    <n v="1470546000"/>
    <x v="292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235294117647"/>
    <x v="1"/>
    <s v="USD"/>
    <n v="1458363600"/>
    <x v="293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28571428571431"/>
    <x v="1"/>
    <s v="USD"/>
    <n v="1500008400"/>
    <x v="294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68133535660087"/>
    <x v="3"/>
    <s v="DKK"/>
    <n v="1338958800"/>
    <x v="295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109589041096"/>
    <x v="1"/>
    <s v="USD"/>
    <n v="1303102800"/>
    <x v="296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x v="297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25"/>
    <x v="1"/>
    <s v="USD"/>
    <n v="1270789200"/>
    <x v="298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429752066116"/>
    <x v="1"/>
    <s v="USD"/>
    <n v="1297836000"/>
    <x v="299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8.996525921966864"/>
    <x v="1"/>
    <s v="USD"/>
    <n v="1382677200"/>
    <x v="3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x v="301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2556390977442"/>
    <x v="1"/>
    <s v="USD"/>
    <n v="1552366800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096774193549"/>
    <x v="1"/>
    <s v="USD"/>
    <n v="1400907600"/>
    <x v="302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68518518518519"/>
    <x v="6"/>
    <s v="EUR"/>
    <n v="1574143200"/>
    <x v="303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x v="304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17647058823529"/>
    <x v="1"/>
    <s v="USD"/>
    <n v="1392357600"/>
    <x v="305"/>
    <b v="0"/>
    <b v="0"/>
    <s v="music/rock"/>
    <x v="1"/>
    <x v="1"/>
  </r>
  <r>
    <n v="319"/>
    <s v="Mills Group"/>
    <s v="Advanced empowering matrix"/>
    <n v="8400"/>
    <n v="3251"/>
    <n v="39"/>
    <x v="3"/>
    <n v="64"/>
    <n v="50.796875"/>
    <x v="1"/>
    <s v="USD"/>
    <n v="1281589200"/>
    <x v="306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.000810372771468"/>
    <x v="1"/>
    <s v="USD"/>
    <n v="1301634000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7.998645510835914"/>
    <x v="1"/>
    <s v="USD"/>
    <n v="1290664800"/>
    <x v="309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15384615384613"/>
    <x v="4"/>
    <s v="GBP"/>
    <n v="139589640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1368078175898"/>
    <x v="1"/>
    <s v="USD"/>
    <n v="1434862800"/>
    <x v="311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0821917808225"/>
    <x v="1"/>
    <s v="USD"/>
    <n v="1529125200"/>
    <x v="312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4375"/>
    <x v="1"/>
    <s v="USD"/>
    <n v="1451109600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3636363636363"/>
    <x v="1"/>
    <s v="USD"/>
    <n v="1566968400"/>
    <x v="314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.004916018025398"/>
    <x v="1"/>
    <s v="USD"/>
    <n v="1543557600"/>
    <x v="315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8672985781991"/>
    <x v="1"/>
    <s v="USD"/>
    <n v="1481522400"/>
    <x v="316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.003610108303249"/>
    <x v="4"/>
    <s v="GBP"/>
    <n v="1512712800"/>
    <x v="317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8421052631578"/>
    <x v="1"/>
    <s v="USD"/>
    <n v="1324274400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76595744680844"/>
    <x v="1"/>
    <s v="USD"/>
    <n v="1364446800"/>
    <x v="319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35573122529641"/>
    <x v="1"/>
    <s v="USD"/>
    <n v="1542693600"/>
    <x v="32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0.99550763701707"/>
    <x v="1"/>
    <s v="USD"/>
    <n v="1515564000"/>
    <x v="321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.003066141042481"/>
    <x v="1"/>
    <s v="USD"/>
    <n v="1573797600"/>
    <x v="322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4402985074629"/>
    <x v="1"/>
    <s v="USD"/>
    <n v="1292392800"/>
    <x v="323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45205479452"/>
    <x v="1"/>
    <s v="USD"/>
    <n v="1573452000"/>
    <x v="324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349112426041"/>
    <x v="1"/>
    <s v="USD"/>
    <n v="1317790800"/>
    <x v="325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004626060139"/>
    <x v="0"/>
    <s v="CAD"/>
    <n v="1501650000"/>
    <x v="326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66921119592882"/>
    <x v="1"/>
    <s v="USD"/>
    <n v="1323669600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90453460620529"/>
    <x v="1"/>
    <s v="USD"/>
    <n v="1440738000"/>
    <x v="328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46341463414629"/>
    <x v="1"/>
    <s v="USD"/>
    <n v="1374296400"/>
    <x v="329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3605442176868"/>
    <x v="1"/>
    <s v="USD"/>
    <n v="1384840800"/>
    <x v="151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0602409638549"/>
    <x v="1"/>
    <s v="USD"/>
    <n v="1516600800"/>
    <x v="33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66767371601208"/>
    <x v="4"/>
    <s v="GBP"/>
    <n v="1436418000"/>
    <x v="331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x v="332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05235602094245"/>
    <x v="1"/>
    <s v="USD"/>
    <n v="1423634400"/>
    <x v="333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05742176284812"/>
    <x v="1"/>
    <s v="USD"/>
    <n v="1487224800"/>
    <x v="334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316359696641"/>
    <x v="1"/>
    <s v="USD"/>
    <n v="1500008400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6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09935419771487"/>
    <x v="1"/>
    <s v="USD"/>
    <n v="1440392400"/>
    <x v="337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06060606060606"/>
    <x v="0"/>
    <s v="CAD"/>
    <n v="1446876000"/>
    <x v="338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569583088667"/>
    <x v="1"/>
    <s v="USD"/>
    <n v="1562302800"/>
    <x v="339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x v="34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58139534883722"/>
    <x v="1"/>
    <s v="USD"/>
    <n v="1485064800"/>
    <x v="341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75000000000006"/>
    <x v="6"/>
    <s v="EUR"/>
    <n v="1326520800"/>
    <x v="342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170731707317"/>
    <x v="1"/>
    <s v="USD"/>
    <n v="1441256400"/>
    <x v="343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26086956521742"/>
    <x v="0"/>
    <s v="CAD"/>
    <n v="1533877200"/>
    <x v="344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3048128342244"/>
    <x v="1"/>
    <s v="USD"/>
    <n v="1314421200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.002434782608695"/>
    <x v="4"/>
    <s v="GBP"/>
    <n v="1293861600"/>
    <x v="345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7727272727273"/>
    <x v="1"/>
    <s v="USD"/>
    <n v="1507352400"/>
    <x v="346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15706806282722"/>
    <x v="1"/>
    <s v="USD"/>
    <n v="1296108000"/>
    <x v="347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28057553956833"/>
    <x v="1"/>
    <s v="USD"/>
    <n v="1324965600"/>
    <x v="348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677419354833"/>
    <x v="1"/>
    <s v="USD"/>
    <n v="1520229600"/>
    <x v="349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7678571428571"/>
    <x v="2"/>
    <s v="AUD"/>
    <n v="1482991200"/>
    <x v="35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475247524752"/>
    <x v="1"/>
    <s v="USD"/>
    <n v="1294034400"/>
    <x v="351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3333333333334"/>
    <x v="1"/>
    <s v="USD"/>
    <n v="1413608400"/>
    <x v="33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3786407766985"/>
    <x v="4"/>
    <s v="GBP"/>
    <n v="1286946000"/>
    <x v="352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3766233766232"/>
    <x v="1"/>
    <s v="USD"/>
    <n v="1359871200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29.997485752598056"/>
    <x v="1"/>
    <s v="USD"/>
    <n v="1555304400"/>
    <x v="354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1948529411768"/>
    <x v="1"/>
    <s v="USD"/>
    <n v="1423375200"/>
    <x v="355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57396449704146"/>
    <x v="1"/>
    <s v="USD"/>
    <n v="1420696800"/>
    <x v="356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921177587846"/>
    <x v="1"/>
    <s v="USD"/>
    <n v="1502946000"/>
    <x v="357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215419501134"/>
    <x v="1"/>
    <s v="USD"/>
    <n v="1547186400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x v="359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02290076335885"/>
    <x v="1"/>
    <s v="USD"/>
    <n v="1404622800"/>
    <x v="36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173228346457"/>
    <x v="1"/>
    <s v="USD"/>
    <n v="1571720400"/>
    <x v="361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0140845070422"/>
    <x v="1"/>
    <s v="USD"/>
    <n v="152687880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1818181818187"/>
    <x v="4"/>
    <s v="GBP"/>
    <n v="1319691600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4285714285715"/>
    <x v="1"/>
    <s v="USD"/>
    <n v="1371963600"/>
    <x v="364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896774193548389"/>
    <x v="1"/>
    <s v="USD"/>
    <n v="1433739600"/>
    <x v="365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1940298507463"/>
    <x v="1"/>
    <s v="USD"/>
    <n v="1508130000"/>
    <x v="366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26984126984127"/>
    <x v="1"/>
    <s v="USD"/>
    <n v="1550037600"/>
    <x v="285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.004167534903104"/>
    <x v="1"/>
    <s v="USD"/>
    <n v="1486706400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07915567282325"/>
    <x v="1"/>
    <s v="USD"/>
    <n v="1553835600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0674157303373"/>
    <x v="1"/>
    <s v="USD"/>
    <n v="1277528400"/>
    <x v="369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160377358491"/>
    <x v="1"/>
    <s v="USD"/>
    <n v="1339477200"/>
    <x v="37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27586206896547"/>
    <x v="5"/>
    <s v="CHF"/>
    <n v="1325656800"/>
    <x v="371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79166666666671"/>
    <x v="1"/>
    <s v="USD"/>
    <n v="1288242000"/>
    <x v="372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x v="373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271523178808"/>
    <x v="1"/>
    <s v="USD"/>
    <n v="1389679200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06218905472636"/>
    <x v="1"/>
    <s v="USD"/>
    <n v="1294293600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.004903563255965"/>
    <x v="0"/>
    <s v="CAD"/>
    <n v="1500267600"/>
    <x v="376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117647058823"/>
    <x v="1"/>
    <s v="USD"/>
    <n v="1375074000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0909090909092"/>
    <x v="1"/>
    <s v="USD"/>
    <n v="1323324000"/>
    <x v="378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2468827930178"/>
    <x v="2"/>
    <s v="AUD"/>
    <n v="1538715600"/>
    <x v="379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19823788546255"/>
    <x v="1"/>
    <s v="USD"/>
    <n v="1369285200"/>
    <x v="38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03252032520325"/>
    <x v="6"/>
    <s v="EUR"/>
    <n v="1525755600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2316684378325"/>
    <x v="1"/>
    <s v="USD"/>
    <n v="1296626400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2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0200668896321"/>
    <x v="1"/>
    <s v="USD"/>
    <n v="1572152400"/>
    <x v="383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x v="384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336650082919"/>
    <x v="0"/>
    <s v="CAD"/>
    <n v="1273640400"/>
    <x v="385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5695127402778"/>
    <x v="1"/>
    <s v="USD"/>
    <n v="1510639200"/>
    <x v="386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1609195402299"/>
    <x v="1"/>
    <s v="USD"/>
    <n v="1528088400"/>
    <x v="387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139534883721"/>
    <x v="1"/>
    <s v="USD"/>
    <n v="1359525600"/>
    <x v="388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x v="389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59740259740255"/>
    <x v="0"/>
    <s v="CAD"/>
    <n v="1466398800"/>
    <x v="39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0784313725483"/>
    <x v="1"/>
    <s v="USD"/>
    <n v="1492491600"/>
    <x v="391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87398739873989"/>
    <x v="1"/>
    <s v="USD"/>
    <n v="1430197200"/>
    <x v="277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4390243902445"/>
    <x v="1"/>
    <s v="USD"/>
    <n v="1496034000"/>
    <x v="392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089552238806"/>
    <x v="1"/>
    <s v="USD"/>
    <n v="1388728800"/>
    <x v="393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469237832875"/>
    <x v="1"/>
    <s v="USD"/>
    <n v="1543298400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8.998544660724033"/>
    <x v="1"/>
    <s v="USD"/>
    <n v="1271739600"/>
    <x v="395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28708133971293"/>
    <x v="1"/>
    <s v="USD"/>
    <n v="1326434400"/>
    <x v="396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05559416261292"/>
    <x v="1"/>
    <s v="USD"/>
    <n v="1295244000"/>
    <x v="397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66666666666667"/>
    <x v="1"/>
    <s v="USD"/>
    <n v="1541221200"/>
    <x v="398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05002501250623"/>
    <x v="0"/>
    <s v="CAD"/>
    <n v="1336280400"/>
    <x v="399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6.997693638285604"/>
    <x v="1"/>
    <s v="USD"/>
    <n v="1324533600"/>
    <x v="348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29787234042556"/>
    <x v="1"/>
    <s v="USD"/>
    <n v="1498366800"/>
    <x v="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4576271186443"/>
    <x v="1"/>
    <s v="USD"/>
    <n v="1498712400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4390243902438"/>
    <x v="1"/>
    <s v="USD"/>
    <n v="1271480400"/>
    <x v="402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55555555555557"/>
    <x v="1"/>
    <s v="USD"/>
    <n v="1316667600"/>
    <x v="403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67469879518072"/>
    <x v="1"/>
    <s v="USD"/>
    <n v="1524027600"/>
    <x v="404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3913043478265"/>
    <x v="1"/>
    <s v="USD"/>
    <n v="1438059600"/>
    <x v="405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1324200913242"/>
    <x v="1"/>
    <s v="USD"/>
    <n v="1361944800"/>
    <x v="406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7.996041171813147"/>
    <x v="1"/>
    <s v="USD"/>
    <n v="1410584400"/>
    <x v="407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67871485943775"/>
    <x v="1"/>
    <s v="USD"/>
    <n v="1297404000"/>
    <x v="408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06080449017773"/>
    <x v="1"/>
    <s v="USD"/>
    <n v="1392012000"/>
    <x v="409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21428571428569"/>
    <x v="1"/>
    <s v="USD"/>
    <n v="1569733200"/>
    <x v="41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3617021276596"/>
    <x v="1"/>
    <s v="USD"/>
    <n v="1529643600"/>
    <x v="312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010989010993"/>
    <x v="1"/>
    <s v="USD"/>
    <n v="1399006800"/>
    <x v="411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3989898989896"/>
    <x v="1"/>
    <s v="USD"/>
    <n v="1385359200"/>
    <x v="412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x v="413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131932282546"/>
    <x v="6"/>
    <s v="EUR"/>
    <n v="1418623200"/>
    <x v="414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1726907630519"/>
    <x v="1"/>
    <s v="USD"/>
    <n v="1555736400"/>
    <x v="354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1875"/>
    <x v="1"/>
    <s v="USD"/>
    <n v="1442120400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2834008097166"/>
    <x v="1"/>
    <s v="USD"/>
    <n v="1362376800"/>
    <x v="416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.003488879197555"/>
    <x v="1"/>
    <s v="USD"/>
    <n v="1478408400"/>
    <x v="417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.003513254551258"/>
    <x v="1"/>
    <s v="USD"/>
    <n v="1498798800"/>
    <x v="418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195804195804"/>
    <x v="6"/>
    <s v="EUR"/>
    <n v="1504328400"/>
    <x v="42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11111111111111"/>
    <x v="1"/>
    <s v="USD"/>
    <n v="1285822800"/>
    <x v="421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2702702702702"/>
    <x v="1"/>
    <s v="USD"/>
    <n v="1311483600"/>
    <x v="422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0588235294119"/>
    <x v="1"/>
    <s v="USD"/>
    <n v="1291356000"/>
    <x v="423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462365591398"/>
    <x v="1"/>
    <s v="USD"/>
    <n v="1355810400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4876033057845"/>
    <x v="1"/>
    <s v="USD"/>
    <n v="1365915600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8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.001272669424118"/>
    <x v="1"/>
    <s v="USD"/>
    <n v="1500440400"/>
    <x v="429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25806451612897"/>
    <x v="1"/>
    <s v="USD"/>
    <n v="1278392400"/>
    <x v="43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.001693480101608"/>
    <x v="1"/>
    <s v="USD"/>
    <n v="1480572000"/>
    <x v="431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05128205128204"/>
    <x v="1"/>
    <s v="USD"/>
    <n v="138233160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.001341561577675"/>
    <x v="1"/>
    <s v="USD"/>
    <n v="1316754000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76947040498445"/>
    <x v="1"/>
    <s v="USD"/>
    <n v="1518242400"/>
    <x v="434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56521739130434"/>
    <x v="1"/>
    <s v="USD"/>
    <n v="1476421200"/>
    <x v="435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3396226415094"/>
    <x v="1"/>
    <s v="USD"/>
    <n v="1269752400"/>
    <x v="436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38095238095238"/>
    <x v="1"/>
    <s v="USD"/>
    <n v="1419746400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x v="438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6.997115384615384"/>
    <x v="1"/>
    <s v="USD"/>
    <n v="1398661200"/>
    <x v="439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401869158878"/>
    <x v="1"/>
    <s v="USD"/>
    <n v="1359525600"/>
    <x v="44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09501187648453"/>
    <x v="1"/>
    <s v="USD"/>
    <n v="1388469600"/>
    <x v="441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06568144499177"/>
    <x v="1"/>
    <s v="USD"/>
    <n v="1518328800"/>
    <x v="442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25"/>
    <x v="1"/>
    <s v="USD"/>
    <n v="1517032800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4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35251798561154"/>
    <x v="0"/>
    <s v="CAD"/>
    <n v="1448258400"/>
    <x v="445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x v="368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597484276729"/>
    <x v="1"/>
    <s v="USD"/>
    <n v="1431925200"/>
    <x v="446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0524934383202"/>
    <x v="1"/>
    <s v="USD"/>
    <n v="1481522400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260869565217"/>
    <x v="1"/>
    <s v="USD"/>
    <n v="1552280400"/>
    <x v="178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28301886792448"/>
    <x v="1"/>
    <s v="USD"/>
    <n v="1529989200"/>
    <x v="449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5915492957747"/>
    <x v="1"/>
    <s v="USD"/>
    <n v="1418709600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2085308056871"/>
    <x v="1"/>
    <s v="USD"/>
    <n v="1372136400"/>
    <x v="451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.001785714285717"/>
    <x v="1"/>
    <s v="USD"/>
    <n v="1533877200"/>
    <x v="452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3008849557525"/>
    <x v="1"/>
    <s v="USD"/>
    <n v="1309064400"/>
    <x v="453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8.999637155297535"/>
    <x v="1"/>
    <s v="USD"/>
    <n v="1425877200"/>
    <x v="454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56069364161851"/>
    <x v="4"/>
    <s v="GBP"/>
    <n v="1501304400"/>
    <x v="455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4252873563212"/>
    <x v="1"/>
    <s v="USD"/>
    <n v="1268287200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8634590377114"/>
    <x v="1"/>
    <s v="USD"/>
    <n v="1412139600"/>
    <x v="457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55555555555557"/>
    <x v="1"/>
    <s v="USD"/>
    <n v="1330063200"/>
    <x v="458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68592057761734"/>
    <x v="1"/>
    <s v="USD"/>
    <n v="1576130400"/>
    <x v="459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8.99554707379135"/>
    <x v="4"/>
    <s v="GBP"/>
    <n v="1407128400"/>
    <x v="46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69135802469133"/>
    <x v="4"/>
    <s v="GBP"/>
    <n v="1560142800"/>
    <x v="461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28571428571431"/>
    <x v="4"/>
    <s v="GBP"/>
    <n v="1520575200"/>
    <x v="462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2949701619773"/>
    <x v="1"/>
    <s v="USD"/>
    <n v="1492664400"/>
    <x v="463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1739130434783"/>
    <x v="1"/>
    <s v="USD"/>
    <n v="1454479200"/>
    <x v="464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058823529412"/>
    <x v="6"/>
    <s v="EUR"/>
    <n v="1281934800"/>
    <x v="465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16666666666668"/>
    <x v="1"/>
    <s v="USD"/>
    <n v="1573970400"/>
    <x v="466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93450675399103"/>
    <x v="1"/>
    <s v="USD"/>
    <n v="1372654800"/>
    <x v="467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26890756302521"/>
    <x v="1"/>
    <s v="USD"/>
    <n v="1275886800"/>
    <x v="468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125"/>
    <x v="1"/>
    <s v="USD"/>
    <n v="1561784400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59701492537314"/>
    <x v="1"/>
    <s v="USD"/>
    <n v="1332392400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051282051282"/>
    <x v="3"/>
    <s v="DKK"/>
    <n v="1402376400"/>
    <x v="471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037037037037"/>
    <x v="1"/>
    <s v="USD"/>
    <n v="1495342800"/>
    <x v="472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08333333333335"/>
    <x v="1"/>
    <s v="USD"/>
    <n v="1482213600"/>
    <x v="473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94818652849744"/>
    <x v="3"/>
    <s v="DKK"/>
    <n v="1420092000"/>
    <x v="474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.003378378378379"/>
    <x v="1"/>
    <s v="USD"/>
    <n v="1458018000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38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0534521158132"/>
    <x v="1"/>
    <s v="USD"/>
    <n v="1363064400"/>
    <x v="353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37634408602152"/>
    <x v="2"/>
    <s v="AUD"/>
    <n v="1343365200"/>
    <x v="476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3043478260872"/>
    <x v="1"/>
    <s v="USD"/>
    <n v="1435726800"/>
    <x v="477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774193548387"/>
    <x v="6"/>
    <s v="EUR"/>
    <n v="1431925200"/>
    <x v="478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4409221902014"/>
    <x v="1"/>
    <s v="USD"/>
    <n v="1362722400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284810126578"/>
    <x v="1"/>
    <s v="USD"/>
    <n v="1511416800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263157894737"/>
    <x v="1"/>
    <s v="USD"/>
    <n v="1365483600"/>
    <x v="481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2.999726551818434"/>
    <x v="1"/>
    <s v="USD"/>
    <n v="1532840400"/>
    <x v="482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x v="483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08396946564892"/>
    <x v="2"/>
    <s v="AUD"/>
    <n v="1527742800"/>
    <x v="484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0773480662988"/>
    <x v="1"/>
    <s v="USD"/>
    <n v="1564030800"/>
    <x v="265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46025104602514"/>
    <x v="1"/>
    <s v="USD"/>
    <n v="140453640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2857142857139"/>
    <x v="1"/>
    <s v="USD"/>
    <n v="128400840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45075757575758"/>
    <x v="5"/>
    <s v="CHF"/>
    <n v="1386309600"/>
    <x v="412"/>
    <b v="0"/>
    <b v="1"/>
    <s v="music/rock"/>
    <x v="1"/>
    <x v="1"/>
  </r>
  <r>
    <n v="515"/>
    <s v="Cox LLC"/>
    <s v="Phased 24hour flexibility"/>
    <n v="8600"/>
    <n v="4797"/>
    <n v="56"/>
    <x v="0"/>
    <n v="133"/>
    <n v="36.067669172932334"/>
    <x v="0"/>
    <s v="CAD"/>
    <n v="1324620000"/>
    <x v="487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0732860520096"/>
    <x v="1"/>
    <s v="USD"/>
    <n v="1281070800"/>
    <x v="488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17948717948715"/>
    <x v="1"/>
    <s v="USD"/>
    <n v="1493960400"/>
    <x v="489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x v="442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7518330513255"/>
    <x v="1"/>
    <s v="USD"/>
    <n v="1420696800"/>
    <x v="437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375"/>
    <x v="1"/>
    <s v="USD"/>
    <n v="1555650000"/>
    <x v="49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75609756097562"/>
    <x v="1"/>
    <s v="USD"/>
    <n v="1471928400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06282722513089"/>
    <x v="1"/>
    <s v="USD"/>
    <n v="1341291600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2022471910112"/>
    <x v="1"/>
    <s v="USD"/>
    <n v="1267682400"/>
    <x v="492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0.998484082870135"/>
    <x v="1"/>
    <s v="USD"/>
    <n v="1272258000"/>
    <x v="493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3492063492063"/>
    <x v="1"/>
    <s v="USD"/>
    <n v="129049200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4421768707485"/>
    <x v="1"/>
    <s v="USD"/>
    <n v="1451109600"/>
    <x v="495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x v="496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37500000000006"/>
    <x v="4"/>
    <s v="GBP"/>
    <n v="1385186400"/>
    <x v="497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77777777777779"/>
    <x v="1"/>
    <s v="USD"/>
    <n v="1399698000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3.995515695067262"/>
    <x v="1"/>
    <s v="USD"/>
    <n v="1283230800"/>
    <x v="498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3956043956047"/>
    <x v="5"/>
    <s v="CHF"/>
    <n v="1384149600"/>
    <x v="499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57142857142854"/>
    <x v="0"/>
    <s v="CAD"/>
    <n v="1516860000"/>
    <x v="5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2.996393146979258"/>
    <x v="4"/>
    <s v="GBP"/>
    <n v="1374642000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230452674897"/>
    <x v="1"/>
    <s v="USD"/>
    <n v="1534482000"/>
    <x v="501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4554455445542"/>
    <x v="6"/>
    <s v="EUR"/>
    <n v="1528434000"/>
    <x v="502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7857142857143"/>
    <x v="6"/>
    <s v="EUR"/>
    <n v="1282626000"/>
    <x v="52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4676806083643"/>
    <x v="3"/>
    <s v="DKK"/>
    <n v="1535605200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07716049382715"/>
    <x v="1"/>
    <s v="USD"/>
    <n v="1379826000"/>
    <x v="504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67532467532465"/>
    <x v="1"/>
    <s v="USD"/>
    <n v="1561957200"/>
    <x v="505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2874493927124"/>
    <x v="1"/>
    <s v="USD"/>
    <n v="1525496400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7848101265823"/>
    <x v="6"/>
    <s v="EUR"/>
    <n v="1433912400"/>
    <x v="507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87755102040813"/>
    <x v="4"/>
    <s v="GBP"/>
    <n v="1453442400"/>
    <x v="508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2222222222226"/>
    <x v="1"/>
    <s v="USD"/>
    <n v="1378875600"/>
    <x v="509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66666666666671"/>
    <x v="1"/>
    <s v="USD"/>
    <n v="1452232800"/>
    <x v="51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07063197026021"/>
    <x v="1"/>
    <s v="USD"/>
    <n v="1577253600"/>
    <x v="511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8181818181813"/>
    <x v="1"/>
    <s v="USD"/>
    <n v="153716040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3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1289782244557"/>
    <x v="1"/>
    <s v="USD"/>
    <n v="1459486800"/>
    <x v="514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018372703411"/>
    <x v="1"/>
    <s v="USD"/>
    <n v="1369717200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6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7.99856063332134"/>
    <x v="2"/>
    <s v="AUD"/>
    <n v="1419055200"/>
    <x v="517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69565217391298"/>
    <x v="1"/>
    <s v="USD"/>
    <n v="1480140000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78599221789878"/>
    <x v="1"/>
    <s v="USD"/>
    <n v="1293948000"/>
    <x v="519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07220216606498"/>
    <x v="0"/>
    <s v="CAD"/>
    <n v="1482127200"/>
    <x v="52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296296296297"/>
    <x v="3"/>
    <s v="DKK"/>
    <n v="1396414800"/>
    <x v="219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8852459016394"/>
    <x v="1"/>
    <s v="USD"/>
    <n v="1315285200"/>
    <x v="521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17647058823529"/>
    <x v="1"/>
    <s v="USD"/>
    <n v="1443762000"/>
    <x v="522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2222222222221"/>
    <x v="1"/>
    <s v="USD"/>
    <n v="1456293600"/>
    <x v="523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228962818004"/>
    <x v="1"/>
    <s v="USD"/>
    <n v="1470114000"/>
    <x v="524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4334277620396"/>
    <x v="1"/>
    <s v="USD"/>
    <n v="1321596000"/>
    <x v="348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15151515151516"/>
    <x v="5"/>
    <s v="CHF"/>
    <n v="1318827600"/>
    <x v="28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07692307692307"/>
    <x v="5"/>
    <s v="CHF"/>
    <n v="1552366800"/>
    <x v="525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2352941176474"/>
    <x v="2"/>
    <s v="AUD"/>
    <n v="1542088800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90502793296088"/>
    <x v="1"/>
    <s v="USD"/>
    <n v="1426395600"/>
    <x v="527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499443826474"/>
    <x v="1"/>
    <s v="USD"/>
    <n v="1321336800"/>
    <x v="528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5945945945945"/>
    <x v="1"/>
    <s v="USD"/>
    <n v="1456293600"/>
    <x v="529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2131147540981"/>
    <x v="1"/>
    <s v="USD"/>
    <n v="1404968400"/>
    <x v="36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.0015444015444"/>
    <x v="1"/>
    <s v="USD"/>
    <n v="1279170000"/>
    <x v="254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93208828522924"/>
    <x v="6"/>
    <s v="EUR"/>
    <n v="1294725600"/>
    <x v="53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4.995963302752294"/>
    <x v="1"/>
    <s v="USD"/>
    <n v="1419055200"/>
    <x v="531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2857142857139"/>
    <x v="6"/>
    <s v="EUR"/>
    <n v="1434690000"/>
    <x v="532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85106382978722"/>
    <x v="1"/>
    <s v="USD"/>
    <n v="1443416400"/>
    <x v="533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86666666666668"/>
    <x v="1"/>
    <s v="USD"/>
    <n v="1399006800"/>
    <x v="534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15277777777771"/>
    <x v="1"/>
    <s v="USD"/>
    <n v="1575698400"/>
    <x v="535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4444444444443"/>
    <x v="1"/>
    <s v="USD"/>
    <n v="1400562000"/>
    <x v="536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0625"/>
    <x v="1"/>
    <s v="USD"/>
    <n v="1509512400"/>
    <x v="537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3783783783782"/>
    <x v="1"/>
    <s v="USD"/>
    <n v="1299823200"/>
    <x v="538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91836734693877"/>
    <x v="1"/>
    <s v="USD"/>
    <n v="1322719200"/>
    <x v="539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5747126436782"/>
    <x v="1"/>
    <s v="USD"/>
    <n v="1312693200"/>
    <x v="54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.003209242618745"/>
    <x v="1"/>
    <s v="USD"/>
    <n v="1393394400"/>
    <x v="541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098591549295776"/>
    <x v="1"/>
    <s v="USD"/>
    <n v="1304053200"/>
    <x v="542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095238095238"/>
    <x v="1"/>
    <s v="USD"/>
    <n v="1433912400"/>
    <x v="543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4103410341032"/>
    <x v="1"/>
    <s v="USD"/>
    <n v="1329717600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425914445133"/>
    <x v="1"/>
    <s v="USD"/>
    <n v="1335330000"/>
    <x v="545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66176470588232"/>
    <x v="1"/>
    <s v="USD"/>
    <n v="1268888400"/>
    <x v="546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4615384615384"/>
    <x v="1"/>
    <s v="USD"/>
    <n v="1289973600"/>
    <x v="547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307692307692"/>
    <x v="0"/>
    <s v="CAD"/>
    <n v="1547877600"/>
    <x v="548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1198830409361"/>
    <x v="4"/>
    <s v="GBP"/>
    <n v="1269493200"/>
    <x v="298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27450980392155"/>
    <x v="1"/>
    <s v="USD"/>
    <n v="1436072400"/>
    <x v="549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0930232558146"/>
    <x v="2"/>
    <s v="AUD"/>
    <n v="1419141600"/>
    <x v="55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3921568627451"/>
    <x v="1"/>
    <s v="USD"/>
    <n v="1279083600"/>
    <x v="551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1857707509876"/>
    <x v="1"/>
    <s v="USD"/>
    <n v="1401426000"/>
    <x v="552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.001497753369947"/>
    <x v="1"/>
    <s v="USD"/>
    <n v="1395810000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27388535031841"/>
    <x v="1"/>
    <s v="USD"/>
    <n v="1467003600"/>
    <x v="553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079189686924"/>
    <x v="1"/>
    <s v="USD"/>
    <n v="1268715600"/>
    <x v="554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2786885245905"/>
    <x v="1"/>
    <s v="USD"/>
    <n v="1457157600"/>
    <x v="496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7.997714808043881"/>
    <x v="1"/>
    <s v="USD"/>
    <n v="1573970400"/>
    <x v="555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.004566210045667"/>
    <x v="6"/>
    <s v="EUR"/>
    <n v="1276578000"/>
    <x v="556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1463414634148"/>
    <x v="3"/>
    <s v="DKK"/>
    <n v="1423720800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8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103092783505161"/>
    <x v="1"/>
    <s v="USD"/>
    <n v="1401426000"/>
    <x v="559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78947368421046"/>
    <x v="1"/>
    <s v="USD"/>
    <n v="1433480400"/>
    <x v="56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76470588235297"/>
    <x v="1"/>
    <s v="USD"/>
    <n v="1555563600"/>
    <x v="561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05950297514879"/>
    <x v="1"/>
    <s v="USD"/>
    <n v="1295676000"/>
    <x v="562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38317757009348"/>
    <x v="1"/>
    <s v="USD"/>
    <n v="1443848400"/>
    <x v="563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125"/>
    <x v="4"/>
    <s v="GBP"/>
    <n v="1457330400"/>
    <x v="529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16591928251117"/>
    <x v="1"/>
    <s v="USD"/>
    <n v="1395550800"/>
    <x v="564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7468354430379"/>
    <x v="1"/>
    <s v="USD"/>
    <n v="1551852000"/>
    <x v="565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307692307692"/>
    <x v="1"/>
    <s v="USD"/>
    <n v="154761840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7.998126756166094"/>
    <x v="1"/>
    <s v="USD"/>
    <n v="1355637600"/>
    <x v="567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3333333333334"/>
    <x v="1"/>
    <s v="USD"/>
    <n v="1374728400"/>
    <x v="568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26041666666664"/>
    <x v="1"/>
    <s v="USD"/>
    <n v="1287810000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7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1701244813278"/>
    <x v="1"/>
    <s v="USD"/>
    <n v="1484114400"/>
    <x v="571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3529411764702"/>
    <x v="6"/>
    <s v="EUR"/>
    <n v="1461906000"/>
    <x v="572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2184873949582"/>
    <x v="4"/>
    <s v="GBP"/>
    <n v="1379653200"/>
    <x v="573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3636363636363"/>
    <x v="1"/>
    <s v="USD"/>
    <n v="1401858000"/>
    <x v="471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0.999165275459092"/>
    <x v="1"/>
    <s v="USD"/>
    <n v="1367470800"/>
    <x v="574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4753086419746"/>
    <x v="1"/>
    <s v="USD"/>
    <n v="1304658000"/>
    <x v="575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390625"/>
    <x v="2"/>
    <s v="AUD"/>
    <n v="1467954000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06063432835816"/>
    <x v="1"/>
    <s v="USD"/>
    <n v="1473742800"/>
    <x v="577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375"/>
    <x v="1"/>
    <s v="USD"/>
    <n v="1523768400"/>
    <x v="578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5.999257333828446"/>
    <x v="4"/>
    <s v="GBP"/>
    <n v="1437022800"/>
    <x v="477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83796296296298"/>
    <x v="1"/>
    <s v="USD"/>
    <n v="1422165600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596774193548384"/>
    <x v="1"/>
    <s v="USD"/>
    <n v="1580104800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67724867724874"/>
    <x v="1"/>
    <s v="USD"/>
    <n v="1285650000"/>
    <x v="581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29870129870127"/>
    <x v="4"/>
    <s v="GBP"/>
    <n v="1276664400"/>
    <x v="582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1666666666668"/>
    <x v="1"/>
    <s v="USD"/>
    <n v="1286168400"/>
    <x v="581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68000000000004"/>
    <x v="1"/>
    <s v="USD"/>
    <n v="1467781200"/>
    <x v="583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5517241379311"/>
    <x v="1"/>
    <s v="USD"/>
    <n v="1556686800"/>
    <x v="584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2164544564154"/>
    <x v="1"/>
    <s v="USD"/>
    <n v="1553576400"/>
    <x v="585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5827338129496"/>
    <x v="1"/>
    <s v="USD"/>
    <n v="1414904400"/>
    <x v="586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38095238095238"/>
    <x v="1"/>
    <s v="USD"/>
    <n v="1446876000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85524728588658"/>
    <x v="1"/>
    <s v="USD"/>
    <n v="1490418000"/>
    <x v="588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6760812003524"/>
    <x v="1"/>
    <s v="USD"/>
    <n v="1360389600"/>
    <x v="589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8.998079877112133"/>
    <x v="3"/>
    <s v="DKK"/>
    <n v="1326866400"/>
    <x v="59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4615384615384"/>
    <x v="1"/>
    <s v="USD"/>
    <n v="1479103200"/>
    <x v="591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27659574468083"/>
    <x v="1"/>
    <s v="USD"/>
    <n v="1280206800"/>
    <x v="592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7777777777778"/>
    <x v="1"/>
    <s v="USD"/>
    <n v="1532754000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2178988326849"/>
    <x v="1"/>
    <s v="USD"/>
    <n v="1453096800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28865979381445"/>
    <x v="5"/>
    <s v="CHF"/>
    <n v="1487570400"/>
    <x v="594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3643410852713"/>
    <x v="0"/>
    <s v="CAD"/>
    <n v="1545026400"/>
    <x v="595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2666666666664"/>
    <x v="1"/>
    <s v="USD"/>
    <n v="1488348000"/>
    <x v="596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x v="597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7.999361294443261"/>
    <x v="1"/>
    <s v="USD"/>
    <n v="1537938000"/>
    <x v="598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29.999313893653515"/>
    <x v="1"/>
    <s v="USD"/>
    <n v="1363150800"/>
    <x v="599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x v="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4467496542185"/>
    <x v="1"/>
    <s v="USD"/>
    <n v="1499317200"/>
    <x v="601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1627906976742"/>
    <x v="5"/>
    <s v="CHF"/>
    <n v="1287550800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603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4570837642193"/>
    <x v="6"/>
    <s v="EUR"/>
    <n v="1393048800"/>
    <x v="604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2224938875306"/>
    <x v="1"/>
    <s v="USD"/>
    <n v="1470373200"/>
    <x v="292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0085470085472"/>
    <x v="1"/>
    <s v="USD"/>
    <n v="1460091600"/>
    <x v="605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8.9973474801061"/>
    <x v="1"/>
    <s v="USD"/>
    <n v="1440392400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45454545454547"/>
    <x v="1"/>
    <s v="USD"/>
    <n v="1488434400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66269841269835"/>
    <x v="2"/>
    <s v="AUD"/>
    <n v="1514440800"/>
    <x v="608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57142857142854"/>
    <x v="1"/>
    <s v="USD"/>
    <n v="1514354400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256410256417"/>
    <x v="1"/>
    <s v="USD"/>
    <n v="1440910800"/>
    <x v="61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3333333333335"/>
    <x v="4"/>
    <s v="GBP"/>
    <n v="1296108000"/>
    <x v="611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597402597402592"/>
    <x v="1"/>
    <s v="USD"/>
    <n v="1440133200"/>
    <x v="612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7446808510639"/>
    <x v="3"/>
    <s v="DKK"/>
    <n v="1332910800"/>
    <x v="613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4732824427482"/>
    <x v="1"/>
    <s v="USD"/>
    <n v="1544335200"/>
    <x v="614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1609195402297"/>
    <x v="1"/>
    <s v="USD"/>
    <n v="1286427600"/>
    <x v="615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4.99623706491063"/>
    <x v="1"/>
    <s v="USD"/>
    <n v="1329717600"/>
    <x v="616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2794117647058"/>
    <x v="1"/>
    <s v="USD"/>
    <n v="1310187600"/>
    <x v="453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x v="617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09546539379475"/>
    <x v="1"/>
    <s v="USD"/>
    <n v="1410325200"/>
    <x v="618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210526315789"/>
    <x v="1"/>
    <s v="USD"/>
    <n v="1343797200"/>
    <x v="619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038864898211"/>
    <x v="6"/>
    <s v="EUR"/>
    <n v="1498453200"/>
    <x v="62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7284287011803"/>
    <x v="1"/>
    <s v="USD"/>
    <n v="1456380000"/>
    <x v="621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236719478098"/>
    <x v="1"/>
    <s v="USD"/>
    <n v="1280552400"/>
    <x v="622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4.997515808491418"/>
    <x v="2"/>
    <s v="AUD"/>
    <n v="1521608400"/>
    <x v="623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55172413793103"/>
    <x v="6"/>
    <s v="EUR"/>
    <n v="1460696400"/>
    <x v="624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.003284072249592"/>
    <x v="1"/>
    <s v="USD"/>
    <n v="1313730000"/>
    <x v="625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392749244713"/>
    <x v="1"/>
    <s v="USD"/>
    <n v="1568178000"/>
    <x v="626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3760683760684"/>
    <x v="1"/>
    <s v="USD"/>
    <n v="1348635600"/>
    <x v="627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27927927927925"/>
    <x v="1"/>
    <s v="USD"/>
    <n v="1468126800"/>
    <x v="491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58139534883716"/>
    <x v="1"/>
    <s v="USD"/>
    <n v="1547877600"/>
    <x v="628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520661157025"/>
    <x v="1"/>
    <s v="USD"/>
    <n v="1571374800"/>
    <x v="629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3908629441627"/>
    <x v="1"/>
    <s v="USD"/>
    <n v="1576303200"/>
    <x v="63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78877489438744"/>
    <x v="1"/>
    <s v="USD"/>
    <n v="1324447200"/>
    <x v="631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28155339805824"/>
    <x v="1"/>
    <s v="USD"/>
    <n v="1386741600"/>
    <x v="632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1632653061227"/>
    <x v="1"/>
    <s v="USD"/>
    <n v="1537074000"/>
    <x v="633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0909090909093"/>
    <x v="0"/>
    <s v="CAD"/>
    <n v="1277787600"/>
    <x v="634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291576673866"/>
    <x v="0"/>
    <s v="CAD"/>
    <n v="1440306000"/>
    <x v="415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089552238806"/>
    <x v="1"/>
    <s v="USD"/>
    <n v="152212680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07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37142857142862"/>
    <x v="1"/>
    <s v="USD"/>
    <n v="1547100000"/>
    <x v="636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275362318841"/>
    <x v="1"/>
    <s v="USD"/>
    <n v="1383022800"/>
    <x v="637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3684210526316"/>
    <x v="1"/>
    <s v="USD"/>
    <n v="1322373600"/>
    <x v="638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37974683544302"/>
    <x v="1"/>
    <s v="USD"/>
    <n v="1349240400"/>
    <x v="639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3376623376629"/>
    <x v="4"/>
    <s v="GBP"/>
    <n v="1562648400"/>
    <x v="64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16018306636155"/>
    <x v="1"/>
    <s v="USD"/>
    <n v="1508216400"/>
    <x v="641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1392405063296"/>
    <x v="1"/>
    <s v="USD"/>
    <n v="1511762400"/>
    <x v="642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67346938775512"/>
    <x v="6"/>
    <s v="EUR"/>
    <n v="1447480800"/>
    <x v="445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8537682789652"/>
    <x v="1"/>
    <s v="USD"/>
    <n v="1429506000"/>
    <x v="116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6.999314599040439"/>
    <x v="1"/>
    <s v="USD"/>
    <n v="1522472400"/>
    <x v="643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.004147943311438"/>
    <x v="0"/>
    <s v="CAD"/>
    <n v="1322114400"/>
    <x v="644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1785714285714"/>
    <x v="1"/>
    <s v="USD"/>
    <n v="156143880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46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268292682927"/>
    <x v="1"/>
    <s v="USD"/>
    <n v="1301202000"/>
    <x v="647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46987951807228"/>
    <x v="1"/>
    <s v="USD"/>
    <n v="1374469200"/>
    <x v="467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0608439646708"/>
    <x v="1"/>
    <s v="USD"/>
    <n v="1334984400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8620689655173"/>
    <x v="1"/>
    <s v="USD"/>
    <n v="1467608400"/>
    <x v="649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86666666666665"/>
    <x v="4"/>
    <s v="GBP"/>
    <n v="1386741600"/>
    <x v="65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3791821561339"/>
    <x v="2"/>
    <s v="AUD"/>
    <n v="1546754400"/>
    <x v="651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2619047619051"/>
    <x v="1"/>
    <s v="USD"/>
    <n v="1544248800"/>
    <x v="652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37226277372258"/>
    <x v="5"/>
    <s v="CHF"/>
    <n v="1495429200"/>
    <x v="653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1505376344081"/>
    <x v="6"/>
    <s v="EUR"/>
    <n v="1334811600"/>
    <x v="654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3999999999997"/>
    <x v="1"/>
    <s v="USD"/>
    <n v="1531544400"/>
    <x v="655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x v="656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896039603960389"/>
    <x v="1"/>
    <s v="USD"/>
    <n v="1467954000"/>
    <x v="657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8543689320388"/>
    <x v="1"/>
    <s v="USD"/>
    <n v="147184200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095238095237"/>
    <x v="1"/>
    <s v="USD"/>
    <n v="1408424400"/>
    <x v="658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09146341463413"/>
    <x v="1"/>
    <s v="USD"/>
    <n v="1281157200"/>
    <x v="438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2675159235662"/>
    <x v="1"/>
    <s v="USD"/>
    <n v="1373432400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87387387387386"/>
    <x v="1"/>
    <s v="USD"/>
    <n v="1313989200"/>
    <x v="66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.003367003367003"/>
    <x v="1"/>
    <s v="USD"/>
    <n v="1371445200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1052631578945"/>
    <x v="3"/>
    <s v="DKK"/>
    <n v="1519192800"/>
    <x v="236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3333333333334"/>
    <x v="1"/>
    <s v="USD"/>
    <n v="1522818000"/>
    <x v="663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.00197628458498"/>
    <x v="1"/>
    <s v="USD"/>
    <n v="1509948000"/>
    <x v="202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3888888888886"/>
    <x v="2"/>
    <s v="AUD"/>
    <n v="1456898400"/>
    <x v="664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66115702479337"/>
    <x v="4"/>
    <s v="GBP"/>
    <n v="1413954000"/>
    <x v="665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08145363408524"/>
    <x v="1"/>
    <s v="USD"/>
    <n v="1416031200"/>
    <x v="666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36259541984734"/>
    <x v="1"/>
    <s v="USD"/>
    <n v="1287982800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667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x v="668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1311475409834"/>
    <x v="1"/>
    <s v="USD"/>
    <n v="1359957600"/>
    <x v="669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6825396825396"/>
    <x v="0"/>
    <s v="CAD"/>
    <n v="1432357200"/>
    <x v="67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68036529680369"/>
    <x v="1"/>
    <s v="USD"/>
    <n v="1500786000"/>
    <x v="601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05352363960753"/>
    <x v="1"/>
    <s v="USD"/>
    <n v="1490158800"/>
    <x v="671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6632653061225"/>
    <x v="1"/>
    <s v="USD"/>
    <n v="1406178000"/>
    <x v="672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07462686567163"/>
    <x v="1"/>
    <s v="USD"/>
    <n v="1485583200"/>
    <x v="673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5.998995479658461"/>
    <x v="1"/>
    <s v="USD"/>
    <n v="1459314000"/>
    <x v="674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482758620689"/>
    <x v="1"/>
    <s v="USD"/>
    <n v="1424412000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3333333333334"/>
    <x v="1"/>
    <s v="USD"/>
    <n v="1478844000"/>
    <x v="676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8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x v="679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4615384615384"/>
    <x v="1"/>
    <s v="USD"/>
    <n v="1274590800"/>
    <x v="68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229508196721"/>
    <x v="1"/>
    <s v="USD"/>
    <n v="1263880800"/>
    <x v="681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47058823529413"/>
    <x v="1"/>
    <s v="USD"/>
    <n v="1445403600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683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x v="684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x v="685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x v="488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231270358306"/>
    <x v="1"/>
    <s v="USD"/>
    <n v="1267423200"/>
    <x v="686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59016393442624"/>
    <x v="6"/>
    <s v="EUR"/>
    <n v="1412744400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8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4074074074075"/>
    <x v="1"/>
    <s v="USD"/>
    <n v="1458190800"/>
    <x v="689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35087719298247"/>
    <x v="1"/>
    <s v="USD"/>
    <n v="1280984400"/>
    <x v="69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65693430656935"/>
    <x v="1"/>
    <s v="USD"/>
    <n v="1274590800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05616224648989"/>
    <x v="1"/>
    <s v="USD"/>
    <n v="1351400400"/>
    <x v="424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27777777777779"/>
    <x v="3"/>
    <s v="DKK"/>
    <n v="1514354400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7567567567565"/>
    <x v="1"/>
    <s v="USD"/>
    <n v="1421733600"/>
    <x v="692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4912280701753"/>
    <x v="1"/>
    <s v="USD"/>
    <n v="1305176400"/>
    <x v="693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1646903820817"/>
    <x v="0"/>
    <s v="CAD"/>
    <n v="1414126800"/>
    <x v="694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4678178963894"/>
    <x v="1"/>
    <s v="USD"/>
    <n v="1517810400"/>
    <x v="236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09523809523813"/>
    <x v="6"/>
    <s v="EUR"/>
    <n v="1564635600"/>
    <x v="695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67469879518069"/>
    <x v="1"/>
    <s v="USD"/>
    <n v="1500699600"/>
    <x v="696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x v="697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0212765957445"/>
    <x v="1"/>
    <s v="USD"/>
    <n v="1336453200"/>
    <x v="698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1621621621621"/>
    <x v="1"/>
    <s v="USD"/>
    <n v="1305262800"/>
    <x v="699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35353535353536"/>
    <x v="1"/>
    <s v="USD"/>
    <n v="1492232400"/>
    <x v="489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2419354838712"/>
    <x v="2"/>
    <s v="AUD"/>
    <n v="1537333200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3762183235867"/>
    <x v="1"/>
    <s v="USD"/>
    <n v="1444107600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701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1.995894428152493"/>
    <x v="1"/>
    <s v="USD"/>
    <n v="1376542800"/>
    <x v="34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898148148148145"/>
    <x v="6"/>
    <s v="EUR"/>
    <n v="1397451600"/>
    <x v="702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x v="703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2.999805409612762"/>
    <x v="1"/>
    <s v="USD"/>
    <n v="1549692000"/>
    <x v="704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.00254993625159"/>
    <x v="1"/>
    <s v="USD"/>
    <n v="1492059600"/>
    <x v="705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58974358974365"/>
    <x v="6"/>
    <s v="EUR"/>
    <n v="1463979600"/>
    <x v="706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x v="707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2.995456610631528"/>
    <x v="1"/>
    <s v="USD"/>
    <n v="1562216400"/>
    <x v="708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28106508875737"/>
    <x v="1"/>
    <s v="USD"/>
    <n v="1316754000"/>
    <x v="709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67816091954026"/>
    <x v="5"/>
    <s v="CHF"/>
    <n v="1313211600"/>
    <x v="71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4572803850782"/>
    <x v="1"/>
    <s v="USD"/>
    <n v="1439528400"/>
    <x v="711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54878048780488"/>
    <x v="1"/>
    <s v="USD"/>
    <n v="1469163600"/>
    <x v="712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21428571428569"/>
    <x v="5"/>
    <s v="CHF"/>
    <n v="1288501200"/>
    <x v="7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04968944099377"/>
    <x v="1"/>
    <s v="USD"/>
    <n v="1298959200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1884057971016"/>
    <x v="1"/>
    <s v="USD"/>
    <n v="1387260000"/>
    <x v="714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0.996070133010882"/>
    <x v="1"/>
    <s v="USD"/>
    <n v="1457244000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188976377953"/>
    <x v="2"/>
    <s v="AUD"/>
    <n v="1556341200"/>
    <x v="716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79227053140099"/>
    <x v="6"/>
    <s v="EUR"/>
    <n v="1522126800"/>
    <x v="717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05820721769496"/>
    <x v="0"/>
    <s v="CAD"/>
    <n v="1305954000"/>
    <x v="718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8709677419355"/>
    <x v="1"/>
    <s v="USD"/>
    <n v="1350709200"/>
    <x v="719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66666666666669"/>
    <x v="1"/>
    <s v="USD"/>
    <n v="1401166800"/>
    <x v="115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09883198562441"/>
    <x v="1"/>
    <s v="USD"/>
    <n v="1266127200"/>
    <x v="72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22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71823204419886"/>
    <x v="5"/>
    <s v="CHF"/>
    <n v="1372136400"/>
    <x v="451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6363636363635"/>
    <x v="1"/>
    <s v="USD"/>
    <n v="1513922400"/>
    <x v="642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67741935483872"/>
    <x v="1"/>
    <s v="USD"/>
    <n v="1477976400"/>
    <x v="723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07692307692307"/>
    <x v="1"/>
    <s v="USD"/>
    <n v="1407474000"/>
    <x v="724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37837837837834"/>
    <x v="1"/>
    <s v="USD"/>
    <n v="1546149600"/>
    <x v="725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58677685950413"/>
    <x v="1"/>
    <s v="USD"/>
    <n v="1338440400"/>
    <x v="726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17959183673469"/>
    <x v="4"/>
    <s v="GBP"/>
    <n v="1454133600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56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28301886792455"/>
    <x v="1"/>
    <s v="USD"/>
    <n v="1577772000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28169014084511"/>
    <x v="1"/>
    <s v="USD"/>
    <n v="1562216400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35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50458715596328"/>
    <x v="1"/>
    <s v="USD"/>
    <n v="1514872800"/>
    <x v="729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1940298507463"/>
    <x v="2"/>
    <s v="AUD"/>
    <n v="1416031200"/>
    <x v="241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052631578948"/>
    <x v="1"/>
    <s v="USD"/>
    <n v="1330927200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322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15789473684205"/>
    <x v="1"/>
    <s v="USD"/>
    <n v="1463461200"/>
    <x v="731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27601809954751"/>
    <x v="1"/>
    <s v="USD"/>
    <n v="1511848800"/>
    <x v="157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3681885125184"/>
    <x v="1"/>
    <s v="USD"/>
    <n v="1452319200"/>
    <x v="733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x v="734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176470588235"/>
    <x v="1"/>
    <s v="USD"/>
    <n v="1346043600"/>
    <x v="735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4444444444443"/>
    <x v="3"/>
    <s v="DKK"/>
    <n v="1464325200"/>
    <x v="736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49180327868854"/>
    <x v="0"/>
    <s v="CAD"/>
    <n v="1511935200"/>
    <x v="737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097744360902"/>
    <x v="1"/>
    <s v="USD"/>
    <n v="1392012000"/>
    <x v="738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1249497790274"/>
    <x v="6"/>
    <s v="EUR"/>
    <n v="1556946000"/>
    <x v="739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246376811594"/>
    <x v="1"/>
    <s v="USD"/>
    <n v="1548050400"/>
    <x v="74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36170212765958"/>
    <x v="1"/>
    <s v="USD"/>
    <n v="1353736800"/>
    <x v="697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3010752688176"/>
    <x v="4"/>
    <s v="GBP"/>
    <n v="1532840400"/>
    <x v="741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66666666666669"/>
    <x v="1"/>
    <s v="USD"/>
    <n v="1488261600"/>
    <x v="742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1428571428571"/>
    <x v="1"/>
    <s v="USD"/>
    <n v="1393567200"/>
    <x v="743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095238095238095"/>
    <x v="1"/>
    <s v="USD"/>
    <n v="1410325200"/>
    <x v="744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3.996875000000003"/>
    <x v="1"/>
    <s v="USD"/>
    <n v="1276923600"/>
    <x v="269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3503184713375"/>
    <x v="4"/>
    <s v="GBP"/>
    <n v="1500958800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63917525773198"/>
    <x v="1"/>
    <s v="USD"/>
    <n v="1292220000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04878048780495"/>
    <x v="2"/>
    <s v="AUD"/>
    <n v="1304398800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503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06493506493506"/>
    <x v="1"/>
    <s v="USD"/>
    <n v="1433826000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27272727272734"/>
    <x v="1"/>
    <s v="USD"/>
    <n v="1514959200"/>
    <x v="33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4.998110087408456"/>
    <x v="1"/>
    <s v="USD"/>
    <n v="1332738000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7764070932922"/>
    <x v="3"/>
    <s v="DKK"/>
    <n v="1445490000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7878787878785"/>
    <x v="3"/>
    <s v="DKK"/>
    <n v="1297663200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2941176470594"/>
    <x v="1"/>
    <s v="USD"/>
    <n v="1371963600"/>
    <x v="451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.001706484641637"/>
    <x v="1"/>
    <s v="USD"/>
    <n v="1425103200"/>
    <x v="752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44680851063833"/>
    <x v="1"/>
    <s v="USD"/>
    <n v="1265349600"/>
    <x v="753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0667779632721"/>
    <x v="1"/>
    <s v="USD"/>
    <n v="1301202000"/>
    <x v="754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1302681992338"/>
    <x v="1"/>
    <s v="USD"/>
    <n v="1538024400"/>
    <x v="755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3885350318466"/>
    <x v="1"/>
    <s v="USD"/>
    <n v="1395032400"/>
    <x v="756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2.998301726577978"/>
    <x v="1"/>
    <s v="USD"/>
    <n v="1405486800"/>
    <x v="757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2903225806451"/>
    <x v="1"/>
    <s v="USD"/>
    <n v="1455861600"/>
    <x v="758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2424242424242"/>
    <x v="6"/>
    <s v="EUR"/>
    <n v="1529038800"/>
    <x v="759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09090909090907"/>
    <x v="1"/>
    <s v="USD"/>
    <n v="1535259600"/>
    <x v="76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3191489361708"/>
    <x v="1"/>
    <s v="USD"/>
    <n v="1327212000"/>
    <x v="761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449039881831"/>
    <x v="4"/>
    <s v="GBP"/>
    <n v="1526360400"/>
    <x v="78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375"/>
    <x v="1"/>
    <s v="USD"/>
    <n v="1532149200"/>
    <x v="762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181818181818"/>
    <x v="1"/>
    <s v="USD"/>
    <n v="1515304800"/>
    <x v="763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0930232558139"/>
    <x v="1"/>
    <s v="USD"/>
    <n v="1276318800"/>
    <x v="764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45602605863191"/>
    <x v="1"/>
    <s v="USD"/>
    <n v="1328767200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539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24999999999997"/>
    <x v="1"/>
    <s v="USD"/>
    <n v="1335934800"/>
    <x v="766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06451612903231"/>
    <x v="1"/>
    <s v="USD"/>
    <n v="1310792400"/>
    <x v="422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06816632583508"/>
    <x v="0"/>
    <s v="CAD"/>
    <n v="1308546000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93613824192337"/>
    <x v="0"/>
    <s v="CAD"/>
    <n v="1574056800"/>
    <x v="768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x v="214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4556962025316"/>
    <x v="1"/>
    <s v="USD"/>
    <n v="1335243600"/>
    <x v="769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46666666666665"/>
    <x v="5"/>
    <s v="CHF"/>
    <n v="1328421600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1428571428567"/>
    <x v="1"/>
    <s v="USD"/>
    <n v="1524286800"/>
    <x v="771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4603174603178"/>
    <x v="1"/>
    <s v="USD"/>
    <n v="1362117600"/>
    <x v="25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769230769229"/>
    <x v="1"/>
    <s v="USD"/>
    <n v="1550556000"/>
    <x v="772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59509202453989"/>
    <x v="1"/>
    <s v="USD"/>
    <n v="1269147600"/>
    <x v="773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7647058823529"/>
    <x v="1"/>
    <s v="USD"/>
    <n v="1312174800"/>
    <x v="774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3917050691246"/>
    <x v="1"/>
    <s v="USD"/>
    <n v="1434517200"/>
    <x v="331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.000916870415651"/>
    <x v="1"/>
    <s v="USD"/>
    <n v="1410757200"/>
    <x v="776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3385300668153"/>
    <x v="1"/>
    <s v="USD"/>
    <n v="1304830800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x v="778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047619047619"/>
    <x v="1"/>
    <s v="USD"/>
    <n v="1381554000"/>
    <x v="779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8174904942965"/>
    <x v="1"/>
    <s v="USD"/>
    <n v="1277096400"/>
    <x v="78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0082644628099"/>
    <x v="1"/>
    <s v="USD"/>
    <n v="1440392400"/>
    <x v="781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3793103448279"/>
    <x v="1"/>
    <s v="USD"/>
    <n v="1509512400"/>
    <x v="782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66666666666671"/>
    <x v="2"/>
    <s v="AUD"/>
    <n v="153595080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07419183889773"/>
    <x v="1"/>
    <s v="USD"/>
    <n v="1389160800"/>
    <x v="393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.002753556677376"/>
    <x v="1"/>
    <s v="USD"/>
    <n v="1271998800"/>
    <x v="784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7164179104481"/>
    <x v="1"/>
    <s v="USD"/>
    <n v="1294898400"/>
    <x v="785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35087719298247"/>
    <x v="0"/>
    <s v="CAD"/>
    <n v="1559970000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3360455655"/>
    <x v="1"/>
    <s v="USD"/>
    <n v="1469509200"/>
    <x v="786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3333333333329"/>
    <x v="6"/>
    <s v="EUR"/>
    <n v="1579068000"/>
    <x v="787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0377358490567"/>
    <x v="1"/>
    <s v="USD"/>
    <n v="1487743200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92129246064621"/>
    <x v="1"/>
    <s v="USD"/>
    <n v="1563685200"/>
    <x v="788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55309734513273"/>
    <x v="1"/>
    <s v="USD"/>
    <n v="143641800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9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1917098445599"/>
    <x v="1"/>
    <s v="USD"/>
    <n v="1274763600"/>
    <x v="791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2576882290564"/>
    <x v="1"/>
    <s v="USD"/>
    <n v="1399179600"/>
    <x v="792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2307692307693"/>
    <x v="1"/>
    <s v="USD"/>
    <n v="1275800400"/>
    <x v="556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69.9972602739726"/>
    <x v="1"/>
    <s v="USD"/>
    <n v="1282798800"/>
    <x v="488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38709677419359"/>
    <x v="1"/>
    <s v="USD"/>
    <n v="1437109200"/>
    <x v="232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79310344827589"/>
    <x v="1"/>
    <s v="USD"/>
    <n v="1491886800"/>
    <x v="793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442622950819"/>
    <x v="1"/>
    <s v="USD"/>
    <n v="1394600400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1972789115646"/>
    <x v="1"/>
    <s v="USD"/>
    <n v="1561352400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18181818181816"/>
    <x v="0"/>
    <s v="CAD"/>
    <n v="1322892000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16483516483518"/>
    <x v="1"/>
    <s v="USD"/>
    <n v="1274418000"/>
    <x v="796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0603015075375"/>
    <x v="6"/>
    <s v="EUR"/>
    <n v="1434344400"/>
    <x v="797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85714285714285"/>
    <x v="4"/>
    <s v="GBP"/>
    <n v="1373518800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308411214954"/>
    <x v="1"/>
    <s v="USD"/>
    <n v="1517637600"/>
    <x v="799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2602739726028"/>
    <x v="2"/>
    <s v="AUD"/>
    <n v="1310619600"/>
    <x v="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59259259259252"/>
    <x v="1"/>
    <s v="USD"/>
    <n v="1556427600"/>
    <x v="368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78705978705975"/>
    <x v="1"/>
    <s v="USD"/>
    <n v="1576476000"/>
    <x v="801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0162601626017"/>
    <x v="5"/>
    <s v="CHF"/>
    <n v="1381122000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3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062893081761"/>
    <x v="1"/>
    <s v="USD"/>
    <n v="1531803600"/>
    <x v="482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27272727272725"/>
    <x v="1"/>
    <s v="USD"/>
    <n v="1454133600"/>
    <x v="496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2857142857146"/>
    <x v="1"/>
    <s v="USD"/>
    <n v="1336194000"/>
    <x v="804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875"/>
    <x v="1"/>
    <s v="USD"/>
    <n v="1349326800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4067796610166"/>
    <x v="1"/>
    <s v="USD"/>
    <n v="1379566800"/>
    <x v="806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1937172774866"/>
    <x v="1"/>
    <s v="USD"/>
    <n v="1494651600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1219512195124"/>
    <x v="1"/>
    <s v="USD"/>
    <n v="1303880400"/>
    <x v="808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0.99898322318251"/>
    <x v="1"/>
    <s v="USD"/>
    <n v="1335934800"/>
    <x v="104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25"/>
    <x v="0"/>
    <s v="CAD"/>
    <n v="1528088400"/>
    <x v="809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7770270270271"/>
    <x v="1"/>
    <s v="USD"/>
    <n v="1421906400"/>
    <x v="81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76190476190474"/>
    <x v="1"/>
    <s v="USD"/>
    <n v="1568005200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46462715105156"/>
    <x v="2"/>
    <s v="AUD"/>
    <n v="1557637200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0921985815602"/>
    <x v="4"/>
    <s v="GBP"/>
    <n v="1375592400"/>
    <x v="814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.0032154340836"/>
    <x v="4"/>
    <s v="GBP"/>
    <n v="150398280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26923076923077"/>
    <x v="1"/>
    <s v="USD"/>
    <n v="1418882400"/>
    <x v="414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66666666666671"/>
    <x v="4"/>
    <s v="GBP"/>
    <n v="1309237200"/>
    <x v="816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2692307692308"/>
    <x v="5"/>
    <s v="CHF"/>
    <n v="1343365200"/>
    <x v="82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55555555555549"/>
    <x v="2"/>
    <s v="AUD"/>
    <n v="1507957200"/>
    <x v="817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45098039215686"/>
    <x v="1"/>
    <s v="USD"/>
    <n v="1549519200"/>
    <x v="818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2105263157894"/>
    <x v="1"/>
    <s v="USD"/>
    <n v="1329026400"/>
    <x v="819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x v="32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x v="82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06989951944078"/>
    <x v="6"/>
    <s v="EUR"/>
    <n v="157249800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1538461538461"/>
    <x v="1"/>
    <s v="USD"/>
    <n v="1506056400"/>
    <x v="822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333333333334"/>
    <x v="1"/>
    <s v="USD"/>
    <n v="1463029200"/>
    <x v="823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1621621621621"/>
    <x v="1"/>
    <s v="USD"/>
    <n v="1342069200"/>
    <x v="824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1.995234312946785"/>
    <x v="6"/>
    <s v="EUR"/>
    <n v="1388296800"/>
    <x v="497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6521739130437"/>
    <x v="4"/>
    <s v="GBP"/>
    <n v="1493787600"/>
    <x v="825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35294117647058"/>
    <x v="1"/>
    <s v="USD"/>
    <n v="1424844000"/>
    <x v="826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1785714285715"/>
    <x v="1"/>
    <s v="USD"/>
    <n v="1403931600"/>
    <x v="827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722222222221"/>
    <x v="1"/>
    <s v="USD"/>
    <n v="1394514000"/>
    <x v="828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16298633017882"/>
    <x v="1"/>
    <s v="USD"/>
    <n v="1365397200"/>
    <x v="829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2857142857143"/>
    <x v="1"/>
    <s v="USD"/>
    <n v="1456120800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8484848484844"/>
    <x v="1"/>
    <s v="USD"/>
    <n v="1437714000"/>
    <x v="94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76190476190482"/>
    <x v="1"/>
    <s v="USD"/>
    <n v="1563771600"/>
    <x v="831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78483606557376"/>
    <x v="1"/>
    <s v="USD"/>
    <n v="1448517600"/>
    <x v="832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3541666666667"/>
    <x v="1"/>
    <s v="USD"/>
    <n v="1528779600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298507462686565"/>
    <x v="1"/>
    <s v="USD"/>
    <n v="1304744400"/>
    <x v="834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48484848484844"/>
    <x v="0"/>
    <s v="CAD"/>
    <n v="1354341600"/>
    <x v="835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7179487179489"/>
    <x v="1"/>
    <s v="USD"/>
    <n v="1294552800"/>
    <x v="836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1940298507463"/>
    <x v="2"/>
    <s v="AUD"/>
    <n v="1295935200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122807017544"/>
    <x v="1"/>
    <s v="USD"/>
    <n v="1411534800"/>
    <x v="837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58174904942965"/>
    <x v="2"/>
    <s v="AUD"/>
    <n v="1486706400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.001182732111175"/>
    <x v="1"/>
    <s v="USD"/>
    <n v="1333602000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87845303867405"/>
    <x v="1"/>
    <s v="USD"/>
    <n v="1308200400"/>
    <x v="839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307692307692"/>
    <x v="1"/>
    <s v="USD"/>
    <n v="1411707600"/>
    <x v="216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87499999999997"/>
    <x v="1"/>
    <s v="USD"/>
    <n v="1418364000"/>
    <x v="84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896551724137929"/>
    <x v="1"/>
    <s v="USD"/>
    <n v="1429333200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354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437459910199"/>
    <x v="1"/>
    <s v="USD"/>
    <n v="1482732000"/>
    <x v="721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07502206531335"/>
    <x v="1"/>
    <s v="USD"/>
    <n v="1470718800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325581395348"/>
    <x v="2"/>
    <s v="AUD"/>
    <n v="134829000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4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0963855421687"/>
    <x v="1"/>
    <s v="USD"/>
    <n v="1450764000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16030534351151"/>
    <x v="1"/>
    <s v="USD"/>
    <n v="1329372000"/>
    <x v="846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1785714285708"/>
    <x v="1"/>
    <s v="USD"/>
    <n v="1277096400"/>
    <x v="847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07692307692309"/>
    <x v="1"/>
    <s v="USD"/>
    <n v="1277701200"/>
    <x v="688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4545454545448"/>
    <x v="1"/>
    <s v="USD"/>
    <n v="1454911200"/>
    <x v="848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096774193548"/>
    <x v="1"/>
    <s v="USD"/>
    <n v="1297922400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3909774436091"/>
    <x v="1"/>
    <s v="USD"/>
    <n v="1384408800"/>
    <x v="849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3333333333336"/>
    <x v="6"/>
    <s v="EUR"/>
    <n v="1299304800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2903225806451"/>
    <x v="1"/>
    <s v="USD"/>
    <n v="1431320400"/>
    <x v="851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67632850241544"/>
    <x v="4"/>
    <s v="GBP"/>
    <n v="1264399200"/>
    <x v="852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1428571428568"/>
    <x v="1"/>
    <s v="USD"/>
    <n v="1497502800"/>
    <x v="853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807374443743"/>
    <x v="1"/>
    <s v="USD"/>
    <n v="1333688400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01754385964918"/>
    <x v="1"/>
    <s v="USD"/>
    <n v="1293861600"/>
    <x v="854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35483870967744"/>
    <x v="1"/>
    <s v="USD"/>
    <n v="1576994400"/>
    <x v="855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69023569023571"/>
    <x v="1"/>
    <s v="USD"/>
    <n v="1304917200"/>
    <x v="856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16666666666664"/>
    <x v="1"/>
    <s v="USD"/>
    <n v="1381208400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15466983938133"/>
    <x v="1"/>
    <s v="USD"/>
    <n v="1401685200"/>
    <x v="858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301587301587"/>
    <x v="1"/>
    <s v="USD"/>
    <n v="1291960800"/>
    <x v="859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6875"/>
    <x v="1"/>
    <s v="USD"/>
    <n v="1368853200"/>
    <x v="86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0370370370368"/>
    <x v="1"/>
    <s v="USD"/>
    <n v="1448776800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2857142857144"/>
    <x v="1"/>
    <s v="USD"/>
    <n v="1296194400"/>
    <x v="65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68656716417908"/>
    <x v="1"/>
    <s v="USD"/>
    <n v="1517983200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3913043478265"/>
    <x v="1"/>
    <s v="USD"/>
    <n v="1478930400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69458128078813"/>
    <x v="4"/>
    <s v="GBP"/>
    <n v="1426395600"/>
    <x v="454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035040431267"/>
    <x v="1"/>
    <s v="USD"/>
    <n v="1446181200"/>
    <x v="863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69040247678016"/>
    <x v="1"/>
    <s v="USD"/>
    <n v="1514181600"/>
    <x v="864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3333333333331"/>
    <x v="1"/>
    <s v="USD"/>
    <n v="1311051600"/>
    <x v="865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0.999140154772135"/>
    <x v="1"/>
    <s v="USD"/>
    <n v="1564894800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0498687664043"/>
    <x v="1"/>
    <s v="USD"/>
    <n v="1567918800"/>
    <x v="867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5.998410896708286"/>
    <x v="1"/>
    <s v="USD"/>
    <n v="1386309600"/>
    <x v="868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3913043478258"/>
    <x v="1"/>
    <s v="USD"/>
    <n v="1301979600"/>
    <x v="296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.002083333333335"/>
    <x v="1"/>
    <s v="USD"/>
    <n v="1493269200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46875"/>
    <x v="1"/>
    <s v="USD"/>
    <n v="1478930400"/>
    <x v="274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3097345132741"/>
    <x v="1"/>
    <s v="USD"/>
    <n v="1555390800"/>
    <x v="354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59375"/>
    <x v="1"/>
    <s v="USD"/>
    <n v="1456984800"/>
    <x v="87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0746887966808"/>
    <x v="1"/>
    <s v="USD"/>
    <n v="1411621200"/>
    <x v="871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424242424242"/>
    <x v="1"/>
    <s v="USD"/>
    <n v="1525669200"/>
    <x v="98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2684085510693"/>
    <x v="1"/>
    <s v="USD"/>
    <n v="1413522000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4.995594713656388"/>
    <x v="1"/>
    <s v="USD"/>
    <n v="1541307600"/>
    <x v="526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2142857142854"/>
    <x v="1"/>
    <s v="USD"/>
    <n v="1357106400"/>
    <x v="874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5107913669064"/>
    <x v="6"/>
    <s v="EUR"/>
    <n v="1390197600"/>
    <x v="875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101604278074"/>
    <x v="1"/>
    <s v="USD"/>
    <n v="1265868000"/>
    <x v="876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8841354723708"/>
    <x v="1"/>
    <s v="USD"/>
    <n v="1467176400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4DC418-7A19-4A63-815C-2A7BDAA2A6D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5"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65D999-60C9-487A-8ED8-F2360B680EBB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CDE2BE-D143-4BC3-8116-4028DAC19B89}" name="PivotTable6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">
  <location ref="A4:E18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name="Years" axis="axisPage" allDrilled="1" subtotalTop="0" showAll="0" dataSourceSort="1" defaultSubtotal="0" defaultAttributeDrillState="1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3" hier="18" name="[Range].[Parent Category].[All]" cap="All"/>
    <pageField fld="4" hier="20" name="[Range].[Date Created Conversion (Year)].[All]" cap="All"/>
  </pageFields>
  <dataFields count="1">
    <dataField name="Count of outcome" fld="2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70" zoomScaleNormal="70" workbookViewId="0">
      <selection activeCell="C25" sqref="C25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7" customWidth="1"/>
    <col min="8" max="8" width="13" bestFit="1" customWidth="1"/>
    <col min="9" max="9" width="16.09765625" bestFit="1" customWidth="1"/>
    <col min="12" max="12" width="17.09765625" customWidth="1"/>
    <col min="13" max="13" width="22.19921875" bestFit="1" customWidth="1"/>
    <col min="14" max="14" width="20.5" customWidth="1"/>
    <col min="15" max="15" width="20.796875" bestFit="1" customWidth="1"/>
    <col min="18" max="18" width="28" bestFit="1" customWidth="1"/>
    <col min="19" max="19" width="14.5" bestFit="1" customWidth="1"/>
    <col min="20" max="20" width="17.3984375" bestFit="1" customWidth="1"/>
    <col min="21" max="21" width="11.1992187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IFERROR(E2/H2,0)</f>
        <v>0</v>
      </c>
      <c r="J2" t="s">
        <v>15</v>
      </c>
      <c r="K2" t="s">
        <v>16</v>
      </c>
      <c r="L2">
        <v>1448690400</v>
      </c>
      <c r="M2" s="7">
        <f>(((L2/60)/60)/24)+DATE(1970,1,1)</f>
        <v>42336.25</v>
      </c>
      <c r="N2">
        <v>1450159200</v>
      </c>
      <c r="O2" s="7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 s="4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 s="7">
        <f t="shared" ref="M3:M66" si="2">(((L3/60)/60)/24)+DATE(1970,1,1)</f>
        <v>41870.208333333336</v>
      </c>
      <c r="N3">
        <v>1408597200</v>
      </c>
      <c r="O3" s="7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LEFT(R3,FIND("/",R3)-1)</f>
        <v>music</v>
      </c>
      <c r="T3" t="str">
        <f t="shared" ref="T3:T66" si="5">RIGHT(R3,LEN(R3)-FIND("/",R3))</f>
        <v>rock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 s="4">
        <f t="shared" si="1"/>
        <v>100.01614035087719</v>
      </c>
      <c r="J4" t="s">
        <v>26</v>
      </c>
      <c r="K4" t="s">
        <v>27</v>
      </c>
      <c r="L4">
        <v>1384668000</v>
      </c>
      <c r="M4" s="7">
        <f t="shared" si="2"/>
        <v>41595.25</v>
      </c>
      <c r="N4">
        <v>1384840800</v>
      </c>
      <c r="O4" s="7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 s="4">
        <f t="shared" si="1"/>
        <v>103.20833333333333</v>
      </c>
      <c r="J5" t="s">
        <v>21</v>
      </c>
      <c r="K5" t="s">
        <v>22</v>
      </c>
      <c r="L5">
        <v>1565499600</v>
      </c>
      <c r="M5" s="7">
        <f t="shared" si="2"/>
        <v>43688.208333333328</v>
      </c>
      <c r="N5">
        <v>1568955600</v>
      </c>
      <c r="O5" s="7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 s="4">
        <f t="shared" si="1"/>
        <v>99.339622641509436</v>
      </c>
      <c r="J6" t="s">
        <v>21</v>
      </c>
      <c r="K6" t="s">
        <v>22</v>
      </c>
      <c r="L6">
        <v>1547964000</v>
      </c>
      <c r="M6" s="7">
        <f t="shared" si="2"/>
        <v>43485.25</v>
      </c>
      <c r="N6">
        <v>1548309600</v>
      </c>
      <c r="O6" s="7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 s="4">
        <f t="shared" si="1"/>
        <v>75.833333333333329</v>
      </c>
      <c r="J7" t="s">
        <v>36</v>
      </c>
      <c r="K7" t="s">
        <v>37</v>
      </c>
      <c r="L7">
        <v>1346130000</v>
      </c>
      <c r="M7" s="7">
        <f t="shared" si="2"/>
        <v>41149.208333333336</v>
      </c>
      <c r="N7">
        <v>1347080400</v>
      </c>
      <c r="O7" s="7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 s="4">
        <f t="shared" si="1"/>
        <v>60.555555555555557</v>
      </c>
      <c r="J8" t="s">
        <v>40</v>
      </c>
      <c r="K8" t="s">
        <v>41</v>
      </c>
      <c r="L8">
        <v>1505278800</v>
      </c>
      <c r="M8" s="7">
        <f t="shared" si="2"/>
        <v>42991.208333333328</v>
      </c>
      <c r="N8">
        <v>1505365200</v>
      </c>
      <c r="O8" s="7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 s="4">
        <f t="shared" si="1"/>
        <v>64.93832599118943</v>
      </c>
      <c r="J9" t="s">
        <v>36</v>
      </c>
      <c r="K9" t="s">
        <v>37</v>
      </c>
      <c r="L9">
        <v>1439442000</v>
      </c>
      <c r="M9" s="7">
        <f t="shared" si="2"/>
        <v>42229.208333333328</v>
      </c>
      <c r="N9">
        <v>1439614800</v>
      </c>
      <c r="O9" s="7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 s="4">
        <f t="shared" si="1"/>
        <v>30.997175141242938</v>
      </c>
      <c r="J10" t="s">
        <v>36</v>
      </c>
      <c r="K10" t="s">
        <v>37</v>
      </c>
      <c r="L10">
        <v>1281330000</v>
      </c>
      <c r="M10" s="7">
        <f t="shared" si="2"/>
        <v>40399.208333333336</v>
      </c>
      <c r="N10">
        <v>1281502800</v>
      </c>
      <c r="O10" s="7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 s="4">
        <f t="shared" si="1"/>
        <v>72.909090909090907</v>
      </c>
      <c r="J11" t="s">
        <v>21</v>
      </c>
      <c r="K11" t="s">
        <v>22</v>
      </c>
      <c r="L11">
        <v>1379566800</v>
      </c>
      <c r="M11" s="7">
        <f t="shared" si="2"/>
        <v>41536.208333333336</v>
      </c>
      <c r="N11">
        <v>1383804000</v>
      </c>
      <c r="O11" s="7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 s="7">
        <f t="shared" si="2"/>
        <v>40404.208333333336</v>
      </c>
      <c r="N12">
        <v>1285909200</v>
      </c>
      <c r="O12" s="7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 s="4">
        <f t="shared" si="1"/>
        <v>112.22222222222223</v>
      </c>
      <c r="J13" t="s">
        <v>21</v>
      </c>
      <c r="K13" t="s">
        <v>22</v>
      </c>
      <c r="L13">
        <v>1285045200</v>
      </c>
      <c r="M13" s="7">
        <f t="shared" si="2"/>
        <v>40442.208333333336</v>
      </c>
      <c r="N13">
        <v>1285563600</v>
      </c>
      <c r="O13" s="7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 s="4">
        <f t="shared" si="1"/>
        <v>102.34545454545454</v>
      </c>
      <c r="J14" t="s">
        <v>21</v>
      </c>
      <c r="K14" t="s">
        <v>22</v>
      </c>
      <c r="L14">
        <v>1571720400</v>
      </c>
      <c r="M14" s="7">
        <f t="shared" si="2"/>
        <v>43760.208333333328</v>
      </c>
      <c r="N14">
        <v>1572411600</v>
      </c>
      <c r="O14" s="7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 s="4">
        <f t="shared" si="1"/>
        <v>105.05102040816327</v>
      </c>
      <c r="J15" t="s">
        <v>21</v>
      </c>
      <c r="K15" t="s">
        <v>22</v>
      </c>
      <c r="L15">
        <v>1465621200</v>
      </c>
      <c r="M15" s="7">
        <f t="shared" si="2"/>
        <v>42532.208333333328</v>
      </c>
      <c r="N15">
        <v>1466658000</v>
      </c>
      <c r="O15" s="7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 s="4">
        <f t="shared" si="1"/>
        <v>94.144999999999996</v>
      </c>
      <c r="J16" t="s">
        <v>21</v>
      </c>
      <c r="K16" t="s">
        <v>22</v>
      </c>
      <c r="L16">
        <v>1331013600</v>
      </c>
      <c r="M16" s="7">
        <f t="shared" si="2"/>
        <v>40974.25</v>
      </c>
      <c r="N16">
        <v>1333342800</v>
      </c>
      <c r="O16" s="7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 s="4">
        <f t="shared" si="1"/>
        <v>84.986725663716811</v>
      </c>
      <c r="J17" t="s">
        <v>21</v>
      </c>
      <c r="K17" t="s">
        <v>22</v>
      </c>
      <c r="L17">
        <v>1575957600</v>
      </c>
      <c r="M17" s="7">
        <f t="shared" si="2"/>
        <v>43809.25</v>
      </c>
      <c r="N17">
        <v>1576303200</v>
      </c>
      <c r="O17" s="7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 s="7">
        <f t="shared" si="2"/>
        <v>41661.25</v>
      </c>
      <c r="N18">
        <v>1392271200</v>
      </c>
      <c r="O18" s="7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 s="4">
        <f t="shared" si="1"/>
        <v>107.96236989591674</v>
      </c>
      <c r="J19" t="s">
        <v>21</v>
      </c>
      <c r="K19" t="s">
        <v>22</v>
      </c>
      <c r="L19">
        <v>1294812000</v>
      </c>
      <c r="M19" s="7">
        <f t="shared" si="2"/>
        <v>40555.25</v>
      </c>
      <c r="N19">
        <v>1294898400</v>
      </c>
      <c r="O19" s="7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 s="4">
        <f t="shared" si="1"/>
        <v>45.103703703703701</v>
      </c>
      <c r="J20" t="s">
        <v>21</v>
      </c>
      <c r="K20" t="s">
        <v>22</v>
      </c>
      <c r="L20">
        <v>1536382800</v>
      </c>
      <c r="M20" s="7">
        <f t="shared" si="2"/>
        <v>43351.208333333328</v>
      </c>
      <c r="N20">
        <v>1537074000</v>
      </c>
      <c r="O20" s="7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 s="4">
        <f t="shared" si="1"/>
        <v>45.001483679525222</v>
      </c>
      <c r="J21" t="s">
        <v>21</v>
      </c>
      <c r="K21" t="s">
        <v>22</v>
      </c>
      <c r="L21">
        <v>1551679200</v>
      </c>
      <c r="M21" s="7">
        <f t="shared" si="2"/>
        <v>43528.25</v>
      </c>
      <c r="N21">
        <v>1553490000</v>
      </c>
      <c r="O21" s="7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 s="4">
        <f t="shared" si="1"/>
        <v>105.97134670487107</v>
      </c>
      <c r="J22" t="s">
        <v>21</v>
      </c>
      <c r="K22" t="s">
        <v>22</v>
      </c>
      <c r="L22">
        <v>1406523600</v>
      </c>
      <c r="M22" s="7">
        <f t="shared" si="2"/>
        <v>41848.208333333336</v>
      </c>
      <c r="N22">
        <v>1406523600</v>
      </c>
      <c r="O22" s="7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 s="4">
        <f t="shared" si="1"/>
        <v>69.055555555555557</v>
      </c>
      <c r="J23" t="s">
        <v>21</v>
      </c>
      <c r="K23" t="s">
        <v>22</v>
      </c>
      <c r="L23">
        <v>1313384400</v>
      </c>
      <c r="M23" s="7">
        <f t="shared" si="2"/>
        <v>40770.208333333336</v>
      </c>
      <c r="N23">
        <v>1316322000</v>
      </c>
      <c r="O23" s="7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 s="4">
        <f t="shared" si="1"/>
        <v>85.044943820224717</v>
      </c>
      <c r="J24" t="s">
        <v>21</v>
      </c>
      <c r="K24" t="s">
        <v>22</v>
      </c>
      <c r="L24">
        <v>1522731600</v>
      </c>
      <c r="M24" s="7">
        <f t="shared" si="2"/>
        <v>43193.208333333328</v>
      </c>
      <c r="N24">
        <v>1524027600</v>
      </c>
      <c r="O24" s="7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 s="4">
        <f t="shared" si="1"/>
        <v>105.22535211267606</v>
      </c>
      <c r="J25" t="s">
        <v>40</v>
      </c>
      <c r="K25" t="s">
        <v>41</v>
      </c>
      <c r="L25">
        <v>1550124000</v>
      </c>
      <c r="M25" s="7">
        <f t="shared" si="2"/>
        <v>43510.25</v>
      </c>
      <c r="N25">
        <v>1554699600</v>
      </c>
      <c r="O25" s="7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 s="4">
        <f t="shared" si="1"/>
        <v>39.003741114852225</v>
      </c>
      <c r="J26" t="s">
        <v>21</v>
      </c>
      <c r="K26" t="s">
        <v>22</v>
      </c>
      <c r="L26">
        <v>1403326800</v>
      </c>
      <c r="M26" s="7">
        <f t="shared" si="2"/>
        <v>41811.208333333336</v>
      </c>
      <c r="N26">
        <v>1403499600</v>
      </c>
      <c r="O26" s="7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 s="4">
        <f t="shared" si="1"/>
        <v>73.030674846625772</v>
      </c>
      <c r="J27" t="s">
        <v>21</v>
      </c>
      <c r="K27" t="s">
        <v>22</v>
      </c>
      <c r="L27">
        <v>1305694800</v>
      </c>
      <c r="M27" s="7">
        <f t="shared" si="2"/>
        <v>40681.208333333336</v>
      </c>
      <c r="N27">
        <v>1307422800</v>
      </c>
      <c r="O27" s="7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 s="4">
        <f t="shared" si="1"/>
        <v>35.009459459459457</v>
      </c>
      <c r="J28" t="s">
        <v>21</v>
      </c>
      <c r="K28" t="s">
        <v>22</v>
      </c>
      <c r="L28">
        <v>1533013200</v>
      </c>
      <c r="M28" s="7">
        <f t="shared" si="2"/>
        <v>43312.208333333328</v>
      </c>
      <c r="N28">
        <v>1535346000</v>
      </c>
      <c r="O28" s="7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 s="7">
        <f t="shared" si="2"/>
        <v>42280.208333333328</v>
      </c>
      <c r="N29">
        <v>1444539600</v>
      </c>
      <c r="O29" s="7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 s="4">
        <f t="shared" si="1"/>
        <v>61.997747747747745</v>
      </c>
      <c r="J30" t="s">
        <v>21</v>
      </c>
      <c r="K30" t="s">
        <v>22</v>
      </c>
      <c r="L30">
        <v>1265695200</v>
      </c>
      <c r="M30" s="7">
        <f t="shared" si="2"/>
        <v>40218.25</v>
      </c>
      <c r="N30">
        <v>1267682400</v>
      </c>
      <c r="O30" s="7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 s="4">
        <f t="shared" si="1"/>
        <v>94.000622665006233</v>
      </c>
      <c r="J31" t="s">
        <v>98</v>
      </c>
      <c r="K31" t="s">
        <v>99</v>
      </c>
      <c r="L31">
        <v>1532062800</v>
      </c>
      <c r="M31" s="7">
        <f t="shared" si="2"/>
        <v>43301.208333333328</v>
      </c>
      <c r="N31">
        <v>1535518800</v>
      </c>
      <c r="O31" s="7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 s="4">
        <f t="shared" si="1"/>
        <v>112.05426356589147</v>
      </c>
      <c r="J32" t="s">
        <v>21</v>
      </c>
      <c r="K32" t="s">
        <v>22</v>
      </c>
      <c r="L32">
        <v>1558674000</v>
      </c>
      <c r="M32" s="7">
        <f t="shared" si="2"/>
        <v>43609.208333333328</v>
      </c>
      <c r="N32">
        <v>1559106000</v>
      </c>
      <c r="O32" s="7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 s="4">
        <f t="shared" si="1"/>
        <v>48.008849557522126</v>
      </c>
      <c r="J33" t="s">
        <v>40</v>
      </c>
      <c r="K33" t="s">
        <v>41</v>
      </c>
      <c r="L33">
        <v>1451973600</v>
      </c>
      <c r="M33" s="7">
        <f t="shared" si="2"/>
        <v>42374.25</v>
      </c>
      <c r="N33">
        <v>1454392800</v>
      </c>
      <c r="O33" s="7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 s="4">
        <f t="shared" si="1"/>
        <v>38.004334633723452</v>
      </c>
      <c r="J34" t="s">
        <v>107</v>
      </c>
      <c r="K34" t="s">
        <v>108</v>
      </c>
      <c r="L34">
        <v>1515564000</v>
      </c>
      <c r="M34" s="7">
        <f t="shared" si="2"/>
        <v>43110.25</v>
      </c>
      <c r="N34">
        <v>1517896800</v>
      </c>
      <c r="O34" s="7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 s="4">
        <f t="shared" si="1"/>
        <v>35.000184535892231</v>
      </c>
      <c r="J35" t="s">
        <v>21</v>
      </c>
      <c r="K35" t="s">
        <v>22</v>
      </c>
      <c r="L35">
        <v>1412485200</v>
      </c>
      <c r="M35" s="7">
        <f t="shared" si="2"/>
        <v>41917.208333333336</v>
      </c>
      <c r="N35">
        <v>1415685600</v>
      </c>
      <c r="O35" s="7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 s="7">
        <f t="shared" si="2"/>
        <v>42817.208333333328</v>
      </c>
      <c r="N36">
        <v>1490677200</v>
      </c>
      <c r="O36" s="7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 s="4">
        <f t="shared" si="1"/>
        <v>95.993893129770996</v>
      </c>
      <c r="J37" t="s">
        <v>36</v>
      </c>
      <c r="K37" t="s">
        <v>37</v>
      </c>
      <c r="L37">
        <v>1547877600</v>
      </c>
      <c r="M37" s="7">
        <f t="shared" si="2"/>
        <v>43484.25</v>
      </c>
      <c r="N37">
        <v>1551506400</v>
      </c>
      <c r="O37" s="7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 s="4">
        <f t="shared" si="1"/>
        <v>68.8125</v>
      </c>
      <c r="J38" t="s">
        <v>21</v>
      </c>
      <c r="K38" t="s">
        <v>22</v>
      </c>
      <c r="L38">
        <v>1298700000</v>
      </c>
      <c r="M38" s="7">
        <f t="shared" si="2"/>
        <v>40600.25</v>
      </c>
      <c r="N38">
        <v>1300856400</v>
      </c>
      <c r="O38" s="7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 s="4">
        <f t="shared" si="1"/>
        <v>105.97196261682242</v>
      </c>
      <c r="J39" t="s">
        <v>21</v>
      </c>
      <c r="K39" t="s">
        <v>22</v>
      </c>
      <c r="L39">
        <v>1570338000</v>
      </c>
      <c r="M39" s="7">
        <f t="shared" si="2"/>
        <v>43744.208333333328</v>
      </c>
      <c r="N39">
        <v>1573192800</v>
      </c>
      <c r="O39" s="7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 s="4">
        <f t="shared" si="1"/>
        <v>75.261194029850742</v>
      </c>
      <c r="J40" t="s">
        <v>21</v>
      </c>
      <c r="K40" t="s">
        <v>22</v>
      </c>
      <c r="L40">
        <v>1287378000</v>
      </c>
      <c r="M40" s="7">
        <f t="shared" si="2"/>
        <v>40469.208333333336</v>
      </c>
      <c r="N40">
        <v>1287810000</v>
      </c>
      <c r="O40" s="7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 s="4">
        <f t="shared" si="1"/>
        <v>57.125</v>
      </c>
      <c r="J41" t="s">
        <v>36</v>
      </c>
      <c r="K41" t="s">
        <v>37</v>
      </c>
      <c r="L41">
        <v>1361772000</v>
      </c>
      <c r="M41" s="7">
        <f t="shared" si="2"/>
        <v>41330.25</v>
      </c>
      <c r="N41">
        <v>1362978000</v>
      </c>
      <c r="O41" s="7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 s="4">
        <f t="shared" si="1"/>
        <v>75.141414141414145</v>
      </c>
      <c r="J42" t="s">
        <v>21</v>
      </c>
      <c r="K42" t="s">
        <v>22</v>
      </c>
      <c r="L42">
        <v>1275714000</v>
      </c>
      <c r="M42" s="7">
        <f t="shared" si="2"/>
        <v>40334.208333333336</v>
      </c>
      <c r="N42">
        <v>1277355600</v>
      </c>
      <c r="O42" s="7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 s="4">
        <f t="shared" si="1"/>
        <v>107.42342342342343</v>
      </c>
      <c r="J43" t="s">
        <v>107</v>
      </c>
      <c r="K43" t="s">
        <v>108</v>
      </c>
      <c r="L43">
        <v>1346734800</v>
      </c>
      <c r="M43" s="7">
        <f t="shared" si="2"/>
        <v>41156.208333333336</v>
      </c>
      <c r="N43">
        <v>1348981200</v>
      </c>
      <c r="O43" s="7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 s="4">
        <f t="shared" si="1"/>
        <v>35.995495495495497</v>
      </c>
      <c r="J44" t="s">
        <v>21</v>
      </c>
      <c r="K44" t="s">
        <v>22</v>
      </c>
      <c r="L44">
        <v>1309755600</v>
      </c>
      <c r="M44" s="7">
        <f t="shared" si="2"/>
        <v>40728.208333333336</v>
      </c>
      <c r="N44">
        <v>1310533200</v>
      </c>
      <c r="O44" s="7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 s="4">
        <f t="shared" si="1"/>
        <v>26.998873148744366</v>
      </c>
      <c r="J45" t="s">
        <v>21</v>
      </c>
      <c r="K45" t="s">
        <v>22</v>
      </c>
      <c r="L45">
        <v>1406178000</v>
      </c>
      <c r="M45" s="7">
        <f t="shared" si="2"/>
        <v>41844.208333333336</v>
      </c>
      <c r="N45">
        <v>1407560400</v>
      </c>
      <c r="O45" s="7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 s="4">
        <f t="shared" si="1"/>
        <v>107.56122448979592</v>
      </c>
      <c r="J46" t="s">
        <v>36</v>
      </c>
      <c r="K46" t="s">
        <v>37</v>
      </c>
      <c r="L46">
        <v>1552798800</v>
      </c>
      <c r="M46" s="7">
        <f t="shared" si="2"/>
        <v>43541.208333333328</v>
      </c>
      <c r="N46">
        <v>1552885200</v>
      </c>
      <c r="O46" s="7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 s="4">
        <f t="shared" si="1"/>
        <v>94.375</v>
      </c>
      <c r="J47" t="s">
        <v>21</v>
      </c>
      <c r="K47" t="s">
        <v>22</v>
      </c>
      <c r="L47">
        <v>1478062800</v>
      </c>
      <c r="M47" s="7">
        <f t="shared" si="2"/>
        <v>42676.208333333328</v>
      </c>
      <c r="N47">
        <v>1479362400</v>
      </c>
      <c r="O47" s="7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 s="4">
        <f t="shared" si="1"/>
        <v>46.163043478260867</v>
      </c>
      <c r="J48" t="s">
        <v>21</v>
      </c>
      <c r="K48" t="s">
        <v>22</v>
      </c>
      <c r="L48">
        <v>1278565200</v>
      </c>
      <c r="M48" s="7">
        <f t="shared" si="2"/>
        <v>40367.208333333336</v>
      </c>
      <c r="N48">
        <v>1280552400</v>
      </c>
      <c r="O48" s="7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 s="4">
        <f t="shared" si="1"/>
        <v>47.845637583892618</v>
      </c>
      <c r="J49" t="s">
        <v>21</v>
      </c>
      <c r="K49" t="s">
        <v>22</v>
      </c>
      <c r="L49">
        <v>1396069200</v>
      </c>
      <c r="M49" s="7">
        <f t="shared" si="2"/>
        <v>41727.208333333336</v>
      </c>
      <c r="N49">
        <v>1398661200</v>
      </c>
      <c r="O49" s="7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 s="4">
        <f t="shared" si="1"/>
        <v>53.007815713698065</v>
      </c>
      <c r="J50" t="s">
        <v>21</v>
      </c>
      <c r="K50" t="s">
        <v>22</v>
      </c>
      <c r="L50">
        <v>1435208400</v>
      </c>
      <c r="M50" s="7">
        <f t="shared" si="2"/>
        <v>42180.208333333328</v>
      </c>
      <c r="N50">
        <v>1436245200</v>
      </c>
      <c r="O50" s="7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 s="4">
        <f t="shared" si="1"/>
        <v>45.059405940594061</v>
      </c>
      <c r="J51" t="s">
        <v>21</v>
      </c>
      <c r="K51" t="s">
        <v>22</v>
      </c>
      <c r="L51">
        <v>1571547600</v>
      </c>
      <c r="M51" s="7">
        <f t="shared" si="2"/>
        <v>43758.208333333328</v>
      </c>
      <c r="N51">
        <v>1575439200</v>
      </c>
      <c r="O51" s="7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 s="7">
        <f t="shared" si="2"/>
        <v>41487.208333333336</v>
      </c>
      <c r="N52">
        <v>1377752400</v>
      </c>
      <c r="O52" s="7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 s="4">
        <f t="shared" si="1"/>
        <v>99.006816632583508</v>
      </c>
      <c r="J53" t="s">
        <v>40</v>
      </c>
      <c r="K53" t="s">
        <v>41</v>
      </c>
      <c r="L53">
        <v>1332824400</v>
      </c>
      <c r="M53" s="7">
        <f t="shared" si="2"/>
        <v>40995.208333333336</v>
      </c>
      <c r="N53">
        <v>1334206800</v>
      </c>
      <c r="O53" s="7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 s="4">
        <f t="shared" si="1"/>
        <v>32.786666666666669</v>
      </c>
      <c r="J54" t="s">
        <v>21</v>
      </c>
      <c r="K54" t="s">
        <v>22</v>
      </c>
      <c r="L54">
        <v>1284526800</v>
      </c>
      <c r="M54" s="7">
        <f t="shared" si="2"/>
        <v>40436.208333333336</v>
      </c>
      <c r="N54">
        <v>1284872400</v>
      </c>
      <c r="O54" s="7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 s="4">
        <f t="shared" si="1"/>
        <v>59.119617224880386</v>
      </c>
      <c r="J55" t="s">
        <v>21</v>
      </c>
      <c r="K55" t="s">
        <v>22</v>
      </c>
      <c r="L55">
        <v>1400562000</v>
      </c>
      <c r="M55" s="7">
        <f t="shared" si="2"/>
        <v>41779.208333333336</v>
      </c>
      <c r="N55">
        <v>1403931600</v>
      </c>
      <c r="O55" s="7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 s="4">
        <f t="shared" si="1"/>
        <v>44.93333333333333</v>
      </c>
      <c r="J56" t="s">
        <v>21</v>
      </c>
      <c r="K56" t="s">
        <v>22</v>
      </c>
      <c r="L56">
        <v>1520748000</v>
      </c>
      <c r="M56" s="7">
        <f t="shared" si="2"/>
        <v>43170.25</v>
      </c>
      <c r="N56">
        <v>1521262800</v>
      </c>
      <c r="O56" s="7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 s="4">
        <f t="shared" si="1"/>
        <v>89.664122137404576</v>
      </c>
      <c r="J57" t="s">
        <v>21</v>
      </c>
      <c r="K57" t="s">
        <v>22</v>
      </c>
      <c r="L57">
        <v>1532926800</v>
      </c>
      <c r="M57" s="7">
        <f t="shared" si="2"/>
        <v>43311.208333333328</v>
      </c>
      <c r="N57">
        <v>1533358800</v>
      </c>
      <c r="O57" s="7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 s="4">
        <f t="shared" si="1"/>
        <v>70.079268292682926</v>
      </c>
      <c r="J58" t="s">
        <v>21</v>
      </c>
      <c r="K58" t="s">
        <v>22</v>
      </c>
      <c r="L58">
        <v>1420869600</v>
      </c>
      <c r="M58" s="7">
        <f t="shared" si="2"/>
        <v>42014.25</v>
      </c>
      <c r="N58">
        <v>1421474400</v>
      </c>
      <c r="O58" s="7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 s="4">
        <f t="shared" si="1"/>
        <v>31.059701492537314</v>
      </c>
      <c r="J59" t="s">
        <v>21</v>
      </c>
      <c r="K59" t="s">
        <v>22</v>
      </c>
      <c r="L59">
        <v>1504242000</v>
      </c>
      <c r="M59" s="7">
        <f t="shared" si="2"/>
        <v>42979.208333333328</v>
      </c>
      <c r="N59">
        <v>1505278800</v>
      </c>
      <c r="O59" s="7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 s="4">
        <f t="shared" si="1"/>
        <v>29.061611374407583</v>
      </c>
      <c r="J60" t="s">
        <v>21</v>
      </c>
      <c r="K60" t="s">
        <v>22</v>
      </c>
      <c r="L60">
        <v>1442811600</v>
      </c>
      <c r="M60" s="7">
        <f t="shared" si="2"/>
        <v>42268.208333333328</v>
      </c>
      <c r="N60">
        <v>1443934800</v>
      </c>
      <c r="O60" s="7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 s="4">
        <f t="shared" si="1"/>
        <v>30.0859375</v>
      </c>
      <c r="J61" t="s">
        <v>21</v>
      </c>
      <c r="K61" t="s">
        <v>22</v>
      </c>
      <c r="L61">
        <v>1497243600</v>
      </c>
      <c r="M61" s="7">
        <f t="shared" si="2"/>
        <v>42898.208333333328</v>
      </c>
      <c r="N61">
        <v>1498539600</v>
      </c>
      <c r="O61" s="7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 s="4">
        <f t="shared" si="1"/>
        <v>84.998125000000002</v>
      </c>
      <c r="J62" t="s">
        <v>15</v>
      </c>
      <c r="K62" t="s">
        <v>16</v>
      </c>
      <c r="L62">
        <v>1342501200</v>
      </c>
      <c r="M62" s="7">
        <f t="shared" si="2"/>
        <v>41107.208333333336</v>
      </c>
      <c r="N62">
        <v>1342760400</v>
      </c>
      <c r="O62" s="7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 s="4">
        <f t="shared" si="1"/>
        <v>82.001775410563695</v>
      </c>
      <c r="J63" t="s">
        <v>15</v>
      </c>
      <c r="K63" t="s">
        <v>16</v>
      </c>
      <c r="L63">
        <v>1298268000</v>
      </c>
      <c r="M63" s="7">
        <f t="shared" si="2"/>
        <v>40595.25</v>
      </c>
      <c r="N63">
        <v>1301720400</v>
      </c>
      <c r="O63" s="7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 s="4">
        <f t="shared" si="1"/>
        <v>58.040160642570278</v>
      </c>
      <c r="J64" t="s">
        <v>21</v>
      </c>
      <c r="K64" t="s">
        <v>22</v>
      </c>
      <c r="L64">
        <v>1433480400</v>
      </c>
      <c r="M64" s="7">
        <f t="shared" si="2"/>
        <v>42160.208333333328</v>
      </c>
      <c r="N64">
        <v>1433566800</v>
      </c>
      <c r="O64" s="7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 s="7">
        <f t="shared" si="2"/>
        <v>42853.208333333328</v>
      </c>
      <c r="N65">
        <v>1493874000</v>
      </c>
      <c r="O65" s="7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 s="4">
        <f t="shared" si="1"/>
        <v>71.94736842105263</v>
      </c>
      <c r="J66" t="s">
        <v>21</v>
      </c>
      <c r="K66" t="s">
        <v>22</v>
      </c>
      <c r="L66">
        <v>1530507600</v>
      </c>
      <c r="M66" s="7">
        <f t="shared" si="2"/>
        <v>43283.208333333328</v>
      </c>
      <c r="N66">
        <v>1531803600</v>
      </c>
      <c r="O66" s="7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ROUND((E67/D67)*100,0)</f>
        <v>236</v>
      </c>
      <c r="G67" t="s">
        <v>20</v>
      </c>
      <c r="H67">
        <v>236</v>
      </c>
      <c r="I67" s="4">
        <f t="shared" ref="I67:I130" si="7">IFERROR(E67/H67,0)</f>
        <v>61.038135593220339</v>
      </c>
      <c r="J67" t="s">
        <v>21</v>
      </c>
      <c r="K67" t="s">
        <v>22</v>
      </c>
      <c r="L67">
        <v>1296108000</v>
      </c>
      <c r="M67" s="7">
        <f t="shared" ref="M67:M130" si="8">(((L67/60)/60)/24)+DATE(1970,1,1)</f>
        <v>40570.25</v>
      </c>
      <c r="N67">
        <v>1296712800</v>
      </c>
      <c r="O67" s="7">
        <f t="shared" ref="O67:O130" si="9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LEFT(R67,FIND("/",R67)-1)</f>
        <v>theater</v>
      </c>
      <c r="T67" t="str">
        <f t="shared" ref="T67:T130" si="11">RIGHT(R67,LEN(R67)-FIND("/",R67))</f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 s="4">
        <f t="shared" si="7"/>
        <v>108.91666666666667</v>
      </c>
      <c r="J68" t="s">
        <v>21</v>
      </c>
      <c r="K68" t="s">
        <v>22</v>
      </c>
      <c r="L68">
        <v>1428469200</v>
      </c>
      <c r="M68" s="7">
        <f t="shared" si="8"/>
        <v>42102.208333333328</v>
      </c>
      <c r="N68">
        <v>1428901200</v>
      </c>
      <c r="O68" s="7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 s="7">
        <f t="shared" si="8"/>
        <v>40203.25</v>
      </c>
      <c r="N69">
        <v>1264831200</v>
      </c>
      <c r="O69" s="7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 s="7">
        <f t="shared" si="8"/>
        <v>42943.208333333328</v>
      </c>
      <c r="N70">
        <v>1505192400</v>
      </c>
      <c r="O70" s="7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 s="7">
        <f t="shared" si="8"/>
        <v>40531.25</v>
      </c>
      <c r="N71">
        <v>1295676000</v>
      </c>
      <c r="O71" s="7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 s="7">
        <f t="shared" si="8"/>
        <v>40484.208333333336</v>
      </c>
      <c r="N72">
        <v>1292911200</v>
      </c>
      <c r="O72" s="7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 s="7">
        <f t="shared" si="8"/>
        <v>43799.25</v>
      </c>
      <c r="N73">
        <v>1575439200</v>
      </c>
      <c r="O73" s="7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 s="7">
        <f t="shared" si="8"/>
        <v>42186.208333333328</v>
      </c>
      <c r="N74">
        <v>1438837200</v>
      </c>
      <c r="O74" s="7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 s="7">
        <f t="shared" si="8"/>
        <v>42701.25</v>
      </c>
      <c r="N75">
        <v>1480485600</v>
      </c>
      <c r="O75" s="7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 s="7">
        <f t="shared" si="8"/>
        <v>42456.208333333328</v>
      </c>
      <c r="N76">
        <v>1459141200</v>
      </c>
      <c r="O76" s="7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 s="7">
        <f t="shared" si="8"/>
        <v>43296.208333333328</v>
      </c>
      <c r="N77">
        <v>1532322000</v>
      </c>
      <c r="O77" s="7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 s="7">
        <f t="shared" si="8"/>
        <v>42027.25</v>
      </c>
      <c r="N78">
        <v>1426222800</v>
      </c>
      <c r="O78" s="7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 s="7">
        <f t="shared" si="8"/>
        <v>40448.208333333336</v>
      </c>
      <c r="N79">
        <v>1286773200</v>
      </c>
      <c r="O79" s="7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 s="7">
        <f t="shared" si="8"/>
        <v>43206.208333333328</v>
      </c>
      <c r="N80">
        <v>1523941200</v>
      </c>
      <c r="O80" s="7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 s="7">
        <f t="shared" si="8"/>
        <v>43267.208333333328</v>
      </c>
      <c r="N81">
        <v>1529557200</v>
      </c>
      <c r="O81" s="7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 s="7">
        <f t="shared" si="8"/>
        <v>42976.208333333328</v>
      </c>
      <c r="N82">
        <v>1506574800</v>
      </c>
      <c r="O82" s="7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 s="7">
        <f t="shared" si="8"/>
        <v>43062.25</v>
      </c>
      <c r="N83">
        <v>1513576800</v>
      </c>
      <c r="O83" s="7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 s="7">
        <f t="shared" si="8"/>
        <v>43482.25</v>
      </c>
      <c r="N84">
        <v>1548309600</v>
      </c>
      <c r="O84" s="7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 s="7">
        <f t="shared" si="8"/>
        <v>42579.208333333328</v>
      </c>
      <c r="N85">
        <v>1471582800</v>
      </c>
      <c r="O85" s="7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 s="7">
        <f t="shared" si="8"/>
        <v>41118.208333333336</v>
      </c>
      <c r="N86">
        <v>1344315600</v>
      </c>
      <c r="O86" s="7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 s="7">
        <f t="shared" si="8"/>
        <v>40797.208333333336</v>
      </c>
      <c r="N87">
        <v>1316408400</v>
      </c>
      <c r="O87" s="7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 s="7">
        <f t="shared" si="8"/>
        <v>42128.208333333328</v>
      </c>
      <c r="N88">
        <v>1431838800</v>
      </c>
      <c r="O88" s="7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 s="7">
        <f t="shared" si="8"/>
        <v>40610.25</v>
      </c>
      <c r="N89">
        <v>1300510800</v>
      </c>
      <c r="O89" s="7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 s="7">
        <f t="shared" si="8"/>
        <v>42110.208333333328</v>
      </c>
      <c r="N90">
        <v>1431061200</v>
      </c>
      <c r="O90" s="7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 s="7">
        <f t="shared" si="8"/>
        <v>40283.208333333336</v>
      </c>
      <c r="N91">
        <v>1271480400</v>
      </c>
      <c r="O91" s="7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 s="7">
        <f t="shared" si="8"/>
        <v>42425.25</v>
      </c>
      <c r="N92">
        <v>1456380000</v>
      </c>
      <c r="O92" s="7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 s="7">
        <f t="shared" si="8"/>
        <v>42588.208333333328</v>
      </c>
      <c r="N93">
        <v>1472878800</v>
      </c>
      <c r="O93" s="7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 s="7">
        <f t="shared" si="8"/>
        <v>40352.208333333336</v>
      </c>
      <c r="N94">
        <v>1277355600</v>
      </c>
      <c r="O94" s="7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 s="7">
        <f t="shared" si="8"/>
        <v>41202.208333333336</v>
      </c>
      <c r="N95">
        <v>1351054800</v>
      </c>
      <c r="O95" s="7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 s="7">
        <f t="shared" si="8"/>
        <v>43562.208333333328</v>
      </c>
      <c r="N96">
        <v>1555563600</v>
      </c>
      <c r="O96" s="7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 s="7">
        <f t="shared" si="8"/>
        <v>43752.208333333328</v>
      </c>
      <c r="N97">
        <v>1571634000</v>
      </c>
      <c r="O97" s="7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 s="7">
        <f t="shared" si="8"/>
        <v>40612.25</v>
      </c>
      <c r="N98">
        <v>1300856400</v>
      </c>
      <c r="O98" s="7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 s="7">
        <f t="shared" si="8"/>
        <v>42180.208333333328</v>
      </c>
      <c r="N99">
        <v>1439874000</v>
      </c>
      <c r="O99" s="7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 s="7">
        <f t="shared" si="8"/>
        <v>42212.208333333328</v>
      </c>
      <c r="N100">
        <v>1438318800</v>
      </c>
      <c r="O100" s="7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 s="7">
        <f t="shared" si="8"/>
        <v>41968.25</v>
      </c>
      <c r="N101">
        <v>1419400800</v>
      </c>
      <c r="O101" s="7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 s="7">
        <f t="shared" si="8"/>
        <v>40835.208333333336</v>
      </c>
      <c r="N102">
        <v>1320555600</v>
      </c>
      <c r="O102" s="7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 s="7">
        <f t="shared" si="8"/>
        <v>42056.25</v>
      </c>
      <c r="N103">
        <v>1425103200</v>
      </c>
      <c r="O103" s="7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 s="7">
        <f t="shared" si="8"/>
        <v>43234.208333333328</v>
      </c>
      <c r="N104">
        <v>1526878800</v>
      </c>
      <c r="O104" s="7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 s="7">
        <f t="shared" si="8"/>
        <v>40475.208333333336</v>
      </c>
      <c r="N105">
        <v>1288674000</v>
      </c>
      <c r="O105" s="7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 s="7">
        <f t="shared" si="8"/>
        <v>42878.208333333328</v>
      </c>
      <c r="N106">
        <v>1495602000</v>
      </c>
      <c r="O106" s="7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 s="7">
        <f t="shared" si="8"/>
        <v>41366.208333333336</v>
      </c>
      <c r="N107">
        <v>1366434000</v>
      </c>
      <c r="O107" s="7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 s="7">
        <f t="shared" si="8"/>
        <v>43716.208333333328</v>
      </c>
      <c r="N108">
        <v>1568350800</v>
      </c>
      <c r="O108" s="7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 s="7">
        <f t="shared" si="8"/>
        <v>43213.208333333328</v>
      </c>
      <c r="N109">
        <v>1525928400</v>
      </c>
      <c r="O109" s="7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 s="7">
        <f t="shared" si="8"/>
        <v>41005.208333333336</v>
      </c>
      <c r="N110">
        <v>1336885200</v>
      </c>
      <c r="O110" s="7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 s="7">
        <f t="shared" si="8"/>
        <v>41651.25</v>
      </c>
      <c r="N111">
        <v>1389679200</v>
      </c>
      <c r="O111" s="7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 s="7">
        <f t="shared" si="8"/>
        <v>43354.208333333328</v>
      </c>
      <c r="N112">
        <v>1538283600</v>
      </c>
      <c r="O112" s="7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 s="7">
        <f t="shared" si="8"/>
        <v>41174.208333333336</v>
      </c>
      <c r="N113">
        <v>1348808400</v>
      </c>
      <c r="O113" s="7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 s="7">
        <f t="shared" si="8"/>
        <v>41875.208333333336</v>
      </c>
      <c r="N114">
        <v>1410152400</v>
      </c>
      <c r="O114" s="7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 s="7">
        <f t="shared" si="8"/>
        <v>42990.208333333328</v>
      </c>
      <c r="N115">
        <v>1505797200</v>
      </c>
      <c r="O115" s="7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 s="7">
        <f t="shared" si="8"/>
        <v>43564.208333333328</v>
      </c>
      <c r="N116">
        <v>1554872400</v>
      </c>
      <c r="O116" s="7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 s="7">
        <f t="shared" si="8"/>
        <v>43056.25</v>
      </c>
      <c r="N117">
        <v>1513922400</v>
      </c>
      <c r="O117" s="7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 s="7">
        <f t="shared" si="8"/>
        <v>42265.208333333328</v>
      </c>
      <c r="N118">
        <v>1442638800</v>
      </c>
      <c r="O118" s="7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 s="7">
        <f t="shared" si="8"/>
        <v>40808.208333333336</v>
      </c>
      <c r="N119">
        <v>1317186000</v>
      </c>
      <c r="O119" s="7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 s="7">
        <f t="shared" si="8"/>
        <v>41665.25</v>
      </c>
      <c r="N120">
        <v>1391234400</v>
      </c>
      <c r="O120" s="7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 s="7">
        <f t="shared" si="8"/>
        <v>41806.208333333336</v>
      </c>
      <c r="N121">
        <v>1404363600</v>
      </c>
      <c r="O121" s="7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 s="7">
        <f t="shared" si="8"/>
        <v>42111.208333333328</v>
      </c>
      <c r="N122">
        <v>1429592400</v>
      </c>
      <c r="O122" s="7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 s="7">
        <f t="shared" si="8"/>
        <v>41917.208333333336</v>
      </c>
      <c r="N123">
        <v>1413608400</v>
      </c>
      <c r="O123" s="7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 s="7">
        <f t="shared" si="8"/>
        <v>41970.25</v>
      </c>
      <c r="N124">
        <v>1419400800</v>
      </c>
      <c r="O124" s="7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 s="7">
        <f t="shared" si="8"/>
        <v>42332.25</v>
      </c>
      <c r="N125">
        <v>1448604000</v>
      </c>
      <c r="O125" s="7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 s="7">
        <f t="shared" si="8"/>
        <v>43598.208333333328</v>
      </c>
      <c r="N126">
        <v>1562302800</v>
      </c>
      <c r="O126" s="7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 s="7">
        <f t="shared" si="8"/>
        <v>43362.208333333328</v>
      </c>
      <c r="N127">
        <v>1537678800</v>
      </c>
      <c r="O127" s="7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 s="7">
        <f t="shared" si="8"/>
        <v>42596.208333333328</v>
      </c>
      <c r="N128">
        <v>1473570000</v>
      </c>
      <c r="O128" s="7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 s="7">
        <f t="shared" si="8"/>
        <v>40310.208333333336</v>
      </c>
      <c r="N129">
        <v>1273899600</v>
      </c>
      <c r="O129" s="7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 s="7">
        <f t="shared" si="8"/>
        <v>40417.208333333336</v>
      </c>
      <c r="N130">
        <v>1284008400</v>
      </c>
      <c r="O130" s="7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ROUND((E131/D131)*100,0)</f>
        <v>3</v>
      </c>
      <c r="G131" t="s">
        <v>74</v>
      </c>
      <c r="H131">
        <v>55</v>
      </c>
      <c r="I131" s="4">
        <f t="shared" ref="I131:I194" si="13">IFERROR(E131/H131,0)</f>
        <v>86.472727272727269</v>
      </c>
      <c r="J131" t="s">
        <v>26</v>
      </c>
      <c r="K131" t="s">
        <v>27</v>
      </c>
      <c r="L131">
        <v>1422943200</v>
      </c>
      <c r="M131" s="7">
        <f t="shared" ref="M131:M194" si="14">(((L131/60)/60)/24)+DATE(1970,1,1)</f>
        <v>42038.25</v>
      </c>
      <c r="N131">
        <v>1425103200</v>
      </c>
      <c r="O131" s="7">
        <f t="shared" ref="O131:O194" si="15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LEFT(R131,FIND("/",R131)-1)</f>
        <v>food</v>
      </c>
      <c r="T131" t="str">
        <f t="shared" ref="T131:T194" si="17">RIGHT(R131,LEN(R131)-FIND("/",R131))</f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 s="4">
        <f t="shared" si="13"/>
        <v>28.001876172607879</v>
      </c>
      <c r="J132" t="s">
        <v>36</v>
      </c>
      <c r="K132" t="s">
        <v>37</v>
      </c>
      <c r="L132">
        <v>1319605200</v>
      </c>
      <c r="M132" s="7">
        <f t="shared" si="14"/>
        <v>40842.208333333336</v>
      </c>
      <c r="N132">
        <v>1320991200</v>
      </c>
      <c r="O132" s="7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 s="4">
        <f t="shared" si="13"/>
        <v>67.996725337699544</v>
      </c>
      <c r="J133" t="s">
        <v>40</v>
      </c>
      <c r="K133" t="s">
        <v>41</v>
      </c>
      <c r="L133">
        <v>1385704800</v>
      </c>
      <c r="M133" s="7">
        <f t="shared" si="14"/>
        <v>41607.25</v>
      </c>
      <c r="N133">
        <v>1386828000</v>
      </c>
      <c r="O133" s="7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 s="4">
        <f t="shared" si="13"/>
        <v>43.078651685393261</v>
      </c>
      <c r="J134" t="s">
        <v>21</v>
      </c>
      <c r="K134" t="s">
        <v>22</v>
      </c>
      <c r="L134">
        <v>1515736800</v>
      </c>
      <c r="M134" s="7">
        <f t="shared" si="14"/>
        <v>43112.25</v>
      </c>
      <c r="N134">
        <v>1517119200</v>
      </c>
      <c r="O134" s="7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 s="4">
        <f t="shared" si="13"/>
        <v>87.95597484276729</v>
      </c>
      <c r="J135" t="s">
        <v>21</v>
      </c>
      <c r="K135" t="s">
        <v>22</v>
      </c>
      <c r="L135">
        <v>1313125200</v>
      </c>
      <c r="M135" s="7">
        <f t="shared" si="14"/>
        <v>40767.208333333336</v>
      </c>
      <c r="N135">
        <v>1315026000</v>
      </c>
      <c r="O135" s="7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 s="4">
        <f t="shared" si="13"/>
        <v>94.987234042553197</v>
      </c>
      <c r="J136" t="s">
        <v>98</v>
      </c>
      <c r="K136" t="s">
        <v>99</v>
      </c>
      <c r="L136">
        <v>1308459600</v>
      </c>
      <c r="M136" s="7">
        <f t="shared" si="14"/>
        <v>40713.208333333336</v>
      </c>
      <c r="N136">
        <v>1312693200</v>
      </c>
      <c r="O136" s="7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 s="4">
        <f t="shared" si="13"/>
        <v>46.905982905982903</v>
      </c>
      <c r="J137" t="s">
        <v>21</v>
      </c>
      <c r="K137" t="s">
        <v>22</v>
      </c>
      <c r="L137">
        <v>1362636000</v>
      </c>
      <c r="M137" s="7">
        <f t="shared" si="14"/>
        <v>41340.25</v>
      </c>
      <c r="N137">
        <v>1363064400</v>
      </c>
      <c r="O137" s="7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 s="4">
        <f t="shared" si="13"/>
        <v>46.913793103448278</v>
      </c>
      <c r="J138" t="s">
        <v>21</v>
      </c>
      <c r="K138" t="s">
        <v>22</v>
      </c>
      <c r="L138">
        <v>1402117200</v>
      </c>
      <c r="M138" s="7">
        <f t="shared" si="14"/>
        <v>41797.208333333336</v>
      </c>
      <c r="N138">
        <v>1403154000</v>
      </c>
      <c r="O138" s="7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 s="4">
        <f t="shared" si="13"/>
        <v>94.24</v>
      </c>
      <c r="J139" t="s">
        <v>21</v>
      </c>
      <c r="K139" t="s">
        <v>22</v>
      </c>
      <c r="L139">
        <v>1286341200</v>
      </c>
      <c r="M139" s="7">
        <f t="shared" si="14"/>
        <v>40457.208333333336</v>
      </c>
      <c r="N139">
        <v>1286859600</v>
      </c>
      <c r="O139" s="7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 s="4">
        <f t="shared" si="13"/>
        <v>80.139130434782615</v>
      </c>
      <c r="J140" t="s">
        <v>21</v>
      </c>
      <c r="K140" t="s">
        <v>22</v>
      </c>
      <c r="L140">
        <v>1348808400</v>
      </c>
      <c r="M140" s="7">
        <f t="shared" si="14"/>
        <v>41180.208333333336</v>
      </c>
      <c r="N140">
        <v>1349326800</v>
      </c>
      <c r="O140" s="7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 s="4">
        <f t="shared" si="13"/>
        <v>59.036809815950917</v>
      </c>
      <c r="J141" t="s">
        <v>21</v>
      </c>
      <c r="K141" t="s">
        <v>22</v>
      </c>
      <c r="L141">
        <v>1429592400</v>
      </c>
      <c r="M141" s="7">
        <f t="shared" si="14"/>
        <v>42115.208333333328</v>
      </c>
      <c r="N141">
        <v>1430974800</v>
      </c>
      <c r="O141" s="7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 s="4">
        <f t="shared" si="13"/>
        <v>65.989247311827953</v>
      </c>
      <c r="J142" t="s">
        <v>21</v>
      </c>
      <c r="K142" t="s">
        <v>22</v>
      </c>
      <c r="L142">
        <v>1519538400</v>
      </c>
      <c r="M142" s="7">
        <f t="shared" si="14"/>
        <v>43156.25</v>
      </c>
      <c r="N142">
        <v>1519970400</v>
      </c>
      <c r="O142" s="7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 s="4">
        <f t="shared" si="13"/>
        <v>60.992530345471522</v>
      </c>
      <c r="J143" t="s">
        <v>21</v>
      </c>
      <c r="K143" t="s">
        <v>22</v>
      </c>
      <c r="L143">
        <v>1434085200</v>
      </c>
      <c r="M143" s="7">
        <f t="shared" si="14"/>
        <v>42167.208333333328</v>
      </c>
      <c r="N143">
        <v>1434603600</v>
      </c>
      <c r="O143" s="7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 s="4">
        <f t="shared" si="13"/>
        <v>98.307692307692307</v>
      </c>
      <c r="J144" t="s">
        <v>21</v>
      </c>
      <c r="K144" t="s">
        <v>22</v>
      </c>
      <c r="L144">
        <v>1333688400</v>
      </c>
      <c r="M144" s="7">
        <f t="shared" si="14"/>
        <v>41005.208333333336</v>
      </c>
      <c r="N144">
        <v>1337230800</v>
      </c>
      <c r="O144" s="7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 s="4">
        <f t="shared" si="13"/>
        <v>104.6</v>
      </c>
      <c r="J145" t="s">
        <v>21</v>
      </c>
      <c r="K145" t="s">
        <v>22</v>
      </c>
      <c r="L145">
        <v>1277701200</v>
      </c>
      <c r="M145" s="7">
        <f t="shared" si="14"/>
        <v>40357.208333333336</v>
      </c>
      <c r="N145">
        <v>1279429200</v>
      </c>
      <c r="O145" s="7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 s="4">
        <f t="shared" si="13"/>
        <v>86.066666666666663</v>
      </c>
      <c r="J146" t="s">
        <v>21</v>
      </c>
      <c r="K146" t="s">
        <v>22</v>
      </c>
      <c r="L146">
        <v>1560747600</v>
      </c>
      <c r="M146" s="7">
        <f t="shared" si="14"/>
        <v>43633.208333333328</v>
      </c>
      <c r="N146">
        <v>1561438800</v>
      </c>
      <c r="O146" s="7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 s="4">
        <f t="shared" si="13"/>
        <v>76.989583333333329</v>
      </c>
      <c r="J147" t="s">
        <v>98</v>
      </c>
      <c r="K147" t="s">
        <v>99</v>
      </c>
      <c r="L147">
        <v>1410066000</v>
      </c>
      <c r="M147" s="7">
        <f t="shared" si="14"/>
        <v>41889.208333333336</v>
      </c>
      <c r="N147">
        <v>1410498000</v>
      </c>
      <c r="O147" s="7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 s="4">
        <f t="shared" si="13"/>
        <v>29.764705882352942</v>
      </c>
      <c r="J148" t="s">
        <v>21</v>
      </c>
      <c r="K148" t="s">
        <v>22</v>
      </c>
      <c r="L148">
        <v>1320732000</v>
      </c>
      <c r="M148" s="7">
        <f t="shared" si="14"/>
        <v>40855.25</v>
      </c>
      <c r="N148">
        <v>1322460000</v>
      </c>
      <c r="O148" s="7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 s="4">
        <f t="shared" si="13"/>
        <v>46.91959798994975</v>
      </c>
      <c r="J149" t="s">
        <v>21</v>
      </c>
      <c r="K149" t="s">
        <v>22</v>
      </c>
      <c r="L149">
        <v>1465794000</v>
      </c>
      <c r="M149" s="7">
        <f t="shared" si="14"/>
        <v>42534.208333333328</v>
      </c>
      <c r="N149">
        <v>1466312400</v>
      </c>
      <c r="O149" s="7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 s="4">
        <f t="shared" si="13"/>
        <v>105.18691588785046</v>
      </c>
      <c r="J150" t="s">
        <v>21</v>
      </c>
      <c r="K150" t="s">
        <v>22</v>
      </c>
      <c r="L150">
        <v>1500958800</v>
      </c>
      <c r="M150" s="7">
        <f t="shared" si="14"/>
        <v>42941.208333333328</v>
      </c>
      <c r="N150">
        <v>1501736400</v>
      </c>
      <c r="O150" s="7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 s="4">
        <f t="shared" si="13"/>
        <v>69.907692307692301</v>
      </c>
      <c r="J151" t="s">
        <v>21</v>
      </c>
      <c r="K151" t="s">
        <v>22</v>
      </c>
      <c r="L151">
        <v>1357020000</v>
      </c>
      <c r="M151" s="7">
        <f t="shared" si="14"/>
        <v>41275.25</v>
      </c>
      <c r="N151">
        <v>1361512800</v>
      </c>
      <c r="O151" s="7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 s="4">
        <f t="shared" si="13"/>
        <v>1</v>
      </c>
      <c r="J152" t="s">
        <v>21</v>
      </c>
      <c r="K152" t="s">
        <v>22</v>
      </c>
      <c r="L152">
        <v>1544940000</v>
      </c>
      <c r="M152" s="7">
        <f t="shared" si="14"/>
        <v>43450.25</v>
      </c>
      <c r="N152">
        <v>1545026400</v>
      </c>
      <c r="O152" s="7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 s="4">
        <f t="shared" si="13"/>
        <v>60.011588275391958</v>
      </c>
      <c r="J153" t="s">
        <v>21</v>
      </c>
      <c r="K153" t="s">
        <v>22</v>
      </c>
      <c r="L153">
        <v>1402290000</v>
      </c>
      <c r="M153" s="7">
        <f t="shared" si="14"/>
        <v>41799.208333333336</v>
      </c>
      <c r="N153">
        <v>1406696400</v>
      </c>
      <c r="O153" s="7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 s="4">
        <f t="shared" si="13"/>
        <v>52.006220379146917</v>
      </c>
      <c r="J154" t="s">
        <v>21</v>
      </c>
      <c r="K154" t="s">
        <v>22</v>
      </c>
      <c r="L154">
        <v>1487311200</v>
      </c>
      <c r="M154" s="7">
        <f t="shared" si="14"/>
        <v>42783.25</v>
      </c>
      <c r="N154">
        <v>1487916000</v>
      </c>
      <c r="O154" s="7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 s="4">
        <f t="shared" si="13"/>
        <v>31.000176025347649</v>
      </c>
      <c r="J155" t="s">
        <v>21</v>
      </c>
      <c r="K155" t="s">
        <v>22</v>
      </c>
      <c r="L155">
        <v>1350622800</v>
      </c>
      <c r="M155" s="7">
        <f t="shared" si="14"/>
        <v>41201.208333333336</v>
      </c>
      <c r="N155">
        <v>1351141200</v>
      </c>
      <c r="O155" s="7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 s="4">
        <f t="shared" si="13"/>
        <v>95.042492917847028</v>
      </c>
      <c r="J156" t="s">
        <v>21</v>
      </c>
      <c r="K156" t="s">
        <v>22</v>
      </c>
      <c r="L156">
        <v>1463029200</v>
      </c>
      <c r="M156" s="7">
        <f t="shared" si="14"/>
        <v>42502.208333333328</v>
      </c>
      <c r="N156">
        <v>1465016400</v>
      </c>
      <c r="O156" s="7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 s="4">
        <f t="shared" si="13"/>
        <v>75.968174204355108</v>
      </c>
      <c r="J157" t="s">
        <v>21</v>
      </c>
      <c r="K157" t="s">
        <v>22</v>
      </c>
      <c r="L157">
        <v>1269493200</v>
      </c>
      <c r="M157" s="7">
        <f t="shared" si="14"/>
        <v>40262.208333333336</v>
      </c>
      <c r="N157">
        <v>1270789200</v>
      </c>
      <c r="O157" s="7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 s="4">
        <f t="shared" si="13"/>
        <v>71.013192612137203</v>
      </c>
      <c r="J158" t="s">
        <v>26</v>
      </c>
      <c r="K158" t="s">
        <v>27</v>
      </c>
      <c r="L158">
        <v>1570251600</v>
      </c>
      <c r="M158" s="7">
        <f t="shared" si="14"/>
        <v>43743.208333333328</v>
      </c>
      <c r="N158">
        <v>1572325200</v>
      </c>
      <c r="O158" s="7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 s="4">
        <f t="shared" si="13"/>
        <v>73.733333333333334</v>
      </c>
      <c r="J159" t="s">
        <v>26</v>
      </c>
      <c r="K159" t="s">
        <v>27</v>
      </c>
      <c r="L159">
        <v>1388383200</v>
      </c>
      <c r="M159" s="7">
        <f t="shared" si="14"/>
        <v>41638.25</v>
      </c>
      <c r="N159">
        <v>1389420000</v>
      </c>
      <c r="O159" s="7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 s="4">
        <f t="shared" si="13"/>
        <v>113.17073170731707</v>
      </c>
      <c r="J160" t="s">
        <v>21</v>
      </c>
      <c r="K160" t="s">
        <v>22</v>
      </c>
      <c r="L160">
        <v>1449554400</v>
      </c>
      <c r="M160" s="7">
        <f t="shared" si="14"/>
        <v>42346.25</v>
      </c>
      <c r="N160">
        <v>1449640800</v>
      </c>
      <c r="O160" s="7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 s="4">
        <f t="shared" si="13"/>
        <v>105.00933552992861</v>
      </c>
      <c r="J161" t="s">
        <v>21</v>
      </c>
      <c r="K161" t="s">
        <v>22</v>
      </c>
      <c r="L161">
        <v>1553662800</v>
      </c>
      <c r="M161" s="7">
        <f t="shared" si="14"/>
        <v>43551.208333333328</v>
      </c>
      <c r="N161">
        <v>1555218000</v>
      </c>
      <c r="O161" s="7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 s="4">
        <f t="shared" si="13"/>
        <v>79.176829268292678</v>
      </c>
      <c r="J162" t="s">
        <v>21</v>
      </c>
      <c r="K162" t="s">
        <v>22</v>
      </c>
      <c r="L162">
        <v>1556341200</v>
      </c>
      <c r="M162" s="7">
        <f t="shared" si="14"/>
        <v>43582.208333333328</v>
      </c>
      <c r="N162">
        <v>1557723600</v>
      </c>
      <c r="O162" s="7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 s="4">
        <f t="shared" si="13"/>
        <v>57.333333333333336</v>
      </c>
      <c r="J163" t="s">
        <v>21</v>
      </c>
      <c r="K163" t="s">
        <v>22</v>
      </c>
      <c r="L163">
        <v>1442984400</v>
      </c>
      <c r="M163" s="7">
        <f t="shared" si="14"/>
        <v>42270.208333333328</v>
      </c>
      <c r="N163">
        <v>1443502800</v>
      </c>
      <c r="O163" s="7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 s="4">
        <f t="shared" si="13"/>
        <v>58.178343949044589</v>
      </c>
      <c r="J164" t="s">
        <v>98</v>
      </c>
      <c r="K164" t="s">
        <v>99</v>
      </c>
      <c r="L164">
        <v>1544248800</v>
      </c>
      <c r="M164" s="7">
        <f t="shared" si="14"/>
        <v>43442.25</v>
      </c>
      <c r="N164">
        <v>1546840800</v>
      </c>
      <c r="O164" s="7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 s="4">
        <f t="shared" si="13"/>
        <v>36.032520325203251</v>
      </c>
      <c r="J165" t="s">
        <v>21</v>
      </c>
      <c r="K165" t="s">
        <v>22</v>
      </c>
      <c r="L165">
        <v>1508475600</v>
      </c>
      <c r="M165" s="7">
        <f t="shared" si="14"/>
        <v>43028.208333333328</v>
      </c>
      <c r="N165">
        <v>1512712800</v>
      </c>
      <c r="O165" s="7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 s="4">
        <f t="shared" si="13"/>
        <v>107.99068767908309</v>
      </c>
      <c r="J166" t="s">
        <v>21</v>
      </c>
      <c r="K166" t="s">
        <v>22</v>
      </c>
      <c r="L166">
        <v>1507438800</v>
      </c>
      <c r="M166" s="7">
        <f t="shared" si="14"/>
        <v>43016.208333333328</v>
      </c>
      <c r="N166">
        <v>1507525200</v>
      </c>
      <c r="O166" s="7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 s="4">
        <f t="shared" si="13"/>
        <v>44.005985634477256</v>
      </c>
      <c r="J167" t="s">
        <v>21</v>
      </c>
      <c r="K167" t="s">
        <v>22</v>
      </c>
      <c r="L167">
        <v>1501563600</v>
      </c>
      <c r="M167" s="7">
        <f t="shared" si="14"/>
        <v>42948.208333333328</v>
      </c>
      <c r="N167">
        <v>1504328400</v>
      </c>
      <c r="O167" s="7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 s="4">
        <f t="shared" si="13"/>
        <v>55.077868852459019</v>
      </c>
      <c r="J168" t="s">
        <v>21</v>
      </c>
      <c r="K168" t="s">
        <v>22</v>
      </c>
      <c r="L168">
        <v>1292997600</v>
      </c>
      <c r="M168" s="7">
        <f t="shared" si="14"/>
        <v>40534.25</v>
      </c>
      <c r="N168">
        <v>1293343200</v>
      </c>
      <c r="O168" s="7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 s="4">
        <f t="shared" si="13"/>
        <v>74</v>
      </c>
      <c r="J169" t="s">
        <v>26</v>
      </c>
      <c r="K169" t="s">
        <v>27</v>
      </c>
      <c r="L169">
        <v>1370840400</v>
      </c>
      <c r="M169" s="7">
        <f t="shared" si="14"/>
        <v>41435.208333333336</v>
      </c>
      <c r="N169">
        <v>1371704400</v>
      </c>
      <c r="O169" s="7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 s="4">
        <f t="shared" si="13"/>
        <v>41.996858638743454</v>
      </c>
      <c r="J170" t="s">
        <v>36</v>
      </c>
      <c r="K170" t="s">
        <v>37</v>
      </c>
      <c r="L170">
        <v>1550815200</v>
      </c>
      <c r="M170" s="7">
        <f t="shared" si="14"/>
        <v>43518.25</v>
      </c>
      <c r="N170">
        <v>1552798800</v>
      </c>
      <c r="O170" s="7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 s="4">
        <f t="shared" si="13"/>
        <v>77.988161010260455</v>
      </c>
      <c r="J171" t="s">
        <v>21</v>
      </c>
      <c r="K171" t="s">
        <v>22</v>
      </c>
      <c r="L171">
        <v>1339909200</v>
      </c>
      <c r="M171" s="7">
        <f t="shared" si="14"/>
        <v>41077.208333333336</v>
      </c>
      <c r="N171">
        <v>1342328400</v>
      </c>
      <c r="O171" s="7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 s="4">
        <f t="shared" si="13"/>
        <v>82.507462686567166</v>
      </c>
      <c r="J172" t="s">
        <v>21</v>
      </c>
      <c r="K172" t="s">
        <v>22</v>
      </c>
      <c r="L172">
        <v>1501736400</v>
      </c>
      <c r="M172" s="7">
        <f t="shared" si="14"/>
        <v>42950.208333333328</v>
      </c>
      <c r="N172">
        <v>1502341200</v>
      </c>
      <c r="O172" s="7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 s="4">
        <f t="shared" si="13"/>
        <v>104.2</v>
      </c>
      <c r="J173" t="s">
        <v>21</v>
      </c>
      <c r="K173" t="s">
        <v>22</v>
      </c>
      <c r="L173">
        <v>1395291600</v>
      </c>
      <c r="M173" s="7">
        <f t="shared" si="14"/>
        <v>41718.208333333336</v>
      </c>
      <c r="N173">
        <v>1397192400</v>
      </c>
      <c r="O173" s="7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 s="4">
        <f t="shared" si="13"/>
        <v>25.5</v>
      </c>
      <c r="J174" t="s">
        <v>21</v>
      </c>
      <c r="K174" t="s">
        <v>22</v>
      </c>
      <c r="L174">
        <v>1405746000</v>
      </c>
      <c r="M174" s="7">
        <f t="shared" si="14"/>
        <v>41839.208333333336</v>
      </c>
      <c r="N174">
        <v>1407042000</v>
      </c>
      <c r="O174" s="7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 s="4">
        <f t="shared" si="13"/>
        <v>100.98334401024984</v>
      </c>
      <c r="J175" t="s">
        <v>21</v>
      </c>
      <c r="K175" t="s">
        <v>22</v>
      </c>
      <c r="L175">
        <v>1368853200</v>
      </c>
      <c r="M175" s="7">
        <f t="shared" si="14"/>
        <v>41412.208333333336</v>
      </c>
      <c r="N175">
        <v>1369371600</v>
      </c>
      <c r="O175" s="7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 s="4">
        <f t="shared" si="13"/>
        <v>111.83333333333333</v>
      </c>
      <c r="J176" t="s">
        <v>21</v>
      </c>
      <c r="K176" t="s">
        <v>22</v>
      </c>
      <c r="L176">
        <v>1444021200</v>
      </c>
      <c r="M176" s="7">
        <f t="shared" si="14"/>
        <v>42282.208333333328</v>
      </c>
      <c r="N176">
        <v>1444107600</v>
      </c>
      <c r="O176" s="7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 s="4">
        <f t="shared" si="13"/>
        <v>41.999115044247787</v>
      </c>
      <c r="J177" t="s">
        <v>21</v>
      </c>
      <c r="K177" t="s">
        <v>22</v>
      </c>
      <c r="L177">
        <v>1472619600</v>
      </c>
      <c r="M177" s="7">
        <f t="shared" si="14"/>
        <v>42613.208333333328</v>
      </c>
      <c r="N177">
        <v>1474261200</v>
      </c>
      <c r="O177" s="7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 s="4">
        <f t="shared" si="13"/>
        <v>110.05115089514067</v>
      </c>
      <c r="J178" t="s">
        <v>21</v>
      </c>
      <c r="K178" t="s">
        <v>22</v>
      </c>
      <c r="L178">
        <v>1472878800</v>
      </c>
      <c r="M178" s="7">
        <f t="shared" si="14"/>
        <v>42616.208333333328</v>
      </c>
      <c r="N178">
        <v>1473656400</v>
      </c>
      <c r="O178" s="7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 s="4">
        <f t="shared" si="13"/>
        <v>58.997079225994888</v>
      </c>
      <c r="J179" t="s">
        <v>21</v>
      </c>
      <c r="K179" t="s">
        <v>22</v>
      </c>
      <c r="L179">
        <v>1289800800</v>
      </c>
      <c r="M179" s="7">
        <f t="shared" si="14"/>
        <v>40497.25</v>
      </c>
      <c r="N179">
        <v>1291960800</v>
      </c>
      <c r="O179" s="7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 s="4">
        <f t="shared" si="13"/>
        <v>32.985714285714288</v>
      </c>
      <c r="J180" t="s">
        <v>21</v>
      </c>
      <c r="K180" t="s">
        <v>22</v>
      </c>
      <c r="L180">
        <v>1505970000</v>
      </c>
      <c r="M180" s="7">
        <f t="shared" si="14"/>
        <v>42999.208333333328</v>
      </c>
      <c r="N180">
        <v>1506747600</v>
      </c>
      <c r="O180" s="7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 s="4">
        <f t="shared" si="13"/>
        <v>45.005654509471306</v>
      </c>
      <c r="J181" t="s">
        <v>15</v>
      </c>
      <c r="K181" t="s">
        <v>16</v>
      </c>
      <c r="L181">
        <v>1363496400</v>
      </c>
      <c r="M181" s="7">
        <f t="shared" si="14"/>
        <v>41350.208333333336</v>
      </c>
      <c r="N181">
        <v>1363582800</v>
      </c>
      <c r="O181" s="7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 s="4">
        <f t="shared" si="13"/>
        <v>81.98196487897485</v>
      </c>
      <c r="J182" t="s">
        <v>26</v>
      </c>
      <c r="K182" t="s">
        <v>27</v>
      </c>
      <c r="L182">
        <v>1269234000</v>
      </c>
      <c r="M182" s="7">
        <f t="shared" si="14"/>
        <v>40259.208333333336</v>
      </c>
      <c r="N182">
        <v>1269666000</v>
      </c>
      <c r="O182" s="7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 s="4">
        <f t="shared" si="13"/>
        <v>39.080882352941174</v>
      </c>
      <c r="J183" t="s">
        <v>21</v>
      </c>
      <c r="K183" t="s">
        <v>22</v>
      </c>
      <c r="L183">
        <v>1507093200</v>
      </c>
      <c r="M183" s="7">
        <f t="shared" si="14"/>
        <v>43012.208333333328</v>
      </c>
      <c r="N183">
        <v>1508648400</v>
      </c>
      <c r="O183" s="7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 s="4">
        <f t="shared" si="13"/>
        <v>58.996383363471971</v>
      </c>
      <c r="J184" t="s">
        <v>36</v>
      </c>
      <c r="K184" t="s">
        <v>37</v>
      </c>
      <c r="L184">
        <v>1560574800</v>
      </c>
      <c r="M184" s="7">
        <f t="shared" si="14"/>
        <v>43631.208333333328</v>
      </c>
      <c r="N184">
        <v>1561957200</v>
      </c>
      <c r="O184" s="7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 s="4">
        <f t="shared" si="13"/>
        <v>40.988372093023258</v>
      </c>
      <c r="J185" t="s">
        <v>15</v>
      </c>
      <c r="K185" t="s">
        <v>16</v>
      </c>
      <c r="L185">
        <v>1284008400</v>
      </c>
      <c r="M185" s="7">
        <f t="shared" si="14"/>
        <v>40430.208333333336</v>
      </c>
      <c r="N185">
        <v>1285131600</v>
      </c>
      <c r="O185" s="7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 s="4">
        <f t="shared" si="13"/>
        <v>31.029411764705884</v>
      </c>
      <c r="J186" t="s">
        <v>21</v>
      </c>
      <c r="K186" t="s">
        <v>22</v>
      </c>
      <c r="L186">
        <v>1556859600</v>
      </c>
      <c r="M186" s="7">
        <f t="shared" si="14"/>
        <v>43588.208333333328</v>
      </c>
      <c r="N186">
        <v>1556946000</v>
      </c>
      <c r="O186" s="7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 s="4">
        <f t="shared" si="13"/>
        <v>37.789473684210527</v>
      </c>
      <c r="J187" t="s">
        <v>21</v>
      </c>
      <c r="K187" t="s">
        <v>22</v>
      </c>
      <c r="L187">
        <v>1526187600</v>
      </c>
      <c r="M187" s="7">
        <f t="shared" si="14"/>
        <v>43233.208333333328</v>
      </c>
      <c r="N187">
        <v>1527138000</v>
      </c>
      <c r="O187" s="7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 s="4">
        <f t="shared" si="13"/>
        <v>32.006772009029348</v>
      </c>
      <c r="J188" t="s">
        <v>21</v>
      </c>
      <c r="K188" t="s">
        <v>22</v>
      </c>
      <c r="L188">
        <v>1400821200</v>
      </c>
      <c r="M188" s="7">
        <f t="shared" si="14"/>
        <v>41782.208333333336</v>
      </c>
      <c r="N188">
        <v>1402117200</v>
      </c>
      <c r="O188" s="7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 s="4">
        <f t="shared" si="13"/>
        <v>95.966712898751737</v>
      </c>
      <c r="J189" t="s">
        <v>15</v>
      </c>
      <c r="K189" t="s">
        <v>16</v>
      </c>
      <c r="L189">
        <v>1361599200</v>
      </c>
      <c r="M189" s="7">
        <f t="shared" si="14"/>
        <v>41328.25</v>
      </c>
      <c r="N189">
        <v>1364014800</v>
      </c>
      <c r="O189" s="7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 s="4">
        <f t="shared" si="13"/>
        <v>75</v>
      </c>
      <c r="J190" t="s">
        <v>107</v>
      </c>
      <c r="K190" t="s">
        <v>108</v>
      </c>
      <c r="L190">
        <v>1417500000</v>
      </c>
      <c r="M190" s="7">
        <f t="shared" si="14"/>
        <v>41975.25</v>
      </c>
      <c r="N190">
        <v>1417586400</v>
      </c>
      <c r="O190" s="7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 s="4">
        <f t="shared" si="13"/>
        <v>102.0498866213152</v>
      </c>
      <c r="J191" t="s">
        <v>21</v>
      </c>
      <c r="K191" t="s">
        <v>22</v>
      </c>
      <c r="L191">
        <v>1457071200</v>
      </c>
      <c r="M191" s="7">
        <f t="shared" si="14"/>
        <v>42433.25</v>
      </c>
      <c r="N191">
        <v>1457071200</v>
      </c>
      <c r="O191" s="7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 s="4">
        <f t="shared" si="13"/>
        <v>105.75</v>
      </c>
      <c r="J192" t="s">
        <v>21</v>
      </c>
      <c r="K192" t="s">
        <v>22</v>
      </c>
      <c r="L192">
        <v>1370322000</v>
      </c>
      <c r="M192" s="7">
        <f t="shared" si="14"/>
        <v>41429.208333333336</v>
      </c>
      <c r="N192">
        <v>1370408400</v>
      </c>
      <c r="O192" s="7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 s="4">
        <f t="shared" si="13"/>
        <v>37.069767441860463</v>
      </c>
      <c r="J193" t="s">
        <v>107</v>
      </c>
      <c r="K193" t="s">
        <v>108</v>
      </c>
      <c r="L193">
        <v>1552366800</v>
      </c>
      <c r="M193" s="7">
        <f t="shared" si="14"/>
        <v>43536.208333333328</v>
      </c>
      <c r="N193">
        <v>1552626000</v>
      </c>
      <c r="O193" s="7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 s="4">
        <f t="shared" si="13"/>
        <v>35.049382716049379</v>
      </c>
      <c r="J194" t="s">
        <v>21</v>
      </c>
      <c r="K194" t="s">
        <v>22</v>
      </c>
      <c r="L194">
        <v>1403845200</v>
      </c>
      <c r="M194" s="7">
        <f t="shared" si="14"/>
        <v>41817.208333333336</v>
      </c>
      <c r="N194">
        <v>1404190800</v>
      </c>
      <c r="O194" s="7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ROUND((E195/D195)*100,0)</f>
        <v>46</v>
      </c>
      <c r="G195" t="s">
        <v>14</v>
      </c>
      <c r="H195">
        <v>65</v>
      </c>
      <c r="I195" s="4">
        <f t="shared" ref="I195:I258" si="19">IFERROR(E195/H195,0)</f>
        <v>46.338461538461537</v>
      </c>
      <c r="J195" t="s">
        <v>21</v>
      </c>
      <c r="K195" t="s">
        <v>22</v>
      </c>
      <c r="L195">
        <v>1523163600</v>
      </c>
      <c r="M195" s="7">
        <f t="shared" ref="M195:M258" si="20">(((L195/60)/60)/24)+DATE(1970,1,1)</f>
        <v>43198.208333333328</v>
      </c>
      <c r="N195">
        <v>1523509200</v>
      </c>
      <c r="O195" s="7">
        <f t="shared" ref="O195:O258" si="21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LEFT(R195,FIND("/",R195)-1)</f>
        <v>music</v>
      </c>
      <c r="T195" t="str">
        <f t="shared" ref="T195:T258" si="23">RIGHT(R195,LEN(R195)-FIND("/",R195))</f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 s="4">
        <f t="shared" si="19"/>
        <v>69.174603174603178</v>
      </c>
      <c r="J196" t="s">
        <v>21</v>
      </c>
      <c r="K196" t="s">
        <v>22</v>
      </c>
      <c r="L196">
        <v>1442206800</v>
      </c>
      <c r="M196" s="7">
        <f t="shared" si="20"/>
        <v>42261.208333333328</v>
      </c>
      <c r="N196">
        <v>1443589200</v>
      </c>
      <c r="O196" s="7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 s="4">
        <f t="shared" si="19"/>
        <v>109.07824427480917</v>
      </c>
      <c r="J197" t="s">
        <v>21</v>
      </c>
      <c r="K197" t="s">
        <v>22</v>
      </c>
      <c r="L197">
        <v>1532840400</v>
      </c>
      <c r="M197" s="7">
        <f t="shared" si="20"/>
        <v>43310.208333333328</v>
      </c>
      <c r="N197">
        <v>1533445200</v>
      </c>
      <c r="O197" s="7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 s="4">
        <f t="shared" si="19"/>
        <v>51.78</v>
      </c>
      <c r="J198" t="s">
        <v>36</v>
      </c>
      <c r="K198" t="s">
        <v>37</v>
      </c>
      <c r="L198">
        <v>1472878800</v>
      </c>
      <c r="M198" s="7">
        <f t="shared" si="20"/>
        <v>42616.208333333328</v>
      </c>
      <c r="N198">
        <v>1474520400</v>
      </c>
      <c r="O198" s="7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 s="4">
        <f t="shared" si="19"/>
        <v>82.010055304172951</v>
      </c>
      <c r="J199" t="s">
        <v>21</v>
      </c>
      <c r="K199" t="s">
        <v>22</v>
      </c>
      <c r="L199">
        <v>1498194000</v>
      </c>
      <c r="M199" s="7">
        <f t="shared" si="20"/>
        <v>42909.208333333328</v>
      </c>
      <c r="N199">
        <v>1499403600</v>
      </c>
      <c r="O199" s="7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 s="4">
        <f t="shared" si="19"/>
        <v>35.958333333333336</v>
      </c>
      <c r="J200" t="s">
        <v>21</v>
      </c>
      <c r="K200" t="s">
        <v>22</v>
      </c>
      <c r="L200">
        <v>1281070800</v>
      </c>
      <c r="M200" s="7">
        <f t="shared" si="20"/>
        <v>40396.208333333336</v>
      </c>
      <c r="N200">
        <v>1283576400</v>
      </c>
      <c r="O200" s="7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 s="4">
        <f t="shared" si="19"/>
        <v>74.461538461538467</v>
      </c>
      <c r="J201" t="s">
        <v>21</v>
      </c>
      <c r="K201" t="s">
        <v>22</v>
      </c>
      <c r="L201">
        <v>1436245200</v>
      </c>
      <c r="M201" s="7">
        <f t="shared" si="20"/>
        <v>42192.208333333328</v>
      </c>
      <c r="N201">
        <v>1436590800</v>
      </c>
      <c r="O201" s="7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 s="4">
        <f t="shared" si="19"/>
        <v>2</v>
      </c>
      <c r="J202" t="s">
        <v>15</v>
      </c>
      <c r="K202" t="s">
        <v>16</v>
      </c>
      <c r="L202">
        <v>1269493200</v>
      </c>
      <c r="M202" s="7">
        <f t="shared" si="20"/>
        <v>40262.208333333336</v>
      </c>
      <c r="N202">
        <v>1270443600</v>
      </c>
      <c r="O202" s="7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 s="4">
        <f t="shared" si="19"/>
        <v>91.114649681528661</v>
      </c>
      <c r="J203" t="s">
        <v>21</v>
      </c>
      <c r="K203" t="s">
        <v>22</v>
      </c>
      <c r="L203">
        <v>1406264400</v>
      </c>
      <c r="M203" s="7">
        <f t="shared" si="20"/>
        <v>41845.208333333336</v>
      </c>
      <c r="N203">
        <v>1407819600</v>
      </c>
      <c r="O203" s="7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 s="4">
        <f t="shared" si="19"/>
        <v>79.792682926829272</v>
      </c>
      <c r="J204" t="s">
        <v>21</v>
      </c>
      <c r="K204" t="s">
        <v>22</v>
      </c>
      <c r="L204">
        <v>1317531600</v>
      </c>
      <c r="M204" s="7">
        <f t="shared" si="20"/>
        <v>40818.208333333336</v>
      </c>
      <c r="N204">
        <v>1317877200</v>
      </c>
      <c r="O204" s="7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 s="4">
        <f t="shared" si="19"/>
        <v>42.999777678968428</v>
      </c>
      <c r="J205" t="s">
        <v>26</v>
      </c>
      <c r="K205" t="s">
        <v>27</v>
      </c>
      <c r="L205">
        <v>1484632800</v>
      </c>
      <c r="M205" s="7">
        <f t="shared" si="20"/>
        <v>42752.25</v>
      </c>
      <c r="N205">
        <v>1484805600</v>
      </c>
      <c r="O205" s="7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 s="4">
        <f t="shared" si="19"/>
        <v>63.225000000000001</v>
      </c>
      <c r="J206" t="s">
        <v>21</v>
      </c>
      <c r="K206" t="s">
        <v>22</v>
      </c>
      <c r="L206">
        <v>1301806800</v>
      </c>
      <c r="M206" s="7">
        <f t="shared" si="20"/>
        <v>40636.208333333336</v>
      </c>
      <c r="N206">
        <v>1302670800</v>
      </c>
      <c r="O206" s="7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 s="4">
        <f t="shared" si="19"/>
        <v>70.174999999999997</v>
      </c>
      <c r="J207" t="s">
        <v>21</v>
      </c>
      <c r="K207" t="s">
        <v>22</v>
      </c>
      <c r="L207">
        <v>1539752400</v>
      </c>
      <c r="M207" s="7">
        <f t="shared" si="20"/>
        <v>43390.208333333328</v>
      </c>
      <c r="N207">
        <v>1540789200</v>
      </c>
      <c r="O207" s="7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 s="4">
        <f t="shared" si="19"/>
        <v>61.333333333333336</v>
      </c>
      <c r="J208" t="s">
        <v>21</v>
      </c>
      <c r="K208" t="s">
        <v>22</v>
      </c>
      <c r="L208">
        <v>1267250400</v>
      </c>
      <c r="M208" s="7">
        <f t="shared" si="20"/>
        <v>40236.25</v>
      </c>
      <c r="N208">
        <v>1268028000</v>
      </c>
      <c r="O208" s="7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 s="4">
        <f t="shared" si="19"/>
        <v>99</v>
      </c>
      <c r="J209" t="s">
        <v>21</v>
      </c>
      <c r="K209" t="s">
        <v>22</v>
      </c>
      <c r="L209">
        <v>1535432400</v>
      </c>
      <c r="M209" s="7">
        <f t="shared" si="20"/>
        <v>43340.208333333328</v>
      </c>
      <c r="N209">
        <v>1537160400</v>
      </c>
      <c r="O209" s="7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 s="4">
        <f t="shared" si="19"/>
        <v>96.984900146127615</v>
      </c>
      <c r="J210" t="s">
        <v>21</v>
      </c>
      <c r="K210" t="s">
        <v>22</v>
      </c>
      <c r="L210">
        <v>1510207200</v>
      </c>
      <c r="M210" s="7">
        <f t="shared" si="20"/>
        <v>43048.25</v>
      </c>
      <c r="N210">
        <v>1512280800</v>
      </c>
      <c r="O210" s="7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 s="4">
        <f t="shared" si="19"/>
        <v>51.004950495049506</v>
      </c>
      <c r="J211" t="s">
        <v>26</v>
      </c>
      <c r="K211" t="s">
        <v>27</v>
      </c>
      <c r="L211">
        <v>1462510800</v>
      </c>
      <c r="M211" s="7">
        <f t="shared" si="20"/>
        <v>42496.208333333328</v>
      </c>
      <c r="N211">
        <v>1463115600</v>
      </c>
      <c r="O211" s="7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 s="4">
        <f t="shared" si="19"/>
        <v>28.044247787610619</v>
      </c>
      <c r="J212" t="s">
        <v>36</v>
      </c>
      <c r="K212" t="s">
        <v>37</v>
      </c>
      <c r="L212">
        <v>1488520800</v>
      </c>
      <c r="M212" s="7">
        <f t="shared" si="20"/>
        <v>42797.25</v>
      </c>
      <c r="N212">
        <v>1490850000</v>
      </c>
      <c r="O212" s="7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 s="4">
        <f t="shared" si="19"/>
        <v>60.984615384615381</v>
      </c>
      <c r="J213" t="s">
        <v>21</v>
      </c>
      <c r="K213" t="s">
        <v>22</v>
      </c>
      <c r="L213">
        <v>1377579600</v>
      </c>
      <c r="M213" s="7">
        <f t="shared" si="20"/>
        <v>41513.208333333336</v>
      </c>
      <c r="N213">
        <v>1379653200</v>
      </c>
      <c r="O213" s="7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 s="4">
        <f t="shared" si="19"/>
        <v>73.214285714285708</v>
      </c>
      <c r="J214" t="s">
        <v>21</v>
      </c>
      <c r="K214" t="s">
        <v>22</v>
      </c>
      <c r="L214">
        <v>1576389600</v>
      </c>
      <c r="M214" s="7">
        <f t="shared" si="20"/>
        <v>43814.25</v>
      </c>
      <c r="N214">
        <v>1580364000</v>
      </c>
      <c r="O214" s="7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 s="4">
        <f t="shared" si="19"/>
        <v>39.997435299603637</v>
      </c>
      <c r="J215" t="s">
        <v>21</v>
      </c>
      <c r="K215" t="s">
        <v>22</v>
      </c>
      <c r="L215">
        <v>1289019600</v>
      </c>
      <c r="M215" s="7">
        <f t="shared" si="20"/>
        <v>40488.208333333336</v>
      </c>
      <c r="N215">
        <v>1289714400</v>
      </c>
      <c r="O215" s="7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 s="4">
        <f t="shared" si="19"/>
        <v>86.812121212121212</v>
      </c>
      <c r="J216" t="s">
        <v>21</v>
      </c>
      <c r="K216" t="s">
        <v>22</v>
      </c>
      <c r="L216">
        <v>1282194000</v>
      </c>
      <c r="M216" s="7">
        <f t="shared" si="20"/>
        <v>40409.208333333336</v>
      </c>
      <c r="N216">
        <v>1282712400</v>
      </c>
      <c r="O216" s="7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 s="4">
        <f t="shared" si="19"/>
        <v>42.125874125874127</v>
      </c>
      <c r="J217" t="s">
        <v>21</v>
      </c>
      <c r="K217" t="s">
        <v>22</v>
      </c>
      <c r="L217">
        <v>1550037600</v>
      </c>
      <c r="M217" s="7">
        <f t="shared" si="20"/>
        <v>43509.25</v>
      </c>
      <c r="N217">
        <v>1550210400</v>
      </c>
      <c r="O217" s="7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 s="4">
        <f t="shared" si="19"/>
        <v>103.97851239669421</v>
      </c>
      <c r="J218" t="s">
        <v>21</v>
      </c>
      <c r="K218" t="s">
        <v>22</v>
      </c>
      <c r="L218">
        <v>1321941600</v>
      </c>
      <c r="M218" s="7">
        <f t="shared" si="20"/>
        <v>40869.25</v>
      </c>
      <c r="N218">
        <v>1322114400</v>
      </c>
      <c r="O218" s="7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 s="4">
        <f t="shared" si="19"/>
        <v>62.003211991434689</v>
      </c>
      <c r="J219" t="s">
        <v>21</v>
      </c>
      <c r="K219" t="s">
        <v>22</v>
      </c>
      <c r="L219">
        <v>1556427600</v>
      </c>
      <c r="M219" s="7">
        <f t="shared" si="20"/>
        <v>43583.208333333328</v>
      </c>
      <c r="N219">
        <v>1557205200</v>
      </c>
      <c r="O219" s="7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 s="4">
        <f t="shared" si="19"/>
        <v>31.005037783375315</v>
      </c>
      <c r="J220" t="s">
        <v>40</v>
      </c>
      <c r="K220" t="s">
        <v>41</v>
      </c>
      <c r="L220">
        <v>1320991200</v>
      </c>
      <c r="M220" s="7">
        <f t="shared" si="20"/>
        <v>40858.25</v>
      </c>
      <c r="N220">
        <v>1323928800</v>
      </c>
      <c r="O220" s="7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 s="4">
        <f t="shared" si="19"/>
        <v>89.991552956465242</v>
      </c>
      <c r="J221" t="s">
        <v>21</v>
      </c>
      <c r="K221" t="s">
        <v>22</v>
      </c>
      <c r="L221">
        <v>1345093200</v>
      </c>
      <c r="M221" s="7">
        <f t="shared" si="20"/>
        <v>41137.208333333336</v>
      </c>
      <c r="N221">
        <v>1346130000</v>
      </c>
      <c r="O221" s="7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 s="4">
        <f t="shared" si="19"/>
        <v>39.235294117647058</v>
      </c>
      <c r="J222" t="s">
        <v>21</v>
      </c>
      <c r="K222" t="s">
        <v>22</v>
      </c>
      <c r="L222">
        <v>1309496400</v>
      </c>
      <c r="M222" s="7">
        <f t="shared" si="20"/>
        <v>40725.208333333336</v>
      </c>
      <c r="N222">
        <v>1311051600</v>
      </c>
      <c r="O222" s="7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 s="4">
        <f t="shared" si="19"/>
        <v>54.993116108306566</v>
      </c>
      <c r="J223" t="s">
        <v>21</v>
      </c>
      <c r="K223" t="s">
        <v>22</v>
      </c>
      <c r="L223">
        <v>1340254800</v>
      </c>
      <c r="M223" s="7">
        <f t="shared" si="20"/>
        <v>41081.208333333336</v>
      </c>
      <c r="N223">
        <v>1340427600</v>
      </c>
      <c r="O223" s="7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 s="4">
        <f t="shared" si="19"/>
        <v>47.992753623188406</v>
      </c>
      <c r="J224" t="s">
        <v>21</v>
      </c>
      <c r="K224" t="s">
        <v>22</v>
      </c>
      <c r="L224">
        <v>1412226000</v>
      </c>
      <c r="M224" s="7">
        <f t="shared" si="20"/>
        <v>41914.208333333336</v>
      </c>
      <c r="N224">
        <v>1412312400</v>
      </c>
      <c r="O224" s="7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 s="4">
        <f t="shared" si="19"/>
        <v>87.966702470461868</v>
      </c>
      <c r="J225" t="s">
        <v>21</v>
      </c>
      <c r="K225" t="s">
        <v>22</v>
      </c>
      <c r="L225">
        <v>1458104400</v>
      </c>
      <c r="M225" s="7">
        <f t="shared" si="20"/>
        <v>42445.208333333328</v>
      </c>
      <c r="N225">
        <v>1459314000</v>
      </c>
      <c r="O225" s="7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 s="4">
        <f t="shared" si="19"/>
        <v>51.999165275459099</v>
      </c>
      <c r="J226" t="s">
        <v>21</v>
      </c>
      <c r="K226" t="s">
        <v>22</v>
      </c>
      <c r="L226">
        <v>1411534800</v>
      </c>
      <c r="M226" s="7">
        <f t="shared" si="20"/>
        <v>41906.208333333336</v>
      </c>
      <c r="N226">
        <v>1415426400</v>
      </c>
      <c r="O226" s="7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 s="4">
        <f t="shared" si="19"/>
        <v>29.999659863945578</v>
      </c>
      <c r="J227" t="s">
        <v>21</v>
      </c>
      <c r="K227" t="s">
        <v>22</v>
      </c>
      <c r="L227">
        <v>1399093200</v>
      </c>
      <c r="M227" s="7">
        <f t="shared" si="20"/>
        <v>41762.208333333336</v>
      </c>
      <c r="N227">
        <v>1399093200</v>
      </c>
      <c r="O227" s="7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 s="4">
        <f t="shared" si="19"/>
        <v>98.205357142857139</v>
      </c>
      <c r="J228" t="s">
        <v>21</v>
      </c>
      <c r="K228" t="s">
        <v>22</v>
      </c>
      <c r="L228">
        <v>1270702800</v>
      </c>
      <c r="M228" s="7">
        <f t="shared" si="20"/>
        <v>40276.208333333336</v>
      </c>
      <c r="N228">
        <v>1273899600</v>
      </c>
      <c r="O228" s="7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 s="4">
        <f t="shared" si="19"/>
        <v>108.96182396606575</v>
      </c>
      <c r="J229" t="s">
        <v>21</v>
      </c>
      <c r="K229" t="s">
        <v>22</v>
      </c>
      <c r="L229">
        <v>1431666000</v>
      </c>
      <c r="M229" s="7">
        <f t="shared" si="20"/>
        <v>42139.208333333328</v>
      </c>
      <c r="N229">
        <v>1432184400</v>
      </c>
      <c r="O229" s="7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 s="4">
        <f t="shared" si="19"/>
        <v>66.998379254457049</v>
      </c>
      <c r="J230" t="s">
        <v>21</v>
      </c>
      <c r="K230" t="s">
        <v>22</v>
      </c>
      <c r="L230">
        <v>1472619600</v>
      </c>
      <c r="M230" s="7">
        <f t="shared" si="20"/>
        <v>42613.208333333328</v>
      </c>
      <c r="N230">
        <v>1474779600</v>
      </c>
      <c r="O230" s="7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 s="4">
        <f t="shared" si="19"/>
        <v>64.99333594668758</v>
      </c>
      <c r="J231" t="s">
        <v>21</v>
      </c>
      <c r="K231" t="s">
        <v>22</v>
      </c>
      <c r="L231">
        <v>1496293200</v>
      </c>
      <c r="M231" s="7">
        <f t="shared" si="20"/>
        <v>42887.208333333328</v>
      </c>
      <c r="N231">
        <v>1500440400</v>
      </c>
      <c r="O231" s="7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 s="4">
        <f t="shared" si="19"/>
        <v>99.841584158415841</v>
      </c>
      <c r="J232" t="s">
        <v>21</v>
      </c>
      <c r="K232" t="s">
        <v>22</v>
      </c>
      <c r="L232">
        <v>1575612000</v>
      </c>
      <c r="M232" s="7">
        <f t="shared" si="20"/>
        <v>43805.25</v>
      </c>
      <c r="N232">
        <v>1575612000</v>
      </c>
      <c r="O232" s="7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 s="4">
        <f t="shared" si="19"/>
        <v>82.432835820895519</v>
      </c>
      <c r="J233" t="s">
        <v>21</v>
      </c>
      <c r="K233" t="s">
        <v>22</v>
      </c>
      <c r="L233">
        <v>1369112400</v>
      </c>
      <c r="M233" s="7">
        <f t="shared" si="20"/>
        <v>41415.208333333336</v>
      </c>
      <c r="N233">
        <v>1374123600</v>
      </c>
      <c r="O233" s="7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 s="4">
        <f t="shared" si="19"/>
        <v>63.293478260869563</v>
      </c>
      <c r="J234" t="s">
        <v>21</v>
      </c>
      <c r="K234" t="s">
        <v>22</v>
      </c>
      <c r="L234">
        <v>1469422800</v>
      </c>
      <c r="M234" s="7">
        <f t="shared" si="20"/>
        <v>42576.208333333328</v>
      </c>
      <c r="N234">
        <v>1469509200</v>
      </c>
      <c r="O234" s="7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 s="4">
        <f t="shared" si="19"/>
        <v>96.774193548387103</v>
      </c>
      <c r="J235" t="s">
        <v>21</v>
      </c>
      <c r="K235" t="s">
        <v>22</v>
      </c>
      <c r="L235">
        <v>1307854800</v>
      </c>
      <c r="M235" s="7">
        <f t="shared" si="20"/>
        <v>40706.208333333336</v>
      </c>
      <c r="N235">
        <v>1309237200</v>
      </c>
      <c r="O235" s="7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 s="4">
        <f t="shared" si="19"/>
        <v>54.906040268456373</v>
      </c>
      <c r="J236" t="s">
        <v>107</v>
      </c>
      <c r="K236" t="s">
        <v>108</v>
      </c>
      <c r="L236">
        <v>1503378000</v>
      </c>
      <c r="M236" s="7">
        <f t="shared" si="20"/>
        <v>42969.208333333328</v>
      </c>
      <c r="N236">
        <v>1503982800</v>
      </c>
      <c r="O236" s="7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 s="4">
        <f t="shared" si="19"/>
        <v>39.010869565217391</v>
      </c>
      <c r="J237" t="s">
        <v>21</v>
      </c>
      <c r="K237" t="s">
        <v>22</v>
      </c>
      <c r="L237">
        <v>1486965600</v>
      </c>
      <c r="M237" s="7">
        <f t="shared" si="20"/>
        <v>42779.25</v>
      </c>
      <c r="N237">
        <v>1487397600</v>
      </c>
      <c r="O237" s="7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 s="4">
        <f t="shared" si="19"/>
        <v>75.84210526315789</v>
      </c>
      <c r="J238" t="s">
        <v>26</v>
      </c>
      <c r="K238" t="s">
        <v>27</v>
      </c>
      <c r="L238">
        <v>1561438800</v>
      </c>
      <c r="M238" s="7">
        <f t="shared" si="20"/>
        <v>43641.208333333328</v>
      </c>
      <c r="N238">
        <v>1562043600</v>
      </c>
      <c r="O238" s="7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 s="4">
        <f t="shared" si="19"/>
        <v>45.051671732522799</v>
      </c>
      <c r="J239" t="s">
        <v>21</v>
      </c>
      <c r="K239" t="s">
        <v>22</v>
      </c>
      <c r="L239">
        <v>1398402000</v>
      </c>
      <c r="M239" s="7">
        <f t="shared" si="20"/>
        <v>41754.208333333336</v>
      </c>
      <c r="N239">
        <v>1398574800</v>
      </c>
      <c r="O239" s="7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 s="4">
        <f t="shared" si="19"/>
        <v>104.51546391752578</v>
      </c>
      <c r="J240" t="s">
        <v>36</v>
      </c>
      <c r="K240" t="s">
        <v>37</v>
      </c>
      <c r="L240">
        <v>1513231200</v>
      </c>
      <c r="M240" s="7">
        <f t="shared" si="20"/>
        <v>43083.25</v>
      </c>
      <c r="N240">
        <v>1515391200</v>
      </c>
      <c r="O240" s="7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 s="4">
        <f t="shared" si="19"/>
        <v>76.268292682926827</v>
      </c>
      <c r="J241" t="s">
        <v>21</v>
      </c>
      <c r="K241" t="s">
        <v>22</v>
      </c>
      <c r="L241">
        <v>1440824400</v>
      </c>
      <c r="M241" s="7">
        <f t="shared" si="20"/>
        <v>42245.208333333328</v>
      </c>
      <c r="N241">
        <v>1441170000</v>
      </c>
      <c r="O241" s="7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 s="4">
        <f t="shared" si="19"/>
        <v>69.015695067264573</v>
      </c>
      <c r="J242" t="s">
        <v>21</v>
      </c>
      <c r="K242" t="s">
        <v>22</v>
      </c>
      <c r="L242">
        <v>1281070800</v>
      </c>
      <c r="M242" s="7">
        <f t="shared" si="20"/>
        <v>40396.208333333336</v>
      </c>
      <c r="N242">
        <v>1281157200</v>
      </c>
      <c r="O242" s="7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 s="4">
        <f t="shared" si="19"/>
        <v>101.97684085510689</v>
      </c>
      <c r="J243" t="s">
        <v>26</v>
      </c>
      <c r="K243" t="s">
        <v>27</v>
      </c>
      <c r="L243">
        <v>1397365200</v>
      </c>
      <c r="M243" s="7">
        <f t="shared" si="20"/>
        <v>41742.208333333336</v>
      </c>
      <c r="N243">
        <v>1398229200</v>
      </c>
      <c r="O243" s="7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 s="4">
        <f t="shared" si="19"/>
        <v>42.915999999999997</v>
      </c>
      <c r="J244" t="s">
        <v>21</v>
      </c>
      <c r="K244" t="s">
        <v>22</v>
      </c>
      <c r="L244">
        <v>1494392400</v>
      </c>
      <c r="M244" s="7">
        <f t="shared" si="20"/>
        <v>42865.208333333328</v>
      </c>
      <c r="N244">
        <v>1495256400</v>
      </c>
      <c r="O244" s="7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 s="4">
        <f t="shared" si="19"/>
        <v>43.025210084033617</v>
      </c>
      <c r="J245" t="s">
        <v>21</v>
      </c>
      <c r="K245" t="s">
        <v>22</v>
      </c>
      <c r="L245">
        <v>1520143200</v>
      </c>
      <c r="M245" s="7">
        <f t="shared" si="20"/>
        <v>43163.25</v>
      </c>
      <c r="N245">
        <v>1520402400</v>
      </c>
      <c r="O245" s="7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 s="4">
        <f t="shared" si="19"/>
        <v>75.245283018867923</v>
      </c>
      <c r="J246" t="s">
        <v>21</v>
      </c>
      <c r="K246" t="s">
        <v>22</v>
      </c>
      <c r="L246">
        <v>1405314000</v>
      </c>
      <c r="M246" s="7">
        <f t="shared" si="20"/>
        <v>41834.208333333336</v>
      </c>
      <c r="N246">
        <v>1409806800</v>
      </c>
      <c r="O246" s="7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 s="4">
        <f t="shared" si="19"/>
        <v>69.023364485981304</v>
      </c>
      <c r="J247" t="s">
        <v>21</v>
      </c>
      <c r="K247" t="s">
        <v>22</v>
      </c>
      <c r="L247">
        <v>1396846800</v>
      </c>
      <c r="M247" s="7">
        <f t="shared" si="20"/>
        <v>41736.208333333336</v>
      </c>
      <c r="N247">
        <v>1396933200</v>
      </c>
      <c r="O247" s="7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 s="4">
        <f t="shared" si="19"/>
        <v>65.986486486486484</v>
      </c>
      <c r="J248" t="s">
        <v>21</v>
      </c>
      <c r="K248" t="s">
        <v>22</v>
      </c>
      <c r="L248">
        <v>1375678800</v>
      </c>
      <c r="M248" s="7">
        <f t="shared" si="20"/>
        <v>41491.208333333336</v>
      </c>
      <c r="N248">
        <v>1376024400</v>
      </c>
      <c r="O248" s="7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 s="4">
        <f t="shared" si="19"/>
        <v>98.013800424628457</v>
      </c>
      <c r="J249" t="s">
        <v>21</v>
      </c>
      <c r="K249" t="s">
        <v>22</v>
      </c>
      <c r="L249">
        <v>1482386400</v>
      </c>
      <c r="M249" s="7">
        <f t="shared" si="20"/>
        <v>42726.25</v>
      </c>
      <c r="N249">
        <v>1483682400</v>
      </c>
      <c r="O249" s="7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 s="4">
        <f t="shared" si="19"/>
        <v>60.105504587155963</v>
      </c>
      <c r="J250" t="s">
        <v>26</v>
      </c>
      <c r="K250" t="s">
        <v>27</v>
      </c>
      <c r="L250">
        <v>1420005600</v>
      </c>
      <c r="M250" s="7">
        <f t="shared" si="20"/>
        <v>42004.25</v>
      </c>
      <c r="N250">
        <v>1420437600</v>
      </c>
      <c r="O250" s="7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 s="4">
        <f t="shared" si="19"/>
        <v>26.000773395204948</v>
      </c>
      <c r="J251" t="s">
        <v>21</v>
      </c>
      <c r="K251" t="s">
        <v>22</v>
      </c>
      <c r="L251">
        <v>1420178400</v>
      </c>
      <c r="M251" s="7">
        <f t="shared" si="20"/>
        <v>42006.25</v>
      </c>
      <c r="N251">
        <v>1420783200</v>
      </c>
      <c r="O251" s="7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 s="4">
        <f t="shared" si="19"/>
        <v>3</v>
      </c>
      <c r="J252" t="s">
        <v>21</v>
      </c>
      <c r="K252" t="s">
        <v>22</v>
      </c>
      <c r="L252">
        <v>1264399200</v>
      </c>
      <c r="M252" s="7">
        <f t="shared" si="20"/>
        <v>40203.25</v>
      </c>
      <c r="N252">
        <v>1267423200</v>
      </c>
      <c r="O252" s="7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 s="4">
        <f t="shared" si="19"/>
        <v>38.019801980198018</v>
      </c>
      <c r="J253" t="s">
        <v>21</v>
      </c>
      <c r="K253" t="s">
        <v>22</v>
      </c>
      <c r="L253">
        <v>1355032800</v>
      </c>
      <c r="M253" s="7">
        <f t="shared" si="20"/>
        <v>41252.25</v>
      </c>
      <c r="N253">
        <v>1355205600</v>
      </c>
      <c r="O253" s="7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 s="4">
        <f t="shared" si="19"/>
        <v>106.15254237288136</v>
      </c>
      <c r="J254" t="s">
        <v>21</v>
      </c>
      <c r="K254" t="s">
        <v>22</v>
      </c>
      <c r="L254">
        <v>1382677200</v>
      </c>
      <c r="M254" s="7">
        <f t="shared" si="20"/>
        <v>41572.208333333336</v>
      </c>
      <c r="N254">
        <v>1383109200</v>
      </c>
      <c r="O254" s="7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 s="4">
        <f t="shared" si="19"/>
        <v>81.019475655430711</v>
      </c>
      <c r="J255" t="s">
        <v>15</v>
      </c>
      <c r="K255" t="s">
        <v>16</v>
      </c>
      <c r="L255">
        <v>1302238800</v>
      </c>
      <c r="M255" s="7">
        <f t="shared" si="20"/>
        <v>40641.208333333336</v>
      </c>
      <c r="N255">
        <v>1303275600</v>
      </c>
      <c r="O255" s="7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 s="4">
        <f t="shared" si="19"/>
        <v>96.647727272727266</v>
      </c>
      <c r="J256" t="s">
        <v>21</v>
      </c>
      <c r="K256" t="s">
        <v>22</v>
      </c>
      <c r="L256">
        <v>1487656800</v>
      </c>
      <c r="M256" s="7">
        <f t="shared" si="20"/>
        <v>42787.25</v>
      </c>
      <c r="N256">
        <v>1487829600</v>
      </c>
      <c r="O256" s="7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 s="4">
        <f t="shared" si="19"/>
        <v>57.003535651149086</v>
      </c>
      <c r="J257" t="s">
        <v>21</v>
      </c>
      <c r="K257" t="s">
        <v>22</v>
      </c>
      <c r="L257">
        <v>1297836000</v>
      </c>
      <c r="M257" s="7">
        <f t="shared" si="20"/>
        <v>40590.25</v>
      </c>
      <c r="N257">
        <v>1298268000</v>
      </c>
      <c r="O257" s="7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 s="4">
        <f t="shared" si="19"/>
        <v>63.93333333333333</v>
      </c>
      <c r="J258" t="s">
        <v>40</v>
      </c>
      <c r="K258" t="s">
        <v>41</v>
      </c>
      <c r="L258">
        <v>1453615200</v>
      </c>
      <c r="M258" s="7">
        <f t="shared" si="20"/>
        <v>42393.25</v>
      </c>
      <c r="N258">
        <v>1456812000</v>
      </c>
      <c r="O258" s="7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ROUND((E259/D259)*100,0)</f>
        <v>146</v>
      </c>
      <c r="G259" t="s">
        <v>20</v>
      </c>
      <c r="H259">
        <v>92</v>
      </c>
      <c r="I259" s="4">
        <f t="shared" ref="I259:I322" si="25">IFERROR(E259/H259,0)</f>
        <v>90.456521739130437</v>
      </c>
      <c r="J259" t="s">
        <v>21</v>
      </c>
      <c r="K259" t="s">
        <v>22</v>
      </c>
      <c r="L259">
        <v>1362463200</v>
      </c>
      <c r="M259" s="7">
        <f t="shared" ref="M259:M322" si="26">(((L259/60)/60)/24)+DATE(1970,1,1)</f>
        <v>41338.25</v>
      </c>
      <c r="N259">
        <v>1363669200</v>
      </c>
      <c r="O259" s="7">
        <f t="shared" ref="O259:O322" si="27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LEFT(R259,FIND("/",R259)-1)</f>
        <v>theater</v>
      </c>
      <c r="T259" t="str">
        <f t="shared" ref="T259:T322" si="29">RIGHT(R259,LEN(R259)-FIND("/",R259))</f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 s="4">
        <f t="shared" si="25"/>
        <v>72.172043010752688</v>
      </c>
      <c r="J260" t="s">
        <v>21</v>
      </c>
      <c r="K260" t="s">
        <v>22</v>
      </c>
      <c r="L260">
        <v>1481176800</v>
      </c>
      <c r="M260" s="7">
        <f t="shared" si="26"/>
        <v>42712.25</v>
      </c>
      <c r="N260">
        <v>1482904800</v>
      </c>
      <c r="O260" s="7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 s="4">
        <f t="shared" si="25"/>
        <v>77.934782608695656</v>
      </c>
      <c r="J261" t="s">
        <v>21</v>
      </c>
      <c r="K261" t="s">
        <v>22</v>
      </c>
      <c r="L261">
        <v>1354946400</v>
      </c>
      <c r="M261" s="7">
        <f t="shared" si="26"/>
        <v>41251.25</v>
      </c>
      <c r="N261">
        <v>1356588000</v>
      </c>
      <c r="O261" s="7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 s="4">
        <f t="shared" si="25"/>
        <v>38.065134099616856</v>
      </c>
      <c r="J262" t="s">
        <v>21</v>
      </c>
      <c r="K262" t="s">
        <v>22</v>
      </c>
      <c r="L262">
        <v>1348808400</v>
      </c>
      <c r="M262" s="7">
        <f t="shared" si="26"/>
        <v>41180.208333333336</v>
      </c>
      <c r="N262">
        <v>1349845200</v>
      </c>
      <c r="O262" s="7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 s="4">
        <f t="shared" si="25"/>
        <v>57.936123348017624</v>
      </c>
      <c r="J263" t="s">
        <v>21</v>
      </c>
      <c r="K263" t="s">
        <v>22</v>
      </c>
      <c r="L263">
        <v>1282712400</v>
      </c>
      <c r="M263" s="7">
        <f t="shared" si="26"/>
        <v>40415.208333333336</v>
      </c>
      <c r="N263">
        <v>1283058000</v>
      </c>
      <c r="O263" s="7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 s="4">
        <f t="shared" si="25"/>
        <v>49.794392523364486</v>
      </c>
      <c r="J264" t="s">
        <v>21</v>
      </c>
      <c r="K264" t="s">
        <v>22</v>
      </c>
      <c r="L264">
        <v>1301979600</v>
      </c>
      <c r="M264" s="7">
        <f t="shared" si="26"/>
        <v>40638.208333333336</v>
      </c>
      <c r="N264">
        <v>1304226000</v>
      </c>
      <c r="O264" s="7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 s="4">
        <f t="shared" si="25"/>
        <v>54.050251256281406</v>
      </c>
      <c r="J265" t="s">
        <v>21</v>
      </c>
      <c r="K265" t="s">
        <v>22</v>
      </c>
      <c r="L265">
        <v>1263016800</v>
      </c>
      <c r="M265" s="7">
        <f t="shared" si="26"/>
        <v>40187.25</v>
      </c>
      <c r="N265">
        <v>1263016800</v>
      </c>
      <c r="O265" s="7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 s="4">
        <f t="shared" si="25"/>
        <v>30.002721335268504</v>
      </c>
      <c r="J266" t="s">
        <v>21</v>
      </c>
      <c r="K266" t="s">
        <v>22</v>
      </c>
      <c r="L266">
        <v>1360648800</v>
      </c>
      <c r="M266" s="7">
        <f t="shared" si="26"/>
        <v>41317.25</v>
      </c>
      <c r="N266">
        <v>1362031200</v>
      </c>
      <c r="O266" s="7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 s="4">
        <f t="shared" si="25"/>
        <v>70.127906976744185</v>
      </c>
      <c r="J267" t="s">
        <v>21</v>
      </c>
      <c r="K267" t="s">
        <v>22</v>
      </c>
      <c r="L267">
        <v>1451800800</v>
      </c>
      <c r="M267" s="7">
        <f t="shared" si="26"/>
        <v>42372.25</v>
      </c>
      <c r="N267">
        <v>1455602400</v>
      </c>
      <c r="O267" s="7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 s="4">
        <f t="shared" si="25"/>
        <v>26.996228786926462</v>
      </c>
      <c r="J268" t="s">
        <v>107</v>
      </c>
      <c r="K268" t="s">
        <v>108</v>
      </c>
      <c r="L268">
        <v>1415340000</v>
      </c>
      <c r="M268" s="7">
        <f t="shared" si="26"/>
        <v>41950.25</v>
      </c>
      <c r="N268">
        <v>1418191200</v>
      </c>
      <c r="O268" s="7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 s="4">
        <f t="shared" si="25"/>
        <v>51.990606936416185</v>
      </c>
      <c r="J269" t="s">
        <v>26</v>
      </c>
      <c r="K269" t="s">
        <v>27</v>
      </c>
      <c r="L269">
        <v>1351054800</v>
      </c>
      <c r="M269" s="7">
        <f t="shared" si="26"/>
        <v>41206.208333333336</v>
      </c>
      <c r="N269">
        <v>1352440800</v>
      </c>
      <c r="O269" s="7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 s="4">
        <f t="shared" si="25"/>
        <v>56.416666666666664</v>
      </c>
      <c r="J270" t="s">
        <v>21</v>
      </c>
      <c r="K270" t="s">
        <v>22</v>
      </c>
      <c r="L270">
        <v>1349326800</v>
      </c>
      <c r="M270" s="7">
        <f t="shared" si="26"/>
        <v>41186.208333333336</v>
      </c>
      <c r="N270">
        <v>1353304800</v>
      </c>
      <c r="O270" s="7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 s="4">
        <f t="shared" si="25"/>
        <v>101.63218390804597</v>
      </c>
      <c r="J271" t="s">
        <v>21</v>
      </c>
      <c r="K271" t="s">
        <v>22</v>
      </c>
      <c r="L271">
        <v>1548914400</v>
      </c>
      <c r="M271" s="7">
        <f t="shared" si="26"/>
        <v>43496.25</v>
      </c>
      <c r="N271">
        <v>1550728800</v>
      </c>
      <c r="O271" s="7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 s="4">
        <f t="shared" si="25"/>
        <v>25.005291005291006</v>
      </c>
      <c r="J272" t="s">
        <v>21</v>
      </c>
      <c r="K272" t="s">
        <v>22</v>
      </c>
      <c r="L272">
        <v>1291269600</v>
      </c>
      <c r="M272" s="7">
        <f t="shared" si="26"/>
        <v>40514.25</v>
      </c>
      <c r="N272">
        <v>1291442400</v>
      </c>
      <c r="O272" s="7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 s="4">
        <f t="shared" si="25"/>
        <v>32.016393442622949</v>
      </c>
      <c r="J273" t="s">
        <v>21</v>
      </c>
      <c r="K273" t="s">
        <v>22</v>
      </c>
      <c r="L273">
        <v>1449468000</v>
      </c>
      <c r="M273" s="7">
        <f t="shared" si="26"/>
        <v>42345.25</v>
      </c>
      <c r="N273">
        <v>1452146400</v>
      </c>
      <c r="O273" s="7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 s="4">
        <f t="shared" si="25"/>
        <v>82.021647307286173</v>
      </c>
      <c r="J274" t="s">
        <v>21</v>
      </c>
      <c r="K274" t="s">
        <v>22</v>
      </c>
      <c r="L274">
        <v>1562734800</v>
      </c>
      <c r="M274" s="7">
        <f t="shared" si="26"/>
        <v>43656.208333333328</v>
      </c>
      <c r="N274">
        <v>1564894800</v>
      </c>
      <c r="O274" s="7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 s="4">
        <f t="shared" si="25"/>
        <v>37.957446808510639</v>
      </c>
      <c r="J275" t="s">
        <v>15</v>
      </c>
      <c r="K275" t="s">
        <v>16</v>
      </c>
      <c r="L275">
        <v>1505624400</v>
      </c>
      <c r="M275" s="7">
        <f t="shared" si="26"/>
        <v>42995.208333333328</v>
      </c>
      <c r="N275">
        <v>1505883600</v>
      </c>
      <c r="O275" s="7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 s="4">
        <f t="shared" si="25"/>
        <v>51.533333333333331</v>
      </c>
      <c r="J276" t="s">
        <v>21</v>
      </c>
      <c r="K276" t="s">
        <v>22</v>
      </c>
      <c r="L276">
        <v>1509948000</v>
      </c>
      <c r="M276" s="7">
        <f t="shared" si="26"/>
        <v>43045.25</v>
      </c>
      <c r="N276">
        <v>1510380000</v>
      </c>
      <c r="O276" s="7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 s="4">
        <f t="shared" si="25"/>
        <v>81.198275862068968</v>
      </c>
      <c r="J277" t="s">
        <v>21</v>
      </c>
      <c r="K277" t="s">
        <v>22</v>
      </c>
      <c r="L277">
        <v>1554526800</v>
      </c>
      <c r="M277" s="7">
        <f t="shared" si="26"/>
        <v>43561.208333333328</v>
      </c>
      <c r="N277">
        <v>1555218000</v>
      </c>
      <c r="O277" s="7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 s="4">
        <f t="shared" si="25"/>
        <v>40.030075187969928</v>
      </c>
      <c r="J278" t="s">
        <v>21</v>
      </c>
      <c r="K278" t="s">
        <v>22</v>
      </c>
      <c r="L278">
        <v>1334811600</v>
      </c>
      <c r="M278" s="7">
        <f t="shared" si="26"/>
        <v>41018.208333333336</v>
      </c>
      <c r="N278">
        <v>1335243600</v>
      </c>
      <c r="O278" s="7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 s="4">
        <f t="shared" si="25"/>
        <v>89.939759036144579</v>
      </c>
      <c r="J279" t="s">
        <v>21</v>
      </c>
      <c r="K279" t="s">
        <v>22</v>
      </c>
      <c r="L279">
        <v>1279515600</v>
      </c>
      <c r="M279" s="7">
        <f t="shared" si="26"/>
        <v>40378.208333333336</v>
      </c>
      <c r="N279">
        <v>1279688400</v>
      </c>
      <c r="O279" s="7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 s="4">
        <f t="shared" si="25"/>
        <v>96.692307692307693</v>
      </c>
      <c r="J280" t="s">
        <v>21</v>
      </c>
      <c r="K280" t="s">
        <v>22</v>
      </c>
      <c r="L280">
        <v>1353909600</v>
      </c>
      <c r="M280" s="7">
        <f t="shared" si="26"/>
        <v>41239.25</v>
      </c>
      <c r="N280">
        <v>1356069600</v>
      </c>
      <c r="O280" s="7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 s="4">
        <f t="shared" si="25"/>
        <v>25.010989010989011</v>
      </c>
      <c r="J281" t="s">
        <v>21</v>
      </c>
      <c r="K281" t="s">
        <v>22</v>
      </c>
      <c r="L281">
        <v>1535950800</v>
      </c>
      <c r="M281" s="7">
        <f t="shared" si="26"/>
        <v>43346.208333333328</v>
      </c>
      <c r="N281">
        <v>1536210000</v>
      </c>
      <c r="O281" s="7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 s="4">
        <f t="shared" si="25"/>
        <v>36.987277353689571</v>
      </c>
      <c r="J282" t="s">
        <v>21</v>
      </c>
      <c r="K282" t="s">
        <v>22</v>
      </c>
      <c r="L282">
        <v>1511244000</v>
      </c>
      <c r="M282" s="7">
        <f t="shared" si="26"/>
        <v>43060.25</v>
      </c>
      <c r="N282">
        <v>1511762400</v>
      </c>
      <c r="O282" s="7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 s="4">
        <f t="shared" si="25"/>
        <v>73.012609117361791</v>
      </c>
      <c r="J283" t="s">
        <v>21</v>
      </c>
      <c r="K283" t="s">
        <v>22</v>
      </c>
      <c r="L283">
        <v>1331445600</v>
      </c>
      <c r="M283" s="7">
        <f t="shared" si="26"/>
        <v>40979.25</v>
      </c>
      <c r="N283">
        <v>1333256400</v>
      </c>
      <c r="O283" s="7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 s="4">
        <f t="shared" si="25"/>
        <v>68.240601503759393</v>
      </c>
      <c r="J284" t="s">
        <v>21</v>
      </c>
      <c r="K284" t="s">
        <v>22</v>
      </c>
      <c r="L284">
        <v>1480226400</v>
      </c>
      <c r="M284" s="7">
        <f t="shared" si="26"/>
        <v>42701.25</v>
      </c>
      <c r="N284">
        <v>1480744800</v>
      </c>
      <c r="O284" s="7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 s="4">
        <f t="shared" si="25"/>
        <v>52.310344827586206</v>
      </c>
      <c r="J285" t="s">
        <v>36</v>
      </c>
      <c r="K285" t="s">
        <v>37</v>
      </c>
      <c r="L285">
        <v>1464584400</v>
      </c>
      <c r="M285" s="7">
        <f t="shared" si="26"/>
        <v>42520.208333333328</v>
      </c>
      <c r="N285">
        <v>1465016400</v>
      </c>
      <c r="O285" s="7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 s="4">
        <f t="shared" si="25"/>
        <v>61.765151515151516</v>
      </c>
      <c r="J286" t="s">
        <v>21</v>
      </c>
      <c r="K286" t="s">
        <v>22</v>
      </c>
      <c r="L286">
        <v>1335848400</v>
      </c>
      <c r="M286" s="7">
        <f t="shared" si="26"/>
        <v>41030.208333333336</v>
      </c>
      <c r="N286">
        <v>1336280400</v>
      </c>
      <c r="O286" s="7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 s="4">
        <f t="shared" si="25"/>
        <v>25.027559055118111</v>
      </c>
      <c r="J287" t="s">
        <v>21</v>
      </c>
      <c r="K287" t="s">
        <v>22</v>
      </c>
      <c r="L287">
        <v>1473483600</v>
      </c>
      <c r="M287" s="7">
        <f t="shared" si="26"/>
        <v>42623.208333333328</v>
      </c>
      <c r="N287">
        <v>1476766800</v>
      </c>
      <c r="O287" s="7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 s="4">
        <f t="shared" si="25"/>
        <v>106.28804347826087</v>
      </c>
      <c r="J288" t="s">
        <v>21</v>
      </c>
      <c r="K288" t="s">
        <v>22</v>
      </c>
      <c r="L288">
        <v>1479880800</v>
      </c>
      <c r="M288" s="7">
        <f t="shared" si="26"/>
        <v>42697.25</v>
      </c>
      <c r="N288">
        <v>1480485600</v>
      </c>
      <c r="O288" s="7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 s="4">
        <f t="shared" si="25"/>
        <v>75.07386363636364</v>
      </c>
      <c r="J289" t="s">
        <v>21</v>
      </c>
      <c r="K289" t="s">
        <v>22</v>
      </c>
      <c r="L289">
        <v>1430197200</v>
      </c>
      <c r="M289" s="7">
        <f t="shared" si="26"/>
        <v>42122.208333333328</v>
      </c>
      <c r="N289">
        <v>1430197200</v>
      </c>
      <c r="O289" s="7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 s="4">
        <f t="shared" si="25"/>
        <v>39.970802919708028</v>
      </c>
      <c r="J290" t="s">
        <v>36</v>
      </c>
      <c r="K290" t="s">
        <v>37</v>
      </c>
      <c r="L290">
        <v>1331701200</v>
      </c>
      <c r="M290" s="7">
        <f t="shared" si="26"/>
        <v>40982.208333333336</v>
      </c>
      <c r="N290">
        <v>1331787600</v>
      </c>
      <c r="O290" s="7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 s="4">
        <f t="shared" si="25"/>
        <v>39.982195845697326</v>
      </c>
      <c r="J291" t="s">
        <v>15</v>
      </c>
      <c r="K291" t="s">
        <v>16</v>
      </c>
      <c r="L291">
        <v>1438578000</v>
      </c>
      <c r="M291" s="7">
        <f t="shared" si="26"/>
        <v>42219.208333333328</v>
      </c>
      <c r="N291">
        <v>1438837200</v>
      </c>
      <c r="O291" s="7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 s="4">
        <f t="shared" si="25"/>
        <v>101.01541850220265</v>
      </c>
      <c r="J292" t="s">
        <v>21</v>
      </c>
      <c r="K292" t="s">
        <v>22</v>
      </c>
      <c r="L292">
        <v>1368162000</v>
      </c>
      <c r="M292" s="7">
        <f t="shared" si="26"/>
        <v>41404.208333333336</v>
      </c>
      <c r="N292">
        <v>1370926800</v>
      </c>
      <c r="O292" s="7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 s="4">
        <f t="shared" si="25"/>
        <v>76.813084112149539</v>
      </c>
      <c r="J293" t="s">
        <v>21</v>
      </c>
      <c r="K293" t="s">
        <v>22</v>
      </c>
      <c r="L293">
        <v>1318654800</v>
      </c>
      <c r="M293" s="7">
        <f t="shared" si="26"/>
        <v>40831.208333333336</v>
      </c>
      <c r="N293">
        <v>1319000400</v>
      </c>
      <c r="O293" s="7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 s="4">
        <f t="shared" si="25"/>
        <v>71.7</v>
      </c>
      <c r="J294" t="s">
        <v>21</v>
      </c>
      <c r="K294" t="s">
        <v>22</v>
      </c>
      <c r="L294">
        <v>1331874000</v>
      </c>
      <c r="M294" s="7">
        <f t="shared" si="26"/>
        <v>40984.208333333336</v>
      </c>
      <c r="N294">
        <v>1333429200</v>
      </c>
      <c r="O294" s="7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 s="4">
        <f t="shared" si="25"/>
        <v>33.28125</v>
      </c>
      <c r="J295" t="s">
        <v>107</v>
      </c>
      <c r="K295" t="s">
        <v>108</v>
      </c>
      <c r="L295">
        <v>1286254800</v>
      </c>
      <c r="M295" s="7">
        <f t="shared" si="26"/>
        <v>40456.208333333336</v>
      </c>
      <c r="N295">
        <v>1287032400</v>
      </c>
      <c r="O295" s="7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 s="4">
        <f t="shared" si="25"/>
        <v>43.923497267759565</v>
      </c>
      <c r="J296" t="s">
        <v>21</v>
      </c>
      <c r="K296" t="s">
        <v>22</v>
      </c>
      <c r="L296">
        <v>1540530000</v>
      </c>
      <c r="M296" s="7">
        <f t="shared" si="26"/>
        <v>43399.208333333328</v>
      </c>
      <c r="N296">
        <v>1541570400</v>
      </c>
      <c r="O296" s="7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 s="4">
        <f t="shared" si="25"/>
        <v>36.004712041884815</v>
      </c>
      <c r="J297" t="s">
        <v>98</v>
      </c>
      <c r="K297" t="s">
        <v>99</v>
      </c>
      <c r="L297">
        <v>1381813200</v>
      </c>
      <c r="M297" s="7">
        <f t="shared" si="26"/>
        <v>41562.208333333336</v>
      </c>
      <c r="N297">
        <v>1383976800</v>
      </c>
      <c r="O297" s="7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 s="4">
        <f t="shared" si="25"/>
        <v>88.21052631578948</v>
      </c>
      <c r="J298" t="s">
        <v>26</v>
      </c>
      <c r="K298" t="s">
        <v>27</v>
      </c>
      <c r="L298">
        <v>1548655200</v>
      </c>
      <c r="M298" s="7">
        <f t="shared" si="26"/>
        <v>43493.25</v>
      </c>
      <c r="N298">
        <v>1550556000</v>
      </c>
      <c r="O298" s="7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 s="4">
        <f t="shared" si="25"/>
        <v>65.240384615384613</v>
      </c>
      <c r="J299" t="s">
        <v>26</v>
      </c>
      <c r="K299" t="s">
        <v>27</v>
      </c>
      <c r="L299">
        <v>1389679200</v>
      </c>
      <c r="M299" s="7">
        <f t="shared" si="26"/>
        <v>41653.25</v>
      </c>
      <c r="N299">
        <v>1390456800</v>
      </c>
      <c r="O299" s="7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 s="4">
        <f t="shared" si="25"/>
        <v>69.958333333333329</v>
      </c>
      <c r="J300" t="s">
        <v>21</v>
      </c>
      <c r="K300" t="s">
        <v>22</v>
      </c>
      <c r="L300">
        <v>1456466400</v>
      </c>
      <c r="M300" s="7">
        <f t="shared" si="26"/>
        <v>42426.25</v>
      </c>
      <c r="N300">
        <v>1458018000</v>
      </c>
      <c r="O300" s="7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 s="4">
        <f t="shared" si="25"/>
        <v>39.877551020408163</v>
      </c>
      <c r="J301" t="s">
        <v>21</v>
      </c>
      <c r="K301" t="s">
        <v>22</v>
      </c>
      <c r="L301">
        <v>1456984800</v>
      </c>
      <c r="M301" s="7">
        <f t="shared" si="26"/>
        <v>42432.25</v>
      </c>
      <c r="N301">
        <v>1461819600</v>
      </c>
      <c r="O301" s="7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 s="4">
        <f t="shared" si="25"/>
        <v>5</v>
      </c>
      <c r="J302" t="s">
        <v>36</v>
      </c>
      <c r="K302" t="s">
        <v>37</v>
      </c>
      <c r="L302">
        <v>1504069200</v>
      </c>
      <c r="M302" s="7">
        <f t="shared" si="26"/>
        <v>42977.208333333328</v>
      </c>
      <c r="N302">
        <v>1504155600</v>
      </c>
      <c r="O302" s="7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 s="4">
        <f t="shared" si="25"/>
        <v>41.023728813559323</v>
      </c>
      <c r="J303" t="s">
        <v>21</v>
      </c>
      <c r="K303" t="s">
        <v>22</v>
      </c>
      <c r="L303">
        <v>1424930400</v>
      </c>
      <c r="M303" s="7">
        <f t="shared" si="26"/>
        <v>42061.25</v>
      </c>
      <c r="N303">
        <v>1426395600</v>
      </c>
      <c r="O303" s="7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 s="4">
        <f t="shared" si="25"/>
        <v>98.914285714285711</v>
      </c>
      <c r="J304" t="s">
        <v>21</v>
      </c>
      <c r="K304" t="s">
        <v>22</v>
      </c>
      <c r="L304">
        <v>1535864400</v>
      </c>
      <c r="M304" s="7">
        <f t="shared" si="26"/>
        <v>43345.208333333328</v>
      </c>
      <c r="N304">
        <v>1537074000</v>
      </c>
      <c r="O304" s="7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 s="4">
        <f t="shared" si="25"/>
        <v>87.78125</v>
      </c>
      <c r="J305" t="s">
        <v>21</v>
      </c>
      <c r="K305" t="s">
        <v>22</v>
      </c>
      <c r="L305">
        <v>1452146400</v>
      </c>
      <c r="M305" s="7">
        <f t="shared" si="26"/>
        <v>42376.25</v>
      </c>
      <c r="N305">
        <v>1452578400</v>
      </c>
      <c r="O305" s="7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 s="4">
        <f t="shared" si="25"/>
        <v>80.767605633802816</v>
      </c>
      <c r="J306" t="s">
        <v>21</v>
      </c>
      <c r="K306" t="s">
        <v>22</v>
      </c>
      <c r="L306">
        <v>1470546000</v>
      </c>
      <c r="M306" s="7">
        <f t="shared" si="26"/>
        <v>42589.208333333328</v>
      </c>
      <c r="N306">
        <v>1474088400</v>
      </c>
      <c r="O306" s="7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 s="4">
        <f t="shared" si="25"/>
        <v>94.28235294117647</v>
      </c>
      <c r="J307" t="s">
        <v>21</v>
      </c>
      <c r="K307" t="s">
        <v>22</v>
      </c>
      <c r="L307">
        <v>1458363600</v>
      </c>
      <c r="M307" s="7">
        <f t="shared" si="26"/>
        <v>42448.208333333328</v>
      </c>
      <c r="N307">
        <v>1461906000</v>
      </c>
      <c r="O307" s="7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 s="4">
        <f t="shared" si="25"/>
        <v>73.428571428571431</v>
      </c>
      <c r="J308" t="s">
        <v>21</v>
      </c>
      <c r="K308" t="s">
        <v>22</v>
      </c>
      <c r="L308">
        <v>1500008400</v>
      </c>
      <c r="M308" s="7">
        <f t="shared" si="26"/>
        <v>42930.208333333328</v>
      </c>
      <c r="N308">
        <v>1500267600</v>
      </c>
      <c r="O308" s="7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 s="4">
        <f t="shared" si="25"/>
        <v>65.968133535660087</v>
      </c>
      <c r="J309" t="s">
        <v>36</v>
      </c>
      <c r="K309" t="s">
        <v>37</v>
      </c>
      <c r="L309">
        <v>1338958800</v>
      </c>
      <c r="M309" s="7">
        <f t="shared" si="26"/>
        <v>41066.208333333336</v>
      </c>
      <c r="N309">
        <v>1340686800</v>
      </c>
      <c r="O309" s="7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 s="4">
        <f t="shared" si="25"/>
        <v>109.04109589041096</v>
      </c>
      <c r="J310" t="s">
        <v>21</v>
      </c>
      <c r="K310" t="s">
        <v>22</v>
      </c>
      <c r="L310">
        <v>1303102800</v>
      </c>
      <c r="M310" s="7">
        <f t="shared" si="26"/>
        <v>40651.208333333336</v>
      </c>
      <c r="N310">
        <v>1303189200</v>
      </c>
      <c r="O310" s="7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 s="4">
        <f t="shared" si="25"/>
        <v>41.16</v>
      </c>
      <c r="J311" t="s">
        <v>21</v>
      </c>
      <c r="K311" t="s">
        <v>22</v>
      </c>
      <c r="L311">
        <v>1316581200</v>
      </c>
      <c r="M311" s="7">
        <f t="shared" si="26"/>
        <v>40807.208333333336</v>
      </c>
      <c r="N311">
        <v>1318309200</v>
      </c>
      <c r="O311" s="7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 s="4">
        <f t="shared" si="25"/>
        <v>99.125</v>
      </c>
      <c r="J312" t="s">
        <v>21</v>
      </c>
      <c r="K312" t="s">
        <v>22</v>
      </c>
      <c r="L312">
        <v>1270789200</v>
      </c>
      <c r="M312" s="7">
        <f t="shared" si="26"/>
        <v>40277.208333333336</v>
      </c>
      <c r="N312">
        <v>1272171600</v>
      </c>
      <c r="O312" s="7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 s="4">
        <f t="shared" si="25"/>
        <v>105.88429752066116</v>
      </c>
      <c r="J313" t="s">
        <v>21</v>
      </c>
      <c r="K313" t="s">
        <v>22</v>
      </c>
      <c r="L313">
        <v>1297836000</v>
      </c>
      <c r="M313" s="7">
        <f t="shared" si="26"/>
        <v>40590.25</v>
      </c>
      <c r="N313">
        <v>1298872800</v>
      </c>
      <c r="O313" s="7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 s="4">
        <f t="shared" si="25"/>
        <v>48.996525921966864</v>
      </c>
      <c r="J314" t="s">
        <v>21</v>
      </c>
      <c r="K314" t="s">
        <v>22</v>
      </c>
      <c r="L314">
        <v>1382677200</v>
      </c>
      <c r="M314" s="7">
        <f t="shared" si="26"/>
        <v>41572.208333333336</v>
      </c>
      <c r="N314">
        <v>1383282000</v>
      </c>
      <c r="O314" s="7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 s="4">
        <f t="shared" si="25"/>
        <v>39</v>
      </c>
      <c r="J315" t="s">
        <v>21</v>
      </c>
      <c r="K315" t="s">
        <v>22</v>
      </c>
      <c r="L315">
        <v>1330322400</v>
      </c>
      <c r="M315" s="7">
        <f t="shared" si="26"/>
        <v>40966.25</v>
      </c>
      <c r="N315">
        <v>1330495200</v>
      </c>
      <c r="O315" s="7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 s="4">
        <f t="shared" si="25"/>
        <v>31.022556390977442</v>
      </c>
      <c r="J316" t="s">
        <v>21</v>
      </c>
      <c r="K316" t="s">
        <v>22</v>
      </c>
      <c r="L316">
        <v>1552366800</v>
      </c>
      <c r="M316" s="7">
        <f t="shared" si="26"/>
        <v>43536.208333333328</v>
      </c>
      <c r="N316">
        <v>1552798800</v>
      </c>
      <c r="O316" s="7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 s="4">
        <f t="shared" si="25"/>
        <v>103.87096774193549</v>
      </c>
      <c r="J317" t="s">
        <v>21</v>
      </c>
      <c r="K317" t="s">
        <v>22</v>
      </c>
      <c r="L317">
        <v>1400907600</v>
      </c>
      <c r="M317" s="7">
        <f t="shared" si="26"/>
        <v>41783.208333333336</v>
      </c>
      <c r="N317">
        <v>1403413200</v>
      </c>
      <c r="O317" s="7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 s="4">
        <f t="shared" si="25"/>
        <v>59.268518518518519</v>
      </c>
      <c r="J318" t="s">
        <v>107</v>
      </c>
      <c r="K318" t="s">
        <v>108</v>
      </c>
      <c r="L318">
        <v>1574143200</v>
      </c>
      <c r="M318" s="7">
        <f t="shared" si="26"/>
        <v>43788.25</v>
      </c>
      <c r="N318">
        <v>1574229600</v>
      </c>
      <c r="O318" s="7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 s="4">
        <f t="shared" si="25"/>
        <v>42.3</v>
      </c>
      <c r="J319" t="s">
        <v>21</v>
      </c>
      <c r="K319" t="s">
        <v>22</v>
      </c>
      <c r="L319">
        <v>1494738000</v>
      </c>
      <c r="M319" s="7">
        <f t="shared" si="26"/>
        <v>42869.208333333328</v>
      </c>
      <c r="N319">
        <v>1495861200</v>
      </c>
      <c r="O319" s="7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 s="4">
        <f t="shared" si="25"/>
        <v>53.117647058823529</v>
      </c>
      <c r="J320" t="s">
        <v>21</v>
      </c>
      <c r="K320" t="s">
        <v>22</v>
      </c>
      <c r="L320">
        <v>1392357600</v>
      </c>
      <c r="M320" s="7">
        <f t="shared" si="26"/>
        <v>41684.25</v>
      </c>
      <c r="N320">
        <v>1392530400</v>
      </c>
      <c r="O320" s="7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 s="4">
        <f t="shared" si="25"/>
        <v>50.796875</v>
      </c>
      <c r="J321" t="s">
        <v>21</v>
      </c>
      <c r="K321" t="s">
        <v>22</v>
      </c>
      <c r="L321">
        <v>1281589200</v>
      </c>
      <c r="M321" s="7">
        <f t="shared" si="26"/>
        <v>40402.208333333336</v>
      </c>
      <c r="N321">
        <v>1283662800</v>
      </c>
      <c r="O321" s="7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 s="4">
        <f t="shared" si="25"/>
        <v>101.15</v>
      </c>
      <c r="J322" t="s">
        <v>21</v>
      </c>
      <c r="K322" t="s">
        <v>22</v>
      </c>
      <c r="L322">
        <v>1305003600</v>
      </c>
      <c r="M322" s="7">
        <f t="shared" si="26"/>
        <v>40673.208333333336</v>
      </c>
      <c r="N322">
        <v>1305781200</v>
      </c>
      <c r="O322" s="7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ROUND((E323/D323)*100,0)</f>
        <v>94</v>
      </c>
      <c r="G323" t="s">
        <v>14</v>
      </c>
      <c r="H323">
        <v>2468</v>
      </c>
      <c r="I323" s="4">
        <f t="shared" ref="I323:I386" si="31">IFERROR(E323/H323,0)</f>
        <v>65.000810372771468</v>
      </c>
      <c r="J323" t="s">
        <v>21</v>
      </c>
      <c r="K323" t="s">
        <v>22</v>
      </c>
      <c r="L323">
        <v>1301634000</v>
      </c>
      <c r="M323" s="7">
        <f t="shared" ref="M323:M386" si="32">(((L323/60)/60)/24)+DATE(1970,1,1)</f>
        <v>40634.208333333336</v>
      </c>
      <c r="N323">
        <v>1302325200</v>
      </c>
      <c r="O323" s="7">
        <f t="shared" ref="O323:O386" si="33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LEFT(R323,FIND("/",R323)-1)</f>
        <v>film &amp; video</v>
      </c>
      <c r="T323" t="str">
        <f t="shared" ref="T323:T386" si="35">RIGHT(R323,LEN(R323)-FIND("/",R323))</f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 s="4">
        <f t="shared" si="31"/>
        <v>37.998645510835914</v>
      </c>
      <c r="J324" t="s">
        <v>21</v>
      </c>
      <c r="K324" t="s">
        <v>22</v>
      </c>
      <c r="L324">
        <v>1290664800</v>
      </c>
      <c r="M324" s="7">
        <f t="shared" si="32"/>
        <v>40507.25</v>
      </c>
      <c r="N324">
        <v>1291788000</v>
      </c>
      <c r="O324" s="7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 s="4">
        <f t="shared" si="31"/>
        <v>82.615384615384613</v>
      </c>
      <c r="J325" t="s">
        <v>40</v>
      </c>
      <c r="K325" t="s">
        <v>41</v>
      </c>
      <c r="L325">
        <v>1395896400</v>
      </c>
      <c r="M325" s="7">
        <f t="shared" si="32"/>
        <v>41725.208333333336</v>
      </c>
      <c r="N325">
        <v>1396069200</v>
      </c>
      <c r="O325" s="7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 s="4">
        <f t="shared" si="31"/>
        <v>37.941368078175898</v>
      </c>
      <c r="J326" t="s">
        <v>21</v>
      </c>
      <c r="K326" t="s">
        <v>22</v>
      </c>
      <c r="L326">
        <v>1434862800</v>
      </c>
      <c r="M326" s="7">
        <f t="shared" si="32"/>
        <v>42176.208333333328</v>
      </c>
      <c r="N326">
        <v>1435899600</v>
      </c>
      <c r="O326" s="7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 s="4">
        <f t="shared" si="31"/>
        <v>80.780821917808225</v>
      </c>
      <c r="J327" t="s">
        <v>21</v>
      </c>
      <c r="K327" t="s">
        <v>22</v>
      </c>
      <c r="L327">
        <v>1529125200</v>
      </c>
      <c r="M327" s="7">
        <f t="shared" si="32"/>
        <v>43267.208333333328</v>
      </c>
      <c r="N327">
        <v>1531112400</v>
      </c>
      <c r="O327" s="7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 s="4">
        <f t="shared" si="31"/>
        <v>25.984375</v>
      </c>
      <c r="J328" t="s">
        <v>21</v>
      </c>
      <c r="K328" t="s">
        <v>22</v>
      </c>
      <c r="L328">
        <v>1451109600</v>
      </c>
      <c r="M328" s="7">
        <f t="shared" si="32"/>
        <v>42364.25</v>
      </c>
      <c r="N328">
        <v>1451628000</v>
      </c>
      <c r="O328" s="7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 s="4">
        <f t="shared" si="31"/>
        <v>30.363636363636363</v>
      </c>
      <c r="J329" t="s">
        <v>21</v>
      </c>
      <c r="K329" t="s">
        <v>22</v>
      </c>
      <c r="L329">
        <v>1566968400</v>
      </c>
      <c r="M329" s="7">
        <f t="shared" si="32"/>
        <v>43705.208333333328</v>
      </c>
      <c r="N329">
        <v>1567314000</v>
      </c>
      <c r="O329" s="7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 s="4">
        <f t="shared" si="31"/>
        <v>54.004916018025398</v>
      </c>
      <c r="J330" t="s">
        <v>21</v>
      </c>
      <c r="K330" t="s">
        <v>22</v>
      </c>
      <c r="L330">
        <v>1543557600</v>
      </c>
      <c r="M330" s="7">
        <f t="shared" si="32"/>
        <v>43434.25</v>
      </c>
      <c r="N330">
        <v>1544508000</v>
      </c>
      <c r="O330" s="7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 s="4">
        <f t="shared" si="31"/>
        <v>101.78672985781991</v>
      </c>
      <c r="J331" t="s">
        <v>21</v>
      </c>
      <c r="K331" t="s">
        <v>22</v>
      </c>
      <c r="L331">
        <v>1481522400</v>
      </c>
      <c r="M331" s="7">
        <f t="shared" si="32"/>
        <v>42716.25</v>
      </c>
      <c r="N331">
        <v>1482472800</v>
      </c>
      <c r="O331" s="7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 s="4">
        <f t="shared" si="31"/>
        <v>45.003610108303249</v>
      </c>
      <c r="J332" t="s">
        <v>40</v>
      </c>
      <c r="K332" t="s">
        <v>41</v>
      </c>
      <c r="L332">
        <v>1512712800</v>
      </c>
      <c r="M332" s="7">
        <f t="shared" si="32"/>
        <v>43077.25</v>
      </c>
      <c r="N332">
        <v>1512799200</v>
      </c>
      <c r="O332" s="7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 s="4">
        <f t="shared" si="31"/>
        <v>77.068421052631578</v>
      </c>
      <c r="J333" t="s">
        <v>21</v>
      </c>
      <c r="K333" t="s">
        <v>22</v>
      </c>
      <c r="L333">
        <v>1324274400</v>
      </c>
      <c r="M333" s="7">
        <f t="shared" si="32"/>
        <v>40896.25</v>
      </c>
      <c r="N333">
        <v>1324360800</v>
      </c>
      <c r="O333" s="7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 s="4">
        <f t="shared" si="31"/>
        <v>88.076595744680844</v>
      </c>
      <c r="J334" t="s">
        <v>21</v>
      </c>
      <c r="K334" t="s">
        <v>22</v>
      </c>
      <c r="L334">
        <v>1364446800</v>
      </c>
      <c r="M334" s="7">
        <f t="shared" si="32"/>
        <v>41361.208333333336</v>
      </c>
      <c r="N334">
        <v>1364533200</v>
      </c>
      <c r="O334" s="7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 s="4">
        <f t="shared" si="31"/>
        <v>47.035573122529641</v>
      </c>
      <c r="J335" t="s">
        <v>21</v>
      </c>
      <c r="K335" t="s">
        <v>22</v>
      </c>
      <c r="L335">
        <v>1542693600</v>
      </c>
      <c r="M335" s="7">
        <f t="shared" si="32"/>
        <v>43424.25</v>
      </c>
      <c r="N335">
        <v>1545112800</v>
      </c>
      <c r="O335" s="7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 s="4">
        <f t="shared" si="31"/>
        <v>110.99550763701707</v>
      </c>
      <c r="J336" t="s">
        <v>21</v>
      </c>
      <c r="K336" t="s">
        <v>22</v>
      </c>
      <c r="L336">
        <v>1515564000</v>
      </c>
      <c r="M336" s="7">
        <f t="shared" si="32"/>
        <v>43110.25</v>
      </c>
      <c r="N336">
        <v>1516168800</v>
      </c>
      <c r="O336" s="7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 s="4">
        <f t="shared" si="31"/>
        <v>87.003066141042481</v>
      </c>
      <c r="J337" t="s">
        <v>21</v>
      </c>
      <c r="K337" t="s">
        <v>22</v>
      </c>
      <c r="L337">
        <v>1573797600</v>
      </c>
      <c r="M337" s="7">
        <f t="shared" si="32"/>
        <v>43784.25</v>
      </c>
      <c r="N337">
        <v>1574920800</v>
      </c>
      <c r="O337" s="7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 s="4">
        <f t="shared" si="31"/>
        <v>63.994402985074629</v>
      </c>
      <c r="J338" t="s">
        <v>21</v>
      </c>
      <c r="K338" t="s">
        <v>22</v>
      </c>
      <c r="L338">
        <v>1292392800</v>
      </c>
      <c r="M338" s="7">
        <f t="shared" si="32"/>
        <v>40527.25</v>
      </c>
      <c r="N338">
        <v>1292479200</v>
      </c>
      <c r="O338" s="7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 s="4">
        <f t="shared" si="31"/>
        <v>105.9945205479452</v>
      </c>
      <c r="J339" t="s">
        <v>21</v>
      </c>
      <c r="K339" t="s">
        <v>22</v>
      </c>
      <c r="L339">
        <v>1573452000</v>
      </c>
      <c r="M339" s="7">
        <f t="shared" si="32"/>
        <v>43780.25</v>
      </c>
      <c r="N339">
        <v>1573538400</v>
      </c>
      <c r="O339" s="7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 s="4">
        <f t="shared" si="31"/>
        <v>73.989349112426041</v>
      </c>
      <c r="J340" t="s">
        <v>21</v>
      </c>
      <c r="K340" t="s">
        <v>22</v>
      </c>
      <c r="L340">
        <v>1317790800</v>
      </c>
      <c r="M340" s="7">
        <f t="shared" si="32"/>
        <v>40821.208333333336</v>
      </c>
      <c r="N340">
        <v>1320382800</v>
      </c>
      <c r="O340" s="7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 s="4">
        <f t="shared" si="31"/>
        <v>84.02004626060139</v>
      </c>
      <c r="J341" t="s">
        <v>15</v>
      </c>
      <c r="K341" t="s">
        <v>16</v>
      </c>
      <c r="L341">
        <v>1501650000</v>
      </c>
      <c r="M341" s="7">
        <f t="shared" si="32"/>
        <v>42949.208333333328</v>
      </c>
      <c r="N341">
        <v>1502859600</v>
      </c>
      <c r="O341" s="7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 s="4">
        <f t="shared" si="31"/>
        <v>88.966921119592882</v>
      </c>
      <c r="J342" t="s">
        <v>21</v>
      </c>
      <c r="K342" t="s">
        <v>22</v>
      </c>
      <c r="L342">
        <v>1323669600</v>
      </c>
      <c r="M342" s="7">
        <f t="shared" si="32"/>
        <v>40889.25</v>
      </c>
      <c r="N342">
        <v>1323756000</v>
      </c>
      <c r="O342" s="7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 s="4">
        <f t="shared" si="31"/>
        <v>76.990453460620529</v>
      </c>
      <c r="J343" t="s">
        <v>21</v>
      </c>
      <c r="K343" t="s">
        <v>22</v>
      </c>
      <c r="L343">
        <v>1440738000</v>
      </c>
      <c r="M343" s="7">
        <f t="shared" si="32"/>
        <v>42244.208333333328</v>
      </c>
      <c r="N343">
        <v>1441342800</v>
      </c>
      <c r="O343" s="7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 s="4">
        <f t="shared" si="31"/>
        <v>97.146341463414629</v>
      </c>
      <c r="J344" t="s">
        <v>21</v>
      </c>
      <c r="K344" t="s">
        <v>22</v>
      </c>
      <c r="L344">
        <v>1374296400</v>
      </c>
      <c r="M344" s="7">
        <f t="shared" si="32"/>
        <v>41475.208333333336</v>
      </c>
      <c r="N344">
        <v>1375333200</v>
      </c>
      <c r="O344" s="7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 s="4">
        <f t="shared" si="31"/>
        <v>33.013605442176868</v>
      </c>
      <c r="J345" t="s">
        <v>21</v>
      </c>
      <c r="K345" t="s">
        <v>22</v>
      </c>
      <c r="L345">
        <v>1384840800</v>
      </c>
      <c r="M345" s="7">
        <f t="shared" si="32"/>
        <v>41597.25</v>
      </c>
      <c r="N345">
        <v>1389420000</v>
      </c>
      <c r="O345" s="7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 s="4">
        <f t="shared" si="31"/>
        <v>99.950602409638549</v>
      </c>
      <c r="J346" t="s">
        <v>21</v>
      </c>
      <c r="K346" t="s">
        <v>22</v>
      </c>
      <c r="L346">
        <v>1516600800</v>
      </c>
      <c r="M346" s="7">
        <f t="shared" si="32"/>
        <v>43122.25</v>
      </c>
      <c r="N346">
        <v>1520056800</v>
      </c>
      <c r="O346" s="7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 s="4">
        <f t="shared" si="31"/>
        <v>69.966767371601208</v>
      </c>
      <c r="J347" t="s">
        <v>40</v>
      </c>
      <c r="K347" t="s">
        <v>41</v>
      </c>
      <c r="L347">
        <v>1436418000</v>
      </c>
      <c r="M347" s="7">
        <f t="shared" si="32"/>
        <v>42194.208333333328</v>
      </c>
      <c r="N347">
        <v>1436504400</v>
      </c>
      <c r="O347" s="7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 s="4">
        <f t="shared" si="31"/>
        <v>110.32</v>
      </c>
      <c r="J348" t="s">
        <v>21</v>
      </c>
      <c r="K348" t="s">
        <v>22</v>
      </c>
      <c r="L348">
        <v>1503550800</v>
      </c>
      <c r="M348" s="7">
        <f t="shared" si="32"/>
        <v>42971.208333333328</v>
      </c>
      <c r="N348">
        <v>1508302800</v>
      </c>
      <c r="O348" s="7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 s="4">
        <f t="shared" si="31"/>
        <v>66.005235602094245</v>
      </c>
      <c r="J349" t="s">
        <v>21</v>
      </c>
      <c r="K349" t="s">
        <v>22</v>
      </c>
      <c r="L349">
        <v>1423634400</v>
      </c>
      <c r="M349" s="7">
        <f t="shared" si="32"/>
        <v>42046.25</v>
      </c>
      <c r="N349">
        <v>1425708000</v>
      </c>
      <c r="O349" s="7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 s="4">
        <f t="shared" si="31"/>
        <v>41.005742176284812</v>
      </c>
      <c r="J350" t="s">
        <v>21</v>
      </c>
      <c r="K350" t="s">
        <v>22</v>
      </c>
      <c r="L350">
        <v>1487224800</v>
      </c>
      <c r="M350" s="7">
        <f t="shared" si="32"/>
        <v>42782.25</v>
      </c>
      <c r="N350">
        <v>1488348000</v>
      </c>
      <c r="O350" s="7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 s="4">
        <f t="shared" si="31"/>
        <v>103.96316359696641</v>
      </c>
      <c r="J351" t="s">
        <v>21</v>
      </c>
      <c r="K351" t="s">
        <v>22</v>
      </c>
      <c r="L351">
        <v>1500008400</v>
      </c>
      <c r="M351" s="7">
        <f t="shared" si="32"/>
        <v>42930.208333333328</v>
      </c>
      <c r="N351">
        <v>1502600400</v>
      </c>
      <c r="O351" s="7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 s="4">
        <f t="shared" si="31"/>
        <v>5</v>
      </c>
      <c r="J352" t="s">
        <v>21</v>
      </c>
      <c r="K352" t="s">
        <v>22</v>
      </c>
      <c r="L352">
        <v>1432098000</v>
      </c>
      <c r="M352" s="7">
        <f t="shared" si="32"/>
        <v>42144.208333333328</v>
      </c>
      <c r="N352">
        <v>1433653200</v>
      </c>
      <c r="O352" s="7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 s="4">
        <f t="shared" si="31"/>
        <v>47.009935419771487</v>
      </c>
      <c r="J353" t="s">
        <v>21</v>
      </c>
      <c r="K353" t="s">
        <v>22</v>
      </c>
      <c r="L353">
        <v>1440392400</v>
      </c>
      <c r="M353" s="7">
        <f t="shared" si="32"/>
        <v>42240.208333333328</v>
      </c>
      <c r="N353">
        <v>1441602000</v>
      </c>
      <c r="O353" s="7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 s="4">
        <f t="shared" si="31"/>
        <v>29.606060606060606</v>
      </c>
      <c r="J354" t="s">
        <v>15</v>
      </c>
      <c r="K354" t="s">
        <v>16</v>
      </c>
      <c r="L354">
        <v>1446876000</v>
      </c>
      <c r="M354" s="7">
        <f t="shared" si="32"/>
        <v>42315.25</v>
      </c>
      <c r="N354">
        <v>1447567200</v>
      </c>
      <c r="O354" s="7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 s="4">
        <f t="shared" si="31"/>
        <v>81.010569583088667</v>
      </c>
      <c r="J355" t="s">
        <v>21</v>
      </c>
      <c r="K355" t="s">
        <v>22</v>
      </c>
      <c r="L355">
        <v>1562302800</v>
      </c>
      <c r="M355" s="7">
        <f t="shared" si="32"/>
        <v>43651.208333333328</v>
      </c>
      <c r="N355">
        <v>1562389200</v>
      </c>
      <c r="O355" s="7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 s="4">
        <f t="shared" si="31"/>
        <v>94.35</v>
      </c>
      <c r="J356" t="s">
        <v>36</v>
      </c>
      <c r="K356" t="s">
        <v>37</v>
      </c>
      <c r="L356">
        <v>1378184400</v>
      </c>
      <c r="M356" s="7">
        <f t="shared" si="32"/>
        <v>41520.208333333336</v>
      </c>
      <c r="N356">
        <v>1378789200</v>
      </c>
      <c r="O356" s="7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 s="4">
        <f t="shared" si="31"/>
        <v>26.058139534883722</v>
      </c>
      <c r="J357" t="s">
        <v>21</v>
      </c>
      <c r="K357" t="s">
        <v>22</v>
      </c>
      <c r="L357">
        <v>1485064800</v>
      </c>
      <c r="M357" s="7">
        <f t="shared" si="32"/>
        <v>42757.25</v>
      </c>
      <c r="N357">
        <v>1488520800</v>
      </c>
      <c r="O357" s="7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 s="4">
        <f t="shared" si="31"/>
        <v>85.775000000000006</v>
      </c>
      <c r="J358" t="s">
        <v>107</v>
      </c>
      <c r="K358" t="s">
        <v>108</v>
      </c>
      <c r="L358">
        <v>1326520800</v>
      </c>
      <c r="M358" s="7">
        <f t="shared" si="32"/>
        <v>40922.25</v>
      </c>
      <c r="N358">
        <v>1327298400</v>
      </c>
      <c r="O358" s="7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 s="4">
        <f t="shared" si="31"/>
        <v>103.73170731707317</v>
      </c>
      <c r="J359" t="s">
        <v>21</v>
      </c>
      <c r="K359" t="s">
        <v>22</v>
      </c>
      <c r="L359">
        <v>1441256400</v>
      </c>
      <c r="M359" s="7">
        <f t="shared" si="32"/>
        <v>42250.208333333328</v>
      </c>
      <c r="N359">
        <v>1443416400</v>
      </c>
      <c r="O359" s="7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 s="4">
        <f t="shared" si="31"/>
        <v>49.826086956521742</v>
      </c>
      <c r="J360" t="s">
        <v>15</v>
      </c>
      <c r="K360" t="s">
        <v>16</v>
      </c>
      <c r="L360">
        <v>1533877200</v>
      </c>
      <c r="M360" s="7">
        <f t="shared" si="32"/>
        <v>43322.208333333328</v>
      </c>
      <c r="N360">
        <v>1534136400</v>
      </c>
      <c r="O360" s="7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 s="4">
        <f t="shared" si="31"/>
        <v>63.893048128342244</v>
      </c>
      <c r="J361" t="s">
        <v>21</v>
      </c>
      <c r="K361" t="s">
        <v>22</v>
      </c>
      <c r="L361">
        <v>1314421200</v>
      </c>
      <c r="M361" s="7">
        <f t="shared" si="32"/>
        <v>40782.208333333336</v>
      </c>
      <c r="N361">
        <v>1315026000</v>
      </c>
      <c r="O361" s="7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 s="4">
        <f t="shared" si="31"/>
        <v>47.002434782608695</v>
      </c>
      <c r="J362" t="s">
        <v>40</v>
      </c>
      <c r="K362" t="s">
        <v>41</v>
      </c>
      <c r="L362">
        <v>1293861600</v>
      </c>
      <c r="M362" s="7">
        <f t="shared" si="32"/>
        <v>40544.25</v>
      </c>
      <c r="N362">
        <v>1295071200</v>
      </c>
      <c r="O362" s="7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 s="4">
        <f t="shared" si="31"/>
        <v>108.47727272727273</v>
      </c>
      <c r="J363" t="s">
        <v>21</v>
      </c>
      <c r="K363" t="s">
        <v>22</v>
      </c>
      <c r="L363">
        <v>1507352400</v>
      </c>
      <c r="M363" s="7">
        <f t="shared" si="32"/>
        <v>43015.208333333328</v>
      </c>
      <c r="N363">
        <v>1509426000</v>
      </c>
      <c r="O363" s="7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 s="4">
        <f t="shared" si="31"/>
        <v>72.015706806282722</v>
      </c>
      <c r="J364" t="s">
        <v>21</v>
      </c>
      <c r="K364" t="s">
        <v>22</v>
      </c>
      <c r="L364">
        <v>1296108000</v>
      </c>
      <c r="M364" s="7">
        <f t="shared" si="32"/>
        <v>40570.25</v>
      </c>
      <c r="N364">
        <v>1299391200</v>
      </c>
      <c r="O364" s="7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 s="4">
        <f t="shared" si="31"/>
        <v>59.928057553956833</v>
      </c>
      <c r="J365" t="s">
        <v>21</v>
      </c>
      <c r="K365" t="s">
        <v>22</v>
      </c>
      <c r="L365">
        <v>1324965600</v>
      </c>
      <c r="M365" s="7">
        <f t="shared" si="32"/>
        <v>40904.25</v>
      </c>
      <c r="N365">
        <v>1325052000</v>
      </c>
      <c r="O365" s="7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 s="4">
        <f t="shared" si="31"/>
        <v>78.209677419354833</v>
      </c>
      <c r="J366" t="s">
        <v>21</v>
      </c>
      <c r="K366" t="s">
        <v>22</v>
      </c>
      <c r="L366">
        <v>1520229600</v>
      </c>
      <c r="M366" s="7">
        <f t="shared" si="32"/>
        <v>43164.25</v>
      </c>
      <c r="N366">
        <v>1522818000</v>
      </c>
      <c r="O366" s="7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 s="4">
        <f t="shared" si="31"/>
        <v>104.77678571428571</v>
      </c>
      <c r="J367" t="s">
        <v>26</v>
      </c>
      <c r="K367" t="s">
        <v>27</v>
      </c>
      <c r="L367">
        <v>1482991200</v>
      </c>
      <c r="M367" s="7">
        <f t="shared" si="32"/>
        <v>42733.25</v>
      </c>
      <c r="N367">
        <v>1485324000</v>
      </c>
      <c r="O367" s="7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 s="4">
        <f t="shared" si="31"/>
        <v>105.52475247524752</v>
      </c>
      <c r="J368" t="s">
        <v>21</v>
      </c>
      <c r="K368" t="s">
        <v>22</v>
      </c>
      <c r="L368">
        <v>1294034400</v>
      </c>
      <c r="M368" s="7">
        <f t="shared" si="32"/>
        <v>40546.25</v>
      </c>
      <c r="N368">
        <v>1294120800</v>
      </c>
      <c r="O368" s="7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 s="4">
        <f t="shared" si="31"/>
        <v>24.933333333333334</v>
      </c>
      <c r="J369" t="s">
        <v>21</v>
      </c>
      <c r="K369" t="s">
        <v>22</v>
      </c>
      <c r="L369">
        <v>1413608400</v>
      </c>
      <c r="M369" s="7">
        <f t="shared" si="32"/>
        <v>41930.208333333336</v>
      </c>
      <c r="N369">
        <v>1415685600</v>
      </c>
      <c r="O369" s="7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 s="4">
        <f t="shared" si="31"/>
        <v>69.873786407766985</v>
      </c>
      <c r="J370" t="s">
        <v>40</v>
      </c>
      <c r="K370" t="s">
        <v>41</v>
      </c>
      <c r="L370">
        <v>1286946000</v>
      </c>
      <c r="M370" s="7">
        <f t="shared" si="32"/>
        <v>40464.208333333336</v>
      </c>
      <c r="N370">
        <v>1288933200</v>
      </c>
      <c r="O370" s="7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 s="4">
        <f t="shared" si="31"/>
        <v>95.733766233766232</v>
      </c>
      <c r="J371" t="s">
        <v>21</v>
      </c>
      <c r="K371" t="s">
        <v>22</v>
      </c>
      <c r="L371">
        <v>1359871200</v>
      </c>
      <c r="M371" s="7">
        <f t="shared" si="32"/>
        <v>41308.25</v>
      </c>
      <c r="N371">
        <v>1363237200</v>
      </c>
      <c r="O371" s="7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 s="4">
        <f t="shared" si="31"/>
        <v>29.997485752598056</v>
      </c>
      <c r="J372" t="s">
        <v>21</v>
      </c>
      <c r="K372" t="s">
        <v>22</v>
      </c>
      <c r="L372">
        <v>1555304400</v>
      </c>
      <c r="M372" s="7">
        <f t="shared" si="32"/>
        <v>43570.208333333328</v>
      </c>
      <c r="N372">
        <v>1555822800</v>
      </c>
      <c r="O372" s="7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 s="4">
        <f t="shared" si="31"/>
        <v>59.011948529411768</v>
      </c>
      <c r="J373" t="s">
        <v>21</v>
      </c>
      <c r="K373" t="s">
        <v>22</v>
      </c>
      <c r="L373">
        <v>1423375200</v>
      </c>
      <c r="M373" s="7">
        <f t="shared" si="32"/>
        <v>42043.25</v>
      </c>
      <c r="N373">
        <v>1427778000</v>
      </c>
      <c r="O373" s="7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 s="4">
        <f t="shared" si="31"/>
        <v>84.757396449704146</v>
      </c>
      <c r="J374" t="s">
        <v>21</v>
      </c>
      <c r="K374" t="s">
        <v>22</v>
      </c>
      <c r="L374">
        <v>1420696800</v>
      </c>
      <c r="M374" s="7">
        <f t="shared" si="32"/>
        <v>42012.25</v>
      </c>
      <c r="N374">
        <v>1422424800</v>
      </c>
      <c r="O374" s="7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 s="4">
        <f t="shared" si="31"/>
        <v>78.010921177587846</v>
      </c>
      <c r="J375" t="s">
        <v>21</v>
      </c>
      <c r="K375" t="s">
        <v>22</v>
      </c>
      <c r="L375">
        <v>1502946000</v>
      </c>
      <c r="M375" s="7">
        <f t="shared" si="32"/>
        <v>42964.208333333328</v>
      </c>
      <c r="N375">
        <v>1503637200</v>
      </c>
      <c r="O375" s="7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 s="4">
        <f t="shared" si="31"/>
        <v>50.05215419501134</v>
      </c>
      <c r="J376" t="s">
        <v>21</v>
      </c>
      <c r="K376" t="s">
        <v>22</v>
      </c>
      <c r="L376">
        <v>1547186400</v>
      </c>
      <c r="M376" s="7">
        <f t="shared" si="32"/>
        <v>43476.25</v>
      </c>
      <c r="N376">
        <v>1547618400</v>
      </c>
      <c r="O376" s="7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 s="4">
        <f t="shared" si="31"/>
        <v>59.16</v>
      </c>
      <c r="J377" t="s">
        <v>21</v>
      </c>
      <c r="K377" t="s">
        <v>22</v>
      </c>
      <c r="L377">
        <v>1444971600</v>
      </c>
      <c r="M377" s="7">
        <f t="shared" si="32"/>
        <v>42293.208333333328</v>
      </c>
      <c r="N377">
        <v>1449900000</v>
      </c>
      <c r="O377" s="7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 s="4">
        <f t="shared" si="31"/>
        <v>93.702290076335885</v>
      </c>
      <c r="J378" t="s">
        <v>21</v>
      </c>
      <c r="K378" t="s">
        <v>22</v>
      </c>
      <c r="L378">
        <v>1404622800</v>
      </c>
      <c r="M378" s="7">
        <f t="shared" si="32"/>
        <v>41826.208333333336</v>
      </c>
      <c r="N378">
        <v>1405141200</v>
      </c>
      <c r="O378" s="7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 s="4">
        <f t="shared" si="31"/>
        <v>40.14173228346457</v>
      </c>
      <c r="J379" t="s">
        <v>21</v>
      </c>
      <c r="K379" t="s">
        <v>22</v>
      </c>
      <c r="L379">
        <v>1571720400</v>
      </c>
      <c r="M379" s="7">
        <f t="shared" si="32"/>
        <v>43760.208333333328</v>
      </c>
      <c r="N379">
        <v>1572933600</v>
      </c>
      <c r="O379" s="7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 s="4">
        <f t="shared" si="31"/>
        <v>70.090140845070422</v>
      </c>
      <c r="J380" t="s">
        <v>21</v>
      </c>
      <c r="K380" t="s">
        <v>22</v>
      </c>
      <c r="L380">
        <v>1526878800</v>
      </c>
      <c r="M380" s="7">
        <f t="shared" si="32"/>
        <v>43241.208333333328</v>
      </c>
      <c r="N380">
        <v>1530162000</v>
      </c>
      <c r="O380" s="7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 s="4">
        <f t="shared" si="31"/>
        <v>66.181818181818187</v>
      </c>
      <c r="J381" t="s">
        <v>40</v>
      </c>
      <c r="K381" t="s">
        <v>41</v>
      </c>
      <c r="L381">
        <v>1319691600</v>
      </c>
      <c r="M381" s="7">
        <f t="shared" si="32"/>
        <v>40843.208333333336</v>
      </c>
      <c r="N381">
        <v>1320904800</v>
      </c>
      <c r="O381" s="7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 s="4">
        <f t="shared" si="31"/>
        <v>47.714285714285715</v>
      </c>
      <c r="J382" t="s">
        <v>21</v>
      </c>
      <c r="K382" t="s">
        <v>22</v>
      </c>
      <c r="L382">
        <v>1371963600</v>
      </c>
      <c r="M382" s="7">
        <f t="shared" si="32"/>
        <v>41448.208333333336</v>
      </c>
      <c r="N382">
        <v>1372395600</v>
      </c>
      <c r="O382" s="7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 s="4">
        <f t="shared" si="31"/>
        <v>62.896774193548389</v>
      </c>
      <c r="J383" t="s">
        <v>21</v>
      </c>
      <c r="K383" t="s">
        <v>22</v>
      </c>
      <c r="L383">
        <v>1433739600</v>
      </c>
      <c r="M383" s="7">
        <f t="shared" si="32"/>
        <v>42163.208333333328</v>
      </c>
      <c r="N383">
        <v>1437714000</v>
      </c>
      <c r="O383" s="7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 s="4">
        <f t="shared" si="31"/>
        <v>86.611940298507463</v>
      </c>
      <c r="J384" t="s">
        <v>21</v>
      </c>
      <c r="K384" t="s">
        <v>22</v>
      </c>
      <c r="L384">
        <v>1508130000</v>
      </c>
      <c r="M384" s="7">
        <f t="shared" si="32"/>
        <v>43024.208333333328</v>
      </c>
      <c r="N384">
        <v>1509771600</v>
      </c>
      <c r="O384" s="7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 s="4">
        <f t="shared" si="31"/>
        <v>75.126984126984127</v>
      </c>
      <c r="J385" t="s">
        <v>21</v>
      </c>
      <c r="K385" t="s">
        <v>22</v>
      </c>
      <c r="L385">
        <v>1550037600</v>
      </c>
      <c r="M385" s="7">
        <f t="shared" si="32"/>
        <v>43509.25</v>
      </c>
      <c r="N385">
        <v>1550556000</v>
      </c>
      <c r="O385" s="7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 s="4">
        <f t="shared" si="31"/>
        <v>41.004167534903104</v>
      </c>
      <c r="J386" t="s">
        <v>21</v>
      </c>
      <c r="K386" t="s">
        <v>22</v>
      </c>
      <c r="L386">
        <v>1486706400</v>
      </c>
      <c r="M386" s="7">
        <f t="shared" si="32"/>
        <v>42776.25</v>
      </c>
      <c r="N386">
        <v>1489039200</v>
      </c>
      <c r="O386" s="7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ROUND((E387/D387)*100,0)</f>
        <v>146</v>
      </c>
      <c r="G387" t="s">
        <v>20</v>
      </c>
      <c r="H387">
        <v>1137</v>
      </c>
      <c r="I387" s="4">
        <f t="shared" ref="I387:I450" si="37">IFERROR(E387/H387,0)</f>
        <v>50.007915567282325</v>
      </c>
      <c r="J387" t="s">
        <v>21</v>
      </c>
      <c r="K387" t="s">
        <v>22</v>
      </c>
      <c r="L387">
        <v>1553835600</v>
      </c>
      <c r="M387" s="7">
        <f t="shared" ref="M387:M450" si="38">(((L387/60)/60)/24)+DATE(1970,1,1)</f>
        <v>43553.208333333328</v>
      </c>
      <c r="N387">
        <v>1556600400</v>
      </c>
      <c r="O387" s="7">
        <f t="shared" ref="O387:O450" si="39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LEFT(R387,FIND("/",R387)-1)</f>
        <v>publishing</v>
      </c>
      <c r="T387" t="str">
        <f t="shared" ref="T387:T450" si="41">RIGHT(R387,LEN(R387)-FIND("/",R387))</f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 s="4">
        <f t="shared" si="37"/>
        <v>96.960674157303373</v>
      </c>
      <c r="J388" t="s">
        <v>21</v>
      </c>
      <c r="K388" t="s">
        <v>22</v>
      </c>
      <c r="L388">
        <v>1277528400</v>
      </c>
      <c r="M388" s="7">
        <f t="shared" si="38"/>
        <v>40355.208333333336</v>
      </c>
      <c r="N388">
        <v>1278565200</v>
      </c>
      <c r="O388" s="7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 s="4">
        <f t="shared" si="37"/>
        <v>100.93160377358491</v>
      </c>
      <c r="J389" t="s">
        <v>21</v>
      </c>
      <c r="K389" t="s">
        <v>22</v>
      </c>
      <c r="L389">
        <v>1339477200</v>
      </c>
      <c r="M389" s="7">
        <f t="shared" si="38"/>
        <v>41072.208333333336</v>
      </c>
      <c r="N389">
        <v>1339909200</v>
      </c>
      <c r="O389" s="7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 s="4">
        <f t="shared" si="37"/>
        <v>89.227586206896547</v>
      </c>
      <c r="J390" t="s">
        <v>98</v>
      </c>
      <c r="K390" t="s">
        <v>99</v>
      </c>
      <c r="L390">
        <v>1325656800</v>
      </c>
      <c r="M390" s="7">
        <f t="shared" si="38"/>
        <v>40912.25</v>
      </c>
      <c r="N390">
        <v>1325829600</v>
      </c>
      <c r="O390" s="7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 s="4">
        <f t="shared" si="37"/>
        <v>87.979166666666671</v>
      </c>
      <c r="J391" t="s">
        <v>21</v>
      </c>
      <c r="K391" t="s">
        <v>22</v>
      </c>
      <c r="L391">
        <v>1288242000</v>
      </c>
      <c r="M391" s="7">
        <f t="shared" si="38"/>
        <v>40479.208333333336</v>
      </c>
      <c r="N391">
        <v>1290578400</v>
      </c>
      <c r="O391" s="7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 s="4">
        <f t="shared" si="37"/>
        <v>89.54</v>
      </c>
      <c r="J392" t="s">
        <v>21</v>
      </c>
      <c r="K392" t="s">
        <v>22</v>
      </c>
      <c r="L392">
        <v>1379048400</v>
      </c>
      <c r="M392" s="7">
        <f t="shared" si="38"/>
        <v>41530.208333333336</v>
      </c>
      <c r="N392">
        <v>1380344400</v>
      </c>
      <c r="O392" s="7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 s="4">
        <f t="shared" si="37"/>
        <v>29.09271523178808</v>
      </c>
      <c r="J393" t="s">
        <v>21</v>
      </c>
      <c r="K393" t="s">
        <v>22</v>
      </c>
      <c r="L393">
        <v>1389679200</v>
      </c>
      <c r="M393" s="7">
        <f t="shared" si="38"/>
        <v>41653.25</v>
      </c>
      <c r="N393">
        <v>1389852000</v>
      </c>
      <c r="O393" s="7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 s="4">
        <f t="shared" si="37"/>
        <v>42.006218905472636</v>
      </c>
      <c r="J394" t="s">
        <v>21</v>
      </c>
      <c r="K394" t="s">
        <v>22</v>
      </c>
      <c r="L394">
        <v>1294293600</v>
      </c>
      <c r="M394" s="7">
        <f t="shared" si="38"/>
        <v>40549.25</v>
      </c>
      <c r="N394">
        <v>1294466400</v>
      </c>
      <c r="O394" s="7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 s="4">
        <f t="shared" si="37"/>
        <v>47.004903563255965</v>
      </c>
      <c r="J395" t="s">
        <v>15</v>
      </c>
      <c r="K395" t="s">
        <v>16</v>
      </c>
      <c r="L395">
        <v>1500267600</v>
      </c>
      <c r="M395" s="7">
        <f t="shared" si="38"/>
        <v>42933.208333333328</v>
      </c>
      <c r="N395">
        <v>1500354000</v>
      </c>
      <c r="O395" s="7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 s="4">
        <f t="shared" si="37"/>
        <v>110.44117647058823</v>
      </c>
      <c r="J396" t="s">
        <v>21</v>
      </c>
      <c r="K396" t="s">
        <v>22</v>
      </c>
      <c r="L396">
        <v>1375074000</v>
      </c>
      <c r="M396" s="7">
        <f t="shared" si="38"/>
        <v>41484.208333333336</v>
      </c>
      <c r="N396">
        <v>1375938000</v>
      </c>
      <c r="O396" s="7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 s="4">
        <f t="shared" si="37"/>
        <v>41.990909090909092</v>
      </c>
      <c r="J397" t="s">
        <v>21</v>
      </c>
      <c r="K397" t="s">
        <v>22</v>
      </c>
      <c r="L397">
        <v>1323324000</v>
      </c>
      <c r="M397" s="7">
        <f t="shared" si="38"/>
        <v>40885.25</v>
      </c>
      <c r="N397">
        <v>1323410400</v>
      </c>
      <c r="O397" s="7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 s="4">
        <f t="shared" si="37"/>
        <v>48.012468827930178</v>
      </c>
      <c r="J398" t="s">
        <v>26</v>
      </c>
      <c r="K398" t="s">
        <v>27</v>
      </c>
      <c r="L398">
        <v>1538715600</v>
      </c>
      <c r="M398" s="7">
        <f t="shared" si="38"/>
        <v>43378.208333333328</v>
      </c>
      <c r="N398">
        <v>1539406800</v>
      </c>
      <c r="O398" s="7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 s="4">
        <f t="shared" si="37"/>
        <v>31.019823788546255</v>
      </c>
      <c r="J399" t="s">
        <v>21</v>
      </c>
      <c r="K399" t="s">
        <v>22</v>
      </c>
      <c r="L399">
        <v>1369285200</v>
      </c>
      <c r="M399" s="7">
        <f t="shared" si="38"/>
        <v>41417.208333333336</v>
      </c>
      <c r="N399">
        <v>1369803600</v>
      </c>
      <c r="O399" s="7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 s="4">
        <f t="shared" si="37"/>
        <v>99.203252032520325</v>
      </c>
      <c r="J400" t="s">
        <v>107</v>
      </c>
      <c r="K400" t="s">
        <v>108</v>
      </c>
      <c r="L400">
        <v>1525755600</v>
      </c>
      <c r="M400" s="7">
        <f t="shared" si="38"/>
        <v>43228.208333333328</v>
      </c>
      <c r="N400">
        <v>1525928400</v>
      </c>
      <c r="O400" s="7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 s="4">
        <f t="shared" si="37"/>
        <v>66.022316684378325</v>
      </c>
      <c r="J401" t="s">
        <v>21</v>
      </c>
      <c r="K401" t="s">
        <v>22</v>
      </c>
      <c r="L401">
        <v>1296626400</v>
      </c>
      <c r="M401" s="7">
        <f t="shared" si="38"/>
        <v>40576.25</v>
      </c>
      <c r="N401">
        <v>1297231200</v>
      </c>
      <c r="O401" s="7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 s="4">
        <f t="shared" si="37"/>
        <v>2</v>
      </c>
      <c r="J402" t="s">
        <v>21</v>
      </c>
      <c r="K402" t="s">
        <v>22</v>
      </c>
      <c r="L402">
        <v>1376629200</v>
      </c>
      <c r="M402" s="7">
        <f t="shared" si="38"/>
        <v>41502.208333333336</v>
      </c>
      <c r="N402">
        <v>1378530000</v>
      </c>
      <c r="O402" s="7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 s="4">
        <f t="shared" si="37"/>
        <v>46.060200668896321</v>
      </c>
      <c r="J403" t="s">
        <v>21</v>
      </c>
      <c r="K403" t="s">
        <v>22</v>
      </c>
      <c r="L403">
        <v>1572152400</v>
      </c>
      <c r="M403" s="7">
        <f t="shared" si="38"/>
        <v>43765.208333333328</v>
      </c>
      <c r="N403">
        <v>1572152400</v>
      </c>
      <c r="O403" s="7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 s="4">
        <f t="shared" si="37"/>
        <v>73.650000000000006</v>
      </c>
      <c r="J404" t="s">
        <v>21</v>
      </c>
      <c r="K404" t="s">
        <v>22</v>
      </c>
      <c r="L404">
        <v>1325829600</v>
      </c>
      <c r="M404" s="7">
        <f t="shared" si="38"/>
        <v>40914.25</v>
      </c>
      <c r="N404">
        <v>1329890400</v>
      </c>
      <c r="O404" s="7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 s="4">
        <f t="shared" si="37"/>
        <v>55.99336650082919</v>
      </c>
      <c r="J405" t="s">
        <v>15</v>
      </c>
      <c r="K405" t="s">
        <v>16</v>
      </c>
      <c r="L405">
        <v>1273640400</v>
      </c>
      <c r="M405" s="7">
        <f t="shared" si="38"/>
        <v>40310.208333333336</v>
      </c>
      <c r="N405">
        <v>1276750800</v>
      </c>
      <c r="O405" s="7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 s="4">
        <f t="shared" si="37"/>
        <v>68.985695127402778</v>
      </c>
      <c r="J406" t="s">
        <v>21</v>
      </c>
      <c r="K406" t="s">
        <v>22</v>
      </c>
      <c r="L406">
        <v>1510639200</v>
      </c>
      <c r="M406" s="7">
        <f t="shared" si="38"/>
        <v>43053.25</v>
      </c>
      <c r="N406">
        <v>1510898400</v>
      </c>
      <c r="O406" s="7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 s="4">
        <f t="shared" si="37"/>
        <v>60.981609195402299</v>
      </c>
      <c r="J407" t="s">
        <v>21</v>
      </c>
      <c r="K407" t="s">
        <v>22</v>
      </c>
      <c r="L407">
        <v>1528088400</v>
      </c>
      <c r="M407" s="7">
        <f t="shared" si="38"/>
        <v>43255.208333333328</v>
      </c>
      <c r="N407">
        <v>1532408400</v>
      </c>
      <c r="O407" s="7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 s="4">
        <f t="shared" si="37"/>
        <v>110.98139534883721</v>
      </c>
      <c r="J408" t="s">
        <v>21</v>
      </c>
      <c r="K408" t="s">
        <v>22</v>
      </c>
      <c r="L408">
        <v>1359525600</v>
      </c>
      <c r="M408" s="7">
        <f t="shared" si="38"/>
        <v>41304.25</v>
      </c>
      <c r="N408">
        <v>1360562400</v>
      </c>
      <c r="O408" s="7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 s="4">
        <f t="shared" si="37"/>
        <v>25</v>
      </c>
      <c r="J409" t="s">
        <v>36</v>
      </c>
      <c r="K409" t="s">
        <v>37</v>
      </c>
      <c r="L409">
        <v>1570942800</v>
      </c>
      <c r="M409" s="7">
        <f t="shared" si="38"/>
        <v>43751.208333333328</v>
      </c>
      <c r="N409">
        <v>1571547600</v>
      </c>
      <c r="O409" s="7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 s="4">
        <f t="shared" si="37"/>
        <v>78.759740259740255</v>
      </c>
      <c r="J410" t="s">
        <v>15</v>
      </c>
      <c r="K410" t="s">
        <v>16</v>
      </c>
      <c r="L410">
        <v>1466398800</v>
      </c>
      <c r="M410" s="7">
        <f t="shared" si="38"/>
        <v>42541.208333333328</v>
      </c>
      <c r="N410">
        <v>1468126800</v>
      </c>
      <c r="O410" s="7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 s="4">
        <f t="shared" si="37"/>
        <v>87.960784313725483</v>
      </c>
      <c r="J411" t="s">
        <v>21</v>
      </c>
      <c r="K411" t="s">
        <v>22</v>
      </c>
      <c r="L411">
        <v>1492491600</v>
      </c>
      <c r="M411" s="7">
        <f t="shared" si="38"/>
        <v>42843.208333333328</v>
      </c>
      <c r="N411">
        <v>1492837200</v>
      </c>
      <c r="O411" s="7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 s="4">
        <f t="shared" si="37"/>
        <v>49.987398739873989</v>
      </c>
      <c r="J412" t="s">
        <v>21</v>
      </c>
      <c r="K412" t="s">
        <v>22</v>
      </c>
      <c r="L412">
        <v>1430197200</v>
      </c>
      <c r="M412" s="7">
        <f t="shared" si="38"/>
        <v>42122.208333333328</v>
      </c>
      <c r="N412">
        <v>1430197200</v>
      </c>
      <c r="O412" s="7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 s="4">
        <f t="shared" si="37"/>
        <v>99.524390243902445</v>
      </c>
      <c r="J413" t="s">
        <v>21</v>
      </c>
      <c r="K413" t="s">
        <v>22</v>
      </c>
      <c r="L413">
        <v>1496034000</v>
      </c>
      <c r="M413" s="7">
        <f t="shared" si="38"/>
        <v>42884.208333333328</v>
      </c>
      <c r="N413">
        <v>1496206800</v>
      </c>
      <c r="O413" s="7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 s="4">
        <f t="shared" si="37"/>
        <v>104.82089552238806</v>
      </c>
      <c r="J414" t="s">
        <v>21</v>
      </c>
      <c r="K414" t="s">
        <v>22</v>
      </c>
      <c r="L414">
        <v>1388728800</v>
      </c>
      <c r="M414" s="7">
        <f t="shared" si="38"/>
        <v>41642.25</v>
      </c>
      <c r="N414">
        <v>1389592800</v>
      </c>
      <c r="O414" s="7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 s="4">
        <f t="shared" si="37"/>
        <v>108.01469237832875</v>
      </c>
      <c r="J415" t="s">
        <v>21</v>
      </c>
      <c r="K415" t="s">
        <v>22</v>
      </c>
      <c r="L415">
        <v>1543298400</v>
      </c>
      <c r="M415" s="7">
        <f t="shared" si="38"/>
        <v>43431.25</v>
      </c>
      <c r="N415">
        <v>1545631200</v>
      </c>
      <c r="O415" s="7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 s="4">
        <f t="shared" si="37"/>
        <v>28.998544660724033</v>
      </c>
      <c r="J416" t="s">
        <v>21</v>
      </c>
      <c r="K416" t="s">
        <v>22</v>
      </c>
      <c r="L416">
        <v>1271739600</v>
      </c>
      <c r="M416" s="7">
        <f t="shared" si="38"/>
        <v>40288.208333333336</v>
      </c>
      <c r="N416">
        <v>1272430800</v>
      </c>
      <c r="O416" s="7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 s="4">
        <f t="shared" si="37"/>
        <v>30.028708133971293</v>
      </c>
      <c r="J417" t="s">
        <v>21</v>
      </c>
      <c r="K417" t="s">
        <v>22</v>
      </c>
      <c r="L417">
        <v>1326434400</v>
      </c>
      <c r="M417" s="7">
        <f t="shared" si="38"/>
        <v>40921.25</v>
      </c>
      <c r="N417">
        <v>1327903200</v>
      </c>
      <c r="O417" s="7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 s="4">
        <f t="shared" si="37"/>
        <v>41.005559416261292</v>
      </c>
      <c r="J418" t="s">
        <v>21</v>
      </c>
      <c r="K418" t="s">
        <v>22</v>
      </c>
      <c r="L418">
        <v>1295244000</v>
      </c>
      <c r="M418" s="7">
        <f t="shared" si="38"/>
        <v>40560.25</v>
      </c>
      <c r="N418">
        <v>1296021600</v>
      </c>
      <c r="O418" s="7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 s="4">
        <f t="shared" si="37"/>
        <v>62.866666666666667</v>
      </c>
      <c r="J419" t="s">
        <v>21</v>
      </c>
      <c r="K419" t="s">
        <v>22</v>
      </c>
      <c r="L419">
        <v>1541221200</v>
      </c>
      <c r="M419" s="7">
        <f t="shared" si="38"/>
        <v>43407.208333333328</v>
      </c>
      <c r="N419">
        <v>1543298400</v>
      </c>
      <c r="O419" s="7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 s="4">
        <f t="shared" si="37"/>
        <v>47.005002501250623</v>
      </c>
      <c r="J420" t="s">
        <v>15</v>
      </c>
      <c r="K420" t="s">
        <v>16</v>
      </c>
      <c r="L420">
        <v>1336280400</v>
      </c>
      <c r="M420" s="7">
        <f t="shared" si="38"/>
        <v>41035.208333333336</v>
      </c>
      <c r="N420">
        <v>1336366800</v>
      </c>
      <c r="O420" s="7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 s="4">
        <f t="shared" si="37"/>
        <v>26.997693638285604</v>
      </c>
      <c r="J421" t="s">
        <v>21</v>
      </c>
      <c r="K421" t="s">
        <v>22</v>
      </c>
      <c r="L421">
        <v>1324533600</v>
      </c>
      <c r="M421" s="7">
        <f t="shared" si="38"/>
        <v>40899.25</v>
      </c>
      <c r="N421">
        <v>1325052000</v>
      </c>
      <c r="O421" s="7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 s="4">
        <f t="shared" si="37"/>
        <v>68.329787234042556</v>
      </c>
      <c r="J422" t="s">
        <v>21</v>
      </c>
      <c r="K422" t="s">
        <v>22</v>
      </c>
      <c r="L422">
        <v>1498366800</v>
      </c>
      <c r="M422" s="7">
        <f t="shared" si="38"/>
        <v>42911.208333333328</v>
      </c>
      <c r="N422">
        <v>1499576400</v>
      </c>
      <c r="O422" s="7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 s="4">
        <f t="shared" si="37"/>
        <v>50.974576271186443</v>
      </c>
      <c r="J423" t="s">
        <v>21</v>
      </c>
      <c r="K423" t="s">
        <v>22</v>
      </c>
      <c r="L423">
        <v>1498712400</v>
      </c>
      <c r="M423" s="7">
        <f t="shared" si="38"/>
        <v>42915.208333333328</v>
      </c>
      <c r="N423">
        <v>1501304400</v>
      </c>
      <c r="O423" s="7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 s="4">
        <f t="shared" si="37"/>
        <v>54.024390243902438</v>
      </c>
      <c r="J424" t="s">
        <v>21</v>
      </c>
      <c r="K424" t="s">
        <v>22</v>
      </c>
      <c r="L424">
        <v>1271480400</v>
      </c>
      <c r="M424" s="7">
        <f t="shared" si="38"/>
        <v>40285.208333333336</v>
      </c>
      <c r="N424">
        <v>1273208400</v>
      </c>
      <c r="O424" s="7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 s="4">
        <f t="shared" si="37"/>
        <v>97.055555555555557</v>
      </c>
      <c r="J425" t="s">
        <v>21</v>
      </c>
      <c r="K425" t="s">
        <v>22</v>
      </c>
      <c r="L425">
        <v>1316667600</v>
      </c>
      <c r="M425" s="7">
        <f t="shared" si="38"/>
        <v>40808.208333333336</v>
      </c>
      <c r="N425">
        <v>1316840400</v>
      </c>
      <c r="O425" s="7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 s="4">
        <f t="shared" si="37"/>
        <v>24.867469879518072</v>
      </c>
      <c r="J426" t="s">
        <v>21</v>
      </c>
      <c r="K426" t="s">
        <v>22</v>
      </c>
      <c r="L426">
        <v>1524027600</v>
      </c>
      <c r="M426" s="7">
        <f t="shared" si="38"/>
        <v>43208.208333333328</v>
      </c>
      <c r="N426">
        <v>1524546000</v>
      </c>
      <c r="O426" s="7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 s="4">
        <f t="shared" si="37"/>
        <v>84.423913043478265</v>
      </c>
      <c r="J427" t="s">
        <v>21</v>
      </c>
      <c r="K427" t="s">
        <v>22</v>
      </c>
      <c r="L427">
        <v>1438059600</v>
      </c>
      <c r="M427" s="7">
        <f t="shared" si="38"/>
        <v>42213.208333333328</v>
      </c>
      <c r="N427">
        <v>1438578000</v>
      </c>
      <c r="O427" s="7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 s="4">
        <f t="shared" si="37"/>
        <v>47.091324200913242</v>
      </c>
      <c r="J428" t="s">
        <v>21</v>
      </c>
      <c r="K428" t="s">
        <v>22</v>
      </c>
      <c r="L428">
        <v>1361944800</v>
      </c>
      <c r="M428" s="7">
        <f t="shared" si="38"/>
        <v>41332.25</v>
      </c>
      <c r="N428">
        <v>1362549600</v>
      </c>
      <c r="O428" s="7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 s="4">
        <f t="shared" si="37"/>
        <v>77.996041171813147</v>
      </c>
      <c r="J429" t="s">
        <v>21</v>
      </c>
      <c r="K429" t="s">
        <v>22</v>
      </c>
      <c r="L429">
        <v>1410584400</v>
      </c>
      <c r="M429" s="7">
        <f t="shared" si="38"/>
        <v>41895.208333333336</v>
      </c>
      <c r="N429">
        <v>1413349200</v>
      </c>
      <c r="O429" s="7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 s="4">
        <f t="shared" si="37"/>
        <v>62.967871485943775</v>
      </c>
      <c r="J430" t="s">
        <v>21</v>
      </c>
      <c r="K430" t="s">
        <v>22</v>
      </c>
      <c r="L430">
        <v>1297404000</v>
      </c>
      <c r="M430" s="7">
        <f t="shared" si="38"/>
        <v>40585.25</v>
      </c>
      <c r="N430">
        <v>1298008800</v>
      </c>
      <c r="O430" s="7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 s="4">
        <f t="shared" si="37"/>
        <v>81.006080449017773</v>
      </c>
      <c r="J431" t="s">
        <v>21</v>
      </c>
      <c r="K431" t="s">
        <v>22</v>
      </c>
      <c r="L431">
        <v>1392012000</v>
      </c>
      <c r="M431" s="7">
        <f t="shared" si="38"/>
        <v>41680.25</v>
      </c>
      <c r="N431">
        <v>1394427600</v>
      </c>
      <c r="O431" s="7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 s="4">
        <f t="shared" si="37"/>
        <v>65.321428571428569</v>
      </c>
      <c r="J432" t="s">
        <v>21</v>
      </c>
      <c r="K432" t="s">
        <v>22</v>
      </c>
      <c r="L432">
        <v>1569733200</v>
      </c>
      <c r="M432" s="7">
        <f t="shared" si="38"/>
        <v>43737.208333333328</v>
      </c>
      <c r="N432">
        <v>1572670800</v>
      </c>
      <c r="O432" s="7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 s="4">
        <f t="shared" si="37"/>
        <v>104.43617021276596</v>
      </c>
      <c r="J433" t="s">
        <v>21</v>
      </c>
      <c r="K433" t="s">
        <v>22</v>
      </c>
      <c r="L433">
        <v>1529643600</v>
      </c>
      <c r="M433" s="7">
        <f t="shared" si="38"/>
        <v>43273.208333333328</v>
      </c>
      <c r="N433">
        <v>1531112400</v>
      </c>
      <c r="O433" s="7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 s="4">
        <f t="shared" si="37"/>
        <v>69.989010989010993</v>
      </c>
      <c r="J434" t="s">
        <v>21</v>
      </c>
      <c r="K434" t="s">
        <v>22</v>
      </c>
      <c r="L434">
        <v>1399006800</v>
      </c>
      <c r="M434" s="7">
        <f t="shared" si="38"/>
        <v>41761.208333333336</v>
      </c>
      <c r="N434">
        <v>1400734800</v>
      </c>
      <c r="O434" s="7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 s="4">
        <f t="shared" si="37"/>
        <v>83.023989898989896</v>
      </c>
      <c r="J435" t="s">
        <v>21</v>
      </c>
      <c r="K435" t="s">
        <v>22</v>
      </c>
      <c r="L435">
        <v>1385359200</v>
      </c>
      <c r="M435" s="7">
        <f t="shared" si="38"/>
        <v>41603.25</v>
      </c>
      <c r="N435">
        <v>1386741600</v>
      </c>
      <c r="O435" s="7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 s="4">
        <f t="shared" si="37"/>
        <v>90.3</v>
      </c>
      <c r="J436" t="s">
        <v>15</v>
      </c>
      <c r="K436" t="s">
        <v>16</v>
      </c>
      <c r="L436">
        <v>1480572000</v>
      </c>
      <c r="M436" s="7">
        <f t="shared" si="38"/>
        <v>42705.25</v>
      </c>
      <c r="N436">
        <v>1481781600</v>
      </c>
      <c r="O436" s="7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 s="4">
        <f t="shared" si="37"/>
        <v>103.98131932282546</v>
      </c>
      <c r="J437" t="s">
        <v>107</v>
      </c>
      <c r="K437" t="s">
        <v>108</v>
      </c>
      <c r="L437">
        <v>1418623200</v>
      </c>
      <c r="M437" s="7">
        <f t="shared" si="38"/>
        <v>41988.25</v>
      </c>
      <c r="N437">
        <v>1419660000</v>
      </c>
      <c r="O437" s="7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 s="4">
        <f t="shared" si="37"/>
        <v>54.931726907630519</v>
      </c>
      <c r="J438" t="s">
        <v>21</v>
      </c>
      <c r="K438" t="s">
        <v>22</v>
      </c>
      <c r="L438">
        <v>1555736400</v>
      </c>
      <c r="M438" s="7">
        <f t="shared" si="38"/>
        <v>43575.208333333328</v>
      </c>
      <c r="N438">
        <v>1555822800</v>
      </c>
      <c r="O438" s="7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 s="4">
        <f t="shared" si="37"/>
        <v>51.921875</v>
      </c>
      <c r="J439" t="s">
        <v>21</v>
      </c>
      <c r="K439" t="s">
        <v>22</v>
      </c>
      <c r="L439">
        <v>1442120400</v>
      </c>
      <c r="M439" s="7">
        <f t="shared" si="38"/>
        <v>42260.208333333328</v>
      </c>
      <c r="N439">
        <v>1442379600</v>
      </c>
      <c r="O439" s="7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 s="4">
        <f t="shared" si="37"/>
        <v>60.02834008097166</v>
      </c>
      <c r="J440" t="s">
        <v>21</v>
      </c>
      <c r="K440" t="s">
        <v>22</v>
      </c>
      <c r="L440">
        <v>1362376800</v>
      </c>
      <c r="M440" s="7">
        <f t="shared" si="38"/>
        <v>41337.25</v>
      </c>
      <c r="N440">
        <v>1364965200</v>
      </c>
      <c r="O440" s="7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 s="4">
        <f t="shared" si="37"/>
        <v>44.003488879197555</v>
      </c>
      <c r="J441" t="s">
        <v>21</v>
      </c>
      <c r="K441" t="s">
        <v>22</v>
      </c>
      <c r="L441">
        <v>1478408400</v>
      </c>
      <c r="M441" s="7">
        <f t="shared" si="38"/>
        <v>42680.208333333328</v>
      </c>
      <c r="N441">
        <v>1479016800</v>
      </c>
      <c r="O441" s="7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 s="4">
        <f t="shared" si="37"/>
        <v>53.003513254551258</v>
      </c>
      <c r="J442" t="s">
        <v>21</v>
      </c>
      <c r="K442" t="s">
        <v>22</v>
      </c>
      <c r="L442">
        <v>1498798800</v>
      </c>
      <c r="M442" s="7">
        <f t="shared" si="38"/>
        <v>42916.208333333328</v>
      </c>
      <c r="N442">
        <v>1499662800</v>
      </c>
      <c r="O442" s="7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 s="4">
        <f t="shared" si="37"/>
        <v>54.5</v>
      </c>
      <c r="J443" t="s">
        <v>21</v>
      </c>
      <c r="K443" t="s">
        <v>22</v>
      </c>
      <c r="L443">
        <v>1335416400</v>
      </c>
      <c r="M443" s="7">
        <f t="shared" si="38"/>
        <v>41025.208333333336</v>
      </c>
      <c r="N443">
        <v>1337835600</v>
      </c>
      <c r="O443" s="7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 s="4">
        <f t="shared" si="37"/>
        <v>75.04195804195804</v>
      </c>
      <c r="J444" t="s">
        <v>107</v>
      </c>
      <c r="K444" t="s">
        <v>108</v>
      </c>
      <c r="L444">
        <v>1504328400</v>
      </c>
      <c r="M444" s="7">
        <f t="shared" si="38"/>
        <v>42980.208333333328</v>
      </c>
      <c r="N444">
        <v>1505710800</v>
      </c>
      <c r="O444" s="7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 s="4">
        <f t="shared" si="37"/>
        <v>35.911111111111111</v>
      </c>
      <c r="J445" t="s">
        <v>21</v>
      </c>
      <c r="K445" t="s">
        <v>22</v>
      </c>
      <c r="L445">
        <v>1285822800</v>
      </c>
      <c r="M445" s="7">
        <f t="shared" si="38"/>
        <v>40451.208333333336</v>
      </c>
      <c r="N445">
        <v>1287464400</v>
      </c>
      <c r="O445" s="7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 s="4">
        <f t="shared" si="37"/>
        <v>36.952702702702702</v>
      </c>
      <c r="J446" t="s">
        <v>21</v>
      </c>
      <c r="K446" t="s">
        <v>22</v>
      </c>
      <c r="L446">
        <v>1311483600</v>
      </c>
      <c r="M446" s="7">
        <f t="shared" si="38"/>
        <v>40748.208333333336</v>
      </c>
      <c r="N446">
        <v>1311656400</v>
      </c>
      <c r="O446" s="7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 s="4">
        <f t="shared" si="37"/>
        <v>63.170588235294119</v>
      </c>
      <c r="J447" t="s">
        <v>21</v>
      </c>
      <c r="K447" t="s">
        <v>22</v>
      </c>
      <c r="L447">
        <v>1291356000</v>
      </c>
      <c r="M447" s="7">
        <f t="shared" si="38"/>
        <v>40515.25</v>
      </c>
      <c r="N447">
        <v>1293170400</v>
      </c>
      <c r="O447" s="7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 s="4">
        <f t="shared" si="37"/>
        <v>29.99462365591398</v>
      </c>
      <c r="J448" t="s">
        <v>21</v>
      </c>
      <c r="K448" t="s">
        <v>22</v>
      </c>
      <c r="L448">
        <v>1355810400</v>
      </c>
      <c r="M448" s="7">
        <f t="shared" si="38"/>
        <v>41261.25</v>
      </c>
      <c r="N448">
        <v>1355983200</v>
      </c>
      <c r="O448" s="7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 s="4">
        <f t="shared" si="37"/>
        <v>86</v>
      </c>
      <c r="J449" t="s">
        <v>40</v>
      </c>
      <c r="K449" t="s">
        <v>41</v>
      </c>
      <c r="L449">
        <v>1513663200</v>
      </c>
      <c r="M449" s="7">
        <f t="shared" si="38"/>
        <v>43088.25</v>
      </c>
      <c r="N449">
        <v>1515045600</v>
      </c>
      <c r="O449" s="7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 s="4">
        <f t="shared" si="37"/>
        <v>75.014876033057845</v>
      </c>
      <c r="J450" t="s">
        <v>21</v>
      </c>
      <c r="K450" t="s">
        <v>22</v>
      </c>
      <c r="L450">
        <v>1365915600</v>
      </c>
      <c r="M450" s="7">
        <f t="shared" si="38"/>
        <v>41378.208333333336</v>
      </c>
      <c r="N450">
        <v>1366088400</v>
      </c>
      <c r="O450" s="7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ROUND((E451/D451)*100,0)</f>
        <v>967</v>
      </c>
      <c r="G451" t="s">
        <v>20</v>
      </c>
      <c r="H451">
        <v>86</v>
      </c>
      <c r="I451" s="4">
        <f t="shared" ref="I451:I514" si="43">IFERROR(E451/H451,0)</f>
        <v>101.19767441860465</v>
      </c>
      <c r="J451" t="s">
        <v>36</v>
      </c>
      <c r="K451" t="s">
        <v>37</v>
      </c>
      <c r="L451">
        <v>1551852000</v>
      </c>
      <c r="M451" s="7">
        <f t="shared" ref="M451:M514" si="44">(((L451/60)/60)/24)+DATE(1970,1,1)</f>
        <v>43530.25</v>
      </c>
      <c r="N451">
        <v>1553317200</v>
      </c>
      <c r="O451" s="7">
        <f t="shared" ref="O451:O514" si="45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LEFT(R451,FIND("/",R451)-1)</f>
        <v>games</v>
      </c>
      <c r="T451" t="str">
        <f t="shared" ref="T451:T514" si="47">RIGHT(R451,LEN(R451)-FIND("/",R451))</f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 s="4">
        <f t="shared" si="43"/>
        <v>4</v>
      </c>
      <c r="J452" t="s">
        <v>15</v>
      </c>
      <c r="K452" t="s">
        <v>16</v>
      </c>
      <c r="L452">
        <v>1540098000</v>
      </c>
      <c r="M452" s="7">
        <f t="shared" si="44"/>
        <v>43394.208333333328</v>
      </c>
      <c r="N452">
        <v>1542088800</v>
      </c>
      <c r="O452" s="7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 s="4">
        <f t="shared" si="43"/>
        <v>29.001272669424118</v>
      </c>
      <c r="J453" t="s">
        <v>21</v>
      </c>
      <c r="K453" t="s">
        <v>22</v>
      </c>
      <c r="L453">
        <v>1500440400</v>
      </c>
      <c r="M453" s="7">
        <f t="shared" si="44"/>
        <v>42935.208333333328</v>
      </c>
      <c r="N453">
        <v>1503118800</v>
      </c>
      <c r="O453" s="7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 s="4">
        <f t="shared" si="43"/>
        <v>98.225806451612897</v>
      </c>
      <c r="J454" t="s">
        <v>21</v>
      </c>
      <c r="K454" t="s">
        <v>22</v>
      </c>
      <c r="L454">
        <v>1278392400</v>
      </c>
      <c r="M454" s="7">
        <f t="shared" si="44"/>
        <v>40365.208333333336</v>
      </c>
      <c r="N454">
        <v>1278478800</v>
      </c>
      <c r="O454" s="7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 s="4">
        <f t="shared" si="43"/>
        <v>87.001693480101608</v>
      </c>
      <c r="J455" t="s">
        <v>21</v>
      </c>
      <c r="K455" t="s">
        <v>22</v>
      </c>
      <c r="L455">
        <v>1480572000</v>
      </c>
      <c r="M455" s="7">
        <f t="shared" si="44"/>
        <v>42705.25</v>
      </c>
      <c r="N455">
        <v>1484114400</v>
      </c>
      <c r="O455" s="7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 s="4">
        <f t="shared" si="43"/>
        <v>45.205128205128204</v>
      </c>
      <c r="J456" t="s">
        <v>21</v>
      </c>
      <c r="K456" t="s">
        <v>22</v>
      </c>
      <c r="L456">
        <v>1382331600</v>
      </c>
      <c r="M456" s="7">
        <f t="shared" si="44"/>
        <v>41568.208333333336</v>
      </c>
      <c r="N456">
        <v>1385445600</v>
      </c>
      <c r="O456" s="7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 s="4">
        <f t="shared" si="43"/>
        <v>37.001341561577675</v>
      </c>
      <c r="J457" t="s">
        <v>21</v>
      </c>
      <c r="K457" t="s">
        <v>22</v>
      </c>
      <c r="L457">
        <v>1316754000</v>
      </c>
      <c r="M457" s="7">
        <f t="shared" si="44"/>
        <v>40809.208333333336</v>
      </c>
      <c r="N457">
        <v>1318741200</v>
      </c>
      <c r="O457" s="7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 s="4">
        <f t="shared" si="43"/>
        <v>94.976947040498445</v>
      </c>
      <c r="J458" t="s">
        <v>21</v>
      </c>
      <c r="K458" t="s">
        <v>22</v>
      </c>
      <c r="L458">
        <v>1518242400</v>
      </c>
      <c r="M458" s="7">
        <f t="shared" si="44"/>
        <v>43141.25</v>
      </c>
      <c r="N458">
        <v>1518242400</v>
      </c>
      <c r="O458" s="7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 s="4">
        <f t="shared" si="43"/>
        <v>28.956521739130434</v>
      </c>
      <c r="J459" t="s">
        <v>21</v>
      </c>
      <c r="K459" t="s">
        <v>22</v>
      </c>
      <c r="L459">
        <v>1476421200</v>
      </c>
      <c r="M459" s="7">
        <f t="shared" si="44"/>
        <v>42657.208333333328</v>
      </c>
      <c r="N459">
        <v>1476594000</v>
      </c>
      <c r="O459" s="7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 s="4">
        <f t="shared" si="43"/>
        <v>55.993396226415094</v>
      </c>
      <c r="J460" t="s">
        <v>21</v>
      </c>
      <c r="K460" t="s">
        <v>22</v>
      </c>
      <c r="L460">
        <v>1269752400</v>
      </c>
      <c r="M460" s="7">
        <f t="shared" si="44"/>
        <v>40265.208333333336</v>
      </c>
      <c r="N460">
        <v>1273554000</v>
      </c>
      <c r="O460" s="7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 s="4">
        <f t="shared" si="43"/>
        <v>54.038095238095238</v>
      </c>
      <c r="J461" t="s">
        <v>21</v>
      </c>
      <c r="K461" t="s">
        <v>22</v>
      </c>
      <c r="L461">
        <v>1419746400</v>
      </c>
      <c r="M461" s="7">
        <f t="shared" si="44"/>
        <v>42001.25</v>
      </c>
      <c r="N461">
        <v>1421906400</v>
      </c>
      <c r="O461" s="7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 s="4">
        <f t="shared" si="43"/>
        <v>82.38</v>
      </c>
      <c r="J462" t="s">
        <v>21</v>
      </c>
      <c r="K462" t="s">
        <v>22</v>
      </c>
      <c r="L462">
        <v>1281330000</v>
      </c>
      <c r="M462" s="7">
        <f t="shared" si="44"/>
        <v>40399.208333333336</v>
      </c>
      <c r="N462">
        <v>1281589200</v>
      </c>
      <c r="O462" s="7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 s="4">
        <f t="shared" si="43"/>
        <v>66.997115384615384</v>
      </c>
      <c r="J463" t="s">
        <v>21</v>
      </c>
      <c r="K463" t="s">
        <v>22</v>
      </c>
      <c r="L463">
        <v>1398661200</v>
      </c>
      <c r="M463" s="7">
        <f t="shared" si="44"/>
        <v>41757.208333333336</v>
      </c>
      <c r="N463">
        <v>1400389200</v>
      </c>
      <c r="O463" s="7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 s="4">
        <f t="shared" si="43"/>
        <v>107.91401869158878</v>
      </c>
      <c r="J464" t="s">
        <v>21</v>
      </c>
      <c r="K464" t="s">
        <v>22</v>
      </c>
      <c r="L464">
        <v>1359525600</v>
      </c>
      <c r="M464" s="7">
        <f t="shared" si="44"/>
        <v>41304.25</v>
      </c>
      <c r="N464">
        <v>1362808800</v>
      </c>
      <c r="O464" s="7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 s="4">
        <f t="shared" si="43"/>
        <v>69.009501187648453</v>
      </c>
      <c r="J465" t="s">
        <v>21</v>
      </c>
      <c r="K465" t="s">
        <v>22</v>
      </c>
      <c r="L465">
        <v>1388469600</v>
      </c>
      <c r="M465" s="7">
        <f t="shared" si="44"/>
        <v>41639.25</v>
      </c>
      <c r="N465">
        <v>1388815200</v>
      </c>
      <c r="O465" s="7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 s="4">
        <f t="shared" si="43"/>
        <v>39.006568144499177</v>
      </c>
      <c r="J466" t="s">
        <v>21</v>
      </c>
      <c r="K466" t="s">
        <v>22</v>
      </c>
      <c r="L466">
        <v>1518328800</v>
      </c>
      <c r="M466" s="7">
        <f t="shared" si="44"/>
        <v>43142.25</v>
      </c>
      <c r="N466">
        <v>1519538400</v>
      </c>
      <c r="O466" s="7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 s="4">
        <f t="shared" si="43"/>
        <v>110.3625</v>
      </c>
      <c r="J467" t="s">
        <v>21</v>
      </c>
      <c r="K467" t="s">
        <v>22</v>
      </c>
      <c r="L467">
        <v>1517032800</v>
      </c>
      <c r="M467" s="7">
        <f t="shared" si="44"/>
        <v>43127.25</v>
      </c>
      <c r="N467">
        <v>1517810400</v>
      </c>
      <c r="O467" s="7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 s="4">
        <f t="shared" si="43"/>
        <v>94.857142857142861</v>
      </c>
      <c r="J468" t="s">
        <v>21</v>
      </c>
      <c r="K468" t="s">
        <v>22</v>
      </c>
      <c r="L468">
        <v>1368594000</v>
      </c>
      <c r="M468" s="7">
        <f t="shared" si="44"/>
        <v>41409.208333333336</v>
      </c>
      <c r="N468">
        <v>1370581200</v>
      </c>
      <c r="O468" s="7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 s="4">
        <f t="shared" si="43"/>
        <v>57.935251798561154</v>
      </c>
      <c r="J469" t="s">
        <v>15</v>
      </c>
      <c r="K469" t="s">
        <v>16</v>
      </c>
      <c r="L469">
        <v>1448258400</v>
      </c>
      <c r="M469" s="7">
        <f t="shared" si="44"/>
        <v>42331.25</v>
      </c>
      <c r="N469">
        <v>1448863200</v>
      </c>
      <c r="O469" s="7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 s="4">
        <f t="shared" si="43"/>
        <v>101.25</v>
      </c>
      <c r="J470" t="s">
        <v>21</v>
      </c>
      <c r="K470" t="s">
        <v>22</v>
      </c>
      <c r="L470">
        <v>1555218000</v>
      </c>
      <c r="M470" s="7">
        <f t="shared" si="44"/>
        <v>43569.208333333328</v>
      </c>
      <c r="N470">
        <v>1556600400</v>
      </c>
      <c r="O470" s="7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 s="4">
        <f t="shared" si="43"/>
        <v>64.95597484276729</v>
      </c>
      <c r="J471" t="s">
        <v>21</v>
      </c>
      <c r="K471" t="s">
        <v>22</v>
      </c>
      <c r="L471">
        <v>1431925200</v>
      </c>
      <c r="M471" s="7">
        <f t="shared" si="44"/>
        <v>42142.208333333328</v>
      </c>
      <c r="N471">
        <v>1432098000</v>
      </c>
      <c r="O471" s="7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 s="4">
        <f t="shared" si="43"/>
        <v>27.00524934383202</v>
      </c>
      <c r="J472" t="s">
        <v>21</v>
      </c>
      <c r="K472" t="s">
        <v>22</v>
      </c>
      <c r="L472">
        <v>1481522400</v>
      </c>
      <c r="M472" s="7">
        <f t="shared" si="44"/>
        <v>42716.25</v>
      </c>
      <c r="N472">
        <v>1482127200</v>
      </c>
      <c r="O472" s="7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 s="4">
        <f t="shared" si="43"/>
        <v>50.97422680412371</v>
      </c>
      <c r="J473" t="s">
        <v>40</v>
      </c>
      <c r="K473" t="s">
        <v>41</v>
      </c>
      <c r="L473">
        <v>1335934800</v>
      </c>
      <c r="M473" s="7">
        <f t="shared" si="44"/>
        <v>41031.208333333336</v>
      </c>
      <c r="N473">
        <v>1335934800</v>
      </c>
      <c r="O473" s="7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 s="4">
        <f t="shared" si="43"/>
        <v>104.94260869565217</v>
      </c>
      <c r="J474" t="s">
        <v>21</v>
      </c>
      <c r="K474" t="s">
        <v>22</v>
      </c>
      <c r="L474">
        <v>1552280400</v>
      </c>
      <c r="M474" s="7">
        <f t="shared" si="44"/>
        <v>43535.208333333328</v>
      </c>
      <c r="N474">
        <v>1556946000</v>
      </c>
      <c r="O474" s="7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 s="4">
        <f t="shared" si="43"/>
        <v>84.028301886792448</v>
      </c>
      <c r="J475" t="s">
        <v>21</v>
      </c>
      <c r="K475" t="s">
        <v>22</v>
      </c>
      <c r="L475">
        <v>1529989200</v>
      </c>
      <c r="M475" s="7">
        <f t="shared" si="44"/>
        <v>43277.208333333328</v>
      </c>
      <c r="N475">
        <v>1530075600</v>
      </c>
      <c r="O475" s="7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 s="4">
        <f t="shared" si="43"/>
        <v>102.85915492957747</v>
      </c>
      <c r="J476" t="s">
        <v>21</v>
      </c>
      <c r="K476" t="s">
        <v>22</v>
      </c>
      <c r="L476">
        <v>1418709600</v>
      </c>
      <c r="M476" s="7">
        <f t="shared" si="44"/>
        <v>41989.25</v>
      </c>
      <c r="N476">
        <v>1418796000</v>
      </c>
      <c r="O476" s="7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 s="4">
        <f t="shared" si="43"/>
        <v>39.962085308056871</v>
      </c>
      <c r="J477" t="s">
        <v>21</v>
      </c>
      <c r="K477" t="s">
        <v>22</v>
      </c>
      <c r="L477">
        <v>1372136400</v>
      </c>
      <c r="M477" s="7">
        <f t="shared" si="44"/>
        <v>41450.208333333336</v>
      </c>
      <c r="N477">
        <v>1372482000</v>
      </c>
      <c r="O477" s="7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 s="4">
        <f t="shared" si="43"/>
        <v>51.001785714285717</v>
      </c>
      <c r="J478" t="s">
        <v>21</v>
      </c>
      <c r="K478" t="s">
        <v>22</v>
      </c>
      <c r="L478">
        <v>1533877200</v>
      </c>
      <c r="M478" s="7">
        <f t="shared" si="44"/>
        <v>43322.208333333328</v>
      </c>
      <c r="N478">
        <v>1534395600</v>
      </c>
      <c r="O478" s="7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 s="4">
        <f t="shared" si="43"/>
        <v>40.823008849557525</v>
      </c>
      <c r="J479" t="s">
        <v>21</v>
      </c>
      <c r="K479" t="s">
        <v>22</v>
      </c>
      <c r="L479">
        <v>1309064400</v>
      </c>
      <c r="M479" s="7">
        <f t="shared" si="44"/>
        <v>40720.208333333336</v>
      </c>
      <c r="N479">
        <v>1311397200</v>
      </c>
      <c r="O479" s="7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 s="4">
        <f t="shared" si="43"/>
        <v>58.999637155297535</v>
      </c>
      <c r="J480" t="s">
        <v>21</v>
      </c>
      <c r="K480" t="s">
        <v>22</v>
      </c>
      <c r="L480">
        <v>1425877200</v>
      </c>
      <c r="M480" s="7">
        <f t="shared" si="44"/>
        <v>42072.208333333328</v>
      </c>
      <c r="N480">
        <v>1426914000</v>
      </c>
      <c r="O480" s="7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 s="4">
        <f t="shared" si="43"/>
        <v>71.156069364161851</v>
      </c>
      <c r="J481" t="s">
        <v>40</v>
      </c>
      <c r="K481" t="s">
        <v>41</v>
      </c>
      <c r="L481">
        <v>1501304400</v>
      </c>
      <c r="M481" s="7">
        <f t="shared" si="44"/>
        <v>42945.208333333328</v>
      </c>
      <c r="N481">
        <v>1501477200</v>
      </c>
      <c r="O481" s="7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 s="4">
        <f t="shared" si="43"/>
        <v>99.494252873563212</v>
      </c>
      <c r="J482" t="s">
        <v>21</v>
      </c>
      <c r="K482" t="s">
        <v>22</v>
      </c>
      <c r="L482">
        <v>1268287200</v>
      </c>
      <c r="M482" s="7">
        <f t="shared" si="44"/>
        <v>40248.25</v>
      </c>
      <c r="N482">
        <v>1269061200</v>
      </c>
      <c r="O482" s="7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 s="4">
        <f t="shared" si="43"/>
        <v>103.98634590377114</v>
      </c>
      <c r="J483" t="s">
        <v>21</v>
      </c>
      <c r="K483" t="s">
        <v>22</v>
      </c>
      <c r="L483">
        <v>1412139600</v>
      </c>
      <c r="M483" s="7">
        <f t="shared" si="44"/>
        <v>41913.208333333336</v>
      </c>
      <c r="N483">
        <v>1415772000</v>
      </c>
      <c r="O483" s="7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 s="4">
        <f t="shared" si="43"/>
        <v>76.555555555555557</v>
      </c>
      <c r="J484" t="s">
        <v>21</v>
      </c>
      <c r="K484" t="s">
        <v>22</v>
      </c>
      <c r="L484">
        <v>1330063200</v>
      </c>
      <c r="M484" s="7">
        <f t="shared" si="44"/>
        <v>40963.25</v>
      </c>
      <c r="N484">
        <v>1331013600</v>
      </c>
      <c r="O484" s="7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 s="4">
        <f t="shared" si="43"/>
        <v>87.068592057761734</v>
      </c>
      <c r="J485" t="s">
        <v>21</v>
      </c>
      <c r="K485" t="s">
        <v>22</v>
      </c>
      <c r="L485">
        <v>1576130400</v>
      </c>
      <c r="M485" s="7">
        <f t="shared" si="44"/>
        <v>43811.25</v>
      </c>
      <c r="N485">
        <v>1576735200</v>
      </c>
      <c r="O485" s="7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 s="4">
        <f t="shared" si="43"/>
        <v>48.99554707379135</v>
      </c>
      <c r="J486" t="s">
        <v>40</v>
      </c>
      <c r="K486" t="s">
        <v>41</v>
      </c>
      <c r="L486">
        <v>1407128400</v>
      </c>
      <c r="M486" s="7">
        <f t="shared" si="44"/>
        <v>41855.208333333336</v>
      </c>
      <c r="N486">
        <v>1411362000</v>
      </c>
      <c r="O486" s="7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 s="4">
        <f t="shared" si="43"/>
        <v>42.969135802469133</v>
      </c>
      <c r="J487" t="s">
        <v>40</v>
      </c>
      <c r="K487" t="s">
        <v>41</v>
      </c>
      <c r="L487">
        <v>1560142800</v>
      </c>
      <c r="M487" s="7">
        <f t="shared" si="44"/>
        <v>43626.208333333328</v>
      </c>
      <c r="N487">
        <v>1563685200</v>
      </c>
      <c r="O487" s="7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 s="4">
        <f t="shared" si="43"/>
        <v>33.428571428571431</v>
      </c>
      <c r="J488" t="s">
        <v>40</v>
      </c>
      <c r="K488" t="s">
        <v>41</v>
      </c>
      <c r="L488">
        <v>1520575200</v>
      </c>
      <c r="M488" s="7">
        <f t="shared" si="44"/>
        <v>43168.25</v>
      </c>
      <c r="N488">
        <v>1521867600</v>
      </c>
      <c r="O488" s="7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 s="4">
        <f t="shared" si="43"/>
        <v>83.982949701619773</v>
      </c>
      <c r="J489" t="s">
        <v>21</v>
      </c>
      <c r="K489" t="s">
        <v>22</v>
      </c>
      <c r="L489">
        <v>1492664400</v>
      </c>
      <c r="M489" s="7">
        <f t="shared" si="44"/>
        <v>42845.208333333328</v>
      </c>
      <c r="N489">
        <v>1495515600</v>
      </c>
      <c r="O489" s="7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 s="4">
        <f t="shared" si="43"/>
        <v>101.41739130434783</v>
      </c>
      <c r="J490" t="s">
        <v>21</v>
      </c>
      <c r="K490" t="s">
        <v>22</v>
      </c>
      <c r="L490">
        <v>1454479200</v>
      </c>
      <c r="M490" s="7">
        <f t="shared" si="44"/>
        <v>42403.25</v>
      </c>
      <c r="N490">
        <v>1455948000</v>
      </c>
      <c r="O490" s="7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 s="4">
        <f t="shared" si="43"/>
        <v>109.87058823529412</v>
      </c>
      <c r="J491" t="s">
        <v>107</v>
      </c>
      <c r="K491" t="s">
        <v>108</v>
      </c>
      <c r="L491">
        <v>1281934800</v>
      </c>
      <c r="M491" s="7">
        <f t="shared" si="44"/>
        <v>40406.208333333336</v>
      </c>
      <c r="N491">
        <v>1282366800</v>
      </c>
      <c r="O491" s="7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 s="4">
        <f t="shared" si="43"/>
        <v>31.916666666666668</v>
      </c>
      <c r="J492" t="s">
        <v>21</v>
      </c>
      <c r="K492" t="s">
        <v>22</v>
      </c>
      <c r="L492">
        <v>1573970400</v>
      </c>
      <c r="M492" s="7">
        <f t="shared" si="44"/>
        <v>43786.25</v>
      </c>
      <c r="N492">
        <v>1574575200</v>
      </c>
      <c r="O492" s="7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 s="4">
        <f t="shared" si="43"/>
        <v>70.993450675399103</v>
      </c>
      <c r="J493" t="s">
        <v>21</v>
      </c>
      <c r="K493" t="s">
        <v>22</v>
      </c>
      <c r="L493">
        <v>1372654800</v>
      </c>
      <c r="M493" s="7">
        <f t="shared" si="44"/>
        <v>41456.208333333336</v>
      </c>
      <c r="N493">
        <v>1374901200</v>
      </c>
      <c r="O493" s="7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 s="4">
        <f t="shared" si="43"/>
        <v>77.026890756302521</v>
      </c>
      <c r="J494" t="s">
        <v>21</v>
      </c>
      <c r="K494" t="s">
        <v>22</v>
      </c>
      <c r="L494">
        <v>1275886800</v>
      </c>
      <c r="M494" s="7">
        <f t="shared" si="44"/>
        <v>40336.208333333336</v>
      </c>
      <c r="N494">
        <v>1278910800</v>
      </c>
      <c r="O494" s="7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 s="4">
        <f t="shared" si="43"/>
        <v>101.78125</v>
      </c>
      <c r="J495" t="s">
        <v>21</v>
      </c>
      <c r="K495" t="s">
        <v>22</v>
      </c>
      <c r="L495">
        <v>1561784400</v>
      </c>
      <c r="M495" s="7">
        <f t="shared" si="44"/>
        <v>43645.208333333328</v>
      </c>
      <c r="N495">
        <v>1562907600</v>
      </c>
      <c r="O495" s="7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 s="4">
        <f t="shared" si="43"/>
        <v>51.059701492537314</v>
      </c>
      <c r="J496" t="s">
        <v>21</v>
      </c>
      <c r="K496" t="s">
        <v>22</v>
      </c>
      <c r="L496">
        <v>1332392400</v>
      </c>
      <c r="M496" s="7">
        <f t="shared" si="44"/>
        <v>40990.208333333336</v>
      </c>
      <c r="N496">
        <v>1332478800</v>
      </c>
      <c r="O496" s="7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 s="4">
        <f t="shared" si="43"/>
        <v>68.02051282051282</v>
      </c>
      <c r="J497" t="s">
        <v>36</v>
      </c>
      <c r="K497" t="s">
        <v>37</v>
      </c>
      <c r="L497">
        <v>1402376400</v>
      </c>
      <c r="M497" s="7">
        <f t="shared" si="44"/>
        <v>41800.208333333336</v>
      </c>
      <c r="N497">
        <v>1402722000</v>
      </c>
      <c r="O497" s="7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 s="4">
        <f t="shared" si="43"/>
        <v>30.87037037037037</v>
      </c>
      <c r="J498" t="s">
        <v>21</v>
      </c>
      <c r="K498" t="s">
        <v>22</v>
      </c>
      <c r="L498">
        <v>1495342800</v>
      </c>
      <c r="M498" s="7">
        <f t="shared" si="44"/>
        <v>42876.208333333328</v>
      </c>
      <c r="N498">
        <v>1496811600</v>
      </c>
      <c r="O498" s="7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 s="4">
        <f t="shared" si="43"/>
        <v>27.908333333333335</v>
      </c>
      <c r="J499" t="s">
        <v>21</v>
      </c>
      <c r="K499" t="s">
        <v>22</v>
      </c>
      <c r="L499">
        <v>1482213600</v>
      </c>
      <c r="M499" s="7">
        <f t="shared" si="44"/>
        <v>42724.25</v>
      </c>
      <c r="N499">
        <v>1482213600</v>
      </c>
      <c r="O499" s="7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 s="4">
        <f t="shared" si="43"/>
        <v>79.994818652849744</v>
      </c>
      <c r="J500" t="s">
        <v>36</v>
      </c>
      <c r="K500" t="s">
        <v>37</v>
      </c>
      <c r="L500">
        <v>1420092000</v>
      </c>
      <c r="M500" s="7">
        <f t="shared" si="44"/>
        <v>42005.25</v>
      </c>
      <c r="N500">
        <v>1420264800</v>
      </c>
      <c r="O500" s="7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 s="4">
        <f t="shared" si="43"/>
        <v>38.003378378378379</v>
      </c>
      <c r="J501" t="s">
        <v>21</v>
      </c>
      <c r="K501" t="s">
        <v>22</v>
      </c>
      <c r="L501">
        <v>1458018000</v>
      </c>
      <c r="M501" s="7">
        <f t="shared" si="44"/>
        <v>42444.208333333328</v>
      </c>
      <c r="N501">
        <v>1458450000</v>
      </c>
      <c r="O501" s="7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 s="4">
        <f t="shared" si="43"/>
        <v>0</v>
      </c>
      <c r="J502" t="s">
        <v>21</v>
      </c>
      <c r="K502" t="s">
        <v>22</v>
      </c>
      <c r="L502">
        <v>1367384400</v>
      </c>
      <c r="M502" s="7">
        <f t="shared" si="44"/>
        <v>41395.208333333336</v>
      </c>
      <c r="N502">
        <v>1369803600</v>
      </c>
      <c r="O502" s="7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 s="4">
        <f t="shared" si="43"/>
        <v>59.990534521158132</v>
      </c>
      <c r="J503" t="s">
        <v>21</v>
      </c>
      <c r="K503" t="s">
        <v>22</v>
      </c>
      <c r="L503">
        <v>1363064400</v>
      </c>
      <c r="M503" s="7">
        <f t="shared" si="44"/>
        <v>41345.208333333336</v>
      </c>
      <c r="N503">
        <v>1363237200</v>
      </c>
      <c r="O503" s="7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 s="4">
        <f t="shared" si="43"/>
        <v>37.037634408602152</v>
      </c>
      <c r="J504" t="s">
        <v>26</v>
      </c>
      <c r="K504" t="s">
        <v>27</v>
      </c>
      <c r="L504">
        <v>1343365200</v>
      </c>
      <c r="M504" s="7">
        <f t="shared" si="44"/>
        <v>41117.208333333336</v>
      </c>
      <c r="N504">
        <v>1345870800</v>
      </c>
      <c r="O504" s="7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 s="4">
        <f t="shared" si="43"/>
        <v>99.963043478260872</v>
      </c>
      <c r="J505" t="s">
        <v>21</v>
      </c>
      <c r="K505" t="s">
        <v>22</v>
      </c>
      <c r="L505">
        <v>1435726800</v>
      </c>
      <c r="M505" s="7">
        <f t="shared" si="44"/>
        <v>42186.208333333328</v>
      </c>
      <c r="N505">
        <v>1437454800</v>
      </c>
      <c r="O505" s="7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 s="4">
        <f t="shared" si="43"/>
        <v>111.6774193548387</v>
      </c>
      <c r="J506" t="s">
        <v>107</v>
      </c>
      <c r="K506" t="s">
        <v>108</v>
      </c>
      <c r="L506">
        <v>1431925200</v>
      </c>
      <c r="M506" s="7">
        <f t="shared" si="44"/>
        <v>42142.208333333328</v>
      </c>
      <c r="N506">
        <v>1432011600</v>
      </c>
      <c r="O506" s="7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 s="4">
        <f t="shared" si="43"/>
        <v>36.014409221902014</v>
      </c>
      <c r="J507" t="s">
        <v>21</v>
      </c>
      <c r="K507" t="s">
        <v>22</v>
      </c>
      <c r="L507">
        <v>1362722400</v>
      </c>
      <c r="M507" s="7">
        <f t="shared" si="44"/>
        <v>41341.25</v>
      </c>
      <c r="N507">
        <v>1366347600</v>
      </c>
      <c r="O507" s="7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 s="4">
        <f t="shared" si="43"/>
        <v>66.010284810126578</v>
      </c>
      <c r="J508" t="s">
        <v>21</v>
      </c>
      <c r="K508" t="s">
        <v>22</v>
      </c>
      <c r="L508">
        <v>1511416800</v>
      </c>
      <c r="M508" s="7">
        <f t="shared" si="44"/>
        <v>43062.25</v>
      </c>
      <c r="N508">
        <v>1512885600</v>
      </c>
      <c r="O508" s="7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 s="4">
        <f t="shared" si="43"/>
        <v>44.05263157894737</v>
      </c>
      <c r="J509" t="s">
        <v>21</v>
      </c>
      <c r="K509" t="s">
        <v>22</v>
      </c>
      <c r="L509">
        <v>1365483600</v>
      </c>
      <c r="M509" s="7">
        <f t="shared" si="44"/>
        <v>41373.208333333336</v>
      </c>
      <c r="N509">
        <v>1369717200</v>
      </c>
      <c r="O509" s="7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 s="4">
        <f t="shared" si="43"/>
        <v>52.999726551818434</v>
      </c>
      <c r="J510" t="s">
        <v>21</v>
      </c>
      <c r="K510" t="s">
        <v>22</v>
      </c>
      <c r="L510">
        <v>1532840400</v>
      </c>
      <c r="M510" s="7">
        <f t="shared" si="44"/>
        <v>43310.208333333328</v>
      </c>
      <c r="N510">
        <v>1534654800</v>
      </c>
      <c r="O510" s="7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 s="4">
        <f t="shared" si="43"/>
        <v>95</v>
      </c>
      <c r="J511" t="s">
        <v>21</v>
      </c>
      <c r="K511" t="s">
        <v>22</v>
      </c>
      <c r="L511">
        <v>1336194000</v>
      </c>
      <c r="M511" s="7">
        <f t="shared" si="44"/>
        <v>41034.208333333336</v>
      </c>
      <c r="N511">
        <v>1337058000</v>
      </c>
      <c r="O511" s="7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 s="4">
        <f t="shared" si="43"/>
        <v>70.908396946564892</v>
      </c>
      <c r="J512" t="s">
        <v>26</v>
      </c>
      <c r="K512" t="s">
        <v>27</v>
      </c>
      <c r="L512">
        <v>1527742800</v>
      </c>
      <c r="M512" s="7">
        <f t="shared" si="44"/>
        <v>43251.208333333328</v>
      </c>
      <c r="N512">
        <v>1529816400</v>
      </c>
      <c r="O512" s="7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 s="4">
        <f t="shared" si="43"/>
        <v>98.060773480662988</v>
      </c>
      <c r="J513" t="s">
        <v>21</v>
      </c>
      <c r="K513" t="s">
        <v>22</v>
      </c>
      <c r="L513">
        <v>1564030800</v>
      </c>
      <c r="M513" s="7">
        <f t="shared" si="44"/>
        <v>43671.208333333328</v>
      </c>
      <c r="N513">
        <v>1564894800</v>
      </c>
      <c r="O513" s="7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 s="4">
        <f t="shared" si="43"/>
        <v>53.046025104602514</v>
      </c>
      <c r="J514" t="s">
        <v>21</v>
      </c>
      <c r="K514" t="s">
        <v>22</v>
      </c>
      <c r="L514">
        <v>1404536400</v>
      </c>
      <c r="M514" s="7">
        <f t="shared" si="44"/>
        <v>41825.208333333336</v>
      </c>
      <c r="N514">
        <v>1404622800</v>
      </c>
      <c r="O514" s="7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ROUND((E515/D515)*100,0)</f>
        <v>39</v>
      </c>
      <c r="G515" t="s">
        <v>74</v>
      </c>
      <c r="H515">
        <v>35</v>
      </c>
      <c r="I515" s="4">
        <f t="shared" ref="I515:I578" si="49">IFERROR(E515/H515,0)</f>
        <v>93.142857142857139</v>
      </c>
      <c r="J515" t="s">
        <v>21</v>
      </c>
      <c r="K515" t="s">
        <v>22</v>
      </c>
      <c r="L515">
        <v>1284008400</v>
      </c>
      <c r="M515" s="7">
        <f t="shared" ref="M515:M578" si="50">(((L515/60)/60)/24)+DATE(1970,1,1)</f>
        <v>40430.208333333336</v>
      </c>
      <c r="N515">
        <v>1284181200</v>
      </c>
      <c r="O515" s="7">
        <f t="shared" ref="O515:O578" si="51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LEFT(R515,FIND("/",R515)-1)</f>
        <v>film &amp; video</v>
      </c>
      <c r="T515" t="str">
        <f t="shared" ref="T515:T578" si="53">RIGHT(R515,LEN(R515)-FIND("/",R515))</f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 s="4">
        <f t="shared" si="49"/>
        <v>58.945075757575758</v>
      </c>
      <c r="J516" t="s">
        <v>98</v>
      </c>
      <c r="K516" t="s">
        <v>99</v>
      </c>
      <c r="L516">
        <v>1386309600</v>
      </c>
      <c r="M516" s="7">
        <f t="shared" si="50"/>
        <v>41614.25</v>
      </c>
      <c r="N516">
        <v>1386741600</v>
      </c>
      <c r="O516" s="7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 s="4">
        <f t="shared" si="49"/>
        <v>36.067669172932334</v>
      </c>
      <c r="J517" t="s">
        <v>15</v>
      </c>
      <c r="K517" t="s">
        <v>16</v>
      </c>
      <c r="L517">
        <v>1324620000</v>
      </c>
      <c r="M517" s="7">
        <f t="shared" si="50"/>
        <v>40900.25</v>
      </c>
      <c r="N517">
        <v>1324792800</v>
      </c>
      <c r="O517" s="7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 s="4">
        <f t="shared" si="49"/>
        <v>63.030732860520096</v>
      </c>
      <c r="J518" t="s">
        <v>21</v>
      </c>
      <c r="K518" t="s">
        <v>22</v>
      </c>
      <c r="L518">
        <v>1281070800</v>
      </c>
      <c r="M518" s="7">
        <f t="shared" si="50"/>
        <v>40396.208333333336</v>
      </c>
      <c r="N518">
        <v>1284354000</v>
      </c>
      <c r="O518" s="7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 s="4">
        <f t="shared" si="49"/>
        <v>84.717948717948715</v>
      </c>
      <c r="J519" t="s">
        <v>21</v>
      </c>
      <c r="K519" t="s">
        <v>22</v>
      </c>
      <c r="L519">
        <v>1493960400</v>
      </c>
      <c r="M519" s="7">
        <f t="shared" si="50"/>
        <v>42860.208333333328</v>
      </c>
      <c r="N519">
        <v>1494392400</v>
      </c>
      <c r="O519" s="7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 s="4">
        <f t="shared" si="49"/>
        <v>62.2</v>
      </c>
      <c r="J520" t="s">
        <v>21</v>
      </c>
      <c r="K520" t="s">
        <v>22</v>
      </c>
      <c r="L520">
        <v>1519365600</v>
      </c>
      <c r="M520" s="7">
        <f t="shared" si="50"/>
        <v>43154.25</v>
      </c>
      <c r="N520">
        <v>1519538400</v>
      </c>
      <c r="O520" s="7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 s="4">
        <f t="shared" si="49"/>
        <v>101.97518330513255</v>
      </c>
      <c r="J521" t="s">
        <v>21</v>
      </c>
      <c r="K521" t="s">
        <v>22</v>
      </c>
      <c r="L521">
        <v>1420696800</v>
      </c>
      <c r="M521" s="7">
        <f t="shared" si="50"/>
        <v>42012.25</v>
      </c>
      <c r="N521">
        <v>1421906400</v>
      </c>
      <c r="O521" s="7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 s="4">
        <f t="shared" si="49"/>
        <v>106.4375</v>
      </c>
      <c r="J522" t="s">
        <v>21</v>
      </c>
      <c r="K522" t="s">
        <v>22</v>
      </c>
      <c r="L522">
        <v>1555650000</v>
      </c>
      <c r="M522" s="7">
        <f t="shared" si="50"/>
        <v>43574.208333333328</v>
      </c>
      <c r="N522">
        <v>1555909200</v>
      </c>
      <c r="O522" s="7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 s="4">
        <f t="shared" si="49"/>
        <v>29.975609756097562</v>
      </c>
      <c r="J523" t="s">
        <v>21</v>
      </c>
      <c r="K523" t="s">
        <v>22</v>
      </c>
      <c r="L523">
        <v>1471928400</v>
      </c>
      <c r="M523" s="7">
        <f t="shared" si="50"/>
        <v>42605.208333333328</v>
      </c>
      <c r="N523">
        <v>1472446800</v>
      </c>
      <c r="O523" s="7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 s="4">
        <f t="shared" si="49"/>
        <v>85.806282722513089</v>
      </c>
      <c r="J524" t="s">
        <v>21</v>
      </c>
      <c r="K524" t="s">
        <v>22</v>
      </c>
      <c r="L524">
        <v>1341291600</v>
      </c>
      <c r="M524" s="7">
        <f t="shared" si="50"/>
        <v>41093.208333333336</v>
      </c>
      <c r="N524">
        <v>1342328400</v>
      </c>
      <c r="O524" s="7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 s="4">
        <f t="shared" si="49"/>
        <v>70.82022471910112</v>
      </c>
      <c r="J525" t="s">
        <v>21</v>
      </c>
      <c r="K525" t="s">
        <v>22</v>
      </c>
      <c r="L525">
        <v>1267682400</v>
      </c>
      <c r="M525" s="7">
        <f t="shared" si="50"/>
        <v>40241.25</v>
      </c>
      <c r="N525">
        <v>1268114400</v>
      </c>
      <c r="O525" s="7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 s="4">
        <f t="shared" si="49"/>
        <v>40.998484082870135</v>
      </c>
      <c r="J526" t="s">
        <v>21</v>
      </c>
      <c r="K526" t="s">
        <v>22</v>
      </c>
      <c r="L526">
        <v>1272258000</v>
      </c>
      <c r="M526" s="7">
        <f t="shared" si="50"/>
        <v>40294.208333333336</v>
      </c>
      <c r="N526">
        <v>1273381200</v>
      </c>
      <c r="O526" s="7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 s="4">
        <f t="shared" si="49"/>
        <v>28.063492063492063</v>
      </c>
      <c r="J527" t="s">
        <v>21</v>
      </c>
      <c r="K527" t="s">
        <v>22</v>
      </c>
      <c r="L527">
        <v>1290492000</v>
      </c>
      <c r="M527" s="7">
        <f t="shared" si="50"/>
        <v>40505.25</v>
      </c>
      <c r="N527">
        <v>1290837600</v>
      </c>
      <c r="O527" s="7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 s="4">
        <f t="shared" si="49"/>
        <v>88.054421768707485</v>
      </c>
      <c r="J528" t="s">
        <v>21</v>
      </c>
      <c r="K528" t="s">
        <v>22</v>
      </c>
      <c r="L528">
        <v>1451109600</v>
      </c>
      <c r="M528" s="7">
        <f t="shared" si="50"/>
        <v>42364.25</v>
      </c>
      <c r="N528">
        <v>1454306400</v>
      </c>
      <c r="O528" s="7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 s="4">
        <f t="shared" si="49"/>
        <v>31</v>
      </c>
      <c r="J529" t="s">
        <v>15</v>
      </c>
      <c r="K529" t="s">
        <v>16</v>
      </c>
      <c r="L529">
        <v>1454652000</v>
      </c>
      <c r="M529" s="7">
        <f t="shared" si="50"/>
        <v>42405.25</v>
      </c>
      <c r="N529">
        <v>1457762400</v>
      </c>
      <c r="O529" s="7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 s="4">
        <f t="shared" si="49"/>
        <v>90.337500000000006</v>
      </c>
      <c r="J530" t="s">
        <v>40</v>
      </c>
      <c r="K530" t="s">
        <v>41</v>
      </c>
      <c r="L530">
        <v>1385186400</v>
      </c>
      <c r="M530" s="7">
        <f t="shared" si="50"/>
        <v>41601.25</v>
      </c>
      <c r="N530">
        <v>1389074400</v>
      </c>
      <c r="O530" s="7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 s="4">
        <f t="shared" si="49"/>
        <v>63.777777777777779</v>
      </c>
      <c r="J531" t="s">
        <v>21</v>
      </c>
      <c r="K531" t="s">
        <v>22</v>
      </c>
      <c r="L531">
        <v>1399698000</v>
      </c>
      <c r="M531" s="7">
        <f t="shared" si="50"/>
        <v>41769.208333333336</v>
      </c>
      <c r="N531">
        <v>1402117200</v>
      </c>
      <c r="O531" s="7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 s="4">
        <f t="shared" si="49"/>
        <v>53.995515695067262</v>
      </c>
      <c r="J532" t="s">
        <v>21</v>
      </c>
      <c r="K532" t="s">
        <v>22</v>
      </c>
      <c r="L532">
        <v>1283230800</v>
      </c>
      <c r="M532" s="7">
        <f t="shared" si="50"/>
        <v>40421.208333333336</v>
      </c>
      <c r="N532">
        <v>1284440400</v>
      </c>
      <c r="O532" s="7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 s="4">
        <f t="shared" si="49"/>
        <v>48.993956043956047</v>
      </c>
      <c r="J533" t="s">
        <v>98</v>
      </c>
      <c r="K533" t="s">
        <v>99</v>
      </c>
      <c r="L533">
        <v>1384149600</v>
      </c>
      <c r="M533" s="7">
        <f t="shared" si="50"/>
        <v>41589.25</v>
      </c>
      <c r="N533">
        <v>1388988000</v>
      </c>
      <c r="O533" s="7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 s="4">
        <f t="shared" si="49"/>
        <v>63.857142857142854</v>
      </c>
      <c r="J534" t="s">
        <v>15</v>
      </c>
      <c r="K534" t="s">
        <v>16</v>
      </c>
      <c r="L534">
        <v>1516860000</v>
      </c>
      <c r="M534" s="7">
        <f t="shared" si="50"/>
        <v>43125.25</v>
      </c>
      <c r="N534">
        <v>1516946400</v>
      </c>
      <c r="O534" s="7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 s="4">
        <f t="shared" si="49"/>
        <v>82.996393146979258</v>
      </c>
      <c r="J535" t="s">
        <v>40</v>
      </c>
      <c r="K535" t="s">
        <v>41</v>
      </c>
      <c r="L535">
        <v>1374642000</v>
      </c>
      <c r="M535" s="7">
        <f t="shared" si="50"/>
        <v>41479.208333333336</v>
      </c>
      <c r="N535">
        <v>1377752400</v>
      </c>
      <c r="O535" s="7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 s="4">
        <f t="shared" si="49"/>
        <v>55.08230452674897</v>
      </c>
      <c r="J536" t="s">
        <v>21</v>
      </c>
      <c r="K536" t="s">
        <v>22</v>
      </c>
      <c r="L536">
        <v>1534482000</v>
      </c>
      <c r="M536" s="7">
        <f t="shared" si="50"/>
        <v>43329.208333333328</v>
      </c>
      <c r="N536">
        <v>1534568400</v>
      </c>
      <c r="O536" s="7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 s="4">
        <f t="shared" si="49"/>
        <v>62.044554455445542</v>
      </c>
      <c r="J537" t="s">
        <v>107</v>
      </c>
      <c r="K537" t="s">
        <v>108</v>
      </c>
      <c r="L537">
        <v>1528434000</v>
      </c>
      <c r="M537" s="7">
        <f t="shared" si="50"/>
        <v>43259.208333333328</v>
      </c>
      <c r="N537">
        <v>1528606800</v>
      </c>
      <c r="O537" s="7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 s="4">
        <f t="shared" si="49"/>
        <v>104.97857142857143</v>
      </c>
      <c r="J538" t="s">
        <v>107</v>
      </c>
      <c r="K538" t="s">
        <v>108</v>
      </c>
      <c r="L538">
        <v>1282626000</v>
      </c>
      <c r="M538" s="7">
        <f t="shared" si="50"/>
        <v>40414.208333333336</v>
      </c>
      <c r="N538">
        <v>1284872400</v>
      </c>
      <c r="O538" s="7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 s="4">
        <f t="shared" si="49"/>
        <v>94.044676806083643</v>
      </c>
      <c r="J539" t="s">
        <v>36</v>
      </c>
      <c r="K539" t="s">
        <v>37</v>
      </c>
      <c r="L539">
        <v>1535605200</v>
      </c>
      <c r="M539" s="7">
        <f t="shared" si="50"/>
        <v>43342.208333333328</v>
      </c>
      <c r="N539">
        <v>1537592400</v>
      </c>
      <c r="O539" s="7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 s="4">
        <f t="shared" si="49"/>
        <v>44.007716049382715</v>
      </c>
      <c r="J540" t="s">
        <v>21</v>
      </c>
      <c r="K540" t="s">
        <v>22</v>
      </c>
      <c r="L540">
        <v>1379826000</v>
      </c>
      <c r="M540" s="7">
        <f t="shared" si="50"/>
        <v>41539.208333333336</v>
      </c>
      <c r="N540">
        <v>1381208400</v>
      </c>
      <c r="O540" s="7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 s="4">
        <f t="shared" si="49"/>
        <v>92.467532467532465</v>
      </c>
      <c r="J541" t="s">
        <v>21</v>
      </c>
      <c r="K541" t="s">
        <v>22</v>
      </c>
      <c r="L541">
        <v>1561957200</v>
      </c>
      <c r="M541" s="7">
        <f t="shared" si="50"/>
        <v>43647.208333333328</v>
      </c>
      <c r="N541">
        <v>1562475600</v>
      </c>
      <c r="O541" s="7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 s="4">
        <f t="shared" si="49"/>
        <v>57.072874493927124</v>
      </c>
      <c r="J542" t="s">
        <v>21</v>
      </c>
      <c r="K542" t="s">
        <v>22</v>
      </c>
      <c r="L542">
        <v>1525496400</v>
      </c>
      <c r="M542" s="7">
        <f t="shared" si="50"/>
        <v>43225.208333333328</v>
      </c>
      <c r="N542">
        <v>1527397200</v>
      </c>
      <c r="O542" s="7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 s="4">
        <f t="shared" si="49"/>
        <v>109.07848101265823</v>
      </c>
      <c r="J543" t="s">
        <v>107</v>
      </c>
      <c r="K543" t="s">
        <v>108</v>
      </c>
      <c r="L543">
        <v>1433912400</v>
      </c>
      <c r="M543" s="7">
        <f t="shared" si="50"/>
        <v>42165.208333333328</v>
      </c>
      <c r="N543">
        <v>1436158800</v>
      </c>
      <c r="O543" s="7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 s="4">
        <f t="shared" si="49"/>
        <v>39.387755102040813</v>
      </c>
      <c r="J544" t="s">
        <v>40</v>
      </c>
      <c r="K544" t="s">
        <v>41</v>
      </c>
      <c r="L544">
        <v>1453442400</v>
      </c>
      <c r="M544" s="7">
        <f t="shared" si="50"/>
        <v>42391.25</v>
      </c>
      <c r="N544">
        <v>1456034400</v>
      </c>
      <c r="O544" s="7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 s="4">
        <f t="shared" si="49"/>
        <v>77.022222222222226</v>
      </c>
      <c r="J545" t="s">
        <v>21</v>
      </c>
      <c r="K545" t="s">
        <v>22</v>
      </c>
      <c r="L545">
        <v>1378875600</v>
      </c>
      <c r="M545" s="7">
        <f t="shared" si="50"/>
        <v>41528.208333333336</v>
      </c>
      <c r="N545">
        <v>1380171600</v>
      </c>
      <c r="O545" s="7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 s="4">
        <f t="shared" si="49"/>
        <v>92.166666666666671</v>
      </c>
      <c r="J546" t="s">
        <v>21</v>
      </c>
      <c r="K546" t="s">
        <v>22</v>
      </c>
      <c r="L546">
        <v>1452232800</v>
      </c>
      <c r="M546" s="7">
        <f t="shared" si="50"/>
        <v>42377.25</v>
      </c>
      <c r="N546">
        <v>1453356000</v>
      </c>
      <c r="O546" s="7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 s="4">
        <f t="shared" si="49"/>
        <v>61.007063197026021</v>
      </c>
      <c r="J547" t="s">
        <v>21</v>
      </c>
      <c r="K547" t="s">
        <v>22</v>
      </c>
      <c r="L547">
        <v>1577253600</v>
      </c>
      <c r="M547" s="7">
        <f t="shared" si="50"/>
        <v>43824.25</v>
      </c>
      <c r="N547">
        <v>1578981600</v>
      </c>
      <c r="O547" s="7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 s="4">
        <f t="shared" si="49"/>
        <v>78.068181818181813</v>
      </c>
      <c r="J548" t="s">
        <v>21</v>
      </c>
      <c r="K548" t="s">
        <v>22</v>
      </c>
      <c r="L548">
        <v>1537160400</v>
      </c>
      <c r="M548" s="7">
        <f t="shared" si="50"/>
        <v>43360.208333333328</v>
      </c>
      <c r="N548">
        <v>1537419600</v>
      </c>
      <c r="O548" s="7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 s="4">
        <f t="shared" si="49"/>
        <v>80.75</v>
      </c>
      <c r="J549" t="s">
        <v>21</v>
      </c>
      <c r="K549" t="s">
        <v>22</v>
      </c>
      <c r="L549">
        <v>1422165600</v>
      </c>
      <c r="M549" s="7">
        <f t="shared" si="50"/>
        <v>42029.25</v>
      </c>
      <c r="N549">
        <v>1423202400</v>
      </c>
      <c r="O549" s="7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 s="4">
        <f t="shared" si="49"/>
        <v>59.991289782244557</v>
      </c>
      <c r="J550" t="s">
        <v>21</v>
      </c>
      <c r="K550" t="s">
        <v>22</v>
      </c>
      <c r="L550">
        <v>1459486800</v>
      </c>
      <c r="M550" s="7">
        <f t="shared" si="50"/>
        <v>42461.208333333328</v>
      </c>
      <c r="N550">
        <v>1460610000</v>
      </c>
      <c r="O550" s="7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 s="4">
        <f t="shared" si="49"/>
        <v>110.03018372703411</v>
      </c>
      <c r="J551" t="s">
        <v>21</v>
      </c>
      <c r="K551" t="s">
        <v>22</v>
      </c>
      <c r="L551">
        <v>1369717200</v>
      </c>
      <c r="M551" s="7">
        <f t="shared" si="50"/>
        <v>41422.208333333336</v>
      </c>
      <c r="N551">
        <v>1370494800</v>
      </c>
      <c r="O551" s="7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 s="4">
        <f t="shared" si="49"/>
        <v>4</v>
      </c>
      <c r="J552" t="s">
        <v>98</v>
      </c>
      <c r="K552" t="s">
        <v>99</v>
      </c>
      <c r="L552">
        <v>1330495200</v>
      </c>
      <c r="M552" s="7">
        <f t="shared" si="50"/>
        <v>40968.25</v>
      </c>
      <c r="N552">
        <v>1332306000</v>
      </c>
      <c r="O552" s="7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 s="4">
        <f t="shared" si="49"/>
        <v>37.99856063332134</v>
      </c>
      <c r="J553" t="s">
        <v>26</v>
      </c>
      <c r="K553" t="s">
        <v>27</v>
      </c>
      <c r="L553">
        <v>1419055200</v>
      </c>
      <c r="M553" s="7">
        <f t="shared" si="50"/>
        <v>41993.25</v>
      </c>
      <c r="N553">
        <v>1422511200</v>
      </c>
      <c r="O553" s="7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 s="4">
        <f t="shared" si="49"/>
        <v>96.369565217391298</v>
      </c>
      <c r="J554" t="s">
        <v>21</v>
      </c>
      <c r="K554" t="s">
        <v>22</v>
      </c>
      <c r="L554">
        <v>1480140000</v>
      </c>
      <c r="M554" s="7">
        <f t="shared" si="50"/>
        <v>42700.25</v>
      </c>
      <c r="N554">
        <v>1480312800</v>
      </c>
      <c r="O554" s="7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 s="4">
        <f t="shared" si="49"/>
        <v>72.978599221789878</v>
      </c>
      <c r="J555" t="s">
        <v>21</v>
      </c>
      <c r="K555" t="s">
        <v>22</v>
      </c>
      <c r="L555">
        <v>1293948000</v>
      </c>
      <c r="M555" s="7">
        <f t="shared" si="50"/>
        <v>40545.25</v>
      </c>
      <c r="N555">
        <v>1294034400</v>
      </c>
      <c r="O555" s="7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 s="4">
        <f t="shared" si="49"/>
        <v>26.007220216606498</v>
      </c>
      <c r="J556" t="s">
        <v>15</v>
      </c>
      <c r="K556" t="s">
        <v>16</v>
      </c>
      <c r="L556">
        <v>1482127200</v>
      </c>
      <c r="M556" s="7">
        <f t="shared" si="50"/>
        <v>42723.25</v>
      </c>
      <c r="N556">
        <v>1482645600</v>
      </c>
      <c r="O556" s="7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 s="4">
        <f t="shared" si="49"/>
        <v>104.36296296296297</v>
      </c>
      <c r="J557" t="s">
        <v>36</v>
      </c>
      <c r="K557" t="s">
        <v>37</v>
      </c>
      <c r="L557">
        <v>1396414800</v>
      </c>
      <c r="M557" s="7">
        <f t="shared" si="50"/>
        <v>41731.208333333336</v>
      </c>
      <c r="N557">
        <v>1399093200</v>
      </c>
      <c r="O557" s="7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 s="4">
        <f t="shared" si="49"/>
        <v>102.18852459016394</v>
      </c>
      <c r="J558" t="s">
        <v>21</v>
      </c>
      <c r="K558" t="s">
        <v>22</v>
      </c>
      <c r="L558">
        <v>1315285200</v>
      </c>
      <c r="M558" s="7">
        <f t="shared" si="50"/>
        <v>40792.208333333336</v>
      </c>
      <c r="N558">
        <v>1315890000</v>
      </c>
      <c r="O558" s="7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 s="4">
        <f t="shared" si="49"/>
        <v>54.117647058823529</v>
      </c>
      <c r="J559" t="s">
        <v>21</v>
      </c>
      <c r="K559" t="s">
        <v>22</v>
      </c>
      <c r="L559">
        <v>1443762000</v>
      </c>
      <c r="M559" s="7">
        <f t="shared" si="50"/>
        <v>42279.208333333328</v>
      </c>
      <c r="N559">
        <v>1444021200</v>
      </c>
      <c r="O559" s="7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 s="4">
        <f t="shared" si="49"/>
        <v>63.222222222222221</v>
      </c>
      <c r="J560" t="s">
        <v>21</v>
      </c>
      <c r="K560" t="s">
        <v>22</v>
      </c>
      <c r="L560">
        <v>1456293600</v>
      </c>
      <c r="M560" s="7">
        <f t="shared" si="50"/>
        <v>42424.25</v>
      </c>
      <c r="N560">
        <v>1460005200</v>
      </c>
      <c r="O560" s="7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 s="4">
        <f t="shared" si="49"/>
        <v>104.03228962818004</v>
      </c>
      <c r="J561" t="s">
        <v>21</v>
      </c>
      <c r="K561" t="s">
        <v>22</v>
      </c>
      <c r="L561">
        <v>1470114000</v>
      </c>
      <c r="M561" s="7">
        <f t="shared" si="50"/>
        <v>42584.208333333328</v>
      </c>
      <c r="N561">
        <v>1470718800</v>
      </c>
      <c r="O561" s="7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 s="4">
        <f t="shared" si="49"/>
        <v>49.994334277620396</v>
      </c>
      <c r="J562" t="s">
        <v>21</v>
      </c>
      <c r="K562" t="s">
        <v>22</v>
      </c>
      <c r="L562">
        <v>1321596000</v>
      </c>
      <c r="M562" s="7">
        <f t="shared" si="50"/>
        <v>40865.25</v>
      </c>
      <c r="N562">
        <v>1325052000</v>
      </c>
      <c r="O562" s="7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 s="4">
        <f t="shared" si="49"/>
        <v>56.015151515151516</v>
      </c>
      <c r="J563" t="s">
        <v>98</v>
      </c>
      <c r="K563" t="s">
        <v>99</v>
      </c>
      <c r="L563">
        <v>1318827600</v>
      </c>
      <c r="M563" s="7">
        <f t="shared" si="50"/>
        <v>40833.208333333336</v>
      </c>
      <c r="N563">
        <v>1319000400</v>
      </c>
      <c r="O563" s="7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 s="4">
        <f t="shared" si="49"/>
        <v>48.807692307692307</v>
      </c>
      <c r="J564" t="s">
        <v>98</v>
      </c>
      <c r="K564" t="s">
        <v>99</v>
      </c>
      <c r="L564">
        <v>1552366800</v>
      </c>
      <c r="M564" s="7">
        <f t="shared" si="50"/>
        <v>43536.208333333328</v>
      </c>
      <c r="N564">
        <v>1552539600</v>
      </c>
      <c r="O564" s="7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 s="4">
        <f t="shared" si="49"/>
        <v>60.082352941176474</v>
      </c>
      <c r="J565" t="s">
        <v>26</v>
      </c>
      <c r="K565" t="s">
        <v>27</v>
      </c>
      <c r="L565">
        <v>1542088800</v>
      </c>
      <c r="M565" s="7">
        <f t="shared" si="50"/>
        <v>43417.25</v>
      </c>
      <c r="N565">
        <v>1543816800</v>
      </c>
      <c r="O565" s="7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 s="4">
        <f t="shared" si="49"/>
        <v>78.990502793296088</v>
      </c>
      <c r="J566" t="s">
        <v>21</v>
      </c>
      <c r="K566" t="s">
        <v>22</v>
      </c>
      <c r="L566">
        <v>1426395600</v>
      </c>
      <c r="M566" s="7">
        <f t="shared" si="50"/>
        <v>42078.208333333328</v>
      </c>
      <c r="N566">
        <v>1427086800</v>
      </c>
      <c r="O566" s="7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 s="4">
        <f t="shared" si="49"/>
        <v>53.99499443826474</v>
      </c>
      <c r="J567" t="s">
        <v>21</v>
      </c>
      <c r="K567" t="s">
        <v>22</v>
      </c>
      <c r="L567">
        <v>1321336800</v>
      </c>
      <c r="M567" s="7">
        <f t="shared" si="50"/>
        <v>40862.25</v>
      </c>
      <c r="N567">
        <v>1323064800</v>
      </c>
      <c r="O567" s="7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 s="4">
        <f t="shared" si="49"/>
        <v>111.45945945945945</v>
      </c>
      <c r="J568" t="s">
        <v>21</v>
      </c>
      <c r="K568" t="s">
        <v>22</v>
      </c>
      <c r="L568">
        <v>1456293600</v>
      </c>
      <c r="M568" s="7">
        <f t="shared" si="50"/>
        <v>42424.25</v>
      </c>
      <c r="N568">
        <v>1458277200</v>
      </c>
      <c r="O568" s="7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 s="4">
        <f t="shared" si="49"/>
        <v>60.922131147540981</v>
      </c>
      <c r="J569" t="s">
        <v>21</v>
      </c>
      <c r="K569" t="s">
        <v>22</v>
      </c>
      <c r="L569">
        <v>1404968400</v>
      </c>
      <c r="M569" s="7">
        <f t="shared" si="50"/>
        <v>41830.208333333336</v>
      </c>
      <c r="N569">
        <v>1405141200</v>
      </c>
      <c r="O569" s="7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 s="4">
        <f t="shared" si="49"/>
        <v>26.0015444015444</v>
      </c>
      <c r="J570" t="s">
        <v>21</v>
      </c>
      <c r="K570" t="s">
        <v>22</v>
      </c>
      <c r="L570">
        <v>1279170000</v>
      </c>
      <c r="M570" s="7">
        <f t="shared" si="50"/>
        <v>40374.208333333336</v>
      </c>
      <c r="N570">
        <v>1283058000</v>
      </c>
      <c r="O570" s="7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 s="4">
        <f t="shared" si="49"/>
        <v>80.993208828522924</v>
      </c>
      <c r="J571" t="s">
        <v>107</v>
      </c>
      <c r="K571" t="s">
        <v>108</v>
      </c>
      <c r="L571">
        <v>1294725600</v>
      </c>
      <c r="M571" s="7">
        <f t="shared" si="50"/>
        <v>40554.25</v>
      </c>
      <c r="N571">
        <v>1295762400</v>
      </c>
      <c r="O571" s="7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 s="4">
        <f t="shared" si="49"/>
        <v>34.995963302752294</v>
      </c>
      <c r="J572" t="s">
        <v>21</v>
      </c>
      <c r="K572" t="s">
        <v>22</v>
      </c>
      <c r="L572">
        <v>1419055200</v>
      </c>
      <c r="M572" s="7">
        <f t="shared" si="50"/>
        <v>41993.25</v>
      </c>
      <c r="N572">
        <v>1419573600</v>
      </c>
      <c r="O572" s="7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 s="4">
        <f t="shared" si="49"/>
        <v>94.142857142857139</v>
      </c>
      <c r="J573" t="s">
        <v>107</v>
      </c>
      <c r="K573" t="s">
        <v>108</v>
      </c>
      <c r="L573">
        <v>1434690000</v>
      </c>
      <c r="M573" s="7">
        <f t="shared" si="50"/>
        <v>42174.208333333328</v>
      </c>
      <c r="N573">
        <v>1438750800</v>
      </c>
      <c r="O573" s="7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 s="4">
        <f t="shared" si="49"/>
        <v>52.085106382978722</v>
      </c>
      <c r="J574" t="s">
        <v>21</v>
      </c>
      <c r="K574" t="s">
        <v>22</v>
      </c>
      <c r="L574">
        <v>1443416400</v>
      </c>
      <c r="M574" s="7">
        <f t="shared" si="50"/>
        <v>42275.208333333328</v>
      </c>
      <c r="N574">
        <v>1444798800</v>
      </c>
      <c r="O574" s="7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 s="4">
        <f t="shared" si="49"/>
        <v>24.986666666666668</v>
      </c>
      <c r="J575" t="s">
        <v>21</v>
      </c>
      <c r="K575" t="s">
        <v>22</v>
      </c>
      <c r="L575">
        <v>1399006800</v>
      </c>
      <c r="M575" s="7">
        <f t="shared" si="50"/>
        <v>41761.208333333336</v>
      </c>
      <c r="N575">
        <v>1399179600</v>
      </c>
      <c r="O575" s="7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 s="4">
        <f t="shared" si="49"/>
        <v>69.215277777777771</v>
      </c>
      <c r="J576" t="s">
        <v>21</v>
      </c>
      <c r="K576" t="s">
        <v>22</v>
      </c>
      <c r="L576">
        <v>1575698400</v>
      </c>
      <c r="M576" s="7">
        <f t="shared" si="50"/>
        <v>43806.25</v>
      </c>
      <c r="N576">
        <v>1576562400</v>
      </c>
      <c r="O576" s="7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 s="4">
        <f t="shared" si="49"/>
        <v>93.944444444444443</v>
      </c>
      <c r="J577" t="s">
        <v>21</v>
      </c>
      <c r="K577" t="s">
        <v>22</v>
      </c>
      <c r="L577">
        <v>1400562000</v>
      </c>
      <c r="M577" s="7">
        <f t="shared" si="50"/>
        <v>41779.208333333336</v>
      </c>
      <c r="N577">
        <v>1400821200</v>
      </c>
      <c r="O577" s="7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 s="4">
        <f t="shared" si="49"/>
        <v>98.40625</v>
      </c>
      <c r="J578" t="s">
        <v>21</v>
      </c>
      <c r="K578" t="s">
        <v>22</v>
      </c>
      <c r="L578">
        <v>1509512400</v>
      </c>
      <c r="M578" s="7">
        <f t="shared" si="50"/>
        <v>43040.208333333328</v>
      </c>
      <c r="N578">
        <v>1510984800</v>
      </c>
      <c r="O578" s="7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ROUND((E579/D579)*100,0)</f>
        <v>19</v>
      </c>
      <c r="G579" t="s">
        <v>74</v>
      </c>
      <c r="H579">
        <v>37</v>
      </c>
      <c r="I579" s="4">
        <f t="shared" ref="I579:I642" si="55">IFERROR(E579/H579,0)</f>
        <v>41.783783783783782</v>
      </c>
      <c r="J579" t="s">
        <v>21</v>
      </c>
      <c r="K579" t="s">
        <v>22</v>
      </c>
      <c r="L579">
        <v>1299823200</v>
      </c>
      <c r="M579" s="7">
        <f t="shared" ref="M579:M642" si="56">(((L579/60)/60)/24)+DATE(1970,1,1)</f>
        <v>40613.25</v>
      </c>
      <c r="N579">
        <v>1302066000</v>
      </c>
      <c r="O579" s="7">
        <f t="shared" ref="O579:O642" si="57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LEFT(R579,FIND("/",R579)-1)</f>
        <v>music</v>
      </c>
      <c r="T579" t="str">
        <f t="shared" ref="T579:T642" si="59">RIGHT(R579,LEN(R579)-FIND("/",R579))</f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 s="4">
        <f t="shared" si="55"/>
        <v>65.991836734693877</v>
      </c>
      <c r="J580" t="s">
        <v>21</v>
      </c>
      <c r="K580" t="s">
        <v>22</v>
      </c>
      <c r="L580">
        <v>1322719200</v>
      </c>
      <c r="M580" s="7">
        <f t="shared" si="56"/>
        <v>40878.25</v>
      </c>
      <c r="N580">
        <v>1322978400</v>
      </c>
      <c r="O580" s="7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 s="4">
        <f t="shared" si="55"/>
        <v>72.05747126436782</v>
      </c>
      <c r="J581" t="s">
        <v>21</v>
      </c>
      <c r="K581" t="s">
        <v>22</v>
      </c>
      <c r="L581">
        <v>1312693200</v>
      </c>
      <c r="M581" s="7">
        <f t="shared" si="56"/>
        <v>40762.208333333336</v>
      </c>
      <c r="N581">
        <v>1313730000</v>
      </c>
      <c r="O581" s="7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 s="4">
        <f t="shared" si="55"/>
        <v>48.003209242618745</v>
      </c>
      <c r="J582" t="s">
        <v>21</v>
      </c>
      <c r="K582" t="s">
        <v>22</v>
      </c>
      <c r="L582">
        <v>1393394400</v>
      </c>
      <c r="M582" s="7">
        <f t="shared" si="56"/>
        <v>41696.25</v>
      </c>
      <c r="N582">
        <v>1394085600</v>
      </c>
      <c r="O582" s="7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 s="4">
        <f t="shared" si="55"/>
        <v>54.098591549295776</v>
      </c>
      <c r="J583" t="s">
        <v>21</v>
      </c>
      <c r="K583" t="s">
        <v>22</v>
      </c>
      <c r="L583">
        <v>1304053200</v>
      </c>
      <c r="M583" s="7">
        <f t="shared" si="56"/>
        <v>40662.208333333336</v>
      </c>
      <c r="N583">
        <v>1305349200</v>
      </c>
      <c r="O583" s="7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 s="4">
        <f t="shared" si="55"/>
        <v>107.88095238095238</v>
      </c>
      <c r="J584" t="s">
        <v>21</v>
      </c>
      <c r="K584" t="s">
        <v>22</v>
      </c>
      <c r="L584">
        <v>1433912400</v>
      </c>
      <c r="M584" s="7">
        <f t="shared" si="56"/>
        <v>42165.208333333328</v>
      </c>
      <c r="N584">
        <v>1434344400</v>
      </c>
      <c r="O584" s="7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 s="4">
        <f t="shared" si="55"/>
        <v>67.034103410341032</v>
      </c>
      <c r="J585" t="s">
        <v>21</v>
      </c>
      <c r="K585" t="s">
        <v>22</v>
      </c>
      <c r="L585">
        <v>1329717600</v>
      </c>
      <c r="M585" s="7">
        <f t="shared" si="56"/>
        <v>40959.25</v>
      </c>
      <c r="N585">
        <v>1331186400</v>
      </c>
      <c r="O585" s="7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 s="4">
        <f t="shared" si="55"/>
        <v>64.01425914445133</v>
      </c>
      <c r="J586" t="s">
        <v>21</v>
      </c>
      <c r="K586" t="s">
        <v>22</v>
      </c>
      <c r="L586">
        <v>1335330000</v>
      </c>
      <c r="M586" s="7">
        <f t="shared" si="56"/>
        <v>41024.208333333336</v>
      </c>
      <c r="N586">
        <v>1336539600</v>
      </c>
      <c r="O586" s="7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 s="4">
        <f t="shared" si="55"/>
        <v>96.066176470588232</v>
      </c>
      <c r="J587" t="s">
        <v>21</v>
      </c>
      <c r="K587" t="s">
        <v>22</v>
      </c>
      <c r="L587">
        <v>1268888400</v>
      </c>
      <c r="M587" s="7">
        <f t="shared" si="56"/>
        <v>40255.208333333336</v>
      </c>
      <c r="N587">
        <v>1269752400</v>
      </c>
      <c r="O587" s="7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 s="4">
        <f t="shared" si="55"/>
        <v>51.184615384615384</v>
      </c>
      <c r="J588" t="s">
        <v>21</v>
      </c>
      <c r="K588" t="s">
        <v>22</v>
      </c>
      <c r="L588">
        <v>1289973600</v>
      </c>
      <c r="M588" s="7">
        <f t="shared" si="56"/>
        <v>40499.25</v>
      </c>
      <c r="N588">
        <v>1291615200</v>
      </c>
      <c r="O588" s="7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 s="4">
        <f t="shared" si="55"/>
        <v>43.92307692307692</v>
      </c>
      <c r="J589" t="s">
        <v>15</v>
      </c>
      <c r="K589" t="s">
        <v>16</v>
      </c>
      <c r="L589">
        <v>1547877600</v>
      </c>
      <c r="M589" s="7">
        <f t="shared" si="56"/>
        <v>43484.25</v>
      </c>
      <c r="N589">
        <v>1552366800</v>
      </c>
      <c r="O589" s="7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 s="4">
        <f t="shared" si="55"/>
        <v>91.021198830409361</v>
      </c>
      <c r="J590" t="s">
        <v>40</v>
      </c>
      <c r="K590" t="s">
        <v>41</v>
      </c>
      <c r="L590">
        <v>1269493200</v>
      </c>
      <c r="M590" s="7">
        <f t="shared" si="56"/>
        <v>40262.208333333336</v>
      </c>
      <c r="N590">
        <v>1272171600</v>
      </c>
      <c r="O590" s="7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 s="4">
        <f t="shared" si="55"/>
        <v>50.127450980392155</v>
      </c>
      <c r="J591" t="s">
        <v>21</v>
      </c>
      <c r="K591" t="s">
        <v>22</v>
      </c>
      <c r="L591">
        <v>1436072400</v>
      </c>
      <c r="M591" s="7">
        <f t="shared" si="56"/>
        <v>42190.208333333328</v>
      </c>
      <c r="N591">
        <v>1436677200</v>
      </c>
      <c r="O591" s="7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 s="4">
        <f t="shared" si="55"/>
        <v>67.720930232558146</v>
      </c>
      <c r="J592" t="s">
        <v>26</v>
      </c>
      <c r="K592" t="s">
        <v>27</v>
      </c>
      <c r="L592">
        <v>1419141600</v>
      </c>
      <c r="M592" s="7">
        <f t="shared" si="56"/>
        <v>41994.25</v>
      </c>
      <c r="N592">
        <v>1420092000</v>
      </c>
      <c r="O592" s="7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 s="4">
        <f t="shared" si="55"/>
        <v>61.03921568627451</v>
      </c>
      <c r="J593" t="s">
        <v>21</v>
      </c>
      <c r="K593" t="s">
        <v>22</v>
      </c>
      <c r="L593">
        <v>1279083600</v>
      </c>
      <c r="M593" s="7">
        <f t="shared" si="56"/>
        <v>40373.208333333336</v>
      </c>
      <c r="N593">
        <v>1279947600</v>
      </c>
      <c r="O593" s="7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 s="4">
        <f t="shared" si="55"/>
        <v>80.011857707509876</v>
      </c>
      <c r="J594" t="s">
        <v>21</v>
      </c>
      <c r="K594" t="s">
        <v>22</v>
      </c>
      <c r="L594">
        <v>1401426000</v>
      </c>
      <c r="M594" s="7">
        <f t="shared" si="56"/>
        <v>41789.208333333336</v>
      </c>
      <c r="N594">
        <v>1402203600</v>
      </c>
      <c r="O594" s="7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 s="4">
        <f t="shared" si="55"/>
        <v>47.001497753369947</v>
      </c>
      <c r="J595" t="s">
        <v>21</v>
      </c>
      <c r="K595" t="s">
        <v>22</v>
      </c>
      <c r="L595">
        <v>1395810000</v>
      </c>
      <c r="M595" s="7">
        <f t="shared" si="56"/>
        <v>41724.208333333336</v>
      </c>
      <c r="N595">
        <v>1396933200</v>
      </c>
      <c r="O595" s="7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 s="4">
        <f t="shared" si="55"/>
        <v>71.127388535031841</v>
      </c>
      <c r="J596" t="s">
        <v>21</v>
      </c>
      <c r="K596" t="s">
        <v>22</v>
      </c>
      <c r="L596">
        <v>1467003600</v>
      </c>
      <c r="M596" s="7">
        <f t="shared" si="56"/>
        <v>42548.208333333328</v>
      </c>
      <c r="N596">
        <v>1467262800</v>
      </c>
      <c r="O596" s="7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 s="4">
        <f t="shared" si="55"/>
        <v>89.99079189686924</v>
      </c>
      <c r="J597" t="s">
        <v>21</v>
      </c>
      <c r="K597" t="s">
        <v>22</v>
      </c>
      <c r="L597">
        <v>1268715600</v>
      </c>
      <c r="M597" s="7">
        <f t="shared" si="56"/>
        <v>40253.208333333336</v>
      </c>
      <c r="N597">
        <v>1270530000</v>
      </c>
      <c r="O597" s="7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 s="4">
        <f t="shared" si="55"/>
        <v>43.032786885245905</v>
      </c>
      <c r="J598" t="s">
        <v>21</v>
      </c>
      <c r="K598" t="s">
        <v>22</v>
      </c>
      <c r="L598">
        <v>1457157600</v>
      </c>
      <c r="M598" s="7">
        <f t="shared" si="56"/>
        <v>42434.25</v>
      </c>
      <c r="N598">
        <v>1457762400</v>
      </c>
      <c r="O598" s="7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 s="4">
        <f t="shared" si="55"/>
        <v>67.997714808043881</v>
      </c>
      <c r="J599" t="s">
        <v>21</v>
      </c>
      <c r="K599" t="s">
        <v>22</v>
      </c>
      <c r="L599">
        <v>1573970400</v>
      </c>
      <c r="M599" s="7">
        <f t="shared" si="56"/>
        <v>43786.25</v>
      </c>
      <c r="N599">
        <v>1575525600</v>
      </c>
      <c r="O599" s="7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 s="4">
        <f t="shared" si="55"/>
        <v>73.004566210045667</v>
      </c>
      <c r="J600" t="s">
        <v>107</v>
      </c>
      <c r="K600" t="s">
        <v>108</v>
      </c>
      <c r="L600">
        <v>1276578000</v>
      </c>
      <c r="M600" s="7">
        <f t="shared" si="56"/>
        <v>40344.208333333336</v>
      </c>
      <c r="N600">
        <v>1279083600</v>
      </c>
      <c r="O600" s="7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 s="4">
        <f t="shared" si="55"/>
        <v>62.341463414634148</v>
      </c>
      <c r="J601" t="s">
        <v>36</v>
      </c>
      <c r="K601" t="s">
        <v>37</v>
      </c>
      <c r="L601">
        <v>1423720800</v>
      </c>
      <c r="M601" s="7">
        <f t="shared" si="56"/>
        <v>42047.25</v>
      </c>
      <c r="N601">
        <v>1424412000</v>
      </c>
      <c r="O601" s="7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 s="4">
        <f t="shared" si="55"/>
        <v>5</v>
      </c>
      <c r="J602" t="s">
        <v>40</v>
      </c>
      <c r="K602" t="s">
        <v>41</v>
      </c>
      <c r="L602">
        <v>1375160400</v>
      </c>
      <c r="M602" s="7">
        <f t="shared" si="56"/>
        <v>41485.208333333336</v>
      </c>
      <c r="N602">
        <v>1376197200</v>
      </c>
      <c r="O602" s="7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 s="4">
        <f t="shared" si="55"/>
        <v>67.103092783505161</v>
      </c>
      <c r="J603" t="s">
        <v>21</v>
      </c>
      <c r="K603" t="s">
        <v>22</v>
      </c>
      <c r="L603">
        <v>1401426000</v>
      </c>
      <c r="M603" s="7">
        <f t="shared" si="56"/>
        <v>41789.208333333336</v>
      </c>
      <c r="N603">
        <v>1402894800</v>
      </c>
      <c r="O603" s="7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 s="4">
        <f t="shared" si="55"/>
        <v>79.978947368421046</v>
      </c>
      <c r="J604" t="s">
        <v>21</v>
      </c>
      <c r="K604" t="s">
        <v>22</v>
      </c>
      <c r="L604">
        <v>1433480400</v>
      </c>
      <c r="M604" s="7">
        <f t="shared" si="56"/>
        <v>42160.208333333328</v>
      </c>
      <c r="N604">
        <v>1434430800</v>
      </c>
      <c r="O604" s="7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 s="4">
        <f t="shared" si="55"/>
        <v>62.176470588235297</v>
      </c>
      <c r="J605" t="s">
        <v>21</v>
      </c>
      <c r="K605" t="s">
        <v>22</v>
      </c>
      <c r="L605">
        <v>1555563600</v>
      </c>
      <c r="M605" s="7">
        <f t="shared" si="56"/>
        <v>43573.208333333328</v>
      </c>
      <c r="N605">
        <v>1557896400</v>
      </c>
      <c r="O605" s="7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 s="4">
        <f t="shared" si="55"/>
        <v>53.005950297514879</v>
      </c>
      <c r="J606" t="s">
        <v>21</v>
      </c>
      <c r="K606" t="s">
        <v>22</v>
      </c>
      <c r="L606">
        <v>1295676000</v>
      </c>
      <c r="M606" s="7">
        <f t="shared" si="56"/>
        <v>40565.25</v>
      </c>
      <c r="N606">
        <v>1297490400</v>
      </c>
      <c r="O606" s="7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 s="4">
        <f t="shared" si="55"/>
        <v>57.738317757009348</v>
      </c>
      <c r="J607" t="s">
        <v>21</v>
      </c>
      <c r="K607" t="s">
        <v>22</v>
      </c>
      <c r="L607">
        <v>1443848400</v>
      </c>
      <c r="M607" s="7">
        <f t="shared" si="56"/>
        <v>42280.208333333328</v>
      </c>
      <c r="N607">
        <v>1447394400</v>
      </c>
      <c r="O607" s="7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 s="4">
        <f t="shared" si="55"/>
        <v>40.03125</v>
      </c>
      <c r="J608" t="s">
        <v>40</v>
      </c>
      <c r="K608" t="s">
        <v>41</v>
      </c>
      <c r="L608">
        <v>1457330400</v>
      </c>
      <c r="M608" s="7">
        <f t="shared" si="56"/>
        <v>42436.25</v>
      </c>
      <c r="N608">
        <v>1458277200</v>
      </c>
      <c r="O608" s="7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 s="4">
        <f t="shared" si="55"/>
        <v>81.016591928251117</v>
      </c>
      <c r="J609" t="s">
        <v>21</v>
      </c>
      <c r="K609" t="s">
        <v>22</v>
      </c>
      <c r="L609">
        <v>1395550800</v>
      </c>
      <c r="M609" s="7">
        <f t="shared" si="56"/>
        <v>41721.208333333336</v>
      </c>
      <c r="N609">
        <v>1395723600</v>
      </c>
      <c r="O609" s="7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 s="4">
        <f t="shared" si="55"/>
        <v>35.047468354430379</v>
      </c>
      <c r="J610" t="s">
        <v>21</v>
      </c>
      <c r="K610" t="s">
        <v>22</v>
      </c>
      <c r="L610">
        <v>1551852000</v>
      </c>
      <c r="M610" s="7">
        <f t="shared" si="56"/>
        <v>43530.25</v>
      </c>
      <c r="N610">
        <v>1552197600</v>
      </c>
      <c r="O610" s="7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 s="4">
        <f t="shared" si="55"/>
        <v>102.92307692307692</v>
      </c>
      <c r="J611" t="s">
        <v>21</v>
      </c>
      <c r="K611" t="s">
        <v>22</v>
      </c>
      <c r="L611">
        <v>1547618400</v>
      </c>
      <c r="M611" s="7">
        <f t="shared" si="56"/>
        <v>43481.25</v>
      </c>
      <c r="N611">
        <v>1549087200</v>
      </c>
      <c r="O611" s="7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 s="4">
        <f t="shared" si="55"/>
        <v>27.998126756166094</v>
      </c>
      <c r="J612" t="s">
        <v>21</v>
      </c>
      <c r="K612" t="s">
        <v>22</v>
      </c>
      <c r="L612">
        <v>1355637600</v>
      </c>
      <c r="M612" s="7">
        <f t="shared" si="56"/>
        <v>41259.25</v>
      </c>
      <c r="N612">
        <v>1356847200</v>
      </c>
      <c r="O612" s="7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 s="4">
        <f t="shared" si="55"/>
        <v>75.733333333333334</v>
      </c>
      <c r="J613" t="s">
        <v>21</v>
      </c>
      <c r="K613" t="s">
        <v>22</v>
      </c>
      <c r="L613">
        <v>1374728400</v>
      </c>
      <c r="M613" s="7">
        <f t="shared" si="56"/>
        <v>41480.208333333336</v>
      </c>
      <c r="N613">
        <v>1375765200</v>
      </c>
      <c r="O613" s="7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 s="4">
        <f t="shared" si="55"/>
        <v>45.026041666666664</v>
      </c>
      <c r="J614" t="s">
        <v>21</v>
      </c>
      <c r="K614" t="s">
        <v>22</v>
      </c>
      <c r="L614">
        <v>1287810000</v>
      </c>
      <c r="M614" s="7">
        <f t="shared" si="56"/>
        <v>40474.208333333336</v>
      </c>
      <c r="N614">
        <v>1289800800</v>
      </c>
      <c r="O614" s="7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 s="4">
        <f t="shared" si="55"/>
        <v>73.615384615384613</v>
      </c>
      <c r="J615" t="s">
        <v>15</v>
      </c>
      <c r="K615" t="s">
        <v>16</v>
      </c>
      <c r="L615">
        <v>1503723600</v>
      </c>
      <c r="M615" s="7">
        <f t="shared" si="56"/>
        <v>42973.208333333328</v>
      </c>
      <c r="N615">
        <v>1504501200</v>
      </c>
      <c r="O615" s="7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 s="4">
        <f t="shared" si="55"/>
        <v>56.991701244813278</v>
      </c>
      <c r="J616" t="s">
        <v>21</v>
      </c>
      <c r="K616" t="s">
        <v>22</v>
      </c>
      <c r="L616">
        <v>1484114400</v>
      </c>
      <c r="M616" s="7">
        <f t="shared" si="56"/>
        <v>42746.25</v>
      </c>
      <c r="N616">
        <v>1485669600</v>
      </c>
      <c r="O616" s="7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 s="4">
        <f t="shared" si="55"/>
        <v>85.223529411764702</v>
      </c>
      <c r="J617" t="s">
        <v>107</v>
      </c>
      <c r="K617" t="s">
        <v>108</v>
      </c>
      <c r="L617">
        <v>1461906000</v>
      </c>
      <c r="M617" s="7">
        <f t="shared" si="56"/>
        <v>42489.208333333328</v>
      </c>
      <c r="N617">
        <v>1462770000</v>
      </c>
      <c r="O617" s="7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 s="4">
        <f t="shared" si="55"/>
        <v>50.962184873949582</v>
      </c>
      <c r="J618" t="s">
        <v>40</v>
      </c>
      <c r="K618" t="s">
        <v>41</v>
      </c>
      <c r="L618">
        <v>1379653200</v>
      </c>
      <c r="M618" s="7">
        <f t="shared" si="56"/>
        <v>41537.208333333336</v>
      </c>
      <c r="N618">
        <v>1379739600</v>
      </c>
      <c r="O618" s="7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 s="4">
        <f t="shared" si="55"/>
        <v>63.563636363636363</v>
      </c>
      <c r="J619" t="s">
        <v>21</v>
      </c>
      <c r="K619" t="s">
        <v>22</v>
      </c>
      <c r="L619">
        <v>1401858000</v>
      </c>
      <c r="M619" s="7">
        <f t="shared" si="56"/>
        <v>41794.208333333336</v>
      </c>
      <c r="N619">
        <v>1402722000</v>
      </c>
      <c r="O619" s="7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 s="4">
        <f t="shared" si="55"/>
        <v>80.999165275459092</v>
      </c>
      <c r="J620" t="s">
        <v>21</v>
      </c>
      <c r="K620" t="s">
        <v>22</v>
      </c>
      <c r="L620">
        <v>1367470800</v>
      </c>
      <c r="M620" s="7">
        <f t="shared" si="56"/>
        <v>41396.208333333336</v>
      </c>
      <c r="N620">
        <v>1369285200</v>
      </c>
      <c r="O620" s="7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 s="4">
        <f t="shared" si="55"/>
        <v>86.044753086419746</v>
      </c>
      <c r="J621" t="s">
        <v>21</v>
      </c>
      <c r="K621" t="s">
        <v>22</v>
      </c>
      <c r="L621">
        <v>1304658000</v>
      </c>
      <c r="M621" s="7">
        <f t="shared" si="56"/>
        <v>40669.208333333336</v>
      </c>
      <c r="N621">
        <v>1304744400</v>
      </c>
      <c r="O621" s="7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 s="4">
        <f t="shared" si="55"/>
        <v>90.0390625</v>
      </c>
      <c r="J622" t="s">
        <v>26</v>
      </c>
      <c r="K622" t="s">
        <v>27</v>
      </c>
      <c r="L622">
        <v>1467954000</v>
      </c>
      <c r="M622" s="7">
        <f t="shared" si="56"/>
        <v>42559.208333333328</v>
      </c>
      <c r="N622">
        <v>1468299600</v>
      </c>
      <c r="O622" s="7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 s="4">
        <f t="shared" si="55"/>
        <v>74.006063432835816</v>
      </c>
      <c r="J623" t="s">
        <v>21</v>
      </c>
      <c r="K623" t="s">
        <v>22</v>
      </c>
      <c r="L623">
        <v>1473742800</v>
      </c>
      <c r="M623" s="7">
        <f t="shared" si="56"/>
        <v>42626.208333333328</v>
      </c>
      <c r="N623">
        <v>1474174800</v>
      </c>
      <c r="O623" s="7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 s="4">
        <f t="shared" si="55"/>
        <v>92.4375</v>
      </c>
      <c r="J624" t="s">
        <v>21</v>
      </c>
      <c r="K624" t="s">
        <v>22</v>
      </c>
      <c r="L624">
        <v>1523768400</v>
      </c>
      <c r="M624" s="7">
        <f t="shared" si="56"/>
        <v>43205.208333333328</v>
      </c>
      <c r="N624">
        <v>1526014800</v>
      </c>
      <c r="O624" s="7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 s="4">
        <f t="shared" si="55"/>
        <v>55.999257333828446</v>
      </c>
      <c r="J625" t="s">
        <v>40</v>
      </c>
      <c r="K625" t="s">
        <v>41</v>
      </c>
      <c r="L625">
        <v>1437022800</v>
      </c>
      <c r="M625" s="7">
        <f t="shared" si="56"/>
        <v>42201.208333333328</v>
      </c>
      <c r="N625">
        <v>1437454800</v>
      </c>
      <c r="O625" s="7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 s="4">
        <f t="shared" si="55"/>
        <v>32.983796296296298</v>
      </c>
      <c r="J626" t="s">
        <v>21</v>
      </c>
      <c r="K626" t="s">
        <v>22</v>
      </c>
      <c r="L626">
        <v>1422165600</v>
      </c>
      <c r="M626" s="7">
        <f t="shared" si="56"/>
        <v>42029.25</v>
      </c>
      <c r="N626">
        <v>1422684000</v>
      </c>
      <c r="O626" s="7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 s="4">
        <f t="shared" si="55"/>
        <v>93.596774193548384</v>
      </c>
      <c r="J627" t="s">
        <v>21</v>
      </c>
      <c r="K627" t="s">
        <v>22</v>
      </c>
      <c r="L627">
        <v>1580104800</v>
      </c>
      <c r="M627" s="7">
        <f t="shared" si="56"/>
        <v>43857.25</v>
      </c>
      <c r="N627">
        <v>1581314400</v>
      </c>
      <c r="O627" s="7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 s="4">
        <f t="shared" si="55"/>
        <v>69.867724867724874</v>
      </c>
      <c r="J628" t="s">
        <v>21</v>
      </c>
      <c r="K628" t="s">
        <v>22</v>
      </c>
      <c r="L628">
        <v>1285650000</v>
      </c>
      <c r="M628" s="7">
        <f t="shared" si="56"/>
        <v>40449.208333333336</v>
      </c>
      <c r="N628">
        <v>1286427600</v>
      </c>
      <c r="O628" s="7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 s="4">
        <f t="shared" si="55"/>
        <v>72.129870129870127</v>
      </c>
      <c r="J629" t="s">
        <v>40</v>
      </c>
      <c r="K629" t="s">
        <v>41</v>
      </c>
      <c r="L629">
        <v>1276664400</v>
      </c>
      <c r="M629" s="7">
        <f t="shared" si="56"/>
        <v>40345.208333333336</v>
      </c>
      <c r="N629">
        <v>1278738000</v>
      </c>
      <c r="O629" s="7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 s="4">
        <f t="shared" si="55"/>
        <v>30.041666666666668</v>
      </c>
      <c r="J630" t="s">
        <v>21</v>
      </c>
      <c r="K630" t="s">
        <v>22</v>
      </c>
      <c r="L630">
        <v>1286168400</v>
      </c>
      <c r="M630" s="7">
        <f t="shared" si="56"/>
        <v>40455.208333333336</v>
      </c>
      <c r="N630">
        <v>1286427600</v>
      </c>
      <c r="O630" s="7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 s="4">
        <f t="shared" si="55"/>
        <v>73.968000000000004</v>
      </c>
      <c r="J631" t="s">
        <v>21</v>
      </c>
      <c r="K631" t="s">
        <v>22</v>
      </c>
      <c r="L631">
        <v>1467781200</v>
      </c>
      <c r="M631" s="7">
        <f t="shared" si="56"/>
        <v>42557.208333333328</v>
      </c>
      <c r="N631">
        <v>1467954000</v>
      </c>
      <c r="O631" s="7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 s="4">
        <f t="shared" si="55"/>
        <v>68.65517241379311</v>
      </c>
      <c r="J632" t="s">
        <v>21</v>
      </c>
      <c r="K632" t="s">
        <v>22</v>
      </c>
      <c r="L632">
        <v>1556686800</v>
      </c>
      <c r="M632" s="7">
        <f t="shared" si="56"/>
        <v>43586.208333333328</v>
      </c>
      <c r="N632">
        <v>1557637200</v>
      </c>
      <c r="O632" s="7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 s="4">
        <f t="shared" si="55"/>
        <v>59.992164544564154</v>
      </c>
      <c r="J633" t="s">
        <v>21</v>
      </c>
      <c r="K633" t="s">
        <v>22</v>
      </c>
      <c r="L633">
        <v>1553576400</v>
      </c>
      <c r="M633" s="7">
        <f t="shared" si="56"/>
        <v>43550.208333333328</v>
      </c>
      <c r="N633">
        <v>1553922000</v>
      </c>
      <c r="O633" s="7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 s="4">
        <f t="shared" si="55"/>
        <v>111.15827338129496</v>
      </c>
      <c r="J634" t="s">
        <v>21</v>
      </c>
      <c r="K634" t="s">
        <v>22</v>
      </c>
      <c r="L634">
        <v>1414904400</v>
      </c>
      <c r="M634" s="7">
        <f t="shared" si="56"/>
        <v>41945.208333333336</v>
      </c>
      <c r="N634">
        <v>1416463200</v>
      </c>
      <c r="O634" s="7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 s="4">
        <f t="shared" si="55"/>
        <v>53.038095238095238</v>
      </c>
      <c r="J635" t="s">
        <v>21</v>
      </c>
      <c r="K635" t="s">
        <v>22</v>
      </c>
      <c r="L635">
        <v>1446876000</v>
      </c>
      <c r="M635" s="7">
        <f t="shared" si="56"/>
        <v>42315.25</v>
      </c>
      <c r="N635">
        <v>1447221600</v>
      </c>
      <c r="O635" s="7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 s="4">
        <f t="shared" si="55"/>
        <v>55.985524728588658</v>
      </c>
      <c r="J636" t="s">
        <v>21</v>
      </c>
      <c r="K636" t="s">
        <v>22</v>
      </c>
      <c r="L636">
        <v>1490418000</v>
      </c>
      <c r="M636" s="7">
        <f t="shared" si="56"/>
        <v>42819.208333333328</v>
      </c>
      <c r="N636">
        <v>1491627600</v>
      </c>
      <c r="O636" s="7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 s="4">
        <f t="shared" si="55"/>
        <v>69.986760812003524</v>
      </c>
      <c r="J637" t="s">
        <v>21</v>
      </c>
      <c r="K637" t="s">
        <v>22</v>
      </c>
      <c r="L637">
        <v>1360389600</v>
      </c>
      <c r="M637" s="7">
        <f t="shared" si="56"/>
        <v>41314.25</v>
      </c>
      <c r="N637">
        <v>1363150800</v>
      </c>
      <c r="O637" s="7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 s="4">
        <f t="shared" si="55"/>
        <v>48.998079877112133</v>
      </c>
      <c r="J638" t="s">
        <v>36</v>
      </c>
      <c r="K638" t="s">
        <v>37</v>
      </c>
      <c r="L638">
        <v>1326866400</v>
      </c>
      <c r="M638" s="7">
        <f t="shared" si="56"/>
        <v>40926.25</v>
      </c>
      <c r="N638">
        <v>1330754400</v>
      </c>
      <c r="O638" s="7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 s="4">
        <f t="shared" si="55"/>
        <v>103.84615384615384</v>
      </c>
      <c r="J639" t="s">
        <v>21</v>
      </c>
      <c r="K639" t="s">
        <v>22</v>
      </c>
      <c r="L639">
        <v>1479103200</v>
      </c>
      <c r="M639" s="7">
        <f t="shared" si="56"/>
        <v>42688.25</v>
      </c>
      <c r="N639">
        <v>1479794400</v>
      </c>
      <c r="O639" s="7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 s="4">
        <f t="shared" si="55"/>
        <v>99.127659574468083</v>
      </c>
      <c r="J640" t="s">
        <v>21</v>
      </c>
      <c r="K640" t="s">
        <v>22</v>
      </c>
      <c r="L640">
        <v>1280206800</v>
      </c>
      <c r="M640" s="7">
        <f t="shared" si="56"/>
        <v>40386.208333333336</v>
      </c>
      <c r="N640">
        <v>1281243600</v>
      </c>
      <c r="O640" s="7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 s="4">
        <f t="shared" si="55"/>
        <v>107.37777777777778</v>
      </c>
      <c r="J641" t="s">
        <v>21</v>
      </c>
      <c r="K641" t="s">
        <v>22</v>
      </c>
      <c r="L641">
        <v>1532754000</v>
      </c>
      <c r="M641" s="7">
        <f t="shared" si="56"/>
        <v>43309.208333333328</v>
      </c>
      <c r="N641">
        <v>1532754000</v>
      </c>
      <c r="O641" s="7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 s="4">
        <f t="shared" si="55"/>
        <v>76.922178988326849</v>
      </c>
      <c r="J642" t="s">
        <v>21</v>
      </c>
      <c r="K642" t="s">
        <v>22</v>
      </c>
      <c r="L642">
        <v>1453096800</v>
      </c>
      <c r="M642" s="7">
        <f t="shared" si="56"/>
        <v>42387.25</v>
      </c>
      <c r="N642">
        <v>1453356000</v>
      </c>
      <c r="O642" s="7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ROUND((E643/D643)*100,0)</f>
        <v>120</v>
      </c>
      <c r="G643" t="s">
        <v>20</v>
      </c>
      <c r="H643">
        <v>194</v>
      </c>
      <c r="I643" s="4">
        <f t="shared" ref="I643:I706" si="61">IFERROR(E643/H643,0)</f>
        <v>58.128865979381445</v>
      </c>
      <c r="J643" t="s">
        <v>98</v>
      </c>
      <c r="K643" t="s">
        <v>99</v>
      </c>
      <c r="L643">
        <v>1487570400</v>
      </c>
      <c r="M643" s="7">
        <f t="shared" ref="M643:M706" si="62">(((L643/60)/60)/24)+DATE(1970,1,1)</f>
        <v>42786.25</v>
      </c>
      <c r="N643">
        <v>1489986000</v>
      </c>
      <c r="O643" s="7">
        <f t="shared" ref="O643:O706" si="63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LEFT(R643,FIND("/",R643)-1)</f>
        <v>theater</v>
      </c>
      <c r="T643" t="str">
        <f t="shared" ref="T643:T706" si="65">RIGHT(R643,LEN(R643)-FIND("/",R643))</f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 s="4">
        <f t="shared" si="61"/>
        <v>103.73643410852713</v>
      </c>
      <c r="J644" t="s">
        <v>15</v>
      </c>
      <c r="K644" t="s">
        <v>16</v>
      </c>
      <c r="L644">
        <v>1545026400</v>
      </c>
      <c r="M644" s="7">
        <f t="shared" si="62"/>
        <v>43451.25</v>
      </c>
      <c r="N644">
        <v>1545804000</v>
      </c>
      <c r="O644" s="7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 s="4">
        <f t="shared" si="61"/>
        <v>87.962666666666664</v>
      </c>
      <c r="J645" t="s">
        <v>21</v>
      </c>
      <c r="K645" t="s">
        <v>22</v>
      </c>
      <c r="L645">
        <v>1488348000</v>
      </c>
      <c r="M645" s="7">
        <f t="shared" si="62"/>
        <v>42795.25</v>
      </c>
      <c r="N645">
        <v>1489899600</v>
      </c>
      <c r="O645" s="7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 s="4">
        <f t="shared" si="61"/>
        <v>28</v>
      </c>
      <c r="J646" t="s">
        <v>15</v>
      </c>
      <c r="K646" t="s">
        <v>16</v>
      </c>
      <c r="L646">
        <v>1545112800</v>
      </c>
      <c r="M646" s="7">
        <f t="shared" si="62"/>
        <v>43452.25</v>
      </c>
      <c r="N646">
        <v>1546495200</v>
      </c>
      <c r="O646" s="7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 s="4">
        <f t="shared" si="61"/>
        <v>37.999361294443261</v>
      </c>
      <c r="J647" t="s">
        <v>21</v>
      </c>
      <c r="K647" t="s">
        <v>22</v>
      </c>
      <c r="L647">
        <v>1537938000</v>
      </c>
      <c r="M647" s="7">
        <f t="shared" si="62"/>
        <v>43369.208333333328</v>
      </c>
      <c r="N647">
        <v>1539752400</v>
      </c>
      <c r="O647" s="7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 s="4">
        <f t="shared" si="61"/>
        <v>29.999313893653515</v>
      </c>
      <c r="J648" t="s">
        <v>21</v>
      </c>
      <c r="K648" t="s">
        <v>22</v>
      </c>
      <c r="L648">
        <v>1363150800</v>
      </c>
      <c r="M648" s="7">
        <f t="shared" si="62"/>
        <v>41346.208333333336</v>
      </c>
      <c r="N648">
        <v>1364101200</v>
      </c>
      <c r="O648" s="7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 s="4">
        <f t="shared" si="61"/>
        <v>103.5</v>
      </c>
      <c r="J649" t="s">
        <v>21</v>
      </c>
      <c r="K649" t="s">
        <v>22</v>
      </c>
      <c r="L649">
        <v>1523250000</v>
      </c>
      <c r="M649" s="7">
        <f t="shared" si="62"/>
        <v>43199.208333333328</v>
      </c>
      <c r="N649">
        <v>1525323600</v>
      </c>
      <c r="O649" s="7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 s="4">
        <f t="shared" si="61"/>
        <v>85.994467496542185</v>
      </c>
      <c r="J650" t="s">
        <v>21</v>
      </c>
      <c r="K650" t="s">
        <v>22</v>
      </c>
      <c r="L650">
        <v>1499317200</v>
      </c>
      <c r="M650" s="7">
        <f t="shared" si="62"/>
        <v>42922.208333333328</v>
      </c>
      <c r="N650">
        <v>1500872400</v>
      </c>
      <c r="O650" s="7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 s="4">
        <f t="shared" si="61"/>
        <v>98.011627906976742</v>
      </c>
      <c r="J651" t="s">
        <v>98</v>
      </c>
      <c r="K651" t="s">
        <v>99</v>
      </c>
      <c r="L651">
        <v>1287550800</v>
      </c>
      <c r="M651" s="7">
        <f t="shared" si="62"/>
        <v>40471.208333333336</v>
      </c>
      <c r="N651">
        <v>1288501200</v>
      </c>
      <c r="O651" s="7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 s="4">
        <f t="shared" si="61"/>
        <v>2</v>
      </c>
      <c r="J652" t="s">
        <v>21</v>
      </c>
      <c r="K652" t="s">
        <v>22</v>
      </c>
      <c r="L652">
        <v>1404795600</v>
      </c>
      <c r="M652" s="7">
        <f t="shared" si="62"/>
        <v>41828.208333333336</v>
      </c>
      <c r="N652">
        <v>1407128400</v>
      </c>
      <c r="O652" s="7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 s="4">
        <f t="shared" si="61"/>
        <v>44.994570837642193</v>
      </c>
      <c r="J653" t="s">
        <v>107</v>
      </c>
      <c r="K653" t="s">
        <v>108</v>
      </c>
      <c r="L653">
        <v>1393048800</v>
      </c>
      <c r="M653" s="7">
        <f t="shared" si="62"/>
        <v>41692.25</v>
      </c>
      <c r="N653">
        <v>1394344800</v>
      </c>
      <c r="O653" s="7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 s="4">
        <f t="shared" si="61"/>
        <v>31.012224938875306</v>
      </c>
      <c r="J654" t="s">
        <v>21</v>
      </c>
      <c r="K654" t="s">
        <v>22</v>
      </c>
      <c r="L654">
        <v>1470373200</v>
      </c>
      <c r="M654" s="7">
        <f t="shared" si="62"/>
        <v>42587.208333333328</v>
      </c>
      <c r="N654">
        <v>1474088400</v>
      </c>
      <c r="O654" s="7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 s="4">
        <f t="shared" si="61"/>
        <v>59.970085470085472</v>
      </c>
      <c r="J655" t="s">
        <v>21</v>
      </c>
      <c r="K655" t="s">
        <v>22</v>
      </c>
      <c r="L655">
        <v>1460091600</v>
      </c>
      <c r="M655" s="7">
        <f t="shared" si="62"/>
        <v>42468.208333333328</v>
      </c>
      <c r="N655">
        <v>1460264400</v>
      </c>
      <c r="O655" s="7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 s="4">
        <f t="shared" si="61"/>
        <v>58.9973474801061</v>
      </c>
      <c r="J656" t="s">
        <v>21</v>
      </c>
      <c r="K656" t="s">
        <v>22</v>
      </c>
      <c r="L656">
        <v>1440392400</v>
      </c>
      <c r="M656" s="7">
        <f t="shared" si="62"/>
        <v>42240.208333333328</v>
      </c>
      <c r="N656">
        <v>1440824400</v>
      </c>
      <c r="O656" s="7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 s="4">
        <f t="shared" si="61"/>
        <v>50.045454545454547</v>
      </c>
      <c r="J657" t="s">
        <v>21</v>
      </c>
      <c r="K657" t="s">
        <v>22</v>
      </c>
      <c r="L657">
        <v>1488434400</v>
      </c>
      <c r="M657" s="7">
        <f t="shared" si="62"/>
        <v>42796.25</v>
      </c>
      <c r="N657">
        <v>1489554000</v>
      </c>
      <c r="O657" s="7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 s="4">
        <f t="shared" si="61"/>
        <v>98.966269841269835</v>
      </c>
      <c r="J658" t="s">
        <v>26</v>
      </c>
      <c r="K658" t="s">
        <v>27</v>
      </c>
      <c r="L658">
        <v>1514440800</v>
      </c>
      <c r="M658" s="7">
        <f t="shared" si="62"/>
        <v>43097.25</v>
      </c>
      <c r="N658">
        <v>1514872800</v>
      </c>
      <c r="O658" s="7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 s="4">
        <f t="shared" si="61"/>
        <v>58.857142857142854</v>
      </c>
      <c r="J659" t="s">
        <v>21</v>
      </c>
      <c r="K659" t="s">
        <v>22</v>
      </c>
      <c r="L659">
        <v>1514354400</v>
      </c>
      <c r="M659" s="7">
        <f t="shared" si="62"/>
        <v>43096.25</v>
      </c>
      <c r="N659">
        <v>1515736800</v>
      </c>
      <c r="O659" s="7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 s="4">
        <f t="shared" si="61"/>
        <v>81.010256410256417</v>
      </c>
      <c r="J660" t="s">
        <v>21</v>
      </c>
      <c r="K660" t="s">
        <v>22</v>
      </c>
      <c r="L660">
        <v>1440910800</v>
      </c>
      <c r="M660" s="7">
        <f t="shared" si="62"/>
        <v>42246.208333333328</v>
      </c>
      <c r="N660">
        <v>1442898000</v>
      </c>
      <c r="O660" s="7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 s="4">
        <f t="shared" si="61"/>
        <v>76.013333333333335</v>
      </c>
      <c r="J661" t="s">
        <v>40</v>
      </c>
      <c r="K661" t="s">
        <v>41</v>
      </c>
      <c r="L661">
        <v>1296108000</v>
      </c>
      <c r="M661" s="7">
        <f t="shared" si="62"/>
        <v>40570.25</v>
      </c>
      <c r="N661">
        <v>1296194400</v>
      </c>
      <c r="O661" s="7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 s="4">
        <f t="shared" si="61"/>
        <v>96.597402597402592</v>
      </c>
      <c r="J662" t="s">
        <v>21</v>
      </c>
      <c r="K662" t="s">
        <v>22</v>
      </c>
      <c r="L662">
        <v>1440133200</v>
      </c>
      <c r="M662" s="7">
        <f t="shared" si="62"/>
        <v>42237.208333333328</v>
      </c>
      <c r="N662">
        <v>1440910800</v>
      </c>
      <c r="O662" s="7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 s="4">
        <f t="shared" si="61"/>
        <v>76.957446808510639</v>
      </c>
      <c r="J663" t="s">
        <v>36</v>
      </c>
      <c r="K663" t="s">
        <v>37</v>
      </c>
      <c r="L663">
        <v>1332910800</v>
      </c>
      <c r="M663" s="7">
        <f t="shared" si="62"/>
        <v>40996.208333333336</v>
      </c>
      <c r="N663">
        <v>1335502800</v>
      </c>
      <c r="O663" s="7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 s="4">
        <f t="shared" si="61"/>
        <v>67.984732824427482</v>
      </c>
      <c r="J664" t="s">
        <v>21</v>
      </c>
      <c r="K664" t="s">
        <v>22</v>
      </c>
      <c r="L664">
        <v>1544335200</v>
      </c>
      <c r="M664" s="7">
        <f t="shared" si="62"/>
        <v>43443.25</v>
      </c>
      <c r="N664">
        <v>1544680800</v>
      </c>
      <c r="O664" s="7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 s="4">
        <f t="shared" si="61"/>
        <v>88.781609195402297</v>
      </c>
      <c r="J665" t="s">
        <v>21</v>
      </c>
      <c r="K665" t="s">
        <v>22</v>
      </c>
      <c r="L665">
        <v>1286427600</v>
      </c>
      <c r="M665" s="7">
        <f t="shared" si="62"/>
        <v>40458.208333333336</v>
      </c>
      <c r="N665">
        <v>1288414800</v>
      </c>
      <c r="O665" s="7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 s="4">
        <f t="shared" si="61"/>
        <v>24.99623706491063</v>
      </c>
      <c r="J666" t="s">
        <v>21</v>
      </c>
      <c r="K666" t="s">
        <v>22</v>
      </c>
      <c r="L666">
        <v>1329717600</v>
      </c>
      <c r="M666" s="7">
        <f t="shared" si="62"/>
        <v>40959.25</v>
      </c>
      <c r="N666">
        <v>1330581600</v>
      </c>
      <c r="O666" s="7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 s="4">
        <f t="shared" si="61"/>
        <v>44.922794117647058</v>
      </c>
      <c r="J667" t="s">
        <v>21</v>
      </c>
      <c r="K667" t="s">
        <v>22</v>
      </c>
      <c r="L667">
        <v>1310187600</v>
      </c>
      <c r="M667" s="7">
        <f t="shared" si="62"/>
        <v>40733.208333333336</v>
      </c>
      <c r="N667">
        <v>1311397200</v>
      </c>
      <c r="O667" s="7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 s="4">
        <f t="shared" si="61"/>
        <v>79.400000000000006</v>
      </c>
      <c r="J668" t="s">
        <v>21</v>
      </c>
      <c r="K668" t="s">
        <v>22</v>
      </c>
      <c r="L668">
        <v>1377838800</v>
      </c>
      <c r="M668" s="7">
        <f t="shared" si="62"/>
        <v>41516.208333333336</v>
      </c>
      <c r="N668">
        <v>1378357200</v>
      </c>
      <c r="O668" s="7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 s="4">
        <f t="shared" si="61"/>
        <v>29.009546539379475</v>
      </c>
      <c r="J669" t="s">
        <v>21</v>
      </c>
      <c r="K669" t="s">
        <v>22</v>
      </c>
      <c r="L669">
        <v>1410325200</v>
      </c>
      <c r="M669" s="7">
        <f t="shared" si="62"/>
        <v>41892.208333333336</v>
      </c>
      <c r="N669">
        <v>1411102800</v>
      </c>
      <c r="O669" s="7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 s="4">
        <f t="shared" si="61"/>
        <v>73.59210526315789</v>
      </c>
      <c r="J670" t="s">
        <v>21</v>
      </c>
      <c r="K670" t="s">
        <v>22</v>
      </c>
      <c r="L670">
        <v>1343797200</v>
      </c>
      <c r="M670" s="7">
        <f t="shared" si="62"/>
        <v>41122.208333333336</v>
      </c>
      <c r="N670">
        <v>1344834000</v>
      </c>
      <c r="O670" s="7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 s="4">
        <f t="shared" si="61"/>
        <v>107.97038864898211</v>
      </c>
      <c r="J671" t="s">
        <v>107</v>
      </c>
      <c r="K671" t="s">
        <v>108</v>
      </c>
      <c r="L671">
        <v>1498453200</v>
      </c>
      <c r="M671" s="7">
        <f t="shared" si="62"/>
        <v>42912.208333333328</v>
      </c>
      <c r="N671">
        <v>1499230800</v>
      </c>
      <c r="O671" s="7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 s="4">
        <f t="shared" si="61"/>
        <v>68.987284287011803</v>
      </c>
      <c r="J672" t="s">
        <v>21</v>
      </c>
      <c r="K672" t="s">
        <v>22</v>
      </c>
      <c r="L672">
        <v>1456380000</v>
      </c>
      <c r="M672" s="7">
        <f t="shared" si="62"/>
        <v>42425.25</v>
      </c>
      <c r="N672">
        <v>1457416800</v>
      </c>
      <c r="O672" s="7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 s="4">
        <f t="shared" si="61"/>
        <v>111.02236719478098</v>
      </c>
      <c r="J673" t="s">
        <v>21</v>
      </c>
      <c r="K673" t="s">
        <v>22</v>
      </c>
      <c r="L673">
        <v>1280552400</v>
      </c>
      <c r="M673" s="7">
        <f t="shared" si="62"/>
        <v>40390.208333333336</v>
      </c>
      <c r="N673">
        <v>1280898000</v>
      </c>
      <c r="O673" s="7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 s="4">
        <f t="shared" si="61"/>
        <v>24.997515808491418</v>
      </c>
      <c r="J674" t="s">
        <v>26</v>
      </c>
      <c r="K674" t="s">
        <v>27</v>
      </c>
      <c r="L674">
        <v>1521608400</v>
      </c>
      <c r="M674" s="7">
        <f t="shared" si="62"/>
        <v>43180.208333333328</v>
      </c>
      <c r="N674">
        <v>1522472400</v>
      </c>
      <c r="O674" s="7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 s="4">
        <f t="shared" si="61"/>
        <v>42.155172413793103</v>
      </c>
      <c r="J675" t="s">
        <v>107</v>
      </c>
      <c r="K675" t="s">
        <v>108</v>
      </c>
      <c r="L675">
        <v>1460696400</v>
      </c>
      <c r="M675" s="7">
        <f t="shared" si="62"/>
        <v>42475.208333333328</v>
      </c>
      <c r="N675">
        <v>1462510800</v>
      </c>
      <c r="O675" s="7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 s="4">
        <f t="shared" si="61"/>
        <v>47.003284072249592</v>
      </c>
      <c r="J676" t="s">
        <v>21</v>
      </c>
      <c r="K676" t="s">
        <v>22</v>
      </c>
      <c r="L676">
        <v>1313730000</v>
      </c>
      <c r="M676" s="7">
        <f t="shared" si="62"/>
        <v>40774.208333333336</v>
      </c>
      <c r="N676">
        <v>1317790800</v>
      </c>
      <c r="O676" s="7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 s="4">
        <f t="shared" si="61"/>
        <v>36.0392749244713</v>
      </c>
      <c r="J677" t="s">
        <v>21</v>
      </c>
      <c r="K677" t="s">
        <v>22</v>
      </c>
      <c r="L677">
        <v>1568178000</v>
      </c>
      <c r="M677" s="7">
        <f t="shared" si="62"/>
        <v>43719.208333333328</v>
      </c>
      <c r="N677">
        <v>1568782800</v>
      </c>
      <c r="O677" s="7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 s="4">
        <f t="shared" si="61"/>
        <v>101.03760683760684</v>
      </c>
      <c r="J678" t="s">
        <v>21</v>
      </c>
      <c r="K678" t="s">
        <v>22</v>
      </c>
      <c r="L678">
        <v>1348635600</v>
      </c>
      <c r="M678" s="7">
        <f t="shared" si="62"/>
        <v>41178.208333333336</v>
      </c>
      <c r="N678">
        <v>1349413200</v>
      </c>
      <c r="O678" s="7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 s="4">
        <f t="shared" si="61"/>
        <v>39.927927927927925</v>
      </c>
      <c r="J679" t="s">
        <v>21</v>
      </c>
      <c r="K679" t="s">
        <v>22</v>
      </c>
      <c r="L679">
        <v>1468126800</v>
      </c>
      <c r="M679" s="7">
        <f t="shared" si="62"/>
        <v>42561.208333333328</v>
      </c>
      <c r="N679">
        <v>1472446800</v>
      </c>
      <c r="O679" s="7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 s="4">
        <f t="shared" si="61"/>
        <v>83.158139534883716</v>
      </c>
      <c r="J680" t="s">
        <v>21</v>
      </c>
      <c r="K680" t="s">
        <v>22</v>
      </c>
      <c r="L680">
        <v>1547877600</v>
      </c>
      <c r="M680" s="7">
        <f t="shared" si="62"/>
        <v>43484.25</v>
      </c>
      <c r="N680">
        <v>1548050400</v>
      </c>
      <c r="O680" s="7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 s="4">
        <f t="shared" si="61"/>
        <v>39.97520661157025</v>
      </c>
      <c r="J681" t="s">
        <v>21</v>
      </c>
      <c r="K681" t="s">
        <v>22</v>
      </c>
      <c r="L681">
        <v>1571374800</v>
      </c>
      <c r="M681" s="7">
        <f t="shared" si="62"/>
        <v>43756.208333333328</v>
      </c>
      <c r="N681">
        <v>1571806800</v>
      </c>
      <c r="O681" s="7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 s="4">
        <f t="shared" si="61"/>
        <v>47.993908629441627</v>
      </c>
      <c r="J682" t="s">
        <v>21</v>
      </c>
      <c r="K682" t="s">
        <v>22</v>
      </c>
      <c r="L682">
        <v>1576303200</v>
      </c>
      <c r="M682" s="7">
        <f t="shared" si="62"/>
        <v>43813.25</v>
      </c>
      <c r="N682">
        <v>1576476000</v>
      </c>
      <c r="O682" s="7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 s="4">
        <f t="shared" si="61"/>
        <v>95.978877489438744</v>
      </c>
      <c r="J683" t="s">
        <v>21</v>
      </c>
      <c r="K683" t="s">
        <v>22</v>
      </c>
      <c r="L683">
        <v>1324447200</v>
      </c>
      <c r="M683" s="7">
        <f t="shared" si="62"/>
        <v>40898.25</v>
      </c>
      <c r="N683">
        <v>1324965600</v>
      </c>
      <c r="O683" s="7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 s="4">
        <f t="shared" si="61"/>
        <v>78.728155339805824</v>
      </c>
      <c r="J684" t="s">
        <v>21</v>
      </c>
      <c r="K684" t="s">
        <v>22</v>
      </c>
      <c r="L684">
        <v>1386741600</v>
      </c>
      <c r="M684" s="7">
        <f t="shared" si="62"/>
        <v>41619.25</v>
      </c>
      <c r="N684">
        <v>1387519200</v>
      </c>
      <c r="O684" s="7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 s="4">
        <f t="shared" si="61"/>
        <v>56.081632653061227</v>
      </c>
      <c r="J685" t="s">
        <v>21</v>
      </c>
      <c r="K685" t="s">
        <v>22</v>
      </c>
      <c r="L685">
        <v>1537074000</v>
      </c>
      <c r="M685" s="7">
        <f t="shared" si="62"/>
        <v>43359.208333333328</v>
      </c>
      <c r="N685">
        <v>1537246800</v>
      </c>
      <c r="O685" s="7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 s="4">
        <f t="shared" si="61"/>
        <v>69.090909090909093</v>
      </c>
      <c r="J686" t="s">
        <v>15</v>
      </c>
      <c r="K686" t="s">
        <v>16</v>
      </c>
      <c r="L686">
        <v>1277787600</v>
      </c>
      <c r="M686" s="7">
        <f t="shared" si="62"/>
        <v>40358.208333333336</v>
      </c>
      <c r="N686">
        <v>1279515600</v>
      </c>
      <c r="O686" s="7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 s="4">
        <f t="shared" si="61"/>
        <v>102.05291576673866</v>
      </c>
      <c r="J687" t="s">
        <v>15</v>
      </c>
      <c r="K687" t="s">
        <v>16</v>
      </c>
      <c r="L687">
        <v>1440306000</v>
      </c>
      <c r="M687" s="7">
        <f t="shared" si="62"/>
        <v>42239.208333333328</v>
      </c>
      <c r="N687">
        <v>1442379600</v>
      </c>
      <c r="O687" s="7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 s="4">
        <f t="shared" si="61"/>
        <v>107.32089552238806</v>
      </c>
      <c r="J688" t="s">
        <v>21</v>
      </c>
      <c r="K688" t="s">
        <v>22</v>
      </c>
      <c r="L688">
        <v>1522126800</v>
      </c>
      <c r="M688" s="7">
        <f t="shared" si="62"/>
        <v>43186.208333333328</v>
      </c>
      <c r="N688">
        <v>1523077200</v>
      </c>
      <c r="O688" s="7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 s="4">
        <f t="shared" si="61"/>
        <v>51.970260223048328</v>
      </c>
      <c r="J689" t="s">
        <v>21</v>
      </c>
      <c r="K689" t="s">
        <v>22</v>
      </c>
      <c r="L689">
        <v>1489298400</v>
      </c>
      <c r="M689" s="7">
        <f t="shared" si="62"/>
        <v>42806.25</v>
      </c>
      <c r="N689">
        <v>1489554000</v>
      </c>
      <c r="O689" s="7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 s="4">
        <f t="shared" si="61"/>
        <v>71.137142857142862</v>
      </c>
      <c r="J690" t="s">
        <v>21</v>
      </c>
      <c r="K690" t="s">
        <v>22</v>
      </c>
      <c r="L690">
        <v>1547100000</v>
      </c>
      <c r="M690" s="7">
        <f t="shared" si="62"/>
        <v>43475.25</v>
      </c>
      <c r="N690">
        <v>1548482400</v>
      </c>
      <c r="O690" s="7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 s="4">
        <f t="shared" si="61"/>
        <v>106.49275362318841</v>
      </c>
      <c r="J691" t="s">
        <v>21</v>
      </c>
      <c r="K691" t="s">
        <v>22</v>
      </c>
      <c r="L691">
        <v>1383022800</v>
      </c>
      <c r="M691" s="7">
        <f t="shared" si="62"/>
        <v>41576.208333333336</v>
      </c>
      <c r="N691">
        <v>1384063200</v>
      </c>
      <c r="O691" s="7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 s="4">
        <f t="shared" si="61"/>
        <v>42.93684210526316</v>
      </c>
      <c r="J692" t="s">
        <v>21</v>
      </c>
      <c r="K692" t="s">
        <v>22</v>
      </c>
      <c r="L692">
        <v>1322373600</v>
      </c>
      <c r="M692" s="7">
        <f t="shared" si="62"/>
        <v>40874.25</v>
      </c>
      <c r="N692">
        <v>1322892000</v>
      </c>
      <c r="O692" s="7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 s="4">
        <f t="shared" si="61"/>
        <v>30.037974683544302</v>
      </c>
      <c r="J693" t="s">
        <v>21</v>
      </c>
      <c r="K693" t="s">
        <v>22</v>
      </c>
      <c r="L693">
        <v>1349240400</v>
      </c>
      <c r="M693" s="7">
        <f t="shared" si="62"/>
        <v>41185.208333333336</v>
      </c>
      <c r="N693">
        <v>1350709200</v>
      </c>
      <c r="O693" s="7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 s="4">
        <f t="shared" si="61"/>
        <v>70.623376623376629</v>
      </c>
      <c r="J694" t="s">
        <v>40</v>
      </c>
      <c r="K694" t="s">
        <v>41</v>
      </c>
      <c r="L694">
        <v>1562648400</v>
      </c>
      <c r="M694" s="7">
        <f t="shared" si="62"/>
        <v>43655.208333333328</v>
      </c>
      <c r="N694">
        <v>1564203600</v>
      </c>
      <c r="O694" s="7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 s="4">
        <f t="shared" si="61"/>
        <v>66.016018306636155</v>
      </c>
      <c r="J695" t="s">
        <v>21</v>
      </c>
      <c r="K695" t="s">
        <v>22</v>
      </c>
      <c r="L695">
        <v>1508216400</v>
      </c>
      <c r="M695" s="7">
        <f t="shared" si="62"/>
        <v>43025.208333333328</v>
      </c>
      <c r="N695">
        <v>1509685200</v>
      </c>
      <c r="O695" s="7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 s="4">
        <f t="shared" si="61"/>
        <v>96.911392405063296</v>
      </c>
      <c r="J696" t="s">
        <v>21</v>
      </c>
      <c r="K696" t="s">
        <v>22</v>
      </c>
      <c r="L696">
        <v>1511762400</v>
      </c>
      <c r="M696" s="7">
        <f t="shared" si="62"/>
        <v>43066.25</v>
      </c>
      <c r="N696">
        <v>1514959200</v>
      </c>
      <c r="O696" s="7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 s="4">
        <f t="shared" si="61"/>
        <v>62.867346938775512</v>
      </c>
      <c r="J697" t="s">
        <v>107</v>
      </c>
      <c r="K697" t="s">
        <v>108</v>
      </c>
      <c r="L697">
        <v>1447480800</v>
      </c>
      <c r="M697" s="7">
        <f t="shared" si="62"/>
        <v>42322.25</v>
      </c>
      <c r="N697">
        <v>1448863200</v>
      </c>
      <c r="O697" s="7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 s="4">
        <f t="shared" si="61"/>
        <v>108.98537682789652</v>
      </c>
      <c r="J698" t="s">
        <v>21</v>
      </c>
      <c r="K698" t="s">
        <v>22</v>
      </c>
      <c r="L698">
        <v>1429506000</v>
      </c>
      <c r="M698" s="7">
        <f t="shared" si="62"/>
        <v>42114.208333333328</v>
      </c>
      <c r="N698">
        <v>1429592400</v>
      </c>
      <c r="O698" s="7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 s="4">
        <f t="shared" si="61"/>
        <v>26.999314599040439</v>
      </c>
      <c r="J699" t="s">
        <v>21</v>
      </c>
      <c r="K699" t="s">
        <v>22</v>
      </c>
      <c r="L699">
        <v>1522472400</v>
      </c>
      <c r="M699" s="7">
        <f t="shared" si="62"/>
        <v>43190.208333333328</v>
      </c>
      <c r="N699">
        <v>1522645200</v>
      </c>
      <c r="O699" s="7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 s="4">
        <f t="shared" si="61"/>
        <v>65.004147943311438</v>
      </c>
      <c r="J700" t="s">
        <v>15</v>
      </c>
      <c r="K700" t="s">
        <v>16</v>
      </c>
      <c r="L700">
        <v>1322114400</v>
      </c>
      <c r="M700" s="7">
        <f t="shared" si="62"/>
        <v>40871.25</v>
      </c>
      <c r="N700">
        <v>1323324000</v>
      </c>
      <c r="O700" s="7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 s="4">
        <f t="shared" si="61"/>
        <v>111.51785714285714</v>
      </c>
      <c r="J701" t="s">
        <v>21</v>
      </c>
      <c r="K701" t="s">
        <v>22</v>
      </c>
      <c r="L701">
        <v>1561438800</v>
      </c>
      <c r="M701" s="7">
        <f t="shared" si="62"/>
        <v>43641.208333333328</v>
      </c>
      <c r="N701">
        <v>1561525200</v>
      </c>
      <c r="O701" s="7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 s="4">
        <f t="shared" si="61"/>
        <v>3</v>
      </c>
      <c r="J702" t="s">
        <v>21</v>
      </c>
      <c r="K702" t="s">
        <v>22</v>
      </c>
      <c r="L702">
        <v>1264399200</v>
      </c>
      <c r="M702" s="7">
        <f t="shared" si="62"/>
        <v>40203.25</v>
      </c>
      <c r="N702">
        <v>1265695200</v>
      </c>
      <c r="O702" s="7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 s="4">
        <f t="shared" si="61"/>
        <v>110.99268292682927</v>
      </c>
      <c r="J703" t="s">
        <v>21</v>
      </c>
      <c r="K703" t="s">
        <v>22</v>
      </c>
      <c r="L703">
        <v>1301202000</v>
      </c>
      <c r="M703" s="7">
        <f t="shared" si="62"/>
        <v>40629.208333333336</v>
      </c>
      <c r="N703">
        <v>1301806800</v>
      </c>
      <c r="O703" s="7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 s="4">
        <f t="shared" si="61"/>
        <v>56.746987951807228</v>
      </c>
      <c r="J704" t="s">
        <v>21</v>
      </c>
      <c r="K704" t="s">
        <v>22</v>
      </c>
      <c r="L704">
        <v>1374469200</v>
      </c>
      <c r="M704" s="7">
        <f t="shared" si="62"/>
        <v>41477.208333333336</v>
      </c>
      <c r="N704">
        <v>1374901200</v>
      </c>
      <c r="O704" s="7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 s="4">
        <f t="shared" si="61"/>
        <v>97.020608439646708</v>
      </c>
      <c r="J705" t="s">
        <v>21</v>
      </c>
      <c r="K705" t="s">
        <v>22</v>
      </c>
      <c r="L705">
        <v>1334984400</v>
      </c>
      <c r="M705" s="7">
        <f t="shared" si="62"/>
        <v>41020.208333333336</v>
      </c>
      <c r="N705">
        <v>1336453200</v>
      </c>
      <c r="O705" s="7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 s="4">
        <f t="shared" si="61"/>
        <v>92.08620689655173</v>
      </c>
      <c r="J706" t="s">
        <v>21</v>
      </c>
      <c r="K706" t="s">
        <v>22</v>
      </c>
      <c r="L706">
        <v>1467608400</v>
      </c>
      <c r="M706" s="7">
        <f t="shared" si="62"/>
        <v>42555.208333333328</v>
      </c>
      <c r="N706">
        <v>1468904400</v>
      </c>
      <c r="O706" s="7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ROUND((E707/D707)*100,0)</f>
        <v>99</v>
      </c>
      <c r="G707" t="s">
        <v>14</v>
      </c>
      <c r="H707">
        <v>2025</v>
      </c>
      <c r="I707" s="4">
        <f t="shared" ref="I707:I770" si="67">IFERROR(E707/H707,0)</f>
        <v>82.986666666666665</v>
      </c>
      <c r="J707" t="s">
        <v>40</v>
      </c>
      <c r="K707" t="s">
        <v>41</v>
      </c>
      <c r="L707">
        <v>1386741600</v>
      </c>
      <c r="M707" s="7">
        <f t="shared" ref="M707:M770" si="68">(((L707/60)/60)/24)+DATE(1970,1,1)</f>
        <v>41619.25</v>
      </c>
      <c r="N707">
        <v>1387087200</v>
      </c>
      <c r="O707" s="7">
        <f t="shared" ref="O707:O770" si="69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LEFT(R707,FIND("/",R707)-1)</f>
        <v>publishing</v>
      </c>
      <c r="T707" t="str">
        <f t="shared" ref="T707:T770" si="71">RIGHT(R707,LEN(R707)-FIND("/",R707))</f>
        <v>nonfiction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 s="4">
        <f t="shared" si="67"/>
        <v>103.03791821561339</v>
      </c>
      <c r="J708" t="s">
        <v>26</v>
      </c>
      <c r="K708" t="s">
        <v>27</v>
      </c>
      <c r="L708">
        <v>1546754400</v>
      </c>
      <c r="M708" s="7">
        <f t="shared" si="68"/>
        <v>43471.25</v>
      </c>
      <c r="N708">
        <v>1547445600</v>
      </c>
      <c r="O708" s="7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 s="4">
        <f t="shared" si="67"/>
        <v>68.922619047619051</v>
      </c>
      <c r="J709" t="s">
        <v>21</v>
      </c>
      <c r="K709" t="s">
        <v>22</v>
      </c>
      <c r="L709">
        <v>1544248800</v>
      </c>
      <c r="M709" s="7">
        <f t="shared" si="68"/>
        <v>43442.25</v>
      </c>
      <c r="N709">
        <v>1547359200</v>
      </c>
      <c r="O709" s="7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 s="4">
        <f t="shared" si="67"/>
        <v>87.737226277372258</v>
      </c>
      <c r="J710" t="s">
        <v>98</v>
      </c>
      <c r="K710" t="s">
        <v>99</v>
      </c>
      <c r="L710">
        <v>1495429200</v>
      </c>
      <c r="M710" s="7">
        <f t="shared" si="68"/>
        <v>42877.208333333328</v>
      </c>
      <c r="N710">
        <v>1496293200</v>
      </c>
      <c r="O710" s="7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 s="4">
        <f t="shared" si="67"/>
        <v>75.021505376344081</v>
      </c>
      <c r="J711" t="s">
        <v>107</v>
      </c>
      <c r="K711" t="s">
        <v>108</v>
      </c>
      <c r="L711">
        <v>1334811600</v>
      </c>
      <c r="M711" s="7">
        <f t="shared" si="68"/>
        <v>41018.208333333336</v>
      </c>
      <c r="N711">
        <v>1335416400</v>
      </c>
      <c r="O711" s="7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 s="4">
        <f t="shared" si="67"/>
        <v>50.863999999999997</v>
      </c>
      <c r="J712" t="s">
        <v>21</v>
      </c>
      <c r="K712" t="s">
        <v>22</v>
      </c>
      <c r="L712">
        <v>1531544400</v>
      </c>
      <c r="M712" s="7">
        <f t="shared" si="68"/>
        <v>43295.208333333328</v>
      </c>
      <c r="N712">
        <v>1532149200</v>
      </c>
      <c r="O712" s="7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 s="4">
        <f t="shared" si="67"/>
        <v>90</v>
      </c>
      <c r="J713" t="s">
        <v>107</v>
      </c>
      <c r="K713" t="s">
        <v>108</v>
      </c>
      <c r="L713">
        <v>1453615200</v>
      </c>
      <c r="M713" s="7">
        <f t="shared" si="68"/>
        <v>42393.25</v>
      </c>
      <c r="N713">
        <v>1453788000</v>
      </c>
      <c r="O713" s="7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 s="4">
        <f t="shared" si="67"/>
        <v>72.896039603960389</v>
      </c>
      <c r="J714" t="s">
        <v>21</v>
      </c>
      <c r="K714" t="s">
        <v>22</v>
      </c>
      <c r="L714">
        <v>1467954000</v>
      </c>
      <c r="M714" s="7">
        <f t="shared" si="68"/>
        <v>42559.208333333328</v>
      </c>
      <c r="N714">
        <v>1471496400</v>
      </c>
      <c r="O714" s="7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 s="4">
        <f t="shared" si="67"/>
        <v>108.48543689320388</v>
      </c>
      <c r="J715" t="s">
        <v>21</v>
      </c>
      <c r="K715" t="s">
        <v>22</v>
      </c>
      <c r="L715">
        <v>1471842000</v>
      </c>
      <c r="M715" s="7">
        <f t="shared" si="68"/>
        <v>42604.208333333328</v>
      </c>
      <c r="N715">
        <v>1472878800</v>
      </c>
      <c r="O715" s="7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 s="4">
        <f t="shared" si="67"/>
        <v>101.98095238095237</v>
      </c>
      <c r="J716" t="s">
        <v>21</v>
      </c>
      <c r="K716" t="s">
        <v>22</v>
      </c>
      <c r="L716">
        <v>1408424400</v>
      </c>
      <c r="M716" s="7">
        <f t="shared" si="68"/>
        <v>41870.208333333336</v>
      </c>
      <c r="N716">
        <v>1408510800</v>
      </c>
      <c r="O716" s="7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 s="4">
        <f t="shared" si="67"/>
        <v>44.009146341463413</v>
      </c>
      <c r="J717" t="s">
        <v>21</v>
      </c>
      <c r="K717" t="s">
        <v>22</v>
      </c>
      <c r="L717">
        <v>1281157200</v>
      </c>
      <c r="M717" s="7">
        <f t="shared" si="68"/>
        <v>40397.208333333336</v>
      </c>
      <c r="N717">
        <v>1281589200</v>
      </c>
      <c r="O717" s="7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 s="4">
        <f t="shared" si="67"/>
        <v>65.942675159235662</v>
      </c>
      <c r="J718" t="s">
        <v>21</v>
      </c>
      <c r="K718" t="s">
        <v>22</v>
      </c>
      <c r="L718">
        <v>1373432400</v>
      </c>
      <c r="M718" s="7">
        <f t="shared" si="68"/>
        <v>41465.208333333336</v>
      </c>
      <c r="N718">
        <v>1375851600</v>
      </c>
      <c r="O718" s="7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 s="4">
        <f t="shared" si="67"/>
        <v>24.987387387387386</v>
      </c>
      <c r="J719" t="s">
        <v>21</v>
      </c>
      <c r="K719" t="s">
        <v>22</v>
      </c>
      <c r="L719">
        <v>1313989200</v>
      </c>
      <c r="M719" s="7">
        <f t="shared" si="68"/>
        <v>40777.208333333336</v>
      </c>
      <c r="N719">
        <v>1315803600</v>
      </c>
      <c r="O719" s="7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 s="4">
        <f t="shared" si="67"/>
        <v>28.003367003367003</v>
      </c>
      <c r="J720" t="s">
        <v>21</v>
      </c>
      <c r="K720" t="s">
        <v>22</v>
      </c>
      <c r="L720">
        <v>1371445200</v>
      </c>
      <c r="M720" s="7">
        <f t="shared" si="68"/>
        <v>41442.208333333336</v>
      </c>
      <c r="N720">
        <v>1373691600</v>
      </c>
      <c r="O720" s="7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 s="4">
        <f t="shared" si="67"/>
        <v>85.829268292682926</v>
      </c>
      <c r="J721" t="s">
        <v>21</v>
      </c>
      <c r="K721" t="s">
        <v>22</v>
      </c>
      <c r="L721">
        <v>1338267600</v>
      </c>
      <c r="M721" s="7">
        <f t="shared" si="68"/>
        <v>41058.208333333336</v>
      </c>
      <c r="N721">
        <v>1339218000</v>
      </c>
      <c r="O721" s="7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 s="4">
        <f t="shared" si="67"/>
        <v>84.921052631578945</v>
      </c>
      <c r="J722" t="s">
        <v>36</v>
      </c>
      <c r="K722" t="s">
        <v>37</v>
      </c>
      <c r="L722">
        <v>1519192800</v>
      </c>
      <c r="M722" s="7">
        <f t="shared" si="68"/>
        <v>43152.25</v>
      </c>
      <c r="N722">
        <v>1520402400</v>
      </c>
      <c r="O722" s="7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 s="4">
        <f t="shared" si="67"/>
        <v>90.483333333333334</v>
      </c>
      <c r="J723" t="s">
        <v>21</v>
      </c>
      <c r="K723" t="s">
        <v>22</v>
      </c>
      <c r="L723">
        <v>1522818000</v>
      </c>
      <c r="M723" s="7">
        <f t="shared" si="68"/>
        <v>43194.208333333328</v>
      </c>
      <c r="N723">
        <v>1523336400</v>
      </c>
      <c r="O723" s="7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 s="4">
        <f t="shared" si="67"/>
        <v>25.00197628458498</v>
      </c>
      <c r="J724" t="s">
        <v>21</v>
      </c>
      <c r="K724" t="s">
        <v>22</v>
      </c>
      <c r="L724">
        <v>1509948000</v>
      </c>
      <c r="M724" s="7">
        <f t="shared" si="68"/>
        <v>43045.25</v>
      </c>
      <c r="N724">
        <v>1512280800</v>
      </c>
      <c r="O724" s="7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 s="4">
        <f t="shared" si="67"/>
        <v>92.013888888888886</v>
      </c>
      <c r="J725" t="s">
        <v>26</v>
      </c>
      <c r="K725" t="s">
        <v>27</v>
      </c>
      <c r="L725">
        <v>1456898400</v>
      </c>
      <c r="M725" s="7">
        <f t="shared" si="68"/>
        <v>42431.25</v>
      </c>
      <c r="N725">
        <v>1458709200</v>
      </c>
      <c r="O725" s="7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 s="4">
        <f t="shared" si="67"/>
        <v>93.066115702479337</v>
      </c>
      <c r="J726" t="s">
        <v>40</v>
      </c>
      <c r="K726" t="s">
        <v>41</v>
      </c>
      <c r="L726">
        <v>1413954000</v>
      </c>
      <c r="M726" s="7">
        <f t="shared" si="68"/>
        <v>41934.208333333336</v>
      </c>
      <c r="N726">
        <v>1414126800</v>
      </c>
      <c r="O726" s="7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 s="4">
        <f t="shared" si="67"/>
        <v>61.008145363408524</v>
      </c>
      <c r="J727" t="s">
        <v>21</v>
      </c>
      <c r="K727" t="s">
        <v>22</v>
      </c>
      <c r="L727">
        <v>1416031200</v>
      </c>
      <c r="M727" s="7">
        <f t="shared" si="68"/>
        <v>41958.25</v>
      </c>
      <c r="N727">
        <v>1416204000</v>
      </c>
      <c r="O727" s="7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 s="4">
        <f t="shared" si="67"/>
        <v>92.036259541984734</v>
      </c>
      <c r="J728" t="s">
        <v>21</v>
      </c>
      <c r="K728" t="s">
        <v>22</v>
      </c>
      <c r="L728">
        <v>1287982800</v>
      </c>
      <c r="M728" s="7">
        <f t="shared" si="68"/>
        <v>40476.208333333336</v>
      </c>
      <c r="N728">
        <v>1288501200</v>
      </c>
      <c r="O728" s="7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 s="4">
        <f t="shared" si="67"/>
        <v>81.132596685082873</v>
      </c>
      <c r="J729" t="s">
        <v>21</v>
      </c>
      <c r="K729" t="s">
        <v>22</v>
      </c>
      <c r="L729">
        <v>1547964000</v>
      </c>
      <c r="M729" s="7">
        <f t="shared" si="68"/>
        <v>43485.25</v>
      </c>
      <c r="N729">
        <v>1552971600</v>
      </c>
      <c r="O729" s="7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 s="4">
        <f t="shared" si="67"/>
        <v>73.5</v>
      </c>
      <c r="J730" t="s">
        <v>21</v>
      </c>
      <c r="K730" t="s">
        <v>22</v>
      </c>
      <c r="L730">
        <v>1464152400</v>
      </c>
      <c r="M730" s="7">
        <f t="shared" si="68"/>
        <v>42515.208333333328</v>
      </c>
      <c r="N730">
        <v>1465102800</v>
      </c>
      <c r="O730" s="7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 s="4">
        <f t="shared" si="67"/>
        <v>85.221311475409834</v>
      </c>
      <c r="J731" t="s">
        <v>21</v>
      </c>
      <c r="K731" t="s">
        <v>22</v>
      </c>
      <c r="L731">
        <v>1359957600</v>
      </c>
      <c r="M731" s="7">
        <f t="shared" si="68"/>
        <v>41309.25</v>
      </c>
      <c r="N731">
        <v>1360130400</v>
      </c>
      <c r="O731" s="7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 s="4">
        <f t="shared" si="67"/>
        <v>110.96825396825396</v>
      </c>
      <c r="J732" t="s">
        <v>15</v>
      </c>
      <c r="K732" t="s">
        <v>16</v>
      </c>
      <c r="L732">
        <v>1432357200</v>
      </c>
      <c r="M732" s="7">
        <f t="shared" si="68"/>
        <v>42147.208333333328</v>
      </c>
      <c r="N732">
        <v>1432875600</v>
      </c>
      <c r="O732" s="7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 s="4">
        <f t="shared" si="67"/>
        <v>32.968036529680369</v>
      </c>
      <c r="J733" t="s">
        <v>21</v>
      </c>
      <c r="K733" t="s">
        <v>22</v>
      </c>
      <c r="L733">
        <v>1500786000</v>
      </c>
      <c r="M733" s="7">
        <f t="shared" si="68"/>
        <v>42939.208333333328</v>
      </c>
      <c r="N733">
        <v>1500872400</v>
      </c>
      <c r="O733" s="7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 s="4">
        <f t="shared" si="67"/>
        <v>96.005352363960753</v>
      </c>
      <c r="J734" t="s">
        <v>21</v>
      </c>
      <c r="K734" t="s">
        <v>22</v>
      </c>
      <c r="L734">
        <v>1490158800</v>
      </c>
      <c r="M734" s="7">
        <f t="shared" si="68"/>
        <v>42816.208333333328</v>
      </c>
      <c r="N734">
        <v>1492146000</v>
      </c>
      <c r="O734" s="7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 s="4">
        <f t="shared" si="67"/>
        <v>84.96632653061225</v>
      </c>
      <c r="J735" t="s">
        <v>21</v>
      </c>
      <c r="K735" t="s">
        <v>22</v>
      </c>
      <c r="L735">
        <v>1406178000</v>
      </c>
      <c r="M735" s="7">
        <f t="shared" si="68"/>
        <v>41844.208333333336</v>
      </c>
      <c r="N735">
        <v>1407301200</v>
      </c>
      <c r="O735" s="7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 s="4">
        <f t="shared" si="67"/>
        <v>25.007462686567163</v>
      </c>
      <c r="J736" t="s">
        <v>21</v>
      </c>
      <c r="K736" t="s">
        <v>22</v>
      </c>
      <c r="L736">
        <v>1485583200</v>
      </c>
      <c r="M736" s="7">
        <f t="shared" si="68"/>
        <v>42763.25</v>
      </c>
      <c r="N736">
        <v>1486620000</v>
      </c>
      <c r="O736" s="7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 s="4">
        <f t="shared" si="67"/>
        <v>65.998995479658461</v>
      </c>
      <c r="J737" t="s">
        <v>21</v>
      </c>
      <c r="K737" t="s">
        <v>22</v>
      </c>
      <c r="L737">
        <v>1459314000</v>
      </c>
      <c r="M737" s="7">
        <f t="shared" si="68"/>
        <v>42459.208333333328</v>
      </c>
      <c r="N737">
        <v>1459918800</v>
      </c>
      <c r="O737" s="7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 s="4">
        <f t="shared" si="67"/>
        <v>87.34482758620689</v>
      </c>
      <c r="J738" t="s">
        <v>21</v>
      </c>
      <c r="K738" t="s">
        <v>22</v>
      </c>
      <c r="L738">
        <v>1424412000</v>
      </c>
      <c r="M738" s="7">
        <f t="shared" si="68"/>
        <v>42055.25</v>
      </c>
      <c r="N738">
        <v>1424757600</v>
      </c>
      <c r="O738" s="7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 s="4">
        <f t="shared" si="67"/>
        <v>27.933333333333334</v>
      </c>
      <c r="J739" t="s">
        <v>21</v>
      </c>
      <c r="K739" t="s">
        <v>22</v>
      </c>
      <c r="L739">
        <v>1478844000</v>
      </c>
      <c r="M739" s="7">
        <f t="shared" si="68"/>
        <v>42685.25</v>
      </c>
      <c r="N739">
        <v>1479880800</v>
      </c>
      <c r="O739" s="7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 s="4">
        <f t="shared" si="67"/>
        <v>103.8</v>
      </c>
      <c r="J740" t="s">
        <v>21</v>
      </c>
      <c r="K740" t="s">
        <v>22</v>
      </c>
      <c r="L740">
        <v>1416117600</v>
      </c>
      <c r="M740" s="7">
        <f t="shared" si="68"/>
        <v>41959.25</v>
      </c>
      <c r="N740">
        <v>1418018400</v>
      </c>
      <c r="O740" s="7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 s="4">
        <f t="shared" si="67"/>
        <v>31.937172774869111</v>
      </c>
      <c r="J741" t="s">
        <v>21</v>
      </c>
      <c r="K741" t="s">
        <v>22</v>
      </c>
      <c r="L741">
        <v>1340946000</v>
      </c>
      <c r="M741" s="7">
        <f t="shared" si="68"/>
        <v>41089.208333333336</v>
      </c>
      <c r="N741">
        <v>1341032400</v>
      </c>
      <c r="O741" s="7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 s="4">
        <f t="shared" si="67"/>
        <v>99.5</v>
      </c>
      <c r="J742" t="s">
        <v>21</v>
      </c>
      <c r="K742" t="s">
        <v>22</v>
      </c>
      <c r="L742">
        <v>1486101600</v>
      </c>
      <c r="M742" s="7">
        <f t="shared" si="68"/>
        <v>42769.25</v>
      </c>
      <c r="N742">
        <v>1486360800</v>
      </c>
      <c r="O742" s="7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 s="4">
        <f t="shared" si="67"/>
        <v>108.84615384615384</v>
      </c>
      <c r="J743" t="s">
        <v>21</v>
      </c>
      <c r="K743" t="s">
        <v>22</v>
      </c>
      <c r="L743">
        <v>1274590800</v>
      </c>
      <c r="M743" s="7">
        <f t="shared" si="68"/>
        <v>40321.208333333336</v>
      </c>
      <c r="N743">
        <v>1274677200</v>
      </c>
      <c r="O743" s="7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 s="4">
        <f t="shared" si="67"/>
        <v>110.76229508196721</v>
      </c>
      <c r="J744" t="s">
        <v>21</v>
      </c>
      <c r="K744" t="s">
        <v>22</v>
      </c>
      <c r="L744">
        <v>1263880800</v>
      </c>
      <c r="M744" s="7">
        <f t="shared" si="68"/>
        <v>40197.25</v>
      </c>
      <c r="N744">
        <v>1267509600</v>
      </c>
      <c r="O744" s="7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 s="4">
        <f t="shared" si="67"/>
        <v>29.647058823529413</v>
      </c>
      <c r="J745" t="s">
        <v>21</v>
      </c>
      <c r="K745" t="s">
        <v>22</v>
      </c>
      <c r="L745">
        <v>1445403600</v>
      </c>
      <c r="M745" s="7">
        <f t="shared" si="68"/>
        <v>42298.208333333328</v>
      </c>
      <c r="N745">
        <v>1445922000</v>
      </c>
      <c r="O745" s="7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 s="4">
        <f t="shared" si="67"/>
        <v>101.71428571428571</v>
      </c>
      <c r="J746" t="s">
        <v>21</v>
      </c>
      <c r="K746" t="s">
        <v>22</v>
      </c>
      <c r="L746">
        <v>1533877200</v>
      </c>
      <c r="M746" s="7">
        <f t="shared" si="68"/>
        <v>43322.208333333328</v>
      </c>
      <c r="N746">
        <v>1534050000</v>
      </c>
      <c r="O746" s="7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 s="4">
        <f t="shared" si="67"/>
        <v>61.5</v>
      </c>
      <c r="J747" t="s">
        <v>21</v>
      </c>
      <c r="K747" t="s">
        <v>22</v>
      </c>
      <c r="L747">
        <v>1275195600</v>
      </c>
      <c r="M747" s="7">
        <f t="shared" si="68"/>
        <v>40328.208333333336</v>
      </c>
      <c r="N747">
        <v>1277528400</v>
      </c>
      <c r="O747" s="7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 s="4">
        <f t="shared" si="67"/>
        <v>35</v>
      </c>
      <c r="J748" t="s">
        <v>21</v>
      </c>
      <c r="K748" t="s">
        <v>22</v>
      </c>
      <c r="L748">
        <v>1318136400</v>
      </c>
      <c r="M748" s="7">
        <f t="shared" si="68"/>
        <v>40825.208333333336</v>
      </c>
      <c r="N748">
        <v>1318568400</v>
      </c>
      <c r="O748" s="7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 s="4">
        <f t="shared" si="67"/>
        <v>40.049999999999997</v>
      </c>
      <c r="J749" t="s">
        <v>21</v>
      </c>
      <c r="K749" t="s">
        <v>22</v>
      </c>
      <c r="L749">
        <v>1283403600</v>
      </c>
      <c r="M749" s="7">
        <f t="shared" si="68"/>
        <v>40423.208333333336</v>
      </c>
      <c r="N749">
        <v>1284354000</v>
      </c>
      <c r="O749" s="7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 s="4">
        <f t="shared" si="67"/>
        <v>110.97231270358306</v>
      </c>
      <c r="J750" t="s">
        <v>21</v>
      </c>
      <c r="K750" t="s">
        <v>22</v>
      </c>
      <c r="L750">
        <v>1267423200</v>
      </c>
      <c r="M750" s="7">
        <f t="shared" si="68"/>
        <v>40238.25</v>
      </c>
      <c r="N750">
        <v>1269579600</v>
      </c>
      <c r="O750" s="7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 s="4">
        <f t="shared" si="67"/>
        <v>36.959016393442624</v>
      </c>
      <c r="J751" t="s">
        <v>107</v>
      </c>
      <c r="K751" t="s">
        <v>108</v>
      </c>
      <c r="L751">
        <v>1412744400</v>
      </c>
      <c r="M751" s="7">
        <f t="shared" si="68"/>
        <v>41920.208333333336</v>
      </c>
      <c r="N751">
        <v>1413781200</v>
      </c>
      <c r="O751" s="7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 s="4">
        <f t="shared" si="67"/>
        <v>1</v>
      </c>
      <c r="J752" t="s">
        <v>40</v>
      </c>
      <c r="K752" t="s">
        <v>41</v>
      </c>
      <c r="L752">
        <v>1277960400</v>
      </c>
      <c r="M752" s="7">
        <f t="shared" si="68"/>
        <v>40360.208333333336</v>
      </c>
      <c r="N752">
        <v>1280120400</v>
      </c>
      <c r="O752" s="7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 s="4">
        <f t="shared" si="67"/>
        <v>30.974074074074075</v>
      </c>
      <c r="J753" t="s">
        <v>21</v>
      </c>
      <c r="K753" t="s">
        <v>22</v>
      </c>
      <c r="L753">
        <v>1458190800</v>
      </c>
      <c r="M753" s="7">
        <f t="shared" si="68"/>
        <v>42446.208333333328</v>
      </c>
      <c r="N753">
        <v>1459486800</v>
      </c>
      <c r="O753" s="7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 s="4">
        <f t="shared" si="67"/>
        <v>47.035087719298247</v>
      </c>
      <c r="J754" t="s">
        <v>21</v>
      </c>
      <c r="K754" t="s">
        <v>22</v>
      </c>
      <c r="L754">
        <v>1280984400</v>
      </c>
      <c r="M754" s="7">
        <f t="shared" si="68"/>
        <v>40395.208333333336</v>
      </c>
      <c r="N754">
        <v>1282539600</v>
      </c>
      <c r="O754" s="7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 s="4">
        <f t="shared" si="67"/>
        <v>88.065693430656935</v>
      </c>
      <c r="J755" t="s">
        <v>21</v>
      </c>
      <c r="K755" t="s">
        <v>22</v>
      </c>
      <c r="L755">
        <v>1274590800</v>
      </c>
      <c r="M755" s="7">
        <f t="shared" si="68"/>
        <v>40321.208333333336</v>
      </c>
      <c r="N755">
        <v>1275886800</v>
      </c>
      <c r="O755" s="7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 s="4">
        <f t="shared" si="67"/>
        <v>37.005616224648989</v>
      </c>
      <c r="J756" t="s">
        <v>21</v>
      </c>
      <c r="K756" t="s">
        <v>22</v>
      </c>
      <c r="L756">
        <v>1351400400</v>
      </c>
      <c r="M756" s="7">
        <f t="shared" si="68"/>
        <v>41210.208333333336</v>
      </c>
      <c r="N756">
        <v>1355983200</v>
      </c>
      <c r="O756" s="7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 s="4">
        <f t="shared" si="67"/>
        <v>26.027777777777779</v>
      </c>
      <c r="J757" t="s">
        <v>36</v>
      </c>
      <c r="K757" t="s">
        <v>37</v>
      </c>
      <c r="L757">
        <v>1514354400</v>
      </c>
      <c r="M757" s="7">
        <f t="shared" si="68"/>
        <v>43096.25</v>
      </c>
      <c r="N757">
        <v>1515391200</v>
      </c>
      <c r="O757" s="7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 s="4">
        <f t="shared" si="67"/>
        <v>67.817567567567565</v>
      </c>
      <c r="J758" t="s">
        <v>21</v>
      </c>
      <c r="K758" t="s">
        <v>22</v>
      </c>
      <c r="L758">
        <v>1421733600</v>
      </c>
      <c r="M758" s="7">
        <f t="shared" si="68"/>
        <v>42024.25</v>
      </c>
      <c r="N758">
        <v>1422252000</v>
      </c>
      <c r="O758" s="7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 s="4">
        <f t="shared" si="67"/>
        <v>49.964912280701753</v>
      </c>
      <c r="J759" t="s">
        <v>21</v>
      </c>
      <c r="K759" t="s">
        <v>22</v>
      </c>
      <c r="L759">
        <v>1305176400</v>
      </c>
      <c r="M759" s="7">
        <f t="shared" si="68"/>
        <v>40675.208333333336</v>
      </c>
      <c r="N759">
        <v>1305522000</v>
      </c>
      <c r="O759" s="7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 s="4">
        <f t="shared" si="67"/>
        <v>110.01646903820817</v>
      </c>
      <c r="J760" t="s">
        <v>15</v>
      </c>
      <c r="K760" t="s">
        <v>16</v>
      </c>
      <c r="L760">
        <v>1414126800</v>
      </c>
      <c r="M760" s="7">
        <f t="shared" si="68"/>
        <v>41936.208333333336</v>
      </c>
      <c r="N760">
        <v>1414904400</v>
      </c>
      <c r="O760" s="7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 s="4">
        <f t="shared" si="67"/>
        <v>89.964678178963894</v>
      </c>
      <c r="J761" t="s">
        <v>21</v>
      </c>
      <c r="K761" t="s">
        <v>22</v>
      </c>
      <c r="L761">
        <v>1517810400</v>
      </c>
      <c r="M761" s="7">
        <f t="shared" si="68"/>
        <v>43136.25</v>
      </c>
      <c r="N761">
        <v>1520402400</v>
      </c>
      <c r="O761" s="7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 s="4">
        <f t="shared" si="67"/>
        <v>79.009523809523813</v>
      </c>
      <c r="J762" t="s">
        <v>107</v>
      </c>
      <c r="K762" t="s">
        <v>108</v>
      </c>
      <c r="L762">
        <v>1564635600</v>
      </c>
      <c r="M762" s="7">
        <f t="shared" si="68"/>
        <v>43678.208333333328</v>
      </c>
      <c r="N762">
        <v>1567141200</v>
      </c>
      <c r="O762" s="7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 s="4">
        <f t="shared" si="67"/>
        <v>86.867469879518069</v>
      </c>
      <c r="J763" t="s">
        <v>21</v>
      </c>
      <c r="K763" t="s">
        <v>22</v>
      </c>
      <c r="L763">
        <v>1500699600</v>
      </c>
      <c r="M763" s="7">
        <f t="shared" si="68"/>
        <v>42938.208333333328</v>
      </c>
      <c r="N763">
        <v>1501131600</v>
      </c>
      <c r="O763" s="7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 s="4">
        <f t="shared" si="67"/>
        <v>62.04</v>
      </c>
      <c r="J764" t="s">
        <v>26</v>
      </c>
      <c r="K764" t="s">
        <v>27</v>
      </c>
      <c r="L764">
        <v>1354082400</v>
      </c>
      <c r="M764" s="7">
        <f t="shared" si="68"/>
        <v>41241.25</v>
      </c>
      <c r="N764">
        <v>1355032800</v>
      </c>
      <c r="O764" s="7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 s="4">
        <f t="shared" si="67"/>
        <v>26.970212765957445</v>
      </c>
      <c r="J765" t="s">
        <v>21</v>
      </c>
      <c r="K765" t="s">
        <v>22</v>
      </c>
      <c r="L765">
        <v>1336453200</v>
      </c>
      <c r="M765" s="7">
        <f t="shared" si="68"/>
        <v>41037.208333333336</v>
      </c>
      <c r="N765">
        <v>1339477200</v>
      </c>
      <c r="O765" s="7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 s="4">
        <f t="shared" si="67"/>
        <v>54.121621621621621</v>
      </c>
      <c r="J766" t="s">
        <v>21</v>
      </c>
      <c r="K766" t="s">
        <v>22</v>
      </c>
      <c r="L766">
        <v>1305262800</v>
      </c>
      <c r="M766" s="7">
        <f t="shared" si="68"/>
        <v>40676.208333333336</v>
      </c>
      <c r="N766">
        <v>1305954000</v>
      </c>
      <c r="O766" s="7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 s="4">
        <f t="shared" si="67"/>
        <v>41.035353535353536</v>
      </c>
      <c r="J767" t="s">
        <v>21</v>
      </c>
      <c r="K767" t="s">
        <v>22</v>
      </c>
      <c r="L767">
        <v>1492232400</v>
      </c>
      <c r="M767" s="7">
        <f t="shared" si="68"/>
        <v>42840.208333333328</v>
      </c>
      <c r="N767">
        <v>1494392400</v>
      </c>
      <c r="O767" s="7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 s="4">
        <f t="shared" si="67"/>
        <v>55.052419354838712</v>
      </c>
      <c r="J768" t="s">
        <v>26</v>
      </c>
      <c r="K768" t="s">
        <v>27</v>
      </c>
      <c r="L768">
        <v>1537333200</v>
      </c>
      <c r="M768" s="7">
        <f t="shared" si="68"/>
        <v>43362.208333333328</v>
      </c>
      <c r="N768">
        <v>1537419600</v>
      </c>
      <c r="O768" s="7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 s="4">
        <f t="shared" si="67"/>
        <v>107.93762183235867</v>
      </c>
      <c r="J769" t="s">
        <v>21</v>
      </c>
      <c r="K769" t="s">
        <v>22</v>
      </c>
      <c r="L769">
        <v>1444107600</v>
      </c>
      <c r="M769" s="7">
        <f t="shared" si="68"/>
        <v>42283.208333333328</v>
      </c>
      <c r="N769">
        <v>1447999200</v>
      </c>
      <c r="O769" s="7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 s="4">
        <f t="shared" si="67"/>
        <v>73.92</v>
      </c>
      <c r="J770" t="s">
        <v>21</v>
      </c>
      <c r="K770" t="s">
        <v>22</v>
      </c>
      <c r="L770">
        <v>1386741600</v>
      </c>
      <c r="M770" s="7">
        <f t="shared" si="68"/>
        <v>41619.25</v>
      </c>
      <c r="N770">
        <v>1388037600</v>
      </c>
      <c r="O770" s="7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ROUND((E771/D771)*100,0)</f>
        <v>87</v>
      </c>
      <c r="G771" t="s">
        <v>14</v>
      </c>
      <c r="H771">
        <v>3410</v>
      </c>
      <c r="I771" s="4">
        <f t="shared" ref="I771:I834" si="73">IFERROR(E771/H771,0)</f>
        <v>31.995894428152493</v>
      </c>
      <c r="J771" t="s">
        <v>21</v>
      </c>
      <c r="K771" t="s">
        <v>22</v>
      </c>
      <c r="L771">
        <v>1376542800</v>
      </c>
      <c r="M771" s="7">
        <f t="shared" ref="M771:M834" si="74">(((L771/60)/60)/24)+DATE(1970,1,1)</f>
        <v>41501.208333333336</v>
      </c>
      <c r="N771">
        <v>1378789200</v>
      </c>
      <c r="O771" s="7">
        <f t="shared" ref="O771:O834" si="75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LEFT(R771,FIND("/",R771)-1)</f>
        <v>games</v>
      </c>
      <c r="T771" t="str">
        <f t="shared" ref="T771:T834" si="77">RIGHT(R771,LEN(R771)-FIND("/",R771))</f>
        <v>video games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 s="4">
        <f t="shared" si="73"/>
        <v>53.898148148148145</v>
      </c>
      <c r="J772" t="s">
        <v>107</v>
      </c>
      <c r="K772" t="s">
        <v>108</v>
      </c>
      <c r="L772">
        <v>1397451600</v>
      </c>
      <c r="M772" s="7">
        <f t="shared" si="74"/>
        <v>41743.208333333336</v>
      </c>
      <c r="N772">
        <v>1398056400</v>
      </c>
      <c r="O772" s="7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 s="4">
        <f t="shared" si="73"/>
        <v>106.5</v>
      </c>
      <c r="J773" t="s">
        <v>21</v>
      </c>
      <c r="K773" t="s">
        <v>22</v>
      </c>
      <c r="L773">
        <v>1548482400</v>
      </c>
      <c r="M773" s="7">
        <f t="shared" si="74"/>
        <v>43491.25</v>
      </c>
      <c r="N773">
        <v>1550815200</v>
      </c>
      <c r="O773" s="7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 s="4">
        <f t="shared" si="73"/>
        <v>32.999805409612762</v>
      </c>
      <c r="J774" t="s">
        <v>21</v>
      </c>
      <c r="K774" t="s">
        <v>22</v>
      </c>
      <c r="L774">
        <v>1549692000</v>
      </c>
      <c r="M774" s="7">
        <f t="shared" si="74"/>
        <v>43505.25</v>
      </c>
      <c r="N774">
        <v>1550037600</v>
      </c>
      <c r="O774" s="7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 s="4">
        <f t="shared" si="73"/>
        <v>43.00254993625159</v>
      </c>
      <c r="J775" t="s">
        <v>21</v>
      </c>
      <c r="K775" t="s">
        <v>22</v>
      </c>
      <c r="L775">
        <v>1492059600</v>
      </c>
      <c r="M775" s="7">
        <f t="shared" si="74"/>
        <v>42838.208333333328</v>
      </c>
      <c r="N775">
        <v>1492923600</v>
      </c>
      <c r="O775" s="7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 s="4">
        <f t="shared" si="73"/>
        <v>86.858974358974365</v>
      </c>
      <c r="J776" t="s">
        <v>107</v>
      </c>
      <c r="K776" t="s">
        <v>108</v>
      </c>
      <c r="L776">
        <v>1463979600</v>
      </c>
      <c r="M776" s="7">
        <f t="shared" si="74"/>
        <v>42513.208333333328</v>
      </c>
      <c r="N776">
        <v>1467522000</v>
      </c>
      <c r="O776" s="7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 s="4">
        <f t="shared" si="73"/>
        <v>96.8</v>
      </c>
      <c r="J777" t="s">
        <v>21</v>
      </c>
      <c r="K777" t="s">
        <v>22</v>
      </c>
      <c r="L777">
        <v>1415253600</v>
      </c>
      <c r="M777" s="7">
        <f t="shared" si="74"/>
        <v>41949.25</v>
      </c>
      <c r="N777">
        <v>1416117600</v>
      </c>
      <c r="O777" s="7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 s="4">
        <f t="shared" si="73"/>
        <v>32.995456610631528</v>
      </c>
      <c r="J778" t="s">
        <v>21</v>
      </c>
      <c r="K778" t="s">
        <v>22</v>
      </c>
      <c r="L778">
        <v>1562216400</v>
      </c>
      <c r="M778" s="7">
        <f t="shared" si="74"/>
        <v>43650.208333333328</v>
      </c>
      <c r="N778">
        <v>1563771600</v>
      </c>
      <c r="O778" s="7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 s="4">
        <f t="shared" si="73"/>
        <v>68.028106508875737</v>
      </c>
      <c r="J779" t="s">
        <v>21</v>
      </c>
      <c r="K779" t="s">
        <v>22</v>
      </c>
      <c r="L779">
        <v>1316754000</v>
      </c>
      <c r="M779" s="7">
        <f t="shared" si="74"/>
        <v>40809.208333333336</v>
      </c>
      <c r="N779">
        <v>1319259600</v>
      </c>
      <c r="O779" s="7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 s="4">
        <f t="shared" si="73"/>
        <v>58.867816091954026</v>
      </c>
      <c r="J780" t="s">
        <v>98</v>
      </c>
      <c r="K780" t="s">
        <v>99</v>
      </c>
      <c r="L780">
        <v>1313211600</v>
      </c>
      <c r="M780" s="7">
        <f t="shared" si="74"/>
        <v>40768.208333333336</v>
      </c>
      <c r="N780">
        <v>1313643600</v>
      </c>
      <c r="O780" s="7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 s="4">
        <f t="shared" si="73"/>
        <v>105.04572803850782</v>
      </c>
      <c r="J781" t="s">
        <v>21</v>
      </c>
      <c r="K781" t="s">
        <v>22</v>
      </c>
      <c r="L781">
        <v>1439528400</v>
      </c>
      <c r="M781" s="7">
        <f t="shared" si="74"/>
        <v>42230.208333333328</v>
      </c>
      <c r="N781">
        <v>1440306000</v>
      </c>
      <c r="O781" s="7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 s="4">
        <f t="shared" si="73"/>
        <v>33.054878048780488</v>
      </c>
      <c r="J782" t="s">
        <v>21</v>
      </c>
      <c r="K782" t="s">
        <v>22</v>
      </c>
      <c r="L782">
        <v>1469163600</v>
      </c>
      <c r="M782" s="7">
        <f t="shared" si="74"/>
        <v>42573.208333333328</v>
      </c>
      <c r="N782">
        <v>1470805200</v>
      </c>
      <c r="O782" s="7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 s="4">
        <f t="shared" si="73"/>
        <v>78.821428571428569</v>
      </c>
      <c r="J783" t="s">
        <v>98</v>
      </c>
      <c r="K783" t="s">
        <v>99</v>
      </c>
      <c r="L783">
        <v>1288501200</v>
      </c>
      <c r="M783" s="7">
        <f t="shared" si="74"/>
        <v>40482.208333333336</v>
      </c>
      <c r="N783">
        <v>1292911200</v>
      </c>
      <c r="O783" s="7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 s="4">
        <f t="shared" si="73"/>
        <v>68.204968944099377</v>
      </c>
      <c r="J784" t="s">
        <v>21</v>
      </c>
      <c r="K784" t="s">
        <v>22</v>
      </c>
      <c r="L784">
        <v>1298959200</v>
      </c>
      <c r="M784" s="7">
        <f t="shared" si="74"/>
        <v>40603.25</v>
      </c>
      <c r="N784">
        <v>1301374800</v>
      </c>
      <c r="O784" s="7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 s="4">
        <f t="shared" si="73"/>
        <v>75.731884057971016</v>
      </c>
      <c r="J785" t="s">
        <v>21</v>
      </c>
      <c r="K785" t="s">
        <v>22</v>
      </c>
      <c r="L785">
        <v>1387260000</v>
      </c>
      <c r="M785" s="7">
        <f t="shared" si="74"/>
        <v>41625.25</v>
      </c>
      <c r="N785">
        <v>1387864800</v>
      </c>
      <c r="O785" s="7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 s="4">
        <f t="shared" si="73"/>
        <v>30.996070133010882</v>
      </c>
      <c r="J786" t="s">
        <v>21</v>
      </c>
      <c r="K786" t="s">
        <v>22</v>
      </c>
      <c r="L786">
        <v>1457244000</v>
      </c>
      <c r="M786" s="7">
        <f t="shared" si="74"/>
        <v>42435.25</v>
      </c>
      <c r="N786">
        <v>1458190800</v>
      </c>
      <c r="O786" s="7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 s="4">
        <f t="shared" si="73"/>
        <v>101.88188976377953</v>
      </c>
      <c r="J787" t="s">
        <v>26</v>
      </c>
      <c r="K787" t="s">
        <v>27</v>
      </c>
      <c r="L787">
        <v>1556341200</v>
      </c>
      <c r="M787" s="7">
        <f t="shared" si="74"/>
        <v>43582.208333333328</v>
      </c>
      <c r="N787">
        <v>1559278800</v>
      </c>
      <c r="O787" s="7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 s="4">
        <f t="shared" si="73"/>
        <v>52.879227053140099</v>
      </c>
      <c r="J788" t="s">
        <v>107</v>
      </c>
      <c r="K788" t="s">
        <v>108</v>
      </c>
      <c r="L788">
        <v>1522126800</v>
      </c>
      <c r="M788" s="7">
        <f t="shared" si="74"/>
        <v>43186.208333333328</v>
      </c>
      <c r="N788">
        <v>1522731600</v>
      </c>
      <c r="O788" s="7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 s="4">
        <f t="shared" si="73"/>
        <v>71.005820721769496</v>
      </c>
      <c r="J789" t="s">
        <v>15</v>
      </c>
      <c r="K789" t="s">
        <v>16</v>
      </c>
      <c r="L789">
        <v>1305954000</v>
      </c>
      <c r="M789" s="7">
        <f t="shared" si="74"/>
        <v>40684.208333333336</v>
      </c>
      <c r="N789">
        <v>1306731600</v>
      </c>
      <c r="O789" s="7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 s="4">
        <f t="shared" si="73"/>
        <v>102.38709677419355</v>
      </c>
      <c r="J790" t="s">
        <v>21</v>
      </c>
      <c r="K790" t="s">
        <v>22</v>
      </c>
      <c r="L790">
        <v>1350709200</v>
      </c>
      <c r="M790" s="7">
        <f t="shared" si="74"/>
        <v>41202.208333333336</v>
      </c>
      <c r="N790">
        <v>1352527200</v>
      </c>
      <c r="O790" s="7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 s="4">
        <f t="shared" si="73"/>
        <v>74.466666666666669</v>
      </c>
      <c r="J791" t="s">
        <v>21</v>
      </c>
      <c r="K791" t="s">
        <v>22</v>
      </c>
      <c r="L791">
        <v>1401166800</v>
      </c>
      <c r="M791" s="7">
        <f t="shared" si="74"/>
        <v>41786.208333333336</v>
      </c>
      <c r="N791">
        <v>1404363600</v>
      </c>
      <c r="O791" s="7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 s="4">
        <f t="shared" si="73"/>
        <v>51.009883198562441</v>
      </c>
      <c r="J792" t="s">
        <v>21</v>
      </c>
      <c r="K792" t="s">
        <v>22</v>
      </c>
      <c r="L792">
        <v>1266127200</v>
      </c>
      <c r="M792" s="7">
        <f t="shared" si="74"/>
        <v>40223.25</v>
      </c>
      <c r="N792">
        <v>1266645600</v>
      </c>
      <c r="O792" s="7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 s="4">
        <f t="shared" si="73"/>
        <v>90</v>
      </c>
      <c r="J793" t="s">
        <v>21</v>
      </c>
      <c r="K793" t="s">
        <v>22</v>
      </c>
      <c r="L793">
        <v>1481436000</v>
      </c>
      <c r="M793" s="7">
        <f t="shared" si="74"/>
        <v>42715.25</v>
      </c>
      <c r="N793">
        <v>1482818400</v>
      </c>
      <c r="O793" s="7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 s="4">
        <f t="shared" si="73"/>
        <v>97.142857142857139</v>
      </c>
      <c r="J794" t="s">
        <v>21</v>
      </c>
      <c r="K794" t="s">
        <v>22</v>
      </c>
      <c r="L794">
        <v>1372222800</v>
      </c>
      <c r="M794" s="7">
        <f t="shared" si="74"/>
        <v>41451.208333333336</v>
      </c>
      <c r="N794">
        <v>1374642000</v>
      </c>
      <c r="O794" s="7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 s="4">
        <f t="shared" si="73"/>
        <v>72.071823204419886</v>
      </c>
      <c r="J795" t="s">
        <v>98</v>
      </c>
      <c r="K795" t="s">
        <v>99</v>
      </c>
      <c r="L795">
        <v>1372136400</v>
      </c>
      <c r="M795" s="7">
        <f t="shared" si="74"/>
        <v>41450.208333333336</v>
      </c>
      <c r="N795">
        <v>1372482000</v>
      </c>
      <c r="O795" s="7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 s="4">
        <f t="shared" si="73"/>
        <v>75.236363636363635</v>
      </c>
      <c r="J796" t="s">
        <v>21</v>
      </c>
      <c r="K796" t="s">
        <v>22</v>
      </c>
      <c r="L796">
        <v>1513922400</v>
      </c>
      <c r="M796" s="7">
        <f t="shared" si="74"/>
        <v>43091.25</v>
      </c>
      <c r="N796">
        <v>1514959200</v>
      </c>
      <c r="O796" s="7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 s="4">
        <f t="shared" si="73"/>
        <v>32.967741935483872</v>
      </c>
      <c r="J797" t="s">
        <v>21</v>
      </c>
      <c r="K797" t="s">
        <v>22</v>
      </c>
      <c r="L797">
        <v>1477976400</v>
      </c>
      <c r="M797" s="7">
        <f t="shared" si="74"/>
        <v>42675.208333333328</v>
      </c>
      <c r="N797">
        <v>1478235600</v>
      </c>
      <c r="O797" s="7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 s="4">
        <f t="shared" si="73"/>
        <v>54.807692307692307</v>
      </c>
      <c r="J798" t="s">
        <v>21</v>
      </c>
      <c r="K798" t="s">
        <v>22</v>
      </c>
      <c r="L798">
        <v>1407474000</v>
      </c>
      <c r="M798" s="7">
        <f t="shared" si="74"/>
        <v>41859.208333333336</v>
      </c>
      <c r="N798">
        <v>1408078800</v>
      </c>
      <c r="O798" s="7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 s="4">
        <f t="shared" si="73"/>
        <v>45.037837837837834</v>
      </c>
      <c r="J799" t="s">
        <v>21</v>
      </c>
      <c r="K799" t="s">
        <v>22</v>
      </c>
      <c r="L799">
        <v>1546149600</v>
      </c>
      <c r="M799" s="7">
        <f t="shared" si="74"/>
        <v>43464.25</v>
      </c>
      <c r="N799">
        <v>1548136800</v>
      </c>
      <c r="O799" s="7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 s="4">
        <f t="shared" si="73"/>
        <v>52.958677685950413</v>
      </c>
      <c r="J800" t="s">
        <v>21</v>
      </c>
      <c r="K800" t="s">
        <v>22</v>
      </c>
      <c r="L800">
        <v>1338440400</v>
      </c>
      <c r="M800" s="7">
        <f t="shared" si="74"/>
        <v>41060.208333333336</v>
      </c>
      <c r="N800">
        <v>1340859600</v>
      </c>
      <c r="O800" s="7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 s="4">
        <f t="shared" si="73"/>
        <v>60.017959183673469</v>
      </c>
      <c r="J801" t="s">
        <v>40</v>
      </c>
      <c r="K801" t="s">
        <v>41</v>
      </c>
      <c r="L801">
        <v>1454133600</v>
      </c>
      <c r="M801" s="7">
        <f t="shared" si="74"/>
        <v>42399.25</v>
      </c>
      <c r="N801">
        <v>1454479200</v>
      </c>
      <c r="O801" s="7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 s="4">
        <f t="shared" si="73"/>
        <v>1</v>
      </c>
      <c r="J802" t="s">
        <v>98</v>
      </c>
      <c r="K802" t="s">
        <v>99</v>
      </c>
      <c r="L802">
        <v>1434085200</v>
      </c>
      <c r="M802" s="7">
        <f t="shared" si="74"/>
        <v>42167.208333333328</v>
      </c>
      <c r="N802">
        <v>1434430800</v>
      </c>
      <c r="O802" s="7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 s="4">
        <f t="shared" si="73"/>
        <v>44.028301886792455</v>
      </c>
      <c r="J803" t="s">
        <v>21</v>
      </c>
      <c r="K803" t="s">
        <v>22</v>
      </c>
      <c r="L803">
        <v>1577772000</v>
      </c>
      <c r="M803" s="7">
        <f t="shared" si="74"/>
        <v>43830.25</v>
      </c>
      <c r="N803">
        <v>1579672800</v>
      </c>
      <c r="O803" s="7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 s="4">
        <f t="shared" si="73"/>
        <v>86.028169014084511</v>
      </c>
      <c r="J804" t="s">
        <v>21</v>
      </c>
      <c r="K804" t="s">
        <v>22</v>
      </c>
      <c r="L804">
        <v>1562216400</v>
      </c>
      <c r="M804" s="7">
        <f t="shared" si="74"/>
        <v>43650.208333333328</v>
      </c>
      <c r="N804">
        <v>1562389200</v>
      </c>
      <c r="O804" s="7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 s="4">
        <f t="shared" si="73"/>
        <v>28.012875536480685</v>
      </c>
      <c r="J805" t="s">
        <v>21</v>
      </c>
      <c r="K805" t="s">
        <v>22</v>
      </c>
      <c r="L805">
        <v>1548568800</v>
      </c>
      <c r="M805" s="7">
        <f t="shared" si="74"/>
        <v>43492.25</v>
      </c>
      <c r="N805">
        <v>1551506400</v>
      </c>
      <c r="O805" s="7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 s="4">
        <f t="shared" si="73"/>
        <v>32.050458715596328</v>
      </c>
      <c r="J806" t="s">
        <v>21</v>
      </c>
      <c r="K806" t="s">
        <v>22</v>
      </c>
      <c r="L806">
        <v>1514872800</v>
      </c>
      <c r="M806" s="7">
        <f t="shared" si="74"/>
        <v>43102.25</v>
      </c>
      <c r="N806">
        <v>1516600800</v>
      </c>
      <c r="O806" s="7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 s="4">
        <f t="shared" si="73"/>
        <v>73.611940298507463</v>
      </c>
      <c r="J807" t="s">
        <v>26</v>
      </c>
      <c r="K807" t="s">
        <v>27</v>
      </c>
      <c r="L807">
        <v>1416031200</v>
      </c>
      <c r="M807" s="7">
        <f t="shared" si="74"/>
        <v>41958.25</v>
      </c>
      <c r="N807">
        <v>1420437600</v>
      </c>
      <c r="O807" s="7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 s="4">
        <f t="shared" si="73"/>
        <v>108.71052631578948</v>
      </c>
      <c r="J808" t="s">
        <v>21</v>
      </c>
      <c r="K808" t="s">
        <v>22</v>
      </c>
      <c r="L808">
        <v>1330927200</v>
      </c>
      <c r="M808" s="7">
        <f t="shared" si="74"/>
        <v>40973.25</v>
      </c>
      <c r="N808">
        <v>1332997200</v>
      </c>
      <c r="O808" s="7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 s="4">
        <f t="shared" si="73"/>
        <v>42.97674418604651</v>
      </c>
      <c r="J809" t="s">
        <v>21</v>
      </c>
      <c r="K809" t="s">
        <v>22</v>
      </c>
      <c r="L809">
        <v>1571115600</v>
      </c>
      <c r="M809" s="7">
        <f t="shared" si="74"/>
        <v>43753.208333333328</v>
      </c>
      <c r="N809">
        <v>1574920800</v>
      </c>
      <c r="O809" s="7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 s="4">
        <f t="shared" si="73"/>
        <v>83.315789473684205</v>
      </c>
      <c r="J810" t="s">
        <v>21</v>
      </c>
      <c r="K810" t="s">
        <v>22</v>
      </c>
      <c r="L810">
        <v>1463461200</v>
      </c>
      <c r="M810" s="7">
        <f t="shared" si="74"/>
        <v>42507.208333333328</v>
      </c>
      <c r="N810">
        <v>1464930000</v>
      </c>
      <c r="O810" s="7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 s="4">
        <f t="shared" si="73"/>
        <v>42</v>
      </c>
      <c r="J811" t="s">
        <v>98</v>
      </c>
      <c r="K811" t="s">
        <v>99</v>
      </c>
      <c r="L811">
        <v>1344920400</v>
      </c>
      <c r="M811" s="7">
        <f t="shared" si="74"/>
        <v>41135.208333333336</v>
      </c>
      <c r="N811">
        <v>1345006800</v>
      </c>
      <c r="O811" s="7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 s="4">
        <f t="shared" si="73"/>
        <v>55.927601809954751</v>
      </c>
      <c r="J812" t="s">
        <v>21</v>
      </c>
      <c r="K812" t="s">
        <v>22</v>
      </c>
      <c r="L812">
        <v>1511848800</v>
      </c>
      <c r="M812" s="7">
        <f t="shared" si="74"/>
        <v>43067.25</v>
      </c>
      <c r="N812">
        <v>1512712800</v>
      </c>
      <c r="O812" s="7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 s="4">
        <f t="shared" si="73"/>
        <v>105.03681885125184</v>
      </c>
      <c r="J813" t="s">
        <v>21</v>
      </c>
      <c r="K813" t="s">
        <v>22</v>
      </c>
      <c r="L813">
        <v>1452319200</v>
      </c>
      <c r="M813" s="7">
        <f t="shared" si="74"/>
        <v>42378.25</v>
      </c>
      <c r="N813">
        <v>1452492000</v>
      </c>
      <c r="O813" s="7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 s="4">
        <f t="shared" si="73"/>
        <v>48</v>
      </c>
      <c r="J814" t="s">
        <v>15</v>
      </c>
      <c r="K814" t="s">
        <v>16</v>
      </c>
      <c r="L814">
        <v>1523854800</v>
      </c>
      <c r="M814" s="7">
        <f t="shared" si="74"/>
        <v>43206.208333333328</v>
      </c>
      <c r="N814">
        <v>1524286800</v>
      </c>
      <c r="O814" s="7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 s="4">
        <f t="shared" si="73"/>
        <v>112.66176470588235</v>
      </c>
      <c r="J815" t="s">
        <v>21</v>
      </c>
      <c r="K815" t="s">
        <v>22</v>
      </c>
      <c r="L815">
        <v>1346043600</v>
      </c>
      <c r="M815" s="7">
        <f t="shared" si="74"/>
        <v>41148.208333333336</v>
      </c>
      <c r="N815">
        <v>1346907600</v>
      </c>
      <c r="O815" s="7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 s="4">
        <f t="shared" si="73"/>
        <v>81.944444444444443</v>
      </c>
      <c r="J816" t="s">
        <v>36</v>
      </c>
      <c r="K816" t="s">
        <v>37</v>
      </c>
      <c r="L816">
        <v>1464325200</v>
      </c>
      <c r="M816" s="7">
        <f t="shared" si="74"/>
        <v>42517.208333333328</v>
      </c>
      <c r="N816">
        <v>1464498000</v>
      </c>
      <c r="O816" s="7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 s="4">
        <f t="shared" si="73"/>
        <v>64.049180327868854</v>
      </c>
      <c r="J817" t="s">
        <v>15</v>
      </c>
      <c r="K817" t="s">
        <v>16</v>
      </c>
      <c r="L817">
        <v>1511935200</v>
      </c>
      <c r="M817" s="7">
        <f t="shared" si="74"/>
        <v>43068.25</v>
      </c>
      <c r="N817">
        <v>1514181600</v>
      </c>
      <c r="O817" s="7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 s="4">
        <f t="shared" si="73"/>
        <v>106.39097744360902</v>
      </c>
      <c r="J818" t="s">
        <v>21</v>
      </c>
      <c r="K818" t="s">
        <v>22</v>
      </c>
      <c r="L818">
        <v>1392012000</v>
      </c>
      <c r="M818" s="7">
        <f t="shared" si="74"/>
        <v>41680.25</v>
      </c>
      <c r="N818">
        <v>1392184800</v>
      </c>
      <c r="O818" s="7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 s="4">
        <f t="shared" si="73"/>
        <v>76.011249497790274</v>
      </c>
      <c r="J819" t="s">
        <v>107</v>
      </c>
      <c r="K819" t="s">
        <v>108</v>
      </c>
      <c r="L819">
        <v>1556946000</v>
      </c>
      <c r="M819" s="7">
        <f t="shared" si="74"/>
        <v>43589.208333333328</v>
      </c>
      <c r="N819">
        <v>1559365200</v>
      </c>
      <c r="O819" s="7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 s="4">
        <f t="shared" si="73"/>
        <v>111.07246376811594</v>
      </c>
      <c r="J820" t="s">
        <v>21</v>
      </c>
      <c r="K820" t="s">
        <v>22</v>
      </c>
      <c r="L820">
        <v>1548050400</v>
      </c>
      <c r="M820" s="7">
        <f t="shared" si="74"/>
        <v>43486.25</v>
      </c>
      <c r="N820">
        <v>1549173600</v>
      </c>
      <c r="O820" s="7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 s="4">
        <f t="shared" si="73"/>
        <v>95.936170212765958</v>
      </c>
      <c r="J821" t="s">
        <v>21</v>
      </c>
      <c r="K821" t="s">
        <v>22</v>
      </c>
      <c r="L821">
        <v>1353736800</v>
      </c>
      <c r="M821" s="7">
        <f t="shared" si="74"/>
        <v>41237.25</v>
      </c>
      <c r="N821">
        <v>1355032800</v>
      </c>
      <c r="O821" s="7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 s="4">
        <f t="shared" si="73"/>
        <v>43.043010752688176</v>
      </c>
      <c r="J822" t="s">
        <v>40</v>
      </c>
      <c r="K822" t="s">
        <v>41</v>
      </c>
      <c r="L822">
        <v>1532840400</v>
      </c>
      <c r="M822" s="7">
        <f t="shared" si="74"/>
        <v>43310.208333333328</v>
      </c>
      <c r="N822">
        <v>1533963600</v>
      </c>
      <c r="O822" s="7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 s="4">
        <f t="shared" si="73"/>
        <v>67.966666666666669</v>
      </c>
      <c r="J823" t="s">
        <v>21</v>
      </c>
      <c r="K823" t="s">
        <v>22</v>
      </c>
      <c r="L823">
        <v>1488261600</v>
      </c>
      <c r="M823" s="7">
        <f t="shared" si="74"/>
        <v>42794.25</v>
      </c>
      <c r="N823">
        <v>1489381200</v>
      </c>
      <c r="O823" s="7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 s="4">
        <f t="shared" si="73"/>
        <v>89.991428571428571</v>
      </c>
      <c r="J824" t="s">
        <v>21</v>
      </c>
      <c r="K824" t="s">
        <v>22</v>
      </c>
      <c r="L824">
        <v>1393567200</v>
      </c>
      <c r="M824" s="7">
        <f t="shared" si="74"/>
        <v>41698.25</v>
      </c>
      <c r="N824">
        <v>1395032400</v>
      </c>
      <c r="O824" s="7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 s="4">
        <f t="shared" si="73"/>
        <v>58.095238095238095</v>
      </c>
      <c r="J825" t="s">
        <v>21</v>
      </c>
      <c r="K825" t="s">
        <v>22</v>
      </c>
      <c r="L825">
        <v>1410325200</v>
      </c>
      <c r="M825" s="7">
        <f t="shared" si="74"/>
        <v>41892.208333333336</v>
      </c>
      <c r="N825">
        <v>1412485200</v>
      </c>
      <c r="O825" s="7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 s="4">
        <f t="shared" si="73"/>
        <v>83.996875000000003</v>
      </c>
      <c r="J826" t="s">
        <v>21</v>
      </c>
      <c r="K826" t="s">
        <v>22</v>
      </c>
      <c r="L826">
        <v>1276923600</v>
      </c>
      <c r="M826" s="7">
        <f t="shared" si="74"/>
        <v>40348.208333333336</v>
      </c>
      <c r="N826">
        <v>1279688400</v>
      </c>
      <c r="O826" s="7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 s="4">
        <f t="shared" si="73"/>
        <v>88.853503184713375</v>
      </c>
      <c r="J827" t="s">
        <v>40</v>
      </c>
      <c r="K827" t="s">
        <v>41</v>
      </c>
      <c r="L827">
        <v>1500958800</v>
      </c>
      <c r="M827" s="7">
        <f t="shared" si="74"/>
        <v>42941.208333333328</v>
      </c>
      <c r="N827">
        <v>1501995600</v>
      </c>
      <c r="O827" s="7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 s="4">
        <f t="shared" si="73"/>
        <v>65.963917525773198</v>
      </c>
      <c r="J828" t="s">
        <v>21</v>
      </c>
      <c r="K828" t="s">
        <v>22</v>
      </c>
      <c r="L828">
        <v>1292220000</v>
      </c>
      <c r="M828" s="7">
        <f t="shared" si="74"/>
        <v>40525.25</v>
      </c>
      <c r="N828">
        <v>1294639200</v>
      </c>
      <c r="O828" s="7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 s="4">
        <f t="shared" si="73"/>
        <v>74.804878048780495</v>
      </c>
      <c r="J829" t="s">
        <v>26</v>
      </c>
      <c r="K829" t="s">
        <v>27</v>
      </c>
      <c r="L829">
        <v>1304398800</v>
      </c>
      <c r="M829" s="7">
        <f t="shared" si="74"/>
        <v>40666.208333333336</v>
      </c>
      <c r="N829">
        <v>1305435600</v>
      </c>
      <c r="O829" s="7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 s="4">
        <f t="shared" si="73"/>
        <v>69.98571428571428</v>
      </c>
      <c r="J830" t="s">
        <v>21</v>
      </c>
      <c r="K830" t="s">
        <v>22</v>
      </c>
      <c r="L830">
        <v>1535432400</v>
      </c>
      <c r="M830" s="7">
        <f t="shared" si="74"/>
        <v>43340.208333333328</v>
      </c>
      <c r="N830">
        <v>1537592400</v>
      </c>
      <c r="O830" s="7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 s="4">
        <f t="shared" si="73"/>
        <v>32.006493506493506</v>
      </c>
      <c r="J831" t="s">
        <v>21</v>
      </c>
      <c r="K831" t="s">
        <v>22</v>
      </c>
      <c r="L831">
        <v>1433826000</v>
      </c>
      <c r="M831" s="7">
        <f t="shared" si="74"/>
        <v>42164.208333333328</v>
      </c>
      <c r="N831">
        <v>1435122000</v>
      </c>
      <c r="O831" s="7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 s="4">
        <f t="shared" si="73"/>
        <v>64.727272727272734</v>
      </c>
      <c r="J832" t="s">
        <v>21</v>
      </c>
      <c r="K832" t="s">
        <v>22</v>
      </c>
      <c r="L832">
        <v>1514959200</v>
      </c>
      <c r="M832" s="7">
        <f t="shared" si="74"/>
        <v>43103.25</v>
      </c>
      <c r="N832">
        <v>1520056800</v>
      </c>
      <c r="O832" s="7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 s="4">
        <f t="shared" si="73"/>
        <v>24.998110087408456</v>
      </c>
      <c r="J833" t="s">
        <v>21</v>
      </c>
      <c r="K833" t="s">
        <v>22</v>
      </c>
      <c r="L833">
        <v>1332738000</v>
      </c>
      <c r="M833" s="7">
        <f t="shared" si="74"/>
        <v>40994.208333333336</v>
      </c>
      <c r="N833">
        <v>1335675600</v>
      </c>
      <c r="O833" s="7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 s="4">
        <f t="shared" si="73"/>
        <v>104.97764070932922</v>
      </c>
      <c r="J834" t="s">
        <v>36</v>
      </c>
      <c r="K834" t="s">
        <v>37</v>
      </c>
      <c r="L834">
        <v>1445490000</v>
      </c>
      <c r="M834" s="7">
        <f t="shared" si="74"/>
        <v>42299.208333333328</v>
      </c>
      <c r="N834">
        <v>1448431200</v>
      </c>
      <c r="O834" s="7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ROUND((E835/D835)*100,0)</f>
        <v>158</v>
      </c>
      <c r="G835" t="s">
        <v>20</v>
      </c>
      <c r="H835">
        <v>165</v>
      </c>
      <c r="I835" s="4">
        <f t="shared" ref="I835:I898" si="79">IFERROR(E835/H835,0)</f>
        <v>64.987878787878785</v>
      </c>
      <c r="J835" t="s">
        <v>36</v>
      </c>
      <c r="K835" t="s">
        <v>37</v>
      </c>
      <c r="L835">
        <v>1297663200</v>
      </c>
      <c r="M835" s="7">
        <f t="shared" ref="M835:M898" si="80">(((L835/60)/60)/24)+DATE(1970,1,1)</f>
        <v>40588.25</v>
      </c>
      <c r="N835">
        <v>1298613600</v>
      </c>
      <c r="O835" s="7">
        <f t="shared" ref="O835:O898" si="81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LEFT(R835,FIND("/",R835)-1)</f>
        <v>publishing</v>
      </c>
      <c r="T835" t="str">
        <f t="shared" ref="T835:T898" si="83">RIGHT(R835,LEN(R835)-FIND("/",R835))</f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 s="4">
        <f t="shared" si="79"/>
        <v>94.352941176470594</v>
      </c>
      <c r="J836" t="s">
        <v>21</v>
      </c>
      <c r="K836" t="s">
        <v>22</v>
      </c>
      <c r="L836">
        <v>1371963600</v>
      </c>
      <c r="M836" s="7">
        <f t="shared" si="80"/>
        <v>41448.208333333336</v>
      </c>
      <c r="N836">
        <v>1372482000</v>
      </c>
      <c r="O836" s="7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 s="4">
        <f t="shared" si="79"/>
        <v>44.001706484641637</v>
      </c>
      <c r="J837" t="s">
        <v>21</v>
      </c>
      <c r="K837" t="s">
        <v>22</v>
      </c>
      <c r="L837">
        <v>1425103200</v>
      </c>
      <c r="M837" s="7">
        <f t="shared" si="80"/>
        <v>42063.25</v>
      </c>
      <c r="N837">
        <v>1425621600</v>
      </c>
      <c r="O837" s="7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 s="4">
        <f t="shared" si="79"/>
        <v>64.744680851063833</v>
      </c>
      <c r="J838" t="s">
        <v>21</v>
      </c>
      <c r="K838" t="s">
        <v>22</v>
      </c>
      <c r="L838">
        <v>1265349600</v>
      </c>
      <c r="M838" s="7">
        <f t="shared" si="80"/>
        <v>40214.25</v>
      </c>
      <c r="N838">
        <v>1266300000</v>
      </c>
      <c r="O838" s="7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 s="4">
        <f t="shared" si="79"/>
        <v>84.00667779632721</v>
      </c>
      <c r="J839" t="s">
        <v>21</v>
      </c>
      <c r="K839" t="s">
        <v>22</v>
      </c>
      <c r="L839">
        <v>1301202000</v>
      </c>
      <c r="M839" s="7">
        <f t="shared" si="80"/>
        <v>40629.208333333336</v>
      </c>
      <c r="N839">
        <v>1305867600</v>
      </c>
      <c r="O839" s="7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 s="4">
        <f t="shared" si="79"/>
        <v>34.061302681992338</v>
      </c>
      <c r="J840" t="s">
        <v>21</v>
      </c>
      <c r="K840" t="s">
        <v>22</v>
      </c>
      <c r="L840">
        <v>1538024400</v>
      </c>
      <c r="M840" s="7">
        <f t="shared" si="80"/>
        <v>43370.208333333328</v>
      </c>
      <c r="N840">
        <v>1538802000</v>
      </c>
      <c r="O840" s="7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 s="4">
        <f t="shared" si="79"/>
        <v>93.273885350318466</v>
      </c>
      <c r="J841" t="s">
        <v>21</v>
      </c>
      <c r="K841" t="s">
        <v>22</v>
      </c>
      <c r="L841">
        <v>1395032400</v>
      </c>
      <c r="M841" s="7">
        <f t="shared" si="80"/>
        <v>41715.208333333336</v>
      </c>
      <c r="N841">
        <v>1398920400</v>
      </c>
      <c r="O841" s="7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 s="4">
        <f t="shared" si="79"/>
        <v>32.998301726577978</v>
      </c>
      <c r="J842" t="s">
        <v>21</v>
      </c>
      <c r="K842" t="s">
        <v>22</v>
      </c>
      <c r="L842">
        <v>1405486800</v>
      </c>
      <c r="M842" s="7">
        <f t="shared" si="80"/>
        <v>41836.208333333336</v>
      </c>
      <c r="N842">
        <v>1405659600</v>
      </c>
      <c r="O842" s="7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 s="4">
        <f t="shared" si="79"/>
        <v>83.812903225806451</v>
      </c>
      <c r="J843" t="s">
        <v>21</v>
      </c>
      <c r="K843" t="s">
        <v>22</v>
      </c>
      <c r="L843">
        <v>1455861600</v>
      </c>
      <c r="M843" s="7">
        <f t="shared" si="80"/>
        <v>42419.25</v>
      </c>
      <c r="N843">
        <v>1457244000</v>
      </c>
      <c r="O843" s="7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 s="4">
        <f t="shared" si="79"/>
        <v>63.992424242424242</v>
      </c>
      <c r="J844" t="s">
        <v>107</v>
      </c>
      <c r="K844" t="s">
        <v>108</v>
      </c>
      <c r="L844">
        <v>1529038800</v>
      </c>
      <c r="M844" s="7">
        <f t="shared" si="80"/>
        <v>43266.208333333328</v>
      </c>
      <c r="N844">
        <v>1529298000</v>
      </c>
      <c r="O844" s="7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 s="4">
        <f t="shared" si="79"/>
        <v>81.909090909090907</v>
      </c>
      <c r="J845" t="s">
        <v>21</v>
      </c>
      <c r="K845" t="s">
        <v>22</v>
      </c>
      <c r="L845">
        <v>1535259600</v>
      </c>
      <c r="M845" s="7">
        <f t="shared" si="80"/>
        <v>43338.208333333328</v>
      </c>
      <c r="N845">
        <v>1535778000</v>
      </c>
      <c r="O845" s="7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 s="4">
        <f t="shared" si="79"/>
        <v>93.053191489361708</v>
      </c>
      <c r="J846" t="s">
        <v>21</v>
      </c>
      <c r="K846" t="s">
        <v>22</v>
      </c>
      <c r="L846">
        <v>1327212000</v>
      </c>
      <c r="M846" s="7">
        <f t="shared" si="80"/>
        <v>40930.25</v>
      </c>
      <c r="N846">
        <v>1327471200</v>
      </c>
      <c r="O846" s="7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 s="4">
        <f t="shared" si="79"/>
        <v>101.98449039881831</v>
      </c>
      <c r="J847" t="s">
        <v>40</v>
      </c>
      <c r="K847" t="s">
        <v>41</v>
      </c>
      <c r="L847">
        <v>1526360400</v>
      </c>
      <c r="M847" s="7">
        <f t="shared" si="80"/>
        <v>43235.208333333328</v>
      </c>
      <c r="N847">
        <v>1529557200</v>
      </c>
      <c r="O847" s="7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 s="4">
        <f t="shared" si="79"/>
        <v>105.9375</v>
      </c>
      <c r="J848" t="s">
        <v>21</v>
      </c>
      <c r="K848" t="s">
        <v>22</v>
      </c>
      <c r="L848">
        <v>1532149200</v>
      </c>
      <c r="M848" s="7">
        <f t="shared" si="80"/>
        <v>43302.208333333328</v>
      </c>
      <c r="N848">
        <v>1535259600</v>
      </c>
      <c r="O848" s="7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 s="4">
        <f t="shared" si="79"/>
        <v>101.58181818181818</v>
      </c>
      <c r="J849" t="s">
        <v>21</v>
      </c>
      <c r="K849" t="s">
        <v>22</v>
      </c>
      <c r="L849">
        <v>1515304800</v>
      </c>
      <c r="M849" s="7">
        <f t="shared" si="80"/>
        <v>43107.25</v>
      </c>
      <c r="N849">
        <v>1515564000</v>
      </c>
      <c r="O849" s="7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 s="4">
        <f t="shared" si="79"/>
        <v>62.970930232558139</v>
      </c>
      <c r="J850" t="s">
        <v>21</v>
      </c>
      <c r="K850" t="s">
        <v>22</v>
      </c>
      <c r="L850">
        <v>1276318800</v>
      </c>
      <c r="M850" s="7">
        <f t="shared" si="80"/>
        <v>40341.208333333336</v>
      </c>
      <c r="N850">
        <v>1277096400</v>
      </c>
      <c r="O850" s="7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 s="4">
        <f t="shared" si="79"/>
        <v>29.045602605863191</v>
      </c>
      <c r="J851" t="s">
        <v>21</v>
      </c>
      <c r="K851" t="s">
        <v>22</v>
      </c>
      <c r="L851">
        <v>1328767200</v>
      </c>
      <c r="M851" s="7">
        <f t="shared" si="80"/>
        <v>40948.25</v>
      </c>
      <c r="N851">
        <v>1329026400</v>
      </c>
      <c r="O851" s="7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 s="4">
        <f t="shared" si="79"/>
        <v>1</v>
      </c>
      <c r="J852" t="s">
        <v>21</v>
      </c>
      <c r="K852" t="s">
        <v>22</v>
      </c>
      <c r="L852">
        <v>1321682400</v>
      </c>
      <c r="M852" s="7">
        <f t="shared" si="80"/>
        <v>40866.25</v>
      </c>
      <c r="N852">
        <v>1322978400</v>
      </c>
      <c r="O852" s="7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 s="4">
        <f t="shared" si="79"/>
        <v>77.924999999999997</v>
      </c>
      <c r="J853" t="s">
        <v>21</v>
      </c>
      <c r="K853" t="s">
        <v>22</v>
      </c>
      <c r="L853">
        <v>1335934800</v>
      </c>
      <c r="M853" s="7">
        <f t="shared" si="80"/>
        <v>41031.208333333336</v>
      </c>
      <c r="N853">
        <v>1338786000</v>
      </c>
      <c r="O853" s="7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 s="4">
        <f t="shared" si="79"/>
        <v>80.806451612903231</v>
      </c>
      <c r="J854" t="s">
        <v>21</v>
      </c>
      <c r="K854" t="s">
        <v>22</v>
      </c>
      <c r="L854">
        <v>1310792400</v>
      </c>
      <c r="M854" s="7">
        <f t="shared" si="80"/>
        <v>40740.208333333336</v>
      </c>
      <c r="N854">
        <v>1311656400</v>
      </c>
      <c r="O854" s="7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 s="4">
        <f t="shared" si="79"/>
        <v>76.006816632583508</v>
      </c>
      <c r="J855" t="s">
        <v>15</v>
      </c>
      <c r="K855" t="s">
        <v>16</v>
      </c>
      <c r="L855">
        <v>1308546000</v>
      </c>
      <c r="M855" s="7">
        <f t="shared" si="80"/>
        <v>40714.208333333336</v>
      </c>
      <c r="N855">
        <v>1308978000</v>
      </c>
      <c r="O855" s="7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 s="4">
        <f t="shared" si="79"/>
        <v>72.993613824192337</v>
      </c>
      <c r="J856" t="s">
        <v>15</v>
      </c>
      <c r="K856" t="s">
        <v>16</v>
      </c>
      <c r="L856">
        <v>1574056800</v>
      </c>
      <c r="M856" s="7">
        <f t="shared" si="80"/>
        <v>43787.25</v>
      </c>
      <c r="N856">
        <v>1576389600</v>
      </c>
      <c r="O856" s="7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 s="4">
        <f t="shared" si="79"/>
        <v>53</v>
      </c>
      <c r="J857" t="s">
        <v>26</v>
      </c>
      <c r="K857" t="s">
        <v>27</v>
      </c>
      <c r="L857">
        <v>1308373200</v>
      </c>
      <c r="M857" s="7">
        <f t="shared" si="80"/>
        <v>40712.208333333336</v>
      </c>
      <c r="N857">
        <v>1311051600</v>
      </c>
      <c r="O857" s="7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 s="4">
        <f t="shared" si="79"/>
        <v>54.164556962025316</v>
      </c>
      <c r="J858" t="s">
        <v>21</v>
      </c>
      <c r="K858" t="s">
        <v>22</v>
      </c>
      <c r="L858">
        <v>1335243600</v>
      </c>
      <c r="M858" s="7">
        <f t="shared" si="80"/>
        <v>41023.208333333336</v>
      </c>
      <c r="N858">
        <v>1336712400</v>
      </c>
      <c r="O858" s="7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 s="4">
        <f t="shared" si="79"/>
        <v>32.946666666666665</v>
      </c>
      <c r="J859" t="s">
        <v>98</v>
      </c>
      <c r="K859" t="s">
        <v>99</v>
      </c>
      <c r="L859">
        <v>1328421600</v>
      </c>
      <c r="M859" s="7">
        <f t="shared" si="80"/>
        <v>40944.25</v>
      </c>
      <c r="N859">
        <v>1330408800</v>
      </c>
      <c r="O859" s="7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 s="4">
        <f t="shared" si="79"/>
        <v>79.371428571428567</v>
      </c>
      <c r="J860" t="s">
        <v>21</v>
      </c>
      <c r="K860" t="s">
        <v>22</v>
      </c>
      <c r="L860">
        <v>1524286800</v>
      </c>
      <c r="M860" s="7">
        <f t="shared" si="80"/>
        <v>43211.208333333328</v>
      </c>
      <c r="N860">
        <v>1524891600</v>
      </c>
      <c r="O860" s="7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 s="4">
        <f t="shared" si="79"/>
        <v>41.174603174603178</v>
      </c>
      <c r="J861" t="s">
        <v>21</v>
      </c>
      <c r="K861" t="s">
        <v>22</v>
      </c>
      <c r="L861">
        <v>1362117600</v>
      </c>
      <c r="M861" s="7">
        <f t="shared" si="80"/>
        <v>41334.25</v>
      </c>
      <c r="N861">
        <v>1363669200</v>
      </c>
      <c r="O861" s="7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 s="4">
        <f t="shared" si="79"/>
        <v>77.430769230769229</v>
      </c>
      <c r="J862" t="s">
        <v>21</v>
      </c>
      <c r="K862" t="s">
        <v>22</v>
      </c>
      <c r="L862">
        <v>1550556000</v>
      </c>
      <c r="M862" s="7">
        <f t="shared" si="80"/>
        <v>43515.25</v>
      </c>
      <c r="N862">
        <v>1551420000</v>
      </c>
      <c r="O862" s="7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 s="4">
        <f t="shared" si="79"/>
        <v>57.159509202453989</v>
      </c>
      <c r="J863" t="s">
        <v>21</v>
      </c>
      <c r="K863" t="s">
        <v>22</v>
      </c>
      <c r="L863">
        <v>1269147600</v>
      </c>
      <c r="M863" s="7">
        <f t="shared" si="80"/>
        <v>40258.208333333336</v>
      </c>
      <c r="N863">
        <v>1269838800</v>
      </c>
      <c r="O863" s="7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 s="4">
        <f t="shared" si="79"/>
        <v>77.17647058823529</v>
      </c>
      <c r="J864" t="s">
        <v>21</v>
      </c>
      <c r="K864" t="s">
        <v>22</v>
      </c>
      <c r="L864">
        <v>1312174800</v>
      </c>
      <c r="M864" s="7">
        <f t="shared" si="80"/>
        <v>40756.208333333336</v>
      </c>
      <c r="N864">
        <v>1312520400</v>
      </c>
      <c r="O864" s="7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 s="4">
        <f t="shared" si="79"/>
        <v>24.953917050691246</v>
      </c>
      <c r="J865" t="s">
        <v>21</v>
      </c>
      <c r="K865" t="s">
        <v>22</v>
      </c>
      <c r="L865">
        <v>1434517200</v>
      </c>
      <c r="M865" s="7">
        <f t="shared" si="80"/>
        <v>42172.208333333328</v>
      </c>
      <c r="N865">
        <v>1436504400</v>
      </c>
      <c r="O865" s="7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 s="4">
        <f t="shared" si="79"/>
        <v>97.18</v>
      </c>
      <c r="J866" t="s">
        <v>21</v>
      </c>
      <c r="K866" t="s">
        <v>22</v>
      </c>
      <c r="L866">
        <v>1471582800</v>
      </c>
      <c r="M866" s="7">
        <f t="shared" si="80"/>
        <v>42601.208333333328</v>
      </c>
      <c r="N866">
        <v>1472014800</v>
      </c>
      <c r="O866" s="7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 s="4">
        <f t="shared" si="79"/>
        <v>46.000916870415651</v>
      </c>
      <c r="J867" t="s">
        <v>21</v>
      </c>
      <c r="K867" t="s">
        <v>22</v>
      </c>
      <c r="L867">
        <v>1410757200</v>
      </c>
      <c r="M867" s="7">
        <f t="shared" si="80"/>
        <v>41897.208333333336</v>
      </c>
      <c r="N867">
        <v>1411534800</v>
      </c>
      <c r="O867" s="7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 s="4">
        <f t="shared" si="79"/>
        <v>88.023385300668153</v>
      </c>
      <c r="J868" t="s">
        <v>21</v>
      </c>
      <c r="K868" t="s">
        <v>22</v>
      </c>
      <c r="L868">
        <v>1304830800</v>
      </c>
      <c r="M868" s="7">
        <f t="shared" si="80"/>
        <v>40671.208333333336</v>
      </c>
      <c r="N868">
        <v>1304917200</v>
      </c>
      <c r="O868" s="7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 s="4">
        <f t="shared" si="79"/>
        <v>25.99</v>
      </c>
      <c r="J869" t="s">
        <v>21</v>
      </c>
      <c r="K869" t="s">
        <v>22</v>
      </c>
      <c r="L869">
        <v>1539061200</v>
      </c>
      <c r="M869" s="7">
        <f t="shared" si="80"/>
        <v>43382.208333333328</v>
      </c>
      <c r="N869">
        <v>1539579600</v>
      </c>
      <c r="O869" s="7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 s="4">
        <f t="shared" si="79"/>
        <v>102.69047619047619</v>
      </c>
      <c r="J870" t="s">
        <v>21</v>
      </c>
      <c r="K870" t="s">
        <v>22</v>
      </c>
      <c r="L870">
        <v>1381554000</v>
      </c>
      <c r="M870" s="7">
        <f t="shared" si="80"/>
        <v>41559.208333333336</v>
      </c>
      <c r="N870">
        <v>1382504400</v>
      </c>
      <c r="O870" s="7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 s="4">
        <f t="shared" si="79"/>
        <v>72.958174904942965</v>
      </c>
      <c r="J871" t="s">
        <v>21</v>
      </c>
      <c r="K871" t="s">
        <v>22</v>
      </c>
      <c r="L871">
        <v>1277096400</v>
      </c>
      <c r="M871" s="7">
        <f t="shared" si="80"/>
        <v>40350.208333333336</v>
      </c>
      <c r="N871">
        <v>1278306000</v>
      </c>
      <c r="O871" s="7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 s="4">
        <f t="shared" si="79"/>
        <v>57.190082644628099</v>
      </c>
      <c r="J872" t="s">
        <v>21</v>
      </c>
      <c r="K872" t="s">
        <v>22</v>
      </c>
      <c r="L872">
        <v>1440392400</v>
      </c>
      <c r="M872" s="7">
        <f t="shared" si="80"/>
        <v>42240.208333333328</v>
      </c>
      <c r="N872">
        <v>1442552400</v>
      </c>
      <c r="O872" s="7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 s="4">
        <f t="shared" si="79"/>
        <v>84.013793103448279</v>
      </c>
      <c r="J873" t="s">
        <v>21</v>
      </c>
      <c r="K873" t="s">
        <v>22</v>
      </c>
      <c r="L873">
        <v>1509512400</v>
      </c>
      <c r="M873" s="7">
        <f t="shared" si="80"/>
        <v>43040.208333333328</v>
      </c>
      <c r="N873">
        <v>1511071200</v>
      </c>
      <c r="O873" s="7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 s="4">
        <f t="shared" si="79"/>
        <v>98.666666666666671</v>
      </c>
      <c r="J874" t="s">
        <v>26</v>
      </c>
      <c r="K874" t="s">
        <v>27</v>
      </c>
      <c r="L874">
        <v>1535950800</v>
      </c>
      <c r="M874" s="7">
        <f t="shared" si="80"/>
        <v>43346.208333333328</v>
      </c>
      <c r="N874">
        <v>1536382800</v>
      </c>
      <c r="O874" s="7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 s="4">
        <f t="shared" si="79"/>
        <v>42.007419183889773</v>
      </c>
      <c r="J875" t="s">
        <v>21</v>
      </c>
      <c r="K875" t="s">
        <v>22</v>
      </c>
      <c r="L875">
        <v>1389160800</v>
      </c>
      <c r="M875" s="7">
        <f t="shared" si="80"/>
        <v>41647.25</v>
      </c>
      <c r="N875">
        <v>1389592800</v>
      </c>
      <c r="O875" s="7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 s="4">
        <f t="shared" si="79"/>
        <v>32.002753556677376</v>
      </c>
      <c r="J876" t="s">
        <v>21</v>
      </c>
      <c r="K876" t="s">
        <v>22</v>
      </c>
      <c r="L876">
        <v>1271998800</v>
      </c>
      <c r="M876" s="7">
        <f t="shared" si="80"/>
        <v>40291.208333333336</v>
      </c>
      <c r="N876">
        <v>1275282000</v>
      </c>
      <c r="O876" s="7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 s="4">
        <f t="shared" si="79"/>
        <v>81.567164179104481</v>
      </c>
      <c r="J877" t="s">
        <v>21</v>
      </c>
      <c r="K877" t="s">
        <v>22</v>
      </c>
      <c r="L877">
        <v>1294898400</v>
      </c>
      <c r="M877" s="7">
        <f t="shared" si="80"/>
        <v>40556.25</v>
      </c>
      <c r="N877">
        <v>1294984800</v>
      </c>
      <c r="O877" s="7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 s="4">
        <f t="shared" si="79"/>
        <v>37.035087719298247</v>
      </c>
      <c r="J878" t="s">
        <v>15</v>
      </c>
      <c r="K878" t="s">
        <v>16</v>
      </c>
      <c r="L878">
        <v>1559970000</v>
      </c>
      <c r="M878" s="7">
        <f t="shared" si="80"/>
        <v>43624.208333333328</v>
      </c>
      <c r="N878">
        <v>1562043600</v>
      </c>
      <c r="O878" s="7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 s="4">
        <f t="shared" si="79"/>
        <v>103.033360455655</v>
      </c>
      <c r="J879" t="s">
        <v>21</v>
      </c>
      <c r="K879" t="s">
        <v>22</v>
      </c>
      <c r="L879">
        <v>1469509200</v>
      </c>
      <c r="M879" s="7">
        <f t="shared" si="80"/>
        <v>42577.208333333328</v>
      </c>
      <c r="N879">
        <v>1469595600</v>
      </c>
      <c r="O879" s="7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 s="4">
        <f t="shared" si="79"/>
        <v>84.333333333333329</v>
      </c>
      <c r="J880" t="s">
        <v>107</v>
      </c>
      <c r="K880" t="s">
        <v>108</v>
      </c>
      <c r="L880">
        <v>1579068000</v>
      </c>
      <c r="M880" s="7">
        <f t="shared" si="80"/>
        <v>43845.25</v>
      </c>
      <c r="N880">
        <v>1581141600</v>
      </c>
      <c r="O880" s="7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 s="4">
        <f t="shared" si="79"/>
        <v>102.60377358490567</v>
      </c>
      <c r="J881" t="s">
        <v>21</v>
      </c>
      <c r="K881" t="s">
        <v>22</v>
      </c>
      <c r="L881">
        <v>1487743200</v>
      </c>
      <c r="M881" s="7">
        <f t="shared" si="80"/>
        <v>42788.25</v>
      </c>
      <c r="N881">
        <v>1488520800</v>
      </c>
      <c r="O881" s="7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 s="4">
        <f t="shared" si="79"/>
        <v>79.992129246064621</v>
      </c>
      <c r="J882" t="s">
        <v>21</v>
      </c>
      <c r="K882" t="s">
        <v>22</v>
      </c>
      <c r="L882">
        <v>1563685200</v>
      </c>
      <c r="M882" s="7">
        <f t="shared" si="80"/>
        <v>43667.208333333328</v>
      </c>
      <c r="N882">
        <v>1563858000</v>
      </c>
      <c r="O882" s="7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 s="4">
        <f t="shared" si="79"/>
        <v>70.055309734513273</v>
      </c>
      <c r="J883" t="s">
        <v>21</v>
      </c>
      <c r="K883" t="s">
        <v>22</v>
      </c>
      <c r="L883">
        <v>1436418000</v>
      </c>
      <c r="M883" s="7">
        <f t="shared" si="80"/>
        <v>42194.208333333328</v>
      </c>
      <c r="N883">
        <v>1438923600</v>
      </c>
      <c r="O883" s="7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 s="4">
        <f t="shared" si="79"/>
        <v>37</v>
      </c>
      <c r="J884" t="s">
        <v>21</v>
      </c>
      <c r="K884" t="s">
        <v>22</v>
      </c>
      <c r="L884">
        <v>1421820000</v>
      </c>
      <c r="M884" s="7">
        <f t="shared" si="80"/>
        <v>42025.25</v>
      </c>
      <c r="N884">
        <v>1422165600</v>
      </c>
      <c r="O884" s="7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 s="4">
        <f t="shared" si="79"/>
        <v>41.911917098445599</v>
      </c>
      <c r="J885" t="s">
        <v>21</v>
      </c>
      <c r="K885" t="s">
        <v>22</v>
      </c>
      <c r="L885">
        <v>1274763600</v>
      </c>
      <c r="M885" s="7">
        <f t="shared" si="80"/>
        <v>40323.208333333336</v>
      </c>
      <c r="N885">
        <v>1277874000</v>
      </c>
      <c r="O885" s="7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 s="4">
        <f t="shared" si="79"/>
        <v>57.992576882290564</v>
      </c>
      <c r="J886" t="s">
        <v>21</v>
      </c>
      <c r="K886" t="s">
        <v>22</v>
      </c>
      <c r="L886">
        <v>1399179600</v>
      </c>
      <c r="M886" s="7">
        <f t="shared" si="80"/>
        <v>41763.208333333336</v>
      </c>
      <c r="N886">
        <v>1399352400</v>
      </c>
      <c r="O886" s="7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 s="4">
        <f t="shared" si="79"/>
        <v>40.942307692307693</v>
      </c>
      <c r="J887" t="s">
        <v>21</v>
      </c>
      <c r="K887" t="s">
        <v>22</v>
      </c>
      <c r="L887">
        <v>1275800400</v>
      </c>
      <c r="M887" s="7">
        <f t="shared" si="80"/>
        <v>40335.208333333336</v>
      </c>
      <c r="N887">
        <v>1279083600</v>
      </c>
      <c r="O887" s="7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 s="4">
        <f t="shared" si="79"/>
        <v>69.9972602739726</v>
      </c>
      <c r="J888" t="s">
        <v>21</v>
      </c>
      <c r="K888" t="s">
        <v>22</v>
      </c>
      <c r="L888">
        <v>1282798800</v>
      </c>
      <c r="M888" s="7">
        <f t="shared" si="80"/>
        <v>40416.208333333336</v>
      </c>
      <c r="N888">
        <v>1284354000</v>
      </c>
      <c r="O888" s="7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 s="4">
        <f t="shared" si="79"/>
        <v>73.838709677419359</v>
      </c>
      <c r="J889" t="s">
        <v>21</v>
      </c>
      <c r="K889" t="s">
        <v>22</v>
      </c>
      <c r="L889">
        <v>1437109200</v>
      </c>
      <c r="M889" s="7">
        <f t="shared" si="80"/>
        <v>42202.208333333328</v>
      </c>
      <c r="N889">
        <v>1441170000</v>
      </c>
      <c r="O889" s="7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 s="4">
        <f t="shared" si="79"/>
        <v>41.979310344827589</v>
      </c>
      <c r="J890" t="s">
        <v>21</v>
      </c>
      <c r="K890" t="s">
        <v>22</v>
      </c>
      <c r="L890">
        <v>1491886800</v>
      </c>
      <c r="M890" s="7">
        <f t="shared" si="80"/>
        <v>42836.208333333328</v>
      </c>
      <c r="N890">
        <v>1493528400</v>
      </c>
      <c r="O890" s="7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 s="4">
        <f t="shared" si="79"/>
        <v>77.93442622950819</v>
      </c>
      <c r="J891" t="s">
        <v>21</v>
      </c>
      <c r="K891" t="s">
        <v>22</v>
      </c>
      <c r="L891">
        <v>1394600400</v>
      </c>
      <c r="M891" s="7">
        <f t="shared" si="80"/>
        <v>41710.208333333336</v>
      </c>
      <c r="N891">
        <v>1395205200</v>
      </c>
      <c r="O891" s="7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 s="4">
        <f t="shared" si="79"/>
        <v>106.01972789115646</v>
      </c>
      <c r="J892" t="s">
        <v>21</v>
      </c>
      <c r="K892" t="s">
        <v>22</v>
      </c>
      <c r="L892">
        <v>1561352400</v>
      </c>
      <c r="M892" s="7">
        <f t="shared" si="80"/>
        <v>43640.208333333328</v>
      </c>
      <c r="N892">
        <v>1561438800</v>
      </c>
      <c r="O892" s="7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 s="4">
        <f t="shared" si="79"/>
        <v>47.018181818181816</v>
      </c>
      <c r="J893" t="s">
        <v>15</v>
      </c>
      <c r="K893" t="s">
        <v>16</v>
      </c>
      <c r="L893">
        <v>1322892000</v>
      </c>
      <c r="M893" s="7">
        <f t="shared" si="80"/>
        <v>40880.25</v>
      </c>
      <c r="N893">
        <v>1326693600</v>
      </c>
      <c r="O893" s="7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 s="4">
        <f t="shared" si="79"/>
        <v>76.016483516483518</v>
      </c>
      <c r="J894" t="s">
        <v>21</v>
      </c>
      <c r="K894" t="s">
        <v>22</v>
      </c>
      <c r="L894">
        <v>1274418000</v>
      </c>
      <c r="M894" s="7">
        <f t="shared" si="80"/>
        <v>40319.208333333336</v>
      </c>
      <c r="N894">
        <v>1277960400</v>
      </c>
      <c r="O894" s="7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 s="4">
        <f t="shared" si="79"/>
        <v>54.120603015075375</v>
      </c>
      <c r="J895" t="s">
        <v>107</v>
      </c>
      <c r="K895" t="s">
        <v>108</v>
      </c>
      <c r="L895">
        <v>1434344400</v>
      </c>
      <c r="M895" s="7">
        <f t="shared" si="80"/>
        <v>42170.208333333328</v>
      </c>
      <c r="N895">
        <v>1434690000</v>
      </c>
      <c r="O895" s="7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 s="4">
        <f t="shared" si="79"/>
        <v>57.285714285714285</v>
      </c>
      <c r="J896" t="s">
        <v>40</v>
      </c>
      <c r="K896" t="s">
        <v>41</v>
      </c>
      <c r="L896">
        <v>1373518800</v>
      </c>
      <c r="M896" s="7">
        <f t="shared" si="80"/>
        <v>41466.208333333336</v>
      </c>
      <c r="N896">
        <v>1376110800</v>
      </c>
      <c r="O896" s="7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 s="4">
        <f t="shared" si="79"/>
        <v>103.81308411214954</v>
      </c>
      <c r="J897" t="s">
        <v>21</v>
      </c>
      <c r="K897" t="s">
        <v>22</v>
      </c>
      <c r="L897">
        <v>1517637600</v>
      </c>
      <c r="M897" s="7">
        <f t="shared" si="80"/>
        <v>43134.25</v>
      </c>
      <c r="N897">
        <v>1518415200</v>
      </c>
      <c r="O897" s="7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 s="4">
        <f t="shared" si="79"/>
        <v>105.02602739726028</v>
      </c>
      <c r="J898" t="s">
        <v>26</v>
      </c>
      <c r="K898" t="s">
        <v>27</v>
      </c>
      <c r="L898">
        <v>1310619600</v>
      </c>
      <c r="M898" s="7">
        <f t="shared" si="80"/>
        <v>40738.208333333336</v>
      </c>
      <c r="N898">
        <v>1310878800</v>
      </c>
      <c r="O898" s="7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ROUND((E899/D899)*100,0)</f>
        <v>28</v>
      </c>
      <c r="G899" t="s">
        <v>14</v>
      </c>
      <c r="H899">
        <v>27</v>
      </c>
      <c r="I899" s="4">
        <f t="shared" ref="I899:I962" si="85">IFERROR(E899/H899,0)</f>
        <v>90.259259259259252</v>
      </c>
      <c r="J899" t="s">
        <v>21</v>
      </c>
      <c r="K899" t="s">
        <v>22</v>
      </c>
      <c r="L899">
        <v>1556427600</v>
      </c>
      <c r="M899" s="7">
        <f t="shared" ref="M899:M962" si="86">(((L899/60)/60)/24)+DATE(1970,1,1)</f>
        <v>43583.208333333328</v>
      </c>
      <c r="N899">
        <v>1556600400</v>
      </c>
      <c r="O899" s="7">
        <f t="shared" ref="O899:O962" si="87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LEFT(R899,FIND("/",R899)-1)</f>
        <v>theater</v>
      </c>
      <c r="T899" t="str">
        <f t="shared" ref="T899:T962" si="89">RIGHT(R899,LEN(R899)-FIND("/",R899))</f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 s="4">
        <f t="shared" si="85"/>
        <v>76.978705978705975</v>
      </c>
      <c r="J900" t="s">
        <v>21</v>
      </c>
      <c r="K900" t="s">
        <v>22</v>
      </c>
      <c r="L900">
        <v>1576476000</v>
      </c>
      <c r="M900" s="7">
        <f t="shared" si="86"/>
        <v>43815.25</v>
      </c>
      <c r="N900">
        <v>1576994400</v>
      </c>
      <c r="O900" s="7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 s="4">
        <f t="shared" si="85"/>
        <v>102.60162601626017</v>
      </c>
      <c r="J901" t="s">
        <v>98</v>
      </c>
      <c r="K901" t="s">
        <v>99</v>
      </c>
      <c r="L901">
        <v>1381122000</v>
      </c>
      <c r="M901" s="7">
        <f t="shared" si="86"/>
        <v>41554.208333333336</v>
      </c>
      <c r="N901">
        <v>1382677200</v>
      </c>
      <c r="O901" s="7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 s="4">
        <f t="shared" si="85"/>
        <v>2</v>
      </c>
      <c r="J902" t="s">
        <v>21</v>
      </c>
      <c r="K902" t="s">
        <v>22</v>
      </c>
      <c r="L902">
        <v>1411102800</v>
      </c>
      <c r="M902" s="7">
        <f t="shared" si="86"/>
        <v>41901.208333333336</v>
      </c>
      <c r="N902">
        <v>1411189200</v>
      </c>
      <c r="O902" s="7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 s="4">
        <f t="shared" si="85"/>
        <v>55.0062893081761</v>
      </c>
      <c r="J903" t="s">
        <v>21</v>
      </c>
      <c r="K903" t="s">
        <v>22</v>
      </c>
      <c r="L903">
        <v>1531803600</v>
      </c>
      <c r="M903" s="7">
        <f t="shared" si="86"/>
        <v>43298.208333333328</v>
      </c>
      <c r="N903">
        <v>1534654800</v>
      </c>
      <c r="O903" s="7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 s="4">
        <f t="shared" si="85"/>
        <v>32.127272727272725</v>
      </c>
      <c r="J904" t="s">
        <v>21</v>
      </c>
      <c r="K904" t="s">
        <v>22</v>
      </c>
      <c r="L904">
        <v>1454133600</v>
      </c>
      <c r="M904" s="7">
        <f t="shared" si="86"/>
        <v>42399.25</v>
      </c>
      <c r="N904">
        <v>1457762400</v>
      </c>
      <c r="O904" s="7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 s="4">
        <f t="shared" si="85"/>
        <v>50.642857142857146</v>
      </c>
      <c r="J905" t="s">
        <v>21</v>
      </c>
      <c r="K905" t="s">
        <v>22</v>
      </c>
      <c r="L905">
        <v>1336194000</v>
      </c>
      <c r="M905" s="7">
        <f t="shared" si="86"/>
        <v>41034.208333333336</v>
      </c>
      <c r="N905">
        <v>1337490000</v>
      </c>
      <c r="O905" s="7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 s="4">
        <f t="shared" si="85"/>
        <v>49.6875</v>
      </c>
      <c r="J906" t="s">
        <v>21</v>
      </c>
      <c r="K906" t="s">
        <v>22</v>
      </c>
      <c r="L906">
        <v>1349326800</v>
      </c>
      <c r="M906" s="7">
        <f t="shared" si="86"/>
        <v>41186.208333333336</v>
      </c>
      <c r="N906">
        <v>1349672400</v>
      </c>
      <c r="O906" s="7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 s="4">
        <f t="shared" si="85"/>
        <v>54.894067796610166</v>
      </c>
      <c r="J907" t="s">
        <v>21</v>
      </c>
      <c r="K907" t="s">
        <v>22</v>
      </c>
      <c r="L907">
        <v>1379566800</v>
      </c>
      <c r="M907" s="7">
        <f t="shared" si="86"/>
        <v>41536.208333333336</v>
      </c>
      <c r="N907">
        <v>1379826000</v>
      </c>
      <c r="O907" s="7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 s="4">
        <f t="shared" si="85"/>
        <v>46.931937172774866</v>
      </c>
      <c r="J908" t="s">
        <v>21</v>
      </c>
      <c r="K908" t="s">
        <v>22</v>
      </c>
      <c r="L908">
        <v>1494651600</v>
      </c>
      <c r="M908" s="7">
        <f t="shared" si="86"/>
        <v>42868.208333333328</v>
      </c>
      <c r="N908">
        <v>1497762000</v>
      </c>
      <c r="O908" s="7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 s="4">
        <f t="shared" si="85"/>
        <v>44.951219512195124</v>
      </c>
      <c r="J909" t="s">
        <v>21</v>
      </c>
      <c r="K909" t="s">
        <v>22</v>
      </c>
      <c r="L909">
        <v>1303880400</v>
      </c>
      <c r="M909" s="7">
        <f t="shared" si="86"/>
        <v>40660.208333333336</v>
      </c>
      <c r="N909">
        <v>1304485200</v>
      </c>
      <c r="O909" s="7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 s="4">
        <f t="shared" si="85"/>
        <v>30.99898322318251</v>
      </c>
      <c r="J910" t="s">
        <v>21</v>
      </c>
      <c r="K910" t="s">
        <v>22</v>
      </c>
      <c r="L910">
        <v>1335934800</v>
      </c>
      <c r="M910" s="7">
        <f t="shared" si="86"/>
        <v>41031.208333333336</v>
      </c>
      <c r="N910">
        <v>1336885200</v>
      </c>
      <c r="O910" s="7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 s="4">
        <f t="shared" si="85"/>
        <v>107.7625</v>
      </c>
      <c r="J911" t="s">
        <v>15</v>
      </c>
      <c r="K911" t="s">
        <v>16</v>
      </c>
      <c r="L911">
        <v>1528088400</v>
      </c>
      <c r="M911" s="7">
        <f t="shared" si="86"/>
        <v>43255.208333333328</v>
      </c>
      <c r="N911">
        <v>1530421200</v>
      </c>
      <c r="O911" s="7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 s="4">
        <f t="shared" si="85"/>
        <v>102.07770270270271</v>
      </c>
      <c r="J912" t="s">
        <v>21</v>
      </c>
      <c r="K912" t="s">
        <v>22</v>
      </c>
      <c r="L912">
        <v>1421906400</v>
      </c>
      <c r="M912" s="7">
        <f t="shared" si="86"/>
        <v>42026.25</v>
      </c>
      <c r="N912">
        <v>1421992800</v>
      </c>
      <c r="O912" s="7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 s="4">
        <f t="shared" si="85"/>
        <v>24.976190476190474</v>
      </c>
      <c r="J913" t="s">
        <v>21</v>
      </c>
      <c r="K913" t="s">
        <v>22</v>
      </c>
      <c r="L913">
        <v>1568005200</v>
      </c>
      <c r="M913" s="7">
        <f t="shared" si="86"/>
        <v>43717.208333333328</v>
      </c>
      <c r="N913">
        <v>1568178000</v>
      </c>
      <c r="O913" s="7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 s="4">
        <f t="shared" si="85"/>
        <v>79.944134078212286</v>
      </c>
      <c r="J914" t="s">
        <v>21</v>
      </c>
      <c r="K914" t="s">
        <v>22</v>
      </c>
      <c r="L914">
        <v>1346821200</v>
      </c>
      <c r="M914" s="7">
        <f t="shared" si="86"/>
        <v>41157.208333333336</v>
      </c>
      <c r="N914">
        <v>1347944400</v>
      </c>
      <c r="O914" s="7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 s="4">
        <f t="shared" si="85"/>
        <v>67.946462715105156</v>
      </c>
      <c r="J915" t="s">
        <v>26</v>
      </c>
      <c r="K915" t="s">
        <v>27</v>
      </c>
      <c r="L915">
        <v>1557637200</v>
      </c>
      <c r="M915" s="7">
        <f t="shared" si="86"/>
        <v>43597.208333333328</v>
      </c>
      <c r="N915">
        <v>1558760400</v>
      </c>
      <c r="O915" s="7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 s="4">
        <f t="shared" si="85"/>
        <v>26.070921985815602</v>
      </c>
      <c r="J916" t="s">
        <v>40</v>
      </c>
      <c r="K916" t="s">
        <v>41</v>
      </c>
      <c r="L916">
        <v>1375592400</v>
      </c>
      <c r="M916" s="7">
        <f t="shared" si="86"/>
        <v>41490.208333333336</v>
      </c>
      <c r="N916">
        <v>1376629200</v>
      </c>
      <c r="O916" s="7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 s="4">
        <f t="shared" si="85"/>
        <v>105.0032154340836</v>
      </c>
      <c r="J917" t="s">
        <v>40</v>
      </c>
      <c r="K917" t="s">
        <v>41</v>
      </c>
      <c r="L917">
        <v>1503982800</v>
      </c>
      <c r="M917" s="7">
        <f t="shared" si="86"/>
        <v>42976.208333333328</v>
      </c>
      <c r="N917">
        <v>1504760400</v>
      </c>
      <c r="O917" s="7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 s="4">
        <f t="shared" si="85"/>
        <v>25.826923076923077</v>
      </c>
      <c r="J918" t="s">
        <v>21</v>
      </c>
      <c r="K918" t="s">
        <v>22</v>
      </c>
      <c r="L918">
        <v>1418882400</v>
      </c>
      <c r="M918" s="7">
        <f t="shared" si="86"/>
        <v>41991.25</v>
      </c>
      <c r="N918">
        <v>1419660000</v>
      </c>
      <c r="O918" s="7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 s="4">
        <f t="shared" si="85"/>
        <v>77.666666666666671</v>
      </c>
      <c r="J919" t="s">
        <v>40</v>
      </c>
      <c r="K919" t="s">
        <v>41</v>
      </c>
      <c r="L919">
        <v>1309237200</v>
      </c>
      <c r="M919" s="7">
        <f t="shared" si="86"/>
        <v>40722.208333333336</v>
      </c>
      <c r="N919">
        <v>1311310800</v>
      </c>
      <c r="O919" s="7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 s="4">
        <f t="shared" si="85"/>
        <v>57.82692307692308</v>
      </c>
      <c r="J920" t="s">
        <v>98</v>
      </c>
      <c r="K920" t="s">
        <v>99</v>
      </c>
      <c r="L920">
        <v>1343365200</v>
      </c>
      <c r="M920" s="7">
        <f t="shared" si="86"/>
        <v>41117.208333333336</v>
      </c>
      <c r="N920">
        <v>1344315600</v>
      </c>
      <c r="O920" s="7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 s="4">
        <f t="shared" si="85"/>
        <v>92.955555555555549</v>
      </c>
      <c r="J921" t="s">
        <v>26</v>
      </c>
      <c r="K921" t="s">
        <v>27</v>
      </c>
      <c r="L921">
        <v>1507957200</v>
      </c>
      <c r="M921" s="7">
        <f t="shared" si="86"/>
        <v>43022.208333333328</v>
      </c>
      <c r="N921">
        <v>1510725600</v>
      </c>
      <c r="O921" s="7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 s="4">
        <f t="shared" si="85"/>
        <v>37.945098039215686</v>
      </c>
      <c r="J922" t="s">
        <v>21</v>
      </c>
      <c r="K922" t="s">
        <v>22</v>
      </c>
      <c r="L922">
        <v>1549519200</v>
      </c>
      <c r="M922" s="7">
        <f t="shared" si="86"/>
        <v>43503.25</v>
      </c>
      <c r="N922">
        <v>1551247200</v>
      </c>
      <c r="O922" s="7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 s="4">
        <f t="shared" si="85"/>
        <v>31.842105263157894</v>
      </c>
      <c r="J923" t="s">
        <v>21</v>
      </c>
      <c r="K923" t="s">
        <v>22</v>
      </c>
      <c r="L923">
        <v>1329026400</v>
      </c>
      <c r="M923" s="7">
        <f t="shared" si="86"/>
        <v>40951.25</v>
      </c>
      <c r="N923">
        <v>1330236000</v>
      </c>
      <c r="O923" s="7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 s="4">
        <f t="shared" si="85"/>
        <v>40</v>
      </c>
      <c r="J924" t="s">
        <v>21</v>
      </c>
      <c r="K924" t="s">
        <v>22</v>
      </c>
      <c r="L924">
        <v>1544335200</v>
      </c>
      <c r="M924" s="7">
        <f t="shared" si="86"/>
        <v>43443.25</v>
      </c>
      <c r="N924">
        <v>1545112800</v>
      </c>
      <c r="O924" s="7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 s="4">
        <f t="shared" si="85"/>
        <v>101.1</v>
      </c>
      <c r="J925" t="s">
        <v>21</v>
      </c>
      <c r="K925" t="s">
        <v>22</v>
      </c>
      <c r="L925">
        <v>1279083600</v>
      </c>
      <c r="M925" s="7">
        <f t="shared" si="86"/>
        <v>40373.208333333336</v>
      </c>
      <c r="N925">
        <v>1279170000</v>
      </c>
      <c r="O925" s="7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 s="4">
        <f t="shared" si="85"/>
        <v>84.006989951944078</v>
      </c>
      <c r="J926" t="s">
        <v>107</v>
      </c>
      <c r="K926" t="s">
        <v>108</v>
      </c>
      <c r="L926">
        <v>1572498000</v>
      </c>
      <c r="M926" s="7">
        <f t="shared" si="86"/>
        <v>43769.208333333328</v>
      </c>
      <c r="N926">
        <v>1573452000</v>
      </c>
      <c r="O926" s="7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 s="4">
        <f t="shared" si="85"/>
        <v>103.41538461538461</v>
      </c>
      <c r="J927" t="s">
        <v>21</v>
      </c>
      <c r="K927" t="s">
        <v>22</v>
      </c>
      <c r="L927">
        <v>1506056400</v>
      </c>
      <c r="M927" s="7">
        <f t="shared" si="86"/>
        <v>43000.208333333328</v>
      </c>
      <c r="N927">
        <v>1507093200</v>
      </c>
      <c r="O927" s="7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 s="4">
        <f t="shared" si="85"/>
        <v>105.13333333333334</v>
      </c>
      <c r="J928" t="s">
        <v>21</v>
      </c>
      <c r="K928" t="s">
        <v>22</v>
      </c>
      <c r="L928">
        <v>1463029200</v>
      </c>
      <c r="M928" s="7">
        <f t="shared" si="86"/>
        <v>42502.208333333328</v>
      </c>
      <c r="N928">
        <v>1463374800</v>
      </c>
      <c r="O928" s="7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 s="4">
        <f t="shared" si="85"/>
        <v>89.21621621621621</v>
      </c>
      <c r="J929" t="s">
        <v>21</v>
      </c>
      <c r="K929" t="s">
        <v>22</v>
      </c>
      <c r="L929">
        <v>1342069200</v>
      </c>
      <c r="M929" s="7">
        <f t="shared" si="86"/>
        <v>41102.208333333336</v>
      </c>
      <c r="N929">
        <v>1344574800</v>
      </c>
      <c r="O929" s="7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 s="4">
        <f t="shared" si="85"/>
        <v>51.995234312946785</v>
      </c>
      <c r="J930" t="s">
        <v>107</v>
      </c>
      <c r="K930" t="s">
        <v>108</v>
      </c>
      <c r="L930">
        <v>1388296800</v>
      </c>
      <c r="M930" s="7">
        <f t="shared" si="86"/>
        <v>41637.25</v>
      </c>
      <c r="N930">
        <v>1389074400</v>
      </c>
      <c r="O930" s="7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 s="4">
        <f t="shared" si="85"/>
        <v>64.956521739130437</v>
      </c>
      <c r="J931" t="s">
        <v>40</v>
      </c>
      <c r="K931" t="s">
        <v>41</v>
      </c>
      <c r="L931">
        <v>1493787600</v>
      </c>
      <c r="M931" s="7">
        <f t="shared" si="86"/>
        <v>42858.208333333328</v>
      </c>
      <c r="N931">
        <v>1494997200</v>
      </c>
      <c r="O931" s="7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 s="4">
        <f t="shared" si="85"/>
        <v>46.235294117647058</v>
      </c>
      <c r="J932" t="s">
        <v>21</v>
      </c>
      <c r="K932" t="s">
        <v>22</v>
      </c>
      <c r="L932">
        <v>1424844000</v>
      </c>
      <c r="M932" s="7">
        <f t="shared" si="86"/>
        <v>42060.25</v>
      </c>
      <c r="N932">
        <v>1425448800</v>
      </c>
      <c r="O932" s="7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 s="4">
        <f t="shared" si="85"/>
        <v>51.151785714285715</v>
      </c>
      <c r="J933" t="s">
        <v>21</v>
      </c>
      <c r="K933" t="s">
        <v>22</v>
      </c>
      <c r="L933">
        <v>1403931600</v>
      </c>
      <c r="M933" s="7">
        <f t="shared" si="86"/>
        <v>41818.208333333336</v>
      </c>
      <c r="N933">
        <v>1404104400</v>
      </c>
      <c r="O933" s="7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 s="4">
        <f t="shared" si="85"/>
        <v>33.909722222222221</v>
      </c>
      <c r="J934" t="s">
        <v>21</v>
      </c>
      <c r="K934" t="s">
        <v>22</v>
      </c>
      <c r="L934">
        <v>1394514000</v>
      </c>
      <c r="M934" s="7">
        <f t="shared" si="86"/>
        <v>41709.208333333336</v>
      </c>
      <c r="N934">
        <v>1394773200</v>
      </c>
      <c r="O934" s="7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 s="4">
        <f t="shared" si="85"/>
        <v>92.016298633017882</v>
      </c>
      <c r="J935" t="s">
        <v>21</v>
      </c>
      <c r="K935" t="s">
        <v>22</v>
      </c>
      <c r="L935">
        <v>1365397200</v>
      </c>
      <c r="M935" s="7">
        <f t="shared" si="86"/>
        <v>41372.208333333336</v>
      </c>
      <c r="N935">
        <v>1366520400</v>
      </c>
      <c r="O935" s="7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 s="4">
        <f t="shared" si="85"/>
        <v>107.42857142857143</v>
      </c>
      <c r="J936" t="s">
        <v>21</v>
      </c>
      <c r="K936" t="s">
        <v>22</v>
      </c>
      <c r="L936">
        <v>1456120800</v>
      </c>
      <c r="M936" s="7">
        <f t="shared" si="86"/>
        <v>42422.25</v>
      </c>
      <c r="N936">
        <v>1456639200</v>
      </c>
      <c r="O936" s="7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 s="4">
        <f t="shared" si="85"/>
        <v>75.848484848484844</v>
      </c>
      <c r="J937" t="s">
        <v>21</v>
      </c>
      <c r="K937" t="s">
        <v>22</v>
      </c>
      <c r="L937">
        <v>1437714000</v>
      </c>
      <c r="M937" s="7">
        <f t="shared" si="86"/>
        <v>42209.208333333328</v>
      </c>
      <c r="N937">
        <v>1438318800</v>
      </c>
      <c r="O937" s="7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 s="4">
        <f t="shared" si="85"/>
        <v>80.476190476190482</v>
      </c>
      <c r="J938" t="s">
        <v>21</v>
      </c>
      <c r="K938" t="s">
        <v>22</v>
      </c>
      <c r="L938">
        <v>1563771600</v>
      </c>
      <c r="M938" s="7">
        <f t="shared" si="86"/>
        <v>43668.208333333328</v>
      </c>
      <c r="N938">
        <v>1564030800</v>
      </c>
      <c r="O938" s="7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 s="4">
        <f t="shared" si="85"/>
        <v>86.978483606557376</v>
      </c>
      <c r="J939" t="s">
        <v>21</v>
      </c>
      <c r="K939" t="s">
        <v>22</v>
      </c>
      <c r="L939">
        <v>1448517600</v>
      </c>
      <c r="M939" s="7">
        <f t="shared" si="86"/>
        <v>42334.25</v>
      </c>
      <c r="N939">
        <v>1449295200</v>
      </c>
      <c r="O939" s="7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 s="4">
        <f t="shared" si="85"/>
        <v>105.13541666666667</v>
      </c>
      <c r="J940" t="s">
        <v>21</v>
      </c>
      <c r="K940" t="s">
        <v>22</v>
      </c>
      <c r="L940">
        <v>1528779600</v>
      </c>
      <c r="M940" s="7">
        <f t="shared" si="86"/>
        <v>43263.208333333328</v>
      </c>
      <c r="N940">
        <v>1531890000</v>
      </c>
      <c r="O940" s="7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 s="4">
        <f t="shared" si="85"/>
        <v>57.298507462686565</v>
      </c>
      <c r="J941" t="s">
        <v>21</v>
      </c>
      <c r="K941" t="s">
        <v>22</v>
      </c>
      <c r="L941">
        <v>1304744400</v>
      </c>
      <c r="M941" s="7">
        <f t="shared" si="86"/>
        <v>40670.208333333336</v>
      </c>
      <c r="N941">
        <v>1306213200</v>
      </c>
      <c r="O941" s="7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 s="4">
        <f t="shared" si="85"/>
        <v>93.348484848484844</v>
      </c>
      <c r="J942" t="s">
        <v>15</v>
      </c>
      <c r="K942" t="s">
        <v>16</v>
      </c>
      <c r="L942">
        <v>1354341600</v>
      </c>
      <c r="M942" s="7">
        <f t="shared" si="86"/>
        <v>41244.25</v>
      </c>
      <c r="N942">
        <v>1356242400</v>
      </c>
      <c r="O942" s="7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 s="4">
        <f t="shared" si="85"/>
        <v>71.987179487179489</v>
      </c>
      <c r="J943" t="s">
        <v>21</v>
      </c>
      <c r="K943" t="s">
        <v>22</v>
      </c>
      <c r="L943">
        <v>1294552800</v>
      </c>
      <c r="M943" s="7">
        <f t="shared" si="86"/>
        <v>40552.25</v>
      </c>
      <c r="N943">
        <v>1297576800</v>
      </c>
      <c r="O943" s="7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 s="4">
        <f t="shared" si="85"/>
        <v>92.611940298507463</v>
      </c>
      <c r="J944" t="s">
        <v>26</v>
      </c>
      <c r="K944" t="s">
        <v>27</v>
      </c>
      <c r="L944">
        <v>1295935200</v>
      </c>
      <c r="M944" s="7">
        <f t="shared" si="86"/>
        <v>40568.25</v>
      </c>
      <c r="N944">
        <v>1296194400</v>
      </c>
      <c r="O944" s="7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 s="4">
        <f t="shared" si="85"/>
        <v>104.99122807017544</v>
      </c>
      <c r="J945" t="s">
        <v>21</v>
      </c>
      <c r="K945" t="s">
        <v>22</v>
      </c>
      <c r="L945">
        <v>1411534800</v>
      </c>
      <c r="M945" s="7">
        <f t="shared" si="86"/>
        <v>41906.208333333336</v>
      </c>
      <c r="N945">
        <v>1414558800</v>
      </c>
      <c r="O945" s="7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 s="4">
        <f t="shared" si="85"/>
        <v>30.958174904942965</v>
      </c>
      <c r="J946" t="s">
        <v>26</v>
      </c>
      <c r="K946" t="s">
        <v>27</v>
      </c>
      <c r="L946">
        <v>1486706400</v>
      </c>
      <c r="M946" s="7">
        <f t="shared" si="86"/>
        <v>42776.25</v>
      </c>
      <c r="N946">
        <v>1488348000</v>
      </c>
      <c r="O946" s="7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 s="4">
        <f t="shared" si="85"/>
        <v>33.001182732111175</v>
      </c>
      <c r="J947" t="s">
        <v>21</v>
      </c>
      <c r="K947" t="s">
        <v>22</v>
      </c>
      <c r="L947">
        <v>1333602000</v>
      </c>
      <c r="M947" s="7">
        <f t="shared" si="86"/>
        <v>41004.208333333336</v>
      </c>
      <c r="N947">
        <v>1334898000</v>
      </c>
      <c r="O947" s="7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 s="4">
        <f t="shared" si="85"/>
        <v>84.187845303867405</v>
      </c>
      <c r="J948" t="s">
        <v>21</v>
      </c>
      <c r="K948" t="s">
        <v>22</v>
      </c>
      <c r="L948">
        <v>1308200400</v>
      </c>
      <c r="M948" s="7">
        <f t="shared" si="86"/>
        <v>40710.208333333336</v>
      </c>
      <c r="N948">
        <v>1308373200</v>
      </c>
      <c r="O948" s="7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 s="4">
        <f t="shared" si="85"/>
        <v>73.92307692307692</v>
      </c>
      <c r="J949" t="s">
        <v>21</v>
      </c>
      <c r="K949" t="s">
        <v>22</v>
      </c>
      <c r="L949">
        <v>1411707600</v>
      </c>
      <c r="M949" s="7">
        <f t="shared" si="86"/>
        <v>41908.208333333336</v>
      </c>
      <c r="N949">
        <v>1412312400</v>
      </c>
      <c r="O949" s="7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 s="4">
        <f t="shared" si="85"/>
        <v>36.987499999999997</v>
      </c>
      <c r="J950" t="s">
        <v>21</v>
      </c>
      <c r="K950" t="s">
        <v>22</v>
      </c>
      <c r="L950">
        <v>1418364000</v>
      </c>
      <c r="M950" s="7">
        <f t="shared" si="86"/>
        <v>41985.25</v>
      </c>
      <c r="N950">
        <v>1419228000</v>
      </c>
      <c r="O950" s="7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 s="4">
        <f t="shared" si="85"/>
        <v>46.896551724137929</v>
      </c>
      <c r="J951" t="s">
        <v>21</v>
      </c>
      <c r="K951" t="s">
        <v>22</v>
      </c>
      <c r="L951">
        <v>1429333200</v>
      </c>
      <c r="M951" s="7">
        <f t="shared" si="86"/>
        <v>42112.208333333328</v>
      </c>
      <c r="N951">
        <v>1430974800</v>
      </c>
      <c r="O951" s="7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 s="4">
        <f t="shared" si="85"/>
        <v>5</v>
      </c>
      <c r="J952" t="s">
        <v>21</v>
      </c>
      <c r="K952" t="s">
        <v>22</v>
      </c>
      <c r="L952">
        <v>1555390800</v>
      </c>
      <c r="M952" s="7">
        <f t="shared" si="86"/>
        <v>43571.208333333328</v>
      </c>
      <c r="N952">
        <v>1555822800</v>
      </c>
      <c r="O952" s="7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 s="4">
        <f t="shared" si="85"/>
        <v>102.02437459910199</v>
      </c>
      <c r="J953" t="s">
        <v>21</v>
      </c>
      <c r="K953" t="s">
        <v>22</v>
      </c>
      <c r="L953">
        <v>1482732000</v>
      </c>
      <c r="M953" s="7">
        <f t="shared" si="86"/>
        <v>42730.25</v>
      </c>
      <c r="N953">
        <v>1482818400</v>
      </c>
      <c r="O953" s="7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 s="4">
        <f t="shared" si="85"/>
        <v>45.007502206531335</v>
      </c>
      <c r="J954" t="s">
        <v>21</v>
      </c>
      <c r="K954" t="s">
        <v>22</v>
      </c>
      <c r="L954">
        <v>1470718800</v>
      </c>
      <c r="M954" s="7">
        <f t="shared" si="86"/>
        <v>42591.208333333328</v>
      </c>
      <c r="N954">
        <v>1471928400</v>
      </c>
      <c r="O954" s="7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 s="4">
        <f t="shared" si="85"/>
        <v>94.285714285714292</v>
      </c>
      <c r="J955" t="s">
        <v>21</v>
      </c>
      <c r="K955" t="s">
        <v>22</v>
      </c>
      <c r="L955">
        <v>1450591200</v>
      </c>
      <c r="M955" s="7">
        <f t="shared" si="86"/>
        <v>42358.25</v>
      </c>
      <c r="N955">
        <v>1453701600</v>
      </c>
      <c r="O955" s="7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 s="4">
        <f t="shared" si="85"/>
        <v>101.02325581395348</v>
      </c>
      <c r="J956" t="s">
        <v>26</v>
      </c>
      <c r="K956" t="s">
        <v>27</v>
      </c>
      <c r="L956">
        <v>1348290000</v>
      </c>
      <c r="M956" s="7">
        <f t="shared" si="86"/>
        <v>41174.208333333336</v>
      </c>
      <c r="N956">
        <v>1350363600</v>
      </c>
      <c r="O956" s="7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 s="4">
        <f t="shared" si="85"/>
        <v>97.037499999999994</v>
      </c>
      <c r="J957" t="s">
        <v>21</v>
      </c>
      <c r="K957" t="s">
        <v>22</v>
      </c>
      <c r="L957">
        <v>1353823200</v>
      </c>
      <c r="M957" s="7">
        <f t="shared" si="86"/>
        <v>41238.25</v>
      </c>
      <c r="N957">
        <v>1353996000</v>
      </c>
      <c r="O957" s="7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 s="4">
        <f t="shared" si="85"/>
        <v>43.00963855421687</v>
      </c>
      <c r="J958" t="s">
        <v>21</v>
      </c>
      <c r="K958" t="s">
        <v>22</v>
      </c>
      <c r="L958">
        <v>1450764000</v>
      </c>
      <c r="M958" s="7">
        <f t="shared" si="86"/>
        <v>42360.25</v>
      </c>
      <c r="N958">
        <v>1451109600</v>
      </c>
      <c r="O958" s="7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 s="4">
        <f t="shared" si="85"/>
        <v>94.916030534351151</v>
      </c>
      <c r="J959" t="s">
        <v>21</v>
      </c>
      <c r="K959" t="s">
        <v>22</v>
      </c>
      <c r="L959">
        <v>1329372000</v>
      </c>
      <c r="M959" s="7">
        <f t="shared" si="86"/>
        <v>40955.25</v>
      </c>
      <c r="N959">
        <v>1329631200</v>
      </c>
      <c r="O959" s="7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 s="4">
        <f t="shared" si="85"/>
        <v>72.151785714285708</v>
      </c>
      <c r="J960" t="s">
        <v>21</v>
      </c>
      <c r="K960" t="s">
        <v>22</v>
      </c>
      <c r="L960">
        <v>1277096400</v>
      </c>
      <c r="M960" s="7">
        <f t="shared" si="86"/>
        <v>40350.208333333336</v>
      </c>
      <c r="N960">
        <v>1278997200</v>
      </c>
      <c r="O960" s="7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 s="4">
        <f t="shared" si="85"/>
        <v>51.007692307692309</v>
      </c>
      <c r="J961" t="s">
        <v>21</v>
      </c>
      <c r="K961" t="s">
        <v>22</v>
      </c>
      <c r="L961">
        <v>1277701200</v>
      </c>
      <c r="M961" s="7">
        <f t="shared" si="86"/>
        <v>40357.208333333336</v>
      </c>
      <c r="N961">
        <v>1280120400</v>
      </c>
      <c r="O961" s="7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 s="4">
        <f t="shared" si="85"/>
        <v>85.054545454545448</v>
      </c>
      <c r="J962" t="s">
        <v>21</v>
      </c>
      <c r="K962" t="s">
        <v>22</v>
      </c>
      <c r="L962">
        <v>1454911200</v>
      </c>
      <c r="M962" s="7">
        <f t="shared" si="86"/>
        <v>42408.25</v>
      </c>
      <c r="N962">
        <v>1458104400</v>
      </c>
      <c r="O962" s="7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ROUND((E963/D963)*100,0)</f>
        <v>119</v>
      </c>
      <c r="G963" t="s">
        <v>20</v>
      </c>
      <c r="H963">
        <v>155</v>
      </c>
      <c r="I963" s="4">
        <f t="shared" ref="I963:I1001" si="91">IFERROR(E963/H963,0)</f>
        <v>43.87096774193548</v>
      </c>
      <c r="J963" t="s">
        <v>21</v>
      </c>
      <c r="K963" t="s">
        <v>22</v>
      </c>
      <c r="L963">
        <v>1297922400</v>
      </c>
      <c r="M963" s="7">
        <f t="shared" ref="M963:M1001" si="92">(((L963/60)/60)/24)+DATE(1970,1,1)</f>
        <v>40591.25</v>
      </c>
      <c r="N963">
        <v>1298268000</v>
      </c>
      <c r="O963" s="7">
        <f t="shared" ref="O963:O1001" si="93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LEFT(R963,FIND("/",R963)-1)</f>
        <v>publishing</v>
      </c>
      <c r="T963" t="str">
        <f t="shared" ref="T963:T1001" si="95">RIGHT(R963,LEN(R963)-FIND("/",R963))</f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 s="4">
        <f t="shared" si="91"/>
        <v>40.063909774436091</v>
      </c>
      <c r="J964" t="s">
        <v>21</v>
      </c>
      <c r="K964" t="s">
        <v>22</v>
      </c>
      <c r="L964">
        <v>1384408800</v>
      </c>
      <c r="M964" s="7">
        <f t="shared" si="92"/>
        <v>41592.25</v>
      </c>
      <c r="N964">
        <v>1386223200</v>
      </c>
      <c r="O964" s="7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 s="4">
        <f t="shared" si="91"/>
        <v>43.833333333333336</v>
      </c>
      <c r="J965" t="s">
        <v>107</v>
      </c>
      <c r="K965" t="s">
        <v>108</v>
      </c>
      <c r="L965">
        <v>1299304800</v>
      </c>
      <c r="M965" s="7">
        <f t="shared" si="92"/>
        <v>40607.25</v>
      </c>
      <c r="N965">
        <v>1299823200</v>
      </c>
      <c r="O965" s="7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 s="4">
        <f t="shared" si="91"/>
        <v>84.92903225806451</v>
      </c>
      <c r="J966" t="s">
        <v>21</v>
      </c>
      <c r="K966" t="s">
        <v>22</v>
      </c>
      <c r="L966">
        <v>1431320400</v>
      </c>
      <c r="M966" s="7">
        <f t="shared" si="92"/>
        <v>42135.208333333328</v>
      </c>
      <c r="N966">
        <v>1431752400</v>
      </c>
      <c r="O966" s="7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 s="4">
        <f t="shared" si="91"/>
        <v>41.067632850241544</v>
      </c>
      <c r="J967" t="s">
        <v>40</v>
      </c>
      <c r="K967" t="s">
        <v>41</v>
      </c>
      <c r="L967">
        <v>1264399200</v>
      </c>
      <c r="M967" s="7">
        <f t="shared" si="92"/>
        <v>40203.25</v>
      </c>
      <c r="N967">
        <v>1267855200</v>
      </c>
      <c r="O967" s="7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 s="4">
        <f t="shared" si="91"/>
        <v>54.971428571428568</v>
      </c>
      <c r="J968" t="s">
        <v>21</v>
      </c>
      <c r="K968" t="s">
        <v>22</v>
      </c>
      <c r="L968">
        <v>1497502800</v>
      </c>
      <c r="M968" s="7">
        <f t="shared" si="92"/>
        <v>42901.208333333328</v>
      </c>
      <c r="N968">
        <v>1497675600</v>
      </c>
      <c r="O968" s="7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 s="4">
        <f t="shared" si="91"/>
        <v>77.010807374443743</v>
      </c>
      <c r="J969" t="s">
        <v>21</v>
      </c>
      <c r="K969" t="s">
        <v>22</v>
      </c>
      <c r="L969">
        <v>1333688400</v>
      </c>
      <c r="M969" s="7">
        <f t="shared" si="92"/>
        <v>41005.208333333336</v>
      </c>
      <c r="N969">
        <v>1336885200</v>
      </c>
      <c r="O969" s="7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 s="4">
        <f t="shared" si="91"/>
        <v>71.201754385964918</v>
      </c>
      <c r="J970" t="s">
        <v>21</v>
      </c>
      <c r="K970" t="s">
        <v>22</v>
      </c>
      <c r="L970">
        <v>1293861600</v>
      </c>
      <c r="M970" s="7">
        <f t="shared" si="92"/>
        <v>40544.25</v>
      </c>
      <c r="N970">
        <v>1295157600</v>
      </c>
      <c r="O970" s="7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 s="4">
        <f t="shared" si="91"/>
        <v>91.935483870967744</v>
      </c>
      <c r="J971" t="s">
        <v>21</v>
      </c>
      <c r="K971" t="s">
        <v>22</v>
      </c>
      <c r="L971">
        <v>1576994400</v>
      </c>
      <c r="M971" s="7">
        <f t="shared" si="92"/>
        <v>43821.25</v>
      </c>
      <c r="N971">
        <v>1577599200</v>
      </c>
      <c r="O971" s="7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 s="4">
        <f t="shared" si="91"/>
        <v>97.069023569023571</v>
      </c>
      <c r="J972" t="s">
        <v>21</v>
      </c>
      <c r="K972" t="s">
        <v>22</v>
      </c>
      <c r="L972">
        <v>1304917200</v>
      </c>
      <c r="M972" s="7">
        <f t="shared" si="92"/>
        <v>40672.208333333336</v>
      </c>
      <c r="N972">
        <v>1305003600</v>
      </c>
      <c r="O972" s="7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 s="4">
        <f t="shared" si="91"/>
        <v>58.916666666666664</v>
      </c>
      <c r="J973" t="s">
        <v>21</v>
      </c>
      <c r="K973" t="s">
        <v>22</v>
      </c>
      <c r="L973">
        <v>1381208400</v>
      </c>
      <c r="M973" s="7">
        <f t="shared" si="92"/>
        <v>41555.208333333336</v>
      </c>
      <c r="N973">
        <v>1381726800</v>
      </c>
      <c r="O973" s="7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 s="4">
        <f t="shared" si="91"/>
        <v>58.015466983938133</v>
      </c>
      <c r="J974" t="s">
        <v>21</v>
      </c>
      <c r="K974" t="s">
        <v>22</v>
      </c>
      <c r="L974">
        <v>1401685200</v>
      </c>
      <c r="M974" s="7">
        <f t="shared" si="92"/>
        <v>41792.208333333336</v>
      </c>
      <c r="N974">
        <v>1402462800</v>
      </c>
      <c r="O974" s="7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 s="4">
        <f t="shared" si="91"/>
        <v>103.87301587301587</v>
      </c>
      <c r="J975" t="s">
        <v>21</v>
      </c>
      <c r="K975" t="s">
        <v>22</v>
      </c>
      <c r="L975">
        <v>1291960800</v>
      </c>
      <c r="M975" s="7">
        <f t="shared" si="92"/>
        <v>40522.25</v>
      </c>
      <c r="N975">
        <v>1292133600</v>
      </c>
      <c r="O975" s="7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 s="4">
        <f t="shared" si="91"/>
        <v>93.46875</v>
      </c>
      <c r="J976" t="s">
        <v>21</v>
      </c>
      <c r="K976" t="s">
        <v>22</v>
      </c>
      <c r="L976">
        <v>1368853200</v>
      </c>
      <c r="M976" s="7">
        <f t="shared" si="92"/>
        <v>41412.208333333336</v>
      </c>
      <c r="N976">
        <v>1368939600</v>
      </c>
      <c r="O976" s="7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 s="4">
        <f t="shared" si="91"/>
        <v>61.970370370370368</v>
      </c>
      <c r="J977" t="s">
        <v>21</v>
      </c>
      <c r="K977" t="s">
        <v>22</v>
      </c>
      <c r="L977">
        <v>1448776800</v>
      </c>
      <c r="M977" s="7">
        <f t="shared" si="92"/>
        <v>42337.25</v>
      </c>
      <c r="N977">
        <v>1452146400</v>
      </c>
      <c r="O977" s="7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 s="4">
        <f t="shared" si="91"/>
        <v>92.042857142857144</v>
      </c>
      <c r="J978" t="s">
        <v>21</v>
      </c>
      <c r="K978" t="s">
        <v>22</v>
      </c>
      <c r="L978">
        <v>1296194400</v>
      </c>
      <c r="M978" s="7">
        <f t="shared" si="92"/>
        <v>40571.25</v>
      </c>
      <c r="N978">
        <v>1296712800</v>
      </c>
      <c r="O978" s="7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 s="4">
        <f t="shared" si="91"/>
        <v>77.268656716417908</v>
      </c>
      <c r="J979" t="s">
        <v>21</v>
      </c>
      <c r="K979" t="s">
        <v>22</v>
      </c>
      <c r="L979">
        <v>1517983200</v>
      </c>
      <c r="M979" s="7">
        <f t="shared" si="92"/>
        <v>43138.25</v>
      </c>
      <c r="N979">
        <v>1520748000</v>
      </c>
      <c r="O979" s="7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 s="4">
        <f t="shared" si="91"/>
        <v>93.923913043478265</v>
      </c>
      <c r="J980" t="s">
        <v>21</v>
      </c>
      <c r="K980" t="s">
        <v>22</v>
      </c>
      <c r="L980">
        <v>1478930400</v>
      </c>
      <c r="M980" s="7">
        <f t="shared" si="92"/>
        <v>42686.25</v>
      </c>
      <c r="N980">
        <v>1480831200</v>
      </c>
      <c r="O980" s="7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 s="4">
        <f t="shared" si="91"/>
        <v>84.969458128078813</v>
      </c>
      <c r="J981" t="s">
        <v>40</v>
      </c>
      <c r="K981" t="s">
        <v>41</v>
      </c>
      <c r="L981">
        <v>1426395600</v>
      </c>
      <c r="M981" s="7">
        <f t="shared" si="92"/>
        <v>42078.208333333328</v>
      </c>
      <c r="N981">
        <v>1426914000</v>
      </c>
      <c r="O981" s="7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 s="4">
        <f t="shared" si="91"/>
        <v>105.97035040431267</v>
      </c>
      <c r="J982" t="s">
        <v>21</v>
      </c>
      <c r="K982" t="s">
        <v>22</v>
      </c>
      <c r="L982">
        <v>1446181200</v>
      </c>
      <c r="M982" s="7">
        <f t="shared" si="92"/>
        <v>42307.208333333328</v>
      </c>
      <c r="N982">
        <v>1446616800</v>
      </c>
      <c r="O982" s="7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 s="4">
        <f t="shared" si="91"/>
        <v>36.969040247678016</v>
      </c>
      <c r="J983" t="s">
        <v>21</v>
      </c>
      <c r="K983" t="s">
        <v>22</v>
      </c>
      <c r="L983">
        <v>1514181600</v>
      </c>
      <c r="M983" s="7">
        <f t="shared" si="92"/>
        <v>43094.25</v>
      </c>
      <c r="N983">
        <v>1517032800</v>
      </c>
      <c r="O983" s="7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 s="4">
        <f t="shared" si="91"/>
        <v>81.533333333333331</v>
      </c>
      <c r="J984" t="s">
        <v>21</v>
      </c>
      <c r="K984" t="s">
        <v>22</v>
      </c>
      <c r="L984">
        <v>1311051600</v>
      </c>
      <c r="M984" s="7">
        <f t="shared" si="92"/>
        <v>40743.208333333336</v>
      </c>
      <c r="N984">
        <v>1311224400</v>
      </c>
      <c r="O984" s="7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 s="4">
        <f t="shared" si="91"/>
        <v>80.999140154772135</v>
      </c>
      <c r="J985" t="s">
        <v>21</v>
      </c>
      <c r="K985" t="s">
        <v>22</v>
      </c>
      <c r="L985">
        <v>1564894800</v>
      </c>
      <c r="M985" s="7">
        <f t="shared" si="92"/>
        <v>43681.208333333328</v>
      </c>
      <c r="N985">
        <v>1566190800</v>
      </c>
      <c r="O985" s="7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 s="4">
        <f t="shared" si="91"/>
        <v>26.010498687664043</v>
      </c>
      <c r="J986" t="s">
        <v>21</v>
      </c>
      <c r="K986" t="s">
        <v>22</v>
      </c>
      <c r="L986">
        <v>1567918800</v>
      </c>
      <c r="M986" s="7">
        <f t="shared" si="92"/>
        <v>43716.208333333328</v>
      </c>
      <c r="N986">
        <v>1570165200</v>
      </c>
      <c r="O986" s="7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 s="4">
        <f t="shared" si="91"/>
        <v>25.998410896708286</v>
      </c>
      <c r="J987" t="s">
        <v>21</v>
      </c>
      <c r="K987" t="s">
        <v>22</v>
      </c>
      <c r="L987">
        <v>1386309600</v>
      </c>
      <c r="M987" s="7">
        <f t="shared" si="92"/>
        <v>41614.25</v>
      </c>
      <c r="N987">
        <v>1388556000</v>
      </c>
      <c r="O987" s="7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 s="4">
        <f t="shared" si="91"/>
        <v>34.173913043478258</v>
      </c>
      <c r="J988" t="s">
        <v>21</v>
      </c>
      <c r="K988" t="s">
        <v>22</v>
      </c>
      <c r="L988">
        <v>1301979600</v>
      </c>
      <c r="M988" s="7">
        <f t="shared" si="92"/>
        <v>40638.208333333336</v>
      </c>
      <c r="N988">
        <v>1303189200</v>
      </c>
      <c r="O988" s="7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 s="4">
        <f t="shared" si="91"/>
        <v>28.002083333333335</v>
      </c>
      <c r="J989" t="s">
        <v>21</v>
      </c>
      <c r="K989" t="s">
        <v>22</v>
      </c>
      <c r="L989">
        <v>1493269200</v>
      </c>
      <c r="M989" s="7">
        <f t="shared" si="92"/>
        <v>42852.208333333328</v>
      </c>
      <c r="N989">
        <v>1494478800</v>
      </c>
      <c r="O989" s="7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 s="4">
        <f t="shared" si="91"/>
        <v>76.546875</v>
      </c>
      <c r="J990" t="s">
        <v>21</v>
      </c>
      <c r="K990" t="s">
        <v>22</v>
      </c>
      <c r="L990">
        <v>1478930400</v>
      </c>
      <c r="M990" s="7">
        <f t="shared" si="92"/>
        <v>42686.25</v>
      </c>
      <c r="N990">
        <v>1480744800</v>
      </c>
      <c r="O990" s="7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 s="4">
        <f t="shared" si="91"/>
        <v>53.053097345132741</v>
      </c>
      <c r="J991" t="s">
        <v>21</v>
      </c>
      <c r="K991" t="s">
        <v>22</v>
      </c>
      <c r="L991">
        <v>1555390800</v>
      </c>
      <c r="M991" s="7">
        <f t="shared" si="92"/>
        <v>43571.208333333328</v>
      </c>
      <c r="N991">
        <v>1555822800</v>
      </c>
      <c r="O991" s="7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 s="4">
        <f t="shared" si="91"/>
        <v>106.859375</v>
      </c>
      <c r="J992" t="s">
        <v>21</v>
      </c>
      <c r="K992" t="s">
        <v>22</v>
      </c>
      <c r="L992">
        <v>1456984800</v>
      </c>
      <c r="M992" s="7">
        <f t="shared" si="92"/>
        <v>42432.25</v>
      </c>
      <c r="N992">
        <v>1458882000</v>
      </c>
      <c r="O992" s="7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 s="4">
        <f t="shared" si="91"/>
        <v>46.020746887966808</v>
      </c>
      <c r="J993" t="s">
        <v>21</v>
      </c>
      <c r="K993" t="s">
        <v>22</v>
      </c>
      <c r="L993">
        <v>1411621200</v>
      </c>
      <c r="M993" s="7">
        <f t="shared" si="92"/>
        <v>41907.208333333336</v>
      </c>
      <c r="N993">
        <v>1411966800</v>
      </c>
      <c r="O993" s="7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 s="4">
        <f t="shared" si="91"/>
        <v>100.17424242424242</v>
      </c>
      <c r="J994" t="s">
        <v>21</v>
      </c>
      <c r="K994" t="s">
        <v>22</v>
      </c>
      <c r="L994">
        <v>1525669200</v>
      </c>
      <c r="M994" s="7">
        <f t="shared" si="92"/>
        <v>43227.208333333328</v>
      </c>
      <c r="N994">
        <v>1526878800</v>
      </c>
      <c r="O994" s="7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 s="4">
        <f t="shared" si="91"/>
        <v>101.44</v>
      </c>
      <c r="J995" t="s">
        <v>107</v>
      </c>
      <c r="K995" t="s">
        <v>108</v>
      </c>
      <c r="L995">
        <v>1450936800</v>
      </c>
      <c r="M995" s="7">
        <f t="shared" si="92"/>
        <v>42362.25</v>
      </c>
      <c r="N995">
        <v>1452405600</v>
      </c>
      <c r="O995" s="7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 s="4">
        <f t="shared" si="91"/>
        <v>87.972684085510693</v>
      </c>
      <c r="J996" t="s">
        <v>21</v>
      </c>
      <c r="K996" t="s">
        <v>22</v>
      </c>
      <c r="L996">
        <v>1413522000</v>
      </c>
      <c r="M996" s="7">
        <f t="shared" si="92"/>
        <v>41929.208333333336</v>
      </c>
      <c r="N996">
        <v>1414040400</v>
      </c>
      <c r="O996" s="7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 s="4">
        <f t="shared" si="91"/>
        <v>74.995594713656388</v>
      </c>
      <c r="J997" t="s">
        <v>21</v>
      </c>
      <c r="K997" t="s">
        <v>22</v>
      </c>
      <c r="L997">
        <v>1541307600</v>
      </c>
      <c r="M997" s="7">
        <f t="shared" si="92"/>
        <v>43408.208333333328</v>
      </c>
      <c r="N997">
        <v>1543816800</v>
      </c>
      <c r="O997" s="7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 s="4">
        <f t="shared" si="91"/>
        <v>42.982142857142854</v>
      </c>
      <c r="J998" t="s">
        <v>21</v>
      </c>
      <c r="K998" t="s">
        <v>22</v>
      </c>
      <c r="L998">
        <v>1357106400</v>
      </c>
      <c r="M998" s="7">
        <f t="shared" si="92"/>
        <v>41276.25</v>
      </c>
      <c r="N998">
        <v>1359698400</v>
      </c>
      <c r="O998" s="7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 s="4">
        <f t="shared" si="91"/>
        <v>33.115107913669064</v>
      </c>
      <c r="J999" t="s">
        <v>107</v>
      </c>
      <c r="K999" t="s">
        <v>108</v>
      </c>
      <c r="L999">
        <v>1390197600</v>
      </c>
      <c r="M999" s="7">
        <f t="shared" si="92"/>
        <v>41659.25</v>
      </c>
      <c r="N999">
        <v>1390629600</v>
      </c>
      <c r="O999" s="7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 s="4">
        <f t="shared" si="91"/>
        <v>101.13101604278074</v>
      </c>
      <c r="J1000" t="s">
        <v>21</v>
      </c>
      <c r="K1000" t="s">
        <v>22</v>
      </c>
      <c r="L1000">
        <v>1265868000</v>
      </c>
      <c r="M1000" s="7">
        <f t="shared" si="92"/>
        <v>40220.25</v>
      </c>
      <c r="N1000">
        <v>1267077600</v>
      </c>
      <c r="O1000" s="7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 s="4">
        <f t="shared" si="91"/>
        <v>55.98841354723708</v>
      </c>
      <c r="J1001" t="s">
        <v>21</v>
      </c>
      <c r="K1001" t="s">
        <v>22</v>
      </c>
      <c r="L1001">
        <v>1467176400</v>
      </c>
      <c r="M1001" s="7">
        <f t="shared" si="92"/>
        <v>42550.208333333328</v>
      </c>
      <c r="N1001">
        <v>1467781200</v>
      </c>
      <c r="O1001" s="7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conditionalFormatting sqref="G1:G1048576">
    <cfRule type="cellIs" dxfId="19" priority="2" operator="equal">
      <formula>"live"</formula>
    </cfRule>
    <cfRule type="cellIs" dxfId="18" priority="3" operator="equal">
      <formula>"canceled"</formula>
    </cfRule>
    <cfRule type="cellIs" dxfId="17" priority="4" operator="equal">
      <formula>"failed"</formula>
    </cfRule>
    <cfRule type="cellIs" dxfId="16" priority="5" operator="equal">
      <formula>"successful"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0F444-65F9-4804-8B0A-8D9C06579DE5}">
  <dimension ref="A2:F15"/>
  <sheetViews>
    <sheetView workbookViewId="0">
      <selection activeCell="B3" sqref="B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25" width="2.8984375" bestFit="1" customWidth="1"/>
    <col min="26" max="47" width="3.8984375" bestFit="1" customWidth="1"/>
    <col min="48" max="56" width="4.8984375" bestFit="1" customWidth="1"/>
    <col min="57" max="57" width="13.09765625" bestFit="1" customWidth="1"/>
    <col min="58" max="58" width="7.5" bestFit="1" customWidth="1"/>
    <col min="59" max="63" width="1.8984375" bestFit="1" customWidth="1"/>
    <col min="64" max="130" width="2.8984375" bestFit="1" customWidth="1"/>
    <col min="131" max="240" width="3.8984375" bestFit="1" customWidth="1"/>
    <col min="241" max="311" width="4.8984375" bestFit="1" customWidth="1"/>
    <col min="312" max="312" width="10.3984375" bestFit="1" customWidth="1"/>
    <col min="313" max="313" width="5.69921875" bestFit="1" customWidth="1"/>
    <col min="314" max="319" width="2.8984375" bestFit="1" customWidth="1"/>
    <col min="320" max="323" width="3.8984375" bestFit="1" customWidth="1"/>
    <col min="324" max="326" width="4.8984375" bestFit="1" customWidth="1"/>
    <col min="327" max="327" width="8.59765625" bestFit="1" customWidth="1"/>
    <col min="328" max="328" width="11.09765625" bestFit="1" customWidth="1"/>
    <col min="329" max="373" width="2.8984375" bestFit="1" customWidth="1"/>
    <col min="374" max="562" width="3.8984375" bestFit="1" customWidth="1"/>
    <col min="563" max="716" width="4.8984375" bestFit="1" customWidth="1"/>
    <col min="717" max="717" width="14.09765625" bestFit="1" customWidth="1"/>
    <col min="718" max="718" width="10.8984375" bestFit="1" customWidth="1"/>
  </cols>
  <sheetData>
    <row r="2" spans="1:6" x14ac:dyDescent="0.3">
      <c r="A2" s="5" t="s">
        <v>6</v>
      </c>
      <c r="B2" t="s">
        <v>2033</v>
      </c>
    </row>
    <row r="4" spans="1:6" x14ac:dyDescent="0.3">
      <c r="A4" s="5" t="s">
        <v>2070</v>
      </c>
      <c r="B4" s="5" t="s">
        <v>2034</v>
      </c>
    </row>
    <row r="5" spans="1:6" x14ac:dyDescent="0.3">
      <c r="A5" s="5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3">
      <c r="A6" s="6" t="s">
        <v>2037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3">
      <c r="A7" s="6" t="s">
        <v>2038</v>
      </c>
      <c r="B7">
        <v>4</v>
      </c>
      <c r="C7">
        <v>20</v>
      </c>
      <c r="E7">
        <v>22</v>
      </c>
      <c r="F7">
        <v>46</v>
      </c>
    </row>
    <row r="8" spans="1:6" x14ac:dyDescent="0.3">
      <c r="A8" s="6" t="s">
        <v>2039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3">
      <c r="A9" s="6" t="s">
        <v>2040</v>
      </c>
      <c r="E9">
        <v>4</v>
      </c>
      <c r="F9">
        <v>4</v>
      </c>
    </row>
    <row r="10" spans="1:6" x14ac:dyDescent="0.3">
      <c r="A10" s="6" t="s">
        <v>2041</v>
      </c>
      <c r="B10">
        <v>10</v>
      </c>
      <c r="C10">
        <v>66</v>
      </c>
      <c r="E10">
        <v>99</v>
      </c>
      <c r="F10">
        <v>175</v>
      </c>
    </row>
    <row r="11" spans="1:6" x14ac:dyDescent="0.3">
      <c r="A11" s="6" t="s">
        <v>2042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3">
      <c r="A12" s="6" t="s">
        <v>2043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3">
      <c r="A13" s="6" t="s">
        <v>2044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3">
      <c r="A14" s="6" t="s">
        <v>2045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3">
      <c r="A15" s="6" t="s">
        <v>2035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A8CFD-CE98-47DD-A78E-A4AEF1C560A4}">
  <dimension ref="A1:F30"/>
  <sheetViews>
    <sheetView workbookViewId="0"/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6</v>
      </c>
      <c r="B1" t="s">
        <v>2033</v>
      </c>
    </row>
    <row r="2" spans="1:6" x14ac:dyDescent="0.3">
      <c r="A2" s="5" t="s">
        <v>2031</v>
      </c>
      <c r="B2" t="s">
        <v>2033</v>
      </c>
    </row>
    <row r="4" spans="1:6" x14ac:dyDescent="0.3">
      <c r="A4" s="5" t="s">
        <v>2070</v>
      </c>
      <c r="B4" s="5" t="s">
        <v>2034</v>
      </c>
    </row>
    <row r="5" spans="1:6" x14ac:dyDescent="0.3">
      <c r="A5" s="5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3">
      <c r="A6" s="6" t="s">
        <v>2046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6" t="s">
        <v>2047</v>
      </c>
      <c r="E7">
        <v>4</v>
      </c>
      <c r="F7">
        <v>4</v>
      </c>
    </row>
    <row r="8" spans="1:6" x14ac:dyDescent="0.3">
      <c r="A8" s="6" t="s">
        <v>2048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6" t="s">
        <v>2049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6" t="s">
        <v>2050</v>
      </c>
      <c r="C10">
        <v>8</v>
      </c>
      <c r="E10">
        <v>10</v>
      </c>
      <c r="F10">
        <v>18</v>
      </c>
    </row>
    <row r="11" spans="1:6" x14ac:dyDescent="0.3">
      <c r="A11" s="6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6" t="s">
        <v>2052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6" t="s">
        <v>2053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6" t="s">
        <v>2054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6" t="s">
        <v>2055</v>
      </c>
      <c r="C15">
        <v>3</v>
      </c>
      <c r="E15">
        <v>4</v>
      </c>
      <c r="F15">
        <v>7</v>
      </c>
    </row>
    <row r="16" spans="1:6" x14ac:dyDescent="0.3">
      <c r="A16" s="6" t="s">
        <v>2056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6" t="s">
        <v>2057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6" t="s">
        <v>2058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6" t="s">
        <v>2059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6" t="s">
        <v>2060</v>
      </c>
      <c r="C20">
        <v>4</v>
      </c>
      <c r="E20">
        <v>4</v>
      </c>
      <c r="F20">
        <v>8</v>
      </c>
    </row>
    <row r="21" spans="1:6" x14ac:dyDescent="0.3">
      <c r="A21" s="6" t="s">
        <v>2061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6" t="s">
        <v>2062</v>
      </c>
      <c r="C22">
        <v>9</v>
      </c>
      <c r="E22">
        <v>5</v>
      </c>
      <c r="F22">
        <v>14</v>
      </c>
    </row>
    <row r="23" spans="1:6" x14ac:dyDescent="0.3">
      <c r="A23" s="6" t="s">
        <v>2063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6" t="s">
        <v>2064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6" t="s">
        <v>2065</v>
      </c>
      <c r="C25">
        <v>7</v>
      </c>
      <c r="E25">
        <v>14</v>
      </c>
      <c r="F25">
        <v>21</v>
      </c>
    </row>
    <row r="26" spans="1:6" x14ac:dyDescent="0.3">
      <c r="A26" s="6" t="s">
        <v>2066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6" t="s">
        <v>2067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6" t="s">
        <v>2068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6" t="s">
        <v>2069</v>
      </c>
      <c r="E29">
        <v>3</v>
      </c>
      <c r="F29">
        <v>3</v>
      </c>
    </row>
    <row r="30" spans="1:6" x14ac:dyDescent="0.3">
      <c r="A30" s="6" t="s">
        <v>2035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F912B-8C55-4518-BB24-2BBD94FC284C}">
  <dimension ref="A1:E18"/>
  <sheetViews>
    <sheetView workbookViewId="0">
      <selection activeCell="F23" sqref="F23"/>
    </sheetView>
  </sheetViews>
  <sheetFormatPr defaultRowHeight="15.6" x14ac:dyDescent="0.3"/>
  <cols>
    <col min="1" max="1" width="17.8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1" bestFit="1" customWidth="1"/>
  </cols>
  <sheetData>
    <row r="1" spans="1:5" x14ac:dyDescent="0.3">
      <c r="A1" s="5" t="s">
        <v>2031</v>
      </c>
      <c r="B1" t="s" vm="1">
        <v>2085</v>
      </c>
    </row>
    <row r="2" spans="1:5" x14ac:dyDescent="0.3">
      <c r="A2" s="5" t="s">
        <v>2086</v>
      </c>
      <c r="B2" t="s" vm="2">
        <v>2085</v>
      </c>
    </row>
    <row r="4" spans="1:5" x14ac:dyDescent="0.3">
      <c r="A4" s="5" t="s">
        <v>2070</v>
      </c>
      <c r="B4" s="5" t="s">
        <v>2034</v>
      </c>
    </row>
    <row r="5" spans="1:5" x14ac:dyDescent="0.3">
      <c r="A5" s="5" t="s">
        <v>2036</v>
      </c>
      <c r="B5" t="s">
        <v>74</v>
      </c>
      <c r="C5" t="s">
        <v>14</v>
      </c>
      <c r="D5" t="s">
        <v>20</v>
      </c>
      <c r="E5" t="s">
        <v>2035</v>
      </c>
    </row>
    <row r="6" spans="1:5" x14ac:dyDescent="0.3">
      <c r="A6" s="6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6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6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6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6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6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6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6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6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6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6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6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6" t="s">
        <v>2035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12019-BF5C-4AE9-980A-9240025E19E4}">
  <dimension ref="A1:H13"/>
  <sheetViews>
    <sheetView workbookViewId="0">
      <selection activeCell="K30" sqref="K30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s="1" t="s">
        <v>2087</v>
      </c>
      <c r="B1" s="1" t="s">
        <v>2088</v>
      </c>
      <c r="C1" s="1" t="s">
        <v>2089</v>
      </c>
      <c r="D1" s="1" t="s">
        <v>2090</v>
      </c>
      <c r="E1" s="1" t="s">
        <v>2091</v>
      </c>
      <c r="F1" s="1" t="s">
        <v>2092</v>
      </c>
      <c r="G1" s="1" t="s">
        <v>2093</v>
      </c>
      <c r="H1" s="1" t="s">
        <v>2094</v>
      </c>
    </row>
    <row r="2" spans="1:8" x14ac:dyDescent="0.3">
      <c r="A2" t="s">
        <v>2095</v>
      </c>
      <c r="B2">
        <f>COUNTIFS(Crowdfunding!G2:G1001,"successful",Crowdfunding!D2:D1001,"&lt;1000")</f>
        <v>30</v>
      </c>
      <c r="C2">
        <f>COUNTIFS(Crowdfunding!G2:G1001,"failed",Crowdfunding!D2:D1001,"&lt;1000")</f>
        <v>20</v>
      </c>
      <c r="D2">
        <f>COUNTIFS(Crowdfunding!G2:G1001,"canceled",Crowdfunding!D2:D1001,"&lt;1000")</f>
        <v>1</v>
      </c>
      <c r="E2">
        <f>SUM(B2:D2)</f>
        <v>51</v>
      </c>
      <c r="F2" s="9">
        <f>B2/E2</f>
        <v>0.58823529411764708</v>
      </c>
      <c r="G2" s="8">
        <f>C2/E2</f>
        <v>0.39215686274509803</v>
      </c>
      <c r="H2" s="8">
        <f>D2/E2</f>
        <v>1.9607843137254902E-2</v>
      </c>
    </row>
    <row r="3" spans="1:8" x14ac:dyDescent="0.3">
      <c r="A3" t="s">
        <v>2096</v>
      </c>
      <c r="B3">
        <f>COUNTIFS(Crowdfunding!G2:G1001,"successful",Crowdfunding!D2:D1001,"&gt;=1000",Crowdfunding!D2:D1001,"&lt;4999")</f>
        <v>191</v>
      </c>
      <c r="C3">
        <f>COUNTIFS(Crowdfunding!G2:G1001,"failed",Crowdfunding!D2:D1001,"&gt;=1000",Crowdfunding!D2:D1001,"&lt;4999")</f>
        <v>38</v>
      </c>
      <c r="D3">
        <f>COUNTIFS(Crowdfunding!G2:G1001,"canceled",Crowdfunding!D2:D1001,"&gt;=1000",Crowdfunding!D2:D1001,"&lt;4999")</f>
        <v>2</v>
      </c>
      <c r="E3">
        <f t="shared" ref="E3:E13" si="0">SUM(B3:D3)</f>
        <v>231</v>
      </c>
      <c r="F3" s="9">
        <f t="shared" ref="F3:F13" si="1">B3/E3</f>
        <v>0.82683982683982682</v>
      </c>
      <c r="G3" s="8">
        <f t="shared" ref="G3:G13" si="2">C3/E3</f>
        <v>0.16450216450216451</v>
      </c>
      <c r="H3" s="8">
        <f t="shared" ref="H3:H13" si="3">D3/E3</f>
        <v>8.658008658008658E-3</v>
      </c>
    </row>
    <row r="4" spans="1:8" x14ac:dyDescent="0.3">
      <c r="A4" t="s">
        <v>2097</v>
      </c>
      <c r="B4">
        <f>COUNTIFS(Crowdfunding!G2:G1001,"successful",Crowdfunding!D2:D1001,"&gt;=5000",Crowdfunding!D2:D1001,"&lt;9999")</f>
        <v>164</v>
      </c>
      <c r="C4">
        <f>COUNTIFS(Crowdfunding!G2:G1001,"failed",Crowdfunding!D2:D1001,"&gt;=5000",Crowdfunding!D2:D1001,"&lt;9999")</f>
        <v>126</v>
      </c>
      <c r="D4">
        <f>COUNTIFS(Crowdfunding!G2:G1001,"canceled",Crowdfunding!D2:D1001,"&gt;=5000",Crowdfunding!D2:D1001,"&lt;9999")</f>
        <v>25</v>
      </c>
      <c r="E4">
        <f t="shared" si="0"/>
        <v>315</v>
      </c>
      <c r="F4" s="9">
        <f t="shared" si="1"/>
        <v>0.52063492063492067</v>
      </c>
      <c r="G4" s="8">
        <f t="shared" si="2"/>
        <v>0.4</v>
      </c>
      <c r="H4" s="8">
        <f t="shared" si="3"/>
        <v>7.9365079365079361E-2</v>
      </c>
    </row>
    <row r="5" spans="1:8" x14ac:dyDescent="0.3">
      <c r="A5" t="s">
        <v>2098</v>
      </c>
      <c r="B5">
        <f>COUNTIFS(Crowdfunding!G2:G1001,"successful",Crowdfunding!D2:D1001,"&gt;=10000",Crowdfunding!D2:D1001,"&lt;14999")</f>
        <v>4</v>
      </c>
      <c r="C5">
        <f>COUNTIFS(Crowdfunding!G2:G1001,"failed",Crowdfunding!D2:D1001,"&gt;=10000",Crowdfunding!D2:D1001,"&lt;14999")</f>
        <v>5</v>
      </c>
      <c r="D5">
        <f>COUNTIFS(Crowdfunding!G2:G1001,"canceled",Crowdfunding!D2:D1001,"&gt;=10000",Crowdfunding!D2:D1001,"&lt;14999")</f>
        <v>0</v>
      </c>
      <c r="E5">
        <f t="shared" si="0"/>
        <v>9</v>
      </c>
      <c r="F5" s="9">
        <f t="shared" si="1"/>
        <v>0.44444444444444442</v>
      </c>
      <c r="G5" s="8">
        <f t="shared" si="2"/>
        <v>0.55555555555555558</v>
      </c>
      <c r="H5" s="8">
        <f t="shared" si="3"/>
        <v>0</v>
      </c>
    </row>
    <row r="6" spans="1:8" x14ac:dyDescent="0.3">
      <c r="A6" t="s">
        <v>2099</v>
      </c>
      <c r="B6">
        <f>COUNTIFS(Crowdfunding!G2:G1001,"successful",Crowdfunding!D2:D1001,"&gt;=15000",Crowdfunding!D2:D1001,"&lt;19999")</f>
        <v>10</v>
      </c>
      <c r="C6">
        <f>COUNTIFS(Crowdfunding!G2:G1001,"failed",Crowdfunding!D2:D1001,"&gt;=15000",Crowdfunding!D2:D1001,"&lt;19999")</f>
        <v>0</v>
      </c>
      <c r="D6">
        <f>COUNTIFS(Crowdfunding!G2:G1001,"canceled",Crowdfunding!D2:D1001,"&gt;=15000",Crowdfunding!D2:D1001,"&lt;19999")</f>
        <v>0</v>
      </c>
      <c r="E6">
        <f t="shared" si="0"/>
        <v>10</v>
      </c>
      <c r="F6" s="9">
        <f t="shared" si="1"/>
        <v>1</v>
      </c>
      <c r="G6" s="8">
        <f t="shared" si="2"/>
        <v>0</v>
      </c>
      <c r="H6" s="8">
        <f t="shared" si="3"/>
        <v>0</v>
      </c>
    </row>
    <row r="7" spans="1:8" x14ac:dyDescent="0.3">
      <c r="A7" t="s">
        <v>2100</v>
      </c>
      <c r="B7">
        <f>COUNTIFS(Crowdfunding!G2:G1001,"successful",Crowdfunding!D2:D1001,"&gt;=20000",Crowdfunding!D2:D1001,"&lt;24999")</f>
        <v>7</v>
      </c>
      <c r="C7">
        <f>COUNTIFS(Crowdfunding!G2:G1001,"failed",Crowdfunding!D2:D1001,"&gt;=20000",Crowdfunding!D2:D1001,"&lt;24999")</f>
        <v>0</v>
      </c>
      <c r="D7">
        <f>COUNTIFS(Crowdfunding!G2:G1001,"canceled",Crowdfunding!D2:D1001,"&gt;=20000",Crowdfunding!D2:D1001,"&lt;24999")</f>
        <v>0</v>
      </c>
      <c r="E7">
        <f t="shared" si="0"/>
        <v>7</v>
      </c>
      <c r="F7" s="9">
        <f t="shared" si="1"/>
        <v>1</v>
      </c>
      <c r="G7" s="8">
        <f t="shared" si="2"/>
        <v>0</v>
      </c>
      <c r="H7" s="8">
        <f t="shared" si="3"/>
        <v>0</v>
      </c>
    </row>
    <row r="8" spans="1:8" x14ac:dyDescent="0.3">
      <c r="A8" t="s">
        <v>2101</v>
      </c>
      <c r="B8">
        <f>COUNTIFS(Crowdfunding!G2:G1001,"successful",Crowdfunding!D2:D1001,"&gt;=25000",Crowdfunding!D2:D1001,"&lt;29999")</f>
        <v>11</v>
      </c>
      <c r="C8">
        <f>COUNTIFS(Crowdfunding!G2:G1001,"failed",Crowdfunding!D2:D1001,"&gt;=25000",Crowdfunding!D2:D1001,"&lt;29999")</f>
        <v>3</v>
      </c>
      <c r="D8">
        <f>COUNTIFS(Crowdfunding!G2:G1001,"canceled",Crowdfunding!D2:D1001,"&gt;=25000",Crowdfunding!D2:D1001,"&lt;29999")</f>
        <v>0</v>
      </c>
      <c r="E8">
        <f t="shared" si="0"/>
        <v>14</v>
      </c>
      <c r="F8" s="9">
        <f t="shared" si="1"/>
        <v>0.7857142857142857</v>
      </c>
      <c r="G8" s="8">
        <f t="shared" si="2"/>
        <v>0.21428571428571427</v>
      </c>
      <c r="H8" s="8">
        <f t="shared" si="3"/>
        <v>0</v>
      </c>
    </row>
    <row r="9" spans="1:8" x14ac:dyDescent="0.3">
      <c r="A9" t="s">
        <v>2102</v>
      </c>
      <c r="B9">
        <f>COUNTIFS(Crowdfunding!G2:G1001,"successful",Crowdfunding!D2:D1001,"&gt;=30000",Crowdfunding!D2:D1001,"&lt;34999")</f>
        <v>7</v>
      </c>
      <c r="C9">
        <f>COUNTIFS(Crowdfunding!G2:G1001,"failed",Crowdfunding!D2:D1001,"&gt;=30000",Crowdfunding!D2:D1001,"&lt;34999")</f>
        <v>0</v>
      </c>
      <c r="D9">
        <f>COUNTIFS(Crowdfunding!G2:G1001,"canceled",Crowdfunding!D2:D1001,"&gt;=30000",Crowdfunding!D2:D1001,"&lt;34999")</f>
        <v>0</v>
      </c>
      <c r="E9">
        <f t="shared" si="0"/>
        <v>7</v>
      </c>
      <c r="F9" s="9">
        <f t="shared" si="1"/>
        <v>1</v>
      </c>
      <c r="G9" s="8">
        <f t="shared" si="2"/>
        <v>0</v>
      </c>
      <c r="H9" s="8">
        <f t="shared" si="3"/>
        <v>0</v>
      </c>
    </row>
    <row r="10" spans="1:8" x14ac:dyDescent="0.3">
      <c r="A10" t="s">
        <v>2103</v>
      </c>
      <c r="B10">
        <f>COUNTIFS(Crowdfunding!G2:G1001,"successful",Crowdfunding!D2:D1001,"&gt;=35000",Crowdfunding!D2:D1001,"&lt;39999")</f>
        <v>8</v>
      </c>
      <c r="C10">
        <f>COUNTIFS(Crowdfunding!G2:G1001,"failed",Crowdfunding!D2:D1001,"&gt;=35000",Crowdfunding!D2:D1001,"&lt;39999")</f>
        <v>3</v>
      </c>
      <c r="D10">
        <f>COUNTIFS(Crowdfunding!G2:G1001,"canceled",Crowdfunding!D2:D1001,"&gt;=35000",Crowdfunding!D2:D1001,"&lt;39999")</f>
        <v>1</v>
      </c>
      <c r="E10">
        <f t="shared" si="0"/>
        <v>12</v>
      </c>
      <c r="F10" s="9">
        <f t="shared" si="1"/>
        <v>0.66666666666666663</v>
      </c>
      <c r="G10" s="8">
        <f t="shared" si="2"/>
        <v>0.25</v>
      </c>
      <c r="H10" s="8">
        <f t="shared" si="3"/>
        <v>8.3333333333333329E-2</v>
      </c>
    </row>
    <row r="11" spans="1:8" x14ac:dyDescent="0.3">
      <c r="A11" t="s">
        <v>2104</v>
      </c>
      <c r="B11">
        <f>COUNTIFS(Crowdfunding!G2:G1001,"successful",Crowdfunding!D2:D1001,"&gt;=40000",Crowdfunding!D2:D1001,"&lt;44999")</f>
        <v>11</v>
      </c>
      <c r="C11">
        <f>COUNTIFS(Crowdfunding!G2:G1001,"failed",Crowdfunding!D2:D1001,"&gt;=40000",Crowdfunding!D2:D1001,"&lt;44999")</f>
        <v>3</v>
      </c>
      <c r="D11">
        <f>COUNTIFS(Crowdfunding!G2:G1001,"canceled",Crowdfunding!D2:D1001,"&gt;=40000",Crowdfunding!D2:D1001,"&lt;44999")</f>
        <v>0</v>
      </c>
      <c r="E11">
        <f t="shared" si="0"/>
        <v>14</v>
      </c>
      <c r="F11" s="9">
        <f t="shared" si="1"/>
        <v>0.7857142857142857</v>
      </c>
      <c r="G11" s="8">
        <f t="shared" si="2"/>
        <v>0.21428571428571427</v>
      </c>
      <c r="H11" s="8">
        <f t="shared" si="3"/>
        <v>0</v>
      </c>
    </row>
    <row r="12" spans="1:8" x14ac:dyDescent="0.3">
      <c r="A12" t="s">
        <v>2105</v>
      </c>
      <c r="B12">
        <f>COUNTIFS(Crowdfunding!G2:G1001,"successful",Crowdfunding!D2:D1001,"&gt;=45000",Crowdfunding!D2:D1001,"&lt;49999")</f>
        <v>8</v>
      </c>
      <c r="C12">
        <f>COUNTIFS(Crowdfunding!G2:G1001,"failed",Crowdfunding!D2:D1001,"&gt;=45000",Crowdfunding!D2:D1001,"&lt;49999")</f>
        <v>3</v>
      </c>
      <c r="D12">
        <f>COUNTIFS(Crowdfunding!G2:G1001,"canceled",Crowdfunding!D2:D1001,"&gt;=45000",Crowdfunding!D2:D1001,"&lt;49999")</f>
        <v>0</v>
      </c>
      <c r="E12">
        <f t="shared" si="0"/>
        <v>11</v>
      </c>
      <c r="F12" s="9">
        <f t="shared" si="1"/>
        <v>0.72727272727272729</v>
      </c>
      <c r="G12" s="8">
        <f t="shared" si="2"/>
        <v>0.27272727272727271</v>
      </c>
      <c r="H12" s="8">
        <f t="shared" si="3"/>
        <v>0</v>
      </c>
    </row>
    <row r="13" spans="1:8" x14ac:dyDescent="0.3">
      <c r="A13" t="s">
        <v>2106</v>
      </c>
      <c r="B13">
        <f>COUNTIFS(Crowdfunding!G2:G1001,"successful",Crowdfunding!D2:D1001,"&gt;=50000")</f>
        <v>114</v>
      </c>
      <c r="C13">
        <f>COUNTIFS(Crowdfunding!G2:G1001,"failed",Crowdfunding!D2:D1001,"&gt;=50000")</f>
        <v>163</v>
      </c>
      <c r="D13">
        <f>COUNTIFS(Crowdfunding!G2:G1001,"canceled",Crowdfunding!D2:D1001,"&gt;=50000")</f>
        <v>28</v>
      </c>
      <c r="E13">
        <f t="shared" si="0"/>
        <v>305</v>
      </c>
      <c r="F13" s="9">
        <f t="shared" si="1"/>
        <v>0.3737704918032787</v>
      </c>
      <c r="G13" s="8">
        <f t="shared" si="2"/>
        <v>0.53442622950819674</v>
      </c>
      <c r="H13" s="8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A6D10-EB44-48B9-8589-553711F8198C}">
  <dimension ref="A1:L566"/>
  <sheetViews>
    <sheetView workbookViewId="0">
      <selection activeCell="I11" sqref="I11"/>
    </sheetView>
  </sheetViews>
  <sheetFormatPr defaultRowHeight="15.6" x14ac:dyDescent="0.3"/>
  <cols>
    <col min="1" max="1" width="8.296875" bestFit="1" customWidth="1"/>
    <col min="2" max="2" width="13.09765625" bestFit="1" customWidth="1"/>
    <col min="4" max="4" width="8.296875" bestFit="1" customWidth="1"/>
    <col min="5" max="5" width="13.09765625" bestFit="1" customWidth="1"/>
    <col min="8" max="8" width="18.5" customWidth="1"/>
    <col min="9" max="9" width="11.8984375" bestFit="1" customWidth="1"/>
    <col min="11" max="11" width="17.296875" bestFit="1" customWidth="1"/>
    <col min="12" max="12" width="11.8984375" bestFit="1" customWidth="1"/>
  </cols>
  <sheetData>
    <row r="1" spans="1:12" x14ac:dyDescent="0.3">
      <c r="A1" s="1" t="s">
        <v>4</v>
      </c>
      <c r="B1" s="1" t="s">
        <v>5</v>
      </c>
      <c r="C1" s="1"/>
      <c r="D1" s="1" t="s">
        <v>4</v>
      </c>
      <c r="E1" s="1" t="s">
        <v>5</v>
      </c>
      <c r="H1" t="s">
        <v>20</v>
      </c>
      <c r="I1" s="10" t="s">
        <v>2113</v>
      </c>
      <c r="K1" t="s">
        <v>14</v>
      </c>
      <c r="L1" s="10" t="s">
        <v>2113</v>
      </c>
    </row>
    <row r="2" spans="1:12" x14ac:dyDescent="0.3">
      <c r="A2" t="s">
        <v>20</v>
      </c>
      <c r="B2">
        <v>16</v>
      </c>
      <c r="D2" t="s">
        <v>14</v>
      </c>
      <c r="E2">
        <v>0</v>
      </c>
      <c r="H2" s="10" t="s">
        <v>2107</v>
      </c>
      <c r="I2" s="11">
        <f>AVERAGE(B2:B566)</f>
        <v>851.14690265486729</v>
      </c>
      <c r="K2" s="10" t="s">
        <v>2107</v>
      </c>
      <c r="L2" s="11">
        <f>AVERAGE(E2:E365)</f>
        <v>585.61538461538464</v>
      </c>
    </row>
    <row r="3" spans="1:12" x14ac:dyDescent="0.3">
      <c r="A3" t="s">
        <v>20</v>
      </c>
      <c r="B3">
        <v>26</v>
      </c>
      <c r="D3" t="s">
        <v>14</v>
      </c>
      <c r="E3">
        <v>0</v>
      </c>
      <c r="H3" s="10" t="s">
        <v>2108</v>
      </c>
      <c r="I3">
        <f>MEDIAN(B2:B566)</f>
        <v>201</v>
      </c>
      <c r="K3" s="10" t="s">
        <v>2108</v>
      </c>
      <c r="L3">
        <f>MEDIAN(E2:E365)</f>
        <v>114.5</v>
      </c>
    </row>
    <row r="4" spans="1:12" x14ac:dyDescent="0.3">
      <c r="A4" t="s">
        <v>20</v>
      </c>
      <c r="B4">
        <v>27</v>
      </c>
      <c r="D4" t="s">
        <v>14</v>
      </c>
      <c r="E4">
        <v>1</v>
      </c>
      <c r="H4" s="10" t="s">
        <v>2109</v>
      </c>
      <c r="I4">
        <f>MIN(B2:B566)</f>
        <v>16</v>
      </c>
      <c r="K4" s="10" t="s">
        <v>2109</v>
      </c>
      <c r="L4">
        <f>MIN(E2:E365)</f>
        <v>0</v>
      </c>
    </row>
    <row r="5" spans="1:12" x14ac:dyDescent="0.3">
      <c r="A5" t="s">
        <v>20</v>
      </c>
      <c r="B5">
        <v>32</v>
      </c>
      <c r="D5" t="s">
        <v>14</v>
      </c>
      <c r="E5">
        <v>1</v>
      </c>
      <c r="H5" s="10" t="s">
        <v>2110</v>
      </c>
      <c r="I5">
        <f>MAX(B2:B566)</f>
        <v>7295</v>
      </c>
      <c r="K5" s="10" t="s">
        <v>2110</v>
      </c>
      <c r="L5">
        <f>MAX(E2:E365)</f>
        <v>6080</v>
      </c>
    </row>
    <row r="6" spans="1:12" x14ac:dyDescent="0.3">
      <c r="A6" t="s">
        <v>20</v>
      </c>
      <c r="B6">
        <v>32</v>
      </c>
      <c r="D6" t="s">
        <v>14</v>
      </c>
      <c r="E6">
        <v>1</v>
      </c>
      <c r="H6" s="10" t="s">
        <v>2111</v>
      </c>
      <c r="I6">
        <f>VAR(B2:B566)</f>
        <v>1606216.5936295739</v>
      </c>
      <c r="K6" s="10" t="s">
        <v>2111</v>
      </c>
      <c r="L6">
        <f>VAR(E2:E365)</f>
        <v>924113.45496927318</v>
      </c>
    </row>
    <row r="7" spans="1:12" x14ac:dyDescent="0.3">
      <c r="A7" t="s">
        <v>20</v>
      </c>
      <c r="B7">
        <v>34</v>
      </c>
      <c r="D7" t="s">
        <v>14</v>
      </c>
      <c r="E7">
        <v>1</v>
      </c>
      <c r="H7" s="10" t="s">
        <v>2112</v>
      </c>
      <c r="I7">
        <f>SQRT(I6)</f>
        <v>1267.366006183523</v>
      </c>
      <c r="K7" s="10" t="s">
        <v>2112</v>
      </c>
      <c r="L7">
        <f>SQRT(L6)</f>
        <v>961.30819978260524</v>
      </c>
    </row>
    <row r="8" spans="1:12" x14ac:dyDescent="0.3">
      <c r="A8" t="s">
        <v>20</v>
      </c>
      <c r="B8">
        <v>40</v>
      </c>
      <c r="D8" t="s">
        <v>14</v>
      </c>
      <c r="E8">
        <v>1</v>
      </c>
    </row>
    <row r="9" spans="1:12" x14ac:dyDescent="0.3">
      <c r="A9" t="s">
        <v>20</v>
      </c>
      <c r="B9">
        <v>41</v>
      </c>
      <c r="D9" t="s">
        <v>14</v>
      </c>
      <c r="E9">
        <v>1</v>
      </c>
    </row>
    <row r="10" spans="1:12" x14ac:dyDescent="0.3">
      <c r="A10" t="s">
        <v>20</v>
      </c>
      <c r="B10">
        <v>41</v>
      </c>
      <c r="D10" t="s">
        <v>14</v>
      </c>
      <c r="E10">
        <v>1</v>
      </c>
    </row>
    <row r="11" spans="1:12" x14ac:dyDescent="0.3">
      <c r="A11" t="s">
        <v>20</v>
      </c>
      <c r="B11">
        <v>42</v>
      </c>
      <c r="D11" t="s">
        <v>14</v>
      </c>
      <c r="E11">
        <v>1</v>
      </c>
    </row>
    <row r="12" spans="1:12" x14ac:dyDescent="0.3">
      <c r="A12" t="s">
        <v>20</v>
      </c>
      <c r="B12">
        <v>43</v>
      </c>
      <c r="D12" t="s">
        <v>14</v>
      </c>
      <c r="E12">
        <v>1</v>
      </c>
    </row>
    <row r="13" spans="1:12" x14ac:dyDescent="0.3">
      <c r="A13" t="s">
        <v>20</v>
      </c>
      <c r="B13">
        <v>43</v>
      </c>
      <c r="D13" t="s">
        <v>14</v>
      </c>
      <c r="E13">
        <v>1</v>
      </c>
    </row>
    <row r="14" spans="1:12" x14ac:dyDescent="0.3">
      <c r="A14" t="s">
        <v>20</v>
      </c>
      <c r="B14">
        <v>48</v>
      </c>
      <c r="D14" t="s">
        <v>14</v>
      </c>
      <c r="E14">
        <v>1</v>
      </c>
    </row>
    <row r="15" spans="1:12" x14ac:dyDescent="0.3">
      <c r="A15" t="s">
        <v>20</v>
      </c>
      <c r="B15">
        <v>48</v>
      </c>
      <c r="D15" t="s">
        <v>14</v>
      </c>
      <c r="E15">
        <v>1</v>
      </c>
    </row>
    <row r="16" spans="1:12" x14ac:dyDescent="0.3">
      <c r="A16" t="s">
        <v>20</v>
      </c>
      <c r="B16">
        <v>48</v>
      </c>
      <c r="D16" t="s">
        <v>14</v>
      </c>
      <c r="E16">
        <v>1</v>
      </c>
    </row>
    <row r="17" spans="1:5" x14ac:dyDescent="0.3">
      <c r="A17" t="s">
        <v>20</v>
      </c>
      <c r="B17">
        <v>50</v>
      </c>
      <c r="D17" t="s">
        <v>14</v>
      </c>
      <c r="E17">
        <v>1</v>
      </c>
    </row>
    <row r="18" spans="1:5" x14ac:dyDescent="0.3">
      <c r="A18" t="s">
        <v>20</v>
      </c>
      <c r="B18">
        <v>50</v>
      </c>
      <c r="D18" t="s">
        <v>14</v>
      </c>
      <c r="E18">
        <v>1</v>
      </c>
    </row>
    <row r="19" spans="1:5" x14ac:dyDescent="0.3">
      <c r="A19" t="s">
        <v>20</v>
      </c>
      <c r="B19">
        <v>50</v>
      </c>
      <c r="D19" t="s">
        <v>14</v>
      </c>
      <c r="E19">
        <v>1</v>
      </c>
    </row>
    <row r="20" spans="1:5" x14ac:dyDescent="0.3">
      <c r="A20" t="s">
        <v>20</v>
      </c>
      <c r="B20">
        <v>52</v>
      </c>
      <c r="D20" t="s">
        <v>14</v>
      </c>
      <c r="E20">
        <v>1</v>
      </c>
    </row>
    <row r="21" spans="1:5" x14ac:dyDescent="0.3">
      <c r="A21" t="s">
        <v>20</v>
      </c>
      <c r="B21">
        <v>53</v>
      </c>
      <c r="D21" t="s">
        <v>14</v>
      </c>
      <c r="E21">
        <v>5</v>
      </c>
    </row>
    <row r="22" spans="1:5" x14ac:dyDescent="0.3">
      <c r="A22" t="s">
        <v>20</v>
      </c>
      <c r="B22">
        <v>53</v>
      </c>
      <c r="D22" t="s">
        <v>14</v>
      </c>
      <c r="E22">
        <v>5</v>
      </c>
    </row>
    <row r="23" spans="1:5" x14ac:dyDescent="0.3">
      <c r="A23" t="s">
        <v>20</v>
      </c>
      <c r="B23">
        <v>54</v>
      </c>
      <c r="D23" t="s">
        <v>14</v>
      </c>
      <c r="E23">
        <v>6</v>
      </c>
    </row>
    <row r="24" spans="1:5" x14ac:dyDescent="0.3">
      <c r="A24" t="s">
        <v>20</v>
      </c>
      <c r="B24">
        <v>55</v>
      </c>
      <c r="D24" t="s">
        <v>14</v>
      </c>
      <c r="E24">
        <v>7</v>
      </c>
    </row>
    <row r="25" spans="1:5" x14ac:dyDescent="0.3">
      <c r="A25" t="s">
        <v>20</v>
      </c>
      <c r="B25">
        <v>56</v>
      </c>
      <c r="D25" t="s">
        <v>14</v>
      </c>
      <c r="E25">
        <v>7</v>
      </c>
    </row>
    <row r="26" spans="1:5" x14ac:dyDescent="0.3">
      <c r="A26" t="s">
        <v>20</v>
      </c>
      <c r="B26">
        <v>59</v>
      </c>
      <c r="D26" t="s">
        <v>14</v>
      </c>
      <c r="E26">
        <v>9</v>
      </c>
    </row>
    <row r="27" spans="1:5" x14ac:dyDescent="0.3">
      <c r="A27" t="s">
        <v>20</v>
      </c>
      <c r="B27">
        <v>62</v>
      </c>
      <c r="D27" t="s">
        <v>14</v>
      </c>
      <c r="E27">
        <v>9</v>
      </c>
    </row>
    <row r="28" spans="1:5" x14ac:dyDescent="0.3">
      <c r="A28" t="s">
        <v>20</v>
      </c>
      <c r="B28">
        <v>64</v>
      </c>
      <c r="D28" t="s">
        <v>14</v>
      </c>
      <c r="E28">
        <v>10</v>
      </c>
    </row>
    <row r="29" spans="1:5" x14ac:dyDescent="0.3">
      <c r="A29" t="s">
        <v>20</v>
      </c>
      <c r="B29">
        <v>65</v>
      </c>
      <c r="D29" t="s">
        <v>14</v>
      </c>
      <c r="E29">
        <v>10</v>
      </c>
    </row>
    <row r="30" spans="1:5" x14ac:dyDescent="0.3">
      <c r="A30" t="s">
        <v>20</v>
      </c>
      <c r="B30">
        <v>65</v>
      </c>
      <c r="D30" t="s">
        <v>14</v>
      </c>
      <c r="E30">
        <v>10</v>
      </c>
    </row>
    <row r="31" spans="1:5" x14ac:dyDescent="0.3">
      <c r="A31" t="s">
        <v>20</v>
      </c>
      <c r="B31">
        <v>67</v>
      </c>
      <c r="D31" t="s">
        <v>14</v>
      </c>
      <c r="E31">
        <v>10</v>
      </c>
    </row>
    <row r="32" spans="1:5" x14ac:dyDescent="0.3">
      <c r="A32" t="s">
        <v>20</v>
      </c>
      <c r="B32">
        <v>68</v>
      </c>
      <c r="D32" t="s">
        <v>14</v>
      </c>
      <c r="E32">
        <v>12</v>
      </c>
    </row>
    <row r="33" spans="1:5" x14ac:dyDescent="0.3">
      <c r="A33" t="s">
        <v>20</v>
      </c>
      <c r="B33">
        <v>69</v>
      </c>
      <c r="D33" t="s">
        <v>14</v>
      </c>
      <c r="E33">
        <v>12</v>
      </c>
    </row>
    <row r="34" spans="1:5" x14ac:dyDescent="0.3">
      <c r="A34" t="s">
        <v>20</v>
      </c>
      <c r="B34">
        <v>69</v>
      </c>
      <c r="D34" t="s">
        <v>14</v>
      </c>
      <c r="E34">
        <v>13</v>
      </c>
    </row>
    <row r="35" spans="1:5" x14ac:dyDescent="0.3">
      <c r="A35" t="s">
        <v>20</v>
      </c>
      <c r="B35">
        <v>70</v>
      </c>
      <c r="D35" t="s">
        <v>14</v>
      </c>
      <c r="E35">
        <v>13</v>
      </c>
    </row>
    <row r="36" spans="1:5" x14ac:dyDescent="0.3">
      <c r="A36" t="s">
        <v>20</v>
      </c>
      <c r="B36">
        <v>71</v>
      </c>
      <c r="D36" t="s">
        <v>14</v>
      </c>
      <c r="E36">
        <v>14</v>
      </c>
    </row>
    <row r="37" spans="1:5" x14ac:dyDescent="0.3">
      <c r="A37" t="s">
        <v>20</v>
      </c>
      <c r="B37">
        <v>72</v>
      </c>
      <c r="D37" t="s">
        <v>14</v>
      </c>
      <c r="E37">
        <v>14</v>
      </c>
    </row>
    <row r="38" spans="1:5" x14ac:dyDescent="0.3">
      <c r="A38" t="s">
        <v>20</v>
      </c>
      <c r="B38">
        <v>76</v>
      </c>
      <c r="D38" t="s">
        <v>14</v>
      </c>
      <c r="E38">
        <v>15</v>
      </c>
    </row>
    <row r="39" spans="1:5" x14ac:dyDescent="0.3">
      <c r="A39" t="s">
        <v>20</v>
      </c>
      <c r="B39">
        <v>76</v>
      </c>
      <c r="D39" t="s">
        <v>14</v>
      </c>
      <c r="E39">
        <v>15</v>
      </c>
    </row>
    <row r="40" spans="1:5" x14ac:dyDescent="0.3">
      <c r="A40" t="s">
        <v>20</v>
      </c>
      <c r="B40">
        <v>78</v>
      </c>
      <c r="D40" t="s">
        <v>14</v>
      </c>
      <c r="E40">
        <v>15</v>
      </c>
    </row>
    <row r="41" spans="1:5" x14ac:dyDescent="0.3">
      <c r="A41" t="s">
        <v>20</v>
      </c>
      <c r="B41">
        <v>78</v>
      </c>
      <c r="D41" t="s">
        <v>14</v>
      </c>
      <c r="E41">
        <v>15</v>
      </c>
    </row>
    <row r="42" spans="1:5" x14ac:dyDescent="0.3">
      <c r="A42" t="s">
        <v>20</v>
      </c>
      <c r="B42">
        <v>80</v>
      </c>
      <c r="D42" t="s">
        <v>14</v>
      </c>
      <c r="E42">
        <v>15</v>
      </c>
    </row>
    <row r="43" spans="1:5" x14ac:dyDescent="0.3">
      <c r="A43" t="s">
        <v>20</v>
      </c>
      <c r="B43">
        <v>80</v>
      </c>
      <c r="D43" t="s">
        <v>14</v>
      </c>
      <c r="E43">
        <v>15</v>
      </c>
    </row>
    <row r="44" spans="1:5" x14ac:dyDescent="0.3">
      <c r="A44" t="s">
        <v>20</v>
      </c>
      <c r="B44">
        <v>80</v>
      </c>
      <c r="D44" t="s">
        <v>14</v>
      </c>
      <c r="E44">
        <v>16</v>
      </c>
    </row>
    <row r="45" spans="1:5" x14ac:dyDescent="0.3">
      <c r="A45" t="s">
        <v>20</v>
      </c>
      <c r="B45">
        <v>80</v>
      </c>
      <c r="D45" t="s">
        <v>14</v>
      </c>
      <c r="E45">
        <v>16</v>
      </c>
    </row>
    <row r="46" spans="1:5" x14ac:dyDescent="0.3">
      <c r="A46" t="s">
        <v>20</v>
      </c>
      <c r="B46">
        <v>80</v>
      </c>
      <c r="D46" t="s">
        <v>14</v>
      </c>
      <c r="E46">
        <v>16</v>
      </c>
    </row>
    <row r="47" spans="1:5" x14ac:dyDescent="0.3">
      <c r="A47" t="s">
        <v>20</v>
      </c>
      <c r="B47">
        <v>80</v>
      </c>
      <c r="D47" t="s">
        <v>14</v>
      </c>
      <c r="E47">
        <v>16</v>
      </c>
    </row>
    <row r="48" spans="1:5" x14ac:dyDescent="0.3">
      <c r="A48" t="s">
        <v>20</v>
      </c>
      <c r="B48">
        <v>81</v>
      </c>
      <c r="D48" t="s">
        <v>14</v>
      </c>
      <c r="E48">
        <v>17</v>
      </c>
    </row>
    <row r="49" spans="1:5" x14ac:dyDescent="0.3">
      <c r="A49" t="s">
        <v>20</v>
      </c>
      <c r="B49">
        <v>82</v>
      </c>
      <c r="D49" t="s">
        <v>14</v>
      </c>
      <c r="E49">
        <v>17</v>
      </c>
    </row>
    <row r="50" spans="1:5" x14ac:dyDescent="0.3">
      <c r="A50" t="s">
        <v>20</v>
      </c>
      <c r="B50">
        <v>82</v>
      </c>
      <c r="D50" t="s">
        <v>14</v>
      </c>
      <c r="E50">
        <v>17</v>
      </c>
    </row>
    <row r="51" spans="1:5" x14ac:dyDescent="0.3">
      <c r="A51" t="s">
        <v>20</v>
      </c>
      <c r="B51">
        <v>83</v>
      </c>
      <c r="D51" t="s">
        <v>14</v>
      </c>
      <c r="E51">
        <v>18</v>
      </c>
    </row>
    <row r="52" spans="1:5" x14ac:dyDescent="0.3">
      <c r="A52" t="s">
        <v>20</v>
      </c>
      <c r="B52">
        <v>83</v>
      </c>
      <c r="D52" t="s">
        <v>14</v>
      </c>
      <c r="E52">
        <v>18</v>
      </c>
    </row>
    <row r="53" spans="1:5" x14ac:dyDescent="0.3">
      <c r="A53" t="s">
        <v>20</v>
      </c>
      <c r="B53">
        <v>84</v>
      </c>
      <c r="D53" t="s">
        <v>14</v>
      </c>
      <c r="E53">
        <v>19</v>
      </c>
    </row>
    <row r="54" spans="1:5" x14ac:dyDescent="0.3">
      <c r="A54" t="s">
        <v>20</v>
      </c>
      <c r="B54">
        <v>84</v>
      </c>
      <c r="D54" t="s">
        <v>14</v>
      </c>
      <c r="E54">
        <v>19</v>
      </c>
    </row>
    <row r="55" spans="1:5" x14ac:dyDescent="0.3">
      <c r="A55" t="s">
        <v>20</v>
      </c>
      <c r="B55">
        <v>85</v>
      </c>
      <c r="D55" t="s">
        <v>14</v>
      </c>
      <c r="E55">
        <v>19</v>
      </c>
    </row>
    <row r="56" spans="1:5" x14ac:dyDescent="0.3">
      <c r="A56" t="s">
        <v>20</v>
      </c>
      <c r="B56">
        <v>85</v>
      </c>
      <c r="D56" t="s">
        <v>14</v>
      </c>
      <c r="E56">
        <v>21</v>
      </c>
    </row>
    <row r="57" spans="1:5" x14ac:dyDescent="0.3">
      <c r="A57" t="s">
        <v>20</v>
      </c>
      <c r="B57">
        <v>85</v>
      </c>
      <c r="D57" t="s">
        <v>14</v>
      </c>
      <c r="E57">
        <v>21</v>
      </c>
    </row>
    <row r="58" spans="1:5" x14ac:dyDescent="0.3">
      <c r="A58" t="s">
        <v>20</v>
      </c>
      <c r="B58">
        <v>85</v>
      </c>
      <c r="D58" t="s">
        <v>14</v>
      </c>
      <c r="E58">
        <v>21</v>
      </c>
    </row>
    <row r="59" spans="1:5" x14ac:dyDescent="0.3">
      <c r="A59" t="s">
        <v>20</v>
      </c>
      <c r="B59">
        <v>85</v>
      </c>
      <c r="D59" t="s">
        <v>14</v>
      </c>
      <c r="E59">
        <v>22</v>
      </c>
    </row>
    <row r="60" spans="1:5" x14ac:dyDescent="0.3">
      <c r="A60" t="s">
        <v>20</v>
      </c>
      <c r="B60">
        <v>85</v>
      </c>
      <c r="D60" t="s">
        <v>14</v>
      </c>
      <c r="E60">
        <v>23</v>
      </c>
    </row>
    <row r="61" spans="1:5" x14ac:dyDescent="0.3">
      <c r="A61" t="s">
        <v>20</v>
      </c>
      <c r="B61">
        <v>86</v>
      </c>
      <c r="D61" t="s">
        <v>14</v>
      </c>
      <c r="E61">
        <v>24</v>
      </c>
    </row>
    <row r="62" spans="1:5" x14ac:dyDescent="0.3">
      <c r="A62" t="s">
        <v>20</v>
      </c>
      <c r="B62">
        <v>86</v>
      </c>
      <c r="D62" t="s">
        <v>14</v>
      </c>
      <c r="E62">
        <v>24</v>
      </c>
    </row>
    <row r="63" spans="1:5" x14ac:dyDescent="0.3">
      <c r="A63" t="s">
        <v>20</v>
      </c>
      <c r="B63">
        <v>86</v>
      </c>
      <c r="D63" t="s">
        <v>14</v>
      </c>
      <c r="E63">
        <v>24</v>
      </c>
    </row>
    <row r="64" spans="1:5" x14ac:dyDescent="0.3">
      <c r="A64" t="s">
        <v>20</v>
      </c>
      <c r="B64">
        <v>87</v>
      </c>
      <c r="D64" t="s">
        <v>14</v>
      </c>
      <c r="E64">
        <v>25</v>
      </c>
    </row>
    <row r="65" spans="1:5" x14ac:dyDescent="0.3">
      <c r="A65" t="s">
        <v>20</v>
      </c>
      <c r="B65">
        <v>87</v>
      </c>
      <c r="D65" t="s">
        <v>14</v>
      </c>
      <c r="E65">
        <v>25</v>
      </c>
    </row>
    <row r="66" spans="1:5" x14ac:dyDescent="0.3">
      <c r="A66" t="s">
        <v>20</v>
      </c>
      <c r="B66">
        <v>87</v>
      </c>
      <c r="D66" t="s">
        <v>14</v>
      </c>
      <c r="E66">
        <v>26</v>
      </c>
    </row>
    <row r="67" spans="1:5" x14ac:dyDescent="0.3">
      <c r="A67" t="s">
        <v>20</v>
      </c>
      <c r="B67">
        <v>88</v>
      </c>
      <c r="D67" t="s">
        <v>14</v>
      </c>
      <c r="E67">
        <v>26</v>
      </c>
    </row>
    <row r="68" spans="1:5" x14ac:dyDescent="0.3">
      <c r="A68" t="s">
        <v>20</v>
      </c>
      <c r="B68">
        <v>88</v>
      </c>
      <c r="D68" t="s">
        <v>14</v>
      </c>
      <c r="E68">
        <v>26</v>
      </c>
    </row>
    <row r="69" spans="1:5" x14ac:dyDescent="0.3">
      <c r="A69" t="s">
        <v>20</v>
      </c>
      <c r="B69">
        <v>88</v>
      </c>
      <c r="D69" t="s">
        <v>14</v>
      </c>
      <c r="E69">
        <v>27</v>
      </c>
    </row>
    <row r="70" spans="1:5" x14ac:dyDescent="0.3">
      <c r="A70" t="s">
        <v>20</v>
      </c>
      <c r="B70">
        <v>88</v>
      </c>
      <c r="D70" t="s">
        <v>14</v>
      </c>
      <c r="E70">
        <v>27</v>
      </c>
    </row>
    <row r="71" spans="1:5" x14ac:dyDescent="0.3">
      <c r="A71" t="s">
        <v>20</v>
      </c>
      <c r="B71">
        <v>89</v>
      </c>
      <c r="D71" t="s">
        <v>14</v>
      </c>
      <c r="E71">
        <v>29</v>
      </c>
    </row>
    <row r="72" spans="1:5" x14ac:dyDescent="0.3">
      <c r="A72" t="s">
        <v>20</v>
      </c>
      <c r="B72">
        <v>89</v>
      </c>
      <c r="D72" t="s">
        <v>14</v>
      </c>
      <c r="E72">
        <v>30</v>
      </c>
    </row>
    <row r="73" spans="1:5" x14ac:dyDescent="0.3">
      <c r="A73" t="s">
        <v>20</v>
      </c>
      <c r="B73">
        <v>91</v>
      </c>
      <c r="D73" t="s">
        <v>14</v>
      </c>
      <c r="E73">
        <v>30</v>
      </c>
    </row>
    <row r="74" spans="1:5" x14ac:dyDescent="0.3">
      <c r="A74" t="s">
        <v>20</v>
      </c>
      <c r="B74">
        <v>92</v>
      </c>
      <c r="D74" t="s">
        <v>14</v>
      </c>
      <c r="E74">
        <v>31</v>
      </c>
    </row>
    <row r="75" spans="1:5" x14ac:dyDescent="0.3">
      <c r="A75" t="s">
        <v>20</v>
      </c>
      <c r="B75">
        <v>92</v>
      </c>
      <c r="D75" t="s">
        <v>14</v>
      </c>
      <c r="E75">
        <v>31</v>
      </c>
    </row>
    <row r="76" spans="1:5" x14ac:dyDescent="0.3">
      <c r="A76" t="s">
        <v>20</v>
      </c>
      <c r="B76">
        <v>92</v>
      </c>
      <c r="D76" t="s">
        <v>14</v>
      </c>
      <c r="E76">
        <v>31</v>
      </c>
    </row>
    <row r="77" spans="1:5" x14ac:dyDescent="0.3">
      <c r="A77" t="s">
        <v>20</v>
      </c>
      <c r="B77">
        <v>92</v>
      </c>
      <c r="D77" t="s">
        <v>14</v>
      </c>
      <c r="E77">
        <v>31</v>
      </c>
    </row>
    <row r="78" spans="1:5" x14ac:dyDescent="0.3">
      <c r="A78" t="s">
        <v>20</v>
      </c>
      <c r="B78">
        <v>92</v>
      </c>
      <c r="D78" t="s">
        <v>14</v>
      </c>
      <c r="E78">
        <v>31</v>
      </c>
    </row>
    <row r="79" spans="1:5" x14ac:dyDescent="0.3">
      <c r="A79" t="s">
        <v>20</v>
      </c>
      <c r="B79">
        <v>93</v>
      </c>
      <c r="D79" t="s">
        <v>14</v>
      </c>
      <c r="E79">
        <v>32</v>
      </c>
    </row>
    <row r="80" spans="1:5" x14ac:dyDescent="0.3">
      <c r="A80" t="s">
        <v>20</v>
      </c>
      <c r="B80">
        <v>94</v>
      </c>
      <c r="D80" t="s">
        <v>14</v>
      </c>
      <c r="E80">
        <v>32</v>
      </c>
    </row>
    <row r="81" spans="1:5" x14ac:dyDescent="0.3">
      <c r="A81" t="s">
        <v>20</v>
      </c>
      <c r="B81">
        <v>94</v>
      </c>
      <c r="D81" t="s">
        <v>14</v>
      </c>
      <c r="E81">
        <v>33</v>
      </c>
    </row>
    <row r="82" spans="1:5" x14ac:dyDescent="0.3">
      <c r="A82" t="s">
        <v>20</v>
      </c>
      <c r="B82">
        <v>94</v>
      </c>
      <c r="D82" t="s">
        <v>14</v>
      </c>
      <c r="E82">
        <v>33</v>
      </c>
    </row>
    <row r="83" spans="1:5" x14ac:dyDescent="0.3">
      <c r="A83" t="s">
        <v>20</v>
      </c>
      <c r="B83">
        <v>95</v>
      </c>
      <c r="D83" t="s">
        <v>14</v>
      </c>
      <c r="E83">
        <v>33</v>
      </c>
    </row>
    <row r="84" spans="1:5" x14ac:dyDescent="0.3">
      <c r="A84" t="s">
        <v>20</v>
      </c>
      <c r="B84">
        <v>96</v>
      </c>
      <c r="D84" t="s">
        <v>14</v>
      </c>
      <c r="E84">
        <v>34</v>
      </c>
    </row>
    <row r="85" spans="1:5" x14ac:dyDescent="0.3">
      <c r="A85" t="s">
        <v>20</v>
      </c>
      <c r="B85">
        <v>96</v>
      </c>
      <c r="D85" t="s">
        <v>14</v>
      </c>
      <c r="E85">
        <v>35</v>
      </c>
    </row>
    <row r="86" spans="1:5" x14ac:dyDescent="0.3">
      <c r="A86" t="s">
        <v>20</v>
      </c>
      <c r="B86">
        <v>96</v>
      </c>
      <c r="D86" t="s">
        <v>14</v>
      </c>
      <c r="E86">
        <v>35</v>
      </c>
    </row>
    <row r="87" spans="1:5" x14ac:dyDescent="0.3">
      <c r="A87" t="s">
        <v>20</v>
      </c>
      <c r="B87">
        <v>97</v>
      </c>
      <c r="D87" t="s">
        <v>14</v>
      </c>
      <c r="E87">
        <v>35</v>
      </c>
    </row>
    <row r="88" spans="1:5" x14ac:dyDescent="0.3">
      <c r="A88" t="s">
        <v>20</v>
      </c>
      <c r="B88">
        <v>98</v>
      </c>
      <c r="D88" t="s">
        <v>14</v>
      </c>
      <c r="E88">
        <v>36</v>
      </c>
    </row>
    <row r="89" spans="1:5" x14ac:dyDescent="0.3">
      <c r="A89" t="s">
        <v>20</v>
      </c>
      <c r="B89">
        <v>98</v>
      </c>
      <c r="D89" t="s">
        <v>14</v>
      </c>
      <c r="E89">
        <v>37</v>
      </c>
    </row>
    <row r="90" spans="1:5" x14ac:dyDescent="0.3">
      <c r="A90" t="s">
        <v>20</v>
      </c>
      <c r="B90">
        <v>100</v>
      </c>
      <c r="D90" t="s">
        <v>14</v>
      </c>
      <c r="E90">
        <v>37</v>
      </c>
    </row>
    <row r="91" spans="1:5" x14ac:dyDescent="0.3">
      <c r="A91" t="s">
        <v>20</v>
      </c>
      <c r="B91">
        <v>100</v>
      </c>
      <c r="D91" t="s">
        <v>14</v>
      </c>
      <c r="E91">
        <v>37</v>
      </c>
    </row>
    <row r="92" spans="1:5" x14ac:dyDescent="0.3">
      <c r="A92" t="s">
        <v>20</v>
      </c>
      <c r="B92">
        <v>101</v>
      </c>
      <c r="D92" t="s">
        <v>14</v>
      </c>
      <c r="E92">
        <v>38</v>
      </c>
    </row>
    <row r="93" spans="1:5" x14ac:dyDescent="0.3">
      <c r="A93" t="s">
        <v>20</v>
      </c>
      <c r="B93">
        <v>101</v>
      </c>
      <c r="D93" t="s">
        <v>14</v>
      </c>
      <c r="E93">
        <v>38</v>
      </c>
    </row>
    <row r="94" spans="1:5" x14ac:dyDescent="0.3">
      <c r="A94" t="s">
        <v>20</v>
      </c>
      <c r="B94">
        <v>102</v>
      </c>
      <c r="D94" t="s">
        <v>14</v>
      </c>
      <c r="E94">
        <v>38</v>
      </c>
    </row>
    <row r="95" spans="1:5" x14ac:dyDescent="0.3">
      <c r="A95" t="s">
        <v>20</v>
      </c>
      <c r="B95">
        <v>102</v>
      </c>
      <c r="D95" t="s">
        <v>14</v>
      </c>
      <c r="E95">
        <v>39</v>
      </c>
    </row>
    <row r="96" spans="1:5" x14ac:dyDescent="0.3">
      <c r="A96" t="s">
        <v>20</v>
      </c>
      <c r="B96">
        <v>103</v>
      </c>
      <c r="D96" t="s">
        <v>14</v>
      </c>
      <c r="E96">
        <v>40</v>
      </c>
    </row>
    <row r="97" spans="1:5" x14ac:dyDescent="0.3">
      <c r="A97" t="s">
        <v>20</v>
      </c>
      <c r="B97">
        <v>103</v>
      </c>
      <c r="D97" t="s">
        <v>14</v>
      </c>
      <c r="E97">
        <v>40</v>
      </c>
    </row>
    <row r="98" spans="1:5" x14ac:dyDescent="0.3">
      <c r="A98" t="s">
        <v>20</v>
      </c>
      <c r="B98">
        <v>105</v>
      </c>
      <c r="D98" t="s">
        <v>14</v>
      </c>
      <c r="E98">
        <v>40</v>
      </c>
    </row>
    <row r="99" spans="1:5" x14ac:dyDescent="0.3">
      <c r="A99" t="s">
        <v>20</v>
      </c>
      <c r="B99">
        <v>106</v>
      </c>
      <c r="D99" t="s">
        <v>14</v>
      </c>
      <c r="E99">
        <v>41</v>
      </c>
    </row>
    <row r="100" spans="1:5" x14ac:dyDescent="0.3">
      <c r="A100" t="s">
        <v>20</v>
      </c>
      <c r="B100">
        <v>106</v>
      </c>
      <c r="D100" t="s">
        <v>14</v>
      </c>
      <c r="E100">
        <v>41</v>
      </c>
    </row>
    <row r="101" spans="1:5" x14ac:dyDescent="0.3">
      <c r="A101" t="s">
        <v>20</v>
      </c>
      <c r="B101">
        <v>107</v>
      </c>
      <c r="D101" t="s">
        <v>14</v>
      </c>
      <c r="E101">
        <v>42</v>
      </c>
    </row>
    <row r="102" spans="1:5" x14ac:dyDescent="0.3">
      <c r="A102" t="s">
        <v>20</v>
      </c>
      <c r="B102">
        <v>107</v>
      </c>
      <c r="D102" t="s">
        <v>14</v>
      </c>
      <c r="E102">
        <v>44</v>
      </c>
    </row>
    <row r="103" spans="1:5" x14ac:dyDescent="0.3">
      <c r="A103" t="s">
        <v>20</v>
      </c>
      <c r="B103">
        <v>107</v>
      </c>
      <c r="D103" t="s">
        <v>14</v>
      </c>
      <c r="E103">
        <v>44</v>
      </c>
    </row>
    <row r="104" spans="1:5" x14ac:dyDescent="0.3">
      <c r="A104" t="s">
        <v>20</v>
      </c>
      <c r="B104">
        <v>107</v>
      </c>
      <c r="D104" t="s">
        <v>14</v>
      </c>
      <c r="E104">
        <v>45</v>
      </c>
    </row>
    <row r="105" spans="1:5" x14ac:dyDescent="0.3">
      <c r="A105" t="s">
        <v>20</v>
      </c>
      <c r="B105">
        <v>107</v>
      </c>
      <c r="D105" t="s">
        <v>14</v>
      </c>
      <c r="E105">
        <v>46</v>
      </c>
    </row>
    <row r="106" spans="1:5" x14ac:dyDescent="0.3">
      <c r="A106" t="s">
        <v>20</v>
      </c>
      <c r="B106">
        <v>110</v>
      </c>
      <c r="D106" t="s">
        <v>14</v>
      </c>
      <c r="E106">
        <v>47</v>
      </c>
    </row>
    <row r="107" spans="1:5" x14ac:dyDescent="0.3">
      <c r="A107" t="s">
        <v>20</v>
      </c>
      <c r="B107">
        <v>110</v>
      </c>
      <c r="D107" t="s">
        <v>14</v>
      </c>
      <c r="E107">
        <v>48</v>
      </c>
    </row>
    <row r="108" spans="1:5" x14ac:dyDescent="0.3">
      <c r="A108" t="s">
        <v>20</v>
      </c>
      <c r="B108">
        <v>110</v>
      </c>
      <c r="D108" t="s">
        <v>14</v>
      </c>
      <c r="E108">
        <v>49</v>
      </c>
    </row>
    <row r="109" spans="1:5" x14ac:dyDescent="0.3">
      <c r="A109" t="s">
        <v>20</v>
      </c>
      <c r="B109">
        <v>110</v>
      </c>
      <c r="D109" t="s">
        <v>14</v>
      </c>
      <c r="E109">
        <v>49</v>
      </c>
    </row>
    <row r="110" spans="1:5" x14ac:dyDescent="0.3">
      <c r="A110" t="s">
        <v>20</v>
      </c>
      <c r="B110">
        <v>111</v>
      </c>
      <c r="D110" t="s">
        <v>14</v>
      </c>
      <c r="E110">
        <v>52</v>
      </c>
    </row>
    <row r="111" spans="1:5" x14ac:dyDescent="0.3">
      <c r="A111" t="s">
        <v>20</v>
      </c>
      <c r="B111">
        <v>112</v>
      </c>
      <c r="D111" t="s">
        <v>14</v>
      </c>
      <c r="E111">
        <v>53</v>
      </c>
    </row>
    <row r="112" spans="1:5" x14ac:dyDescent="0.3">
      <c r="A112" t="s">
        <v>20</v>
      </c>
      <c r="B112">
        <v>112</v>
      </c>
      <c r="D112" t="s">
        <v>14</v>
      </c>
      <c r="E112">
        <v>54</v>
      </c>
    </row>
    <row r="113" spans="1:5" x14ac:dyDescent="0.3">
      <c r="A113" t="s">
        <v>20</v>
      </c>
      <c r="B113">
        <v>112</v>
      </c>
      <c r="D113" t="s">
        <v>14</v>
      </c>
      <c r="E113">
        <v>55</v>
      </c>
    </row>
    <row r="114" spans="1:5" x14ac:dyDescent="0.3">
      <c r="A114" t="s">
        <v>20</v>
      </c>
      <c r="B114">
        <v>113</v>
      </c>
      <c r="D114" t="s">
        <v>14</v>
      </c>
      <c r="E114">
        <v>55</v>
      </c>
    </row>
    <row r="115" spans="1:5" x14ac:dyDescent="0.3">
      <c r="A115" t="s">
        <v>20</v>
      </c>
      <c r="B115">
        <v>113</v>
      </c>
      <c r="D115" t="s">
        <v>14</v>
      </c>
      <c r="E115">
        <v>56</v>
      </c>
    </row>
    <row r="116" spans="1:5" x14ac:dyDescent="0.3">
      <c r="A116" t="s">
        <v>20</v>
      </c>
      <c r="B116">
        <v>114</v>
      </c>
      <c r="D116" t="s">
        <v>14</v>
      </c>
      <c r="E116">
        <v>56</v>
      </c>
    </row>
    <row r="117" spans="1:5" x14ac:dyDescent="0.3">
      <c r="A117" t="s">
        <v>20</v>
      </c>
      <c r="B117">
        <v>114</v>
      </c>
      <c r="D117" t="s">
        <v>14</v>
      </c>
      <c r="E117">
        <v>57</v>
      </c>
    </row>
    <row r="118" spans="1:5" x14ac:dyDescent="0.3">
      <c r="A118" t="s">
        <v>20</v>
      </c>
      <c r="B118">
        <v>114</v>
      </c>
      <c r="D118" t="s">
        <v>14</v>
      </c>
      <c r="E118">
        <v>57</v>
      </c>
    </row>
    <row r="119" spans="1:5" x14ac:dyDescent="0.3">
      <c r="A119" t="s">
        <v>20</v>
      </c>
      <c r="B119">
        <v>115</v>
      </c>
      <c r="D119" t="s">
        <v>14</v>
      </c>
      <c r="E119">
        <v>58</v>
      </c>
    </row>
    <row r="120" spans="1:5" x14ac:dyDescent="0.3">
      <c r="A120" t="s">
        <v>20</v>
      </c>
      <c r="B120">
        <v>116</v>
      </c>
      <c r="D120" t="s">
        <v>14</v>
      </c>
      <c r="E120">
        <v>60</v>
      </c>
    </row>
    <row r="121" spans="1:5" x14ac:dyDescent="0.3">
      <c r="A121" t="s">
        <v>20</v>
      </c>
      <c r="B121">
        <v>116</v>
      </c>
      <c r="D121" t="s">
        <v>14</v>
      </c>
      <c r="E121">
        <v>62</v>
      </c>
    </row>
    <row r="122" spans="1:5" x14ac:dyDescent="0.3">
      <c r="A122" t="s">
        <v>20</v>
      </c>
      <c r="B122">
        <v>117</v>
      </c>
      <c r="D122" t="s">
        <v>14</v>
      </c>
      <c r="E122">
        <v>62</v>
      </c>
    </row>
    <row r="123" spans="1:5" x14ac:dyDescent="0.3">
      <c r="A123" t="s">
        <v>20</v>
      </c>
      <c r="B123">
        <v>117</v>
      </c>
      <c r="D123" t="s">
        <v>14</v>
      </c>
      <c r="E123">
        <v>63</v>
      </c>
    </row>
    <row r="124" spans="1:5" x14ac:dyDescent="0.3">
      <c r="A124" t="s">
        <v>20</v>
      </c>
      <c r="B124">
        <v>119</v>
      </c>
      <c r="D124" t="s">
        <v>14</v>
      </c>
      <c r="E124">
        <v>63</v>
      </c>
    </row>
    <row r="125" spans="1:5" x14ac:dyDescent="0.3">
      <c r="A125" t="s">
        <v>20</v>
      </c>
      <c r="B125">
        <v>121</v>
      </c>
      <c r="D125" t="s">
        <v>14</v>
      </c>
      <c r="E125">
        <v>64</v>
      </c>
    </row>
    <row r="126" spans="1:5" x14ac:dyDescent="0.3">
      <c r="A126" t="s">
        <v>20</v>
      </c>
      <c r="B126">
        <v>121</v>
      </c>
      <c r="D126" t="s">
        <v>14</v>
      </c>
      <c r="E126">
        <v>64</v>
      </c>
    </row>
    <row r="127" spans="1:5" x14ac:dyDescent="0.3">
      <c r="A127" t="s">
        <v>20</v>
      </c>
      <c r="B127">
        <v>121</v>
      </c>
      <c r="D127" t="s">
        <v>14</v>
      </c>
      <c r="E127">
        <v>64</v>
      </c>
    </row>
    <row r="128" spans="1:5" x14ac:dyDescent="0.3">
      <c r="A128" t="s">
        <v>20</v>
      </c>
      <c r="B128">
        <v>122</v>
      </c>
      <c r="D128" t="s">
        <v>14</v>
      </c>
      <c r="E128">
        <v>64</v>
      </c>
    </row>
    <row r="129" spans="1:5" x14ac:dyDescent="0.3">
      <c r="A129" t="s">
        <v>20</v>
      </c>
      <c r="B129">
        <v>122</v>
      </c>
      <c r="D129" t="s">
        <v>14</v>
      </c>
      <c r="E129">
        <v>65</v>
      </c>
    </row>
    <row r="130" spans="1:5" x14ac:dyDescent="0.3">
      <c r="A130" t="s">
        <v>20</v>
      </c>
      <c r="B130">
        <v>122</v>
      </c>
      <c r="D130" t="s">
        <v>14</v>
      </c>
      <c r="E130">
        <v>65</v>
      </c>
    </row>
    <row r="131" spans="1:5" x14ac:dyDescent="0.3">
      <c r="A131" t="s">
        <v>20</v>
      </c>
      <c r="B131">
        <v>122</v>
      </c>
      <c r="D131" t="s">
        <v>14</v>
      </c>
      <c r="E131">
        <v>67</v>
      </c>
    </row>
    <row r="132" spans="1:5" x14ac:dyDescent="0.3">
      <c r="A132" t="s">
        <v>20</v>
      </c>
      <c r="B132">
        <v>123</v>
      </c>
      <c r="D132" t="s">
        <v>14</v>
      </c>
      <c r="E132">
        <v>67</v>
      </c>
    </row>
    <row r="133" spans="1:5" x14ac:dyDescent="0.3">
      <c r="A133" t="s">
        <v>20</v>
      </c>
      <c r="B133">
        <v>123</v>
      </c>
      <c r="D133" t="s">
        <v>14</v>
      </c>
      <c r="E133">
        <v>67</v>
      </c>
    </row>
    <row r="134" spans="1:5" x14ac:dyDescent="0.3">
      <c r="A134" t="s">
        <v>20</v>
      </c>
      <c r="B134">
        <v>123</v>
      </c>
      <c r="D134" t="s">
        <v>14</v>
      </c>
      <c r="E134">
        <v>67</v>
      </c>
    </row>
    <row r="135" spans="1:5" x14ac:dyDescent="0.3">
      <c r="A135" t="s">
        <v>20</v>
      </c>
      <c r="B135">
        <v>125</v>
      </c>
      <c r="D135" t="s">
        <v>14</v>
      </c>
      <c r="E135">
        <v>67</v>
      </c>
    </row>
    <row r="136" spans="1:5" x14ac:dyDescent="0.3">
      <c r="A136" t="s">
        <v>20</v>
      </c>
      <c r="B136">
        <v>126</v>
      </c>
      <c r="D136" t="s">
        <v>14</v>
      </c>
      <c r="E136">
        <v>67</v>
      </c>
    </row>
    <row r="137" spans="1:5" x14ac:dyDescent="0.3">
      <c r="A137" t="s">
        <v>20</v>
      </c>
      <c r="B137">
        <v>126</v>
      </c>
      <c r="D137" t="s">
        <v>14</v>
      </c>
      <c r="E137">
        <v>67</v>
      </c>
    </row>
    <row r="138" spans="1:5" x14ac:dyDescent="0.3">
      <c r="A138" t="s">
        <v>20</v>
      </c>
      <c r="B138">
        <v>126</v>
      </c>
      <c r="D138" t="s">
        <v>14</v>
      </c>
      <c r="E138">
        <v>70</v>
      </c>
    </row>
    <row r="139" spans="1:5" x14ac:dyDescent="0.3">
      <c r="A139" t="s">
        <v>20</v>
      </c>
      <c r="B139">
        <v>126</v>
      </c>
      <c r="D139" t="s">
        <v>14</v>
      </c>
      <c r="E139">
        <v>71</v>
      </c>
    </row>
    <row r="140" spans="1:5" x14ac:dyDescent="0.3">
      <c r="A140" t="s">
        <v>20</v>
      </c>
      <c r="B140">
        <v>126</v>
      </c>
      <c r="D140" t="s">
        <v>14</v>
      </c>
      <c r="E140">
        <v>73</v>
      </c>
    </row>
    <row r="141" spans="1:5" x14ac:dyDescent="0.3">
      <c r="A141" t="s">
        <v>20</v>
      </c>
      <c r="B141">
        <v>127</v>
      </c>
      <c r="D141" t="s">
        <v>14</v>
      </c>
      <c r="E141">
        <v>73</v>
      </c>
    </row>
    <row r="142" spans="1:5" x14ac:dyDescent="0.3">
      <c r="A142" t="s">
        <v>20</v>
      </c>
      <c r="B142">
        <v>127</v>
      </c>
      <c r="D142" t="s">
        <v>14</v>
      </c>
      <c r="E142">
        <v>75</v>
      </c>
    </row>
    <row r="143" spans="1:5" x14ac:dyDescent="0.3">
      <c r="A143" t="s">
        <v>20</v>
      </c>
      <c r="B143">
        <v>128</v>
      </c>
      <c r="D143" t="s">
        <v>14</v>
      </c>
      <c r="E143">
        <v>75</v>
      </c>
    </row>
    <row r="144" spans="1:5" x14ac:dyDescent="0.3">
      <c r="A144" t="s">
        <v>20</v>
      </c>
      <c r="B144">
        <v>128</v>
      </c>
      <c r="D144" t="s">
        <v>14</v>
      </c>
      <c r="E144">
        <v>75</v>
      </c>
    </row>
    <row r="145" spans="1:5" x14ac:dyDescent="0.3">
      <c r="A145" t="s">
        <v>20</v>
      </c>
      <c r="B145">
        <v>129</v>
      </c>
      <c r="D145" t="s">
        <v>14</v>
      </c>
      <c r="E145">
        <v>75</v>
      </c>
    </row>
    <row r="146" spans="1:5" x14ac:dyDescent="0.3">
      <c r="A146" t="s">
        <v>20</v>
      </c>
      <c r="B146">
        <v>129</v>
      </c>
      <c r="D146" t="s">
        <v>14</v>
      </c>
      <c r="E146">
        <v>76</v>
      </c>
    </row>
    <row r="147" spans="1:5" x14ac:dyDescent="0.3">
      <c r="A147" t="s">
        <v>20</v>
      </c>
      <c r="B147">
        <v>130</v>
      </c>
      <c r="D147" t="s">
        <v>14</v>
      </c>
      <c r="E147">
        <v>77</v>
      </c>
    </row>
    <row r="148" spans="1:5" x14ac:dyDescent="0.3">
      <c r="A148" t="s">
        <v>20</v>
      </c>
      <c r="B148">
        <v>130</v>
      </c>
      <c r="D148" t="s">
        <v>14</v>
      </c>
      <c r="E148">
        <v>77</v>
      </c>
    </row>
    <row r="149" spans="1:5" x14ac:dyDescent="0.3">
      <c r="A149" t="s">
        <v>20</v>
      </c>
      <c r="B149">
        <v>131</v>
      </c>
      <c r="D149" t="s">
        <v>14</v>
      </c>
      <c r="E149">
        <v>77</v>
      </c>
    </row>
    <row r="150" spans="1:5" x14ac:dyDescent="0.3">
      <c r="A150" t="s">
        <v>20</v>
      </c>
      <c r="B150">
        <v>131</v>
      </c>
      <c r="D150" t="s">
        <v>14</v>
      </c>
      <c r="E150">
        <v>78</v>
      </c>
    </row>
    <row r="151" spans="1:5" x14ac:dyDescent="0.3">
      <c r="A151" t="s">
        <v>20</v>
      </c>
      <c r="B151">
        <v>131</v>
      </c>
      <c r="D151" t="s">
        <v>14</v>
      </c>
      <c r="E151">
        <v>78</v>
      </c>
    </row>
    <row r="152" spans="1:5" x14ac:dyDescent="0.3">
      <c r="A152" t="s">
        <v>20</v>
      </c>
      <c r="B152">
        <v>131</v>
      </c>
      <c r="D152" t="s">
        <v>14</v>
      </c>
      <c r="E152">
        <v>79</v>
      </c>
    </row>
    <row r="153" spans="1:5" x14ac:dyDescent="0.3">
      <c r="A153" t="s">
        <v>20</v>
      </c>
      <c r="B153">
        <v>131</v>
      </c>
      <c r="D153" t="s">
        <v>14</v>
      </c>
      <c r="E153">
        <v>80</v>
      </c>
    </row>
    <row r="154" spans="1:5" x14ac:dyDescent="0.3">
      <c r="A154" t="s">
        <v>20</v>
      </c>
      <c r="B154">
        <v>132</v>
      </c>
      <c r="D154" t="s">
        <v>14</v>
      </c>
      <c r="E154">
        <v>80</v>
      </c>
    </row>
    <row r="155" spans="1:5" x14ac:dyDescent="0.3">
      <c r="A155" t="s">
        <v>20</v>
      </c>
      <c r="B155">
        <v>132</v>
      </c>
      <c r="D155" t="s">
        <v>14</v>
      </c>
      <c r="E155">
        <v>82</v>
      </c>
    </row>
    <row r="156" spans="1:5" x14ac:dyDescent="0.3">
      <c r="A156" t="s">
        <v>20</v>
      </c>
      <c r="B156">
        <v>132</v>
      </c>
      <c r="D156" t="s">
        <v>14</v>
      </c>
      <c r="E156">
        <v>83</v>
      </c>
    </row>
    <row r="157" spans="1:5" x14ac:dyDescent="0.3">
      <c r="A157" t="s">
        <v>20</v>
      </c>
      <c r="B157">
        <v>133</v>
      </c>
      <c r="D157" t="s">
        <v>14</v>
      </c>
      <c r="E157">
        <v>83</v>
      </c>
    </row>
    <row r="158" spans="1:5" x14ac:dyDescent="0.3">
      <c r="A158" t="s">
        <v>20</v>
      </c>
      <c r="B158">
        <v>133</v>
      </c>
      <c r="D158" t="s">
        <v>14</v>
      </c>
      <c r="E158">
        <v>84</v>
      </c>
    </row>
    <row r="159" spans="1:5" x14ac:dyDescent="0.3">
      <c r="A159" t="s">
        <v>20</v>
      </c>
      <c r="B159">
        <v>133</v>
      </c>
      <c r="D159" t="s">
        <v>14</v>
      </c>
      <c r="E159">
        <v>86</v>
      </c>
    </row>
    <row r="160" spans="1:5" x14ac:dyDescent="0.3">
      <c r="A160" t="s">
        <v>20</v>
      </c>
      <c r="B160">
        <v>134</v>
      </c>
      <c r="D160" t="s">
        <v>14</v>
      </c>
      <c r="E160">
        <v>86</v>
      </c>
    </row>
    <row r="161" spans="1:5" x14ac:dyDescent="0.3">
      <c r="A161" t="s">
        <v>20</v>
      </c>
      <c r="B161">
        <v>134</v>
      </c>
      <c r="D161" t="s">
        <v>14</v>
      </c>
      <c r="E161">
        <v>86</v>
      </c>
    </row>
    <row r="162" spans="1:5" x14ac:dyDescent="0.3">
      <c r="A162" t="s">
        <v>20</v>
      </c>
      <c r="B162">
        <v>134</v>
      </c>
      <c r="D162" t="s">
        <v>14</v>
      </c>
      <c r="E162">
        <v>87</v>
      </c>
    </row>
    <row r="163" spans="1:5" x14ac:dyDescent="0.3">
      <c r="A163" t="s">
        <v>20</v>
      </c>
      <c r="B163">
        <v>135</v>
      </c>
      <c r="D163" t="s">
        <v>14</v>
      </c>
      <c r="E163">
        <v>88</v>
      </c>
    </row>
    <row r="164" spans="1:5" x14ac:dyDescent="0.3">
      <c r="A164" t="s">
        <v>20</v>
      </c>
      <c r="B164">
        <v>135</v>
      </c>
      <c r="D164" t="s">
        <v>14</v>
      </c>
      <c r="E164">
        <v>91</v>
      </c>
    </row>
    <row r="165" spans="1:5" x14ac:dyDescent="0.3">
      <c r="A165" t="s">
        <v>20</v>
      </c>
      <c r="B165">
        <v>135</v>
      </c>
      <c r="D165" t="s">
        <v>14</v>
      </c>
      <c r="E165">
        <v>92</v>
      </c>
    </row>
    <row r="166" spans="1:5" x14ac:dyDescent="0.3">
      <c r="A166" t="s">
        <v>20</v>
      </c>
      <c r="B166">
        <v>136</v>
      </c>
      <c r="D166" t="s">
        <v>14</v>
      </c>
      <c r="E166">
        <v>92</v>
      </c>
    </row>
    <row r="167" spans="1:5" x14ac:dyDescent="0.3">
      <c r="A167" t="s">
        <v>20</v>
      </c>
      <c r="B167">
        <v>137</v>
      </c>
      <c r="D167" t="s">
        <v>14</v>
      </c>
      <c r="E167">
        <v>92</v>
      </c>
    </row>
    <row r="168" spans="1:5" x14ac:dyDescent="0.3">
      <c r="A168" t="s">
        <v>20</v>
      </c>
      <c r="B168">
        <v>137</v>
      </c>
      <c r="D168" t="s">
        <v>14</v>
      </c>
      <c r="E168">
        <v>94</v>
      </c>
    </row>
    <row r="169" spans="1:5" x14ac:dyDescent="0.3">
      <c r="A169" t="s">
        <v>20</v>
      </c>
      <c r="B169">
        <v>138</v>
      </c>
      <c r="D169" t="s">
        <v>14</v>
      </c>
      <c r="E169">
        <v>94</v>
      </c>
    </row>
    <row r="170" spans="1:5" x14ac:dyDescent="0.3">
      <c r="A170" t="s">
        <v>20</v>
      </c>
      <c r="B170">
        <v>138</v>
      </c>
      <c r="D170" t="s">
        <v>14</v>
      </c>
      <c r="E170">
        <v>100</v>
      </c>
    </row>
    <row r="171" spans="1:5" x14ac:dyDescent="0.3">
      <c r="A171" t="s">
        <v>20</v>
      </c>
      <c r="B171">
        <v>138</v>
      </c>
      <c r="D171" t="s">
        <v>14</v>
      </c>
      <c r="E171">
        <v>101</v>
      </c>
    </row>
    <row r="172" spans="1:5" x14ac:dyDescent="0.3">
      <c r="A172" t="s">
        <v>20</v>
      </c>
      <c r="B172">
        <v>139</v>
      </c>
      <c r="D172" t="s">
        <v>14</v>
      </c>
      <c r="E172">
        <v>102</v>
      </c>
    </row>
    <row r="173" spans="1:5" x14ac:dyDescent="0.3">
      <c r="A173" t="s">
        <v>20</v>
      </c>
      <c r="B173">
        <v>139</v>
      </c>
      <c r="D173" t="s">
        <v>14</v>
      </c>
      <c r="E173">
        <v>104</v>
      </c>
    </row>
    <row r="174" spans="1:5" x14ac:dyDescent="0.3">
      <c r="A174" t="s">
        <v>20</v>
      </c>
      <c r="B174">
        <v>140</v>
      </c>
      <c r="D174" t="s">
        <v>14</v>
      </c>
      <c r="E174">
        <v>105</v>
      </c>
    </row>
    <row r="175" spans="1:5" x14ac:dyDescent="0.3">
      <c r="A175" t="s">
        <v>20</v>
      </c>
      <c r="B175">
        <v>140</v>
      </c>
      <c r="D175" t="s">
        <v>14</v>
      </c>
      <c r="E175">
        <v>105</v>
      </c>
    </row>
    <row r="176" spans="1:5" x14ac:dyDescent="0.3">
      <c r="A176" t="s">
        <v>20</v>
      </c>
      <c r="B176">
        <v>140</v>
      </c>
      <c r="D176" t="s">
        <v>14</v>
      </c>
      <c r="E176">
        <v>106</v>
      </c>
    </row>
    <row r="177" spans="1:5" x14ac:dyDescent="0.3">
      <c r="A177" t="s">
        <v>20</v>
      </c>
      <c r="B177">
        <v>142</v>
      </c>
      <c r="D177" t="s">
        <v>14</v>
      </c>
      <c r="E177">
        <v>107</v>
      </c>
    </row>
    <row r="178" spans="1:5" x14ac:dyDescent="0.3">
      <c r="A178" t="s">
        <v>20</v>
      </c>
      <c r="B178">
        <v>142</v>
      </c>
      <c r="D178" t="s">
        <v>14</v>
      </c>
      <c r="E178">
        <v>108</v>
      </c>
    </row>
    <row r="179" spans="1:5" x14ac:dyDescent="0.3">
      <c r="A179" t="s">
        <v>20</v>
      </c>
      <c r="B179">
        <v>142</v>
      </c>
      <c r="D179" t="s">
        <v>14</v>
      </c>
      <c r="E179">
        <v>111</v>
      </c>
    </row>
    <row r="180" spans="1:5" x14ac:dyDescent="0.3">
      <c r="A180" t="s">
        <v>20</v>
      </c>
      <c r="B180">
        <v>142</v>
      </c>
      <c r="D180" t="s">
        <v>14</v>
      </c>
      <c r="E180">
        <v>112</v>
      </c>
    </row>
    <row r="181" spans="1:5" x14ac:dyDescent="0.3">
      <c r="A181" t="s">
        <v>20</v>
      </c>
      <c r="B181">
        <v>143</v>
      </c>
      <c r="D181" t="s">
        <v>14</v>
      </c>
      <c r="E181">
        <v>112</v>
      </c>
    </row>
    <row r="182" spans="1:5" x14ac:dyDescent="0.3">
      <c r="A182" t="s">
        <v>20</v>
      </c>
      <c r="B182">
        <v>144</v>
      </c>
      <c r="D182" t="s">
        <v>14</v>
      </c>
      <c r="E182">
        <v>113</v>
      </c>
    </row>
    <row r="183" spans="1:5" x14ac:dyDescent="0.3">
      <c r="A183" t="s">
        <v>20</v>
      </c>
      <c r="B183">
        <v>144</v>
      </c>
      <c r="D183" t="s">
        <v>14</v>
      </c>
      <c r="E183">
        <v>114</v>
      </c>
    </row>
    <row r="184" spans="1:5" x14ac:dyDescent="0.3">
      <c r="A184" t="s">
        <v>20</v>
      </c>
      <c r="B184">
        <v>144</v>
      </c>
      <c r="D184" t="s">
        <v>14</v>
      </c>
      <c r="E184">
        <v>115</v>
      </c>
    </row>
    <row r="185" spans="1:5" x14ac:dyDescent="0.3">
      <c r="A185" t="s">
        <v>20</v>
      </c>
      <c r="B185">
        <v>144</v>
      </c>
      <c r="D185" t="s">
        <v>14</v>
      </c>
      <c r="E185">
        <v>117</v>
      </c>
    </row>
    <row r="186" spans="1:5" x14ac:dyDescent="0.3">
      <c r="A186" t="s">
        <v>20</v>
      </c>
      <c r="B186">
        <v>146</v>
      </c>
      <c r="D186" t="s">
        <v>14</v>
      </c>
      <c r="E186">
        <v>118</v>
      </c>
    </row>
    <row r="187" spans="1:5" x14ac:dyDescent="0.3">
      <c r="A187" t="s">
        <v>20</v>
      </c>
      <c r="B187">
        <v>147</v>
      </c>
      <c r="D187" t="s">
        <v>14</v>
      </c>
      <c r="E187">
        <v>120</v>
      </c>
    </row>
    <row r="188" spans="1:5" x14ac:dyDescent="0.3">
      <c r="A188" t="s">
        <v>20</v>
      </c>
      <c r="B188">
        <v>147</v>
      </c>
      <c r="D188" t="s">
        <v>14</v>
      </c>
      <c r="E188">
        <v>120</v>
      </c>
    </row>
    <row r="189" spans="1:5" x14ac:dyDescent="0.3">
      <c r="A189" t="s">
        <v>20</v>
      </c>
      <c r="B189">
        <v>147</v>
      </c>
      <c r="D189" t="s">
        <v>14</v>
      </c>
      <c r="E189">
        <v>121</v>
      </c>
    </row>
    <row r="190" spans="1:5" x14ac:dyDescent="0.3">
      <c r="A190" t="s">
        <v>20</v>
      </c>
      <c r="B190">
        <v>148</v>
      </c>
      <c r="D190" t="s">
        <v>14</v>
      </c>
      <c r="E190">
        <v>127</v>
      </c>
    </row>
    <row r="191" spans="1:5" x14ac:dyDescent="0.3">
      <c r="A191" t="s">
        <v>20</v>
      </c>
      <c r="B191">
        <v>148</v>
      </c>
      <c r="D191" t="s">
        <v>14</v>
      </c>
      <c r="E191">
        <v>128</v>
      </c>
    </row>
    <row r="192" spans="1:5" x14ac:dyDescent="0.3">
      <c r="A192" t="s">
        <v>20</v>
      </c>
      <c r="B192">
        <v>149</v>
      </c>
      <c r="D192" t="s">
        <v>14</v>
      </c>
      <c r="E192">
        <v>130</v>
      </c>
    </row>
    <row r="193" spans="1:5" x14ac:dyDescent="0.3">
      <c r="A193" t="s">
        <v>20</v>
      </c>
      <c r="B193">
        <v>149</v>
      </c>
      <c r="D193" t="s">
        <v>14</v>
      </c>
      <c r="E193">
        <v>131</v>
      </c>
    </row>
    <row r="194" spans="1:5" x14ac:dyDescent="0.3">
      <c r="A194" t="s">
        <v>20</v>
      </c>
      <c r="B194">
        <v>150</v>
      </c>
      <c r="D194" t="s">
        <v>14</v>
      </c>
      <c r="E194">
        <v>132</v>
      </c>
    </row>
    <row r="195" spans="1:5" x14ac:dyDescent="0.3">
      <c r="A195" t="s">
        <v>20</v>
      </c>
      <c r="B195">
        <v>150</v>
      </c>
      <c r="D195" t="s">
        <v>14</v>
      </c>
      <c r="E195">
        <v>133</v>
      </c>
    </row>
    <row r="196" spans="1:5" x14ac:dyDescent="0.3">
      <c r="A196" t="s">
        <v>20</v>
      </c>
      <c r="B196">
        <v>154</v>
      </c>
      <c r="D196" t="s">
        <v>14</v>
      </c>
      <c r="E196">
        <v>133</v>
      </c>
    </row>
    <row r="197" spans="1:5" x14ac:dyDescent="0.3">
      <c r="A197" t="s">
        <v>20</v>
      </c>
      <c r="B197">
        <v>154</v>
      </c>
      <c r="D197" t="s">
        <v>14</v>
      </c>
      <c r="E197">
        <v>136</v>
      </c>
    </row>
    <row r="198" spans="1:5" x14ac:dyDescent="0.3">
      <c r="A198" t="s">
        <v>20</v>
      </c>
      <c r="B198">
        <v>154</v>
      </c>
      <c r="D198" t="s">
        <v>14</v>
      </c>
      <c r="E198">
        <v>137</v>
      </c>
    </row>
    <row r="199" spans="1:5" x14ac:dyDescent="0.3">
      <c r="A199" t="s">
        <v>20</v>
      </c>
      <c r="B199">
        <v>154</v>
      </c>
      <c r="D199" t="s">
        <v>14</v>
      </c>
      <c r="E199">
        <v>141</v>
      </c>
    </row>
    <row r="200" spans="1:5" x14ac:dyDescent="0.3">
      <c r="A200" t="s">
        <v>20</v>
      </c>
      <c r="B200">
        <v>155</v>
      </c>
      <c r="D200" t="s">
        <v>14</v>
      </c>
      <c r="E200">
        <v>143</v>
      </c>
    </row>
    <row r="201" spans="1:5" x14ac:dyDescent="0.3">
      <c r="A201" t="s">
        <v>20</v>
      </c>
      <c r="B201">
        <v>155</v>
      </c>
      <c r="D201" t="s">
        <v>14</v>
      </c>
      <c r="E201">
        <v>147</v>
      </c>
    </row>
    <row r="202" spans="1:5" x14ac:dyDescent="0.3">
      <c r="A202" t="s">
        <v>20</v>
      </c>
      <c r="B202">
        <v>155</v>
      </c>
      <c r="D202" t="s">
        <v>14</v>
      </c>
      <c r="E202">
        <v>151</v>
      </c>
    </row>
    <row r="203" spans="1:5" x14ac:dyDescent="0.3">
      <c r="A203" t="s">
        <v>20</v>
      </c>
      <c r="B203">
        <v>155</v>
      </c>
      <c r="D203" t="s">
        <v>14</v>
      </c>
      <c r="E203">
        <v>154</v>
      </c>
    </row>
    <row r="204" spans="1:5" x14ac:dyDescent="0.3">
      <c r="A204" t="s">
        <v>20</v>
      </c>
      <c r="B204">
        <v>156</v>
      </c>
      <c r="D204" t="s">
        <v>14</v>
      </c>
      <c r="E204">
        <v>156</v>
      </c>
    </row>
    <row r="205" spans="1:5" x14ac:dyDescent="0.3">
      <c r="A205" t="s">
        <v>20</v>
      </c>
      <c r="B205">
        <v>156</v>
      </c>
      <c r="D205" t="s">
        <v>14</v>
      </c>
      <c r="E205">
        <v>157</v>
      </c>
    </row>
    <row r="206" spans="1:5" x14ac:dyDescent="0.3">
      <c r="A206" t="s">
        <v>20</v>
      </c>
      <c r="B206">
        <v>157</v>
      </c>
      <c r="D206" t="s">
        <v>14</v>
      </c>
      <c r="E206">
        <v>162</v>
      </c>
    </row>
    <row r="207" spans="1:5" x14ac:dyDescent="0.3">
      <c r="A207" t="s">
        <v>20</v>
      </c>
      <c r="B207">
        <v>157</v>
      </c>
      <c r="D207" t="s">
        <v>14</v>
      </c>
      <c r="E207">
        <v>168</v>
      </c>
    </row>
    <row r="208" spans="1:5" x14ac:dyDescent="0.3">
      <c r="A208" t="s">
        <v>20</v>
      </c>
      <c r="B208">
        <v>157</v>
      </c>
      <c r="D208" t="s">
        <v>14</v>
      </c>
      <c r="E208">
        <v>180</v>
      </c>
    </row>
    <row r="209" spans="1:5" x14ac:dyDescent="0.3">
      <c r="A209" t="s">
        <v>20</v>
      </c>
      <c r="B209">
        <v>157</v>
      </c>
      <c r="D209" t="s">
        <v>14</v>
      </c>
      <c r="E209">
        <v>181</v>
      </c>
    </row>
    <row r="210" spans="1:5" x14ac:dyDescent="0.3">
      <c r="A210" t="s">
        <v>20</v>
      </c>
      <c r="B210">
        <v>157</v>
      </c>
      <c r="D210" t="s">
        <v>14</v>
      </c>
      <c r="E210">
        <v>183</v>
      </c>
    </row>
    <row r="211" spans="1:5" x14ac:dyDescent="0.3">
      <c r="A211" t="s">
        <v>20</v>
      </c>
      <c r="B211">
        <v>158</v>
      </c>
      <c r="D211" t="s">
        <v>14</v>
      </c>
      <c r="E211">
        <v>186</v>
      </c>
    </row>
    <row r="212" spans="1:5" x14ac:dyDescent="0.3">
      <c r="A212" t="s">
        <v>20</v>
      </c>
      <c r="B212">
        <v>158</v>
      </c>
      <c r="D212" t="s">
        <v>14</v>
      </c>
      <c r="E212">
        <v>191</v>
      </c>
    </row>
    <row r="213" spans="1:5" x14ac:dyDescent="0.3">
      <c r="A213" t="s">
        <v>20</v>
      </c>
      <c r="B213">
        <v>159</v>
      </c>
      <c r="D213" t="s">
        <v>14</v>
      </c>
      <c r="E213">
        <v>191</v>
      </c>
    </row>
    <row r="214" spans="1:5" x14ac:dyDescent="0.3">
      <c r="A214" t="s">
        <v>20</v>
      </c>
      <c r="B214">
        <v>159</v>
      </c>
      <c r="D214" t="s">
        <v>14</v>
      </c>
      <c r="E214">
        <v>200</v>
      </c>
    </row>
    <row r="215" spans="1:5" x14ac:dyDescent="0.3">
      <c r="A215" t="s">
        <v>20</v>
      </c>
      <c r="B215">
        <v>159</v>
      </c>
      <c r="D215" t="s">
        <v>14</v>
      </c>
      <c r="E215">
        <v>210</v>
      </c>
    </row>
    <row r="216" spans="1:5" x14ac:dyDescent="0.3">
      <c r="A216" t="s">
        <v>20</v>
      </c>
      <c r="B216">
        <v>160</v>
      </c>
      <c r="D216" t="s">
        <v>14</v>
      </c>
      <c r="E216">
        <v>210</v>
      </c>
    </row>
    <row r="217" spans="1:5" x14ac:dyDescent="0.3">
      <c r="A217" t="s">
        <v>20</v>
      </c>
      <c r="B217">
        <v>160</v>
      </c>
      <c r="D217" t="s">
        <v>14</v>
      </c>
      <c r="E217">
        <v>225</v>
      </c>
    </row>
    <row r="218" spans="1:5" x14ac:dyDescent="0.3">
      <c r="A218" t="s">
        <v>20</v>
      </c>
      <c r="B218">
        <v>161</v>
      </c>
      <c r="D218" t="s">
        <v>14</v>
      </c>
      <c r="E218">
        <v>226</v>
      </c>
    </row>
    <row r="219" spans="1:5" x14ac:dyDescent="0.3">
      <c r="A219" t="s">
        <v>20</v>
      </c>
      <c r="B219">
        <v>163</v>
      </c>
      <c r="D219" t="s">
        <v>14</v>
      </c>
      <c r="E219">
        <v>243</v>
      </c>
    </row>
    <row r="220" spans="1:5" x14ac:dyDescent="0.3">
      <c r="A220" t="s">
        <v>20</v>
      </c>
      <c r="B220">
        <v>163</v>
      </c>
      <c r="D220" t="s">
        <v>14</v>
      </c>
      <c r="E220">
        <v>243</v>
      </c>
    </row>
    <row r="221" spans="1:5" x14ac:dyDescent="0.3">
      <c r="A221" t="s">
        <v>20</v>
      </c>
      <c r="B221">
        <v>164</v>
      </c>
      <c r="D221" t="s">
        <v>14</v>
      </c>
      <c r="E221">
        <v>245</v>
      </c>
    </row>
    <row r="222" spans="1:5" x14ac:dyDescent="0.3">
      <c r="A222" t="s">
        <v>20</v>
      </c>
      <c r="B222">
        <v>164</v>
      </c>
      <c r="D222" t="s">
        <v>14</v>
      </c>
      <c r="E222">
        <v>245</v>
      </c>
    </row>
    <row r="223" spans="1:5" x14ac:dyDescent="0.3">
      <c r="A223" t="s">
        <v>20</v>
      </c>
      <c r="B223">
        <v>164</v>
      </c>
      <c r="D223" t="s">
        <v>14</v>
      </c>
      <c r="E223">
        <v>248</v>
      </c>
    </row>
    <row r="224" spans="1:5" x14ac:dyDescent="0.3">
      <c r="A224" t="s">
        <v>20</v>
      </c>
      <c r="B224">
        <v>164</v>
      </c>
      <c r="D224" t="s">
        <v>14</v>
      </c>
      <c r="E224">
        <v>252</v>
      </c>
    </row>
    <row r="225" spans="1:5" x14ac:dyDescent="0.3">
      <c r="A225" t="s">
        <v>20</v>
      </c>
      <c r="B225">
        <v>164</v>
      </c>
      <c r="D225" t="s">
        <v>14</v>
      </c>
      <c r="E225">
        <v>253</v>
      </c>
    </row>
    <row r="226" spans="1:5" x14ac:dyDescent="0.3">
      <c r="A226" t="s">
        <v>20</v>
      </c>
      <c r="B226">
        <v>165</v>
      </c>
      <c r="D226" t="s">
        <v>14</v>
      </c>
      <c r="E226">
        <v>257</v>
      </c>
    </row>
    <row r="227" spans="1:5" x14ac:dyDescent="0.3">
      <c r="A227" t="s">
        <v>20</v>
      </c>
      <c r="B227">
        <v>165</v>
      </c>
      <c r="D227" t="s">
        <v>14</v>
      </c>
      <c r="E227">
        <v>263</v>
      </c>
    </row>
    <row r="228" spans="1:5" x14ac:dyDescent="0.3">
      <c r="A228" t="s">
        <v>20</v>
      </c>
      <c r="B228">
        <v>165</v>
      </c>
      <c r="D228" t="s">
        <v>14</v>
      </c>
      <c r="E228">
        <v>296</v>
      </c>
    </row>
    <row r="229" spans="1:5" x14ac:dyDescent="0.3">
      <c r="A229" t="s">
        <v>20</v>
      </c>
      <c r="B229">
        <v>165</v>
      </c>
      <c r="D229" t="s">
        <v>14</v>
      </c>
      <c r="E229">
        <v>326</v>
      </c>
    </row>
    <row r="230" spans="1:5" x14ac:dyDescent="0.3">
      <c r="A230" t="s">
        <v>20</v>
      </c>
      <c r="B230">
        <v>166</v>
      </c>
      <c r="D230" t="s">
        <v>14</v>
      </c>
      <c r="E230">
        <v>328</v>
      </c>
    </row>
    <row r="231" spans="1:5" x14ac:dyDescent="0.3">
      <c r="A231" t="s">
        <v>20</v>
      </c>
      <c r="B231">
        <v>168</v>
      </c>
      <c r="D231" t="s">
        <v>14</v>
      </c>
      <c r="E231">
        <v>331</v>
      </c>
    </row>
    <row r="232" spans="1:5" x14ac:dyDescent="0.3">
      <c r="A232" t="s">
        <v>20</v>
      </c>
      <c r="B232">
        <v>168</v>
      </c>
      <c r="D232" t="s">
        <v>14</v>
      </c>
      <c r="E232">
        <v>347</v>
      </c>
    </row>
    <row r="233" spans="1:5" x14ac:dyDescent="0.3">
      <c r="A233" t="s">
        <v>20</v>
      </c>
      <c r="B233">
        <v>169</v>
      </c>
      <c r="D233" t="s">
        <v>14</v>
      </c>
      <c r="E233">
        <v>355</v>
      </c>
    </row>
    <row r="234" spans="1:5" x14ac:dyDescent="0.3">
      <c r="A234" t="s">
        <v>20</v>
      </c>
      <c r="B234">
        <v>170</v>
      </c>
      <c r="D234" t="s">
        <v>14</v>
      </c>
      <c r="E234">
        <v>362</v>
      </c>
    </row>
    <row r="235" spans="1:5" x14ac:dyDescent="0.3">
      <c r="A235" t="s">
        <v>20</v>
      </c>
      <c r="B235">
        <v>170</v>
      </c>
      <c r="D235" t="s">
        <v>14</v>
      </c>
      <c r="E235">
        <v>374</v>
      </c>
    </row>
    <row r="236" spans="1:5" x14ac:dyDescent="0.3">
      <c r="A236" t="s">
        <v>20</v>
      </c>
      <c r="B236">
        <v>170</v>
      </c>
      <c r="D236" t="s">
        <v>14</v>
      </c>
      <c r="E236">
        <v>393</v>
      </c>
    </row>
    <row r="237" spans="1:5" x14ac:dyDescent="0.3">
      <c r="A237" t="s">
        <v>20</v>
      </c>
      <c r="B237">
        <v>172</v>
      </c>
      <c r="D237" t="s">
        <v>14</v>
      </c>
      <c r="E237">
        <v>395</v>
      </c>
    </row>
    <row r="238" spans="1:5" x14ac:dyDescent="0.3">
      <c r="A238" t="s">
        <v>20</v>
      </c>
      <c r="B238">
        <v>173</v>
      </c>
      <c r="D238" t="s">
        <v>14</v>
      </c>
      <c r="E238">
        <v>418</v>
      </c>
    </row>
    <row r="239" spans="1:5" x14ac:dyDescent="0.3">
      <c r="A239" t="s">
        <v>20</v>
      </c>
      <c r="B239">
        <v>174</v>
      </c>
      <c r="D239" t="s">
        <v>14</v>
      </c>
      <c r="E239">
        <v>424</v>
      </c>
    </row>
    <row r="240" spans="1:5" x14ac:dyDescent="0.3">
      <c r="A240" t="s">
        <v>20</v>
      </c>
      <c r="B240">
        <v>174</v>
      </c>
      <c r="D240" t="s">
        <v>14</v>
      </c>
      <c r="E240">
        <v>435</v>
      </c>
    </row>
    <row r="241" spans="1:5" x14ac:dyDescent="0.3">
      <c r="A241" t="s">
        <v>20</v>
      </c>
      <c r="B241">
        <v>175</v>
      </c>
      <c r="D241" t="s">
        <v>14</v>
      </c>
      <c r="E241">
        <v>441</v>
      </c>
    </row>
    <row r="242" spans="1:5" x14ac:dyDescent="0.3">
      <c r="A242" t="s">
        <v>20</v>
      </c>
      <c r="B242">
        <v>176</v>
      </c>
      <c r="D242" t="s">
        <v>14</v>
      </c>
      <c r="E242">
        <v>452</v>
      </c>
    </row>
    <row r="243" spans="1:5" x14ac:dyDescent="0.3">
      <c r="A243" t="s">
        <v>20</v>
      </c>
      <c r="B243">
        <v>179</v>
      </c>
      <c r="D243" t="s">
        <v>14</v>
      </c>
      <c r="E243">
        <v>452</v>
      </c>
    </row>
    <row r="244" spans="1:5" x14ac:dyDescent="0.3">
      <c r="A244" t="s">
        <v>20</v>
      </c>
      <c r="B244">
        <v>180</v>
      </c>
      <c r="D244" t="s">
        <v>14</v>
      </c>
      <c r="E244">
        <v>454</v>
      </c>
    </row>
    <row r="245" spans="1:5" x14ac:dyDescent="0.3">
      <c r="A245" t="s">
        <v>20</v>
      </c>
      <c r="B245">
        <v>180</v>
      </c>
      <c r="D245" t="s">
        <v>14</v>
      </c>
      <c r="E245">
        <v>504</v>
      </c>
    </row>
    <row r="246" spans="1:5" x14ac:dyDescent="0.3">
      <c r="A246" t="s">
        <v>20</v>
      </c>
      <c r="B246">
        <v>180</v>
      </c>
      <c r="D246" t="s">
        <v>14</v>
      </c>
      <c r="E246">
        <v>513</v>
      </c>
    </row>
    <row r="247" spans="1:5" x14ac:dyDescent="0.3">
      <c r="A247" t="s">
        <v>20</v>
      </c>
      <c r="B247">
        <v>180</v>
      </c>
      <c r="D247" t="s">
        <v>14</v>
      </c>
      <c r="E247">
        <v>523</v>
      </c>
    </row>
    <row r="248" spans="1:5" x14ac:dyDescent="0.3">
      <c r="A248" t="s">
        <v>20</v>
      </c>
      <c r="B248">
        <v>181</v>
      </c>
      <c r="D248" t="s">
        <v>14</v>
      </c>
      <c r="E248">
        <v>526</v>
      </c>
    </row>
    <row r="249" spans="1:5" x14ac:dyDescent="0.3">
      <c r="A249" t="s">
        <v>20</v>
      </c>
      <c r="B249">
        <v>181</v>
      </c>
      <c r="D249" t="s">
        <v>14</v>
      </c>
      <c r="E249">
        <v>535</v>
      </c>
    </row>
    <row r="250" spans="1:5" x14ac:dyDescent="0.3">
      <c r="A250" t="s">
        <v>20</v>
      </c>
      <c r="B250">
        <v>182</v>
      </c>
      <c r="D250" t="s">
        <v>14</v>
      </c>
      <c r="E250">
        <v>554</v>
      </c>
    </row>
    <row r="251" spans="1:5" x14ac:dyDescent="0.3">
      <c r="A251" t="s">
        <v>20</v>
      </c>
      <c r="B251">
        <v>183</v>
      </c>
      <c r="D251" t="s">
        <v>14</v>
      </c>
      <c r="E251">
        <v>558</v>
      </c>
    </row>
    <row r="252" spans="1:5" x14ac:dyDescent="0.3">
      <c r="A252" t="s">
        <v>20</v>
      </c>
      <c r="B252">
        <v>183</v>
      </c>
      <c r="D252" t="s">
        <v>14</v>
      </c>
      <c r="E252">
        <v>558</v>
      </c>
    </row>
    <row r="253" spans="1:5" x14ac:dyDescent="0.3">
      <c r="A253" t="s">
        <v>20</v>
      </c>
      <c r="B253">
        <v>184</v>
      </c>
      <c r="D253" t="s">
        <v>14</v>
      </c>
      <c r="E253">
        <v>575</v>
      </c>
    </row>
    <row r="254" spans="1:5" x14ac:dyDescent="0.3">
      <c r="A254" t="s">
        <v>20</v>
      </c>
      <c r="B254">
        <v>185</v>
      </c>
      <c r="D254" t="s">
        <v>14</v>
      </c>
      <c r="E254">
        <v>579</v>
      </c>
    </row>
    <row r="255" spans="1:5" x14ac:dyDescent="0.3">
      <c r="A255" t="s">
        <v>20</v>
      </c>
      <c r="B255">
        <v>186</v>
      </c>
      <c r="D255" t="s">
        <v>14</v>
      </c>
      <c r="E255">
        <v>594</v>
      </c>
    </row>
    <row r="256" spans="1:5" x14ac:dyDescent="0.3">
      <c r="A256" t="s">
        <v>20</v>
      </c>
      <c r="B256">
        <v>186</v>
      </c>
      <c r="D256" t="s">
        <v>14</v>
      </c>
      <c r="E256">
        <v>602</v>
      </c>
    </row>
    <row r="257" spans="1:5" x14ac:dyDescent="0.3">
      <c r="A257" t="s">
        <v>20</v>
      </c>
      <c r="B257">
        <v>186</v>
      </c>
      <c r="D257" t="s">
        <v>14</v>
      </c>
      <c r="E257">
        <v>605</v>
      </c>
    </row>
    <row r="258" spans="1:5" x14ac:dyDescent="0.3">
      <c r="A258" t="s">
        <v>20</v>
      </c>
      <c r="B258">
        <v>186</v>
      </c>
      <c r="D258" t="s">
        <v>14</v>
      </c>
      <c r="E258">
        <v>648</v>
      </c>
    </row>
    <row r="259" spans="1:5" x14ac:dyDescent="0.3">
      <c r="A259" t="s">
        <v>20</v>
      </c>
      <c r="B259">
        <v>186</v>
      </c>
      <c r="D259" t="s">
        <v>14</v>
      </c>
      <c r="E259">
        <v>648</v>
      </c>
    </row>
    <row r="260" spans="1:5" x14ac:dyDescent="0.3">
      <c r="A260" t="s">
        <v>20</v>
      </c>
      <c r="B260">
        <v>187</v>
      </c>
      <c r="D260" t="s">
        <v>14</v>
      </c>
      <c r="E260">
        <v>656</v>
      </c>
    </row>
    <row r="261" spans="1:5" x14ac:dyDescent="0.3">
      <c r="A261" t="s">
        <v>20</v>
      </c>
      <c r="B261">
        <v>189</v>
      </c>
      <c r="D261" t="s">
        <v>14</v>
      </c>
      <c r="E261">
        <v>662</v>
      </c>
    </row>
    <row r="262" spans="1:5" x14ac:dyDescent="0.3">
      <c r="A262" t="s">
        <v>20</v>
      </c>
      <c r="B262">
        <v>189</v>
      </c>
      <c r="D262" t="s">
        <v>14</v>
      </c>
      <c r="E262">
        <v>672</v>
      </c>
    </row>
    <row r="263" spans="1:5" x14ac:dyDescent="0.3">
      <c r="A263" t="s">
        <v>20</v>
      </c>
      <c r="B263">
        <v>190</v>
      </c>
      <c r="D263" t="s">
        <v>14</v>
      </c>
      <c r="E263">
        <v>674</v>
      </c>
    </row>
    <row r="264" spans="1:5" x14ac:dyDescent="0.3">
      <c r="A264" t="s">
        <v>20</v>
      </c>
      <c r="B264">
        <v>190</v>
      </c>
      <c r="D264" t="s">
        <v>14</v>
      </c>
      <c r="E264">
        <v>676</v>
      </c>
    </row>
    <row r="265" spans="1:5" x14ac:dyDescent="0.3">
      <c r="A265" t="s">
        <v>20</v>
      </c>
      <c r="B265">
        <v>191</v>
      </c>
      <c r="D265" t="s">
        <v>14</v>
      </c>
      <c r="E265">
        <v>679</v>
      </c>
    </row>
    <row r="266" spans="1:5" x14ac:dyDescent="0.3">
      <c r="A266" t="s">
        <v>20</v>
      </c>
      <c r="B266">
        <v>191</v>
      </c>
      <c r="D266" t="s">
        <v>14</v>
      </c>
      <c r="E266">
        <v>679</v>
      </c>
    </row>
    <row r="267" spans="1:5" x14ac:dyDescent="0.3">
      <c r="A267" t="s">
        <v>20</v>
      </c>
      <c r="B267">
        <v>191</v>
      </c>
      <c r="D267" t="s">
        <v>14</v>
      </c>
      <c r="E267">
        <v>714</v>
      </c>
    </row>
    <row r="268" spans="1:5" x14ac:dyDescent="0.3">
      <c r="A268" t="s">
        <v>20</v>
      </c>
      <c r="B268">
        <v>192</v>
      </c>
      <c r="D268" t="s">
        <v>14</v>
      </c>
      <c r="E268">
        <v>742</v>
      </c>
    </row>
    <row r="269" spans="1:5" x14ac:dyDescent="0.3">
      <c r="A269" t="s">
        <v>20</v>
      </c>
      <c r="B269">
        <v>192</v>
      </c>
      <c r="D269" t="s">
        <v>14</v>
      </c>
      <c r="E269">
        <v>747</v>
      </c>
    </row>
    <row r="270" spans="1:5" x14ac:dyDescent="0.3">
      <c r="A270" t="s">
        <v>20</v>
      </c>
      <c r="B270">
        <v>193</v>
      </c>
      <c r="D270" t="s">
        <v>14</v>
      </c>
      <c r="E270">
        <v>750</v>
      </c>
    </row>
    <row r="271" spans="1:5" x14ac:dyDescent="0.3">
      <c r="A271" t="s">
        <v>20</v>
      </c>
      <c r="B271">
        <v>194</v>
      </c>
      <c r="D271" t="s">
        <v>14</v>
      </c>
      <c r="E271">
        <v>750</v>
      </c>
    </row>
    <row r="272" spans="1:5" x14ac:dyDescent="0.3">
      <c r="A272" t="s">
        <v>20</v>
      </c>
      <c r="B272">
        <v>194</v>
      </c>
      <c r="D272" t="s">
        <v>14</v>
      </c>
      <c r="E272">
        <v>752</v>
      </c>
    </row>
    <row r="273" spans="1:5" x14ac:dyDescent="0.3">
      <c r="A273" t="s">
        <v>20</v>
      </c>
      <c r="B273">
        <v>194</v>
      </c>
      <c r="D273" t="s">
        <v>14</v>
      </c>
      <c r="E273">
        <v>774</v>
      </c>
    </row>
    <row r="274" spans="1:5" x14ac:dyDescent="0.3">
      <c r="A274" t="s">
        <v>20</v>
      </c>
      <c r="B274">
        <v>194</v>
      </c>
      <c r="D274" t="s">
        <v>14</v>
      </c>
      <c r="E274">
        <v>782</v>
      </c>
    </row>
    <row r="275" spans="1:5" x14ac:dyDescent="0.3">
      <c r="A275" t="s">
        <v>20</v>
      </c>
      <c r="B275">
        <v>195</v>
      </c>
      <c r="D275" t="s">
        <v>14</v>
      </c>
      <c r="E275">
        <v>792</v>
      </c>
    </row>
    <row r="276" spans="1:5" x14ac:dyDescent="0.3">
      <c r="A276" t="s">
        <v>20</v>
      </c>
      <c r="B276">
        <v>195</v>
      </c>
      <c r="D276" t="s">
        <v>14</v>
      </c>
      <c r="E276">
        <v>803</v>
      </c>
    </row>
    <row r="277" spans="1:5" x14ac:dyDescent="0.3">
      <c r="A277" t="s">
        <v>20</v>
      </c>
      <c r="B277">
        <v>196</v>
      </c>
      <c r="D277" t="s">
        <v>14</v>
      </c>
      <c r="E277">
        <v>830</v>
      </c>
    </row>
    <row r="278" spans="1:5" x14ac:dyDescent="0.3">
      <c r="A278" t="s">
        <v>20</v>
      </c>
      <c r="B278">
        <v>198</v>
      </c>
      <c r="D278" t="s">
        <v>14</v>
      </c>
      <c r="E278">
        <v>830</v>
      </c>
    </row>
    <row r="279" spans="1:5" x14ac:dyDescent="0.3">
      <c r="A279" t="s">
        <v>20</v>
      </c>
      <c r="B279">
        <v>198</v>
      </c>
      <c r="D279" t="s">
        <v>14</v>
      </c>
      <c r="E279">
        <v>831</v>
      </c>
    </row>
    <row r="280" spans="1:5" x14ac:dyDescent="0.3">
      <c r="A280" t="s">
        <v>20</v>
      </c>
      <c r="B280">
        <v>198</v>
      </c>
      <c r="D280" t="s">
        <v>14</v>
      </c>
      <c r="E280">
        <v>838</v>
      </c>
    </row>
    <row r="281" spans="1:5" x14ac:dyDescent="0.3">
      <c r="A281" t="s">
        <v>20</v>
      </c>
      <c r="B281">
        <v>199</v>
      </c>
      <c r="D281" t="s">
        <v>14</v>
      </c>
      <c r="E281">
        <v>842</v>
      </c>
    </row>
    <row r="282" spans="1:5" x14ac:dyDescent="0.3">
      <c r="A282" t="s">
        <v>20</v>
      </c>
      <c r="B282">
        <v>199</v>
      </c>
      <c r="D282" t="s">
        <v>14</v>
      </c>
      <c r="E282">
        <v>846</v>
      </c>
    </row>
    <row r="283" spans="1:5" x14ac:dyDescent="0.3">
      <c r="A283" t="s">
        <v>20</v>
      </c>
      <c r="B283">
        <v>199</v>
      </c>
      <c r="D283" t="s">
        <v>14</v>
      </c>
      <c r="E283">
        <v>859</v>
      </c>
    </row>
    <row r="284" spans="1:5" x14ac:dyDescent="0.3">
      <c r="A284" t="s">
        <v>20</v>
      </c>
      <c r="B284">
        <v>201</v>
      </c>
      <c r="D284" t="s">
        <v>14</v>
      </c>
      <c r="E284">
        <v>886</v>
      </c>
    </row>
    <row r="285" spans="1:5" x14ac:dyDescent="0.3">
      <c r="A285" t="s">
        <v>20</v>
      </c>
      <c r="B285">
        <v>202</v>
      </c>
      <c r="D285" t="s">
        <v>14</v>
      </c>
      <c r="E285">
        <v>889</v>
      </c>
    </row>
    <row r="286" spans="1:5" x14ac:dyDescent="0.3">
      <c r="A286" t="s">
        <v>20</v>
      </c>
      <c r="B286">
        <v>202</v>
      </c>
      <c r="D286" t="s">
        <v>14</v>
      </c>
      <c r="E286">
        <v>908</v>
      </c>
    </row>
    <row r="287" spans="1:5" x14ac:dyDescent="0.3">
      <c r="A287" t="s">
        <v>20</v>
      </c>
      <c r="B287">
        <v>203</v>
      </c>
      <c r="D287" t="s">
        <v>14</v>
      </c>
      <c r="E287">
        <v>923</v>
      </c>
    </row>
    <row r="288" spans="1:5" x14ac:dyDescent="0.3">
      <c r="A288" t="s">
        <v>20</v>
      </c>
      <c r="B288">
        <v>203</v>
      </c>
      <c r="D288" t="s">
        <v>14</v>
      </c>
      <c r="E288">
        <v>926</v>
      </c>
    </row>
    <row r="289" spans="1:5" x14ac:dyDescent="0.3">
      <c r="A289" t="s">
        <v>20</v>
      </c>
      <c r="B289">
        <v>205</v>
      </c>
      <c r="D289" t="s">
        <v>14</v>
      </c>
      <c r="E289">
        <v>931</v>
      </c>
    </row>
    <row r="290" spans="1:5" x14ac:dyDescent="0.3">
      <c r="A290" t="s">
        <v>20</v>
      </c>
      <c r="B290">
        <v>206</v>
      </c>
      <c r="D290" t="s">
        <v>14</v>
      </c>
      <c r="E290">
        <v>934</v>
      </c>
    </row>
    <row r="291" spans="1:5" x14ac:dyDescent="0.3">
      <c r="A291" t="s">
        <v>20</v>
      </c>
      <c r="B291">
        <v>207</v>
      </c>
      <c r="D291" t="s">
        <v>14</v>
      </c>
      <c r="E291">
        <v>940</v>
      </c>
    </row>
    <row r="292" spans="1:5" x14ac:dyDescent="0.3">
      <c r="A292" t="s">
        <v>20</v>
      </c>
      <c r="B292">
        <v>207</v>
      </c>
      <c r="D292" t="s">
        <v>14</v>
      </c>
      <c r="E292">
        <v>941</v>
      </c>
    </row>
    <row r="293" spans="1:5" x14ac:dyDescent="0.3">
      <c r="A293" t="s">
        <v>20</v>
      </c>
      <c r="B293">
        <v>209</v>
      </c>
      <c r="D293" t="s">
        <v>14</v>
      </c>
      <c r="E293">
        <v>955</v>
      </c>
    </row>
    <row r="294" spans="1:5" x14ac:dyDescent="0.3">
      <c r="A294" t="s">
        <v>20</v>
      </c>
      <c r="B294">
        <v>210</v>
      </c>
      <c r="D294" t="s">
        <v>14</v>
      </c>
      <c r="E294">
        <v>1000</v>
      </c>
    </row>
    <row r="295" spans="1:5" x14ac:dyDescent="0.3">
      <c r="A295" t="s">
        <v>20</v>
      </c>
      <c r="B295">
        <v>211</v>
      </c>
      <c r="D295" t="s">
        <v>14</v>
      </c>
      <c r="E295">
        <v>1028</v>
      </c>
    </row>
    <row r="296" spans="1:5" x14ac:dyDescent="0.3">
      <c r="A296" t="s">
        <v>20</v>
      </c>
      <c r="B296">
        <v>211</v>
      </c>
      <c r="D296" t="s">
        <v>14</v>
      </c>
      <c r="E296">
        <v>1059</v>
      </c>
    </row>
    <row r="297" spans="1:5" x14ac:dyDescent="0.3">
      <c r="A297" t="s">
        <v>20</v>
      </c>
      <c r="B297">
        <v>214</v>
      </c>
      <c r="D297" t="s">
        <v>14</v>
      </c>
      <c r="E297">
        <v>1063</v>
      </c>
    </row>
    <row r="298" spans="1:5" x14ac:dyDescent="0.3">
      <c r="A298" t="s">
        <v>20</v>
      </c>
      <c r="B298">
        <v>216</v>
      </c>
      <c r="D298" t="s">
        <v>14</v>
      </c>
      <c r="E298">
        <v>1068</v>
      </c>
    </row>
    <row r="299" spans="1:5" x14ac:dyDescent="0.3">
      <c r="A299" t="s">
        <v>20</v>
      </c>
      <c r="B299">
        <v>217</v>
      </c>
      <c r="D299" t="s">
        <v>14</v>
      </c>
      <c r="E299">
        <v>1072</v>
      </c>
    </row>
    <row r="300" spans="1:5" x14ac:dyDescent="0.3">
      <c r="A300" t="s">
        <v>20</v>
      </c>
      <c r="B300">
        <v>218</v>
      </c>
      <c r="D300" t="s">
        <v>14</v>
      </c>
      <c r="E300">
        <v>1120</v>
      </c>
    </row>
    <row r="301" spans="1:5" x14ac:dyDescent="0.3">
      <c r="A301" t="s">
        <v>20</v>
      </c>
      <c r="B301">
        <v>218</v>
      </c>
      <c r="D301" t="s">
        <v>14</v>
      </c>
      <c r="E301">
        <v>1121</v>
      </c>
    </row>
    <row r="302" spans="1:5" x14ac:dyDescent="0.3">
      <c r="A302" t="s">
        <v>20</v>
      </c>
      <c r="B302">
        <v>219</v>
      </c>
      <c r="D302" t="s">
        <v>14</v>
      </c>
      <c r="E302">
        <v>1130</v>
      </c>
    </row>
    <row r="303" spans="1:5" x14ac:dyDescent="0.3">
      <c r="A303" t="s">
        <v>20</v>
      </c>
      <c r="B303">
        <v>220</v>
      </c>
      <c r="D303" t="s">
        <v>14</v>
      </c>
      <c r="E303">
        <v>1181</v>
      </c>
    </row>
    <row r="304" spans="1:5" x14ac:dyDescent="0.3">
      <c r="A304" t="s">
        <v>20</v>
      </c>
      <c r="B304">
        <v>220</v>
      </c>
      <c r="D304" t="s">
        <v>14</v>
      </c>
      <c r="E304">
        <v>1194</v>
      </c>
    </row>
    <row r="305" spans="1:5" x14ac:dyDescent="0.3">
      <c r="A305" t="s">
        <v>20</v>
      </c>
      <c r="B305">
        <v>221</v>
      </c>
      <c r="D305" t="s">
        <v>14</v>
      </c>
      <c r="E305">
        <v>1198</v>
      </c>
    </row>
    <row r="306" spans="1:5" x14ac:dyDescent="0.3">
      <c r="A306" t="s">
        <v>20</v>
      </c>
      <c r="B306">
        <v>221</v>
      </c>
      <c r="D306" t="s">
        <v>14</v>
      </c>
      <c r="E306">
        <v>1220</v>
      </c>
    </row>
    <row r="307" spans="1:5" x14ac:dyDescent="0.3">
      <c r="A307" t="s">
        <v>20</v>
      </c>
      <c r="B307">
        <v>222</v>
      </c>
      <c r="D307" t="s">
        <v>14</v>
      </c>
      <c r="E307">
        <v>1221</v>
      </c>
    </row>
    <row r="308" spans="1:5" x14ac:dyDescent="0.3">
      <c r="A308" t="s">
        <v>20</v>
      </c>
      <c r="B308">
        <v>222</v>
      </c>
      <c r="D308" t="s">
        <v>14</v>
      </c>
      <c r="E308">
        <v>1225</v>
      </c>
    </row>
    <row r="309" spans="1:5" x14ac:dyDescent="0.3">
      <c r="A309" t="s">
        <v>20</v>
      </c>
      <c r="B309">
        <v>223</v>
      </c>
      <c r="D309" t="s">
        <v>14</v>
      </c>
      <c r="E309">
        <v>1229</v>
      </c>
    </row>
    <row r="310" spans="1:5" x14ac:dyDescent="0.3">
      <c r="A310" t="s">
        <v>20</v>
      </c>
      <c r="B310">
        <v>225</v>
      </c>
      <c r="D310" t="s">
        <v>14</v>
      </c>
      <c r="E310">
        <v>1257</v>
      </c>
    </row>
    <row r="311" spans="1:5" x14ac:dyDescent="0.3">
      <c r="A311" t="s">
        <v>20</v>
      </c>
      <c r="B311">
        <v>226</v>
      </c>
      <c r="D311" t="s">
        <v>14</v>
      </c>
      <c r="E311">
        <v>1258</v>
      </c>
    </row>
    <row r="312" spans="1:5" x14ac:dyDescent="0.3">
      <c r="A312" t="s">
        <v>20</v>
      </c>
      <c r="B312">
        <v>226</v>
      </c>
      <c r="D312" t="s">
        <v>14</v>
      </c>
      <c r="E312">
        <v>1274</v>
      </c>
    </row>
    <row r="313" spans="1:5" x14ac:dyDescent="0.3">
      <c r="A313" t="s">
        <v>20</v>
      </c>
      <c r="B313">
        <v>227</v>
      </c>
      <c r="D313" t="s">
        <v>14</v>
      </c>
      <c r="E313">
        <v>1296</v>
      </c>
    </row>
    <row r="314" spans="1:5" x14ac:dyDescent="0.3">
      <c r="A314" t="s">
        <v>20</v>
      </c>
      <c r="B314">
        <v>233</v>
      </c>
      <c r="D314" t="s">
        <v>14</v>
      </c>
      <c r="E314">
        <v>1335</v>
      </c>
    </row>
    <row r="315" spans="1:5" x14ac:dyDescent="0.3">
      <c r="A315" t="s">
        <v>20</v>
      </c>
      <c r="B315">
        <v>234</v>
      </c>
      <c r="D315" t="s">
        <v>14</v>
      </c>
      <c r="E315">
        <v>1368</v>
      </c>
    </row>
    <row r="316" spans="1:5" x14ac:dyDescent="0.3">
      <c r="A316" t="s">
        <v>20</v>
      </c>
      <c r="B316">
        <v>235</v>
      </c>
      <c r="D316" t="s">
        <v>14</v>
      </c>
      <c r="E316">
        <v>1439</v>
      </c>
    </row>
    <row r="317" spans="1:5" x14ac:dyDescent="0.3">
      <c r="A317" t="s">
        <v>20</v>
      </c>
      <c r="B317">
        <v>236</v>
      </c>
      <c r="D317" t="s">
        <v>14</v>
      </c>
      <c r="E317">
        <v>1467</v>
      </c>
    </row>
    <row r="318" spans="1:5" x14ac:dyDescent="0.3">
      <c r="A318" t="s">
        <v>20</v>
      </c>
      <c r="B318">
        <v>236</v>
      </c>
      <c r="D318" t="s">
        <v>14</v>
      </c>
      <c r="E318">
        <v>1467</v>
      </c>
    </row>
    <row r="319" spans="1:5" x14ac:dyDescent="0.3">
      <c r="A319" t="s">
        <v>20</v>
      </c>
      <c r="B319">
        <v>237</v>
      </c>
      <c r="D319" t="s">
        <v>14</v>
      </c>
      <c r="E319">
        <v>1482</v>
      </c>
    </row>
    <row r="320" spans="1:5" x14ac:dyDescent="0.3">
      <c r="A320" t="s">
        <v>20</v>
      </c>
      <c r="B320">
        <v>238</v>
      </c>
      <c r="D320" t="s">
        <v>14</v>
      </c>
      <c r="E320">
        <v>1538</v>
      </c>
    </row>
    <row r="321" spans="1:5" x14ac:dyDescent="0.3">
      <c r="A321" t="s">
        <v>20</v>
      </c>
      <c r="B321">
        <v>238</v>
      </c>
      <c r="D321" t="s">
        <v>14</v>
      </c>
      <c r="E321">
        <v>1596</v>
      </c>
    </row>
    <row r="322" spans="1:5" x14ac:dyDescent="0.3">
      <c r="A322" t="s">
        <v>20</v>
      </c>
      <c r="B322">
        <v>239</v>
      </c>
      <c r="D322" t="s">
        <v>14</v>
      </c>
      <c r="E322">
        <v>1608</v>
      </c>
    </row>
    <row r="323" spans="1:5" x14ac:dyDescent="0.3">
      <c r="A323" t="s">
        <v>20</v>
      </c>
      <c r="B323">
        <v>241</v>
      </c>
      <c r="D323" t="s">
        <v>14</v>
      </c>
      <c r="E323">
        <v>1625</v>
      </c>
    </row>
    <row r="324" spans="1:5" x14ac:dyDescent="0.3">
      <c r="A324" t="s">
        <v>20</v>
      </c>
      <c r="B324">
        <v>244</v>
      </c>
      <c r="D324" t="s">
        <v>14</v>
      </c>
      <c r="E324">
        <v>1657</v>
      </c>
    </row>
    <row r="325" spans="1:5" x14ac:dyDescent="0.3">
      <c r="A325" t="s">
        <v>20</v>
      </c>
      <c r="B325">
        <v>244</v>
      </c>
      <c r="D325" t="s">
        <v>14</v>
      </c>
      <c r="E325">
        <v>1684</v>
      </c>
    </row>
    <row r="326" spans="1:5" x14ac:dyDescent="0.3">
      <c r="A326" t="s">
        <v>20</v>
      </c>
      <c r="B326">
        <v>245</v>
      </c>
      <c r="D326" t="s">
        <v>14</v>
      </c>
      <c r="E326">
        <v>1691</v>
      </c>
    </row>
    <row r="327" spans="1:5" x14ac:dyDescent="0.3">
      <c r="A327" t="s">
        <v>20</v>
      </c>
      <c r="B327">
        <v>246</v>
      </c>
      <c r="D327" t="s">
        <v>14</v>
      </c>
      <c r="E327">
        <v>1748</v>
      </c>
    </row>
    <row r="328" spans="1:5" x14ac:dyDescent="0.3">
      <c r="A328" t="s">
        <v>20</v>
      </c>
      <c r="B328">
        <v>246</v>
      </c>
      <c r="D328" t="s">
        <v>14</v>
      </c>
      <c r="E328">
        <v>1758</v>
      </c>
    </row>
    <row r="329" spans="1:5" x14ac:dyDescent="0.3">
      <c r="A329" t="s">
        <v>20</v>
      </c>
      <c r="B329">
        <v>247</v>
      </c>
      <c r="D329" t="s">
        <v>14</v>
      </c>
      <c r="E329">
        <v>1784</v>
      </c>
    </row>
    <row r="330" spans="1:5" x14ac:dyDescent="0.3">
      <c r="A330" t="s">
        <v>20</v>
      </c>
      <c r="B330">
        <v>247</v>
      </c>
      <c r="D330" t="s">
        <v>14</v>
      </c>
      <c r="E330">
        <v>1790</v>
      </c>
    </row>
    <row r="331" spans="1:5" x14ac:dyDescent="0.3">
      <c r="A331" t="s">
        <v>20</v>
      </c>
      <c r="B331">
        <v>249</v>
      </c>
      <c r="D331" t="s">
        <v>14</v>
      </c>
      <c r="E331">
        <v>1796</v>
      </c>
    </row>
    <row r="332" spans="1:5" x14ac:dyDescent="0.3">
      <c r="A332" t="s">
        <v>20</v>
      </c>
      <c r="B332">
        <v>249</v>
      </c>
      <c r="D332" t="s">
        <v>14</v>
      </c>
      <c r="E332">
        <v>1825</v>
      </c>
    </row>
    <row r="333" spans="1:5" x14ac:dyDescent="0.3">
      <c r="A333" t="s">
        <v>20</v>
      </c>
      <c r="B333">
        <v>250</v>
      </c>
      <c r="D333" t="s">
        <v>14</v>
      </c>
      <c r="E333">
        <v>1886</v>
      </c>
    </row>
    <row r="334" spans="1:5" x14ac:dyDescent="0.3">
      <c r="A334" t="s">
        <v>20</v>
      </c>
      <c r="B334">
        <v>252</v>
      </c>
      <c r="D334" t="s">
        <v>14</v>
      </c>
      <c r="E334">
        <v>1910</v>
      </c>
    </row>
    <row r="335" spans="1:5" x14ac:dyDescent="0.3">
      <c r="A335" t="s">
        <v>20</v>
      </c>
      <c r="B335">
        <v>253</v>
      </c>
      <c r="D335" t="s">
        <v>14</v>
      </c>
      <c r="E335">
        <v>1979</v>
      </c>
    </row>
    <row r="336" spans="1:5" x14ac:dyDescent="0.3">
      <c r="A336" t="s">
        <v>20</v>
      </c>
      <c r="B336">
        <v>254</v>
      </c>
      <c r="D336" t="s">
        <v>14</v>
      </c>
      <c r="E336">
        <v>1999</v>
      </c>
    </row>
    <row r="337" spans="1:5" x14ac:dyDescent="0.3">
      <c r="A337" t="s">
        <v>20</v>
      </c>
      <c r="B337">
        <v>255</v>
      </c>
      <c r="D337" t="s">
        <v>14</v>
      </c>
      <c r="E337">
        <v>2025</v>
      </c>
    </row>
    <row r="338" spans="1:5" x14ac:dyDescent="0.3">
      <c r="A338" t="s">
        <v>20</v>
      </c>
      <c r="B338">
        <v>261</v>
      </c>
      <c r="D338" t="s">
        <v>14</v>
      </c>
      <c r="E338">
        <v>2062</v>
      </c>
    </row>
    <row r="339" spans="1:5" x14ac:dyDescent="0.3">
      <c r="A339" t="s">
        <v>20</v>
      </c>
      <c r="B339">
        <v>261</v>
      </c>
      <c r="D339" t="s">
        <v>14</v>
      </c>
      <c r="E339">
        <v>2072</v>
      </c>
    </row>
    <row r="340" spans="1:5" x14ac:dyDescent="0.3">
      <c r="A340" t="s">
        <v>20</v>
      </c>
      <c r="B340">
        <v>264</v>
      </c>
      <c r="D340" t="s">
        <v>14</v>
      </c>
      <c r="E340">
        <v>2108</v>
      </c>
    </row>
    <row r="341" spans="1:5" x14ac:dyDescent="0.3">
      <c r="A341" t="s">
        <v>20</v>
      </c>
      <c r="B341">
        <v>266</v>
      </c>
      <c r="D341" t="s">
        <v>14</v>
      </c>
      <c r="E341">
        <v>2176</v>
      </c>
    </row>
    <row r="342" spans="1:5" x14ac:dyDescent="0.3">
      <c r="A342" t="s">
        <v>20</v>
      </c>
      <c r="B342">
        <v>268</v>
      </c>
      <c r="D342" t="s">
        <v>14</v>
      </c>
      <c r="E342">
        <v>2179</v>
      </c>
    </row>
    <row r="343" spans="1:5" x14ac:dyDescent="0.3">
      <c r="A343" t="s">
        <v>20</v>
      </c>
      <c r="B343">
        <v>269</v>
      </c>
      <c r="D343" t="s">
        <v>14</v>
      </c>
      <c r="E343">
        <v>2201</v>
      </c>
    </row>
    <row r="344" spans="1:5" x14ac:dyDescent="0.3">
      <c r="A344" t="s">
        <v>20</v>
      </c>
      <c r="B344">
        <v>270</v>
      </c>
      <c r="D344" t="s">
        <v>14</v>
      </c>
      <c r="E344">
        <v>2253</v>
      </c>
    </row>
    <row r="345" spans="1:5" x14ac:dyDescent="0.3">
      <c r="A345" t="s">
        <v>20</v>
      </c>
      <c r="B345">
        <v>272</v>
      </c>
      <c r="D345" t="s">
        <v>14</v>
      </c>
      <c r="E345">
        <v>2307</v>
      </c>
    </row>
    <row r="346" spans="1:5" x14ac:dyDescent="0.3">
      <c r="A346" t="s">
        <v>20</v>
      </c>
      <c r="B346">
        <v>275</v>
      </c>
      <c r="D346" t="s">
        <v>14</v>
      </c>
      <c r="E346">
        <v>2468</v>
      </c>
    </row>
    <row r="347" spans="1:5" x14ac:dyDescent="0.3">
      <c r="A347" t="s">
        <v>20</v>
      </c>
      <c r="B347">
        <v>279</v>
      </c>
      <c r="D347" t="s">
        <v>14</v>
      </c>
      <c r="E347">
        <v>2604</v>
      </c>
    </row>
    <row r="348" spans="1:5" x14ac:dyDescent="0.3">
      <c r="A348" t="s">
        <v>20</v>
      </c>
      <c r="B348">
        <v>280</v>
      </c>
      <c r="D348" t="s">
        <v>14</v>
      </c>
      <c r="E348">
        <v>2690</v>
      </c>
    </row>
    <row r="349" spans="1:5" x14ac:dyDescent="0.3">
      <c r="A349" t="s">
        <v>20</v>
      </c>
      <c r="B349">
        <v>282</v>
      </c>
      <c r="D349" t="s">
        <v>14</v>
      </c>
      <c r="E349">
        <v>2779</v>
      </c>
    </row>
    <row r="350" spans="1:5" x14ac:dyDescent="0.3">
      <c r="A350" t="s">
        <v>20</v>
      </c>
      <c r="B350">
        <v>288</v>
      </c>
      <c r="D350" t="s">
        <v>14</v>
      </c>
      <c r="E350">
        <v>2915</v>
      </c>
    </row>
    <row r="351" spans="1:5" x14ac:dyDescent="0.3">
      <c r="A351" t="s">
        <v>20</v>
      </c>
      <c r="B351">
        <v>290</v>
      </c>
      <c r="D351" t="s">
        <v>14</v>
      </c>
      <c r="E351">
        <v>2928</v>
      </c>
    </row>
    <row r="352" spans="1:5" x14ac:dyDescent="0.3">
      <c r="A352" t="s">
        <v>20</v>
      </c>
      <c r="B352">
        <v>295</v>
      </c>
      <c r="D352" t="s">
        <v>14</v>
      </c>
      <c r="E352">
        <v>2955</v>
      </c>
    </row>
    <row r="353" spans="1:5" x14ac:dyDescent="0.3">
      <c r="A353" t="s">
        <v>20</v>
      </c>
      <c r="B353">
        <v>296</v>
      </c>
      <c r="D353" t="s">
        <v>14</v>
      </c>
      <c r="E353">
        <v>3015</v>
      </c>
    </row>
    <row r="354" spans="1:5" x14ac:dyDescent="0.3">
      <c r="A354" t="s">
        <v>20</v>
      </c>
      <c r="B354">
        <v>297</v>
      </c>
      <c r="D354" t="s">
        <v>14</v>
      </c>
      <c r="E354">
        <v>3182</v>
      </c>
    </row>
    <row r="355" spans="1:5" x14ac:dyDescent="0.3">
      <c r="A355" t="s">
        <v>20</v>
      </c>
      <c r="B355">
        <v>299</v>
      </c>
      <c r="D355" t="s">
        <v>14</v>
      </c>
      <c r="E355">
        <v>3304</v>
      </c>
    </row>
    <row r="356" spans="1:5" x14ac:dyDescent="0.3">
      <c r="A356" t="s">
        <v>20</v>
      </c>
      <c r="B356">
        <v>300</v>
      </c>
      <c r="D356" t="s">
        <v>14</v>
      </c>
      <c r="E356">
        <v>3387</v>
      </c>
    </row>
    <row r="357" spans="1:5" x14ac:dyDescent="0.3">
      <c r="A357" t="s">
        <v>20</v>
      </c>
      <c r="B357">
        <v>300</v>
      </c>
      <c r="D357" t="s">
        <v>14</v>
      </c>
      <c r="E357">
        <v>3410</v>
      </c>
    </row>
    <row r="358" spans="1:5" x14ac:dyDescent="0.3">
      <c r="A358" t="s">
        <v>20</v>
      </c>
      <c r="B358">
        <v>303</v>
      </c>
      <c r="D358" t="s">
        <v>14</v>
      </c>
      <c r="E358">
        <v>3483</v>
      </c>
    </row>
    <row r="359" spans="1:5" x14ac:dyDescent="0.3">
      <c r="A359" t="s">
        <v>20</v>
      </c>
      <c r="B359">
        <v>307</v>
      </c>
      <c r="D359" t="s">
        <v>14</v>
      </c>
      <c r="E359">
        <v>3868</v>
      </c>
    </row>
    <row r="360" spans="1:5" x14ac:dyDescent="0.3">
      <c r="A360" t="s">
        <v>20</v>
      </c>
      <c r="B360">
        <v>307</v>
      </c>
      <c r="D360" t="s">
        <v>14</v>
      </c>
      <c r="E360">
        <v>4405</v>
      </c>
    </row>
    <row r="361" spans="1:5" x14ac:dyDescent="0.3">
      <c r="A361" t="s">
        <v>20</v>
      </c>
      <c r="B361">
        <v>316</v>
      </c>
      <c r="D361" t="s">
        <v>14</v>
      </c>
      <c r="E361">
        <v>4428</v>
      </c>
    </row>
    <row r="362" spans="1:5" x14ac:dyDescent="0.3">
      <c r="A362" t="s">
        <v>20</v>
      </c>
      <c r="B362">
        <v>323</v>
      </c>
      <c r="D362" t="s">
        <v>14</v>
      </c>
      <c r="E362">
        <v>4697</v>
      </c>
    </row>
    <row r="363" spans="1:5" x14ac:dyDescent="0.3">
      <c r="A363" t="s">
        <v>20</v>
      </c>
      <c r="B363">
        <v>329</v>
      </c>
      <c r="D363" t="s">
        <v>14</v>
      </c>
      <c r="E363">
        <v>5497</v>
      </c>
    </row>
    <row r="364" spans="1:5" x14ac:dyDescent="0.3">
      <c r="A364" t="s">
        <v>20</v>
      </c>
      <c r="B364">
        <v>330</v>
      </c>
      <c r="D364" t="s">
        <v>14</v>
      </c>
      <c r="E364">
        <v>5681</v>
      </c>
    </row>
    <row r="365" spans="1:5" x14ac:dyDescent="0.3">
      <c r="A365" t="s">
        <v>20</v>
      </c>
      <c r="B365">
        <v>331</v>
      </c>
      <c r="D365" t="s">
        <v>14</v>
      </c>
      <c r="E365">
        <v>6080</v>
      </c>
    </row>
    <row r="366" spans="1:5" x14ac:dyDescent="0.3">
      <c r="A366" t="s">
        <v>20</v>
      </c>
      <c r="B366">
        <v>336</v>
      </c>
    </row>
    <row r="367" spans="1:5" x14ac:dyDescent="0.3">
      <c r="A367" t="s">
        <v>20</v>
      </c>
      <c r="B367">
        <v>337</v>
      </c>
    </row>
    <row r="368" spans="1:5" x14ac:dyDescent="0.3">
      <c r="A368" t="s">
        <v>20</v>
      </c>
      <c r="B368">
        <v>340</v>
      </c>
    </row>
    <row r="369" spans="1:2" x14ac:dyDescent="0.3">
      <c r="A369" t="s">
        <v>20</v>
      </c>
      <c r="B369">
        <v>361</v>
      </c>
    </row>
    <row r="370" spans="1:2" x14ac:dyDescent="0.3">
      <c r="A370" t="s">
        <v>20</v>
      </c>
      <c r="B370">
        <v>363</v>
      </c>
    </row>
    <row r="371" spans="1:2" x14ac:dyDescent="0.3">
      <c r="A371" t="s">
        <v>20</v>
      </c>
      <c r="B371">
        <v>366</v>
      </c>
    </row>
    <row r="372" spans="1:2" x14ac:dyDescent="0.3">
      <c r="A372" t="s">
        <v>20</v>
      </c>
      <c r="B372">
        <v>369</v>
      </c>
    </row>
    <row r="373" spans="1:2" x14ac:dyDescent="0.3">
      <c r="A373" t="s">
        <v>20</v>
      </c>
      <c r="B373">
        <v>374</v>
      </c>
    </row>
    <row r="374" spans="1:2" x14ac:dyDescent="0.3">
      <c r="A374" t="s">
        <v>20</v>
      </c>
      <c r="B374">
        <v>375</v>
      </c>
    </row>
    <row r="375" spans="1:2" x14ac:dyDescent="0.3">
      <c r="A375" t="s">
        <v>20</v>
      </c>
      <c r="B375">
        <v>381</v>
      </c>
    </row>
    <row r="376" spans="1:2" x14ac:dyDescent="0.3">
      <c r="A376" t="s">
        <v>20</v>
      </c>
      <c r="B376">
        <v>381</v>
      </c>
    </row>
    <row r="377" spans="1:2" x14ac:dyDescent="0.3">
      <c r="A377" t="s">
        <v>20</v>
      </c>
      <c r="B377">
        <v>393</v>
      </c>
    </row>
    <row r="378" spans="1:2" x14ac:dyDescent="0.3">
      <c r="A378" t="s">
        <v>20</v>
      </c>
      <c r="B378">
        <v>397</v>
      </c>
    </row>
    <row r="379" spans="1:2" x14ac:dyDescent="0.3">
      <c r="A379" t="s">
        <v>20</v>
      </c>
      <c r="B379">
        <v>409</v>
      </c>
    </row>
    <row r="380" spans="1:2" x14ac:dyDescent="0.3">
      <c r="A380" t="s">
        <v>20</v>
      </c>
      <c r="B380">
        <v>411</v>
      </c>
    </row>
    <row r="381" spans="1:2" x14ac:dyDescent="0.3">
      <c r="A381" t="s">
        <v>20</v>
      </c>
      <c r="B381">
        <v>419</v>
      </c>
    </row>
    <row r="382" spans="1:2" x14ac:dyDescent="0.3">
      <c r="A382" t="s">
        <v>20</v>
      </c>
      <c r="B382">
        <v>432</v>
      </c>
    </row>
    <row r="383" spans="1:2" x14ac:dyDescent="0.3">
      <c r="A383" t="s">
        <v>20</v>
      </c>
      <c r="B383">
        <v>452</v>
      </c>
    </row>
    <row r="384" spans="1:2" x14ac:dyDescent="0.3">
      <c r="A384" t="s">
        <v>20</v>
      </c>
      <c r="B384">
        <v>454</v>
      </c>
    </row>
    <row r="385" spans="1:2" x14ac:dyDescent="0.3">
      <c r="A385" t="s">
        <v>20</v>
      </c>
      <c r="B385">
        <v>460</v>
      </c>
    </row>
    <row r="386" spans="1:2" x14ac:dyDescent="0.3">
      <c r="A386" t="s">
        <v>20</v>
      </c>
      <c r="B386">
        <v>462</v>
      </c>
    </row>
    <row r="387" spans="1:2" x14ac:dyDescent="0.3">
      <c r="A387" t="s">
        <v>20</v>
      </c>
      <c r="B387">
        <v>470</v>
      </c>
    </row>
    <row r="388" spans="1:2" x14ac:dyDescent="0.3">
      <c r="A388" t="s">
        <v>20</v>
      </c>
      <c r="B388">
        <v>480</v>
      </c>
    </row>
    <row r="389" spans="1:2" x14ac:dyDescent="0.3">
      <c r="A389" t="s">
        <v>20</v>
      </c>
      <c r="B389">
        <v>484</v>
      </c>
    </row>
    <row r="390" spans="1:2" x14ac:dyDescent="0.3">
      <c r="A390" t="s">
        <v>20</v>
      </c>
      <c r="B390">
        <v>498</v>
      </c>
    </row>
    <row r="391" spans="1:2" x14ac:dyDescent="0.3">
      <c r="A391" t="s">
        <v>20</v>
      </c>
      <c r="B391">
        <v>524</v>
      </c>
    </row>
    <row r="392" spans="1:2" x14ac:dyDescent="0.3">
      <c r="A392" t="s">
        <v>20</v>
      </c>
      <c r="B392">
        <v>533</v>
      </c>
    </row>
    <row r="393" spans="1:2" x14ac:dyDescent="0.3">
      <c r="A393" t="s">
        <v>20</v>
      </c>
      <c r="B393">
        <v>536</v>
      </c>
    </row>
    <row r="394" spans="1:2" x14ac:dyDescent="0.3">
      <c r="A394" t="s">
        <v>20</v>
      </c>
      <c r="B394">
        <v>546</v>
      </c>
    </row>
    <row r="395" spans="1:2" x14ac:dyDescent="0.3">
      <c r="A395" t="s">
        <v>20</v>
      </c>
      <c r="B395">
        <v>554</v>
      </c>
    </row>
    <row r="396" spans="1:2" x14ac:dyDescent="0.3">
      <c r="A396" t="s">
        <v>20</v>
      </c>
      <c r="B396">
        <v>555</v>
      </c>
    </row>
    <row r="397" spans="1:2" x14ac:dyDescent="0.3">
      <c r="A397" t="s">
        <v>20</v>
      </c>
      <c r="B397">
        <v>589</v>
      </c>
    </row>
    <row r="398" spans="1:2" x14ac:dyDescent="0.3">
      <c r="A398" t="s">
        <v>20</v>
      </c>
      <c r="B398">
        <v>645</v>
      </c>
    </row>
    <row r="399" spans="1:2" x14ac:dyDescent="0.3">
      <c r="A399" t="s">
        <v>20</v>
      </c>
      <c r="B399">
        <v>659</v>
      </c>
    </row>
    <row r="400" spans="1:2" x14ac:dyDescent="0.3">
      <c r="A400" t="s">
        <v>20</v>
      </c>
      <c r="B400">
        <v>676</v>
      </c>
    </row>
    <row r="401" spans="1:2" x14ac:dyDescent="0.3">
      <c r="A401" t="s">
        <v>20</v>
      </c>
      <c r="B401">
        <v>723</v>
      </c>
    </row>
    <row r="402" spans="1:2" x14ac:dyDescent="0.3">
      <c r="A402" t="s">
        <v>20</v>
      </c>
      <c r="B402">
        <v>762</v>
      </c>
    </row>
    <row r="403" spans="1:2" x14ac:dyDescent="0.3">
      <c r="A403" t="s">
        <v>20</v>
      </c>
      <c r="B403">
        <v>768</v>
      </c>
    </row>
    <row r="404" spans="1:2" x14ac:dyDescent="0.3">
      <c r="A404" t="s">
        <v>20</v>
      </c>
      <c r="B404">
        <v>820</v>
      </c>
    </row>
    <row r="405" spans="1:2" x14ac:dyDescent="0.3">
      <c r="A405" t="s">
        <v>20</v>
      </c>
      <c r="B405">
        <v>890</v>
      </c>
    </row>
    <row r="406" spans="1:2" x14ac:dyDescent="0.3">
      <c r="A406" t="s">
        <v>20</v>
      </c>
      <c r="B406">
        <v>903</v>
      </c>
    </row>
    <row r="407" spans="1:2" x14ac:dyDescent="0.3">
      <c r="A407" t="s">
        <v>20</v>
      </c>
      <c r="B407">
        <v>909</v>
      </c>
    </row>
    <row r="408" spans="1:2" x14ac:dyDescent="0.3">
      <c r="A408" t="s">
        <v>20</v>
      </c>
      <c r="B408">
        <v>943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1015</v>
      </c>
    </row>
    <row r="411" spans="1:2" x14ac:dyDescent="0.3">
      <c r="A411" t="s">
        <v>20</v>
      </c>
      <c r="B411">
        <v>1022</v>
      </c>
    </row>
    <row r="412" spans="1:2" x14ac:dyDescent="0.3">
      <c r="A412" t="s">
        <v>20</v>
      </c>
      <c r="B412">
        <v>1052</v>
      </c>
    </row>
    <row r="413" spans="1:2" x14ac:dyDescent="0.3">
      <c r="A413" t="s">
        <v>20</v>
      </c>
      <c r="B413">
        <v>1071</v>
      </c>
    </row>
    <row r="414" spans="1:2" x14ac:dyDescent="0.3">
      <c r="A414" t="s">
        <v>20</v>
      </c>
      <c r="B414">
        <v>1071</v>
      </c>
    </row>
    <row r="415" spans="1:2" x14ac:dyDescent="0.3">
      <c r="A415" t="s">
        <v>20</v>
      </c>
      <c r="B415">
        <v>1073</v>
      </c>
    </row>
    <row r="416" spans="1:2" x14ac:dyDescent="0.3">
      <c r="A416" t="s">
        <v>20</v>
      </c>
      <c r="B416">
        <v>1095</v>
      </c>
    </row>
    <row r="417" spans="1:2" x14ac:dyDescent="0.3">
      <c r="A417" t="s">
        <v>20</v>
      </c>
      <c r="B417">
        <v>1101</v>
      </c>
    </row>
    <row r="418" spans="1:2" x14ac:dyDescent="0.3">
      <c r="A418" t="s">
        <v>20</v>
      </c>
      <c r="B418">
        <v>1113</v>
      </c>
    </row>
    <row r="419" spans="1:2" x14ac:dyDescent="0.3">
      <c r="A419" t="s">
        <v>20</v>
      </c>
      <c r="B419">
        <v>1137</v>
      </c>
    </row>
    <row r="420" spans="1:2" x14ac:dyDescent="0.3">
      <c r="A420" t="s">
        <v>20</v>
      </c>
      <c r="B420">
        <v>1140</v>
      </c>
    </row>
    <row r="421" spans="1:2" x14ac:dyDescent="0.3">
      <c r="A421" t="s">
        <v>20</v>
      </c>
      <c r="B421">
        <v>1152</v>
      </c>
    </row>
    <row r="422" spans="1:2" x14ac:dyDescent="0.3">
      <c r="A422" t="s">
        <v>20</v>
      </c>
      <c r="B422">
        <v>1170</v>
      </c>
    </row>
    <row r="423" spans="1:2" x14ac:dyDescent="0.3">
      <c r="A423" t="s">
        <v>20</v>
      </c>
      <c r="B423">
        <v>1249</v>
      </c>
    </row>
    <row r="424" spans="1:2" x14ac:dyDescent="0.3">
      <c r="A424" t="s">
        <v>20</v>
      </c>
      <c r="B424">
        <v>1267</v>
      </c>
    </row>
    <row r="425" spans="1:2" x14ac:dyDescent="0.3">
      <c r="A425" t="s">
        <v>20</v>
      </c>
      <c r="B425">
        <v>1280</v>
      </c>
    </row>
    <row r="426" spans="1:2" x14ac:dyDescent="0.3">
      <c r="A426" t="s">
        <v>20</v>
      </c>
      <c r="B426">
        <v>1297</v>
      </c>
    </row>
    <row r="427" spans="1:2" x14ac:dyDescent="0.3">
      <c r="A427" t="s">
        <v>20</v>
      </c>
      <c r="B427">
        <v>1345</v>
      </c>
    </row>
    <row r="428" spans="1:2" x14ac:dyDescent="0.3">
      <c r="A428" t="s">
        <v>20</v>
      </c>
      <c r="B428">
        <v>1354</v>
      </c>
    </row>
    <row r="429" spans="1:2" x14ac:dyDescent="0.3">
      <c r="A429" t="s">
        <v>20</v>
      </c>
      <c r="B429">
        <v>1385</v>
      </c>
    </row>
    <row r="430" spans="1:2" x14ac:dyDescent="0.3">
      <c r="A430" t="s">
        <v>20</v>
      </c>
      <c r="B430">
        <v>1396</v>
      </c>
    </row>
    <row r="431" spans="1:2" x14ac:dyDescent="0.3">
      <c r="A431" t="s">
        <v>20</v>
      </c>
      <c r="B431">
        <v>1396</v>
      </c>
    </row>
    <row r="432" spans="1:2" x14ac:dyDescent="0.3">
      <c r="A432" t="s">
        <v>20</v>
      </c>
      <c r="B432">
        <v>1425</v>
      </c>
    </row>
    <row r="433" spans="1:2" x14ac:dyDescent="0.3">
      <c r="A433" t="s">
        <v>20</v>
      </c>
      <c r="B433">
        <v>1442</v>
      </c>
    </row>
    <row r="434" spans="1:2" x14ac:dyDescent="0.3">
      <c r="A434" t="s">
        <v>20</v>
      </c>
      <c r="B434">
        <v>1460</v>
      </c>
    </row>
    <row r="435" spans="1:2" x14ac:dyDescent="0.3">
      <c r="A435" t="s">
        <v>20</v>
      </c>
      <c r="B435">
        <v>1467</v>
      </c>
    </row>
    <row r="436" spans="1:2" x14ac:dyDescent="0.3">
      <c r="A436" t="s">
        <v>20</v>
      </c>
      <c r="B436">
        <v>1470</v>
      </c>
    </row>
    <row r="437" spans="1:2" x14ac:dyDescent="0.3">
      <c r="A437" t="s">
        <v>20</v>
      </c>
      <c r="B437">
        <v>1518</v>
      </c>
    </row>
    <row r="438" spans="1:2" x14ac:dyDescent="0.3">
      <c r="A438" t="s">
        <v>20</v>
      </c>
      <c r="B438">
        <v>1539</v>
      </c>
    </row>
    <row r="439" spans="1:2" x14ac:dyDescent="0.3">
      <c r="A439" t="s">
        <v>20</v>
      </c>
      <c r="B439">
        <v>1548</v>
      </c>
    </row>
    <row r="440" spans="1:2" x14ac:dyDescent="0.3">
      <c r="A440" t="s">
        <v>20</v>
      </c>
      <c r="B440">
        <v>1559</v>
      </c>
    </row>
    <row r="441" spans="1:2" x14ac:dyDescent="0.3">
      <c r="A441" t="s">
        <v>20</v>
      </c>
      <c r="B441">
        <v>1561</v>
      </c>
    </row>
    <row r="442" spans="1:2" x14ac:dyDescent="0.3">
      <c r="A442" t="s">
        <v>20</v>
      </c>
      <c r="B442">
        <v>1572</v>
      </c>
    </row>
    <row r="443" spans="1:2" x14ac:dyDescent="0.3">
      <c r="A443" t="s">
        <v>20</v>
      </c>
      <c r="B443">
        <v>1573</v>
      </c>
    </row>
    <row r="444" spans="1:2" x14ac:dyDescent="0.3">
      <c r="A444" t="s">
        <v>20</v>
      </c>
      <c r="B444">
        <v>1600</v>
      </c>
    </row>
    <row r="445" spans="1:2" x14ac:dyDescent="0.3">
      <c r="A445" t="s">
        <v>20</v>
      </c>
      <c r="B445">
        <v>1604</v>
      </c>
    </row>
    <row r="446" spans="1:2" x14ac:dyDescent="0.3">
      <c r="A446" t="s">
        <v>20</v>
      </c>
      <c r="B446">
        <v>1605</v>
      </c>
    </row>
    <row r="447" spans="1:2" x14ac:dyDescent="0.3">
      <c r="A447" t="s">
        <v>20</v>
      </c>
      <c r="B447">
        <v>1606</v>
      </c>
    </row>
    <row r="448" spans="1:2" x14ac:dyDescent="0.3">
      <c r="A448" t="s">
        <v>20</v>
      </c>
      <c r="B448">
        <v>1613</v>
      </c>
    </row>
    <row r="449" spans="1:2" x14ac:dyDescent="0.3">
      <c r="A449" t="s">
        <v>20</v>
      </c>
      <c r="B449">
        <v>1621</v>
      </c>
    </row>
    <row r="450" spans="1:2" x14ac:dyDescent="0.3">
      <c r="A450" t="s">
        <v>20</v>
      </c>
      <c r="B450">
        <v>1629</v>
      </c>
    </row>
    <row r="451" spans="1:2" x14ac:dyDescent="0.3">
      <c r="A451" t="s">
        <v>20</v>
      </c>
      <c r="B451">
        <v>1681</v>
      </c>
    </row>
    <row r="452" spans="1:2" x14ac:dyDescent="0.3">
      <c r="A452" t="s">
        <v>20</v>
      </c>
      <c r="B452">
        <v>1684</v>
      </c>
    </row>
    <row r="453" spans="1:2" x14ac:dyDescent="0.3">
      <c r="A453" t="s">
        <v>20</v>
      </c>
      <c r="B453">
        <v>1690</v>
      </c>
    </row>
    <row r="454" spans="1:2" x14ac:dyDescent="0.3">
      <c r="A454" t="s">
        <v>20</v>
      </c>
      <c r="B454">
        <v>1697</v>
      </c>
    </row>
    <row r="455" spans="1:2" x14ac:dyDescent="0.3">
      <c r="A455" t="s">
        <v>20</v>
      </c>
      <c r="B455">
        <v>1703</v>
      </c>
    </row>
    <row r="456" spans="1:2" x14ac:dyDescent="0.3">
      <c r="A456" t="s">
        <v>20</v>
      </c>
      <c r="B456">
        <v>1713</v>
      </c>
    </row>
    <row r="457" spans="1:2" x14ac:dyDescent="0.3">
      <c r="A457" t="s">
        <v>20</v>
      </c>
      <c r="B457">
        <v>1773</v>
      </c>
    </row>
    <row r="458" spans="1:2" x14ac:dyDescent="0.3">
      <c r="A458" t="s">
        <v>20</v>
      </c>
      <c r="B458">
        <v>1782</v>
      </c>
    </row>
    <row r="459" spans="1:2" x14ac:dyDescent="0.3">
      <c r="A459" t="s">
        <v>20</v>
      </c>
      <c r="B459">
        <v>1784</v>
      </c>
    </row>
    <row r="460" spans="1:2" x14ac:dyDescent="0.3">
      <c r="A460" t="s">
        <v>20</v>
      </c>
      <c r="B460">
        <v>1785</v>
      </c>
    </row>
    <row r="461" spans="1:2" x14ac:dyDescent="0.3">
      <c r="A461" t="s">
        <v>20</v>
      </c>
      <c r="B461">
        <v>1797</v>
      </c>
    </row>
    <row r="462" spans="1:2" x14ac:dyDescent="0.3">
      <c r="A462" t="s">
        <v>20</v>
      </c>
      <c r="B462">
        <v>1815</v>
      </c>
    </row>
    <row r="463" spans="1:2" x14ac:dyDescent="0.3">
      <c r="A463" t="s">
        <v>20</v>
      </c>
      <c r="B463">
        <v>1821</v>
      </c>
    </row>
    <row r="464" spans="1:2" x14ac:dyDescent="0.3">
      <c r="A464" t="s">
        <v>20</v>
      </c>
      <c r="B464">
        <v>1866</v>
      </c>
    </row>
    <row r="465" spans="1:2" x14ac:dyDescent="0.3">
      <c r="A465" t="s">
        <v>20</v>
      </c>
      <c r="B465">
        <v>1884</v>
      </c>
    </row>
    <row r="466" spans="1:2" x14ac:dyDescent="0.3">
      <c r="A466" t="s">
        <v>20</v>
      </c>
      <c r="B466">
        <v>1887</v>
      </c>
    </row>
    <row r="467" spans="1:2" x14ac:dyDescent="0.3">
      <c r="A467" t="s">
        <v>20</v>
      </c>
      <c r="B467">
        <v>1894</v>
      </c>
    </row>
    <row r="468" spans="1:2" x14ac:dyDescent="0.3">
      <c r="A468" t="s">
        <v>20</v>
      </c>
      <c r="B468">
        <v>1902</v>
      </c>
    </row>
    <row r="469" spans="1:2" x14ac:dyDescent="0.3">
      <c r="A469" t="s">
        <v>20</v>
      </c>
      <c r="B469">
        <v>1917</v>
      </c>
    </row>
    <row r="470" spans="1:2" x14ac:dyDescent="0.3">
      <c r="A470" t="s">
        <v>20</v>
      </c>
      <c r="B470">
        <v>1965</v>
      </c>
    </row>
    <row r="471" spans="1:2" x14ac:dyDescent="0.3">
      <c r="A471" t="s">
        <v>20</v>
      </c>
      <c r="B471">
        <v>1989</v>
      </c>
    </row>
    <row r="472" spans="1:2" x14ac:dyDescent="0.3">
      <c r="A472" t="s">
        <v>20</v>
      </c>
      <c r="B472">
        <v>1991</v>
      </c>
    </row>
    <row r="473" spans="1:2" x14ac:dyDescent="0.3">
      <c r="A473" t="s">
        <v>20</v>
      </c>
      <c r="B473">
        <v>2013</v>
      </c>
    </row>
    <row r="474" spans="1:2" x14ac:dyDescent="0.3">
      <c r="A474" t="s">
        <v>20</v>
      </c>
      <c r="B474">
        <v>2038</v>
      </c>
    </row>
    <row r="475" spans="1:2" x14ac:dyDescent="0.3">
      <c r="A475" t="s">
        <v>20</v>
      </c>
      <c r="B475">
        <v>2043</v>
      </c>
    </row>
    <row r="476" spans="1:2" x14ac:dyDescent="0.3">
      <c r="A476" t="s">
        <v>20</v>
      </c>
      <c r="B476">
        <v>2053</v>
      </c>
    </row>
    <row r="477" spans="1:2" x14ac:dyDescent="0.3">
      <c r="A477" t="s">
        <v>20</v>
      </c>
      <c r="B477">
        <v>2080</v>
      </c>
    </row>
    <row r="478" spans="1:2" x14ac:dyDescent="0.3">
      <c r="A478" t="s">
        <v>20</v>
      </c>
      <c r="B478">
        <v>2100</v>
      </c>
    </row>
    <row r="479" spans="1:2" x14ac:dyDescent="0.3">
      <c r="A479" t="s">
        <v>20</v>
      </c>
      <c r="B479">
        <v>2105</v>
      </c>
    </row>
    <row r="480" spans="1:2" x14ac:dyDescent="0.3">
      <c r="A480" t="s">
        <v>20</v>
      </c>
      <c r="B480">
        <v>2106</v>
      </c>
    </row>
    <row r="481" spans="1:2" x14ac:dyDescent="0.3">
      <c r="A481" t="s">
        <v>20</v>
      </c>
      <c r="B481">
        <v>2107</v>
      </c>
    </row>
    <row r="482" spans="1:2" x14ac:dyDescent="0.3">
      <c r="A482" t="s">
        <v>20</v>
      </c>
      <c r="B482">
        <v>2120</v>
      </c>
    </row>
    <row r="483" spans="1:2" x14ac:dyDescent="0.3">
      <c r="A483" t="s">
        <v>20</v>
      </c>
      <c r="B483">
        <v>2144</v>
      </c>
    </row>
    <row r="484" spans="1:2" x14ac:dyDescent="0.3">
      <c r="A484" t="s">
        <v>20</v>
      </c>
      <c r="B484">
        <v>2188</v>
      </c>
    </row>
    <row r="485" spans="1:2" x14ac:dyDescent="0.3">
      <c r="A485" t="s">
        <v>20</v>
      </c>
      <c r="B485">
        <v>2218</v>
      </c>
    </row>
    <row r="486" spans="1:2" x14ac:dyDescent="0.3">
      <c r="A486" t="s">
        <v>20</v>
      </c>
      <c r="B486">
        <v>2220</v>
      </c>
    </row>
    <row r="487" spans="1:2" x14ac:dyDescent="0.3">
      <c r="A487" t="s">
        <v>20</v>
      </c>
      <c r="B487">
        <v>2230</v>
      </c>
    </row>
    <row r="488" spans="1:2" x14ac:dyDescent="0.3">
      <c r="A488" t="s">
        <v>20</v>
      </c>
      <c r="B488">
        <v>2237</v>
      </c>
    </row>
    <row r="489" spans="1:2" x14ac:dyDescent="0.3">
      <c r="A489" t="s">
        <v>20</v>
      </c>
      <c r="B489">
        <v>2261</v>
      </c>
    </row>
    <row r="490" spans="1:2" x14ac:dyDescent="0.3">
      <c r="A490" t="s">
        <v>20</v>
      </c>
      <c r="B490">
        <v>2266</v>
      </c>
    </row>
    <row r="491" spans="1:2" x14ac:dyDescent="0.3">
      <c r="A491" t="s">
        <v>20</v>
      </c>
      <c r="B491">
        <v>2283</v>
      </c>
    </row>
    <row r="492" spans="1:2" x14ac:dyDescent="0.3">
      <c r="A492" t="s">
        <v>20</v>
      </c>
      <c r="B492">
        <v>2289</v>
      </c>
    </row>
    <row r="493" spans="1:2" x14ac:dyDescent="0.3">
      <c r="A493" t="s">
        <v>20</v>
      </c>
      <c r="B493">
        <v>2293</v>
      </c>
    </row>
    <row r="494" spans="1:2" x14ac:dyDescent="0.3">
      <c r="A494" t="s">
        <v>20</v>
      </c>
      <c r="B494">
        <v>2320</v>
      </c>
    </row>
    <row r="495" spans="1:2" x14ac:dyDescent="0.3">
      <c r="A495" t="s">
        <v>20</v>
      </c>
      <c r="B495">
        <v>2326</v>
      </c>
    </row>
    <row r="496" spans="1:2" x14ac:dyDescent="0.3">
      <c r="A496" t="s">
        <v>20</v>
      </c>
      <c r="B496">
        <v>2331</v>
      </c>
    </row>
    <row r="497" spans="1:2" x14ac:dyDescent="0.3">
      <c r="A497" t="s">
        <v>20</v>
      </c>
      <c r="B497">
        <v>2346</v>
      </c>
    </row>
    <row r="498" spans="1:2" x14ac:dyDescent="0.3">
      <c r="A498" t="s">
        <v>20</v>
      </c>
      <c r="B498">
        <v>2353</v>
      </c>
    </row>
    <row r="499" spans="1:2" x14ac:dyDescent="0.3">
      <c r="A499" t="s">
        <v>20</v>
      </c>
      <c r="B499">
        <v>2409</v>
      </c>
    </row>
    <row r="500" spans="1:2" x14ac:dyDescent="0.3">
      <c r="A500" t="s">
        <v>20</v>
      </c>
      <c r="B500">
        <v>2414</v>
      </c>
    </row>
    <row r="501" spans="1:2" x14ac:dyDescent="0.3">
      <c r="A501" t="s">
        <v>20</v>
      </c>
      <c r="B501">
        <v>2431</v>
      </c>
    </row>
    <row r="502" spans="1:2" x14ac:dyDescent="0.3">
      <c r="A502" t="s">
        <v>20</v>
      </c>
      <c r="B502">
        <v>2436</v>
      </c>
    </row>
    <row r="503" spans="1:2" x14ac:dyDescent="0.3">
      <c r="A503" t="s">
        <v>20</v>
      </c>
      <c r="B503">
        <v>2441</v>
      </c>
    </row>
    <row r="504" spans="1:2" x14ac:dyDescent="0.3">
      <c r="A504" t="s">
        <v>20</v>
      </c>
      <c r="B504">
        <v>2443</v>
      </c>
    </row>
    <row r="505" spans="1:2" x14ac:dyDescent="0.3">
      <c r="A505" t="s">
        <v>20</v>
      </c>
      <c r="B505">
        <v>2443</v>
      </c>
    </row>
    <row r="506" spans="1:2" x14ac:dyDescent="0.3">
      <c r="A506" t="s">
        <v>20</v>
      </c>
      <c r="B506">
        <v>2468</v>
      </c>
    </row>
    <row r="507" spans="1:2" x14ac:dyDescent="0.3">
      <c r="A507" t="s">
        <v>20</v>
      </c>
      <c r="B507">
        <v>2475</v>
      </c>
    </row>
    <row r="508" spans="1:2" x14ac:dyDescent="0.3">
      <c r="A508" t="s">
        <v>20</v>
      </c>
      <c r="B508">
        <v>2489</v>
      </c>
    </row>
    <row r="509" spans="1:2" x14ac:dyDescent="0.3">
      <c r="A509" t="s">
        <v>20</v>
      </c>
      <c r="B509">
        <v>2506</v>
      </c>
    </row>
    <row r="510" spans="1:2" x14ac:dyDescent="0.3">
      <c r="A510" t="s">
        <v>20</v>
      </c>
      <c r="B510">
        <v>2526</v>
      </c>
    </row>
    <row r="511" spans="1:2" x14ac:dyDescent="0.3">
      <c r="A511" t="s">
        <v>20</v>
      </c>
      <c r="B511">
        <v>2528</v>
      </c>
    </row>
    <row r="512" spans="1:2" x14ac:dyDescent="0.3">
      <c r="A512" t="s">
        <v>20</v>
      </c>
      <c r="B512">
        <v>2551</v>
      </c>
    </row>
    <row r="513" spans="1:2" x14ac:dyDescent="0.3">
      <c r="A513" t="s">
        <v>20</v>
      </c>
      <c r="B513">
        <v>2662</v>
      </c>
    </row>
    <row r="514" spans="1:2" x14ac:dyDescent="0.3">
      <c r="A514" t="s">
        <v>20</v>
      </c>
      <c r="B514">
        <v>2673</v>
      </c>
    </row>
    <row r="515" spans="1:2" x14ac:dyDescent="0.3">
      <c r="A515" t="s">
        <v>20</v>
      </c>
      <c r="B515">
        <v>2693</v>
      </c>
    </row>
    <row r="516" spans="1:2" x14ac:dyDescent="0.3">
      <c r="A516" t="s">
        <v>20</v>
      </c>
      <c r="B516">
        <v>2725</v>
      </c>
    </row>
    <row r="517" spans="1:2" x14ac:dyDescent="0.3">
      <c r="A517" t="s">
        <v>20</v>
      </c>
      <c r="B517">
        <v>2739</v>
      </c>
    </row>
    <row r="518" spans="1:2" x14ac:dyDescent="0.3">
      <c r="A518" t="s">
        <v>20</v>
      </c>
      <c r="B518">
        <v>2756</v>
      </c>
    </row>
    <row r="519" spans="1:2" x14ac:dyDescent="0.3">
      <c r="A519" t="s">
        <v>20</v>
      </c>
      <c r="B519">
        <v>2768</v>
      </c>
    </row>
    <row r="520" spans="1:2" x14ac:dyDescent="0.3">
      <c r="A520" t="s">
        <v>20</v>
      </c>
      <c r="B520">
        <v>2805</v>
      </c>
    </row>
    <row r="521" spans="1:2" x14ac:dyDescent="0.3">
      <c r="A521" t="s">
        <v>20</v>
      </c>
      <c r="B521">
        <v>2857</v>
      </c>
    </row>
    <row r="522" spans="1:2" x14ac:dyDescent="0.3">
      <c r="A522" t="s">
        <v>20</v>
      </c>
      <c r="B522">
        <v>2875</v>
      </c>
    </row>
    <row r="523" spans="1:2" x14ac:dyDescent="0.3">
      <c r="A523" t="s">
        <v>20</v>
      </c>
      <c r="B523">
        <v>2893</v>
      </c>
    </row>
    <row r="524" spans="1:2" x14ac:dyDescent="0.3">
      <c r="A524" t="s">
        <v>20</v>
      </c>
      <c r="B524">
        <v>2985</v>
      </c>
    </row>
    <row r="525" spans="1:2" x14ac:dyDescent="0.3">
      <c r="A525" t="s">
        <v>20</v>
      </c>
      <c r="B525">
        <v>3016</v>
      </c>
    </row>
    <row r="526" spans="1:2" x14ac:dyDescent="0.3">
      <c r="A526" t="s">
        <v>20</v>
      </c>
      <c r="B526">
        <v>3036</v>
      </c>
    </row>
    <row r="527" spans="1:2" x14ac:dyDescent="0.3">
      <c r="A527" t="s">
        <v>20</v>
      </c>
      <c r="B527">
        <v>3059</v>
      </c>
    </row>
    <row r="528" spans="1:2" x14ac:dyDescent="0.3">
      <c r="A528" t="s">
        <v>20</v>
      </c>
      <c r="B528">
        <v>3063</v>
      </c>
    </row>
    <row r="529" spans="1:2" x14ac:dyDescent="0.3">
      <c r="A529" t="s">
        <v>20</v>
      </c>
      <c r="B529">
        <v>3116</v>
      </c>
    </row>
    <row r="530" spans="1:2" x14ac:dyDescent="0.3">
      <c r="A530" t="s">
        <v>20</v>
      </c>
      <c r="B530">
        <v>3131</v>
      </c>
    </row>
    <row r="531" spans="1:2" x14ac:dyDescent="0.3">
      <c r="A531" t="s">
        <v>20</v>
      </c>
      <c r="B531">
        <v>3177</v>
      </c>
    </row>
    <row r="532" spans="1:2" x14ac:dyDescent="0.3">
      <c r="A532" t="s">
        <v>20</v>
      </c>
      <c r="B532">
        <v>3205</v>
      </c>
    </row>
    <row r="533" spans="1:2" x14ac:dyDescent="0.3">
      <c r="A533" t="s">
        <v>20</v>
      </c>
      <c r="B533">
        <v>3272</v>
      </c>
    </row>
    <row r="534" spans="1:2" x14ac:dyDescent="0.3">
      <c r="A534" t="s">
        <v>20</v>
      </c>
      <c r="B534">
        <v>3308</v>
      </c>
    </row>
    <row r="535" spans="1:2" x14ac:dyDescent="0.3">
      <c r="A535" t="s">
        <v>20</v>
      </c>
      <c r="B535">
        <v>3318</v>
      </c>
    </row>
    <row r="536" spans="1:2" x14ac:dyDescent="0.3">
      <c r="A536" t="s">
        <v>20</v>
      </c>
      <c r="B536">
        <v>3376</v>
      </c>
    </row>
    <row r="537" spans="1:2" x14ac:dyDescent="0.3">
      <c r="A537" t="s">
        <v>20</v>
      </c>
      <c r="B537">
        <v>3388</v>
      </c>
    </row>
    <row r="538" spans="1:2" x14ac:dyDescent="0.3">
      <c r="A538" t="s">
        <v>20</v>
      </c>
      <c r="B538">
        <v>3533</v>
      </c>
    </row>
    <row r="539" spans="1:2" x14ac:dyDescent="0.3">
      <c r="A539" t="s">
        <v>20</v>
      </c>
      <c r="B539">
        <v>3537</v>
      </c>
    </row>
    <row r="540" spans="1:2" x14ac:dyDescent="0.3">
      <c r="A540" t="s">
        <v>20</v>
      </c>
      <c r="B540">
        <v>3594</v>
      </c>
    </row>
    <row r="541" spans="1:2" x14ac:dyDescent="0.3">
      <c r="A541" t="s">
        <v>20</v>
      </c>
      <c r="B541">
        <v>3596</v>
      </c>
    </row>
    <row r="542" spans="1:2" x14ac:dyDescent="0.3">
      <c r="A542" t="s">
        <v>20</v>
      </c>
      <c r="B542">
        <v>3657</v>
      </c>
    </row>
    <row r="543" spans="1:2" x14ac:dyDescent="0.3">
      <c r="A543" t="s">
        <v>20</v>
      </c>
      <c r="B543">
        <v>3727</v>
      </c>
    </row>
    <row r="544" spans="1:2" x14ac:dyDescent="0.3">
      <c r="A544" t="s">
        <v>20</v>
      </c>
      <c r="B544">
        <v>3742</v>
      </c>
    </row>
    <row r="545" spans="1:2" x14ac:dyDescent="0.3">
      <c r="A545" t="s">
        <v>20</v>
      </c>
      <c r="B545">
        <v>3777</v>
      </c>
    </row>
    <row r="546" spans="1:2" x14ac:dyDescent="0.3">
      <c r="A546" t="s">
        <v>20</v>
      </c>
      <c r="B546">
        <v>3934</v>
      </c>
    </row>
    <row r="547" spans="1:2" x14ac:dyDescent="0.3">
      <c r="A547" t="s">
        <v>20</v>
      </c>
      <c r="B547">
        <v>4006</v>
      </c>
    </row>
    <row r="548" spans="1:2" x14ac:dyDescent="0.3">
      <c r="A548" t="s">
        <v>20</v>
      </c>
      <c r="B548">
        <v>4065</v>
      </c>
    </row>
    <row r="549" spans="1:2" x14ac:dyDescent="0.3">
      <c r="A549" t="s">
        <v>20</v>
      </c>
      <c r="B549">
        <v>4233</v>
      </c>
    </row>
    <row r="550" spans="1:2" x14ac:dyDescent="0.3">
      <c r="A550" t="s">
        <v>20</v>
      </c>
      <c r="B550">
        <v>4289</v>
      </c>
    </row>
    <row r="551" spans="1:2" x14ac:dyDescent="0.3">
      <c r="A551" t="s">
        <v>20</v>
      </c>
      <c r="B551">
        <v>4358</v>
      </c>
    </row>
    <row r="552" spans="1:2" x14ac:dyDescent="0.3">
      <c r="A552" t="s">
        <v>20</v>
      </c>
      <c r="B552">
        <v>4498</v>
      </c>
    </row>
    <row r="553" spans="1:2" x14ac:dyDescent="0.3">
      <c r="A553" t="s">
        <v>20</v>
      </c>
      <c r="B553">
        <v>4799</v>
      </c>
    </row>
    <row r="554" spans="1:2" x14ac:dyDescent="0.3">
      <c r="A554" t="s">
        <v>20</v>
      </c>
      <c r="B554">
        <v>5139</v>
      </c>
    </row>
    <row r="555" spans="1:2" x14ac:dyDescent="0.3">
      <c r="A555" t="s">
        <v>20</v>
      </c>
      <c r="B555">
        <v>5168</v>
      </c>
    </row>
    <row r="556" spans="1:2" x14ac:dyDescent="0.3">
      <c r="A556" t="s">
        <v>20</v>
      </c>
      <c r="B556">
        <v>5180</v>
      </c>
    </row>
    <row r="557" spans="1:2" x14ac:dyDescent="0.3">
      <c r="A557" t="s">
        <v>20</v>
      </c>
      <c r="B557">
        <v>5203</v>
      </c>
    </row>
    <row r="558" spans="1:2" x14ac:dyDescent="0.3">
      <c r="A558" t="s">
        <v>20</v>
      </c>
      <c r="B558">
        <v>5419</v>
      </c>
    </row>
    <row r="559" spans="1:2" x14ac:dyDescent="0.3">
      <c r="A559" t="s">
        <v>20</v>
      </c>
      <c r="B559">
        <v>5512</v>
      </c>
    </row>
    <row r="560" spans="1:2" x14ac:dyDescent="0.3">
      <c r="A560" t="s">
        <v>20</v>
      </c>
      <c r="B560">
        <v>5880</v>
      </c>
    </row>
    <row r="561" spans="1:2" x14ac:dyDescent="0.3">
      <c r="A561" t="s">
        <v>20</v>
      </c>
      <c r="B561">
        <v>5966</v>
      </c>
    </row>
    <row r="562" spans="1:2" x14ac:dyDescent="0.3">
      <c r="A562" t="s">
        <v>20</v>
      </c>
      <c r="B562">
        <v>6212</v>
      </c>
    </row>
    <row r="563" spans="1:2" x14ac:dyDescent="0.3">
      <c r="A563" t="s">
        <v>20</v>
      </c>
      <c r="B563">
        <v>6286</v>
      </c>
    </row>
    <row r="564" spans="1:2" x14ac:dyDescent="0.3">
      <c r="A564" t="s">
        <v>20</v>
      </c>
      <c r="B564">
        <v>6406</v>
      </c>
    </row>
    <row r="565" spans="1:2" x14ac:dyDescent="0.3">
      <c r="A565" t="s">
        <v>20</v>
      </c>
      <c r="B565">
        <v>6465</v>
      </c>
    </row>
    <row r="566" spans="1:2" x14ac:dyDescent="0.3">
      <c r="A566" t="s">
        <v>20</v>
      </c>
      <c r="B566">
        <v>7295</v>
      </c>
    </row>
  </sheetData>
  <sortState xmlns:xlrd2="http://schemas.microsoft.com/office/spreadsheetml/2017/richdata2" ref="D2:E566">
    <sortCondition ref="E2:E566"/>
  </sortState>
  <conditionalFormatting sqref="A1:A566">
    <cfRule type="cellIs" dxfId="15" priority="21" operator="equal">
      <formula>"live"</formula>
    </cfRule>
    <cfRule type="cellIs" dxfId="14" priority="22" operator="equal">
      <formula>"canceled"</formula>
    </cfRule>
    <cfRule type="cellIs" dxfId="13" priority="23" operator="equal">
      <formula>"failed"</formula>
    </cfRule>
    <cfRule type="cellIs" dxfId="12" priority="24" operator="equal">
      <formula>"successful"</formula>
    </cfRule>
  </conditionalFormatting>
  <conditionalFormatting sqref="D1:D365">
    <cfRule type="cellIs" dxfId="11" priority="17" operator="equal">
      <formula>"live"</formula>
    </cfRule>
    <cfRule type="cellIs" dxfId="10" priority="18" operator="equal">
      <formula>"canceled"</formula>
    </cfRule>
    <cfRule type="cellIs" dxfId="9" priority="19" operator="equal">
      <formula>"failed"</formula>
    </cfRule>
    <cfRule type="cellIs" dxfId="8" priority="20" operator="equal">
      <formula>"successful"</formula>
    </cfRule>
  </conditionalFormatting>
  <conditionalFormatting sqref="H1:I1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K1:L1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Gonzalo Ambriz</cp:lastModifiedBy>
  <dcterms:created xsi:type="dcterms:W3CDTF">2021-09-29T18:52:28Z</dcterms:created>
  <dcterms:modified xsi:type="dcterms:W3CDTF">2023-09-20T01:15:46Z</dcterms:modified>
</cp:coreProperties>
</file>