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Bootcamp\Bootcamp\Crowdfund Analytics\"/>
    </mc:Choice>
  </mc:AlternateContent>
  <bookViews>
    <workbookView xWindow="0" yWindow="0" windowWidth="19200" windowHeight="7050" firstSheet="2" activeTab="2"/>
  </bookViews>
  <sheets>
    <sheet name="Kickstarter" sheetId="1" r:id="rId1"/>
    <sheet name="Outcomes Based on Goals " sheetId="10" r:id="rId2"/>
    <sheet name="Theater Outcomes by Launch Date" sheetId="9" r:id="rId3"/>
  </sheets>
  <definedNames>
    <definedName name="_xlnm._FilterDatabase" localSheetId="0" hidden="1">Kickstarter!$A$1:$U$4115</definedName>
  </definedNames>
  <calcPr calcId="162913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0" l="1"/>
  <c r="K2" i="10"/>
  <c r="F26" i="9" l="1"/>
  <c r="F27" i="9"/>
  <c r="F28" i="9"/>
  <c r="F29" i="9"/>
  <c r="F30" i="9"/>
  <c r="F31" i="9"/>
  <c r="F32" i="9"/>
  <c r="F33" i="9"/>
  <c r="F34" i="9"/>
  <c r="F35" i="9"/>
  <c r="F36" i="9"/>
  <c r="F25" i="9"/>
  <c r="D13" i="10" l="1"/>
  <c r="D12" i="10"/>
  <c r="D11" i="10"/>
  <c r="D10" i="10"/>
  <c r="D9" i="10"/>
  <c r="D8" i="10"/>
  <c r="D7" i="10"/>
  <c r="D6" i="10"/>
  <c r="D5" i="10"/>
  <c r="D4" i="10"/>
  <c r="C13" i="10"/>
  <c r="C12" i="10"/>
  <c r="C11" i="10"/>
  <c r="C10" i="10"/>
  <c r="C9" i="10"/>
  <c r="C8" i="10"/>
  <c r="C7" i="10"/>
  <c r="C6" i="10"/>
  <c r="C5" i="10"/>
  <c r="C4" i="10"/>
  <c r="B12" i="10"/>
  <c r="B13" i="10"/>
  <c r="B11" i="10"/>
  <c r="B10" i="10"/>
  <c r="B9" i="10"/>
  <c r="B8" i="10"/>
  <c r="B7" i="10"/>
  <c r="B6" i="10"/>
  <c r="B5" i="10"/>
  <c r="B4" i="10"/>
  <c r="B3" i="10"/>
  <c r="D3" i="10"/>
  <c r="C3" i="10"/>
  <c r="D2" i="10"/>
  <c r="C2" i="10"/>
  <c r="B2" i="10"/>
  <c r="G11" i="10" l="1"/>
  <c r="G4" i="10"/>
  <c r="G10" i="10"/>
  <c r="G12" i="10"/>
  <c r="H4" i="10"/>
  <c r="H12" i="10"/>
  <c r="F10" i="10"/>
  <c r="F11" i="10"/>
  <c r="H10" i="10"/>
  <c r="G7" i="10"/>
  <c r="E2" i="10"/>
  <c r="F2" i="10" s="1"/>
  <c r="E10" i="10"/>
  <c r="E9" i="10"/>
  <c r="G9" i="10" s="1"/>
  <c r="E8" i="10"/>
  <c r="H8" i="10" s="1"/>
  <c r="E6" i="10"/>
  <c r="H6" i="10" s="1"/>
  <c r="E5" i="10"/>
  <c r="H5" i="10" s="1"/>
  <c r="E4" i="10"/>
  <c r="F4" i="10" s="1"/>
  <c r="E11" i="10"/>
  <c r="H11" i="10" s="1"/>
  <c r="E13" i="10"/>
  <c r="G13" i="10" s="1"/>
  <c r="E12" i="10"/>
  <c r="F12" i="10" s="1"/>
  <c r="E7" i="10"/>
  <c r="H7" i="10" s="1"/>
  <c r="E3" i="10"/>
  <c r="H3" i="10" s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10" l="1"/>
  <c r="F9" i="10"/>
  <c r="H9" i="10"/>
  <c r="F7" i="10"/>
  <c r="G3" i="10"/>
  <c r="F5" i="10"/>
  <c r="F6" i="10"/>
  <c r="G6" i="10"/>
  <c r="F3" i="10"/>
  <c r="F13" i="10"/>
  <c r="F8" i="10"/>
  <c r="G8" i="10"/>
  <c r="H13" i="10"/>
  <c r="H2" i="10"/>
  <c r="G2" i="10"/>
</calcChain>
</file>

<file path=xl/sharedStrings.xml><?xml version="1.0" encoding="utf-8"?>
<sst xmlns="http://schemas.openxmlformats.org/spreadsheetml/2006/main" count="32979" uniqueCount="8400">
  <si>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</si>
  <si>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</si>
  <si>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</si>
  <si>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</si>
  <si>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</si>
  <si>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</si>
  <si>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</si>
  <si>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</si>
  <si>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</si>
  <si>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</si>
  <si>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</si>
  <si>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</si>
  <si>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</si>
  <si>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</si>
  <si>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</si>
  <si>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</si>
  <si>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</si>
  <si>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</si>
  <si>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</si>
  <si>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</si>
  <si>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</si>
  <si>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</si>
  <si>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</si>
  <si>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</si>
  <si>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</si>
  <si>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</si>
  <si>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</si>
  <si>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</si>
  <si>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</si>
  <si>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</si>
  <si>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</si>
  <si>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</si>
  <si>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</si>
  <si>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</si>
  <si>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</si>
  <si>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</si>
  <si>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</si>
  <si>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</si>
  <si>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</si>
  <si>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</si>
  <si>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</si>
  <si>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</si>
  <si>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</si>
  <si>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</si>
  <si>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</si>
  <si>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</si>
  <si>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</si>
  <si>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</si>
  <si>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</si>
  <si>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</si>
  <si>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</si>
  <si>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</si>
  <si>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</si>
  <si>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</si>
  <si>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</si>
  <si>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</si>
  <si>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</si>
  <si>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</si>
  <si>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</si>
  <si>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</si>
  <si>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</si>
  <si>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</si>
  <si>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</si>
  <si>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</si>
  <si>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</si>
  <si>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</si>
  <si>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</si>
  <si>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</si>
  <si>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</si>
  <si>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</si>
  <si>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</si>
  <si>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</si>
  <si>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</si>
  <si>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</si>
  <si>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</si>
  <si>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</si>
  <si>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</si>
  <si>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</si>
  <si>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</si>
  <si>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</si>
  <si>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</si>
  <si>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</si>
  <si>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</si>
  <si>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</si>
  <si>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</si>
  <si>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</si>
  <si>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</si>
  <si>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</si>
  <si>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</si>
  <si>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</si>
  <si>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</si>
  <si>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</si>
  <si>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</si>
  <si>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</si>
  <si>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</si>
  <si>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</si>
  <si>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</si>
  <si>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</si>
  <si>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</si>
  <si>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</si>
  <si>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</si>
  <si>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</si>
  <si>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</si>
  <si>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</si>
  <si>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</si>
  <si>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</si>
  <si>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</si>
  <si>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</si>
  <si>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</si>
  <si>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</si>
  <si>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</si>
  <si>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</si>
  <si>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</si>
  <si>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</si>
  <si>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</si>
  <si>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</si>
  <si>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</si>
  <si>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</si>
  <si>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</si>
  <si>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</si>
  <si>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</si>
  <si>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</si>
  <si>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</si>
  <si>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</si>
  <si>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</si>
  <si>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</si>
  <si>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</si>
  <si>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</si>
  <si>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</si>
  <si>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</si>
  <si>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</si>
  <si>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</si>
  <si>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</si>
  <si>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</si>
  <si>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</si>
  <si>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</si>
  <si>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</si>
  <si>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</si>
  <si>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</si>
  <si>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</si>
  <si>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</si>
  <si>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</si>
  <si>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</si>
  <si>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</si>
  <si>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</si>
  <si>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</si>
  <si>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</si>
  <si>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</si>
  <si>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</si>
  <si>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</si>
  <si>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</si>
  <si>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</si>
  <si>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</si>
  <si>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</si>
  <si>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</si>
  <si>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</si>
  <si>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</si>
  <si>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</si>
  <si>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</si>
  <si>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</si>
  <si>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</si>
  <si>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</si>
  <si>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</si>
  <si>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</si>
  <si>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</si>
  <si>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</si>
  <si>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</si>
  <si>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</si>
  <si>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</si>
  <si>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</si>
  <si>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</si>
  <si>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</si>
  <si>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</si>
  <si>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</si>
  <si>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</si>
  <si>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</si>
  <si>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</si>
  <si>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</si>
  <si>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</si>
  <si>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</si>
  <si>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</si>
  <si>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</si>
  <si>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</si>
  <si>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</si>
  <si>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</si>
  <si>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</si>
  <si>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</si>
  <si>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</si>
  <si>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</si>
  <si>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</si>
  <si>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</si>
  <si>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</si>
  <si>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</si>
  <si>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</si>
  <si>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</si>
  <si>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</si>
  <si>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</si>
  <si>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</si>
  <si>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</si>
  <si>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</si>
  <si>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</si>
  <si>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</si>
  <si>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</si>
  <si>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</si>
  <si>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</si>
  <si>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</si>
  <si>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</si>
  <si>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</si>
  <si>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</si>
  <si>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</si>
  <si>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</si>
  <si>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</si>
  <si>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</si>
  <si>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</si>
  <si>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</si>
  <si>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</si>
  <si>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</si>
  <si>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</si>
  <si>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</si>
  <si>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</si>
  <si>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</si>
  <si>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</si>
  <si>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</si>
  <si>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</si>
  <si>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</si>
  <si>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</si>
  <si>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</si>
  <si>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</si>
  <si>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</si>
  <si>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</si>
  <si>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</si>
  <si>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</si>
  <si>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</si>
  <si>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</si>
  <si>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</si>
  <si>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</si>
  <si>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</si>
  <si>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</si>
  <si>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</si>
  <si>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</si>
  <si>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</si>
  <si>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</si>
  <si>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</si>
  <si>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</si>
  <si>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</si>
  <si>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</si>
  <si>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</si>
  <si>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</si>
  <si>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</si>
  <si>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</si>
  <si>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</si>
  <si>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</si>
  <si>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</si>
  <si>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</si>
  <si>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</si>
  <si>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</si>
  <si>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</si>
  <si>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</si>
  <si>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</si>
  <si>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</si>
  <si>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</si>
  <si>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</si>
  <si>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</si>
  <si>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</si>
  <si>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</si>
  <si>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</si>
  <si>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</si>
  <si>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</si>
  <si>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</si>
  <si>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</si>
  <si>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</si>
  <si>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</si>
  <si>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</si>
  <si>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</si>
  <si>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</si>
  <si>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</si>
  <si>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</si>
  <si>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</si>
  <si>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</si>
  <si>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</si>
  <si>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</si>
  <si>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</si>
  <si>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</si>
  <si>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</si>
  <si>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</si>
  <si>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</si>
  <si>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</si>
  <si>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</si>
  <si>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</si>
  <si>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</si>
  <si>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</si>
  <si>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</si>
  <si>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</si>
  <si>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</si>
  <si>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</si>
  <si>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</si>
  <si>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</si>
  <si>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</si>
  <si>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</si>
  <si>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</si>
  <si>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</si>
  <si>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</si>
  <si>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</si>
  <si>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</si>
  <si>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</si>
  <si>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</si>
  <si>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</si>
  <si>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</si>
  <si>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</si>
  <si>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</si>
  <si>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</si>
  <si>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</si>
  <si>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</si>
  <si>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</si>
  <si>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</si>
  <si>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</si>
  <si>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</si>
  <si>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</si>
  <si>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</si>
  <si>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</si>
  <si>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</si>
  <si>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</si>
  <si>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</si>
  <si>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</si>
  <si>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</si>
  <si>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</si>
  <si>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</si>
  <si>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</si>
  <si>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</si>
  <si>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</si>
  <si>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</si>
  <si>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</si>
  <si>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</si>
  <si>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</si>
  <si>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</si>
  <si>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</si>
  <si>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</si>
  <si>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</si>
  <si>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</si>
  <si>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</si>
  <si>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</si>
  <si>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</si>
  <si>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</si>
  <si>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</si>
  <si>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</si>
  <si>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</si>
  <si>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</si>
  <si>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</si>
  <si>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</si>
  <si>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</si>
  <si>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</si>
  <si>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</si>
  <si>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</si>
  <si>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</si>
  <si>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</si>
  <si>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</si>
  <si>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</si>
  <si>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</si>
  <si>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</si>
  <si>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</si>
  <si>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</si>
  <si>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</si>
  <si>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</si>
  <si>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</si>
  <si>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</si>
  <si>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</si>
  <si>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</si>
  <si>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</si>
  <si>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</si>
  <si>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</si>
  <si>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</si>
  <si>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</si>
  <si>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</si>
  <si>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</si>
  <si>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</si>
  <si>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</si>
  <si>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</si>
  <si>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</si>
  <si>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</si>
  <si>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</si>
  <si>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</si>
  <si>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</si>
  <si>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</si>
  <si>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</si>
  <si>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</si>
  <si>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</si>
  <si>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</si>
  <si>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</si>
  <si>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</si>
  <si>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</si>
  <si>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</si>
  <si>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</si>
  <si>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</si>
  <si>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</si>
  <si>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</si>
  <si>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</si>
  <si>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</si>
  <si>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</si>
  <si>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</si>
  <si>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</si>
  <si>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</si>
  <si>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</si>
  <si>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</si>
  <si>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</si>
  <si>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</si>
  <si>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</si>
  <si>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</si>
  <si>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</si>
  <si>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</si>
  <si>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</si>
  <si>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</si>
  <si>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</si>
  <si>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</si>
  <si>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</si>
  <si>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</si>
  <si>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</si>
  <si>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</si>
  <si>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</si>
  <si>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</si>
  <si>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</si>
  <si>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</si>
  <si>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</si>
  <si>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</si>
  <si>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</si>
  <si>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</si>
  <si>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</si>
  <si>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</si>
  <si>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</si>
  <si>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</si>
  <si>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</si>
  <si>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</si>
  <si>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</si>
  <si>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</si>
  <si>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</si>
  <si>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</si>
  <si>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</si>
  <si>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</si>
  <si>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</si>
  <si>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</si>
  <si>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</si>
  <si>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</si>
  <si>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</si>
  <si>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</si>
  <si>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</si>
  <si>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</si>
  <si>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</si>
  <si>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</si>
  <si>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</si>
  <si>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</si>
  <si>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</si>
  <si>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</si>
  <si>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</si>
  <si>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</si>
  <si>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</si>
  <si>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</si>
  <si>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</si>
  <si>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</si>
  <si>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</si>
  <si>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</si>
  <si>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</si>
  <si>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</si>
  <si>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</si>
  <si>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</si>
  <si>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</si>
  <si>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</si>
  <si>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</si>
  <si>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</si>
  <si>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</si>
  <si>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</si>
  <si>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</si>
  <si>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</si>
  <si>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</si>
  <si>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</si>
  <si>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</si>
  <si>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</si>
  <si>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</si>
  <si>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</si>
  <si>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</si>
  <si>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</si>
  <si>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</si>
  <si>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</si>
  <si>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</si>
  <si>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</si>
  <si>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</si>
  <si>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</si>
  <si>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</si>
  <si>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</si>
  <si>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</si>
  <si>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</si>
  <si>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</si>
  <si>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</si>
  <si>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</si>
  <si>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</si>
  <si>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</si>
  <si>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</si>
  <si>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</si>
  <si>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</si>
  <si>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</si>
  <si>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</si>
  <si>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</si>
  <si>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</si>
  <si>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</si>
  <si>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</si>
  <si>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</si>
  <si>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</si>
  <si>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</si>
  <si>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</si>
  <si>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</si>
  <si>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</si>
  <si>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</si>
  <si>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</si>
  <si>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</si>
  <si>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</si>
  <si>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</si>
  <si>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</si>
  <si>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</si>
  <si>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</si>
  <si>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</si>
  <si>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</si>
  <si>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</si>
  <si>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</si>
  <si>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</si>
  <si>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</si>
  <si>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</si>
  <si>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</si>
  <si>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</si>
  <si>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</si>
  <si>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</si>
  <si>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</si>
  <si>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</si>
  <si>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</si>
  <si>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</si>
  <si>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</si>
  <si>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</si>
  <si>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</si>
  <si>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</si>
  <si>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</si>
  <si>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</si>
  <si>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</si>
  <si>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</si>
  <si>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</si>
  <si>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</si>
  <si>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</si>
  <si>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</si>
  <si>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</si>
  <si>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</si>
  <si>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</si>
  <si>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</si>
  <si>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</si>
  <si>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</si>
  <si>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</si>
  <si>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</si>
  <si>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</si>
  <si>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</si>
  <si>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</si>
  <si>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</si>
  <si>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</si>
  <si>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</si>
  <si>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</si>
  <si>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</si>
  <si>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</si>
  <si>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</si>
  <si>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</si>
  <si>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</si>
  <si>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</si>
  <si>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</si>
  <si>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</si>
  <si>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</si>
  <si>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</si>
  <si>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</si>
  <si>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</si>
  <si>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</si>
  <si>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</si>
  <si>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</si>
  <si>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</si>
  <si>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</si>
  <si>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</si>
  <si>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</si>
  <si>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</si>
  <si>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</si>
  <si>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</si>
  <si>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</si>
  <si>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</si>
  <si>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</si>
  <si>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</si>
  <si>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</si>
  <si>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</si>
  <si>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</si>
  <si>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</si>
  <si>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</si>
  <si>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</si>
  <si>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</si>
  <si>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</si>
  <si>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</si>
  <si>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</si>
  <si>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</si>
  <si>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</si>
  <si>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</si>
  <si>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</si>
  <si>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</si>
  <si>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</si>
  <si>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</si>
  <si>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</si>
  <si>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</si>
  <si>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</si>
  <si>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</si>
  <si>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</si>
  <si>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</si>
  <si>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</si>
  <si>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</si>
  <si>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</si>
  <si>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</si>
  <si>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</si>
  <si>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</si>
  <si>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</si>
  <si>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</si>
  <si>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</si>
  <si>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</si>
  <si>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</si>
  <si>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</si>
  <si>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</si>
  <si>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</si>
  <si>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</si>
  <si>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</si>
  <si>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</si>
  <si>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</si>
  <si>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</si>
  <si>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</si>
  <si>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</si>
  <si>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</si>
  <si>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</si>
  <si>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</si>
  <si>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</si>
  <si>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</si>
  <si>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</si>
  <si>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</si>
  <si>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</si>
  <si>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</si>
  <si>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</si>
  <si>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</si>
  <si>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</si>
  <si>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</si>
  <si>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</si>
  <si>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</si>
  <si>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</si>
  <si>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</si>
  <si>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</si>
  <si>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</si>
  <si>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</si>
  <si>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</si>
  <si>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</si>
  <si>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</si>
  <si>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</si>
  <si>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</si>
  <si>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</si>
  <si>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</si>
  <si>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</si>
  <si>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</si>
  <si>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</si>
  <si>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</si>
  <si>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</si>
  <si>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</si>
  <si>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</si>
  <si>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</si>
  <si>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</si>
  <si>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</si>
  <si>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</si>
  <si>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</si>
  <si>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</si>
  <si>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</si>
  <si>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</si>
  <si>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</si>
  <si>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</si>
  <si>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</si>
  <si>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</si>
  <si>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</si>
  <si>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</si>
  <si>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</si>
  <si>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</si>
  <si>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</si>
  <si>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</si>
  <si>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</si>
  <si>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</si>
  <si>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</si>
  <si>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</si>
  <si>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</si>
  <si>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</si>
  <si>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</si>
  <si>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</si>
  <si>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</si>
  <si>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</si>
  <si>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</si>
  <si>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</si>
  <si>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</si>
  <si>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</si>
  <si>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</si>
  <si>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</si>
  <si>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</si>
  <si>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</si>
  <si>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</si>
  <si>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</si>
  <si>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</si>
  <si>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</si>
  <si>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</si>
  <si>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</si>
  <si>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</si>
  <si>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</si>
  <si>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</si>
  <si>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</si>
  <si>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</si>
  <si>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</si>
  <si>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</si>
  <si>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</si>
  <si>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</si>
  <si>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</si>
  <si>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</si>
  <si>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</si>
  <si>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</si>
  <si>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</si>
  <si>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</si>
  <si>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</si>
  <si>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</si>
  <si>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</si>
  <si>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</si>
  <si>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</si>
  <si>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</si>
  <si>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</si>
  <si>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</si>
  <si>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</si>
  <si>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</si>
  <si>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</si>
  <si>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</si>
  <si>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</si>
  <si>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</si>
  <si>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</si>
  <si>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</si>
  <si>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</si>
  <si>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</si>
  <si>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</si>
  <si>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</si>
  <si>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</si>
  <si>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</si>
  <si>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</si>
  <si>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</si>
  <si>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</si>
  <si>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</si>
  <si>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</si>
  <si>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</si>
  <si>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</si>
  <si>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</si>
  <si>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</si>
  <si>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</si>
  <si>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</si>
  <si>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</si>
  <si>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</si>
  <si>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</si>
  <si>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</si>
  <si>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</si>
  <si>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</si>
  <si>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</si>
  <si>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</si>
  <si>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</si>
  <si>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</si>
  <si>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</si>
  <si>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</si>
  <si>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</si>
  <si>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</si>
  <si>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</si>
  <si>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</si>
  <si>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</si>
  <si>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</si>
  <si>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</si>
  <si>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</si>
  <si>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</si>
  <si>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</si>
  <si>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</si>
  <si>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</si>
  <si>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</si>
  <si>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</si>
  <si>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</si>
  <si>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</si>
  <si>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</si>
  <si>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</si>
  <si>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</si>
  <si>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</si>
  <si>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</si>
  <si>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</si>
  <si>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</si>
  <si>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</si>
  <si>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</si>
  <si>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</si>
  <si>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</si>
  <si>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</si>
  <si>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</si>
  <si>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</si>
  <si>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</si>
  <si>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</si>
  <si>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</si>
  <si>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</si>
  <si>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</si>
  <si>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</si>
  <si>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</si>
  <si>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</si>
  <si>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</si>
  <si>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</si>
  <si>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</si>
  <si>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</si>
  <si>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</si>
  <si>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</si>
  <si>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</si>
  <si>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</si>
  <si>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</si>
  <si>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</si>
  <si>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</si>
  <si>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</si>
  <si>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</si>
  <si>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</si>
  <si>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</si>
  <si>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</si>
  <si>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</si>
  <si>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</si>
  <si>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</si>
  <si>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</si>
  <si>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</si>
  <si>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</si>
  <si>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</si>
  <si>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</si>
  <si>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</si>
  <si>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</si>
  <si>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</si>
  <si>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</si>
  <si>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</si>
  <si>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</si>
  <si>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</si>
  <si>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</si>
  <si>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</si>
  <si>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</si>
  <si>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</si>
  <si>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</si>
  <si>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</si>
  <si>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</si>
  <si>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</si>
  <si>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</si>
  <si>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</si>
  <si>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</si>
  <si>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</si>
  <si>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</si>
  <si>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</si>
  <si>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</si>
  <si>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</si>
  <si>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</si>
  <si>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</si>
  <si>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</si>
  <si>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</si>
  <si>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</si>
  <si>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</si>
  <si>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</si>
  <si>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</si>
  <si>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</si>
  <si>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</si>
  <si>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</si>
  <si>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</si>
  <si>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</si>
  <si>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</si>
  <si>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</si>
  <si>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</si>
  <si>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</si>
  <si>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</si>
  <si>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</si>
  <si>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</si>
  <si>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</si>
  <si>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</si>
  <si>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</si>
  <si>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</si>
  <si>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</si>
  <si>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</si>
  <si>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</si>
  <si>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</si>
  <si>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</si>
  <si>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</si>
  <si>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</si>
  <si>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</si>
  <si>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</si>
  <si>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</si>
  <si>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</si>
  <si>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</si>
  <si>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</si>
  <si>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</si>
  <si>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</si>
  <si>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</si>
  <si>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</si>
  <si>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</si>
  <si>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</si>
  <si>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</si>
  <si>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</si>
  <si>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</si>
  <si>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</si>
  <si>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</si>
  <si>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</si>
  <si>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</si>
  <si>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</si>
  <si>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</si>
  <si>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</si>
  <si>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</si>
  <si>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</si>
  <si>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</si>
  <si>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</si>
  <si>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</si>
  <si>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</si>
  <si>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</si>
  <si>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</si>
  <si>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</si>
  <si>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</si>
  <si>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</si>
  <si>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</si>
  <si>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</si>
  <si>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</si>
  <si>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</si>
  <si>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</si>
  <si>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</si>
  <si>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</si>
  <si>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</si>
  <si>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</si>
  <si>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</si>
  <si>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</si>
  <si>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</si>
  <si>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</si>
  <si>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</si>
  <si>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</si>
  <si>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</si>
  <si>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</si>
  <si>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</si>
  <si>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</si>
  <si>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</si>
  <si>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</si>
  <si>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</si>
  <si>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</si>
  <si>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</si>
  <si>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</si>
  <si>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</si>
  <si>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</si>
  <si>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</si>
  <si>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</si>
  <si>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</si>
  <si>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</si>
  <si>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</si>
  <si>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</si>
  <si>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</si>
  <si>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</si>
  <si>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</si>
  <si>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</si>
  <si>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</si>
  <si>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</si>
  <si>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</si>
  <si>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</si>
  <si>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</si>
  <si>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</si>
  <si>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</si>
  <si>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</si>
  <si>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</si>
  <si>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</si>
  <si>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</si>
  <si>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</si>
  <si>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</si>
  <si>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</si>
  <si>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</si>
  <si>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</si>
  <si>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</si>
  <si>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</si>
  <si>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</si>
  <si>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</si>
  <si>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</si>
  <si>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</si>
  <si>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</si>
  <si>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</si>
  <si>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</si>
  <si>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</si>
  <si>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</si>
  <si>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</si>
  <si>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</si>
  <si>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</si>
  <si>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</si>
  <si>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</si>
  <si>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</si>
  <si>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</si>
  <si>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</si>
  <si>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</si>
  <si>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</si>
  <si>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</si>
  <si>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</si>
  <si>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</si>
  <si>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</si>
  <si>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</si>
  <si>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</si>
  <si>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</si>
  <si>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</si>
  <si>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</si>
  <si>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</si>
  <si>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</si>
  <si>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</si>
  <si>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</si>
  <si>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</si>
  <si>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</si>
  <si>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</si>
  <si>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</si>
  <si>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</si>
  <si>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</si>
  <si>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</si>
  <si>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</si>
  <si>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</si>
  <si>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</si>
  <si>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</si>
  <si>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</si>
  <si>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</si>
  <si>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</si>
  <si>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</si>
  <si>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</si>
  <si>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</si>
  <si>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</si>
  <si>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</si>
  <si>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</si>
  <si>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</si>
  <si>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</si>
  <si>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</si>
  <si>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</si>
  <si>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</si>
  <si>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</si>
  <si>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</si>
  <si>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</si>
  <si>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</si>
  <si>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</si>
  <si>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</si>
  <si>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</si>
  <si>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</si>
  <si>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</si>
  <si>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</si>
  <si>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</si>
  <si>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</si>
  <si>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</si>
  <si>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</si>
  <si>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</si>
  <si>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</si>
  <si>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</si>
  <si>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</si>
  <si>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</si>
  <si>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</si>
  <si>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</si>
  <si>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</si>
  <si>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</si>
  <si>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</si>
  <si>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</si>
  <si>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</si>
  <si>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</si>
  <si>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</si>
  <si>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</si>
  <si>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</si>
  <si>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</si>
  <si>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</si>
  <si>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</si>
  <si>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</si>
  <si>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</si>
  <si>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</si>
  <si>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</si>
  <si>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</si>
  <si>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</si>
  <si>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</si>
  <si>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</si>
  <si>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</si>
  <si>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</si>
  <si>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</si>
  <si>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</si>
  <si>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</si>
  <si>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</si>
  <si>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</si>
  <si>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</si>
  <si>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</si>
  <si>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</si>
  <si>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</si>
  <si>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</si>
  <si>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</si>
  <si>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</si>
  <si>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</si>
  <si>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</si>
  <si>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</si>
  <si>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</si>
  <si>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</si>
  <si>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</si>
  <si>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</si>
  <si>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</si>
  <si>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</si>
  <si>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</si>
  <si>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</si>
  <si>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</si>
  <si>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</si>
  <si>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</si>
  <si>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</si>
  <si>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</si>
  <si>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</si>
  <si>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</si>
  <si>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</si>
  <si>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</si>
  <si>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</si>
  <si>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</si>
  <si>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</si>
  <si>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</si>
  <si>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</si>
  <si>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</si>
  <si>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</si>
  <si>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</si>
  <si>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</si>
  <si>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</si>
  <si>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</si>
  <si>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</si>
  <si>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</si>
  <si>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</si>
  <si>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</si>
  <si>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</si>
  <si>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</si>
  <si>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</si>
  <si>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</si>
  <si>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</si>
  <si>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</si>
  <si>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</si>
  <si>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</si>
  <si>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</si>
  <si>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</si>
  <si>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</si>
  <si>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</si>
  <si>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</si>
  <si>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</si>
  <si>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</si>
  <si>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</si>
  <si>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</si>
  <si>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</si>
  <si>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</si>
  <si>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</si>
  <si>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</si>
  <si>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</si>
  <si>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</si>
  <si>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</si>
  <si>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</si>
  <si>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</si>
  <si>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</si>
  <si>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</si>
  <si>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</si>
  <si>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</si>
  <si>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</si>
  <si>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</si>
  <si>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</si>
  <si>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</si>
  <si>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</si>
  <si>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</si>
  <si>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</si>
  <si>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</si>
  <si>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</si>
  <si>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</si>
  <si>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</si>
  <si>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</si>
  <si>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</si>
  <si>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</si>
  <si>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</si>
  <si>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</si>
  <si>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</si>
  <si>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</si>
  <si>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</si>
  <si>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</si>
  <si>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</si>
  <si>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</si>
  <si>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</si>
  <si>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</si>
  <si>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</si>
  <si>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</si>
  <si>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</si>
  <si>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</si>
  <si>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</si>
  <si>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</si>
  <si>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</si>
  <si>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</si>
  <si>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</si>
  <si>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</si>
  <si>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</si>
  <si>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</si>
  <si>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</si>
  <si>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</si>
  <si>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</si>
  <si>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</si>
  <si>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</si>
  <si>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</si>
  <si>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</si>
  <si>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</si>
  <si>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</si>
  <si>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</si>
  <si>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</si>
  <si>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</si>
  <si>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</si>
  <si>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</si>
  <si>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</si>
  <si>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</si>
  <si>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</si>
  <si>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</si>
  <si>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</si>
  <si>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</si>
  <si>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</si>
  <si>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</si>
  <si>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</si>
  <si>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</si>
  <si>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</si>
  <si>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</si>
  <si>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</si>
  <si>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</si>
  <si>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</si>
  <si>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</si>
  <si>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</si>
  <si>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</si>
  <si>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</si>
  <si>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</si>
  <si>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</si>
  <si>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</si>
  <si>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</si>
  <si>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</si>
  <si>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</si>
  <si>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</si>
  <si>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</si>
  <si>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</si>
  <si>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</si>
  <si>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</si>
  <si>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</si>
  <si>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</si>
  <si>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</si>
  <si>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</si>
  <si>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</si>
  <si>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</si>
  <si>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</si>
  <si>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</si>
  <si>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</si>
  <si>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</si>
  <si>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</si>
  <si>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</si>
  <si>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</si>
  <si>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</si>
  <si>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</si>
  <si>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</si>
  <si>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</si>
  <si>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</si>
  <si>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</si>
  <si>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</si>
  <si>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</si>
  <si>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</si>
  <si>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</si>
  <si>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</si>
  <si>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</si>
  <si>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</si>
  <si>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</si>
  <si>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</si>
  <si>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</si>
  <si>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</si>
  <si>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</si>
  <si>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</si>
  <si>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</si>
  <si>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</si>
  <si>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</si>
  <si>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</si>
  <si>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</si>
  <si>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</si>
  <si>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</si>
  <si>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</si>
  <si>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</si>
  <si>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</si>
  <si>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</si>
  <si>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</si>
  <si>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</si>
  <si>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</si>
  <si>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</si>
  <si>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</si>
  <si>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</si>
  <si>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</si>
  <si>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</si>
  <si>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</si>
  <si>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</si>
  <si>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</si>
  <si>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</si>
  <si>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</si>
  <si>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</si>
  <si>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</si>
  <si>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</si>
  <si>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</si>
  <si>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</si>
  <si>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</si>
  <si>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</si>
  <si>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</si>
  <si>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</si>
  <si>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</si>
  <si>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</si>
  <si>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</si>
  <si>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</si>
  <si>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</si>
  <si>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</si>
  <si>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</si>
  <si>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</si>
  <si>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</si>
  <si>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</si>
  <si>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</si>
  <si>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</si>
  <si>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</si>
  <si>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</si>
  <si>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</si>
  <si>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</si>
  <si>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</si>
  <si>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</si>
  <si>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</si>
  <si>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</si>
  <si>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</si>
  <si>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</si>
  <si>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</si>
  <si>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</si>
  <si>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</si>
  <si>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</si>
  <si>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</si>
  <si>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</si>
  <si>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</si>
  <si>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</si>
  <si>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</si>
  <si>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</si>
  <si>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</si>
  <si>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</si>
  <si>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</si>
  <si>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</si>
  <si>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</si>
  <si>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</si>
  <si>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</si>
  <si>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</si>
  <si>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</si>
  <si>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</si>
  <si>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</si>
  <si>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</si>
  <si>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</si>
  <si>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</si>
  <si>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</si>
  <si>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</si>
  <si>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</si>
  <si>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</si>
  <si>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</si>
  <si>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</si>
  <si>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</si>
  <si>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</si>
  <si>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</si>
  <si>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</si>
  <si>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</si>
  <si>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</si>
  <si>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</si>
  <si>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</si>
  <si>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</si>
  <si>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</si>
  <si>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</si>
  <si>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</si>
  <si>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</si>
  <si>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</si>
  <si>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</si>
  <si>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</si>
  <si>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</si>
  <si>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</si>
  <si>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</si>
  <si>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</si>
  <si>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</si>
  <si>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</si>
  <si>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</si>
  <si>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</si>
  <si>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</si>
  <si>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</si>
  <si>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</si>
  <si>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</si>
  <si>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</si>
  <si>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</si>
  <si>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</si>
  <si>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</si>
  <si>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</si>
  <si>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</si>
  <si>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</si>
  <si>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</si>
  <si>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</si>
  <si>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</si>
  <si>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</si>
  <si>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</si>
  <si>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</si>
  <si>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</si>
  <si>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</si>
  <si>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</si>
  <si>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</si>
  <si>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</si>
  <si>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</si>
  <si>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</si>
  <si>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</si>
  <si>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</si>
  <si>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</si>
  <si>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</si>
  <si>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</si>
  <si>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</si>
  <si>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</si>
  <si>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</si>
  <si>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</si>
  <si>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</si>
  <si>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</si>
  <si>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</si>
  <si>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</si>
  <si>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</si>
  <si>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</si>
  <si>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</si>
  <si>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</si>
  <si>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</si>
  <si>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</si>
  <si>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</si>
  <si>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</si>
  <si>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</si>
  <si>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</si>
  <si>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</si>
  <si>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</si>
  <si>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</si>
  <si>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</si>
  <si>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</si>
  <si>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</si>
  <si>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</si>
  <si>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</si>
  <si>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</si>
  <si>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</si>
  <si>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</si>
  <si>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</si>
  <si>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</si>
  <si>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</si>
  <si>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</si>
  <si>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</si>
  <si>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</si>
  <si>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</si>
  <si>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</si>
  <si>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</si>
  <si>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</si>
  <si>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</si>
  <si>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</si>
  <si>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</si>
  <si>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</si>
  <si>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</si>
  <si>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</si>
  <si>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</si>
  <si>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</si>
  <si>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</si>
  <si>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</si>
  <si>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</si>
  <si>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</si>
  <si>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</si>
  <si>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</si>
  <si>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</si>
  <si>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</si>
  <si>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</si>
  <si>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</si>
  <si>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</si>
  <si>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</si>
  <si>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</si>
  <si>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</si>
  <si>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</si>
  <si>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</si>
  <si>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</si>
  <si>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</si>
  <si>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</si>
  <si>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</si>
  <si>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</si>
  <si>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</si>
  <si>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</si>
  <si>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</si>
  <si>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</si>
  <si>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</si>
  <si>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</si>
  <si>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</si>
  <si>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</si>
  <si>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</si>
  <si>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</si>
  <si>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</si>
  <si>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</si>
  <si>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</si>
  <si>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</si>
  <si>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</si>
  <si>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</si>
  <si>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</si>
  <si>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</si>
  <si>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</si>
  <si>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</si>
  <si>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</si>
  <si>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</si>
  <si>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</si>
  <si>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</si>
  <si>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</si>
  <si>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</si>
  <si>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</si>
  <si>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</si>
  <si>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</si>
  <si>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</si>
  <si>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</si>
  <si>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</si>
  <si>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</si>
  <si>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</si>
  <si>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</si>
  <si>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</si>
  <si>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</si>
  <si>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</si>
  <si>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</si>
  <si>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</si>
  <si>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</si>
  <si>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</si>
  <si>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</si>
  <si>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</si>
  <si>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</si>
  <si>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</si>
  <si>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</si>
  <si>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</si>
  <si>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</si>
  <si>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</si>
  <si>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</si>
  <si>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</si>
  <si>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</si>
  <si>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</si>
  <si>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</si>
  <si>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</si>
  <si>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</si>
  <si>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</si>
  <si>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</si>
  <si>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</si>
  <si>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</si>
  <si>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</si>
  <si>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</si>
  <si>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</si>
  <si>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</si>
  <si>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</si>
  <si>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</si>
  <si>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</si>
  <si>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</si>
  <si>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</si>
  <si>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</si>
  <si>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</si>
  <si>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</si>
  <si>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</si>
  <si>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</si>
  <si>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</si>
  <si>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</si>
  <si>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</si>
  <si>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</si>
  <si>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</si>
  <si>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</si>
  <si>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</si>
  <si>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</si>
  <si>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</si>
  <si>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</si>
  <si>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</si>
  <si>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</si>
  <si>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</si>
  <si>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</si>
  <si>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</si>
  <si>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</si>
  <si>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</si>
  <si>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</si>
  <si>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</si>
  <si>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</si>
  <si>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</si>
  <si>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</si>
  <si>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</si>
  <si>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</si>
  <si>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</si>
  <si>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</si>
  <si>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</si>
  <si>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</si>
  <si>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</si>
  <si>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</si>
  <si>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</si>
  <si>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</si>
  <si>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</si>
  <si>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</si>
  <si>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</si>
  <si>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</si>
  <si>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</si>
  <si>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</si>
  <si>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</si>
  <si>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</si>
  <si>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</si>
  <si>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</si>
  <si>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</si>
  <si>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</si>
  <si>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</si>
  <si>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</si>
  <si>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</si>
  <si>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</si>
  <si>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</si>
  <si>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</si>
  <si>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</si>
  <si>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</si>
  <si>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</si>
  <si>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</si>
  <si>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</si>
  <si>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</si>
  <si>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</si>
  <si>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</si>
  <si>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</si>
  <si>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</si>
  <si>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</si>
  <si>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</si>
  <si>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</si>
  <si>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</si>
  <si>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</si>
  <si>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</si>
  <si>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</si>
  <si>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</si>
  <si>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</si>
  <si>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</si>
  <si>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</si>
  <si>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</si>
  <si>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</si>
  <si>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</si>
  <si>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</si>
  <si>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</si>
  <si>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</si>
  <si>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</si>
  <si>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</si>
  <si>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</si>
  <si>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</si>
  <si>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</si>
  <si>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</si>
  <si>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</si>
  <si>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</si>
  <si>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</si>
  <si>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</si>
  <si>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</si>
  <si>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</si>
  <si>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</si>
  <si>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</si>
  <si>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</si>
  <si>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</si>
  <si>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</si>
  <si>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</si>
  <si>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</si>
  <si>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</si>
  <si>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</si>
  <si>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</si>
  <si>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</si>
  <si>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</si>
  <si>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</si>
  <si>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</si>
  <si>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</si>
  <si>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</si>
  <si>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</si>
  <si>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</si>
  <si>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</si>
  <si>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</si>
  <si>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</si>
  <si>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</si>
  <si>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</si>
  <si>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</si>
  <si>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</si>
  <si>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</si>
  <si>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</si>
  <si>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</si>
  <si>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</si>
  <si>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</si>
  <si>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</si>
  <si>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</si>
  <si>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</si>
  <si>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</si>
  <si>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</si>
  <si>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</si>
  <si>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</si>
  <si>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</si>
  <si>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</si>
  <si>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</si>
  <si>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</si>
  <si>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</si>
  <si>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</si>
  <si>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</si>
  <si>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</si>
  <si>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</si>
  <si>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</si>
  <si>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</si>
  <si>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</si>
  <si>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</si>
  <si>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</si>
  <si>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</si>
  <si>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</si>
  <si>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</si>
  <si>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</si>
  <si>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</si>
  <si>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</si>
  <si>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</si>
  <si>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</si>
  <si>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</si>
  <si>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</si>
  <si>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</si>
  <si>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</si>
  <si>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</si>
  <si>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</si>
  <si>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</si>
  <si>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</si>
  <si>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</si>
  <si>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</si>
  <si>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</si>
  <si>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</si>
  <si>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</si>
  <si>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</si>
  <si>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</si>
  <si>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</si>
  <si>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</si>
  <si>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</si>
  <si>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</si>
  <si>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</si>
  <si>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</si>
  <si>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</si>
  <si>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</si>
  <si>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</si>
  <si>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</si>
  <si>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</si>
  <si>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</si>
  <si>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</si>
  <si>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</si>
  <si>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</si>
  <si>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</si>
  <si>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</si>
  <si>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</si>
  <si>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</si>
  <si>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</si>
  <si>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</si>
  <si>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</si>
  <si>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</si>
  <si>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</si>
  <si>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</si>
  <si>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</si>
  <si>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</si>
  <si>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</si>
  <si>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</si>
  <si>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</si>
  <si>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</si>
  <si>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</si>
  <si>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</si>
  <si>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</si>
  <si>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</si>
  <si>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</si>
  <si>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</si>
  <si>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</si>
  <si>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</si>
  <si>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</si>
  <si>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</si>
  <si>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</si>
  <si>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</si>
  <si>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</si>
  <si>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</si>
  <si>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</si>
  <si>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</si>
  <si>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</si>
  <si>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</si>
  <si>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</si>
  <si>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</si>
  <si>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</si>
  <si>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</si>
  <si>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</si>
  <si>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</si>
  <si>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</si>
  <si>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</si>
  <si>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</si>
  <si>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</si>
  <si>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</si>
  <si>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</si>
  <si>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</si>
  <si>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</si>
  <si>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</si>
  <si>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</si>
  <si>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</si>
  <si>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</si>
  <si>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</si>
  <si>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</si>
  <si>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</si>
  <si>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</si>
  <si>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</si>
  <si>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</si>
  <si>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</si>
  <si>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</si>
  <si>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</si>
  <si>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</si>
  <si>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</si>
  <si>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</si>
  <si>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</si>
  <si>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</si>
  <si>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</si>
  <si>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</si>
  <si>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</si>
  <si>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</si>
  <si>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</si>
  <si>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</si>
  <si>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</si>
  <si>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</si>
  <si>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</si>
  <si>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</si>
  <si>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</si>
  <si>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</si>
  <si>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</si>
  <si>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</si>
  <si>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</si>
  <si>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</si>
  <si>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</si>
  <si>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</si>
  <si>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</si>
  <si>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</si>
  <si>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</si>
  <si>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</si>
  <si>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</si>
  <si>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</si>
  <si>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</si>
  <si>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</si>
  <si>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</si>
  <si>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</si>
  <si>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</si>
  <si>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</si>
  <si>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</si>
  <si>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</si>
  <si>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</si>
  <si>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</si>
  <si>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</si>
  <si>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</si>
  <si>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</si>
  <si>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</si>
  <si>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</si>
  <si>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</si>
  <si>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</si>
  <si>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</si>
  <si>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</si>
  <si>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</si>
  <si>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</si>
  <si>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</si>
  <si>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</si>
  <si>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</si>
  <si>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</si>
  <si>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</si>
  <si>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</si>
  <si>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</si>
  <si>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</si>
  <si>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</si>
  <si>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</si>
  <si>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</si>
  <si>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</si>
  <si>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</si>
  <si>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</si>
  <si>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</si>
  <si>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</si>
  <si>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</si>
  <si>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</si>
  <si>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</si>
  <si>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</si>
  <si>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</si>
  <si>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</si>
  <si>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</si>
  <si>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</si>
  <si>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</si>
  <si>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</si>
  <si>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</si>
  <si>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</si>
  <si>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</si>
  <si>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</si>
  <si>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</si>
  <si>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</si>
  <si>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</si>
  <si>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</si>
  <si>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</si>
  <si>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</si>
  <si>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</si>
  <si>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</si>
  <si>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</si>
  <si>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</si>
  <si>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</si>
  <si>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</si>
  <si>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</si>
  <si>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</si>
  <si>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</si>
  <si>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</si>
  <si>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</si>
  <si>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</si>
  <si>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</si>
  <si>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</si>
  <si>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</si>
  <si>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</si>
  <si>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</si>
  <si>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</si>
  <si>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</si>
  <si>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</si>
  <si>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</si>
  <si>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</si>
  <si>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</si>
  <si>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</si>
  <si>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</si>
  <si>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</si>
  <si>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</si>
  <si>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</si>
  <si>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</si>
  <si>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</si>
  <si>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</si>
  <si>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</si>
  <si>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</si>
  <si>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</si>
  <si>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</si>
  <si>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</si>
  <si>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</si>
  <si>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</si>
  <si>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</si>
  <si>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</si>
  <si>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</si>
  <si>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</si>
  <si>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</si>
  <si>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</si>
  <si>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</si>
  <si>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</si>
  <si>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</si>
  <si>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</si>
  <si>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</si>
  <si>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</si>
  <si>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</si>
  <si>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</si>
  <si>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</si>
  <si>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</si>
  <si>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</si>
  <si>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</si>
  <si>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</si>
  <si>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</si>
  <si>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</si>
  <si>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</si>
  <si>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</si>
  <si>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</si>
  <si>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</si>
  <si>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</si>
  <si>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</si>
  <si>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</si>
  <si>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</si>
  <si>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</si>
  <si>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</si>
  <si>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</si>
  <si>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</si>
  <si>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</si>
  <si>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</si>
  <si>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</si>
  <si>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</si>
  <si>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</si>
  <si>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</si>
  <si>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</si>
  <si>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</si>
  <si>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</si>
  <si>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</si>
  <si>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</si>
  <si>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</si>
  <si>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</si>
  <si>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</si>
  <si>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</si>
  <si>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</si>
  <si>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</si>
  <si>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</si>
  <si>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</si>
  <si>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</si>
  <si>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</si>
  <si>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</si>
  <si>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</si>
  <si>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</si>
  <si>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</si>
  <si>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</si>
  <si>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</si>
  <si>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</si>
  <si>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</si>
  <si>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</si>
  <si>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</si>
  <si>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</si>
  <si>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</si>
  <si>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</si>
  <si>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</si>
  <si>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</si>
  <si>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</si>
  <si>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</si>
  <si>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</si>
  <si>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</si>
  <si>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</si>
  <si>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</si>
  <si>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</si>
  <si>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</si>
  <si>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</si>
  <si>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</si>
  <si>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</si>
  <si>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</si>
  <si>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</si>
  <si>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</si>
  <si>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</si>
  <si>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</si>
  <si>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</si>
  <si>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</si>
  <si>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</si>
  <si>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</si>
  <si>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</si>
  <si>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</si>
  <si>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</si>
  <si>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</si>
  <si>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</si>
  <si>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</si>
  <si>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</si>
  <si>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</si>
  <si>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</si>
  <si>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</si>
  <si>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</si>
  <si>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</si>
  <si>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</si>
  <si>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</si>
  <si>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</si>
  <si>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</si>
  <si>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</si>
  <si>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</si>
  <si>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</si>
  <si>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</si>
  <si>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</si>
  <si>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</si>
  <si>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</si>
  <si>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</si>
  <si>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</si>
  <si>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</si>
  <si>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</si>
  <si>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</si>
  <si>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</si>
  <si>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</si>
  <si>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</si>
  <si>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</si>
  <si>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</si>
  <si>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</si>
  <si>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</si>
  <si>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</si>
  <si>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</si>
  <si>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</si>
  <si>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</si>
  <si>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</si>
  <si>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</si>
  <si>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</si>
  <si>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</si>
  <si>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</si>
  <si>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</si>
  <si>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</si>
  <si>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</si>
  <si>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</si>
  <si>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</si>
  <si>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</si>
  <si>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</si>
  <si>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</si>
  <si>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</si>
  <si>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</si>
  <si>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</si>
  <si>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</si>
  <si>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</si>
  <si>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</si>
  <si>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</si>
  <si>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</si>
  <si>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</si>
  <si>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</si>
  <si>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</si>
  <si>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</si>
  <si>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</si>
  <si>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</si>
  <si>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</si>
  <si>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</si>
  <si>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</si>
  <si>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</si>
  <si>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</si>
  <si>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</si>
  <si>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</si>
  <si>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</si>
  <si>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</si>
  <si>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</si>
  <si>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</si>
  <si>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</si>
  <si>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</si>
  <si>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</si>
  <si>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</si>
  <si>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</si>
  <si>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</si>
  <si>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</si>
  <si>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</si>
  <si>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</si>
  <si>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</si>
  <si>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</si>
  <si>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</si>
  <si>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</si>
  <si>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</si>
  <si>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</si>
  <si>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</si>
  <si>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</si>
  <si>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</si>
  <si>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</si>
  <si>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</si>
  <si>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</si>
  <si>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</si>
  <si>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</si>
  <si>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</si>
  <si>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</si>
  <si>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</si>
  <si>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</si>
  <si>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</si>
  <si>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</si>
  <si>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</si>
  <si>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</si>
  <si>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</si>
  <si>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</si>
  <si>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</si>
  <si>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</si>
  <si>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</si>
  <si>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</si>
  <si>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</si>
  <si>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</si>
  <si>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</si>
  <si>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</si>
  <si>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</si>
  <si>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</si>
  <si>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</si>
  <si>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</si>
  <si>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</si>
  <si>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</si>
  <si>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</si>
  <si>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</si>
  <si>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</si>
  <si>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</si>
  <si>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</si>
  <si>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</si>
  <si>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</si>
  <si>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</si>
  <si>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</si>
  <si>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</si>
  <si>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</si>
  <si>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</si>
  <si>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</si>
  <si>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</si>
  <si>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</si>
  <si>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</si>
  <si>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</si>
  <si>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</si>
  <si>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</si>
  <si>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</si>
  <si>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</si>
  <si>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</si>
  <si>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</si>
  <si>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</si>
  <si>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</si>
  <si>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</si>
  <si>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</si>
  <si>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</si>
  <si>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</si>
  <si>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</si>
  <si>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</si>
  <si>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</si>
  <si>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</si>
  <si>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</si>
  <si>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</si>
  <si>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</si>
  <si>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</si>
  <si>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</si>
  <si>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</si>
  <si>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</si>
  <si>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</si>
  <si>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</si>
  <si>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</si>
  <si>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</si>
  <si>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</si>
  <si>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</si>
  <si>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</si>
  <si>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</si>
  <si>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</si>
  <si>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</si>
  <si>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</si>
  <si>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</si>
  <si>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</si>
  <si>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</si>
  <si>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</si>
  <si>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</si>
  <si>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</si>
  <si>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</si>
  <si>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</si>
  <si>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</si>
  <si>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</si>
  <si>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</si>
  <si>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</si>
  <si>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</si>
  <si>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</si>
  <si>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</si>
  <si>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</si>
  <si>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</si>
  <si>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</si>
  <si>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</si>
  <si>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</si>
  <si>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</si>
  <si>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</si>
  <si>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</si>
  <si>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</si>
  <si>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</si>
  <si>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</si>
  <si>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</si>
  <si>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</si>
  <si>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</si>
  <si>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</si>
  <si>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</si>
  <si>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</si>
  <si>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</si>
  <si>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</si>
  <si>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</si>
  <si>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</si>
  <si>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</si>
  <si>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</si>
  <si>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</si>
  <si>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</si>
  <si>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</si>
  <si>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</si>
  <si>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</si>
  <si>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</si>
  <si>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</si>
  <si>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</si>
  <si>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</si>
  <si>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</si>
  <si>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</si>
  <si>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</si>
  <si>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</si>
  <si>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</si>
  <si>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</si>
  <si>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</si>
  <si>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</si>
  <si>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</si>
  <si>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</si>
  <si>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</si>
  <si>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</si>
  <si>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</si>
  <si>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</si>
  <si>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</si>
  <si>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</si>
  <si>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</si>
  <si>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</si>
  <si>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</si>
  <si>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</si>
  <si>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</si>
  <si>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</si>
  <si>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</si>
  <si>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</si>
  <si>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</si>
  <si>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</si>
  <si>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</si>
  <si>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</si>
  <si>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</si>
  <si>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</si>
  <si>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</si>
  <si>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</si>
  <si>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</si>
  <si>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</si>
  <si>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</si>
  <si>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</si>
  <si>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</si>
  <si>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</si>
  <si>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</si>
  <si>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</si>
  <si>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</si>
  <si>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</si>
  <si>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</si>
  <si>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</si>
  <si>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</si>
  <si>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</si>
  <si>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</si>
  <si>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</si>
  <si>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</si>
  <si>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</si>
  <si>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</si>
  <si>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</si>
  <si>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</si>
  <si>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</si>
  <si>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</si>
  <si>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</si>
  <si>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</si>
  <si>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</si>
  <si>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</si>
  <si>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</si>
  <si>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</si>
  <si>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</si>
  <si>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</si>
  <si>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</si>
  <si>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</si>
  <si>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</si>
  <si>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</si>
  <si>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</si>
  <si>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</si>
  <si>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</si>
  <si>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</si>
  <si>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</si>
  <si>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</si>
  <si>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</si>
  <si>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</si>
  <si>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</si>
  <si>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</si>
  <si>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</si>
  <si>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</si>
  <si>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</si>
  <si>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</si>
  <si>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</si>
  <si>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</si>
  <si>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</si>
  <si>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</si>
  <si>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</si>
  <si>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</si>
  <si>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</si>
  <si>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</si>
  <si>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</si>
  <si>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</si>
  <si>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</si>
  <si>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</si>
  <si>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</si>
  <si>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</si>
  <si>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</si>
  <si>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</si>
  <si>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</si>
  <si>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</si>
  <si>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</si>
  <si>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</si>
  <si>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</si>
  <si>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</si>
  <si>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</si>
  <si>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</si>
  <si>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</si>
  <si>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</si>
  <si>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</si>
  <si>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</si>
  <si>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</si>
  <si>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</si>
  <si>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</si>
  <si>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</si>
  <si>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</si>
  <si>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</si>
  <si>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</si>
  <si>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</si>
  <si>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</si>
  <si>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</si>
  <si>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</si>
  <si>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</si>
  <si>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</si>
  <si>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</si>
  <si>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</si>
  <si>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</si>
  <si>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</si>
  <si>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</si>
  <si>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</si>
  <si>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</si>
  <si>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</si>
  <si>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</si>
  <si>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</si>
  <si>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</si>
  <si>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</si>
  <si>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</si>
  <si>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</si>
  <si>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</si>
  <si>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</si>
  <si>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</si>
  <si>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</si>
  <si>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</si>
  <si>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</si>
  <si>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</si>
  <si>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</si>
  <si>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</si>
  <si>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</si>
  <si>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</si>
  <si>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</si>
  <si>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</si>
  <si>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</si>
  <si>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</si>
  <si>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</si>
  <si>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</si>
  <si>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</si>
  <si>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</si>
  <si>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</si>
  <si>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</si>
  <si>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</si>
  <si>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</si>
  <si>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</si>
  <si>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</si>
  <si>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</si>
  <si>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</si>
  <si>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</si>
  <si>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</si>
  <si>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</si>
  <si>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</si>
  <si>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</si>
  <si>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</si>
  <si>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</si>
  <si>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</si>
  <si>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</si>
  <si>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</si>
  <si>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</si>
  <si>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</si>
  <si>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</si>
  <si>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</si>
  <si>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</si>
  <si>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</si>
  <si>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</si>
  <si>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</si>
  <si>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</si>
  <si>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</si>
  <si>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</si>
  <si>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</si>
  <si>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</si>
  <si>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</si>
  <si>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</si>
  <si>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</si>
  <si>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</si>
  <si>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</si>
  <si>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</si>
  <si>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</si>
  <si>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</si>
  <si>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</si>
  <si>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</si>
  <si>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</si>
  <si>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</si>
  <si>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</si>
  <si>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</si>
  <si>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</si>
  <si>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</si>
  <si>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</si>
  <si>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</si>
  <si>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</si>
  <si>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</si>
  <si>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</si>
  <si>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</si>
  <si>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</si>
  <si>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</si>
  <si>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</si>
  <si>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</si>
  <si>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</si>
  <si>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</si>
  <si>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</si>
  <si>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</si>
  <si>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</si>
  <si>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</si>
  <si>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</si>
  <si>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</si>
  <si>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</si>
  <si>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</si>
  <si>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</si>
  <si>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</si>
  <si>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</si>
  <si>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</si>
  <si>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</si>
  <si>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</si>
  <si>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</si>
  <si>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</si>
  <si>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</si>
  <si>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</si>
  <si>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</si>
  <si>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</si>
  <si>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</si>
  <si>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</si>
  <si>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</si>
  <si>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</si>
  <si>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</si>
  <si>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</si>
  <si>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</si>
  <si>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</si>
  <si>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</si>
  <si>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</si>
  <si>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</si>
  <si>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</si>
  <si>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</si>
  <si>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</si>
  <si>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</si>
  <si>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</si>
  <si>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</si>
  <si>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</si>
  <si>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</si>
  <si>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</si>
  <si>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</si>
  <si>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</si>
  <si>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</si>
  <si>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</si>
  <si>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</si>
  <si>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</si>
  <si>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</si>
  <si>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</si>
  <si>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</si>
  <si>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</si>
  <si>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</si>
  <si>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</si>
  <si>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</si>
  <si>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</si>
  <si>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</si>
  <si>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</si>
  <si>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</si>
  <si>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</si>
  <si>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</si>
  <si>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</si>
  <si>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</si>
  <si>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</si>
  <si>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</si>
  <si>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</si>
  <si>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</si>
  <si>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</si>
  <si>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</si>
  <si>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</si>
  <si>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</si>
  <si>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</si>
  <si>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</si>
  <si>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</si>
  <si>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</si>
  <si>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</si>
  <si>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</si>
  <si>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</si>
  <si>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</si>
  <si>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</si>
  <si>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</si>
  <si>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</si>
  <si>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</si>
  <si>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</si>
  <si>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</si>
  <si>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</si>
  <si>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</si>
  <si>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</si>
  <si>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</si>
  <si>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</si>
  <si>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</si>
  <si>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</si>
  <si>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</si>
  <si>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</si>
  <si>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</si>
  <si>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</si>
  <si>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</si>
  <si>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</si>
  <si>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</si>
  <si>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</si>
  <si>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</si>
  <si>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</si>
  <si>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</si>
  <si>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</si>
  <si>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</si>
  <si>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</si>
  <si>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</si>
  <si>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</si>
  <si>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</si>
  <si>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</si>
  <si>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</si>
  <si>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</si>
  <si>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</si>
  <si>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</si>
  <si>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</si>
  <si>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</si>
  <si>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</si>
  <si>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</si>
  <si>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</si>
  <si>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</si>
  <si>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</si>
  <si>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</si>
  <si>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</si>
  <si>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</si>
  <si>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</si>
  <si>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</si>
  <si>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</si>
  <si>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</si>
  <si>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</si>
  <si>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</si>
  <si>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</si>
  <si>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</si>
  <si>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</si>
  <si>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</si>
  <si>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</si>
  <si>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</si>
  <si>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</si>
  <si>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</si>
  <si>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</si>
  <si>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</si>
  <si>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</si>
  <si>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</si>
  <si>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</si>
  <si>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</si>
  <si>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</si>
  <si>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</si>
  <si>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</si>
  <si>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</si>
  <si>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</si>
  <si>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</si>
  <si>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</si>
  <si>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</si>
  <si>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</si>
  <si>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</si>
  <si>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</si>
  <si>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</si>
  <si>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</si>
  <si>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</si>
  <si>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</si>
  <si>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</si>
  <si>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</si>
  <si>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</si>
  <si>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</si>
  <si>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</si>
  <si>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</si>
  <si>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</si>
  <si>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</si>
  <si>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</si>
  <si>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</si>
  <si>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</si>
  <si>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</si>
  <si>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</si>
  <si>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</si>
  <si>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</si>
  <si>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</si>
  <si>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</si>
  <si>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</si>
  <si>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</si>
  <si>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</si>
  <si>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</si>
  <si>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</si>
  <si>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</si>
  <si>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</si>
  <si>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</si>
  <si>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</si>
  <si>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</si>
  <si>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</si>
  <si>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</si>
  <si>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</si>
  <si>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</si>
  <si>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</si>
  <si>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</si>
  <si>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</si>
  <si>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</si>
  <si>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</si>
  <si>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</si>
  <si>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</si>
  <si>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</si>
  <si>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</si>
  <si>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</si>
  <si>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</si>
  <si>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</si>
  <si>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</si>
  <si>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</si>
  <si>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</si>
  <si>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</si>
  <si>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</si>
  <si>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</si>
  <si>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</si>
  <si>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</si>
  <si>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</si>
  <si>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</si>
  <si>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</si>
  <si>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</si>
  <si>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</si>
  <si>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</si>
  <si>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</si>
  <si>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</si>
  <si>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</si>
  <si>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</si>
  <si>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</si>
  <si>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</si>
  <si>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</si>
  <si>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</si>
  <si>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</si>
  <si>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</si>
  <si>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</si>
  <si>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</si>
  <si>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</si>
  <si>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</si>
  <si>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</si>
  <si>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</si>
  <si>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</si>
  <si>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</si>
  <si>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</si>
  <si>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</si>
  <si>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</si>
  <si>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</si>
  <si>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</si>
  <si>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</si>
  <si>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</si>
  <si>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</si>
  <si>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</si>
  <si>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</si>
  <si>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</si>
  <si>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</si>
  <si>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</si>
  <si>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</si>
  <si>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</si>
  <si>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</si>
  <si>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</si>
  <si>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</si>
  <si>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</si>
  <si>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</si>
  <si>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</si>
  <si>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</si>
  <si>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</si>
  <si>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</si>
  <si>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</si>
  <si>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</si>
  <si>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</si>
  <si>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</si>
  <si>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</si>
  <si>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</si>
  <si>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</si>
  <si>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</si>
  <si>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</si>
  <si>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</si>
  <si>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</si>
  <si>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</si>
  <si>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</si>
  <si>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</si>
  <si>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</si>
  <si>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</si>
  <si>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</si>
  <si>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</si>
  <si>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</si>
  <si>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</si>
  <si>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</si>
  <si>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</si>
  <si>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</si>
  <si>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</si>
  <si>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</si>
  <si>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</si>
  <si>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</si>
  <si>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</si>
  <si>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</si>
  <si>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</si>
  <si>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</si>
  <si>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</si>
  <si>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</si>
  <si>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</si>
  <si>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</si>
  <si>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</si>
  <si>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</si>
  <si>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</si>
  <si>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</si>
  <si>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</si>
  <si>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</si>
  <si>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</si>
  <si>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</si>
  <si>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</si>
  <si>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</si>
  <si>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</si>
  <si>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</si>
  <si>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</si>
  <si>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</si>
  <si>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</si>
  <si>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</si>
  <si>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</si>
  <si>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</si>
  <si>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</si>
  <si>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</si>
  <si>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</si>
  <si>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</si>
  <si>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</si>
  <si>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</si>
  <si>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</si>
  <si>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</si>
  <si>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</si>
  <si>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</si>
  <si>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</si>
  <si>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</si>
  <si>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</si>
  <si>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</si>
  <si>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</si>
  <si>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</si>
  <si>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</si>
  <si>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</si>
  <si>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</si>
  <si>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</si>
  <si>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</si>
  <si>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</si>
  <si>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</si>
  <si>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</si>
  <si>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</si>
  <si>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</si>
  <si>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</si>
  <si>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</si>
  <si>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</si>
  <si>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</si>
  <si>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</si>
  <si>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</si>
  <si>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</si>
  <si>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</si>
  <si>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</si>
  <si>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</si>
  <si>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</si>
  <si>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</si>
  <si>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</si>
  <si>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</si>
  <si>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</si>
  <si>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</si>
  <si>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</si>
  <si>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</si>
  <si>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</si>
  <si>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</si>
  <si>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</si>
  <si>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</si>
  <si>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</si>
  <si>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</si>
  <si>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</si>
  <si>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</si>
  <si>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</si>
  <si>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</si>
  <si>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</si>
  <si>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</si>
  <si>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</si>
  <si>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</si>
  <si>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</si>
  <si>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</si>
  <si>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</si>
  <si>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</si>
  <si>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</si>
  <si>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</si>
  <si>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</si>
  <si>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</si>
  <si>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</si>
  <si>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</si>
  <si>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</si>
  <si>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</si>
  <si>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</si>
  <si>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</si>
  <si>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</si>
  <si>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</si>
  <si>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</si>
  <si>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</si>
  <si>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</si>
  <si>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</si>
  <si>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</si>
  <si>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</si>
  <si>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</si>
  <si>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</si>
  <si>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</si>
  <si>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</si>
  <si>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</si>
  <si>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</si>
  <si>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</si>
  <si>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</si>
  <si>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</si>
  <si>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</si>
  <si>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</si>
  <si>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</si>
  <si>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</si>
  <si>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</si>
  <si>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</si>
  <si>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</si>
  <si>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</si>
  <si>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</si>
  <si>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</si>
  <si>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</si>
  <si>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</si>
  <si>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</si>
  <si>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</si>
  <si>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</si>
  <si>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</si>
  <si>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</si>
  <si>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</si>
  <si>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</si>
  <si>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</si>
  <si>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</si>
  <si>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</si>
  <si>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</si>
  <si>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</si>
  <si>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</si>
  <si>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</si>
  <si>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</si>
  <si>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</si>
  <si>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</si>
  <si>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</si>
  <si>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</si>
  <si>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</si>
  <si>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</si>
  <si>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</si>
  <si>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</si>
  <si>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</si>
  <si>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</si>
  <si>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</si>
  <si>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</si>
  <si>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</si>
  <si>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</si>
  <si>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</si>
  <si>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</si>
  <si>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</si>
  <si>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</si>
  <si>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</si>
  <si>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</si>
  <si>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</si>
  <si>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</si>
  <si>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</si>
  <si>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</si>
  <si>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</si>
  <si>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</si>
  <si>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</si>
  <si>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</si>
  <si>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</si>
  <si>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</si>
  <si>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</si>
  <si>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</si>
  <si>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</si>
  <si>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</si>
  <si>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</si>
  <si>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</si>
  <si>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</si>
  <si>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</si>
  <si>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</si>
  <si>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</si>
  <si>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</si>
  <si>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</si>
  <si>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</si>
  <si>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</si>
  <si>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</si>
  <si>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</si>
  <si>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</si>
  <si>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</si>
  <si>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</si>
  <si>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</si>
  <si>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</si>
  <si>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</si>
  <si>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</si>
  <si>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</si>
  <si>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</si>
  <si>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</si>
  <si>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</si>
  <si>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</si>
  <si>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</si>
  <si>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</si>
  <si>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</si>
  <si>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</si>
  <si>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</si>
  <si>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</si>
  <si>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</si>
  <si>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</si>
  <si>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</si>
  <si>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</si>
  <si>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</si>
  <si>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</si>
  <si>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</si>
  <si>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</si>
  <si>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</si>
  <si>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</si>
  <si>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</si>
  <si>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</si>
  <si>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</si>
  <si>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</si>
  <si>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</si>
  <si>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</si>
  <si>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</si>
  <si>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</si>
  <si>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</si>
  <si>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</si>
  <si>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</si>
  <si>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</si>
  <si>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</si>
  <si>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</si>
  <si>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</si>
  <si>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</si>
  <si>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</si>
  <si>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</si>
  <si>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</si>
  <si>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</si>
  <si>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</si>
  <si>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</si>
  <si>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</si>
  <si>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</si>
  <si>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</si>
  <si>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</si>
  <si>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</si>
  <si>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</si>
  <si>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</si>
  <si>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</si>
  <si>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</si>
  <si>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</si>
  <si>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</si>
  <si>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</si>
  <si>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</si>
  <si>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</si>
  <si>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</si>
  <si>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</si>
  <si>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</si>
  <si>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</si>
  <si>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</si>
  <si>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</si>
  <si>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</si>
  <si>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</si>
  <si>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</si>
  <si>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</si>
  <si>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</si>
  <si>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</si>
  <si>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</si>
  <si>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</si>
  <si>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</si>
  <si>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</si>
  <si>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</si>
  <si>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</si>
  <si>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</si>
  <si>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</si>
  <si>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</si>
  <si>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</si>
  <si>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</si>
  <si>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</si>
  <si>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</si>
  <si>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</si>
  <si>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</si>
  <si>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</si>
  <si>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</si>
  <si>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</si>
  <si>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</si>
  <si>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</si>
  <si>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</si>
  <si>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</si>
  <si>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</si>
  <si>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</si>
  <si>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</si>
  <si>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</si>
  <si>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</si>
  <si>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</si>
  <si>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</si>
  <si>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</si>
  <si>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</si>
  <si>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</si>
  <si>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</si>
  <si>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</si>
  <si>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</si>
  <si>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</si>
  <si>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</si>
  <si>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</si>
  <si>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</si>
  <si>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</si>
  <si>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</si>
  <si>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</si>
  <si>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</si>
  <si>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</si>
  <si>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</si>
  <si>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</si>
  <si>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</si>
  <si>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</si>
  <si>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</si>
  <si>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</si>
  <si>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</si>
  <si>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</si>
  <si>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</si>
  <si>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</si>
  <si>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</si>
  <si>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</si>
  <si>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</si>
  <si>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</si>
  <si>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</si>
  <si>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</si>
  <si>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</si>
  <si>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</si>
  <si>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</si>
  <si>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</si>
  <si>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</si>
  <si>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</si>
  <si>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</si>
  <si>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</si>
  <si>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</si>
  <si>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</si>
  <si>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</si>
  <si>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</si>
  <si>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</si>
  <si>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</si>
  <si>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</si>
  <si>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</si>
  <si>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</si>
  <si>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</si>
  <si>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</si>
  <si>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</si>
  <si>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</si>
  <si>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</si>
  <si>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</si>
  <si>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</si>
  <si>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</si>
  <si>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</si>
  <si>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</si>
  <si>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</si>
  <si>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</si>
  <si>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</si>
  <si>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</si>
  <si>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</si>
  <si>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</si>
  <si>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</si>
  <si>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</si>
  <si>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</si>
  <si>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</si>
  <si>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</si>
  <si>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</si>
  <si>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</si>
  <si>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</si>
  <si>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</si>
  <si>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</si>
  <si>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</si>
  <si>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</si>
  <si>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</si>
  <si>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</si>
  <si>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</si>
  <si>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</si>
  <si>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</si>
  <si>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</si>
  <si>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</si>
  <si>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</si>
  <si>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</si>
  <si>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</si>
  <si>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</si>
  <si>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</si>
  <si>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</si>
  <si>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</si>
  <si>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</si>
  <si>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</si>
  <si>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</si>
  <si>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</si>
  <si>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</si>
  <si>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</si>
  <si>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</si>
  <si>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</si>
  <si>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</si>
  <si>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</si>
  <si>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</si>
  <si>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</si>
  <si>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</si>
  <si>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</si>
  <si>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</si>
  <si>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</si>
  <si>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</si>
  <si>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</si>
  <si>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</si>
  <si>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</si>
  <si>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</si>
  <si>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</si>
  <si>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</si>
  <si>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</si>
  <si>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</si>
  <si>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</si>
  <si>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</si>
  <si>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</si>
  <si>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</si>
  <si>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</si>
  <si>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</si>
  <si>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</si>
  <si>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</si>
  <si>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</si>
  <si>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</si>
  <si>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</si>
  <si>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</si>
  <si>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</si>
  <si>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</si>
  <si>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</si>
  <si>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</si>
  <si>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</si>
  <si>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</si>
  <si>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</si>
  <si>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</si>
  <si>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</si>
  <si>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</si>
  <si>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</si>
  <si>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</si>
  <si>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</si>
  <si>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</si>
  <si>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</si>
  <si>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</si>
  <si>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</si>
  <si>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</si>
  <si>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</si>
  <si>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</si>
  <si>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</si>
  <si>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</si>
  <si>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</si>
  <si>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</si>
  <si>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</si>
  <si>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</si>
  <si>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</si>
  <si>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</si>
  <si>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</si>
  <si>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</si>
  <si>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</si>
  <si>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</si>
  <si>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</si>
  <si>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</si>
  <si>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</si>
  <si>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</si>
  <si>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</si>
  <si>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</si>
  <si>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</si>
  <si>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</si>
  <si>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</si>
  <si>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</si>
  <si>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</si>
  <si>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</si>
  <si>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</si>
  <si>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</si>
  <si>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</si>
  <si>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</si>
  <si>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</si>
  <si>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</si>
  <si>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</si>
  <si>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</si>
  <si>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</si>
  <si>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</si>
  <si>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</si>
  <si>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</si>
  <si>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</si>
  <si>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</si>
  <si>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</si>
  <si>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</si>
  <si>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</si>
  <si>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</si>
  <si>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</si>
  <si>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</si>
  <si>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</si>
  <si>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</si>
  <si>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</si>
  <si>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</si>
  <si>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</si>
  <si>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</si>
  <si>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</si>
  <si>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</si>
  <si>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</si>
  <si>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</si>
  <si>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</si>
  <si>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</si>
  <si>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</si>
  <si>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</si>
  <si>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</si>
  <si>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</si>
  <si>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</si>
  <si>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</si>
  <si>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</si>
  <si>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</si>
  <si>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</si>
  <si>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</si>
  <si>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</si>
  <si>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</si>
  <si>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</si>
  <si>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</si>
  <si>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</si>
  <si>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</si>
  <si>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</si>
  <si>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</si>
  <si>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</si>
  <si>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</si>
  <si>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</si>
  <si>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</si>
  <si>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</si>
  <si>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</si>
  <si>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</si>
  <si>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</si>
  <si>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</si>
  <si>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</si>
  <si>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</si>
  <si>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</si>
  <si>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</si>
  <si>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</si>
  <si>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</si>
  <si>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</si>
  <si>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</si>
  <si>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</si>
  <si>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</si>
  <si>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</si>
  <si>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</si>
  <si>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</si>
  <si>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</si>
  <si>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</si>
  <si>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</si>
  <si>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</si>
  <si>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</si>
  <si>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</si>
  <si>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</si>
  <si>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</si>
  <si>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</si>
  <si>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</si>
  <si>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</si>
  <si>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</si>
  <si>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</si>
  <si>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</si>
  <si>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</si>
  <si>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</si>
  <si>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</si>
  <si>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</si>
  <si>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</si>
  <si>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</si>
  <si>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</si>
  <si>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</si>
  <si>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</si>
  <si>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</si>
  <si>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</si>
  <si>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</si>
  <si>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</si>
  <si>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</si>
  <si>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</si>
  <si>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</si>
  <si>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</si>
  <si>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</si>
  <si>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</si>
  <si>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</si>
  <si>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</si>
  <si>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</si>
  <si>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</si>
  <si>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</si>
  <si>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</si>
  <si>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</si>
  <si>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</si>
  <si>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</si>
  <si>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</si>
  <si>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</si>
  <si>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</si>
  <si>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</si>
  <si>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</si>
  <si>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</si>
  <si>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</si>
  <si>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</si>
  <si>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</si>
  <si>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</si>
  <si>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</si>
  <si>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</si>
  <si>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</si>
  <si>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</si>
  <si>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</si>
  <si>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</si>
  <si>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</si>
  <si>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</si>
  <si>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</si>
  <si>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</si>
  <si>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</si>
  <si>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</si>
  <si>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</si>
  <si>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</si>
  <si>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</si>
  <si>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</si>
  <si>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</si>
  <si>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</si>
  <si>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</si>
  <si>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</si>
  <si>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</si>
  <si>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</si>
  <si>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</si>
  <si>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</si>
  <si>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</si>
  <si>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</si>
  <si>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</si>
  <si>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</si>
  <si>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</si>
  <si>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</si>
  <si>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</si>
  <si>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</si>
  <si>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</si>
  <si>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</si>
  <si>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</si>
  <si>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</si>
  <si>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</si>
  <si>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</si>
  <si>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</si>
  <si>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</si>
  <si>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</si>
  <si>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</si>
  <si>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</si>
  <si>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</si>
  <si>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</si>
  <si>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</si>
  <si>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</si>
  <si>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</si>
  <si>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</si>
  <si>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</si>
  <si>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</si>
  <si>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</si>
  <si>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</si>
  <si>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</si>
  <si>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</si>
  <si>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</si>
  <si>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</si>
  <si>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</si>
  <si>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</si>
  <si>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</si>
  <si>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</si>
  <si>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</si>
  <si>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</si>
  <si>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</si>
  <si>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</si>
  <si>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</si>
  <si>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</si>
  <si>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</si>
  <si>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</si>
  <si>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</si>
  <si>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</si>
  <si>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</si>
  <si>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</si>
  <si>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</si>
  <si>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</si>
  <si>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</si>
  <si>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</si>
  <si>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</si>
  <si>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</si>
  <si>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</si>
  <si>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</si>
  <si>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</si>
  <si>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</si>
  <si>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</si>
  <si>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</si>
  <si>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</si>
  <si>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</si>
  <si>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</si>
  <si>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</si>
  <si>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</si>
  <si>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</si>
  <si>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</si>
  <si>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</si>
  <si>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</si>
  <si>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</si>
  <si>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</si>
  <si>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</si>
  <si>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</si>
  <si>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</si>
  <si>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</si>
  <si>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</si>
  <si>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</si>
  <si>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</si>
  <si>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</si>
  <si>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</si>
  <si>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</si>
  <si>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</si>
  <si>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</si>
  <si>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</si>
  <si>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</si>
  <si>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</si>
  <si>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</si>
  <si>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</si>
  <si>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</si>
  <si>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</si>
  <si>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</si>
  <si>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</si>
  <si>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</si>
  <si>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</si>
  <si>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</si>
  <si>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</si>
  <si>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</si>
  <si>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</si>
  <si>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</si>
  <si>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</si>
  <si>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</si>
  <si>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</si>
  <si>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</si>
  <si>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</si>
  <si>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</si>
  <si>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</si>
  <si>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</si>
  <si>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</si>
  <si>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</si>
  <si>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</si>
  <si>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</si>
  <si>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</si>
  <si>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</si>
  <si>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</si>
  <si>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</si>
  <si>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</si>
  <si>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</si>
  <si>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</si>
  <si>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</si>
  <si>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</si>
  <si>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</si>
  <si>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</si>
  <si>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</si>
  <si>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</si>
  <si>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</si>
  <si>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</si>
  <si>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</si>
  <si>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</si>
  <si>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</si>
  <si>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</si>
  <si>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</si>
  <si>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</si>
  <si>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</si>
  <si>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</si>
  <si>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</si>
  <si>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</si>
  <si>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</si>
  <si>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</si>
  <si>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</si>
  <si>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</si>
  <si>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</si>
  <si>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</si>
  <si>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</si>
  <si>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</si>
  <si>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</si>
  <si>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</si>
  <si>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</si>
  <si>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</si>
  <si>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</si>
  <si>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</si>
  <si>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</si>
  <si>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</si>
  <si>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</si>
  <si>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</si>
  <si>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</si>
  <si>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</si>
  <si>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</si>
  <si>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</si>
  <si>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</si>
  <si>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</si>
  <si>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</si>
  <si>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</si>
  <si>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</si>
  <si>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</si>
  <si>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</si>
  <si>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</si>
  <si>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</si>
  <si>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</si>
  <si>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</si>
  <si>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</si>
  <si>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</si>
  <si>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</si>
  <si>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</si>
  <si>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</si>
  <si>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</si>
  <si>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</si>
  <si>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</si>
  <si>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</si>
  <si>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</si>
  <si>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</si>
  <si>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</si>
  <si>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</si>
  <si>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</si>
  <si>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</si>
  <si>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</si>
  <si>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</si>
  <si>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</si>
  <si>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</si>
  <si>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</si>
  <si>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</si>
  <si>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</si>
  <si>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</si>
  <si>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</si>
  <si>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</si>
  <si>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</si>
  <si>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</si>
  <si>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</si>
  <si>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</si>
  <si>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</si>
  <si>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</si>
  <si>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</si>
  <si>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</si>
  <si>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</si>
  <si>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</si>
  <si>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</si>
  <si>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</si>
  <si>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</si>
  <si>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</si>
  <si>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</si>
  <si>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</si>
  <si>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</si>
  <si>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</si>
  <si>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</si>
  <si>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</si>
  <si>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</si>
  <si>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</si>
  <si>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</si>
  <si>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</si>
  <si>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</si>
  <si>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</si>
  <si>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</si>
  <si>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</si>
  <si>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</si>
  <si>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</si>
  <si>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</si>
  <si>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</si>
  <si>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</si>
  <si>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</si>
  <si>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</si>
  <si>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</si>
  <si>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</si>
  <si>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</si>
  <si>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</si>
  <si>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</si>
  <si>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</si>
  <si>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</si>
  <si>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</si>
  <si>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</si>
  <si>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</si>
  <si>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</si>
  <si>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</si>
  <si>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</si>
  <si>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</si>
  <si>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</si>
  <si>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</si>
  <si>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</si>
  <si>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</si>
  <si>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</si>
  <si>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</si>
  <si>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</si>
  <si>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</si>
  <si>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</si>
  <si>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</si>
  <si>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</si>
  <si>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</si>
  <si>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</si>
  <si>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</si>
  <si>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</si>
  <si>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</si>
  <si>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</si>
  <si>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</si>
  <si>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</si>
  <si>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</si>
  <si>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</si>
  <si>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</si>
  <si>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</si>
  <si>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</si>
  <si>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</si>
  <si>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</si>
  <si>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</si>
  <si>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</si>
  <si>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</si>
  <si>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</si>
  <si>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</si>
  <si>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</si>
  <si>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</si>
  <si>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</si>
  <si>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</si>
  <si>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</si>
  <si>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</si>
  <si>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</si>
  <si>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</si>
  <si>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</si>
  <si>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</si>
  <si>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</si>
  <si>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</si>
  <si>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</si>
  <si>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</si>
  <si>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</si>
  <si>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</si>
  <si>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</si>
  <si>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</si>
  <si>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</si>
  <si>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</si>
  <si>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</si>
  <si>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</si>
  <si>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</si>
  <si>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</si>
  <si>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</si>
  <si>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</si>
  <si>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</si>
  <si>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</si>
  <si>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</si>
  <si>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</si>
  <si>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</si>
  <si>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</si>
  <si>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</si>
  <si>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</si>
  <si>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</si>
  <si>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</si>
  <si>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</si>
  <si>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</si>
  <si>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</si>
  <si>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</si>
  <si>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</si>
  <si>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</si>
  <si>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</si>
  <si>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</si>
  <si>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</si>
  <si>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</si>
  <si>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</si>
  <si>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</si>
  <si>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</si>
  <si>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</si>
  <si>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</si>
  <si>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</si>
  <si>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</si>
  <si>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</si>
  <si>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</si>
  <si>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</si>
  <si>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</si>
  <si>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</si>
  <si>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</si>
  <si>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</si>
  <si>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</si>
  <si>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</si>
  <si>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</si>
  <si>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</si>
  <si>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</si>
  <si>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</si>
  <si>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</si>
  <si>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</si>
  <si>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</si>
  <si>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</si>
  <si>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</si>
  <si>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</si>
  <si>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</si>
  <si>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</si>
  <si>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</si>
  <si>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</si>
  <si>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</si>
  <si>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</si>
  <si>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</si>
  <si>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</si>
  <si>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</si>
  <si>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</si>
  <si>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</si>
  <si>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</si>
  <si>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</si>
  <si>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</si>
  <si>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</si>
  <si>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</si>
  <si>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</si>
  <si>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</si>
  <si>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</si>
  <si>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</si>
  <si>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</si>
  <si>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</si>
  <si>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</si>
  <si>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</si>
  <si>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</si>
  <si>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</si>
  <si>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</si>
  <si>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</si>
  <si>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</si>
  <si>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</si>
  <si>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</si>
  <si>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</si>
  <si>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</si>
  <si>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</si>
  <si>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</si>
  <si>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</si>
  <si>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</si>
  <si>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</si>
  <si>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</si>
  <si>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</si>
  <si>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</si>
  <si>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</si>
  <si>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</si>
  <si>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</si>
  <si>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</si>
  <si>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</si>
  <si>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</si>
  <si>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</si>
  <si>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</si>
  <si>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</si>
  <si>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</si>
  <si>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</si>
  <si>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</si>
  <si>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</si>
  <si>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</si>
  <si>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</si>
  <si>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</si>
  <si>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</si>
  <si>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</si>
  <si>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</si>
  <si>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</si>
  <si>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</si>
  <si>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</si>
  <si>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</si>
  <si>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</si>
  <si>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</si>
  <si>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</si>
  <si>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</si>
  <si>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</si>
  <si>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</si>
  <si>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</si>
  <si>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</si>
  <si>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</si>
  <si>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</si>
  <si>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</si>
  <si>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</si>
  <si>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</si>
  <si>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</si>
  <si>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</si>
  <si>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</si>
  <si>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</si>
  <si>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</si>
  <si>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</si>
  <si>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</si>
  <si>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</si>
  <si>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</si>
  <si>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</si>
  <si>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</si>
  <si>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</si>
  <si>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</si>
  <si>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</si>
  <si>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</si>
  <si>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</si>
  <si>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</si>
  <si>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</si>
  <si>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</si>
  <si>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</si>
  <si>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</si>
  <si>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</si>
  <si>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</si>
  <si>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</si>
  <si>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</si>
  <si>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</si>
  <si>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</si>
  <si>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</si>
  <si>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</si>
  <si>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</si>
  <si>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</si>
  <si>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</si>
  <si>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</si>
  <si>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</si>
  <si>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</si>
  <si>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</si>
  <si>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</si>
  <si>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</si>
  <si>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</si>
  <si>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</si>
  <si>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</si>
  <si>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</si>
  <si>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</si>
  <si>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</si>
  <si>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</si>
  <si>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</si>
  <si>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</si>
  <si>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</si>
  <si>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</si>
  <si>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</si>
  <si>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</si>
  <si>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</si>
  <si>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</si>
  <si>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</si>
  <si>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</si>
  <si>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</si>
  <si>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</si>
  <si>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</si>
  <si>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</si>
  <si>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</si>
  <si>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</si>
  <si>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</si>
  <si>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</si>
  <si>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</si>
  <si>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</si>
  <si>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</si>
  <si>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</si>
  <si>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</si>
  <si>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</si>
  <si>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</si>
  <si>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</si>
  <si>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</si>
  <si>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</si>
  <si>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</si>
  <si>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</si>
  <si>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</si>
  <si>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</si>
  <si>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</si>
  <si>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</si>
  <si>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</si>
  <si>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</si>
  <si>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</si>
  <si>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</si>
  <si>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</si>
  <si>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</si>
  <si>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</si>
  <si>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</si>
  <si>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</si>
  <si>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</si>
  <si>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</si>
  <si>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</si>
  <si>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</si>
  <si>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</si>
  <si>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</si>
  <si>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</si>
  <si>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</si>
  <si>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</si>
  <si>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</si>
  <si>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</si>
  <si>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</si>
  <si>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</si>
  <si>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</si>
  <si>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</si>
  <si>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</si>
  <si>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</si>
  <si>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</si>
  <si>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</si>
  <si>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</si>
  <si>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</si>
  <si>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</si>
  <si>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</si>
  <si>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</si>
  <si>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</si>
  <si>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</si>
  <si>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</si>
  <si>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</si>
  <si>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</si>
  <si>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</si>
  <si>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</si>
  <si>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</si>
  <si>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</si>
  <si>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</si>
  <si>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</si>
  <si>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</si>
  <si>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</si>
  <si>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</si>
  <si>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</si>
  <si>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</si>
  <si>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</si>
  <si>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</si>
  <si>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</si>
  <si>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</si>
  <si>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</si>
  <si>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</si>
  <si>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</si>
  <si>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</si>
  <si>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</si>
  <si>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</si>
  <si>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</si>
  <si>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</si>
  <si>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</si>
  <si>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</si>
  <si>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</si>
  <si>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</si>
  <si>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</si>
  <si>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</si>
  <si>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</si>
  <si>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</si>
  <si>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</si>
  <si>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</si>
  <si>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</si>
  <si>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</si>
  <si>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</si>
  <si>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</si>
  <si>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</si>
  <si>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</si>
  <si>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</si>
  <si>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</si>
  <si>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</si>
  <si>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</si>
  <si>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</si>
  <si>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</si>
  <si>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</si>
  <si>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</si>
  <si>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</si>
  <si>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</si>
  <si>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</si>
  <si>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</si>
  <si>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</si>
  <si>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</si>
  <si>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</si>
  <si>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</si>
  <si>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</si>
  <si>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</si>
  <si>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</si>
  <si>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</si>
  <si>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</si>
  <si>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</si>
  <si>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</si>
  <si>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</si>
  <si>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</si>
  <si>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</si>
  <si>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</si>
  <si>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</si>
  <si>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</si>
  <si>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</si>
  <si>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</si>
  <si>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</si>
  <si>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</si>
  <si>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</si>
  <si>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</si>
  <si>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</si>
  <si>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</si>
  <si>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</si>
  <si>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</si>
  <si>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</si>
  <si>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</si>
  <si>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</si>
  <si>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</si>
  <si>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</si>
  <si>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</si>
  <si>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</si>
  <si>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</si>
  <si>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</si>
  <si>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</si>
  <si>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</si>
  <si>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</si>
  <si>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</si>
  <si>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</si>
  <si>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</si>
  <si>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</si>
  <si>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</si>
  <si>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</si>
  <si>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</si>
  <si>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</si>
  <si>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</si>
  <si>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</si>
  <si>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</si>
  <si>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</si>
  <si>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</si>
  <si>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</si>
  <si>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</si>
  <si>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</si>
  <si>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</si>
  <si>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</si>
  <si>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</si>
  <si>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</si>
  <si>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</si>
  <si>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</si>
  <si>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</si>
  <si>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</si>
  <si>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</si>
  <si>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</si>
  <si>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</si>
  <si>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</si>
  <si>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</si>
  <si>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</si>
  <si>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</si>
  <si>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</si>
  <si>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</si>
  <si>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</si>
  <si>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</si>
  <si>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</si>
  <si>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</si>
  <si>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</si>
  <si>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</si>
  <si>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</si>
  <si>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</si>
  <si>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</si>
  <si>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</si>
  <si>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</si>
  <si>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</si>
  <si>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</si>
  <si>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</si>
  <si>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</si>
  <si>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</si>
  <si>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</si>
  <si>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</si>
  <si>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</si>
  <si>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</si>
  <si>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</si>
  <si>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</si>
  <si>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</si>
  <si>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</si>
  <si>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</si>
  <si>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</si>
  <si>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</si>
  <si>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</si>
  <si>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</si>
  <si>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</si>
  <si>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</si>
  <si>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</si>
  <si>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</si>
  <si>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</si>
  <si>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</si>
  <si>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</si>
  <si>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</si>
  <si>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</si>
  <si>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</si>
  <si>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</si>
  <si>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</si>
  <si>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</si>
  <si>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</si>
  <si>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</si>
  <si>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</si>
  <si>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</si>
  <si>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</si>
  <si>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</si>
  <si>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</si>
  <si>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</si>
  <si>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</si>
  <si>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</si>
  <si>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</si>
  <si>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</si>
  <si>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</si>
  <si>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</si>
  <si>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</si>
  <si>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</si>
  <si>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</si>
  <si>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</si>
  <si>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</si>
  <si>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</si>
  <si>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</si>
  <si>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</si>
  <si>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</si>
  <si>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</si>
  <si>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</si>
  <si>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</si>
  <si>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</si>
  <si>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</si>
  <si>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</si>
  <si>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</si>
  <si>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</si>
  <si>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</si>
  <si>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</si>
  <si>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</si>
  <si>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</si>
  <si>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</si>
  <si>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</si>
  <si>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</si>
  <si>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</si>
  <si>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</si>
  <si>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</si>
  <si>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</si>
  <si>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</si>
  <si>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</si>
  <si>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</si>
  <si>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</si>
  <si>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</si>
  <si>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</si>
  <si>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</si>
  <si>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</si>
  <si>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</si>
  <si>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</si>
  <si>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</si>
  <si>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</si>
  <si>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</si>
  <si>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</si>
  <si>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</si>
  <si>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</si>
  <si>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</si>
  <si>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</si>
  <si>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</si>
  <si>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</si>
  <si>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</si>
  <si>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</si>
  <si>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</si>
  <si>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</si>
  <si>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</si>
  <si>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</si>
  <si>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</si>
  <si>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</si>
  <si>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</si>
  <si>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</si>
  <si>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</si>
  <si>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</si>
  <si>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</si>
  <si>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</si>
  <si>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</si>
  <si>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</si>
  <si>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</si>
  <si>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</si>
  <si>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</si>
  <si>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</si>
  <si>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</si>
  <si>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</si>
  <si>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</si>
  <si>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</si>
  <si>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</si>
  <si>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</si>
  <si>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</si>
  <si>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</si>
  <si>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</si>
  <si>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</si>
  <si>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</si>
  <si>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</si>
  <si>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</si>
  <si>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</si>
  <si>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</si>
  <si>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</si>
  <si>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</si>
  <si>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</si>
  <si>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</si>
  <si>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</si>
  <si>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</si>
  <si>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</si>
  <si>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</si>
  <si>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</si>
  <si>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</si>
  <si>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</si>
  <si>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</si>
  <si>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</si>
  <si>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</si>
  <si>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</si>
  <si>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</si>
  <si>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</si>
  <si>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</si>
  <si>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</si>
  <si>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</si>
  <si>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</si>
  <si>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</si>
  <si>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</si>
  <si>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</si>
  <si>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</si>
  <si>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</si>
  <si>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</si>
  <si>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</si>
  <si>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</si>
  <si>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</si>
  <si>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</si>
  <si>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</si>
  <si>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</si>
  <si>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</si>
  <si>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</si>
  <si>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</si>
  <si>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</si>
  <si>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</si>
  <si>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</si>
  <si>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</si>
  <si>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</si>
  <si>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</si>
  <si>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</si>
  <si>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</si>
  <si>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</si>
  <si>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</si>
  <si>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</si>
  <si>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</si>
  <si>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</si>
  <si>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</si>
  <si>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</si>
  <si>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</si>
  <si>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</si>
  <si>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</si>
  <si>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</si>
  <si>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</si>
  <si>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</si>
  <si>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</si>
  <si>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</si>
  <si>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</si>
  <si>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</si>
  <si>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</si>
  <si>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</si>
  <si>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</si>
  <si>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</si>
  <si>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</si>
  <si>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</si>
  <si>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</si>
  <si>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</si>
  <si>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</si>
  <si>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</si>
  <si>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</si>
  <si>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</si>
  <si>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</si>
  <si>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</si>
  <si>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</si>
  <si>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</si>
  <si>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</si>
  <si>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</si>
  <si>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</si>
  <si>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</si>
  <si>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</si>
  <si>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</si>
  <si>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</si>
  <si>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</si>
  <si>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</si>
  <si>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</si>
  <si>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</si>
  <si>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</si>
  <si>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</si>
  <si>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</si>
  <si>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</si>
  <si>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</si>
  <si>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</si>
  <si>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</si>
  <si>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</si>
  <si>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</si>
  <si>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</si>
  <si>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</si>
  <si>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</si>
  <si>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</si>
  <si>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</si>
  <si>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</si>
  <si>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</si>
  <si>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</si>
  <si>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</si>
  <si>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</si>
  <si>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</si>
  <si>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</si>
  <si>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</si>
  <si>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</si>
  <si>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</si>
  <si>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</si>
  <si>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</si>
  <si>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</si>
  <si>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</si>
  <si>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</si>
  <si>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</si>
  <si>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</si>
  <si>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</si>
  <si>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</si>
  <si>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</si>
  <si>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</si>
  <si>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</si>
  <si>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</si>
  <si>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</si>
  <si>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</si>
  <si>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</si>
  <si>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</si>
  <si>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</si>
  <si>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</si>
  <si>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</si>
  <si>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</si>
  <si>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</si>
  <si>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</si>
  <si>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</si>
  <si>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</si>
  <si>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</si>
  <si>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</si>
  <si>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</si>
  <si>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</si>
  <si>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</si>
  <si>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</si>
  <si>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</si>
  <si>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</si>
  <si>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</si>
  <si>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</si>
  <si>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</si>
  <si>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</si>
  <si>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</si>
  <si>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</si>
  <si>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</si>
  <si>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</si>
  <si>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</si>
  <si>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</si>
  <si>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</si>
  <si>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</si>
  <si>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</si>
  <si>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</si>
  <si>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</si>
  <si>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</si>
  <si>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</si>
  <si>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</si>
  <si>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</si>
  <si>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</si>
  <si>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</si>
  <si>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</si>
  <si>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</si>
  <si>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</si>
  <si>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</si>
  <si>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</si>
  <si>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</si>
  <si>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</si>
  <si>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</si>
  <si>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</si>
  <si>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</si>
  <si>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</si>
  <si>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</si>
  <si>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</si>
  <si>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</si>
  <si>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</si>
  <si>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</si>
  <si>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</si>
  <si>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</si>
  <si>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</si>
  <si>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</si>
  <si>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</si>
  <si>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</si>
  <si>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</si>
  <si>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</si>
  <si>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</si>
  <si>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</si>
  <si>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</si>
  <si>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</si>
  <si>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</si>
  <si>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</si>
  <si>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</si>
  <si>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</si>
  <si>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</si>
  <si>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</si>
  <si>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</si>
  <si>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</si>
  <si>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</si>
  <si>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</si>
  <si>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</si>
  <si>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</si>
  <si>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</si>
  <si>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</si>
  <si>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</si>
  <si>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</si>
  <si>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</si>
  <si>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</si>
  <si>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</si>
  <si>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</si>
  <si>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</si>
  <si>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</si>
  <si>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</si>
  <si>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</si>
  <si>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</si>
  <si>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</si>
  <si>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</si>
  <si>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</si>
  <si>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</si>
  <si>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</si>
  <si>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</si>
  <si>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</si>
  <si>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</si>
  <si>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</si>
  <si>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</si>
  <si>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</si>
  <si>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</si>
  <si>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</si>
  <si>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</si>
  <si>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</si>
  <si>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</si>
  <si>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</si>
  <si>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</si>
  <si>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</si>
  <si>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</si>
  <si>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</si>
  <si>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</si>
  <si>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</si>
  <si>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</si>
  <si>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</si>
  <si>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</si>
  <si>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</si>
  <si>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</si>
  <si>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</si>
  <si>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</si>
  <si>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</si>
  <si>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</si>
  <si>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</si>
  <si>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</si>
  <si>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</si>
  <si>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</si>
  <si>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</si>
  <si>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</si>
  <si>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</si>
  <si>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</si>
  <si>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</si>
  <si>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</si>
  <si>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</si>
  <si>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</si>
  <si>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</si>
  <si>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</si>
  <si>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</si>
  <si>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</si>
  <si>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</si>
  <si>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</si>
  <si>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</si>
  <si>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</si>
  <si>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</si>
  <si>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</si>
  <si>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</si>
  <si>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</si>
  <si>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</si>
  <si>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</si>
  <si>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</si>
  <si>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</si>
  <si>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</si>
  <si>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</si>
  <si>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</si>
  <si>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</si>
  <si>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</si>
  <si>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</si>
  <si>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</si>
  <si>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</si>
  <si>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</si>
  <si>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</si>
  <si>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</si>
  <si>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</si>
  <si>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</si>
  <si>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</si>
  <si>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</si>
  <si>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</si>
  <si>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</si>
  <si>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</si>
  <si>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</si>
  <si>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</si>
  <si>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</si>
  <si>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</si>
  <si>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</si>
  <si>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</si>
  <si>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</si>
  <si>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</si>
  <si>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</si>
  <si>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</si>
  <si>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</si>
  <si>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</si>
  <si>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</si>
  <si>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</si>
  <si>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</si>
  <si>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</si>
  <si>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</si>
  <si>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</si>
  <si>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</si>
  <si>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</si>
  <si>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</si>
  <si>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</si>
  <si>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</si>
  <si>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</si>
  <si>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</si>
  <si>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</si>
  <si>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</si>
  <si>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</si>
  <si>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</si>
  <si>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</si>
  <si>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</si>
  <si>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</si>
  <si>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</si>
  <si>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</si>
  <si>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</si>
  <si>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</si>
  <si>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</si>
  <si>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</si>
  <si>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</si>
  <si>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</si>
  <si>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</si>
  <si>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</si>
  <si>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</si>
  <si>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</si>
  <si>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</si>
  <si>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</si>
  <si>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</si>
  <si>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</si>
  <si>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</si>
  <si>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</si>
  <si>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</si>
  <si>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</si>
  <si>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</si>
  <si>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</si>
  <si>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</si>
  <si>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</si>
  <si>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</si>
  <si>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</si>
  <si>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</si>
  <si>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</si>
  <si>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</si>
  <si>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</si>
  <si>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</si>
  <si>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</si>
  <si>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</si>
  <si>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</si>
  <si>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</si>
  <si>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</si>
  <si>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</si>
  <si>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</si>
  <si>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</si>
  <si>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</si>
  <si>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</si>
  <si>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</si>
  <si>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</si>
  <si>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</si>
  <si>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</si>
  <si>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</si>
  <si>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</si>
  <si>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</si>
  <si>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</si>
  <si>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</si>
  <si>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</si>
  <si>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</si>
  <si>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</si>
  <si>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</si>
  <si>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</si>
  <si>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</si>
  <si>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</si>
  <si>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</si>
  <si>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</si>
  <si>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</si>
  <si>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</si>
  <si>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</si>
  <si>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</si>
  <si>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</si>
  <si>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</si>
  <si>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</si>
  <si>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</si>
  <si>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</si>
  <si>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</si>
  <si>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</si>
  <si>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</si>
  <si>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</si>
  <si>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</si>
  <si>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</si>
  <si>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</si>
  <si>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</si>
  <si>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</si>
  <si>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</si>
  <si>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</si>
  <si>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</si>
  <si>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</si>
  <si>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</si>
  <si>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</si>
  <si>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</si>
  <si>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</si>
  <si>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</si>
  <si>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</si>
  <si>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</si>
  <si>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</si>
  <si>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</si>
  <si>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</si>
  <si>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</si>
  <si>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</si>
  <si>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</si>
  <si>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</si>
  <si>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</si>
  <si>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</si>
  <si>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</si>
  <si>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</si>
  <si>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</si>
  <si>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</si>
  <si>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</si>
  <si>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</si>
  <si>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</si>
  <si>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</si>
  <si>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</si>
  <si>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</si>
  <si>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</si>
  <si>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</si>
  <si>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</si>
  <si>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</si>
  <si>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</si>
  <si>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</si>
  <si>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</si>
  <si>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</si>
  <si>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</si>
  <si>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</si>
  <si>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</si>
  <si>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</si>
  <si>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</si>
  <si>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</si>
  <si>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</si>
  <si>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</si>
  <si>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</si>
  <si>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</si>
  <si>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</si>
  <si>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</si>
  <si>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</si>
  <si>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</si>
  <si>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</si>
  <si>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</si>
  <si>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</si>
  <si>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</si>
  <si>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</si>
  <si>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</si>
  <si>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</si>
  <si>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</si>
  <si>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</si>
  <si>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</si>
  <si>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</si>
  <si>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</si>
  <si>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</si>
  <si>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</si>
  <si>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</si>
  <si>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</si>
  <si>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</si>
  <si>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</si>
  <si>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</si>
  <si>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</si>
  <si>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</si>
  <si>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</si>
  <si>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</si>
  <si>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</si>
  <si>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</si>
  <si>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</si>
  <si>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</si>
  <si>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</si>
  <si>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</si>
  <si>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</si>
  <si>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</si>
  <si>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</si>
  <si>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</si>
  <si>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</si>
  <si>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</si>
  <si>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</si>
  <si>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</si>
  <si>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</si>
  <si>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</si>
  <si>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</si>
  <si>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</si>
  <si>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</si>
  <si>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</si>
  <si>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</si>
  <si>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</si>
  <si>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</si>
  <si>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</si>
  <si>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</si>
  <si>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</si>
  <si>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</si>
  <si>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</si>
  <si>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</si>
  <si>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</si>
  <si>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</si>
  <si>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</si>
  <si>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</si>
  <si>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</si>
  <si>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</si>
  <si>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</si>
  <si>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</si>
  <si>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</si>
  <si>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</si>
  <si>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</si>
  <si>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</si>
  <si>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</si>
  <si>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</si>
  <si>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</si>
  <si>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</si>
  <si>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</si>
  <si>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</si>
  <si>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</si>
  <si>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</si>
  <si>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</si>
  <si>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</si>
  <si>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</si>
  <si>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</si>
  <si>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</si>
  <si>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</si>
  <si>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</si>
  <si>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</si>
  <si>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</si>
  <si>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</si>
  <si>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</si>
  <si>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</si>
  <si>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</si>
  <si>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</si>
  <si>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</si>
  <si>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</si>
  <si>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</si>
  <si>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</si>
  <si>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</si>
  <si>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</si>
  <si>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</si>
  <si>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</si>
  <si>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</si>
  <si>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</si>
  <si>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</si>
  <si>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</si>
  <si>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</si>
  <si>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</si>
  <si>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</si>
  <si>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</si>
  <si>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</si>
  <si>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</si>
  <si>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</si>
  <si>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</si>
  <si>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</si>
  <si>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</si>
  <si>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</si>
  <si>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</si>
  <si>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</si>
  <si>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</si>
  <si>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</si>
  <si>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</si>
  <si>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</si>
  <si>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</si>
  <si>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</si>
  <si>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</si>
  <si>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</si>
  <si>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</si>
  <si>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</si>
  <si>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</si>
  <si>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</si>
  <si>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</si>
  <si>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</si>
  <si>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</si>
  <si>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</si>
  <si>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</si>
  <si>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</si>
  <si>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</si>
  <si>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</si>
  <si>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</si>
  <si>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</si>
  <si>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</si>
  <si>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</si>
  <si>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</si>
  <si>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</si>
  <si>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</si>
  <si>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</si>
  <si>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</si>
  <si>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</si>
  <si>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</si>
  <si>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</si>
  <si>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</si>
  <si>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</si>
  <si>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</si>
  <si>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</si>
  <si>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</si>
  <si>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</si>
  <si>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</si>
  <si>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</si>
  <si>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</si>
  <si>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</si>
  <si>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</si>
  <si>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</si>
  <si>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</si>
  <si>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</si>
  <si>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</si>
  <si>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</si>
  <si>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</si>
  <si>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</si>
  <si>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</si>
  <si>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</si>
  <si>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</si>
  <si>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</si>
  <si>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</si>
  <si>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</si>
  <si>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</si>
  <si>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</si>
  <si>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</si>
  <si>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</si>
  <si>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</si>
  <si>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</si>
  <si>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</si>
  <si>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</si>
  <si>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</si>
  <si>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</si>
  <si>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</si>
  <si>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</si>
  <si>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</si>
  <si>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</si>
  <si>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</si>
  <si>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</si>
  <si>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</si>
  <si>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</si>
  <si>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</si>
  <si>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</si>
  <si>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</si>
  <si>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</si>
  <si>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</si>
  <si>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</si>
  <si>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</si>
  <si>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</si>
  <si>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</si>
  <si>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</si>
  <si>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</si>
  <si>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</si>
  <si>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</si>
  <si>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</si>
  <si>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</si>
  <si>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</si>
  <si>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</si>
  <si>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</si>
  <si>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</si>
  <si>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</si>
  <si>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</si>
  <si>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</si>
  <si>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</si>
  <si>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</si>
  <si>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</si>
  <si>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</si>
  <si>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</si>
  <si>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</si>
  <si>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</si>
  <si>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</si>
  <si>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</si>
  <si>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</si>
  <si>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</si>
  <si>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</si>
  <si>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</si>
  <si>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</si>
  <si>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</si>
  <si>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</si>
  <si>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</si>
  <si>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</si>
  <si>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</si>
  <si>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</si>
  <si>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</si>
  <si>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</si>
  <si>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</si>
  <si>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</si>
  <si>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</si>
  <si>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</si>
  <si>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</si>
  <si>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</si>
  <si>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</si>
  <si>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</si>
  <si>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</si>
  <si>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</si>
  <si>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</si>
  <si>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</si>
  <si>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</si>
  <si>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</si>
  <si>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</si>
  <si>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</si>
  <si>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</si>
  <si>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</si>
  <si>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</si>
  <si>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</si>
  <si>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</si>
  <si>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</si>
  <si>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</si>
  <si>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</si>
  <si>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</si>
  <si>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</si>
  <si>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</si>
  <si>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</si>
  <si>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</si>
  <si>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</si>
  <si>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</si>
  <si>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</si>
  <si>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</si>
  <si>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</si>
  <si>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</si>
  <si>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</si>
  <si>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</si>
  <si>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</si>
  <si>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</si>
  <si>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</si>
  <si>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</si>
  <si>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</si>
  <si>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</si>
  <si>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</si>
  <si>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</si>
  <si>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</si>
  <si>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</si>
  <si>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</si>
  <si>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</si>
  <si>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</si>
  <si>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</si>
  <si>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</si>
  <si>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</si>
  <si>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</si>
  <si>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</si>
  <si>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</si>
  <si>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</si>
  <si>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</si>
  <si>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</si>
  <si>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</si>
  <si>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</si>
  <si>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</si>
  <si>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</si>
  <si>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</si>
  <si>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</si>
  <si>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</si>
  <si>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</si>
  <si>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</si>
  <si>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</si>
  <si>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</si>
  <si>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</si>
  <si>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</si>
  <si>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</si>
  <si>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</si>
  <si>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</si>
  <si>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</si>
  <si>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</si>
  <si>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</si>
  <si>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</si>
  <si>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</si>
  <si>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</si>
  <si>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</si>
  <si>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</si>
  <si>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</si>
  <si>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</si>
  <si>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</si>
  <si>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</si>
  <si>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</si>
  <si>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</si>
  <si>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</si>
  <si>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</si>
  <si>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</si>
  <si>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</si>
  <si>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</si>
  <si>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</si>
  <si>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</si>
  <si>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</si>
  <si>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</si>
  <si>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</si>
  <si>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</si>
  <si>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</si>
  <si>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</si>
  <si>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</si>
  <si>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</si>
  <si>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</si>
  <si>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</si>
  <si>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</si>
  <si>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</si>
  <si>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</si>
  <si>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</si>
  <si>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</si>
  <si>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</si>
  <si>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</si>
  <si>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</si>
  <si>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</si>
  <si>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</si>
  <si>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</si>
  <si>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</si>
  <si>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</si>
  <si>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</si>
  <si>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</si>
  <si>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</si>
  <si>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</si>
  <si>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</si>
  <si>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</si>
  <si>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</si>
  <si>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</si>
  <si>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</si>
  <si>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</si>
  <si>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</si>
  <si>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</si>
  <si>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</si>
  <si>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</si>
  <si>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</si>
  <si>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</si>
  <si>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</si>
  <si>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</si>
  <si>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</si>
  <si>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</si>
  <si>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</si>
  <si>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</si>
  <si>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</si>
  <si>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</si>
  <si>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</si>
  <si>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</si>
  <si>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</si>
  <si>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</si>
  <si>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</si>
  <si>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</si>
  <si>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</si>
  <si>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</si>
  <si>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</si>
  <si>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</si>
  <si>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</si>
  <si>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</si>
  <si>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</si>
  <si>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</si>
  <si>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</si>
  <si>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</si>
  <si>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</si>
  <si>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</si>
  <si>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</si>
  <si>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</si>
  <si>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</si>
  <si>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</si>
  <si>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</si>
  <si>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</si>
  <si>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</si>
  <si>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</si>
  <si>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</si>
  <si>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</si>
  <si>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</si>
  <si>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</si>
  <si>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</si>
  <si>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</si>
  <si>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</si>
  <si>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</si>
  <si>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</si>
  <si>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</si>
  <si>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</si>
  <si>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</si>
  <si>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</si>
  <si>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</si>
  <si>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</si>
  <si>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</si>
  <si>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</si>
  <si>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</si>
  <si>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</si>
  <si>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</si>
  <si>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</si>
  <si>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</si>
  <si>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</si>
  <si>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</si>
  <si>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</si>
  <si>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</si>
  <si>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</si>
  <si>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</si>
  <si>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</si>
  <si>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</si>
  <si>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</si>
  <si>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</si>
  <si>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</si>
  <si>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</si>
  <si>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</si>
  <si>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</si>
  <si>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</si>
  <si>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</si>
  <si>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</si>
  <si>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</si>
  <si>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</si>
  <si>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</si>
  <si>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</si>
  <si>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</si>
  <si>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</si>
  <si>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</si>
  <si>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</si>
  <si>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</si>
  <si>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</si>
  <si>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</si>
  <si>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</si>
  <si>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</si>
  <si>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</si>
  <si>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</si>
  <si>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</si>
  <si>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</si>
  <si>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</si>
  <si>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</si>
  <si>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</si>
  <si>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</si>
  <si>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</si>
  <si>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</si>
  <si>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</si>
  <si>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</si>
  <si>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</si>
  <si>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</si>
  <si>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</si>
  <si>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</si>
  <si>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</si>
  <si>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</si>
  <si>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</si>
  <si>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</si>
  <si>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</si>
  <si>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</si>
  <si>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</si>
  <si>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</si>
  <si>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</si>
  <si>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</si>
  <si>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</si>
  <si>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</si>
  <si>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</si>
  <si>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</si>
  <si>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</si>
  <si>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</si>
  <si>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</si>
  <si>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</si>
  <si>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</si>
  <si>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</si>
  <si>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</si>
  <si>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</si>
  <si>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</si>
  <si>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</si>
  <si>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</si>
  <si>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</si>
  <si>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</si>
  <si>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</si>
  <si>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</si>
  <si>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</si>
  <si>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</si>
  <si>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</si>
  <si>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</si>
  <si>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</si>
  <si>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</si>
  <si>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</si>
  <si>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</si>
  <si>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</si>
  <si>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</si>
  <si>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</si>
  <si>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</si>
  <si>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</si>
  <si>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</si>
  <si>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</si>
  <si>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</si>
  <si>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</si>
  <si>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</si>
  <si>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</si>
  <si>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</si>
  <si>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</si>
  <si>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</si>
  <si>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</si>
  <si>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</si>
  <si>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</si>
  <si>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</si>
  <si>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</si>
  <si>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</si>
  <si>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</si>
  <si>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</si>
  <si>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</si>
  <si>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</si>
  <si>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</si>
  <si>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</si>
  <si>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</si>
  <si>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</si>
  <si>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</si>
  <si>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</si>
  <si>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</si>
  <si>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</si>
  <si>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</si>
  <si>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</si>
  <si>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</si>
  <si>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</si>
  <si>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</si>
  <si>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</si>
  <si>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</si>
  <si>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</si>
  <si>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</si>
  <si>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</si>
  <si>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</si>
  <si>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</si>
  <si>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</si>
  <si>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</si>
  <si>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</si>
  <si>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</si>
  <si>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</si>
  <si>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</si>
  <si>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</si>
  <si>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</si>
  <si>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</si>
  <si>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</si>
  <si>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</si>
  <si>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</si>
  <si>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</si>
  <si>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</si>
  <si>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</si>
  <si>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</si>
  <si>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</si>
  <si>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</si>
  <si>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</si>
  <si>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</si>
  <si>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</si>
  <si>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</si>
  <si>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</si>
  <si>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</si>
  <si>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</si>
  <si>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</si>
  <si>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</si>
  <si>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</si>
  <si>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</si>
  <si>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</si>
  <si>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</si>
  <si>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</si>
  <si>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</si>
  <si>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</si>
  <si>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</si>
  <si>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</si>
  <si>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</si>
  <si>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</si>
  <si>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</si>
  <si>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</si>
  <si>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</si>
  <si>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</si>
  <si>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</si>
  <si>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</si>
  <si>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</si>
  <si>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</si>
  <si>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</si>
  <si>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</si>
  <si>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</si>
  <si>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</si>
  <si>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</si>
  <si>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</si>
  <si>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</si>
  <si>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</si>
  <si>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</si>
  <si>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</si>
  <si>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</si>
  <si>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</si>
  <si>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</si>
  <si>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</si>
  <si>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</si>
  <si>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</si>
  <si>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</si>
  <si>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</si>
  <si>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</si>
  <si>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</si>
  <si>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</si>
  <si>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</si>
  <si>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</si>
  <si>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</si>
  <si>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</si>
  <si>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</si>
  <si>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</si>
  <si>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</si>
  <si>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</si>
  <si>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</si>
  <si>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</si>
  <si>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</si>
  <si>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</si>
  <si>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</si>
  <si>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</si>
  <si>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</si>
  <si>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</si>
  <si>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</si>
  <si>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</si>
  <si>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</si>
  <si>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</si>
  <si>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</si>
  <si>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</si>
  <si>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</si>
  <si>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</si>
  <si>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</si>
  <si>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</si>
  <si>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</si>
  <si>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</si>
  <si>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</si>
  <si>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</si>
  <si>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</si>
  <si>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</si>
  <si>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</si>
  <si>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</si>
  <si>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</si>
  <si>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</si>
  <si>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</si>
  <si>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</si>
  <si>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</si>
  <si>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</si>
  <si>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</si>
  <si>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</si>
  <si>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</si>
  <si>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</si>
  <si>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</si>
  <si>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</si>
  <si>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</si>
  <si>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</si>
  <si>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</si>
  <si>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</si>
  <si>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</si>
  <si>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</si>
  <si>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</si>
  <si>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</si>
  <si>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</si>
  <si>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</si>
  <si>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</si>
  <si>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</si>
  <si>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</si>
  <si>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</si>
  <si>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</si>
  <si>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</si>
  <si>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</si>
  <si>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</si>
  <si>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</si>
  <si>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</si>
  <si>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</si>
  <si>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</si>
  <si>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</si>
  <si>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</si>
  <si>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</si>
  <si>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</si>
  <si>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</si>
  <si>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</si>
  <si>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</si>
  <si>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</si>
  <si>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</si>
  <si>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</si>
  <si>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</si>
  <si>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</si>
  <si>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</si>
  <si>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</si>
  <si>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</si>
  <si>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</si>
  <si>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</si>
  <si>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</si>
  <si>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</si>
  <si>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</si>
  <si>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</si>
  <si>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</si>
  <si>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</si>
  <si>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</si>
  <si>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</si>
  <si>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</si>
  <si>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</si>
  <si>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</si>
  <si>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</si>
  <si>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</si>
  <si>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</si>
  <si>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</si>
  <si>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</si>
  <si>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</si>
  <si>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</si>
  <si>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</si>
  <si>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</si>
  <si>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</si>
  <si>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</si>
  <si>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</si>
  <si>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</si>
  <si>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</si>
  <si>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</si>
  <si>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</si>
  <si>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</si>
  <si>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</si>
  <si>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</si>
  <si>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</si>
  <si>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</si>
  <si>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</si>
  <si>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</si>
  <si>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</si>
  <si>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</si>
  <si>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</si>
  <si>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</si>
  <si>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</si>
  <si>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</si>
  <si>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</si>
  <si>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</si>
  <si>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</si>
  <si>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</si>
  <si>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</si>
  <si>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</si>
  <si>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</si>
  <si>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</si>
  <si>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</si>
  <si>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</si>
  <si>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</si>
  <si>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</si>
  <si>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</si>
  <si>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</si>
  <si>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</si>
  <si>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</si>
  <si>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</si>
  <si>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</si>
  <si>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</si>
  <si>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</si>
  <si>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</si>
  <si>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</si>
  <si>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</si>
  <si>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</si>
  <si>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</si>
  <si>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</si>
  <si>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</si>
  <si>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</si>
  <si>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</si>
  <si>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</si>
  <si>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</si>
  <si>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</si>
  <si>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</si>
  <si>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</si>
  <si>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</si>
  <si>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</si>
  <si>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</si>
  <si>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</si>
  <si>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</si>
  <si>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</si>
  <si>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</si>
  <si>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</si>
  <si>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</si>
  <si>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</si>
  <si>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</si>
  <si>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</si>
  <si>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</si>
  <si>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</si>
  <si>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</si>
  <si>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</si>
  <si>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</si>
  <si>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</si>
  <si>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</si>
  <si>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</si>
  <si>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</si>
  <si>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</si>
  <si>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</si>
  <si>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</si>
  <si>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</si>
  <si>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</si>
  <si>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</si>
  <si>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</si>
  <si>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</si>
  <si>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</si>
  <si>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</si>
  <si>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</si>
  <si>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</si>
  <si>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</si>
  <si>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</si>
  <si>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</si>
  <si>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</si>
  <si>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</si>
  <si>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</si>
  <si>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</si>
  <si>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</si>
  <si>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</si>
  <si>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</si>
  <si>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</si>
  <si>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</si>
  <si>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</si>
  <si>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</si>
  <si>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</si>
  <si>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</si>
  <si>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</si>
  <si>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</si>
  <si>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</si>
  <si>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</si>
  <si>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</si>
  <si>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</si>
  <si>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</si>
  <si>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</si>
  <si>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</si>
  <si>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</si>
  <si>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</si>
  <si>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</si>
  <si>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</si>
  <si>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</si>
  <si>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</si>
  <si>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</si>
  <si>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</si>
  <si>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</si>
  <si>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</si>
  <si>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</si>
  <si>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</si>
  <si>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</si>
  <si>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</si>
  <si>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</si>
  <si>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</si>
  <si>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</si>
  <si>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</si>
  <si>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</si>
  <si>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</si>
  <si>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</si>
  <si>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</si>
  <si>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</si>
  <si>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</si>
  <si>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</si>
  <si>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</si>
  <si>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</si>
  <si>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</si>
  <si>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</si>
  <si>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</si>
  <si>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</si>
  <si>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</si>
  <si>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</si>
  <si>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</si>
  <si>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</si>
  <si>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</si>
  <si>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</si>
  <si>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</si>
  <si>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</si>
  <si>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</si>
  <si>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</si>
  <si>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</si>
  <si>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</si>
  <si>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</si>
  <si>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</si>
  <si>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</si>
  <si>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</si>
  <si>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</si>
  <si>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</si>
  <si>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</si>
  <si>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</si>
  <si>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</si>
  <si>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</si>
  <si>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</si>
  <si>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</si>
  <si>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</si>
  <si>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</si>
  <si>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</si>
  <si>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</si>
  <si>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</si>
  <si>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</si>
  <si>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</si>
  <si>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</si>
  <si>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</si>
  <si>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</si>
  <si>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</si>
  <si>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</si>
  <si>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</si>
  <si>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</si>
  <si>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</si>
  <si>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</si>
  <si>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</si>
  <si>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</si>
  <si>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</si>
  <si>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</si>
  <si>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</si>
  <si>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</si>
  <si>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</si>
  <si>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</si>
  <si>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</si>
  <si>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</si>
  <si>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</si>
  <si>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</si>
  <si>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</si>
  <si>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</si>
  <si>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</si>
  <si>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</si>
  <si>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</si>
  <si>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</si>
  <si>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</si>
  <si>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</si>
  <si>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</si>
  <si>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</si>
  <si>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</si>
  <si>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</si>
  <si>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</si>
  <si>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</si>
  <si>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</si>
  <si>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</si>
  <si>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</si>
  <si>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</si>
  <si>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</si>
  <si>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</si>
  <si>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</si>
  <si>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</si>
  <si>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</si>
  <si>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</si>
  <si>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</si>
  <si>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</si>
  <si>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</si>
  <si>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</si>
  <si>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</si>
  <si>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</si>
  <si>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</si>
  <si>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</si>
  <si>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</si>
  <si>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</si>
  <si>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</si>
  <si>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</si>
  <si>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</si>
  <si>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</si>
  <si>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</si>
  <si>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</si>
  <si>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</si>
  <si>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</si>
  <si>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</si>
  <si>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</si>
  <si>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</si>
  <si>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</si>
  <si>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</si>
  <si>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</si>
  <si>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</si>
  <si>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</si>
  <si>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</si>
  <si>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</si>
  <si>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</si>
  <si>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</si>
  <si>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</si>
  <si>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</si>
  <si>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</si>
  <si>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</si>
  <si>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</si>
  <si>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</si>
  <si>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</si>
  <si>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</si>
  <si>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</si>
  <si>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</si>
  <si>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</si>
  <si>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</si>
  <si>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</si>
  <si>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</si>
  <si>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</si>
  <si>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</si>
  <si>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</si>
  <si>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</si>
  <si>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</si>
  <si>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</si>
  <si>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</si>
  <si>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</si>
  <si>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</si>
  <si>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</si>
  <si>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</si>
  <si>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</si>
  <si>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</si>
  <si>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</si>
  <si>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</si>
  <si>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</si>
  <si>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</si>
  <si>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</si>
  <si>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</si>
  <si>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</si>
  <si>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</si>
  <si>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</si>
  <si>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</si>
  <si>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</si>
  <si>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</si>
  <si>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</si>
  <si>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</si>
  <si>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</si>
  <si>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</si>
  <si>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</si>
  <si>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</si>
  <si>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</si>
  <si>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</si>
  <si>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</si>
  <si>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</si>
  <si>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</si>
  <si>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</si>
  <si>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</si>
  <si>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</si>
  <si>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</si>
  <si>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</si>
  <si>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</si>
  <si>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</si>
  <si>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</si>
  <si>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</si>
  <si>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</si>
  <si>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</si>
  <si>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</si>
  <si>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</si>
  <si>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</si>
  <si>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</si>
  <si>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</si>
  <si>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</si>
  <si>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</si>
  <si>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</si>
  <si>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</si>
  <si>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</si>
  <si>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</si>
  <si>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</si>
  <si>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</si>
  <si>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</si>
  <si>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</si>
  <si>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</si>
  <si>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</si>
  <si>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</si>
  <si>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</si>
  <si>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</si>
  <si>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</si>
  <si>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</si>
  <si>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</si>
  <si>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</si>
  <si>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</si>
  <si>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</si>
  <si>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</si>
  <si>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</si>
  <si>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</si>
  <si>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</si>
  <si>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</si>
  <si>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</si>
  <si>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</si>
  <si>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</si>
  <si>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</si>
  <si>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</si>
  <si>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</si>
  <si>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</si>
  <si>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</si>
  <si>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</si>
  <si>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</si>
  <si>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</si>
  <si>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</si>
  <si>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</si>
  <si>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</si>
  <si>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</si>
  <si>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</si>
  <si>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</si>
  <si>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</si>
  <si>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</si>
  <si>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</si>
  <si>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</si>
  <si>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</si>
  <si>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</si>
  <si>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</si>
  <si>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</si>
  <si>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</si>
  <si>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</si>
  <si>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</si>
  <si>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</si>
  <si>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</si>
  <si>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</si>
  <si>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</si>
  <si>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</si>
  <si>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</si>
  <si>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</si>
  <si>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</si>
  <si>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</si>
  <si>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</si>
  <si>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</si>
  <si>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</si>
  <si>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</si>
  <si>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</si>
  <si>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</si>
  <si>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</si>
  <si>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</si>
  <si>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</si>
  <si>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</si>
  <si>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</si>
  <si>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</si>
  <si>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</si>
  <si>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</si>
  <si>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</si>
  <si>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</si>
  <si>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</si>
  <si>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</si>
  <si>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</si>
  <si>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</si>
  <si>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</si>
  <si>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</si>
  <si>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</si>
  <si>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</si>
  <si>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</si>
  <si>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</si>
  <si>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</si>
  <si>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</si>
  <si>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</si>
  <si>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</si>
  <si>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</si>
  <si>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</si>
  <si>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</si>
  <si>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</si>
  <si>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</si>
  <si>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</si>
  <si>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</si>
  <si>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</si>
  <si>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</si>
  <si>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</si>
  <si>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</si>
  <si>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</si>
  <si>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</si>
  <si>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</si>
  <si>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</si>
  <si>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</si>
  <si>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</si>
  <si>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</si>
  <si>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</si>
  <si>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</si>
  <si>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</si>
  <si>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</si>
  <si>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</si>
  <si>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</si>
  <si>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</si>
  <si>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</si>
  <si>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</si>
  <si>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</si>
  <si>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</si>
  <si>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</si>
  <si>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</si>
  <si>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</si>
  <si>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</si>
  <si>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</si>
  <si>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</si>
  <si>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</si>
  <si>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</si>
  <si>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</si>
  <si>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</si>
  <si>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</si>
  <si>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</si>
  <si>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</si>
  <si>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</si>
  <si>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</si>
  <si>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</si>
  <si>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</si>
  <si>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</si>
  <si>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</si>
  <si>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</si>
  <si>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</si>
  <si>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</si>
  <si>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</si>
  <si>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</si>
  <si>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</si>
  <si>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</si>
  <si>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</si>
  <si>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</si>
  <si>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</si>
  <si>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</si>
  <si>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</si>
  <si>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</si>
  <si>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</si>
  <si>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</si>
  <si>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</si>
  <si>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</si>
  <si>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</si>
  <si>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</si>
  <si>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</si>
  <si>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</si>
  <si>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</si>
  <si>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</si>
  <si>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</si>
  <si>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</si>
  <si>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</si>
  <si>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</si>
  <si>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</si>
  <si>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</si>
  <si>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</si>
  <si>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</si>
  <si>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</si>
  <si>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</si>
  <si>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</si>
  <si>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</si>
  <si>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</si>
  <si>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</si>
  <si>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</si>
  <si>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</si>
  <si>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</si>
  <si>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</si>
  <si>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</si>
  <si>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</si>
  <si>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</si>
  <si>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</si>
  <si>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</si>
  <si>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</si>
  <si>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</si>
  <si>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</si>
  <si>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</si>
  <si>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</si>
  <si>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</si>
  <si>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</si>
  <si>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</si>
  <si>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</si>
  <si>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</si>
  <si>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</si>
  <si>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</si>
  <si>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</si>
  <si>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</si>
  <si>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</si>
  <si>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</si>
  <si>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</si>
  <si>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</si>
  <si>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</si>
  <si>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</si>
  <si>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</si>
  <si>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</si>
  <si>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</si>
  <si>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</si>
  <si>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</si>
  <si>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</si>
  <si>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</si>
  <si>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</si>
  <si>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</si>
  <si>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</si>
  <si>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</si>
  <si>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</si>
  <si>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</si>
  <si>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</si>
  <si>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</si>
  <si>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</si>
  <si>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</si>
  <si>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</si>
  <si>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</si>
  <si>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</si>
  <si>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</si>
  <si>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</si>
  <si>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</si>
  <si>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</si>
  <si>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</si>
  <si>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</si>
  <si>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</si>
  <si>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</si>
  <si>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</si>
  <si>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</si>
  <si>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</si>
  <si>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</si>
  <si>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</si>
  <si>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</si>
  <si>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</si>
  <si>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</si>
  <si>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</si>
  <si>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</si>
  <si>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</si>
  <si>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</si>
  <si>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</si>
  <si>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</si>
  <si>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</si>
  <si>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</si>
  <si>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</si>
  <si>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</si>
  <si>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</si>
  <si>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</si>
  <si>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</si>
  <si>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</si>
  <si>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</si>
  <si>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</si>
  <si>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</si>
  <si>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</si>
  <si>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</si>
  <si>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</si>
  <si>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</si>
  <si>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</si>
  <si>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</si>
  <si>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</si>
  <si>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</si>
  <si>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</si>
  <si>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</si>
  <si>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</si>
  <si>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</si>
  <si>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</si>
  <si>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</si>
  <si>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</si>
  <si>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</si>
  <si>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</si>
  <si>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</si>
  <si>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</si>
  <si>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</si>
  <si>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</si>
  <si>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</si>
  <si>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</si>
  <si>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</si>
  <si>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</si>
  <si>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</si>
  <si>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</si>
  <si>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</si>
  <si>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</si>
  <si>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</si>
  <si>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</si>
  <si>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</si>
  <si>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</si>
  <si>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</si>
  <si>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</si>
  <si>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</si>
  <si>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</si>
  <si>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</si>
  <si>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</si>
  <si>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</si>
  <si>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</si>
  <si>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</si>
  <si>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</si>
  <si>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</si>
  <si>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</si>
  <si>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</si>
  <si>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</si>
  <si>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</si>
  <si>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</si>
  <si>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</si>
  <si>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</si>
  <si>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</si>
  <si>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</si>
  <si>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</si>
  <si>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</si>
  <si>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</si>
  <si>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</si>
  <si>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</si>
  <si>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</si>
  <si>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</si>
  <si>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</si>
  <si>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</si>
  <si>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</si>
  <si>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</si>
  <si>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</si>
  <si>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</si>
  <si>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</si>
  <si>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</si>
  <si>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</si>
  <si>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</si>
  <si>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</si>
  <si>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</si>
  <si>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</si>
  <si>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</si>
  <si>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</si>
  <si>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</si>
  <si>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</si>
  <si>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</si>
  <si>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</si>
  <si>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</si>
  <si>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</si>
  <si>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</si>
  <si>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</si>
  <si>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</si>
  <si>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</si>
  <si>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</si>
  <si>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</si>
  <si>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</si>
  <si>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</si>
  <si>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</si>
  <si>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</si>
  <si>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</si>
  <si>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</si>
  <si>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</si>
  <si>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</si>
  <si>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</si>
  <si>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</si>
  <si>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</si>
  <si>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</si>
  <si>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</si>
  <si>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</si>
  <si>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</si>
  <si>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</si>
  <si>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</si>
  <si>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</si>
  <si>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</si>
  <si>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</si>
  <si>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</si>
  <si>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</si>
  <si>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</si>
  <si>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</si>
  <si>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</si>
  <si>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</si>
  <si>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</si>
  <si>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</si>
  <si>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</si>
  <si>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</si>
  <si>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</si>
  <si>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</si>
  <si>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</si>
  <si>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</si>
  <si>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</si>
  <si>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</si>
  <si>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</si>
  <si>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</si>
  <si>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</si>
  <si>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</si>
  <si>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</si>
  <si>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</si>
  <si>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</si>
  <si>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</si>
  <si>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</si>
  <si>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</si>
  <si>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</si>
  <si>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</si>
  <si>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</si>
  <si>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</si>
  <si>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</si>
  <si>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</si>
  <si>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</si>
  <si>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</si>
  <si>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</si>
  <si>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</si>
  <si>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</si>
  <si>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</si>
  <si>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</si>
  <si>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</si>
  <si>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</si>
  <si>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</si>
  <si>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</si>
  <si>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</si>
  <si>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</si>
  <si>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</si>
  <si>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</si>
  <si>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</si>
  <si>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</si>
  <si>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</si>
  <si>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</si>
  <si>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</si>
  <si>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</si>
  <si>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</si>
  <si>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</si>
  <si>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</si>
  <si>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</si>
  <si>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</si>
  <si>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</si>
  <si>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</si>
  <si>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</si>
  <si>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</si>
  <si>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</si>
  <si>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</si>
  <si>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</si>
  <si>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</si>
  <si>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</si>
  <si>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</si>
  <si>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</si>
  <si>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</si>
  <si>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</si>
  <si>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</si>
  <si>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</si>
  <si>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</si>
  <si>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</si>
  <si>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</si>
  <si>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</si>
  <si>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</si>
  <si>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</si>
  <si>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</si>
  <si>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</si>
  <si>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</si>
  <si>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</si>
  <si>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</si>
  <si>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</si>
  <si>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</si>
  <si>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</si>
  <si>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</si>
  <si>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</si>
  <si>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</si>
  <si>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</si>
  <si>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</si>
  <si>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</si>
  <si>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</si>
  <si>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</si>
  <si>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</si>
  <si>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</si>
  <si>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</si>
  <si>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</si>
  <si>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</si>
  <si>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</si>
  <si>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</si>
  <si>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</si>
  <si>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</si>
  <si>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</si>
  <si>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</si>
  <si>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</si>
  <si>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</si>
  <si>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</si>
  <si>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</si>
  <si>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</si>
  <si>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</si>
  <si>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</si>
  <si>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</si>
  <si>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</si>
  <si>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</si>
  <si>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</si>
  <si>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</si>
  <si>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</si>
  <si>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</si>
  <si>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</si>
  <si>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</si>
  <si>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</si>
  <si>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</si>
  <si>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</si>
  <si>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</si>
  <si>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</si>
  <si>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</si>
  <si>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</si>
  <si>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</si>
  <si>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</si>
  <si>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</si>
  <si>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</si>
  <si>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</si>
  <si>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</si>
  <si>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</si>
  <si>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</si>
  <si>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</si>
  <si>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</si>
  <si>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</si>
  <si>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</si>
  <si>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</si>
  <si>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</si>
  <si>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</si>
  <si>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</si>
  <si>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</si>
  <si>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</si>
  <si>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</si>
  <si>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</si>
  <si>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</si>
  <si>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</si>
  <si>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</si>
  <si>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</si>
  <si>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</si>
  <si>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</si>
  <si>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</si>
  <si>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</si>
  <si>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</si>
  <si>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</si>
  <si>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</si>
  <si>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</si>
  <si>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</si>
  <si>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</si>
  <si>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</si>
  <si>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</si>
  <si>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</si>
  <si>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</si>
  <si>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</si>
  <si>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</si>
  <si>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</si>
  <si>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</si>
  <si>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</si>
  <si>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</si>
  <si>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</si>
  <si>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</si>
  <si>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</si>
  <si>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</si>
  <si>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</si>
  <si>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</si>
  <si>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</si>
  <si>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</si>
  <si>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</si>
  <si>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</si>
  <si>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</si>
  <si>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</si>
  <si>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</si>
  <si>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</si>
  <si>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</si>
  <si>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</si>
  <si>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</si>
  <si>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</si>
  <si>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</si>
  <si>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</si>
  <si>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</si>
  <si>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</si>
  <si>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</si>
  <si>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</si>
  <si>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</si>
  <si>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</si>
  <si>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</si>
  <si>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</si>
  <si>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</si>
  <si>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</si>
  <si>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</si>
  <si>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</si>
  <si>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</si>
  <si>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</si>
  <si>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</si>
  <si>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</si>
  <si>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</si>
  <si>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</si>
  <si>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</si>
  <si>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</si>
  <si>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</si>
  <si>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</si>
  <si>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</si>
  <si>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</si>
  <si>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</si>
  <si>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</si>
  <si>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</si>
  <si>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</si>
  <si>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</si>
  <si>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</si>
  <si>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</si>
  <si>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</si>
  <si>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</si>
  <si>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</si>
  <si>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</si>
  <si>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</si>
  <si>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</si>
  <si>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</si>
  <si>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</si>
  <si>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</si>
  <si>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</si>
  <si>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</si>
  <si>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</si>
  <si>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</si>
  <si>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</si>
  <si>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</si>
  <si>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</si>
  <si>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</si>
  <si>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</si>
  <si>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</si>
  <si>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</si>
  <si>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</si>
  <si>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</si>
  <si>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</si>
  <si>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</si>
  <si>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</si>
  <si>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</si>
  <si>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</si>
  <si>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</si>
  <si>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</si>
  <si>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</si>
  <si>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</si>
  <si>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</si>
  <si>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</si>
  <si>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</si>
  <si>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</si>
  <si>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</si>
  <si>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</si>
  <si>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</si>
  <si>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</si>
  <si>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</si>
  <si>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</si>
  <si>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</si>
  <si>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</si>
  <si>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</si>
  <si>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</si>
  <si>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</si>
  <si>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</si>
  <si>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</si>
  <si>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</si>
  <si>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</si>
  <si>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</si>
  <si>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</si>
  <si>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</si>
  <si>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</si>
  <si>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</si>
  <si>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</si>
  <si>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</si>
  <si>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</si>
  <si>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</si>
  <si>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</si>
  <si>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</si>
  <si>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</si>
  <si>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</si>
  <si>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</si>
  <si>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</si>
  <si>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</si>
  <si>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</si>
  <si>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</si>
  <si>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</si>
  <si>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</si>
  <si>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</si>
  <si>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</si>
  <si>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</si>
  <si>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</si>
  <si>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</si>
  <si>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</si>
  <si>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</si>
  <si>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</si>
  <si>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</si>
  <si>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</si>
  <si>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</si>
  <si>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</si>
  <si>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</si>
  <si>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</si>
  <si>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</si>
  <si>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</si>
  <si>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</si>
  <si>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</si>
  <si>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</si>
  <si>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</si>
  <si>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</si>
  <si>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</si>
  <si>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</si>
  <si>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</si>
  <si>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</si>
  <si>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</si>
  <si>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</si>
  <si>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</si>
  <si>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</si>
  <si>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</si>
  <si>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</si>
  <si>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</si>
  <si>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</si>
  <si>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</si>
  <si>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</si>
  <si>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</si>
  <si>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</si>
  <si>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</si>
  <si>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</si>
  <si>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</si>
  <si>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</si>
  <si>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</si>
  <si>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</si>
  <si>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</si>
  <si>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</si>
  <si>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</si>
  <si>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</si>
  <si>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</si>
  <si>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</si>
  <si>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</si>
  <si>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</si>
  <si>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</si>
  <si>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</si>
  <si>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</si>
  <si>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</si>
  <si>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</si>
  <si>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</si>
  <si>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</si>
  <si>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</si>
  <si>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</si>
  <si>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</si>
  <si>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</si>
  <si>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</si>
  <si>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</si>
  <si>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</si>
  <si>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</si>
  <si>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</si>
  <si>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</si>
  <si>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</si>
  <si>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</si>
  <si>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</si>
  <si>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</si>
  <si>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</si>
  <si>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</si>
  <si>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</si>
  <si>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</si>
  <si>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</si>
  <si>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</si>
  <si>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</si>
  <si>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</si>
  <si>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</si>
  <si>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</si>
  <si>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</si>
  <si>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</si>
  <si>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</si>
  <si>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</si>
  <si>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</si>
  <si>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</si>
  <si>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</si>
  <si>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</si>
  <si>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</si>
  <si>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</si>
  <si>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</si>
  <si>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</si>
  <si>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</si>
  <si>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</si>
  <si>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</si>
  <si>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</si>
  <si>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</si>
  <si>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</si>
  <si>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</si>
  <si>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</si>
  <si>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</si>
  <si>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</si>
  <si>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</si>
  <si>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</si>
  <si>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</si>
  <si>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</si>
  <si>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</si>
  <si>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</si>
  <si>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</si>
  <si>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</si>
  <si>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</si>
  <si>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</si>
  <si>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</si>
  <si>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</si>
  <si>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</si>
  <si>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</si>
  <si>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</si>
  <si>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</si>
  <si>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</si>
  <si>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</si>
  <si>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</si>
  <si>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</si>
  <si>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</si>
  <si>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</si>
  <si>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</si>
  <si>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</si>
  <si>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</si>
  <si>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</si>
  <si>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</si>
  <si>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</si>
  <si>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</si>
  <si>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</si>
  <si>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</si>
  <si>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</si>
  <si>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</si>
  <si>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</si>
  <si>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</si>
  <si>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</si>
  <si>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</si>
  <si>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</si>
  <si>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</si>
  <si>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</si>
  <si>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</si>
  <si>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</si>
  <si>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</si>
  <si>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</si>
  <si>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</si>
  <si>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</si>
  <si>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</si>
  <si>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</si>
  <si>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</si>
  <si>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</si>
  <si>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</si>
  <si>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</si>
  <si>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</si>
  <si>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</si>
  <si>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</si>
  <si>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</si>
  <si>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</si>
  <si>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</si>
  <si>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</si>
  <si>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</si>
  <si>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</si>
  <si>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</si>
  <si>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</si>
  <si>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</si>
  <si>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</si>
  <si>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</si>
  <si>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</si>
  <si>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</si>
  <si>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</si>
  <si>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</si>
  <si>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</si>
  <si>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</si>
  <si>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</si>
  <si>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</si>
  <si>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</si>
  <si>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</si>
  <si>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</si>
  <si>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</si>
  <si>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</si>
  <si>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</si>
  <si>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</si>
  <si>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</si>
  <si>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</si>
  <si>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</si>
  <si>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</si>
  <si>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</si>
  <si>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</si>
  <si>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</si>
  <si>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</si>
  <si>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</si>
  <si>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</si>
  <si>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</si>
  <si>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</si>
  <si>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</si>
  <si>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</si>
  <si>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</si>
  <si>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</si>
  <si>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</si>
  <si>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</si>
  <si>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</si>
  <si>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</si>
  <si>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</si>
  <si>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</si>
  <si>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</si>
  <si>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</si>
  <si>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</si>
  <si>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</si>
  <si>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</si>
  <si>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</si>
  <si>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</si>
  <si>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</si>
  <si>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</si>
  <si>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</si>
  <si>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</si>
  <si>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</si>
  <si>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</si>
  <si>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</si>
  <si>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</si>
  <si>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</si>
  <si>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</si>
  <si>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</si>
  <si>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</si>
  <si>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</si>
  <si>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</si>
  <si>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</si>
  <si>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</si>
  <si>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</si>
  <si>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</si>
  <si>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</si>
  <si>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</si>
  <si>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</si>
  <si>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</si>
  <si>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</si>
  <si>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</si>
  <si>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</si>
  <si>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</si>
  <si>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</si>
  <si>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</si>
  <si>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</si>
  <si>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</si>
  <si>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</si>
  <si>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</si>
  <si>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</si>
  <si>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</si>
  <si>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</si>
  <si>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</si>
  <si>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</si>
  <si>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</si>
  <si>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</si>
  <si>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</si>
  <si>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</si>
  <si>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</si>
  <si>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</si>
  <si>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</si>
  <si>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</si>
  <si>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</si>
  <si>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</si>
  <si>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</si>
  <si>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</si>
  <si>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</si>
  <si>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</si>
  <si>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</si>
  <si>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</si>
  <si>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</si>
  <si>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</si>
  <si>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</si>
  <si>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</si>
  <si>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</si>
  <si>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</si>
  <si>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</si>
  <si>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</si>
  <si>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</si>
  <si>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</si>
  <si>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</si>
  <si>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</si>
  <si>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</si>
  <si>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</si>
  <si>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</si>
  <si>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</si>
  <si>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</si>
  <si>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</si>
  <si>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</si>
  <si>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</si>
  <si>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</si>
  <si>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</si>
  <si>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</si>
  <si>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</si>
  <si>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</si>
  <si>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</si>
  <si>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</si>
  <si>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</si>
  <si>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</si>
  <si>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</si>
  <si>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</si>
  <si>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</si>
  <si>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</si>
  <si>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</si>
  <si>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</si>
  <si>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</si>
  <si>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</si>
  <si>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</si>
  <si>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</si>
  <si>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</si>
  <si>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</si>
  <si>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</si>
  <si>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</si>
  <si>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</si>
  <si>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</si>
  <si>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</si>
  <si>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</si>
  <si>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</si>
  <si>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</si>
  <si>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</si>
  <si>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</si>
  <si>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</si>
  <si>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</si>
  <si>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</si>
  <si>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</si>
  <si>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</si>
  <si>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</si>
  <si>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</si>
  <si>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</si>
  <si>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</si>
  <si>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</si>
  <si>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</si>
  <si>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</si>
  <si>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</si>
  <si>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</si>
  <si>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</si>
  <si>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</si>
  <si>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</si>
  <si>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</si>
  <si>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</si>
  <si>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</si>
  <si>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</si>
  <si>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</si>
  <si>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</si>
  <si>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</si>
  <si>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</si>
  <si>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</si>
  <si>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</si>
  <si>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</si>
  <si>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</si>
  <si>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</si>
  <si>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</si>
  <si>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</si>
  <si>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</si>
  <si>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</si>
  <si>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</si>
  <si>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</si>
  <si>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</si>
  <si>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</si>
  <si>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</si>
  <si>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</si>
  <si>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</si>
  <si>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</si>
  <si>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</si>
  <si>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</si>
  <si>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</si>
  <si>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</si>
  <si>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</si>
  <si>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</si>
  <si>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</si>
  <si>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</si>
  <si>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</si>
  <si>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</si>
  <si>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</si>
  <si>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</si>
  <si>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</si>
  <si>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</si>
  <si>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</si>
  <si>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</si>
  <si>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</si>
  <si>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</si>
  <si>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</si>
  <si>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</si>
  <si>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</si>
  <si>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</si>
  <si>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</si>
  <si>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</si>
  <si>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</si>
  <si>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</si>
  <si>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</si>
  <si>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</si>
  <si>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</si>
  <si>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</si>
  <si>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</si>
  <si>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</si>
  <si>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</si>
  <si>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</si>
  <si>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</si>
  <si>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</si>
  <si>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</si>
  <si>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</si>
  <si>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</si>
  <si>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</si>
  <si>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</si>
  <si>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</si>
  <si>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</si>
  <si>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</si>
  <si>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</si>
  <si>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</si>
  <si>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</si>
  <si>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</si>
  <si>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</si>
  <si>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</si>
  <si>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</si>
  <si>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</si>
  <si>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</si>
  <si>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</si>
  <si>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</si>
  <si>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</si>
  <si>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</si>
  <si>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</si>
  <si>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</si>
  <si>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</si>
  <si>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</si>
  <si>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</si>
  <si>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</si>
  <si>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</si>
  <si>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</si>
  <si>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</si>
  <si>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</si>
  <si>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</si>
  <si>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</si>
  <si>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</si>
  <si>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</si>
  <si>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</si>
  <si>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</si>
  <si>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</si>
  <si>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</si>
  <si>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</si>
  <si>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</si>
  <si>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</si>
  <si>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</si>
  <si>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</si>
  <si>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</si>
  <si>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</si>
  <si>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</si>
  <si>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</si>
  <si>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</si>
  <si>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</si>
  <si>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</si>
  <si>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</si>
  <si>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</si>
  <si>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</si>
  <si>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</si>
  <si>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</si>
  <si>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</si>
  <si>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</si>
  <si>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</si>
  <si>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</si>
  <si>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</si>
  <si>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</si>
  <si>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</si>
  <si>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</si>
  <si>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</si>
  <si>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</si>
  <si>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</si>
  <si>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</si>
  <si>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</si>
  <si>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</si>
  <si>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</si>
  <si>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</si>
  <si>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</si>
  <si>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</si>
  <si>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</si>
  <si>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</si>
  <si>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</si>
  <si>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</si>
  <si>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</si>
  <si>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</si>
  <si>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</si>
  <si>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</si>
  <si>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</si>
  <si>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</si>
  <si>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</si>
  <si>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</si>
  <si>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</si>
  <si>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</si>
  <si>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</si>
  <si>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</si>
  <si>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</si>
  <si>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</si>
  <si>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</si>
  <si>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</si>
  <si>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</si>
  <si>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</si>
  <si>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</si>
  <si>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</si>
  <si>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</si>
  <si>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</si>
  <si>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</si>
  <si>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</si>
  <si>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</si>
  <si>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</si>
  <si>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</si>
  <si>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</si>
  <si>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</si>
  <si>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</si>
  <si>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</si>
  <si>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</si>
  <si>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</si>
  <si>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</si>
  <si>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</si>
  <si>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</si>
  <si>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</si>
  <si>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</si>
  <si>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</si>
  <si>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</si>
  <si>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</si>
  <si>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</si>
  <si>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</si>
  <si>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</si>
  <si>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</si>
  <si>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</si>
  <si>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</si>
  <si>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</si>
  <si>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</si>
  <si>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</si>
  <si>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</si>
  <si>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</si>
  <si>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</si>
  <si>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</si>
  <si>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</si>
  <si>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</si>
  <si>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</si>
  <si>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</si>
  <si>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</si>
  <si>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</si>
  <si>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</si>
  <si>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</si>
  <si>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</si>
  <si>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</si>
  <si>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</si>
  <si>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</si>
  <si>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</si>
  <si>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</si>
  <si>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</si>
  <si>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</si>
  <si>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</si>
  <si>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</si>
  <si>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</si>
  <si>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</si>
  <si>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</si>
  <si>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</si>
  <si>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</si>
  <si>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</si>
  <si>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</si>
  <si>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</si>
  <si>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</si>
  <si>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</si>
  <si>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</si>
  <si>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</si>
  <si>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</si>
  <si>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</si>
  <si>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</si>
  <si>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</si>
  <si>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</si>
  <si>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</si>
  <si>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</si>
  <si>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</si>
  <si>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</si>
  <si>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</si>
  <si>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</si>
  <si>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</si>
  <si>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</si>
  <si>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</si>
  <si>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</si>
  <si>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</si>
  <si>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</si>
  <si>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</si>
  <si>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</si>
  <si>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</si>
  <si>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</si>
  <si>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</si>
  <si>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</si>
  <si>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</si>
  <si>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</si>
  <si>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</si>
  <si>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</si>
  <si>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</si>
  <si>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</si>
  <si>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</si>
  <si>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</si>
  <si>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</si>
  <si>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</si>
  <si>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</si>
  <si>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</si>
  <si>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</si>
  <si>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</si>
  <si>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</si>
  <si>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</si>
  <si>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</si>
  <si>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</si>
  <si>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</si>
  <si>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</si>
  <si>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</si>
  <si>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</si>
  <si>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</si>
  <si>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</si>
  <si>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</si>
  <si>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</si>
  <si>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</si>
  <si>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</si>
  <si>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</si>
  <si>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</si>
  <si>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</si>
  <si>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</si>
  <si>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</si>
  <si>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</si>
  <si>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</si>
  <si>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</si>
  <si>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</si>
  <si>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</si>
  <si>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</si>
  <si>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</si>
  <si>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</si>
  <si>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</si>
  <si>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</si>
  <si>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</si>
  <si>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</si>
  <si>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</si>
  <si>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</si>
  <si>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</si>
  <si>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</si>
  <si>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</si>
  <si>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</si>
  <si>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</si>
  <si>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</si>
  <si>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</si>
  <si>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</si>
  <si>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</si>
  <si>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</si>
  <si>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</si>
  <si>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</si>
  <si>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</si>
  <si>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</si>
  <si>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</si>
  <si>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</si>
  <si>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</si>
  <si>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</si>
  <si>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</si>
  <si>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</si>
  <si>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</si>
  <si>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</si>
  <si>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</si>
  <si>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</si>
  <si>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</si>
  <si>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</si>
  <si>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</si>
  <si>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</si>
  <si>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</si>
  <si>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</si>
  <si>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</si>
  <si>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</si>
  <si>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</si>
  <si>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</si>
  <si>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</si>
  <si>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</si>
  <si>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</si>
  <si>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</si>
  <si>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</si>
  <si>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</si>
  <si>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</si>
  <si>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</si>
  <si>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</si>
  <si>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</si>
  <si>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</si>
  <si>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</si>
  <si>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</si>
  <si>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</si>
  <si>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</si>
  <si>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</si>
  <si>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</si>
  <si>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</si>
  <si>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</si>
  <si>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</si>
  <si>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</si>
  <si>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</si>
  <si>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</si>
  <si>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</si>
  <si>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</si>
  <si>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</si>
  <si>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</si>
  <si>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</si>
  <si>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</si>
  <si>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</si>
  <si>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</si>
  <si>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</si>
  <si>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</si>
  <si>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</si>
  <si>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</si>
  <si>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</si>
  <si>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</si>
  <si>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</si>
  <si>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</si>
  <si>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</si>
  <si>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</si>
  <si>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</si>
  <si>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</si>
  <si>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</si>
  <si>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</si>
  <si>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</si>
  <si>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</si>
  <si>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</si>
  <si>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</si>
  <si>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</si>
  <si>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</si>
  <si>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</si>
  <si>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</si>
  <si>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</si>
  <si>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</si>
  <si>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</si>
  <si>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</si>
  <si>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</si>
  <si>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</si>
  <si>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</si>
  <si>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</si>
  <si>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</si>
  <si>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</si>
  <si>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</si>
  <si>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</si>
  <si>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</si>
  <si>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</si>
  <si>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</si>
  <si>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</si>
  <si>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</si>
  <si>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</si>
  <si>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</si>
  <si>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</si>
  <si>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</si>
  <si>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</si>
  <si>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</si>
  <si>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</si>
  <si>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</si>
  <si>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</si>
  <si>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</si>
  <si>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</si>
  <si>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</si>
  <si>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</si>
  <si>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</si>
  <si>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</si>
  <si>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</si>
  <si>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</si>
  <si>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</si>
  <si>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</si>
  <si>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</si>
  <si>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</si>
  <si>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</si>
  <si>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</si>
  <si>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</si>
  <si>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</si>
  <si>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</si>
  <si>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</si>
  <si>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</si>
  <si>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</si>
  <si>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</si>
  <si>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</si>
  <si>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</si>
  <si>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</si>
  <si>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</si>
  <si>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</si>
  <si>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</si>
  <si>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</si>
  <si>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</si>
  <si>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</si>
  <si>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</si>
  <si>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</si>
  <si>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</si>
  <si>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</si>
  <si>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</si>
  <si>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</si>
  <si>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</si>
  <si>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</si>
  <si>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</si>
  <si>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</si>
  <si>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</si>
  <si>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</si>
  <si>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</si>
  <si>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</si>
  <si>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</si>
  <si>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</si>
  <si>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</si>
  <si>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</si>
  <si>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</si>
  <si>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</si>
  <si>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</si>
  <si>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</si>
  <si>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</si>
  <si>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</si>
  <si>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</si>
  <si>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</si>
  <si>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</si>
  <si>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</si>
  <si>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</si>
  <si>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</si>
  <si>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</si>
  <si>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</si>
  <si>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</si>
  <si>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</si>
  <si>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</si>
  <si>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</si>
  <si>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</si>
  <si>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</si>
  <si>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</si>
  <si>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</si>
  <si>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</si>
  <si>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</si>
  <si>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</si>
  <si>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</si>
  <si>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</si>
  <si>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</si>
  <si>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</si>
  <si>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</si>
  <si>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</si>
  <si>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</si>
  <si>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</si>
  <si>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</si>
  <si>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</si>
  <si>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</si>
  <si>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</si>
  <si>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</si>
  <si>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</si>
  <si>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</si>
  <si>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</si>
  <si>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</si>
  <si>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</si>
  <si>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</si>
  <si>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</si>
  <si>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</si>
  <si>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</si>
  <si>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</si>
  <si>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</si>
  <si>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</si>
  <si>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</si>
  <si>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</si>
  <si>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</si>
  <si>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</si>
  <si>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</si>
  <si>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</si>
  <si>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</si>
  <si>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</si>
  <si>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</si>
  <si>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</si>
  <si>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</si>
  <si>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</si>
  <si>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</si>
  <si>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</si>
  <si>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</si>
  <si>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</si>
  <si>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</si>
  <si>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</si>
  <si>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</si>
  <si>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</si>
  <si>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</si>
  <si>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</si>
  <si>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</si>
  <si>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</si>
  <si>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</si>
  <si>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</si>
  <si>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</si>
  <si>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</si>
  <si>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</si>
  <si>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</si>
  <si>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</si>
  <si>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</si>
  <si>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</si>
  <si>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</si>
  <si>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</si>
  <si>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</si>
  <si>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</si>
  <si>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</si>
  <si>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</si>
  <si>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</si>
  <si>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</si>
  <si>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</si>
  <si>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</si>
  <si>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</si>
  <si>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</si>
  <si>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</si>
  <si>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</si>
  <si>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</si>
  <si>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</si>
  <si>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</si>
  <si>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</si>
  <si>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</si>
  <si>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</si>
  <si>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</si>
  <si>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</si>
  <si>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</si>
  <si>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</si>
  <si>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</si>
  <si>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</si>
  <si>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</si>
  <si>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</si>
  <si>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</si>
  <si>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</si>
  <si>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</si>
  <si>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</si>
  <si>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</si>
  <si>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</si>
  <si>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</si>
  <si>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</si>
  <si>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</si>
  <si>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</si>
  <si>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</si>
  <si>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</si>
  <si>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</si>
  <si>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</si>
  <si>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</si>
  <si>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</si>
  <si>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</si>
  <si>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</si>
  <si>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</si>
  <si>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</si>
  <si>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</si>
  <si>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</si>
  <si>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</si>
  <si>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</si>
  <si>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</si>
  <si>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</si>
  <si>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</si>
  <si>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</si>
  <si>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</si>
  <si>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</si>
  <si>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</si>
  <si>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</si>
  <si>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</si>
  <si>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</si>
  <si>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</si>
  <si>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</si>
  <si>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</si>
  <si>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</si>
  <si>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</si>
  <si>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</si>
  <si>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</si>
  <si>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</si>
  <si>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</si>
  <si>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</si>
  <si>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</si>
  <si>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</si>
  <si>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</si>
  <si>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</si>
  <si>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</si>
  <si>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</si>
  <si>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</si>
  <si>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</si>
  <si>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</si>
  <si>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</si>
  <si>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</si>
  <si>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</si>
  <si>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</si>
  <si>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</si>
  <si>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</si>
  <si>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</si>
  <si>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</si>
  <si>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</si>
  <si>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</si>
  <si>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</si>
  <si>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</si>
  <si>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</si>
  <si>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</si>
  <si>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</si>
  <si>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</si>
  <si>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</si>
  <si>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</si>
  <si>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</si>
  <si>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</si>
  <si>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</si>
  <si>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</si>
  <si>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</si>
  <si>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</si>
  <si>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</si>
  <si>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</si>
  <si>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</si>
  <si>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</si>
  <si>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</si>
  <si>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</si>
  <si>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</si>
  <si>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</si>
  <si>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</si>
  <si>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</si>
  <si>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</si>
  <si>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</si>
  <si>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</si>
  <si>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</si>
  <si>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</si>
  <si>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</si>
  <si>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</si>
  <si>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</si>
  <si>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</si>
  <si>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</si>
  <si>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</si>
  <si>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</si>
  <si>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</si>
  <si>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</si>
  <si>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</si>
  <si>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</si>
  <si>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</si>
  <si>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</si>
  <si>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</si>
  <si>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</si>
  <si>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</si>
  <si>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</si>
  <si>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</si>
  <si>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</si>
  <si>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</si>
  <si>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</si>
  <si>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</si>
  <si>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</si>
  <si>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</si>
  <si>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</si>
  <si>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</si>
  <si>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</si>
  <si>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</si>
  <si>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</si>
  <si>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</si>
  <si>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</si>
  <si>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</si>
  <si>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</si>
  <si>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</si>
  <si>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</si>
  <si>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</si>
  <si>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</si>
  <si>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</si>
  <si>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</si>
  <si>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</si>
  <si>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</si>
  <si>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</si>
  <si>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</si>
  <si>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</si>
  <si>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</si>
  <si>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</si>
  <si>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</si>
  <si>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</si>
  <si>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</si>
  <si>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</si>
  <si>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</si>
  <si>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</si>
  <si>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</si>
  <si>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</si>
  <si>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</si>
  <si>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</si>
  <si>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</si>
  <si>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</si>
  <si>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</si>
  <si>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</si>
  <si>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</si>
  <si>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</si>
  <si>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</si>
  <si>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</si>
  <si>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</si>
  <si>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</si>
  <si>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</si>
  <si>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</si>
  <si>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</si>
  <si>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</si>
  <si>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</si>
  <si>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</si>
  <si>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</si>
  <si>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</si>
  <si>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</si>
  <si>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</si>
  <si>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</si>
  <si>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</si>
  <si>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</si>
  <si>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</si>
  <si>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</si>
  <si>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</si>
  <si>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</si>
  <si>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</si>
  <si>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</si>
  <si>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</si>
  <si>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</si>
  <si>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</si>
  <si>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</si>
  <si>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</si>
  <si>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</si>
  <si>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</si>
  <si>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</si>
  <si>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</si>
  <si>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</si>
  <si>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</si>
  <si>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</si>
  <si>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</si>
  <si>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</si>
  <si>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</si>
  <si>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</si>
  <si>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</si>
  <si>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</si>
  <si>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</si>
  <si>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</si>
  <si>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</si>
  <si>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</si>
  <si>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</si>
  <si>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</si>
  <si>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</si>
  <si>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</si>
  <si>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</si>
  <si>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</si>
  <si>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</si>
  <si>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</si>
  <si>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</si>
  <si>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</si>
  <si>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</si>
  <si>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</si>
  <si>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</si>
  <si>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</si>
  <si>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</si>
  <si>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</si>
  <si>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</si>
  <si>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</si>
  <si>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</si>
  <si>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</si>
  <si>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</si>
  <si>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</si>
  <si>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</si>
  <si>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</si>
  <si>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</si>
  <si>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</si>
  <si>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</si>
  <si>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</si>
  <si>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</si>
  <si>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</si>
  <si>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</si>
  <si>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</si>
  <si>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</si>
  <si>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</si>
  <si>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</si>
  <si>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</si>
  <si>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</si>
  <si>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</si>
  <si>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</si>
  <si>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</si>
  <si>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</si>
  <si>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</si>
  <si>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</si>
  <si>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</si>
  <si>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</si>
  <si>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</si>
  <si>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</si>
  <si>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</si>
  <si>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</si>
  <si>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</si>
  <si>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</si>
  <si>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</si>
  <si>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</si>
  <si>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</si>
  <si>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</si>
  <si>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</si>
  <si>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</si>
  <si>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</si>
  <si>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</si>
  <si>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</si>
  <si>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</si>
  <si>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</si>
  <si>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</si>
  <si>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</si>
  <si>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</si>
  <si>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</si>
  <si>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</si>
  <si>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</si>
  <si>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</si>
  <si>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</si>
  <si>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</si>
  <si>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</si>
  <si>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</si>
  <si>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</si>
  <si>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</si>
  <si>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</si>
  <si>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</si>
  <si>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</si>
  <si>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</si>
  <si>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</si>
  <si>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</si>
  <si>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</si>
  <si>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</si>
  <si>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</si>
  <si>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</si>
  <si>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</si>
  <si>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</si>
  <si>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</si>
  <si>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</si>
  <si>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</si>
  <si>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</si>
  <si>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</si>
  <si>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</si>
  <si>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</si>
  <si>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</si>
  <si>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</si>
  <si>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</si>
  <si>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</si>
  <si>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</si>
  <si>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</si>
  <si>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</si>
  <si>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</si>
  <si>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</si>
  <si>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</si>
  <si>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</si>
  <si>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</si>
  <si>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</si>
  <si>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</si>
  <si>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</si>
  <si>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</si>
  <si>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</si>
  <si>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</si>
  <si>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</si>
  <si>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</si>
  <si>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</si>
  <si>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</si>
  <si>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</si>
  <si>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</si>
  <si>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</si>
  <si>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</si>
  <si>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</si>
  <si>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</si>
  <si>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</si>
  <si>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</si>
  <si>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</si>
  <si>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</si>
  <si>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</si>
  <si>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</si>
  <si>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</si>
  <si>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</si>
  <si>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</si>
  <si>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</si>
  <si>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</si>
  <si>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</si>
  <si>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</si>
  <si>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</si>
  <si>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</si>
  <si>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</si>
  <si>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</si>
  <si>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</si>
  <si>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</si>
  <si>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</si>
  <si>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</si>
  <si>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</si>
  <si>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</si>
  <si>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</si>
  <si>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</si>
  <si>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</si>
  <si>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</si>
  <si>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</si>
  <si>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</si>
  <si>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</si>
  <si>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</si>
  <si>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</si>
  <si>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</si>
  <si>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</si>
  <si>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</si>
  <si>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</si>
  <si>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</si>
  <si>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</si>
  <si>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</si>
  <si>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</si>
  <si>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</si>
  <si>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</si>
  <si>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</si>
  <si>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</si>
  <si>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</si>
  <si>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</si>
  <si>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</si>
  <si>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</si>
  <si>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</si>
  <si>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</si>
  <si>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</si>
  <si>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</si>
  <si>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</si>
  <si>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</si>
  <si>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</si>
  <si>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</si>
  <si>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</si>
  <si>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</si>
  <si>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</si>
  <si>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</si>
  <si>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</si>
  <si>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</si>
  <si>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</si>
  <si>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</si>
  <si>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</si>
  <si>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</si>
  <si>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</si>
  <si>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</si>
  <si>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</si>
  <si>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</si>
  <si>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</si>
  <si>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</si>
  <si>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</si>
  <si>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</si>
  <si>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</si>
  <si>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</si>
  <si>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</si>
  <si>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</si>
  <si>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</si>
  <si>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</si>
  <si>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</si>
  <si>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</si>
  <si>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</si>
  <si>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</si>
  <si>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</si>
  <si>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</si>
  <si>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</si>
  <si>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</si>
  <si>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</si>
  <si>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</si>
  <si>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</si>
  <si>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</si>
  <si>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</si>
  <si>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</si>
  <si>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</si>
  <si>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</si>
  <si>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</si>
  <si>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</si>
  <si>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</si>
  <si>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</si>
  <si>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</si>
  <si>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</si>
  <si>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</si>
  <si>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</si>
  <si>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</si>
  <si>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</si>
  <si>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</si>
  <si>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</si>
  <si>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</si>
  <si>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</si>
  <si>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</si>
  <si>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</si>
  <si>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</si>
  <si>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</si>
  <si>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</si>
  <si>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</si>
  <si>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</si>
  <si>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</si>
  <si>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</si>
  <si>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</si>
  <si>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</si>
  <si>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</si>
  <si>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</si>
  <si>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</si>
  <si>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</si>
  <si>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</si>
  <si>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</si>
  <si>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</si>
  <si>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</si>
  <si>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</si>
  <si>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</si>
  <si>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</si>
  <si>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</si>
  <si>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</si>
  <si>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</si>
  <si>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</si>
  <si>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</si>
  <si>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</si>
  <si>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</si>
  <si>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</si>
  <si>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</si>
  <si>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</si>
  <si>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</si>
  <si>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</si>
  <si>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</si>
  <si>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</si>
  <si>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</si>
  <si>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</si>
  <si>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</si>
  <si>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</si>
  <si>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</si>
  <si>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</si>
  <si>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</si>
  <si>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</si>
  <si>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</si>
  <si>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</si>
  <si>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</si>
  <si>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</si>
  <si>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</si>
  <si>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</si>
  <si>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</si>
  <si>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</si>
  <si>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</si>
  <si>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</si>
  <si>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</si>
  <si>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</si>
  <si>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</si>
  <si>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</si>
  <si>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</si>
  <si>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</si>
  <si>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</si>
  <si>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</si>
  <si>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</si>
  <si>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</si>
  <si>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</si>
  <si>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</si>
  <si>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</si>
  <si>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</si>
  <si>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</si>
  <si>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</si>
  <si>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</si>
  <si>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</si>
  <si>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</si>
  <si>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</si>
  <si>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</si>
  <si>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</si>
  <si>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</si>
  <si>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</si>
  <si>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</si>
  <si>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</si>
  <si>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</si>
  <si>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</si>
  <si>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</si>
  <si>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</si>
  <si>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</si>
  <si>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</si>
  <si>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</si>
  <si>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</si>
  <si>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</si>
  <si>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</si>
  <si>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</si>
  <si>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</si>
  <si>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</si>
  <si>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</si>
  <si>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</si>
  <si>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</si>
  <si>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</si>
  <si>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</si>
  <si>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</si>
  <si>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</si>
  <si>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</si>
  <si>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</si>
  <si>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</si>
  <si>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</si>
  <si>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</si>
  <si>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</si>
  <si>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</si>
  <si>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</si>
  <si>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</si>
  <si>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</si>
  <si>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</si>
  <si>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</si>
  <si>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</si>
  <si>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</si>
  <si>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</si>
  <si>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</si>
  <si>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</si>
  <si>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</si>
  <si>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</si>
  <si>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</si>
  <si>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</si>
  <si>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</si>
  <si>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</si>
  <si>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</si>
  <si>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</si>
  <si>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</si>
  <si>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</si>
  <si>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</si>
  <si>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</si>
  <si>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</si>
  <si>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</si>
  <si>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</si>
  <si>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</si>
  <si>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</si>
  <si>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</si>
  <si>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</si>
  <si>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</si>
  <si>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</si>
  <si>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</si>
  <si>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</si>
  <si>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</si>
  <si>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</si>
  <si>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</si>
  <si>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</si>
  <si>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</si>
  <si>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</si>
  <si>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</si>
  <si>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</si>
  <si>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</si>
  <si>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</si>
  <si>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</si>
  <si>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</si>
  <si>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</si>
  <si>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</si>
  <si>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</si>
  <si>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</si>
  <si>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</si>
  <si>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</si>
  <si>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</si>
  <si>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</si>
  <si>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</si>
  <si>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</si>
  <si>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</si>
  <si>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</si>
  <si>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</si>
  <si>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</si>
  <si>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</si>
  <si>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</si>
  <si>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</si>
  <si>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</si>
  <si>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</si>
  <si>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</si>
  <si>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</si>
  <si>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</si>
  <si>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</si>
  <si>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</si>
  <si>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</si>
  <si>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</si>
  <si>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</si>
  <si>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</si>
  <si>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</si>
  <si>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</si>
  <si>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</si>
  <si>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</si>
  <si>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</si>
  <si>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</si>
  <si>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</si>
  <si>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</si>
  <si>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</si>
  <si>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</si>
  <si>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</si>
  <si>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</si>
  <si>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</si>
  <si>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</si>
  <si>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</si>
  <si>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</si>
  <si>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</si>
  <si>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</si>
  <si>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</si>
  <si>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</si>
  <si>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</si>
  <si>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</si>
  <si>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</si>
  <si>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</si>
  <si>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</si>
  <si>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</si>
  <si>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</si>
  <si>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</si>
  <si>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</si>
  <si>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</si>
  <si>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</si>
  <si>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</si>
  <si>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</si>
  <si>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</si>
  <si>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</si>
  <si>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</si>
  <si>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</si>
  <si>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</si>
  <si>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</si>
  <si>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</si>
  <si>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</si>
  <si>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</si>
  <si>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</si>
  <si>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</si>
  <si>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</si>
  <si>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</si>
  <si>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</si>
  <si>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</si>
  <si>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</si>
  <si>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</si>
  <si>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</si>
  <si>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</si>
  <si>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</si>
  <si>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</si>
  <si>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</si>
  <si>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</si>
  <si>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</si>
  <si>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</si>
  <si>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</si>
  <si>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</si>
  <si>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</si>
  <si>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</si>
  <si>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</si>
  <si>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</si>
  <si>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</si>
  <si>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</si>
  <si>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</si>
  <si>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</si>
  <si>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</si>
  <si>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</si>
  <si>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</si>
  <si>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</si>
  <si>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</si>
  <si>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</si>
  <si>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</si>
  <si>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</si>
  <si>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</si>
  <si>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</si>
  <si>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</si>
  <si>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</si>
  <si>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</si>
  <si>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</si>
  <si>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</si>
  <si>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</si>
  <si>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</si>
  <si>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</si>
  <si>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</si>
  <si>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</si>
  <si>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</si>
  <si>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</si>
  <si>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</si>
  <si>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</si>
  <si>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</si>
  <si>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</si>
  <si>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</si>
  <si>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</si>
  <si>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</si>
  <si>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</si>
  <si>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</si>
  <si>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</si>
  <si>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</si>
  <si>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</si>
  <si>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</si>
  <si>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</si>
  <si>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</si>
  <si>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</si>
  <si>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</si>
  <si>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</si>
  <si>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</si>
  <si>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</si>
  <si>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</si>
  <si>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</si>
  <si>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</si>
  <si>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</si>
  <si>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</si>
  <si>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</si>
  <si>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</si>
  <si>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</si>
  <si>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</si>
  <si>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</si>
  <si>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</si>
  <si>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</si>
  <si>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</si>
  <si>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</si>
  <si>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</si>
  <si>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</si>
  <si>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</si>
  <si>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</si>
  <si>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</si>
  <si>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</si>
  <si>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</si>
  <si>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</si>
  <si>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</si>
  <si>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</si>
  <si>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</si>
  <si>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</si>
  <si>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</si>
  <si>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</si>
  <si>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</si>
  <si>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</si>
  <si>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</si>
  <si>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</si>
  <si>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</si>
  <si>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</si>
  <si>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</si>
  <si>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</si>
  <si>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</si>
  <si>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</si>
  <si>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</si>
  <si>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</si>
  <si>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</si>
  <si>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</si>
  <si>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</si>
  <si>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</si>
  <si>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</si>
  <si>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</si>
  <si>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</si>
  <si>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</si>
  <si>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</si>
  <si>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</si>
  <si>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</si>
  <si>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</si>
  <si>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</si>
  <si>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</si>
  <si>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</si>
  <si>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</si>
  <si>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</si>
  <si>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</si>
  <si>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</si>
  <si>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</si>
  <si>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</si>
  <si>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</si>
  <si>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</si>
  <si>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</si>
  <si>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</si>
  <si>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</si>
  <si>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</si>
  <si>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</si>
  <si>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</si>
  <si>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</si>
  <si>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</si>
  <si>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</si>
  <si>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</si>
  <si>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</si>
  <si>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</si>
  <si>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</si>
  <si>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</si>
  <si>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</si>
  <si>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</si>
  <si>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</si>
  <si>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</si>
  <si>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</si>
  <si>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</si>
  <si>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</si>
  <si>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</si>
  <si>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</si>
  <si>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</si>
  <si>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</si>
  <si>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</si>
  <si>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</si>
  <si>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</si>
  <si>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</si>
  <si>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</si>
  <si>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</si>
  <si>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</si>
  <si>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</si>
  <si>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</si>
  <si>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</si>
  <si>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</si>
  <si>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</si>
  <si>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</si>
  <si>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</si>
  <si>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</si>
  <si>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</si>
  <si>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</si>
  <si>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</si>
  <si>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</si>
  <si>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</si>
  <si>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</si>
  <si>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</si>
  <si>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</si>
  <si>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</si>
  <si>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</si>
  <si>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</si>
  <si>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</si>
  <si>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</si>
  <si>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</si>
  <si>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</si>
  <si>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</si>
  <si>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</si>
  <si>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</si>
  <si>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</si>
  <si>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</si>
  <si>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</si>
  <si>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</si>
  <si>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</si>
  <si>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</si>
  <si>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</si>
  <si>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</si>
  <si>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</si>
  <si>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</si>
  <si>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</si>
  <si>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</si>
  <si>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</si>
  <si>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</si>
  <si>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</si>
  <si>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</si>
  <si>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</si>
  <si>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</si>
  <si>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</si>
  <si>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</si>
  <si>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</si>
  <si>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</si>
  <si>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</si>
  <si>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</si>
  <si>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</si>
  <si>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</si>
  <si>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</si>
  <si>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</si>
  <si>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</si>
  <si>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</si>
  <si>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</si>
  <si>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</si>
  <si>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</si>
  <si>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</si>
  <si>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</si>
  <si>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</si>
  <si>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</si>
  <si>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</si>
  <si>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</si>
  <si>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</si>
  <si>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</si>
  <si>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</si>
  <si>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</si>
  <si>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</si>
  <si>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</si>
  <si>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</si>
  <si>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</si>
  <si>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</si>
  <si>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</si>
  <si>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</si>
  <si>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</si>
  <si>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</si>
  <si>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</si>
  <si>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</si>
  <si>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</si>
  <si>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</si>
  <si>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</si>
  <si>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</si>
  <si>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</si>
  <si>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</si>
  <si>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</si>
  <si>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</si>
  <si>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</si>
  <si>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</si>
  <si>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</si>
  <si>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</si>
  <si>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</si>
  <si>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</si>
  <si>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</si>
  <si>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</si>
  <si>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</si>
  <si>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</si>
  <si>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</si>
  <si>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</si>
  <si>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</si>
  <si>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</si>
  <si>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</si>
  <si>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</si>
  <si>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</si>
  <si>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</si>
  <si>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</si>
  <si>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</si>
  <si>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</si>
  <si>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</si>
  <si>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</si>
  <si>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</si>
  <si>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</si>
  <si>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</si>
  <si>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</si>
  <si>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</si>
  <si>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</si>
  <si>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</si>
  <si>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</si>
  <si>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</si>
  <si>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</si>
  <si>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</si>
  <si>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</si>
  <si>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</si>
  <si>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</si>
  <si>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</si>
  <si>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</si>
  <si>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</si>
  <si>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</si>
  <si>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</si>
  <si>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</si>
  <si>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</si>
  <si>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</si>
  <si>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</si>
  <si>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</si>
  <si>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</si>
  <si>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</si>
  <si>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</si>
  <si>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</si>
  <si>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</si>
  <si>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</si>
  <si>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</si>
  <si>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</si>
  <si>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</si>
  <si>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</si>
  <si>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</si>
  <si>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</si>
  <si>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</si>
  <si>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</si>
  <si>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</si>
  <si>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</si>
  <si>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</si>
  <si>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</si>
  <si>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</si>
  <si>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</si>
  <si>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</si>
  <si>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</si>
  <si>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</si>
  <si>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</si>
  <si>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</si>
  <si>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</si>
  <si>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</si>
  <si>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</si>
  <si>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</si>
  <si>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</si>
  <si>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</si>
  <si>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</si>
  <si>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</si>
  <si>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</si>
  <si>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</si>
  <si>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</si>
  <si>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</si>
  <si>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</si>
  <si>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</si>
  <si>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</si>
  <si>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</si>
  <si>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</si>
  <si>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</si>
  <si>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</si>
  <si>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</si>
  <si>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</si>
  <si>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</si>
  <si>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</si>
  <si>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</si>
  <si>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</si>
  <si>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</si>
  <si>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</si>
  <si>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</si>
  <si>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</si>
  <si>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</si>
  <si>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</si>
  <si>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</si>
  <si>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</si>
  <si>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</si>
  <si>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</si>
  <si>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</si>
  <si>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</si>
  <si>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</si>
  <si>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</si>
  <si>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</si>
  <si>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</si>
  <si>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</si>
  <si>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</si>
  <si>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</si>
  <si>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</si>
  <si>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</si>
  <si>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</si>
  <si>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</si>
  <si>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</si>
  <si>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</si>
  <si>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</si>
  <si>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</si>
  <si>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</si>
  <si>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</si>
  <si>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</si>
  <si>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</si>
  <si>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</si>
  <si>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</si>
  <si>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</si>
  <si>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</si>
  <si>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</si>
  <si>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</si>
  <si>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</si>
  <si>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</si>
  <si>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</si>
  <si>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</si>
  <si>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</si>
  <si>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</si>
  <si>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</si>
  <si>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</si>
  <si>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</si>
  <si>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</si>
  <si>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</si>
  <si>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</si>
  <si>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</si>
  <si>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</si>
  <si>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</si>
  <si>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</si>
  <si>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</si>
  <si>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</si>
  <si>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</si>
  <si>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</si>
  <si>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</si>
  <si>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</si>
  <si>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</si>
  <si>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</si>
  <si>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</si>
  <si>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</si>
  <si>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</si>
  <si>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</si>
  <si>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</si>
  <si>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</si>
  <si>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</si>
  <si>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</si>
  <si>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</si>
  <si>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</si>
  <si>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</si>
  <si>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</si>
  <si>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</si>
  <si>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</si>
  <si>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</si>
  <si>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</si>
  <si>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</si>
  <si>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</si>
  <si>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</si>
  <si>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</si>
  <si>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</si>
  <si>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</si>
  <si>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</si>
  <si>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</si>
  <si>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</si>
  <si>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</si>
  <si>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</si>
  <si>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</si>
  <si>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</si>
  <si>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</si>
  <si>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</si>
  <si>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</si>
  <si>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</si>
  <si>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</si>
  <si>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</si>
  <si>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</si>
  <si>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</si>
  <si>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</si>
  <si>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</si>
  <si>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</si>
  <si>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</si>
  <si>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</si>
  <si>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</si>
  <si>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</si>
  <si>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</si>
  <si>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</si>
  <si>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</si>
  <si>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</si>
  <si>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</si>
  <si>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</si>
  <si>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</si>
  <si>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</si>
  <si>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</si>
  <si>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</si>
  <si>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</si>
  <si>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</si>
  <si>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</si>
  <si>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</si>
  <si>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</si>
  <si>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</si>
  <si>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</si>
  <si>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</si>
  <si>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</si>
  <si>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</si>
  <si>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</si>
  <si>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</si>
  <si>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</si>
  <si>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</si>
  <si>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</si>
  <si>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</si>
  <si>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</si>
  <si>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</si>
  <si>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</si>
  <si>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</si>
  <si>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</si>
  <si>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</si>
  <si>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</si>
  <si>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</si>
  <si>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</si>
  <si>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</si>
  <si>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</si>
  <si>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</si>
  <si>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</si>
  <si>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</si>
  <si>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</si>
  <si>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</si>
  <si>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</si>
  <si>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</si>
  <si>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</si>
  <si>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</si>
  <si>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</si>
  <si>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</si>
  <si>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</si>
  <si>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</si>
  <si>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</si>
  <si>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</si>
  <si>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</si>
  <si>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</si>
  <si>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</si>
  <si>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</si>
  <si>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</si>
  <si>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</si>
  <si>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</si>
  <si>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</si>
  <si>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</si>
  <si>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</si>
  <si>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</si>
  <si>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</si>
  <si>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</si>
  <si>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</si>
  <si>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</si>
  <si>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</si>
  <si>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</si>
  <si>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</si>
  <si>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</si>
  <si>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</si>
  <si>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</si>
  <si>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</si>
  <si>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</si>
  <si>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</si>
  <si>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</si>
  <si>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</si>
  <si>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</si>
  <si>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</si>
  <si>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</si>
  <si>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</si>
  <si>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</si>
  <si>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</si>
  <si>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</si>
  <si>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</si>
  <si>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</si>
  <si>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</si>
  <si>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</si>
  <si>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</si>
  <si>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</si>
  <si>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</si>
  <si>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</si>
  <si>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</si>
  <si>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</si>
  <si>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</si>
  <si>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</si>
  <si>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of Successful</t>
  </si>
  <si>
    <t xml:space="preserve">Number Failed </t>
  </si>
  <si>
    <t xml:space="preserve">Number Canceled </t>
  </si>
  <si>
    <t>Total Projects</t>
  </si>
  <si>
    <t>Percent Successful</t>
  </si>
  <si>
    <t xml:space="preserve">Percent Failed </t>
  </si>
  <si>
    <t xml:space="preserve">Percent Canceled </t>
  </si>
  <si>
    <t>&lt;1000</t>
  </si>
  <si>
    <t>1000 to 4999</t>
  </si>
  <si>
    <t>5000 to 9999</t>
  </si>
  <si>
    <t>10000 to 14999</t>
  </si>
  <si>
    <t>15000 to 19999</t>
  </si>
  <si>
    <t>35000 to 39999</t>
  </si>
  <si>
    <t>20000 to 24999</t>
  </si>
  <si>
    <t>25000 to 29999</t>
  </si>
  <si>
    <t>30000 to 34999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</si>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</sst>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3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 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0.75193798449612403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D0-4244-B362-D026533BABA1}"/>
            </c:ext>
          </c:extLst>
        </c:ser>
        <c:ser>
          <c:idx val="5"/>
          <c:order val="5"/>
          <c:tx>
            <c:strRef>
              <c:f>'Outcomes Based on Goals '!$G$1</c:f>
              <c:strCache>
                <c:ptCount val="1"/>
                <c:pt idx="0">
                  <c:v>Percent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0.24806201550387597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D0-4244-B362-D026533BABA1}"/>
            </c:ext>
          </c:extLst>
        </c:ser>
        <c:ser>
          <c:idx val="6"/>
          <c:order val="6"/>
          <c:tx>
            <c:strRef>
              <c:f>'Outcomes Based on Goals '!$H$1</c:f>
              <c:strCache>
                <c:ptCount val="1"/>
                <c:pt idx="0">
                  <c:v>Percent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D0-4244-B362-D026533BA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535272"/>
        <c:axId val="2285303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 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 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BD0-4244-B362-D026533BABA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128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BD0-4244-B362-D026533BABA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BD0-4244-B362-D026533BABA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516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BD0-4244-B362-D026533BABA1}"/>
                  </c:ext>
                </c:extLst>
              </c15:ser>
            </c15:filteredLineSeries>
          </c:ext>
        </c:extLst>
      </c:lineChart>
      <c:catAx>
        <c:axId val="22853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530352"/>
        <c:crosses val="autoZero"/>
        <c:auto val="1"/>
        <c:lblAlgn val="ctr"/>
        <c:lblOffset val="100"/>
        <c:noMultiLvlLbl val="0"/>
      </c:catAx>
      <c:valAx>
        <c:axId val="2285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53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8A-4EE3-B66B-3A92350E9BC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8A-4EE3-B66B-3A92350E9BC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8A-4EE3-B66B-3A92350E9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96112"/>
        <c:axId val="137596768"/>
      </c:lineChart>
      <c:catAx>
        <c:axId val="13759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6768"/>
        <c:crosses val="autoZero"/>
        <c:auto val="1"/>
        <c:lblAlgn val="ctr"/>
        <c:lblOffset val="100"/>
        <c:noMultiLvlLbl val="0"/>
      </c:catAx>
      <c:valAx>
        <c:axId val="1375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968374</xdr:colOff>
      <xdr:row>13</xdr:row>
      <xdr:rowOff>174625</xdr:rowOff>
    </xdr:from>
    <xdr:to>
      <xdr:col>14</xdr:col>
      <xdr:colOff>400050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212725</xdr:colOff>
      <xdr:row>3</xdr:row>
      <xdr:rowOff>9525</xdr:rowOff>
    </xdr:from>
    <xdr:to>
      <xdr:col>18</xdr:col>
      <xdr:colOff>517525</xdr:colOff>
      <xdr:row>17</xdr:row>
      <xdr:rowOff>174625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wn.Simpson" refreshedDate="44639.407955902781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zoomScale="126" zoomScaleNormal="95" workbookViewId="0">
      <pane xSplit="2" ySplit="2" topLeftCell="O1287" activePane="bottomRight" state="frozen"/>
      <selection pane="topRight" activeCell="C1" sqref="C1"/>
      <selection pane="bottomLeft" activeCell="A3" sqref="A3"/>
      <selection pane="bottomRight" activeCell="Q580" sqref="Q580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3.816406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30.7265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8.81640625" style="12"/>
    <col min="16" max="16" width="16" bestFit="1" customWidth="1"/>
    <col min="17" max="17" width="41.1796875" customWidth="1"/>
    <col min="19" max="19" width="21.36328125" bestFit="1" customWidth="1"/>
    <col min="20" max="20" width="20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" t="s">
        <v>8358</v>
      </c>
      <c r="R1" t="s">
        <v>8359</v>
      </c>
      <c r="S1" s="14" t="s">
        <v>8365</v>
      </c>
      <c r="T1" t="s">
        <v>8366</v>
      </c>
      <c r="U1" t="s">
        <v>8379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0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>
        <f t="shared" si="6"/>
        <v>91.23</v>
      </c>
      <c r="Q68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>
        <f t="shared" si="6"/>
        <v>116.25</v>
      </c>
      <c r="Q69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>
        <f t="shared" si="6"/>
        <v>21.19</v>
      </c>
      <c r="Q70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>
        <f t="shared" si="6"/>
        <v>62.33</v>
      </c>
      <c r="Q7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>
        <f t="shared" si="6"/>
        <v>69.72</v>
      </c>
      <c r="Q73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>
        <f t="shared" si="6"/>
        <v>58.17</v>
      </c>
      <c r="Q74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>
        <f t="shared" si="6"/>
        <v>50</v>
      </c>
      <c r="Q75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>
        <f t="shared" si="6"/>
        <v>19.47</v>
      </c>
      <c r="Q76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>
        <f t="shared" si="6"/>
        <v>85.96</v>
      </c>
      <c r="Q77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>
        <f t="shared" si="6"/>
        <v>30.67</v>
      </c>
      <c r="Q78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>
        <f t="shared" si="6"/>
        <v>60.38</v>
      </c>
      <c r="Q79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>
        <f t="shared" si="6"/>
        <v>38.6</v>
      </c>
      <c r="Q80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>
        <f t="shared" si="6"/>
        <v>273.83</v>
      </c>
      <c r="Q82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>
        <f t="shared" si="6"/>
        <v>53.04</v>
      </c>
      <c r="Q83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>
        <f t="shared" si="6"/>
        <v>40.01</v>
      </c>
      <c r="Q84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>
        <f t="shared" si="6"/>
        <v>15.77</v>
      </c>
      <c r="Q85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>
        <f t="shared" si="6"/>
        <v>375.76</v>
      </c>
      <c r="Q88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>
        <f t="shared" si="6"/>
        <v>104.6</v>
      </c>
      <c r="Q89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>
        <f t="shared" si="6"/>
        <v>60</v>
      </c>
      <c r="Q90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>
        <f t="shared" si="6"/>
        <v>123.29</v>
      </c>
      <c r="Q9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>
        <f t="shared" si="6"/>
        <v>31.38</v>
      </c>
      <c r="Q92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>
        <f t="shared" si="6"/>
        <v>122.33</v>
      </c>
      <c r="Q94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>
        <f t="shared" si="6"/>
        <v>73.73</v>
      </c>
      <c r="Q95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>
        <f t="shared" si="6"/>
        <v>21.67</v>
      </c>
      <c r="Q96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>
        <f t="shared" si="6"/>
        <v>21.9</v>
      </c>
      <c r="Q97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>
        <f t="shared" si="6"/>
        <v>50.59</v>
      </c>
      <c r="Q98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>
        <f t="shared" si="6"/>
        <v>53.13</v>
      </c>
      <c r="Q99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>
        <f t="shared" si="6"/>
        <v>56.67</v>
      </c>
      <c r="Q100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>
        <f t="shared" si="6"/>
        <v>40.78</v>
      </c>
      <c r="Q10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>
        <f t="shared" si="6"/>
        <v>100</v>
      </c>
      <c r="Q103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>
        <f t="shared" si="6"/>
        <v>27.9</v>
      </c>
      <c r="Q105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>
        <f t="shared" si="6"/>
        <v>60</v>
      </c>
      <c r="Q106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>
        <f t="shared" si="6"/>
        <v>78.72</v>
      </c>
      <c r="Q110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>
        <f t="shared" si="6"/>
        <v>46.7</v>
      </c>
      <c r="Q1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>
        <f t="shared" si="6"/>
        <v>64.2</v>
      </c>
      <c r="Q114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>
        <f t="shared" si="6"/>
        <v>90.38</v>
      </c>
      <c r="Q115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>
        <f t="shared" si="6"/>
        <v>88.57</v>
      </c>
      <c r="Q116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>
        <f t="shared" si="6"/>
        <v>28.73</v>
      </c>
      <c r="Q117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>
        <f t="shared" si="6"/>
        <v>91.84</v>
      </c>
      <c r="Q12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>
        <f t="shared" si="6"/>
        <v>10</v>
      </c>
      <c r="Q122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>
        <f t="shared" si="6"/>
        <v>1</v>
      </c>
      <c r="Q123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>
        <f t="shared" si="6"/>
        <v>0</v>
      </c>
      <c r="Q124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>
        <f t="shared" si="6"/>
        <v>25.17</v>
      </c>
      <c r="Q125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>
        <f t="shared" si="6"/>
        <v>0</v>
      </c>
      <c r="Q126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>
        <f t="shared" si="6"/>
        <v>11.67</v>
      </c>
      <c r="Q127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>
        <f t="shared" si="6"/>
        <v>106.69</v>
      </c>
      <c r="Q128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>
        <f t="shared" si="6"/>
        <v>47.5</v>
      </c>
      <c r="Q129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>
        <f t="shared" si="11"/>
        <v>0</v>
      </c>
      <c r="Q132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>
        <f t="shared" si="11"/>
        <v>0</v>
      </c>
      <c r="Q133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>
        <f t="shared" si="11"/>
        <v>0</v>
      </c>
      <c r="Q135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>
        <f t="shared" si="11"/>
        <v>0</v>
      </c>
      <c r="Q136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>
        <f t="shared" si="11"/>
        <v>0</v>
      </c>
      <c r="Q138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>
        <f t="shared" si="11"/>
        <v>0</v>
      </c>
      <c r="Q139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>
        <f t="shared" si="11"/>
        <v>500</v>
      </c>
      <c r="Q14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>
        <f t="shared" si="11"/>
        <v>0</v>
      </c>
      <c r="Q142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>
        <f t="shared" si="11"/>
        <v>10</v>
      </c>
      <c r="Q144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>
        <f t="shared" si="11"/>
        <v>0</v>
      </c>
      <c r="Q145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>
        <f t="shared" si="11"/>
        <v>37.56</v>
      </c>
      <c r="Q147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>
        <f t="shared" si="11"/>
        <v>38.33</v>
      </c>
      <c r="Q148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>
        <f t="shared" si="11"/>
        <v>0</v>
      </c>
      <c r="Q149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>
        <f t="shared" si="11"/>
        <v>20</v>
      </c>
      <c r="Q150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>
        <f t="shared" si="11"/>
        <v>15.33</v>
      </c>
      <c r="Q15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>
        <f t="shared" si="11"/>
        <v>28</v>
      </c>
      <c r="Q153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>
        <f t="shared" si="11"/>
        <v>15</v>
      </c>
      <c r="Q154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>
        <f t="shared" si="11"/>
        <v>35.9</v>
      </c>
      <c r="Q155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>
        <f t="shared" si="11"/>
        <v>13.33</v>
      </c>
      <c r="Q156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>
        <f t="shared" si="11"/>
        <v>20.25</v>
      </c>
      <c r="Q157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>
        <f t="shared" si="11"/>
        <v>119</v>
      </c>
      <c r="Q158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>
        <f t="shared" si="11"/>
        <v>4</v>
      </c>
      <c r="Q159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>
        <f t="shared" si="11"/>
        <v>0</v>
      </c>
      <c r="Q160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>
        <f t="shared" si="11"/>
        <v>10</v>
      </c>
      <c r="Q16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>
        <f t="shared" si="11"/>
        <v>0</v>
      </c>
      <c r="Q162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>
        <f t="shared" si="11"/>
        <v>5</v>
      </c>
      <c r="Q163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>
        <f t="shared" si="11"/>
        <v>43.5</v>
      </c>
      <c r="Q164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>
        <f t="shared" si="11"/>
        <v>0</v>
      </c>
      <c r="Q165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>
        <f t="shared" si="11"/>
        <v>91.43</v>
      </c>
      <c r="Q166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>
        <f t="shared" si="11"/>
        <v>0</v>
      </c>
      <c r="Q167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>
        <f t="shared" si="11"/>
        <v>3000</v>
      </c>
      <c r="Q168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>
        <f t="shared" si="11"/>
        <v>5.5</v>
      </c>
      <c r="Q169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>
        <f t="shared" si="11"/>
        <v>56</v>
      </c>
      <c r="Q17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>
        <f t="shared" si="11"/>
        <v>32.5</v>
      </c>
      <c r="Q172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>
        <f t="shared" si="11"/>
        <v>1</v>
      </c>
      <c r="Q173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>
        <f t="shared" si="11"/>
        <v>0</v>
      </c>
      <c r="Q174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>
        <f t="shared" si="11"/>
        <v>0</v>
      </c>
      <c r="Q175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>
        <f t="shared" si="11"/>
        <v>0</v>
      </c>
      <c r="Q176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>
        <f t="shared" si="11"/>
        <v>49.88</v>
      </c>
      <c r="Q177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>
        <f t="shared" si="11"/>
        <v>0</v>
      </c>
      <c r="Q178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>
        <f t="shared" si="11"/>
        <v>0</v>
      </c>
      <c r="Q180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>
        <f t="shared" si="11"/>
        <v>100</v>
      </c>
      <c r="Q18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>
        <f t="shared" si="11"/>
        <v>0</v>
      </c>
      <c r="Q184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>
        <f t="shared" si="11"/>
        <v>25.5</v>
      </c>
      <c r="Q186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>
        <f t="shared" si="11"/>
        <v>220</v>
      </c>
      <c r="Q187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>
        <f t="shared" si="11"/>
        <v>0</v>
      </c>
      <c r="Q188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>
        <f t="shared" si="11"/>
        <v>160</v>
      </c>
      <c r="Q189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>
        <f t="shared" si="11"/>
        <v>0</v>
      </c>
      <c r="Q190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>
        <f t="shared" si="11"/>
        <v>69</v>
      </c>
      <c r="Q19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>
        <f t="shared" si="11"/>
        <v>50</v>
      </c>
      <c r="Q192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>
        <f t="shared" si="11"/>
        <v>83.33</v>
      </c>
      <c r="Q193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>
        <f t="shared" si="16"/>
        <v>1</v>
      </c>
      <c r="Q196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>
        <f t="shared" si="16"/>
        <v>0</v>
      </c>
      <c r="Q197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>
        <f t="shared" si="16"/>
        <v>46.5</v>
      </c>
      <c r="Q200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>
        <f t="shared" si="16"/>
        <v>0</v>
      </c>
      <c r="Q20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>
        <f t="shared" si="16"/>
        <v>0</v>
      </c>
      <c r="Q204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>
        <f t="shared" si="16"/>
        <v>0</v>
      </c>
      <c r="Q208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>
        <f t="shared" si="16"/>
        <v>0</v>
      </c>
      <c r="Q210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>
        <f t="shared" si="16"/>
        <v>0</v>
      </c>
      <c r="Q2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>
        <f t="shared" si="16"/>
        <v>1</v>
      </c>
      <c r="Q214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>
        <f t="shared" si="16"/>
        <v>20</v>
      </c>
      <c r="Q215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>
        <f t="shared" si="16"/>
        <v>1</v>
      </c>
      <c r="Q216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>
        <f t="shared" si="16"/>
        <v>10</v>
      </c>
      <c r="Q217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>
        <f t="shared" si="16"/>
        <v>100</v>
      </c>
      <c r="Q220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>
        <f t="shared" si="16"/>
        <v>120</v>
      </c>
      <c r="Q222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>
        <f t="shared" si="16"/>
        <v>0</v>
      </c>
      <c r="Q223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>
        <f t="shared" si="16"/>
        <v>65</v>
      </c>
      <c r="Q224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>
        <f t="shared" si="16"/>
        <v>0</v>
      </c>
      <c r="Q225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>
        <f t="shared" si="16"/>
        <v>0</v>
      </c>
      <c r="Q226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>
        <f t="shared" si="16"/>
        <v>0</v>
      </c>
      <c r="Q227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>
        <f t="shared" si="16"/>
        <v>125</v>
      </c>
      <c r="Q228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>
        <f t="shared" si="16"/>
        <v>0</v>
      </c>
      <c r="Q229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>
        <f t="shared" si="16"/>
        <v>0</v>
      </c>
      <c r="Q230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>
        <f t="shared" si="16"/>
        <v>0</v>
      </c>
      <c r="Q23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>
        <f t="shared" si="16"/>
        <v>30</v>
      </c>
      <c r="Q232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>
        <f t="shared" si="16"/>
        <v>0</v>
      </c>
      <c r="Q233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>
        <f t="shared" si="16"/>
        <v>15.71</v>
      </c>
      <c r="Q234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>
        <f t="shared" si="16"/>
        <v>0</v>
      </c>
      <c r="Q235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>
        <f t="shared" si="16"/>
        <v>80.2</v>
      </c>
      <c r="Q236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>
        <f t="shared" si="16"/>
        <v>0</v>
      </c>
      <c r="Q237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>
        <f t="shared" si="16"/>
        <v>0</v>
      </c>
      <c r="Q238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>
        <f t="shared" si="16"/>
        <v>50</v>
      </c>
      <c r="Q239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>
        <f t="shared" si="16"/>
        <v>0</v>
      </c>
      <c r="Q240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>
        <f t="shared" si="16"/>
        <v>50</v>
      </c>
      <c r="Q24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>
        <f t="shared" si="21"/>
        <v>100</v>
      </c>
      <c r="Q296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>
        <f t="shared" si="26"/>
        <v>70</v>
      </c>
      <c r="Q340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>
        <f t="shared" si="31"/>
        <v>4.83</v>
      </c>
      <c r="Q422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>
        <f t="shared" si="31"/>
        <v>50.17</v>
      </c>
      <c r="Q423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>
        <f t="shared" si="31"/>
        <v>35.83</v>
      </c>
      <c r="Q424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>
        <f t="shared" si="31"/>
        <v>11.77</v>
      </c>
      <c r="Q425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>
        <f t="shared" si="31"/>
        <v>40.78</v>
      </c>
      <c r="Q426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>
        <f t="shared" si="31"/>
        <v>3</v>
      </c>
      <c r="Q427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>
        <f t="shared" si="31"/>
        <v>16.63</v>
      </c>
      <c r="Q428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>
        <f t="shared" si="31"/>
        <v>0</v>
      </c>
      <c r="Q429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>
        <f t="shared" si="31"/>
        <v>52</v>
      </c>
      <c r="Q430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>
        <f t="shared" si="31"/>
        <v>0</v>
      </c>
      <c r="Q43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>
        <f t="shared" si="31"/>
        <v>4.8</v>
      </c>
      <c r="Q432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>
        <f t="shared" si="31"/>
        <v>0</v>
      </c>
      <c r="Q435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>
        <f t="shared" si="31"/>
        <v>62.5</v>
      </c>
      <c r="Q436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>
        <f t="shared" si="31"/>
        <v>1</v>
      </c>
      <c r="Q437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>
        <f t="shared" si="31"/>
        <v>0</v>
      </c>
      <c r="Q438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>
        <f t="shared" si="31"/>
        <v>0</v>
      </c>
      <c r="Q439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>
        <f t="shared" si="31"/>
        <v>0</v>
      </c>
      <c r="Q44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>
        <f t="shared" si="31"/>
        <v>5</v>
      </c>
      <c r="Q442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>
        <f t="shared" si="31"/>
        <v>0</v>
      </c>
      <c r="Q443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>
        <f t="shared" si="31"/>
        <v>5</v>
      </c>
      <c r="Q445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>
        <f t="shared" si="31"/>
        <v>50</v>
      </c>
      <c r="Q446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>
        <f t="shared" si="31"/>
        <v>1</v>
      </c>
      <c r="Q447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>
        <f t="shared" si="31"/>
        <v>47.88</v>
      </c>
      <c r="Q448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>
        <f t="shared" si="31"/>
        <v>5</v>
      </c>
      <c r="Q449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>
        <f t="shared" si="36"/>
        <v>0</v>
      </c>
      <c r="Q453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>
        <f t="shared" si="36"/>
        <v>40</v>
      </c>
      <c r="Q454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>
        <f t="shared" si="36"/>
        <v>13</v>
      </c>
      <c r="Q455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>
        <f t="shared" si="36"/>
        <v>22.5</v>
      </c>
      <c r="Q457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>
        <f t="shared" si="36"/>
        <v>0</v>
      </c>
      <c r="Q459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>
        <f t="shared" si="36"/>
        <v>25</v>
      </c>
      <c r="Q46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>
        <f t="shared" si="36"/>
        <v>12.5</v>
      </c>
      <c r="Q462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>
        <f t="shared" si="36"/>
        <v>0</v>
      </c>
      <c r="Q463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>
        <f t="shared" si="36"/>
        <v>0</v>
      </c>
      <c r="Q464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>
        <f t="shared" si="36"/>
        <v>1</v>
      </c>
      <c r="Q466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>
        <f t="shared" si="36"/>
        <v>15.2</v>
      </c>
      <c r="Q468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>
        <f t="shared" si="36"/>
        <v>0</v>
      </c>
      <c r="Q470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>
        <f t="shared" si="36"/>
        <v>0</v>
      </c>
      <c r="Q47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>
        <f t="shared" si="36"/>
        <v>25.5</v>
      </c>
      <c r="Q472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>
        <f t="shared" si="36"/>
        <v>28.2</v>
      </c>
      <c r="Q474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>
        <f t="shared" si="36"/>
        <v>61.5</v>
      </c>
      <c r="Q475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>
        <f t="shared" si="36"/>
        <v>1</v>
      </c>
      <c r="Q476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>
        <f t="shared" si="36"/>
        <v>0</v>
      </c>
      <c r="Q477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>
        <f t="shared" si="36"/>
        <v>39.57</v>
      </c>
      <c r="Q478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>
        <f t="shared" si="36"/>
        <v>0</v>
      </c>
      <c r="Q479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>
        <f t="shared" si="36"/>
        <v>0</v>
      </c>
      <c r="Q480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>
        <f t="shared" si="36"/>
        <v>88.8</v>
      </c>
      <c r="Q48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>
        <f t="shared" si="36"/>
        <v>87.14</v>
      </c>
      <c r="Q483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>
        <f t="shared" si="36"/>
        <v>10</v>
      </c>
      <c r="Q484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>
        <f t="shared" si="36"/>
        <v>13.55</v>
      </c>
      <c r="Q486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>
        <f t="shared" si="36"/>
        <v>50</v>
      </c>
      <c r="Q488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>
        <f t="shared" si="36"/>
        <v>0</v>
      </c>
      <c r="Q489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>
        <f t="shared" si="36"/>
        <v>0</v>
      </c>
      <c r="Q490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>
        <f t="shared" si="36"/>
        <v>71.67</v>
      </c>
      <c r="Q49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>
        <f t="shared" si="36"/>
        <v>0</v>
      </c>
      <c r="Q492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>
        <f t="shared" si="36"/>
        <v>0</v>
      </c>
      <c r="Q493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>
        <f t="shared" si="36"/>
        <v>0</v>
      </c>
      <c r="Q494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>
        <f t="shared" si="36"/>
        <v>0</v>
      </c>
      <c r="Q495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>
        <f t="shared" si="36"/>
        <v>10.33</v>
      </c>
      <c r="Q496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>
        <f t="shared" si="36"/>
        <v>0</v>
      </c>
      <c r="Q497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>
        <f t="shared" si="36"/>
        <v>1</v>
      </c>
      <c r="Q498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>
        <f t="shared" si="36"/>
        <v>10</v>
      </c>
      <c r="Q499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>
        <f t="shared" si="36"/>
        <v>0</v>
      </c>
      <c r="Q503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>
        <f t="shared" si="36"/>
        <v>57.5</v>
      </c>
      <c r="Q504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>
        <f t="shared" si="36"/>
        <v>12.67</v>
      </c>
      <c r="Q505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>
        <f t="shared" si="36"/>
        <v>67</v>
      </c>
      <c r="Q506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>
        <f t="shared" si="36"/>
        <v>3.71</v>
      </c>
      <c r="Q507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>
        <f t="shared" si="36"/>
        <v>250</v>
      </c>
      <c r="Q508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>
        <f t="shared" si="36"/>
        <v>64</v>
      </c>
      <c r="Q509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>
        <f t="shared" si="36"/>
        <v>10</v>
      </c>
      <c r="Q5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>
        <f t="shared" si="36"/>
        <v>0</v>
      </c>
      <c r="Q512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>
        <f t="shared" si="36"/>
        <v>30</v>
      </c>
      <c r="Q513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>
        <f t="shared" si="41"/>
        <v>0</v>
      </c>
      <c r="Q518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>
        <f t="shared" si="41"/>
        <v>68.33</v>
      </c>
      <c r="Q519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>
        <f t="shared" si="41"/>
        <v>0</v>
      </c>
      <c r="Q520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>
        <f t="shared" si="41"/>
        <v>1</v>
      </c>
      <c r="Q542" t="s">
        <v>8317</v>
      </c>
      <c r="R542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>
        <f t="shared" si="41"/>
        <v>25</v>
      </c>
      <c r="Q543" t="s">
        <v>8317</v>
      </c>
      <c r="R543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>
        <f t="shared" si="41"/>
        <v>1</v>
      </c>
      <c r="Q544" t="s">
        <v>8317</v>
      </c>
      <c r="R544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>
        <f t="shared" si="41"/>
        <v>35</v>
      </c>
      <c r="Q545" t="s">
        <v>8317</v>
      </c>
      <c r="R545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>
        <f t="shared" si="41"/>
        <v>3</v>
      </c>
      <c r="Q546" t="s">
        <v>8317</v>
      </c>
      <c r="R546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>
        <f t="shared" si="41"/>
        <v>26</v>
      </c>
      <c r="Q548" t="s">
        <v>8317</v>
      </c>
      <c r="R548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>
        <f t="shared" si="41"/>
        <v>0</v>
      </c>
      <c r="Q549" t="s">
        <v>8317</v>
      </c>
      <c r="R549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>
        <f t="shared" si="41"/>
        <v>9</v>
      </c>
      <c r="Q550" t="s">
        <v>8317</v>
      </c>
      <c r="R550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>
        <f t="shared" si="41"/>
        <v>8.5</v>
      </c>
      <c r="Q551" t="s">
        <v>8317</v>
      </c>
      <c r="R551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>
        <f t="shared" si="41"/>
        <v>8.75</v>
      </c>
      <c r="Q552" t="s">
        <v>8317</v>
      </c>
      <c r="R552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>
        <f t="shared" si="41"/>
        <v>0</v>
      </c>
      <c r="Q554" t="s">
        <v>8317</v>
      </c>
      <c r="R554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>
        <f t="shared" si="41"/>
        <v>20.5</v>
      </c>
      <c r="Q555" t="s">
        <v>8317</v>
      </c>
      <c r="R555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>
        <f t="shared" si="41"/>
        <v>0</v>
      </c>
      <c r="Q557" t="s">
        <v>8317</v>
      </c>
      <c r="R55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>
        <f t="shared" si="41"/>
        <v>200</v>
      </c>
      <c r="Q558" t="s">
        <v>8317</v>
      </c>
      <c r="R558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>
        <f t="shared" si="41"/>
        <v>68.3</v>
      </c>
      <c r="Q559" t="s">
        <v>8317</v>
      </c>
      <c r="R559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>
        <f t="shared" si="41"/>
        <v>0</v>
      </c>
      <c r="Q560" t="s">
        <v>8317</v>
      </c>
      <c r="R560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>
        <f t="shared" si="41"/>
        <v>50</v>
      </c>
      <c r="Q561" t="s">
        <v>8317</v>
      </c>
      <c r="R561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>
        <f t="shared" si="41"/>
        <v>4</v>
      </c>
      <c r="Q562" t="s">
        <v>8317</v>
      </c>
      <c r="R562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>
        <f t="shared" si="41"/>
        <v>27.5</v>
      </c>
      <c r="Q563" t="s">
        <v>8317</v>
      </c>
      <c r="R563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>
        <f t="shared" si="41"/>
        <v>0</v>
      </c>
      <c r="Q564" t="s">
        <v>8317</v>
      </c>
      <c r="R564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>
        <f t="shared" si="41"/>
        <v>34</v>
      </c>
      <c r="Q565" t="s">
        <v>8317</v>
      </c>
      <c r="R565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>
        <f t="shared" si="41"/>
        <v>1</v>
      </c>
      <c r="Q566" t="s">
        <v>8317</v>
      </c>
      <c r="R566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>
        <f t="shared" si="41"/>
        <v>0</v>
      </c>
      <c r="Q567" t="s">
        <v>8317</v>
      </c>
      <c r="R56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>
        <f t="shared" si="41"/>
        <v>1</v>
      </c>
      <c r="Q568" t="s">
        <v>8317</v>
      </c>
      <c r="R568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>
        <f t="shared" si="41"/>
        <v>0</v>
      </c>
      <c r="Q569" t="s">
        <v>8317</v>
      </c>
      <c r="R569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>
        <f t="shared" si="41"/>
        <v>49</v>
      </c>
      <c r="Q570" t="s">
        <v>8317</v>
      </c>
      <c r="R570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>
        <f t="shared" si="41"/>
        <v>20</v>
      </c>
      <c r="Q571" t="s">
        <v>8317</v>
      </c>
      <c r="R571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>
        <f t="shared" si="41"/>
        <v>142</v>
      </c>
      <c r="Q572" t="s">
        <v>8317</v>
      </c>
      <c r="R572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>
        <f t="shared" si="41"/>
        <v>53</v>
      </c>
      <c r="Q573" t="s">
        <v>8317</v>
      </c>
      <c r="R573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>
        <f t="shared" si="41"/>
        <v>0</v>
      </c>
      <c r="Q574" t="s">
        <v>8317</v>
      </c>
      <c r="R574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>
        <f t="shared" si="41"/>
        <v>38.44</v>
      </c>
      <c r="Q575" t="s">
        <v>8317</v>
      </c>
      <c r="R575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>
        <f t="shared" si="41"/>
        <v>20</v>
      </c>
      <c r="Q576" t="s">
        <v>8317</v>
      </c>
      <c r="R576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>
        <f t="shared" si="41"/>
        <v>64.75</v>
      </c>
      <c r="Q577" t="s">
        <v>8317</v>
      </c>
      <c r="R57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>
        <f t="shared" si="46"/>
        <v>2</v>
      </c>
      <c r="Q580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>
        <f t="shared" si="46"/>
        <v>35</v>
      </c>
      <c r="Q58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>
        <f t="shared" si="46"/>
        <v>1</v>
      </c>
      <c r="Q582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>
        <f t="shared" si="46"/>
        <v>0</v>
      </c>
      <c r="Q583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>
        <f t="shared" si="46"/>
        <v>0</v>
      </c>
      <c r="Q584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>
        <f t="shared" si="46"/>
        <v>1</v>
      </c>
      <c r="Q585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>
        <f t="shared" si="46"/>
        <v>5</v>
      </c>
      <c r="Q586" t="s">
        <v>8317</v>
      </c>
      <c r="R586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>
        <f t="shared" si="46"/>
        <v>0</v>
      </c>
      <c r="Q587" t="s">
        <v>8317</v>
      </c>
      <c r="R587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>
        <f t="shared" si="46"/>
        <v>14</v>
      </c>
      <c r="Q588" t="s">
        <v>8317</v>
      </c>
      <c r="R588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>
        <f t="shared" si="46"/>
        <v>150.5</v>
      </c>
      <c r="Q590" t="s">
        <v>8317</v>
      </c>
      <c r="R590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>
        <f t="shared" si="46"/>
        <v>1</v>
      </c>
      <c r="Q591" t="s">
        <v>8317</v>
      </c>
      <c r="R591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>
        <f t="shared" si="46"/>
        <v>30.5</v>
      </c>
      <c r="Q593" t="s">
        <v>8317</v>
      </c>
      <c r="R593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>
        <f t="shared" si="46"/>
        <v>250</v>
      </c>
      <c r="Q594" t="s">
        <v>8317</v>
      </c>
      <c r="R594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>
        <f t="shared" si="46"/>
        <v>13</v>
      </c>
      <c r="Q596" t="s">
        <v>8317</v>
      </c>
      <c r="R596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>
        <f t="shared" si="46"/>
        <v>53.25</v>
      </c>
      <c r="Q597" t="s">
        <v>8317</v>
      </c>
      <c r="R597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>
        <f t="shared" si="46"/>
        <v>3</v>
      </c>
      <c r="Q598" t="s">
        <v>8317</v>
      </c>
      <c r="R598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>
        <f t="shared" si="46"/>
        <v>10</v>
      </c>
      <c r="Q599" t="s">
        <v>8317</v>
      </c>
      <c r="R599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>
        <f t="shared" si="46"/>
        <v>15.5</v>
      </c>
      <c r="Q601" t="s">
        <v>8317</v>
      </c>
      <c r="R601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>
        <f t="shared" si="46"/>
        <v>100</v>
      </c>
      <c r="Q602" t="s">
        <v>8317</v>
      </c>
      <c r="R602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>
        <f t="shared" si="46"/>
        <v>23.33</v>
      </c>
      <c r="Q603" t="s">
        <v>8317</v>
      </c>
      <c r="R603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>
        <f t="shared" si="46"/>
        <v>0</v>
      </c>
      <c r="Q604" t="s">
        <v>8317</v>
      </c>
      <c r="R604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>
        <f t="shared" si="46"/>
        <v>45.39</v>
      </c>
      <c r="Q605" t="s">
        <v>8317</v>
      </c>
      <c r="R605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>
        <f t="shared" si="46"/>
        <v>0</v>
      </c>
      <c r="Q606" t="s">
        <v>8317</v>
      </c>
      <c r="R606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>
        <f t="shared" si="46"/>
        <v>16.38</v>
      </c>
      <c r="Q607" t="s">
        <v>8317</v>
      </c>
      <c r="R607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>
        <f t="shared" si="46"/>
        <v>10</v>
      </c>
      <c r="Q608" t="s">
        <v>8317</v>
      </c>
      <c r="R608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>
        <f t="shared" si="46"/>
        <v>0</v>
      </c>
      <c r="Q609" t="s">
        <v>8317</v>
      </c>
      <c r="R609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>
        <f t="shared" si="46"/>
        <v>292.2</v>
      </c>
      <c r="Q610" t="s">
        <v>8317</v>
      </c>
      <c r="R610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>
        <f t="shared" si="46"/>
        <v>5</v>
      </c>
      <c r="Q611" t="s">
        <v>8317</v>
      </c>
      <c r="R611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>
        <f t="shared" si="46"/>
        <v>0</v>
      </c>
      <c r="Q612" t="s">
        <v>8317</v>
      </c>
      <c r="R612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>
        <f t="shared" si="46"/>
        <v>0</v>
      </c>
      <c r="Q613" t="s">
        <v>8317</v>
      </c>
      <c r="R613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>
        <f t="shared" si="46"/>
        <v>0</v>
      </c>
      <c r="Q614" t="s">
        <v>8317</v>
      </c>
      <c r="R614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>
        <f t="shared" si="46"/>
        <v>0</v>
      </c>
      <c r="Q616" t="s">
        <v>8317</v>
      </c>
      <c r="R616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>
        <f t="shared" si="46"/>
        <v>0</v>
      </c>
      <c r="Q617" t="s">
        <v>8317</v>
      </c>
      <c r="R617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>
        <f t="shared" si="46"/>
        <v>0</v>
      </c>
      <c r="Q618" t="s">
        <v>8317</v>
      </c>
      <c r="R618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>
        <f t="shared" si="46"/>
        <v>20</v>
      </c>
      <c r="Q619" t="s">
        <v>8317</v>
      </c>
      <c r="R619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>
        <f t="shared" si="46"/>
        <v>0</v>
      </c>
      <c r="Q620" t="s">
        <v>8317</v>
      </c>
      <c r="R620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>
        <f t="shared" si="46"/>
        <v>1</v>
      </c>
      <c r="Q621" t="s">
        <v>8317</v>
      </c>
      <c r="R621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>
        <f t="shared" si="46"/>
        <v>300</v>
      </c>
      <c r="Q622" t="s">
        <v>8317</v>
      </c>
      <c r="R622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>
        <f t="shared" si="46"/>
        <v>87</v>
      </c>
      <c r="Q623" t="s">
        <v>8317</v>
      </c>
      <c r="R623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>
        <f t="shared" si="46"/>
        <v>37.89</v>
      </c>
      <c r="Q624" t="s">
        <v>8317</v>
      </c>
      <c r="R624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>
        <f t="shared" si="46"/>
        <v>0</v>
      </c>
      <c r="Q625" t="s">
        <v>8317</v>
      </c>
      <c r="R625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>
        <f t="shared" si="46"/>
        <v>0</v>
      </c>
      <c r="Q626" t="s">
        <v>8317</v>
      </c>
      <c r="R626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>
        <f t="shared" si="46"/>
        <v>0</v>
      </c>
      <c r="Q627" t="s">
        <v>8317</v>
      </c>
      <c r="R627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>
        <f t="shared" si="46"/>
        <v>90</v>
      </c>
      <c r="Q629" t="s">
        <v>8317</v>
      </c>
      <c r="R629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>
        <f t="shared" si="46"/>
        <v>0</v>
      </c>
      <c r="Q630" t="s">
        <v>8317</v>
      </c>
      <c r="R630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>
        <f t="shared" si="46"/>
        <v>10</v>
      </c>
      <c r="Q632" t="s">
        <v>8317</v>
      </c>
      <c r="R632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>
        <f t="shared" si="46"/>
        <v>76.67</v>
      </c>
      <c r="Q633" t="s">
        <v>8317</v>
      </c>
      <c r="R633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>
        <f t="shared" si="46"/>
        <v>0</v>
      </c>
      <c r="Q634" t="s">
        <v>8317</v>
      </c>
      <c r="R634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>
        <f t="shared" si="46"/>
        <v>49.8</v>
      </c>
      <c r="Q635" t="s">
        <v>8317</v>
      </c>
      <c r="R635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>
        <f t="shared" si="46"/>
        <v>1</v>
      </c>
      <c r="Q636" t="s">
        <v>8317</v>
      </c>
      <c r="R636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>
        <f t="shared" si="46"/>
        <v>2</v>
      </c>
      <c r="Q637" t="s">
        <v>8317</v>
      </c>
      <c r="R637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>
        <f t="shared" si="46"/>
        <v>4</v>
      </c>
      <c r="Q638" t="s">
        <v>8317</v>
      </c>
      <c r="R638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>
        <f t="shared" si="46"/>
        <v>0</v>
      </c>
      <c r="Q639" t="s">
        <v>8317</v>
      </c>
      <c r="R639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>
        <f t="shared" si="46"/>
        <v>3</v>
      </c>
      <c r="Q640" t="s">
        <v>8317</v>
      </c>
      <c r="R640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>
        <f t="shared" si="46"/>
        <v>1</v>
      </c>
      <c r="Q641" t="s">
        <v>8317</v>
      </c>
      <c r="R641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>
        <f t="shared" si="51"/>
        <v>10.56</v>
      </c>
      <c r="Q663" t="s">
        <v>8317</v>
      </c>
      <c r="R663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>
        <f t="shared" si="51"/>
        <v>39</v>
      </c>
      <c r="Q664" t="s">
        <v>8317</v>
      </c>
      <c r="R664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>
        <f t="shared" si="51"/>
        <v>100</v>
      </c>
      <c r="Q665" t="s">
        <v>8317</v>
      </c>
      <c r="R665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>
        <f t="shared" si="51"/>
        <v>31.17</v>
      </c>
      <c r="Q666" t="s">
        <v>8317</v>
      </c>
      <c r="R666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>
        <f t="shared" si="51"/>
        <v>2</v>
      </c>
      <c r="Q668" t="s">
        <v>8317</v>
      </c>
      <c r="R668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>
        <f t="shared" si="51"/>
        <v>27.36</v>
      </c>
      <c r="Q670" t="s">
        <v>8317</v>
      </c>
      <c r="R670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>
        <f t="shared" si="51"/>
        <v>85</v>
      </c>
      <c r="Q672" t="s">
        <v>8317</v>
      </c>
      <c r="R672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>
        <f t="shared" si="51"/>
        <v>50.3</v>
      </c>
      <c r="Q674" t="s">
        <v>8317</v>
      </c>
      <c r="R674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>
        <f t="shared" si="51"/>
        <v>68.33</v>
      </c>
      <c r="Q675" t="s">
        <v>8317</v>
      </c>
      <c r="R675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>
        <f t="shared" si="51"/>
        <v>7.5</v>
      </c>
      <c r="Q676" t="s">
        <v>8317</v>
      </c>
      <c r="R676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>
        <f t="shared" si="51"/>
        <v>61.29</v>
      </c>
      <c r="Q678" t="s">
        <v>8317</v>
      </c>
      <c r="R678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>
        <f t="shared" si="51"/>
        <v>93.9</v>
      </c>
      <c r="Q681" t="s">
        <v>8317</v>
      </c>
      <c r="R681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>
        <f t="shared" si="51"/>
        <v>1</v>
      </c>
      <c r="Q683" t="s">
        <v>8317</v>
      </c>
      <c r="R683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>
        <f t="shared" si="51"/>
        <v>13.25</v>
      </c>
      <c r="Q684" t="s">
        <v>8317</v>
      </c>
      <c r="R684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>
        <f t="shared" si="51"/>
        <v>99.33</v>
      </c>
      <c r="Q685" t="s">
        <v>8317</v>
      </c>
      <c r="R685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>
        <f t="shared" si="51"/>
        <v>55.3</v>
      </c>
      <c r="Q687" t="s">
        <v>8317</v>
      </c>
      <c r="R687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>
        <f t="shared" si="51"/>
        <v>0</v>
      </c>
      <c r="Q688" t="s">
        <v>8317</v>
      </c>
      <c r="R688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>
        <f t="shared" si="51"/>
        <v>26</v>
      </c>
      <c r="Q693" t="s">
        <v>8317</v>
      </c>
      <c r="R693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>
        <f t="shared" si="51"/>
        <v>6.5</v>
      </c>
      <c r="Q694" t="s">
        <v>8317</v>
      </c>
      <c r="R694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>
        <f t="shared" si="51"/>
        <v>84.29</v>
      </c>
      <c r="Q696" t="s">
        <v>8317</v>
      </c>
      <c r="R696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>
        <f t="shared" si="51"/>
        <v>90.86</v>
      </c>
      <c r="Q697" t="s">
        <v>8317</v>
      </c>
      <c r="R697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>
        <f t="shared" si="51"/>
        <v>1</v>
      </c>
      <c r="Q698" t="s">
        <v>8317</v>
      </c>
      <c r="R698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>
        <f t="shared" si="51"/>
        <v>13</v>
      </c>
      <c r="Q702" t="s">
        <v>8317</v>
      </c>
      <c r="R702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>
        <f t="shared" si="56"/>
        <v>0</v>
      </c>
      <c r="Q708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>
        <f t="shared" si="56"/>
        <v>30.5</v>
      </c>
      <c r="Q7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>
        <f t="shared" si="56"/>
        <v>0</v>
      </c>
      <c r="Q712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>
        <f t="shared" si="56"/>
        <v>26.25</v>
      </c>
      <c r="Q714" t="s">
        <v>8317</v>
      </c>
      <c r="R714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>
        <f t="shared" si="56"/>
        <v>199</v>
      </c>
      <c r="Q715" t="s">
        <v>8317</v>
      </c>
      <c r="R715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>
        <f t="shared" si="56"/>
        <v>76.25</v>
      </c>
      <c r="Q719" t="s">
        <v>8317</v>
      </c>
      <c r="R719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>
        <f t="shared" si="56"/>
        <v>22.5</v>
      </c>
      <c r="Q720" t="s">
        <v>8317</v>
      </c>
      <c r="R720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>
        <f t="shared" si="56"/>
        <v>0</v>
      </c>
      <c r="Q762" t="s">
        <v>8320</v>
      </c>
      <c r="R762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>
        <f t="shared" si="56"/>
        <v>39.17</v>
      </c>
      <c r="Q763" t="s">
        <v>8320</v>
      </c>
      <c r="R763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>
        <f t="shared" si="56"/>
        <v>0</v>
      </c>
      <c r="Q764" t="s">
        <v>8320</v>
      </c>
      <c r="R764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>
        <f t="shared" si="56"/>
        <v>5</v>
      </c>
      <c r="Q765" t="s">
        <v>8320</v>
      </c>
      <c r="R765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>
        <f t="shared" si="56"/>
        <v>0</v>
      </c>
      <c r="Q766" t="s">
        <v>8320</v>
      </c>
      <c r="R766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>
        <f t="shared" si="56"/>
        <v>57.3</v>
      </c>
      <c r="Q767" t="s">
        <v>8320</v>
      </c>
      <c r="R767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>
        <f t="shared" si="56"/>
        <v>0</v>
      </c>
      <c r="Q768" t="s">
        <v>8320</v>
      </c>
      <c r="R768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>
        <f t="shared" si="56"/>
        <v>59</v>
      </c>
      <c r="Q769" t="s">
        <v>8320</v>
      </c>
      <c r="R769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>
        <f t="shared" si="61"/>
        <v>0</v>
      </c>
      <c r="Q772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>
        <f t="shared" si="61"/>
        <v>10</v>
      </c>
      <c r="Q773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>
        <f t="shared" si="61"/>
        <v>50</v>
      </c>
      <c r="Q774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>
        <f t="shared" si="61"/>
        <v>16</v>
      </c>
      <c r="Q775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>
        <f t="shared" si="61"/>
        <v>39</v>
      </c>
      <c r="Q776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>
        <f t="shared" si="61"/>
        <v>34</v>
      </c>
      <c r="Q777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>
        <f t="shared" si="61"/>
        <v>7</v>
      </c>
      <c r="Q779" t="s">
        <v>8320</v>
      </c>
      <c r="R779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>
        <f t="shared" si="61"/>
        <v>2</v>
      </c>
      <c r="Q780" t="s">
        <v>8320</v>
      </c>
      <c r="R780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>
        <f t="shared" si="61"/>
        <v>66.67</v>
      </c>
      <c r="Q781" t="s">
        <v>8320</v>
      </c>
      <c r="R781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>
        <f t="shared" si="61"/>
        <v>50</v>
      </c>
      <c r="Q784" t="s">
        <v>8323</v>
      </c>
      <c r="R784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>
        <f t="shared" si="61"/>
        <v>25</v>
      </c>
      <c r="Q815" t="s">
        <v>8323</v>
      </c>
      <c r="R815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>
        <f t="shared" si="61"/>
        <v>175</v>
      </c>
      <c r="Q833" t="s">
        <v>8323</v>
      </c>
      <c r="R833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>
        <f t="shared" si="66"/>
        <v>10</v>
      </c>
      <c r="Q849" t="s">
        <v>8323</v>
      </c>
      <c r="R849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>
        <f t="shared" si="66"/>
        <v>30</v>
      </c>
      <c r="Q855" t="s">
        <v>8323</v>
      </c>
      <c r="R855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>
        <f t="shared" si="66"/>
        <v>50</v>
      </c>
      <c r="Q859" t="s">
        <v>8323</v>
      </c>
      <c r="R859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>
        <f t="shared" si="66"/>
        <v>50.5</v>
      </c>
      <c r="Q863" t="s">
        <v>8323</v>
      </c>
      <c r="R863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>
        <f t="shared" si="66"/>
        <v>42.5</v>
      </c>
      <c r="Q864" t="s">
        <v>8323</v>
      </c>
      <c r="R864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>
        <f t="shared" si="66"/>
        <v>18</v>
      </c>
      <c r="Q865" t="s">
        <v>8323</v>
      </c>
      <c r="R865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>
        <f t="shared" si="66"/>
        <v>22.5</v>
      </c>
      <c r="Q867" t="s">
        <v>8323</v>
      </c>
      <c r="R867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>
        <f t="shared" si="66"/>
        <v>50</v>
      </c>
      <c r="Q870" t="s">
        <v>8323</v>
      </c>
      <c r="R870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>
        <f t="shared" si="66"/>
        <v>12.4</v>
      </c>
      <c r="Q872" t="s">
        <v>8323</v>
      </c>
      <c r="R872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>
        <f t="shared" si="66"/>
        <v>27.08</v>
      </c>
      <c r="Q873" t="s">
        <v>8323</v>
      </c>
      <c r="R873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>
        <f t="shared" si="66"/>
        <v>32.5</v>
      </c>
      <c r="Q874" t="s">
        <v>8323</v>
      </c>
      <c r="R874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>
        <f t="shared" si="66"/>
        <v>9</v>
      </c>
      <c r="Q875" t="s">
        <v>8323</v>
      </c>
      <c r="R875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>
        <f t="shared" si="66"/>
        <v>0</v>
      </c>
      <c r="Q877" t="s">
        <v>8323</v>
      </c>
      <c r="R877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>
        <f t="shared" si="66"/>
        <v>32.5</v>
      </c>
      <c r="Q880" t="s">
        <v>8323</v>
      </c>
      <c r="R880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>
        <f t="shared" si="66"/>
        <v>30</v>
      </c>
      <c r="Q883" t="s">
        <v>8323</v>
      </c>
      <c r="R883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>
        <f t="shared" si="66"/>
        <v>10</v>
      </c>
      <c r="Q886" t="s">
        <v>8323</v>
      </c>
      <c r="R886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>
        <f t="shared" si="66"/>
        <v>0</v>
      </c>
      <c r="Q889" t="s">
        <v>8323</v>
      </c>
      <c r="R889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>
        <f t="shared" si="66"/>
        <v>18</v>
      </c>
      <c r="Q890" t="s">
        <v>8323</v>
      </c>
      <c r="R890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>
        <f t="shared" si="66"/>
        <v>28.89</v>
      </c>
      <c r="Q893" t="s">
        <v>8323</v>
      </c>
      <c r="R893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>
        <f t="shared" si="66"/>
        <v>40</v>
      </c>
      <c r="Q895" t="s">
        <v>8323</v>
      </c>
      <c r="R895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>
        <f t="shared" si="66"/>
        <v>27.86</v>
      </c>
      <c r="Q897" t="s">
        <v>8323</v>
      </c>
      <c r="R897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>
        <f t="shared" si="71"/>
        <v>35</v>
      </c>
      <c r="Q900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>
        <f t="shared" si="71"/>
        <v>35</v>
      </c>
      <c r="Q90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>
        <f t="shared" si="71"/>
        <v>10.5</v>
      </c>
      <c r="Q902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>
        <f t="shared" si="71"/>
        <v>0</v>
      </c>
      <c r="Q903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>
        <f t="shared" si="71"/>
        <v>30</v>
      </c>
      <c r="Q904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>
        <f t="shared" si="71"/>
        <v>40</v>
      </c>
      <c r="Q905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>
        <f t="shared" si="71"/>
        <v>50.33</v>
      </c>
      <c r="Q906" t="s">
        <v>8323</v>
      </c>
      <c r="R906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>
        <f t="shared" si="71"/>
        <v>32.67</v>
      </c>
      <c r="Q907" t="s">
        <v>8323</v>
      </c>
      <c r="R907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>
        <f t="shared" si="71"/>
        <v>0</v>
      </c>
      <c r="Q908" t="s">
        <v>8323</v>
      </c>
      <c r="R908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>
        <f t="shared" si="71"/>
        <v>0</v>
      </c>
      <c r="Q909" t="s">
        <v>8323</v>
      </c>
      <c r="R909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>
        <f t="shared" si="71"/>
        <v>0</v>
      </c>
      <c r="Q910" t="s">
        <v>8323</v>
      </c>
      <c r="R910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>
        <f t="shared" si="71"/>
        <v>65</v>
      </c>
      <c r="Q911" t="s">
        <v>8323</v>
      </c>
      <c r="R911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>
        <f t="shared" si="71"/>
        <v>0</v>
      </c>
      <c r="Q913" t="s">
        <v>8323</v>
      </c>
      <c r="R913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>
        <f t="shared" si="71"/>
        <v>15</v>
      </c>
      <c r="Q914" t="s">
        <v>8323</v>
      </c>
      <c r="R914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>
        <f t="shared" si="71"/>
        <v>82.58</v>
      </c>
      <c r="Q915" t="s">
        <v>8323</v>
      </c>
      <c r="R915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>
        <f t="shared" si="71"/>
        <v>0</v>
      </c>
      <c r="Q916" t="s">
        <v>8323</v>
      </c>
      <c r="R916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>
        <f t="shared" si="71"/>
        <v>41.67</v>
      </c>
      <c r="Q917" t="s">
        <v>8323</v>
      </c>
      <c r="R917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>
        <f t="shared" si="71"/>
        <v>0</v>
      </c>
      <c r="Q918" t="s">
        <v>8323</v>
      </c>
      <c r="R918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>
        <f t="shared" si="71"/>
        <v>30</v>
      </c>
      <c r="Q919" t="s">
        <v>8323</v>
      </c>
      <c r="R919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>
        <f t="shared" si="71"/>
        <v>100</v>
      </c>
      <c r="Q921" t="s">
        <v>8323</v>
      </c>
      <c r="R921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>
        <f t="shared" si="71"/>
        <v>0</v>
      </c>
      <c r="Q922" t="s">
        <v>8323</v>
      </c>
      <c r="R922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>
        <f t="shared" si="71"/>
        <v>55</v>
      </c>
      <c r="Q925" t="s">
        <v>8323</v>
      </c>
      <c r="R925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>
        <f t="shared" si="71"/>
        <v>21.8</v>
      </c>
      <c r="Q926" t="s">
        <v>8323</v>
      </c>
      <c r="R926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>
        <f t="shared" si="71"/>
        <v>32</v>
      </c>
      <c r="Q927" t="s">
        <v>8323</v>
      </c>
      <c r="R927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>
        <f t="shared" si="71"/>
        <v>0</v>
      </c>
      <c r="Q928" t="s">
        <v>8323</v>
      </c>
      <c r="R928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>
        <f t="shared" si="71"/>
        <v>0</v>
      </c>
      <c r="Q929" t="s">
        <v>8323</v>
      </c>
      <c r="R929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>
        <f t="shared" si="71"/>
        <v>0</v>
      </c>
      <c r="Q931" t="s">
        <v>8323</v>
      </c>
      <c r="R931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>
        <f t="shared" si="71"/>
        <v>69</v>
      </c>
      <c r="Q932" t="s">
        <v>8323</v>
      </c>
      <c r="R932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>
        <f t="shared" si="71"/>
        <v>18.71</v>
      </c>
      <c r="Q933" t="s">
        <v>8323</v>
      </c>
      <c r="R933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>
        <f t="shared" si="71"/>
        <v>60</v>
      </c>
      <c r="Q935" t="s">
        <v>8323</v>
      </c>
      <c r="R935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>
        <f t="shared" si="71"/>
        <v>25</v>
      </c>
      <c r="Q937" t="s">
        <v>8323</v>
      </c>
      <c r="R937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>
        <f t="shared" si="71"/>
        <v>0</v>
      </c>
      <c r="Q938" t="s">
        <v>8323</v>
      </c>
      <c r="R938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>
        <f t="shared" si="71"/>
        <v>20</v>
      </c>
      <c r="Q939" t="s">
        <v>8323</v>
      </c>
      <c r="R939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>
        <f t="shared" si="71"/>
        <v>25</v>
      </c>
      <c r="Q940" t="s">
        <v>8323</v>
      </c>
      <c r="R940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>
        <f t="shared" si="71"/>
        <v>20</v>
      </c>
      <c r="Q941" t="s">
        <v>8323</v>
      </c>
      <c r="R941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>
        <f t="shared" si="71"/>
        <v>41.75</v>
      </c>
      <c r="Q944" t="s">
        <v>8317</v>
      </c>
      <c r="R944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>
        <f t="shared" si="71"/>
        <v>57.2</v>
      </c>
      <c r="Q948" t="s">
        <v>8317</v>
      </c>
      <c r="R948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>
        <f t="shared" si="71"/>
        <v>0</v>
      </c>
      <c r="Q949" t="s">
        <v>8317</v>
      </c>
      <c r="R949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>
        <f t="shared" si="71"/>
        <v>60</v>
      </c>
      <c r="Q950" t="s">
        <v>8317</v>
      </c>
      <c r="R950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>
        <f t="shared" si="71"/>
        <v>39</v>
      </c>
      <c r="Q951" t="s">
        <v>8317</v>
      </c>
      <c r="R951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>
        <f t="shared" si="71"/>
        <v>25.2</v>
      </c>
      <c r="Q955" t="s">
        <v>8317</v>
      </c>
      <c r="R955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>
        <f t="shared" si="71"/>
        <v>50.65</v>
      </c>
      <c r="Q958" t="s">
        <v>8317</v>
      </c>
      <c r="R958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>
        <f t="shared" si="71"/>
        <v>33.29</v>
      </c>
      <c r="Q959" t="s">
        <v>8317</v>
      </c>
      <c r="R959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>
        <f t="shared" si="76"/>
        <v>41.89</v>
      </c>
      <c r="Q965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>
        <f t="shared" si="76"/>
        <v>30.31</v>
      </c>
      <c r="Q966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>
        <f t="shared" si="76"/>
        <v>49.67</v>
      </c>
      <c r="Q967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>
        <f t="shared" si="76"/>
        <v>59.2</v>
      </c>
      <c r="Q968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>
        <f t="shared" si="76"/>
        <v>26.5</v>
      </c>
      <c r="Q970" t="s">
        <v>8317</v>
      </c>
      <c r="R970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>
        <f t="shared" si="76"/>
        <v>164</v>
      </c>
      <c r="Q972" t="s">
        <v>8317</v>
      </c>
      <c r="R972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>
        <f t="shared" si="76"/>
        <v>45.2</v>
      </c>
      <c r="Q973" t="s">
        <v>8317</v>
      </c>
      <c r="R973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>
        <f t="shared" si="76"/>
        <v>51.38</v>
      </c>
      <c r="Q975" t="s">
        <v>8317</v>
      </c>
      <c r="R975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>
        <f t="shared" si="76"/>
        <v>93.33</v>
      </c>
      <c r="Q976" t="s">
        <v>8317</v>
      </c>
      <c r="R976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>
        <f t="shared" si="76"/>
        <v>160.5</v>
      </c>
      <c r="Q978" t="s">
        <v>8317</v>
      </c>
      <c r="R978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>
        <f t="shared" si="76"/>
        <v>2.75</v>
      </c>
      <c r="Q983" t="s">
        <v>8317</v>
      </c>
      <c r="R983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>
        <f t="shared" si="76"/>
        <v>1</v>
      </c>
      <c r="Q984" t="s">
        <v>8317</v>
      </c>
      <c r="R984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>
        <f t="shared" si="76"/>
        <v>35.33</v>
      </c>
      <c r="Q986" t="s">
        <v>8317</v>
      </c>
      <c r="R986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>
        <f t="shared" si="76"/>
        <v>82.09</v>
      </c>
      <c r="Q987" t="s">
        <v>8317</v>
      </c>
      <c r="R987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>
        <f t="shared" si="76"/>
        <v>0</v>
      </c>
      <c r="Q990" t="s">
        <v>8317</v>
      </c>
      <c r="R990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>
        <f t="shared" si="76"/>
        <v>13</v>
      </c>
      <c r="Q992" t="s">
        <v>8317</v>
      </c>
      <c r="R992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>
        <f t="shared" si="76"/>
        <v>30.29</v>
      </c>
      <c r="Q993" t="s">
        <v>8317</v>
      </c>
      <c r="R993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>
        <f t="shared" si="76"/>
        <v>89.6</v>
      </c>
      <c r="Q995" t="s">
        <v>8317</v>
      </c>
      <c r="R995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>
        <f t="shared" si="76"/>
        <v>80.67</v>
      </c>
      <c r="Q997" t="s">
        <v>8317</v>
      </c>
      <c r="R997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>
        <f t="shared" si="76"/>
        <v>13</v>
      </c>
      <c r="Q998" t="s">
        <v>8317</v>
      </c>
      <c r="R998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>
        <f t="shared" si="81"/>
        <v>0</v>
      </c>
      <c r="Q1043" t="s">
        <v>8329</v>
      </c>
      <c r="R1043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>
        <f t="shared" si="81"/>
        <v>3</v>
      </c>
      <c r="Q1046" t="s">
        <v>8329</v>
      </c>
      <c r="R1046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>
        <f t="shared" si="81"/>
        <v>0</v>
      </c>
      <c r="Q1048" t="s">
        <v>8329</v>
      </c>
      <c r="R1048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>
        <f t="shared" si="81"/>
        <v>1</v>
      </c>
      <c r="Q1049" t="s">
        <v>8329</v>
      </c>
      <c r="R1049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>
        <f t="shared" si="81"/>
        <v>0</v>
      </c>
      <c r="Q1051" t="s">
        <v>8329</v>
      </c>
      <c r="R1051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>
        <f t="shared" si="81"/>
        <v>0</v>
      </c>
      <c r="Q1053" t="s">
        <v>8329</v>
      </c>
      <c r="R1053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>
        <f t="shared" si="81"/>
        <v>0</v>
      </c>
      <c r="Q1054" t="s">
        <v>8329</v>
      </c>
      <c r="R1054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>
        <f t="shared" si="81"/>
        <v>0</v>
      </c>
      <c r="Q1056" t="s">
        <v>8329</v>
      </c>
      <c r="R1056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>
        <f t="shared" si="81"/>
        <v>0</v>
      </c>
      <c r="Q1057" t="s">
        <v>8329</v>
      </c>
      <c r="R1057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>
        <f t="shared" si="81"/>
        <v>0</v>
      </c>
      <c r="Q1058" t="s">
        <v>8329</v>
      </c>
      <c r="R1058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>
        <f t="shared" si="81"/>
        <v>0</v>
      </c>
      <c r="Q1059" t="s">
        <v>8329</v>
      </c>
      <c r="R1059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>
        <f t="shared" si="81"/>
        <v>0</v>
      </c>
      <c r="Q1060" t="s">
        <v>8329</v>
      </c>
      <c r="R1060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>
        <f t="shared" si="81"/>
        <v>0</v>
      </c>
      <c r="Q1061" t="s">
        <v>8329</v>
      </c>
      <c r="R1061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>
        <f t="shared" si="81"/>
        <v>0</v>
      </c>
      <c r="Q1063" t="s">
        <v>8329</v>
      </c>
      <c r="R1063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>
        <f t="shared" si="81"/>
        <v>0</v>
      </c>
      <c r="Q1065" t="s">
        <v>8329</v>
      </c>
      <c r="R1065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>
        <f t="shared" si="81"/>
        <v>0</v>
      </c>
      <c r="Q1073" t="s">
        <v>8331</v>
      </c>
      <c r="R1073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>
        <f t="shared" si="81"/>
        <v>9</v>
      </c>
      <c r="Q1080" t="s">
        <v>8331</v>
      </c>
      <c r="R1080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>
        <f t="shared" si="81"/>
        <v>3</v>
      </c>
      <c r="Q1083" t="s">
        <v>8331</v>
      </c>
      <c r="R1083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>
        <f t="shared" si="81"/>
        <v>0</v>
      </c>
      <c r="Q1086" t="s">
        <v>8331</v>
      </c>
      <c r="R1086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>
        <f t="shared" si="81"/>
        <v>0</v>
      </c>
      <c r="Q1089" t="s">
        <v>8331</v>
      </c>
      <c r="R1089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>
        <f t="shared" si="86"/>
        <v>3</v>
      </c>
      <c r="Q1094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>
        <f t="shared" si="86"/>
        <v>0</v>
      </c>
      <c r="Q1109" t="s">
        <v>8331</v>
      </c>
      <c r="R1109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>
        <f t="shared" si="86"/>
        <v>1</v>
      </c>
      <c r="Q1113" t="s">
        <v>8331</v>
      </c>
      <c r="R1113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>
        <f t="shared" si="86"/>
        <v>5</v>
      </c>
      <c r="Q1115" t="s">
        <v>8331</v>
      </c>
      <c r="R1115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>
        <f t="shared" si="86"/>
        <v>5</v>
      </c>
      <c r="Q1121" t="s">
        <v>8331</v>
      </c>
      <c r="R1121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>
        <f t="shared" si="86"/>
        <v>0</v>
      </c>
      <c r="Q1124" t="s">
        <v>8331</v>
      </c>
      <c r="R1124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>
        <f t="shared" si="86"/>
        <v>0</v>
      </c>
      <c r="Q1127" t="s">
        <v>8331</v>
      </c>
      <c r="R1127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>
        <f t="shared" si="86"/>
        <v>5</v>
      </c>
      <c r="Q1128" t="s">
        <v>8331</v>
      </c>
      <c r="R1128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>
        <f t="shared" si="86"/>
        <v>1</v>
      </c>
      <c r="Q1130" t="s">
        <v>8331</v>
      </c>
      <c r="R1130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>
        <f t="shared" si="86"/>
        <v>0</v>
      </c>
      <c r="Q1133" t="s">
        <v>8331</v>
      </c>
      <c r="R1133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>
        <f t="shared" si="86"/>
        <v>1</v>
      </c>
      <c r="Q1136" t="s">
        <v>8331</v>
      </c>
      <c r="R1136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>
        <f t="shared" si="86"/>
        <v>5</v>
      </c>
      <c r="Q1141" t="s">
        <v>8331</v>
      </c>
      <c r="R1141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>
        <f t="shared" si="86"/>
        <v>0</v>
      </c>
      <c r="Q1143" t="s">
        <v>8331</v>
      </c>
      <c r="R1143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>
        <f t="shared" si="86"/>
        <v>0</v>
      </c>
      <c r="Q1144" t="s">
        <v>8331</v>
      </c>
      <c r="R1144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>
        <f t="shared" si="86"/>
        <v>0</v>
      </c>
      <c r="Q1146" t="s">
        <v>8334</v>
      </c>
      <c r="R1146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>
        <f t="shared" si="86"/>
        <v>0</v>
      </c>
      <c r="Q1149" t="s">
        <v>8334</v>
      </c>
      <c r="R1149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>
        <f t="shared" si="86"/>
        <v>0</v>
      </c>
      <c r="Q1153" t="s">
        <v>8334</v>
      </c>
      <c r="R1153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>
        <f t="shared" si="91"/>
        <v>0</v>
      </c>
      <c r="Q1158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>
        <f t="shared" si="91"/>
        <v>0</v>
      </c>
      <c r="Q116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>
        <f t="shared" si="91"/>
        <v>0</v>
      </c>
      <c r="Q1163" t="s">
        <v>8334</v>
      </c>
      <c r="R1163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>
        <f t="shared" si="91"/>
        <v>0</v>
      </c>
      <c r="Q1165" t="s">
        <v>8334</v>
      </c>
      <c r="R1165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>
        <f t="shared" si="91"/>
        <v>0</v>
      </c>
      <c r="Q1166" t="s">
        <v>8334</v>
      </c>
      <c r="R1166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>
        <f t="shared" si="91"/>
        <v>0</v>
      </c>
      <c r="Q1174" t="s">
        <v>8334</v>
      </c>
      <c r="R1174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>
        <f t="shared" si="91"/>
        <v>0</v>
      </c>
      <c r="Q1179" t="s">
        <v>8334</v>
      </c>
      <c r="R1179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>
        <f t="shared" si="91"/>
        <v>5</v>
      </c>
      <c r="Q1180" t="s">
        <v>8334</v>
      </c>
      <c r="R1180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>
        <f t="shared" si="96"/>
        <v>0</v>
      </c>
      <c r="Q1229" t="s">
        <v>8323</v>
      </c>
      <c r="R1229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>
        <f t="shared" si="96"/>
        <v>0</v>
      </c>
      <c r="Q1233" t="s">
        <v>8323</v>
      </c>
      <c r="R1233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>
        <f t="shared" si="96"/>
        <v>0</v>
      </c>
      <c r="Q1236" t="s">
        <v>8323</v>
      </c>
      <c r="R1236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>
        <f t="shared" si="96"/>
        <v>0</v>
      </c>
      <c r="Q1238" t="s">
        <v>8323</v>
      </c>
      <c r="R1238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>
        <f t="shared" si="96"/>
        <v>0</v>
      </c>
      <c r="Q1239" t="s">
        <v>8323</v>
      </c>
      <c r="R1239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>
        <f t="shared" si="96"/>
        <v>0</v>
      </c>
      <c r="Q1241" t="s">
        <v>8323</v>
      </c>
      <c r="R1241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>
        <f t="shared" si="96"/>
        <v>5</v>
      </c>
      <c r="Q1244" t="s">
        <v>8323</v>
      </c>
      <c r="R1244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>
    <filterColumn colId="16">
      <filters>
        <filter val="theater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verticalDpi="597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K4" sqref="K4"/>
    </sheetView>
  </sheetViews>
  <sheetFormatPr defaultRowHeight="14.5" x14ac:dyDescent="0.35"/>
  <cols>
    <col min="1" max="1" width="13.54296875" bestFit="1" customWidth="1"/>
    <col min="2" max="2" width="18.90625" bestFit="1" customWidth="1"/>
    <col min="3" max="3" width="13.54296875" bestFit="1" customWidth="1"/>
    <col min="4" max="4" width="16.1796875" bestFit="1" customWidth="1"/>
    <col min="5" max="5" width="12" bestFit="1" customWidth="1"/>
    <col min="6" max="6" width="16.08984375" bestFit="1" customWidth="1"/>
    <col min="7" max="7" width="13" bestFit="1" customWidth="1"/>
    <col min="8" max="8" width="15.6328125" bestFit="1" customWidth="1"/>
  </cols>
  <sheetData>
    <row r="1" spans="1:11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1" x14ac:dyDescent="0.35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6">
        <f>B2/$E2</f>
        <v>0.75806451612903225</v>
      </c>
      <c r="G2" s="16">
        <f t="shared" ref="G2:H13" si="0">C2/$E2</f>
        <v>0.24193548387096775</v>
      </c>
      <c r="H2" s="16">
        <f t="shared" si="0"/>
        <v>0</v>
      </c>
      <c r="K2">
        <f>SUM(E2:E13)</f>
        <v>1025</v>
      </c>
    </row>
    <row r="3" spans="1:11" x14ac:dyDescent="0.35">
      <c r="A3" t="s">
        <v>8389</v>
      </c>
      <c r="B3">
        <f>COUNTIFS(Kickstarter!$F:$F,"successful",Kickstarter!$D:$D,"&gt;999",Kickstarter!$D:$D,"&lt;5000",Kickstarter!$R:$R,"plays")</f>
        <v>388</v>
      </c>
      <c r="C3">
        <f>COUNTIFS(Kickstarter!$F:$F,"failed",Kickstarter!$D:$D,"&gt;1000",Kickstarter!$D:$D,"&lt;4999",Kickstarter!$R:$R,"plays")</f>
        <v>128</v>
      </c>
      <c r="D3">
        <f>COUNTIFS(Kickstarter!$F:$F,"canceled",Kickstarter!$D:$D,"&gt;1000",Kickstarter!$D:$D,"&lt;4999",Kickstarter!$R:$R,"plays")</f>
        <v>0</v>
      </c>
      <c r="E3">
        <f t="shared" ref="E3:E13" si="1">SUM(B3:D3)</f>
        <v>516</v>
      </c>
      <c r="F3" s="16">
        <f t="shared" ref="F3:F13" si="2">B3/$E3</f>
        <v>0.75193798449612403</v>
      </c>
      <c r="G3" s="16">
        <f t="shared" si="0"/>
        <v>0.24806201550387597</v>
      </c>
      <c r="H3" s="16">
        <f t="shared" si="0"/>
        <v>0</v>
      </c>
      <c r="K3">
        <f>E2/K2</f>
        <v>0.18146341463414634</v>
      </c>
    </row>
    <row r="4" spans="1:11" x14ac:dyDescent="0.35">
      <c r="A4" t="s">
        <v>8390</v>
      </c>
      <c r="B4">
        <f>COUNTIFS(Kickstarter!$F:$F,"successful",Kickstarter!$D:$D,"&gt;4999",Kickstarter!$D:$D,"&lt;10000",Kickstarter!$R:$R,"plays")</f>
        <v>93</v>
      </c>
      <c r="C4">
        <f>COUNTIFS(Kickstarter!$F:$F,"failed",Kickstarter!$D:$D,"&gt;4999",Kickstarter!$D:$D,"&lt;10000",Kickstarter!$R:$R,"plays")</f>
        <v>76</v>
      </c>
      <c r="D4">
        <f>COUNTIFS(Kickstarter!$F:$F,"canceled",Kickstarter!$D:$D,"&gt;4999",Kickstarter!$D:$D,"&lt;10000",Kickstarter!$R:$R,"plays")</f>
        <v>0</v>
      </c>
      <c r="E4">
        <f t="shared" si="1"/>
        <v>169</v>
      </c>
      <c r="F4" s="16">
        <f t="shared" si="2"/>
        <v>0.55029585798816572</v>
      </c>
      <c r="G4" s="16">
        <f t="shared" si="0"/>
        <v>0.44970414201183434</v>
      </c>
      <c r="H4" s="16">
        <f t="shared" si="0"/>
        <v>0</v>
      </c>
    </row>
    <row r="5" spans="1:11" x14ac:dyDescent="0.35">
      <c r="A5" t="s">
        <v>8391</v>
      </c>
      <c r="B5">
        <f>COUNTIFS(Kickstarter!$F:$F,"successful",Kickstarter!$D:$D,"&gt;9999",Kickstarter!$D:$D,"&lt;15000",Kickstarter!$R:$R,"plays")</f>
        <v>39</v>
      </c>
      <c r="C5">
        <f>COUNTIFS(Kickstarter!$F:$F,"failed",Kickstarter!$D:$D,"&gt;9999",Kickstarter!$D:$D,"&lt;15000",Kickstarter!$R:$R,"plays")</f>
        <v>33</v>
      </c>
      <c r="D5">
        <f>COUNTIFS(Kickstarter!$F:$F,"canceled",Kickstarter!$D:$D,"&gt;9999",Kickstarter!$D:$D,"&lt;15000",Kickstarter!$R:$R,"plays")</f>
        <v>0</v>
      </c>
      <c r="E5">
        <f t="shared" si="1"/>
        <v>72</v>
      </c>
      <c r="F5" s="16">
        <f t="shared" si="2"/>
        <v>0.54166666666666663</v>
      </c>
      <c r="G5" s="16">
        <f t="shared" si="0"/>
        <v>0.45833333333333331</v>
      </c>
      <c r="H5" s="16">
        <f t="shared" si="0"/>
        <v>0</v>
      </c>
    </row>
    <row r="6" spans="1:11" x14ac:dyDescent="0.35">
      <c r="A6" t="s">
        <v>8392</v>
      </c>
      <c r="B6">
        <f>COUNTIFS(Kickstarter!$F:$F,"successful",Kickstarter!$D:$D,"&gt;14999",Kickstarter!$D:$D,"&lt;20000",Kickstarter!$R:$R,"plays")</f>
        <v>12</v>
      </c>
      <c r="C6">
        <f>COUNTIFS(Kickstarter!$F:$F,"failed",Kickstarter!$D:$D,"&gt;14999",Kickstarter!$D:$D,"&lt;20000",Kickstarter!$R:$R,"plays")</f>
        <v>12</v>
      </c>
      <c r="D6">
        <f>COUNTIFS(Kickstarter!$F:$F,"canceled",Kickstarter!$D:$D,"&gt;14999",Kickstarter!$D:$D,"&lt;20000",Kickstarter!$R:$R,"plays")</f>
        <v>0</v>
      </c>
      <c r="E6">
        <f t="shared" si="1"/>
        <v>24</v>
      </c>
      <c r="F6" s="16">
        <f t="shared" si="2"/>
        <v>0.5</v>
      </c>
      <c r="G6" s="16">
        <f t="shared" si="0"/>
        <v>0.5</v>
      </c>
      <c r="H6" s="16">
        <f t="shared" si="0"/>
        <v>0</v>
      </c>
    </row>
    <row r="7" spans="1:11" x14ac:dyDescent="0.35">
      <c r="A7" t="s">
        <v>8394</v>
      </c>
      <c r="B7">
        <f>COUNTIFS(Kickstarter!$F:$F,"successful",Kickstarter!$D:$D,"&gt;19999",Kickstarter!$D:$D,"&lt;25000",Kickstarter!$R:$R,"plays")</f>
        <v>9</v>
      </c>
      <c r="C7">
        <f>COUNTIFS(Kickstarter!$F:$F,"failed",Kickstarter!$D:$D,"&gt;19999",Kickstarter!$D:$D,"&lt;25000",Kickstarter!$R:$R,"plays")</f>
        <v>11</v>
      </c>
      <c r="D7">
        <f>COUNTIFS(Kickstarter!$F:$F,"canceled",Kickstarter!$D:$D,"&gt;19999",Kickstarter!$D:$D,"&lt;25000",Kickstarter!$R:$R,"plays")</f>
        <v>0</v>
      </c>
      <c r="E7">
        <f t="shared" si="1"/>
        <v>20</v>
      </c>
      <c r="F7" s="16">
        <f t="shared" si="2"/>
        <v>0.45</v>
      </c>
      <c r="G7" s="16">
        <f t="shared" si="0"/>
        <v>0.55000000000000004</v>
      </c>
      <c r="H7" s="16">
        <f t="shared" si="0"/>
        <v>0</v>
      </c>
    </row>
    <row r="8" spans="1:11" x14ac:dyDescent="0.35">
      <c r="A8" t="s">
        <v>8395</v>
      </c>
      <c r="B8">
        <f>COUNTIFS(Kickstarter!$F:$F,"successful",Kickstarter!$D:$D,"&gt;24999",Kickstarter!$D:$D,"&lt;30000",Kickstarter!$R:$R,"plays")</f>
        <v>1</v>
      </c>
      <c r="C8">
        <f>COUNTIFS(Kickstarter!$F:$F,"failed",Kickstarter!$D:$D,"&gt;24999",Kickstarter!$D:$D,"&lt;30000",Kickstarter!$R:$R,"plays")</f>
        <v>4</v>
      </c>
      <c r="D8">
        <f>COUNTIFS(Kickstarter!$F:$F,"canceled",Kickstarter!$D:$D,"&gt;24999",Kickstarter!$D:$D,"&lt;30000",Kickstarter!$R:$R,"plays")</f>
        <v>0</v>
      </c>
      <c r="E8">
        <f t="shared" si="1"/>
        <v>5</v>
      </c>
      <c r="F8" s="16">
        <f t="shared" si="2"/>
        <v>0.2</v>
      </c>
      <c r="G8" s="16">
        <f t="shared" si="0"/>
        <v>0.8</v>
      </c>
      <c r="H8" s="16">
        <f t="shared" si="0"/>
        <v>0</v>
      </c>
    </row>
    <row r="9" spans="1:11" x14ac:dyDescent="0.35">
      <c r="A9" t="s">
        <v>8396</v>
      </c>
      <c r="B9">
        <f>COUNTIFS(Kickstarter!$F:$F,"successful",Kickstarter!$D:$D,"&gt;29999",Kickstarter!$D:$D,"&lt;35000",Kickstarter!$R:$R,"plays")</f>
        <v>3</v>
      </c>
      <c r="C9">
        <f>COUNTIFS(Kickstarter!$F:$F,"failed",Kickstarter!$D:$D,"&gt;29999",Kickstarter!$D:$D,"&lt;35000",Kickstarter!$R:$R,"plays")</f>
        <v>8</v>
      </c>
      <c r="D9">
        <f>COUNTIFS(Kickstarter!$F:$F,"canceled",Kickstarter!$D:$D,"&gt;29999",Kickstarter!$D:$D,"&lt;35000",Kickstarter!$R:$R,"plays")</f>
        <v>0</v>
      </c>
      <c r="E9">
        <f t="shared" si="1"/>
        <v>11</v>
      </c>
      <c r="F9" s="16">
        <f t="shared" si="2"/>
        <v>0.27272727272727271</v>
      </c>
      <c r="G9" s="16">
        <f t="shared" si="0"/>
        <v>0.72727272727272729</v>
      </c>
      <c r="H9" s="16">
        <f t="shared" si="0"/>
        <v>0</v>
      </c>
    </row>
    <row r="10" spans="1:11" x14ac:dyDescent="0.35">
      <c r="A10" t="s">
        <v>8393</v>
      </c>
      <c r="B10">
        <f>COUNTIFS(Kickstarter!$F:$F,"successful",Kickstarter!$D:$D,"&gt;34999",Kickstarter!$D:$D,"&lt;40000",Kickstarter!$R:$R,"plays")</f>
        <v>4</v>
      </c>
      <c r="C10">
        <f>COUNTIFS(Kickstarter!$F:$F,"failed",Kickstarter!$D:$D,"&gt;34999",Kickstarter!$D:$D,"&lt;40000",Kickstarter!$R:$R,"plays")</f>
        <v>2</v>
      </c>
      <c r="D10">
        <f>COUNTIFS(Kickstarter!$F:$F,"canceled",Kickstarter!$D:$D,"&gt;34999",Kickstarter!$D:$D,"&lt;40000",Kickstarter!$R:$R,"plays")</f>
        <v>0</v>
      </c>
      <c r="E10">
        <f t="shared" si="1"/>
        <v>6</v>
      </c>
      <c r="F10" s="16">
        <f t="shared" si="2"/>
        <v>0.66666666666666663</v>
      </c>
      <c r="G10" s="16">
        <f t="shared" si="0"/>
        <v>0.33333333333333331</v>
      </c>
      <c r="H10" s="16">
        <f t="shared" si="0"/>
        <v>0</v>
      </c>
    </row>
    <row r="11" spans="1:11" x14ac:dyDescent="0.35">
      <c r="A11" t="s">
        <v>8397</v>
      </c>
      <c r="B11">
        <f>COUNTIFS(Kickstarter!$F:$F,"successful",Kickstarter!$D:$D,"&gt;39999",Kickstarter!$D:$D,"&lt;45000",Kickstarter!$R:$R,"plays")</f>
        <v>2</v>
      </c>
      <c r="C11">
        <f>COUNTIFS(Kickstarter!$F:$F,"failed",Kickstarter!$D:$D,"&gt;39999",Kickstarter!$D:$D,"&lt;45000",Kickstarter!$R:$R,"plays")</f>
        <v>1</v>
      </c>
      <c r="D11">
        <f>COUNTIFS(Kickstarter!$F:$F,"canceled",Kickstarter!$D:$D,"&gt;39999",Kickstarter!$D:$D,"&lt;45000",Kickstarter!$R:$R,"plays")</f>
        <v>0</v>
      </c>
      <c r="E11">
        <f t="shared" si="1"/>
        <v>3</v>
      </c>
      <c r="F11" s="16">
        <f t="shared" si="2"/>
        <v>0.66666666666666663</v>
      </c>
      <c r="G11" s="16">
        <f t="shared" si="0"/>
        <v>0.33333333333333331</v>
      </c>
      <c r="H11" s="16">
        <f t="shared" si="0"/>
        <v>0</v>
      </c>
    </row>
    <row r="12" spans="1:11" x14ac:dyDescent="0.35">
      <c r="A12" t="s">
        <v>8398</v>
      </c>
      <c r="B12">
        <f>COUNTIFS(Kickstarter!$F:$F,"successful",Kickstarter!$D:$D,"&gt;44999",Kickstarter!$D:$D,"&lt;50000",Kickstarter!$R:$R,"plays")</f>
        <v>0</v>
      </c>
      <c r="C12">
        <f>COUNTIFS(Kickstarter!$F:$F,"failed",Kickstarter!$D:$D,"&gt;44999",Kickstarter!$D:$D,"&lt;50000",Kickstarter!$R:$R,"plays")</f>
        <v>1</v>
      </c>
      <c r="D12">
        <f>COUNTIFS(Kickstarter!$F:$F,"canceled",Kickstarter!$D:$D,"&gt;44999",Kickstarter!$D:$D,"&lt;50000",Kickstarter!$R:$R,"plays")</f>
        <v>0</v>
      </c>
      <c r="E12">
        <f t="shared" si="1"/>
        <v>1</v>
      </c>
      <c r="F12" s="16">
        <f t="shared" si="2"/>
        <v>0</v>
      </c>
      <c r="G12" s="16">
        <f t="shared" si="0"/>
        <v>1</v>
      </c>
      <c r="H12" s="16">
        <f t="shared" si="0"/>
        <v>0</v>
      </c>
    </row>
    <row r="13" spans="1:11" x14ac:dyDescent="0.35">
      <c r="A13" t="s">
        <v>8399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1"/>
        <v>12</v>
      </c>
      <c r="F13" s="16">
        <f t="shared" si="2"/>
        <v>0.16666666666666666</v>
      </c>
      <c r="G13" s="16">
        <f t="shared" si="0"/>
        <v>0.83333333333333337</v>
      </c>
      <c r="H13" s="16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tabSelected="1" topLeftCell="A7" workbookViewId="0">
      <selection activeCell="F34" sqref="F34"/>
    </sheetView>
  </sheetViews>
  <sheetFormatPr defaultRowHeight="14.5" x14ac:dyDescent="0.35"/>
  <cols>
    <col min="1" max="1" width="17" customWidth="1"/>
    <col min="2" max="2" width="15.26953125" customWidth="1"/>
    <col min="3" max="3" width="5.453125" customWidth="1"/>
    <col min="4" max="4" width="8.08984375" customWidth="1"/>
    <col min="5" max="5" width="10.7265625" customWidth="1"/>
    <col min="6" max="6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8379</v>
      </c>
      <c r="B2" t="s">
        <v>8363</v>
      </c>
    </row>
    <row r="4" spans="1:5" x14ac:dyDescent="0.35">
      <c r="A4" s="13" t="s">
        <v>8364</v>
      </c>
      <c r="B4" s="13" t="s">
        <v>8360</v>
      </c>
    </row>
    <row r="5" spans="1: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5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5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5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5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5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5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5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5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5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5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6" x14ac:dyDescent="0.35">
      <c r="A17" s="15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6" x14ac:dyDescent="0.35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</row>
    <row r="24" spans="1:6" x14ac:dyDescent="0.35">
      <c r="B24" t="s">
        <v>8218</v>
      </c>
      <c r="C24" t="s">
        <v>8220</v>
      </c>
      <c r="D24" t="s">
        <v>8219</v>
      </c>
      <c r="E24" t="s">
        <v>8361</v>
      </c>
    </row>
    <row r="25" spans="1:6" x14ac:dyDescent="0.35">
      <c r="B25">
        <v>56</v>
      </c>
      <c r="C25">
        <v>33</v>
      </c>
      <c r="D25">
        <v>7</v>
      </c>
      <c r="E25">
        <v>96</v>
      </c>
      <c r="F25">
        <f>C25/E25</f>
        <v>0.34375</v>
      </c>
    </row>
    <row r="26" spans="1:6" x14ac:dyDescent="0.35">
      <c r="B26">
        <v>71</v>
      </c>
      <c r="C26">
        <v>39</v>
      </c>
      <c r="D26">
        <v>3</v>
      </c>
      <c r="E26">
        <v>113</v>
      </c>
      <c r="F26">
        <f t="shared" ref="F26:F36" si="0">C26/E26</f>
        <v>0.34513274336283184</v>
      </c>
    </row>
    <row r="27" spans="1:6" x14ac:dyDescent="0.35">
      <c r="B27">
        <v>56</v>
      </c>
      <c r="C27">
        <v>33</v>
      </c>
      <c r="D27">
        <v>3</v>
      </c>
      <c r="E27">
        <v>92</v>
      </c>
      <c r="F27">
        <f t="shared" si="0"/>
        <v>0.35869565217391303</v>
      </c>
    </row>
    <row r="28" spans="1:6" x14ac:dyDescent="0.35">
      <c r="B28">
        <v>71</v>
      </c>
      <c r="C28">
        <v>40</v>
      </c>
      <c r="D28">
        <v>2</v>
      </c>
      <c r="E28">
        <v>113</v>
      </c>
      <c r="F28">
        <f t="shared" si="0"/>
        <v>0.35398230088495575</v>
      </c>
    </row>
    <row r="29" spans="1:6" x14ac:dyDescent="0.35">
      <c r="B29">
        <v>111</v>
      </c>
      <c r="C29">
        <v>52</v>
      </c>
      <c r="D29">
        <v>3</v>
      </c>
      <c r="E29">
        <v>166</v>
      </c>
      <c r="F29">
        <f t="shared" si="0"/>
        <v>0.31325301204819278</v>
      </c>
    </row>
    <row r="30" spans="1:6" x14ac:dyDescent="0.35">
      <c r="B30">
        <v>100</v>
      </c>
      <c r="C30">
        <v>49</v>
      </c>
      <c r="D30">
        <v>4</v>
      </c>
      <c r="E30">
        <v>153</v>
      </c>
      <c r="F30">
        <f t="shared" si="0"/>
        <v>0.3202614379084967</v>
      </c>
    </row>
    <row r="31" spans="1:6" x14ac:dyDescent="0.35">
      <c r="B31">
        <v>87</v>
      </c>
      <c r="C31">
        <v>50</v>
      </c>
      <c r="D31">
        <v>1</v>
      </c>
      <c r="E31">
        <v>138</v>
      </c>
      <c r="F31">
        <f t="shared" si="0"/>
        <v>0.36231884057971014</v>
      </c>
    </row>
    <row r="32" spans="1:6" x14ac:dyDescent="0.35">
      <c r="B32">
        <v>72</v>
      </c>
      <c r="C32">
        <v>47</v>
      </c>
      <c r="D32">
        <v>4</v>
      </c>
      <c r="E32">
        <v>123</v>
      </c>
      <c r="F32">
        <f t="shared" si="0"/>
        <v>0.38211382113821141</v>
      </c>
    </row>
    <row r="33" spans="2:6" x14ac:dyDescent="0.35">
      <c r="B33">
        <v>59</v>
      </c>
      <c r="C33">
        <v>34</v>
      </c>
      <c r="D33">
        <v>4</v>
      </c>
      <c r="E33">
        <v>97</v>
      </c>
      <c r="F33">
        <f t="shared" si="0"/>
        <v>0.35051546391752575</v>
      </c>
    </row>
    <row r="34" spans="2:6" x14ac:dyDescent="0.35">
      <c r="B34">
        <v>65</v>
      </c>
      <c r="C34">
        <v>50</v>
      </c>
      <c r="E34">
        <v>115</v>
      </c>
      <c r="F34">
        <f t="shared" si="0"/>
        <v>0.43478260869565216</v>
      </c>
    </row>
    <row r="35" spans="2:6" x14ac:dyDescent="0.35">
      <c r="B35">
        <v>54</v>
      </c>
      <c r="C35">
        <v>31</v>
      </c>
      <c r="D35">
        <v>3</v>
      </c>
      <c r="E35">
        <v>88</v>
      </c>
      <c r="F35">
        <f t="shared" si="0"/>
        <v>0.35227272727272729</v>
      </c>
    </row>
    <row r="36" spans="2:6" x14ac:dyDescent="0.35">
      <c r="B36">
        <v>37</v>
      </c>
      <c r="C36">
        <v>35</v>
      </c>
      <c r="D36">
        <v>3</v>
      </c>
      <c r="E36">
        <v>75</v>
      </c>
      <c r="F36">
        <f t="shared" si="0"/>
        <v>0.46666666666666667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 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Shawn.Simpson</cp:lastModifiedBy>
  <dcterms:created xsi:type="dcterms:W3CDTF">2017-04-20T15:17:24Z</dcterms:created>
  <dcterms:modified xsi:type="dcterms:W3CDTF">2022-03-22T23:22:39Z</dcterms:modified>
</cp:coreProperties>
</file>