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Ex2.xml" ContentType="application/vnd.ms-office.chartex+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Simranjeet\Downloads\"/>
    </mc:Choice>
  </mc:AlternateContent>
  <xr:revisionPtr revIDLastSave="0" documentId="8_{446A9DC9-FE18-4274-B0FB-32E0D1C65928}" xr6:coauthVersionLast="47" xr6:coauthVersionMax="47" xr10:uidLastSave="{00000000-0000-0000-0000-000000000000}"/>
  <bookViews>
    <workbookView xWindow="-108" yWindow="-108" windowWidth="23256" windowHeight="12456" activeTab="1" xr2:uid="{BCE64C4F-A7B2-411A-A9BF-D7BB2C6F11BB}"/>
  </bookViews>
  <sheets>
    <sheet name="Pvt" sheetId="2" r:id="rId1"/>
    <sheet name="Dashboard" sheetId="6" r:id="rId2"/>
    <sheet name="Data" sheetId="1" r:id="rId3"/>
  </sheets>
  <definedNames>
    <definedName name="_xlchart.v2.0" hidden="1">Pvt!$L$12:$L$16</definedName>
    <definedName name="_xlchart.v2.1" hidden="1">Pvt!$M$11</definedName>
    <definedName name="_xlchart.v2.2" hidden="1">Pvt!$M$12:$M$16</definedName>
    <definedName name="_xlchart.v5.3" hidden="1">Pvt!$O$11</definedName>
    <definedName name="_xlchart.v5.4" hidden="1">Pvt!$O$12:$O$16</definedName>
    <definedName name="_xlchart.v5.5" hidden="1">Pvt!$P$11</definedName>
    <definedName name="_xlchart.v5.6" hidden="1">Pvt!$P$12:$P$16</definedName>
    <definedName name="Slicer_Month">#N/A</definedName>
    <definedName name="Slicer_Quarter">#N/A</definedName>
  </definedNames>
  <calcPr calcId="191029" concurrentCalc="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2" l="1"/>
  <c r="B21" i="2"/>
  <c r="B20" i="2"/>
  <c r="B19" i="2"/>
  <c r="T13" i="2"/>
  <c r="T11" i="2"/>
  <c r="T8" i="2"/>
  <c r="T9" i="2"/>
  <c r="P16" i="2"/>
  <c r="P15" i="2"/>
  <c r="P14" i="2"/>
  <c r="P13" i="2"/>
  <c r="O16" i="2"/>
  <c r="O15" i="2"/>
  <c r="O14" i="2"/>
  <c r="O13" i="2"/>
  <c r="P12" i="2"/>
  <c r="O12" i="2"/>
  <c r="M16" i="2"/>
  <c r="M15" i="2"/>
  <c r="M13" i="2"/>
  <c r="M14" i="2"/>
  <c r="M12" i="2"/>
  <c r="L16" i="2"/>
  <c r="L15" i="2"/>
  <c r="L14" i="2"/>
  <c r="L12" i="2"/>
  <c r="L13"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alcChain>
</file>

<file path=xl/sharedStrings.xml><?xml version="1.0" encoding="utf-8"?>
<sst xmlns="http://schemas.openxmlformats.org/spreadsheetml/2006/main" count="283" uniqueCount="60">
  <si>
    <t>Date</t>
  </si>
  <si>
    <t>Region</t>
  </si>
  <si>
    <t>Sales</t>
  </si>
  <si>
    <t>Profit</t>
  </si>
  <si>
    <t>Target Sales</t>
  </si>
  <si>
    <t>No of Customers</t>
  </si>
  <si>
    <t>Sales Completion Rate</t>
  </si>
  <si>
    <t>Profit Completion Rate</t>
  </si>
  <si>
    <t>Customer Completion Rate</t>
  </si>
  <si>
    <t>Country</t>
  </si>
  <si>
    <t>Customer Satisfaction</t>
  </si>
  <si>
    <t>Score</t>
  </si>
  <si>
    <t>East</t>
  </si>
  <si>
    <t>Argentina</t>
  </si>
  <si>
    <t>Speed</t>
  </si>
  <si>
    <t>West</t>
  </si>
  <si>
    <t>Colombia</t>
  </si>
  <si>
    <t>Quality</t>
  </si>
  <si>
    <t>South</t>
  </si>
  <si>
    <t>Brazil</t>
  </si>
  <si>
    <t>Hygiene</t>
  </si>
  <si>
    <t>Ecuador</t>
  </si>
  <si>
    <t>Peru</t>
  </si>
  <si>
    <t>Service</t>
  </si>
  <si>
    <t>North</t>
  </si>
  <si>
    <t>Availability</t>
  </si>
  <si>
    <t>Month</t>
  </si>
  <si>
    <t>Quarter</t>
  </si>
  <si>
    <t>Row Labels</t>
  </si>
  <si>
    <t>Jan</t>
  </si>
  <si>
    <t>Feb</t>
  </si>
  <si>
    <t>Mar</t>
  </si>
  <si>
    <t>Apr</t>
  </si>
  <si>
    <t>May</t>
  </si>
  <si>
    <t>Jun</t>
  </si>
  <si>
    <t>Jul</t>
  </si>
  <si>
    <t>Aug</t>
  </si>
  <si>
    <t>Sep</t>
  </si>
  <si>
    <t>Oct</t>
  </si>
  <si>
    <t>Nov</t>
  </si>
  <si>
    <t>Dec</t>
  </si>
  <si>
    <t>Grand Total</t>
  </si>
  <si>
    <t xml:space="preserve"> Sales</t>
  </si>
  <si>
    <t xml:space="preserve"> Target Sales</t>
  </si>
  <si>
    <t>Sales vs target sales by Month</t>
  </si>
  <si>
    <t>No of customers by Month</t>
  </si>
  <si>
    <t xml:space="preserve"> No of Customers</t>
  </si>
  <si>
    <t>Profit vs sales by Region</t>
  </si>
  <si>
    <t xml:space="preserve"> Profit</t>
  </si>
  <si>
    <t>Customer Satisfaction score</t>
  </si>
  <si>
    <t>Sales by country</t>
  </si>
  <si>
    <t xml:space="preserve"> Score</t>
  </si>
  <si>
    <t>Average of Sales Completion Rate</t>
  </si>
  <si>
    <t>Average of Profit Completion Rate</t>
  </si>
  <si>
    <t>Average of Customer Completion Rate</t>
  </si>
  <si>
    <t>Pending</t>
  </si>
  <si>
    <t>Metrics</t>
  </si>
  <si>
    <t>Total</t>
  </si>
  <si>
    <t>KPI Workout</t>
  </si>
  <si>
    <t>Sales VS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</si>
</sst>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_(* #,##0_);_(* \(#,##0\);_(* &quot;-&quot;??_);_(@_)"/>
    <numFmt numFmtId="165" formatCode="0.0,&quot;k&quot;"/>
    <numFmt numFmtId="166" formatCode="0.0,&quot;K&quot;"/>
    <numFmt numFmtId="167" formatCode="_(&quot;$&quot;* #,##0_);_(&quot;$&quot;* \(#,##0\);_(&quot;$&quot;* &quot;-&quot;??_);_(@_)"/>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b/>
      <sz val="11"/>
      <color rgb="FFFF0000"/>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2">
    <border>
      <left/>
      <right/>
      <top/>
      <bottom/>
      <diagonal/>
    </border>
    <border>
      <left/>
      <right/>
      <top/>
      <bottom style="thin">
        <color theme="4" tint="0.39997558519241921"/>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14"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164" fontId="0" fillId="0" borderId="0" xfId="0" applyNumberFormat="1"/>
    <xf numFmtId="0" fontId="3" fillId="0" borderId="0" xfId="0" applyFont="1"/>
    <xf numFmtId="165" fontId="0" fillId="0" borderId="0" xfId="0" applyNumberFormat="1"/>
    <xf numFmtId="0" fontId="2" fillId="2" borderId="1" xfId="0" applyFont="1" applyFill="1" applyBorder="1"/>
    <xf numFmtId="166" fontId="0" fillId="0" borderId="0" xfId="0" applyNumberFormat="1"/>
    <xf numFmtId="9" fontId="0" fillId="0" borderId="0" xfId="0" applyNumberFormat="1"/>
    <xf numFmtId="9" fontId="0" fillId="0" borderId="0" xfId="3" applyFont="1"/>
    <xf numFmtId="167" fontId="0" fillId="0" borderId="0" xfId="2" applyNumberFormat="1" applyFont="1"/>
    <xf numFmtId="0" fontId="0" fillId="0" borderId="0" xfId="2" applyNumberFormat="1" applyFont="1"/>
    <xf numFmtId="0" fontId="0" fillId="3" borderId="0" xfId="0" applyFill="1" applyAlignment="1">
      <alignment horizontal="left"/>
    </xf>
    <xf numFmtId="0" fontId="0" fillId="3" borderId="0" xfId="0" applyFill="1"/>
  </cellXfs>
  <cellStyles count="4">
    <cellStyle name="Comma" xfId="1" builtinId="3"/>
    <cellStyle name="Currency" xfId="2" builtinId="4"/>
    <cellStyle name="Normal" xfId="0" builtinId="0"/>
    <cellStyle name="Percent" xfId="3" builtinId="5"/>
  </cellStyles>
  <dxfs count="14">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9" formatCode="m/d/yyyy"/>
    </dxf>
    <dxf>
      <numFmt numFmtId="165" formatCode="0.0,&quot;k&quot;"/>
    </dxf>
    <dxf>
      <numFmt numFmtId="0" formatCode="General"/>
    </dxf>
    <dxf>
      <numFmt numFmtId="165" formatCode="0.0,&quot;k&quot;"/>
    </dxf>
    <dxf>
      <numFmt numFmtId="13" formatCode="0%"/>
    </dxf>
    <dxf>
      <numFmt numFmtId="165" formatCode="0.0,&quot;k&quot;"/>
    </dxf>
    <dxf>
      <numFmt numFmtId="0" formatCode="General"/>
    </dxf>
    <dxf>
      <font>
        <b/>
        <color theme="1"/>
      </font>
      <border>
        <bottom style="thin">
          <color theme="4"/>
        </bottom>
        <vertical/>
        <horizontal/>
      </border>
    </dxf>
    <dxf>
      <font>
        <color theme="1"/>
      </font>
      <fill>
        <patternFill patternType="none">
          <bgColor auto="1"/>
        </patternFill>
      </fill>
      <border>
        <left style="thin">
          <color theme="0" tint="-4.9989318521683403E-2"/>
        </left>
        <right style="thin">
          <color theme="0" tint="-4.9989318521683403E-2"/>
        </right>
        <top style="thin">
          <color theme="0" tint="-4.9989318521683403E-2"/>
        </top>
        <bottom style="thin">
          <color theme="0" tint="-4.9989318521683403E-2"/>
        </bottom>
        <vertical/>
        <horizontal/>
      </border>
    </dxf>
  </dxfs>
  <tableStyles count="1" defaultTableStyle="TableStyleMedium2" defaultPivotStyle="PivotStyleLight16">
    <tableStyle name="SlicerStyleDark1 2" pivot="0" table="0" count="10" xr9:uid="{E694EFEA-CCD9-478C-BAFF-806590D4A3D1}">
      <tableStyleElement type="wholeTable" dxfId="13"/>
      <tableStyleElement type="headerRow" dxfId="1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none">
              <fgColor indexed="64"/>
              <bgColor auto="1"/>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822069116360458E-2"/>
          <c:y val="2.5839793281653745E-2"/>
          <c:w val="0.8658373432487606"/>
          <c:h val="0.96651610409163968"/>
        </c:manualLayout>
      </c:layout>
      <c:doughnutChart>
        <c:varyColors val="1"/>
        <c:ser>
          <c:idx val="0"/>
          <c:order val="0"/>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56-4B2F-B4B5-876763518365}"/>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7D56-4B2F-B4B5-876763518365}"/>
              </c:ext>
            </c:extLst>
          </c:dPt>
          <c:cat>
            <c:strRef>
              <c:f>Pvt!$S$8:$S$9</c:f>
              <c:strCache>
                <c:ptCount val="2"/>
                <c:pt idx="0">
                  <c:v>Average of Sales Completion Rate</c:v>
                </c:pt>
                <c:pt idx="1">
                  <c:v>Pending</c:v>
                </c:pt>
              </c:strCache>
            </c:strRef>
          </c:cat>
          <c:val>
            <c:numRef>
              <c:f>Pvt!$T$8:$T$9</c:f>
              <c:numCache>
                <c:formatCode>0%</c:formatCode>
                <c:ptCount val="2"/>
                <c:pt idx="0">
                  <c:v>0.85555555555555574</c:v>
                </c:pt>
                <c:pt idx="1">
                  <c:v>0.14444444444444426</c:v>
                </c:pt>
              </c:numCache>
            </c:numRef>
          </c:val>
          <c:extLst>
            <c:ext xmlns:c16="http://schemas.microsoft.com/office/drawing/2014/chart" uri="{C3380CC4-5D6E-409C-BE32-E72D297353CC}">
              <c16:uniqueId val="{00000004-7D56-4B2F-B4B5-87676351836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41494363564268"/>
          <c:y val="2.8967677110930713E-2"/>
          <c:w val="0.8658373432487606"/>
          <c:h val="0.96651610409163968"/>
        </c:manualLayout>
      </c:layout>
      <c:doughnutChart>
        <c:varyColors val="1"/>
        <c:ser>
          <c:idx val="0"/>
          <c:order val="0"/>
          <c:spPr>
            <a:solidFill>
              <a:schemeClr val="accent1"/>
            </a:solidFill>
          </c:spPr>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60-4253-B250-06D3CCEE5D8D}"/>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1560-4253-B250-06D3CCEE5D8D}"/>
              </c:ext>
            </c:extLst>
          </c:dPt>
          <c:cat>
            <c:strRef>
              <c:f>Pvt!$S$8:$S$9</c:f>
              <c:strCache>
                <c:ptCount val="2"/>
                <c:pt idx="0">
                  <c:v>Average of Sales Completion Rate</c:v>
                </c:pt>
                <c:pt idx="1">
                  <c:v>Pending</c:v>
                </c:pt>
              </c:strCache>
            </c:strRef>
          </c:cat>
          <c:val>
            <c:numRef>
              <c:f>Pvt!$T$8:$T$9</c:f>
              <c:numCache>
                <c:formatCode>0%</c:formatCode>
                <c:ptCount val="2"/>
                <c:pt idx="0">
                  <c:v>0.85555555555555574</c:v>
                </c:pt>
                <c:pt idx="1">
                  <c:v>0.14444444444444426</c:v>
                </c:pt>
              </c:numCache>
            </c:numRef>
          </c:val>
          <c:extLst>
            <c:ext xmlns:c16="http://schemas.microsoft.com/office/drawing/2014/chart" uri="{C3380CC4-5D6E-409C-BE32-E72D297353CC}">
              <c16:uniqueId val="{00000004-1560-4253-B250-06D3CCEE5D8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152230971128614E-3"/>
          <c:y val="4.7636675563091972E-2"/>
          <c:w val="0.9058372703412072"/>
          <c:h val="0.85860455489014798"/>
        </c:manualLayout>
      </c:layout>
      <c:doughnutChart>
        <c:varyColors val="1"/>
        <c:ser>
          <c:idx val="0"/>
          <c:order val="0"/>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62-4657-B5E9-CAF497F42F2D}"/>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E162-4657-B5E9-CAF497F42F2D}"/>
              </c:ext>
            </c:extLst>
          </c:dPt>
          <c:cat>
            <c:strRef>
              <c:f>Pvt!$S$8:$S$9</c:f>
              <c:strCache>
                <c:ptCount val="2"/>
                <c:pt idx="0">
                  <c:v>Average of Sales Completion Rate</c:v>
                </c:pt>
                <c:pt idx="1">
                  <c:v>Pending</c:v>
                </c:pt>
              </c:strCache>
            </c:strRef>
          </c:cat>
          <c:val>
            <c:numRef>
              <c:f>Pvt!$T$8:$T$9</c:f>
              <c:numCache>
                <c:formatCode>0%</c:formatCode>
                <c:ptCount val="2"/>
                <c:pt idx="0">
                  <c:v>0.85555555555555574</c:v>
                </c:pt>
                <c:pt idx="1">
                  <c:v>0.14444444444444426</c:v>
                </c:pt>
              </c:numCache>
            </c:numRef>
          </c:val>
          <c:extLst>
            <c:ext xmlns:c16="http://schemas.microsoft.com/office/drawing/2014/chart" uri="{C3380CC4-5D6E-409C-BE32-E72D297353CC}">
              <c16:uniqueId val="{00000004-E162-4657-B5E9-CAF497F42F2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415223097112872E-2"/>
          <c:y val="9.8189069935456133E-2"/>
          <c:w val="0.9058372703412072"/>
          <c:h val="0.85860455489014798"/>
        </c:manualLayout>
      </c:layout>
      <c:doughnutChart>
        <c:varyColors val="1"/>
        <c:ser>
          <c:idx val="0"/>
          <c:order val="0"/>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75-4DA0-8308-A693F26347A3}"/>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8475-4DA0-8308-A693F26347A3}"/>
              </c:ext>
            </c:extLst>
          </c:dPt>
          <c:cat>
            <c:strRef>
              <c:f>Pvt!$S$8:$S$9</c:f>
              <c:strCache>
                <c:ptCount val="2"/>
                <c:pt idx="0">
                  <c:v>Average of Sales Completion Rate</c:v>
                </c:pt>
                <c:pt idx="1">
                  <c:v>Pending</c:v>
                </c:pt>
              </c:strCache>
            </c:strRef>
          </c:cat>
          <c:val>
            <c:numRef>
              <c:f>Pvt!$T$8:$T$9</c:f>
              <c:numCache>
                <c:formatCode>0%</c:formatCode>
                <c:ptCount val="2"/>
                <c:pt idx="0">
                  <c:v>0.85555555555555574</c:v>
                </c:pt>
                <c:pt idx="1">
                  <c:v>0.14444444444444426</c:v>
                </c:pt>
              </c:numCache>
            </c:numRef>
          </c:val>
          <c:extLst>
            <c:ext xmlns:c16="http://schemas.microsoft.com/office/drawing/2014/chart" uri="{C3380CC4-5D6E-409C-BE32-E72D297353CC}">
              <c16:uniqueId val="{00000004-8475-4DA0-8308-A693F26347A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 &amp; Customer Metrics.xlsx]Pvt!PivotTable1</c:name>
    <c:fmtId val="21"/>
  </c:pivotSource>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US" b="1">
                <a:solidFill>
                  <a:schemeClr val="accent1"/>
                </a:solidFill>
              </a:rPr>
              <a:t>Sales</a:t>
            </a:r>
            <a:r>
              <a:rPr lang="en-US" b="1" baseline="0">
                <a:solidFill>
                  <a:schemeClr val="accent1"/>
                </a:solidFill>
              </a:rPr>
              <a:t> vs Target by month</a:t>
            </a:r>
            <a:endParaRPr lang="en-US" b="1">
              <a:solidFill>
                <a:schemeClr val="accent1"/>
              </a:solidFill>
            </a:endParaRPr>
          </a:p>
        </c:rich>
      </c:tx>
      <c:layout>
        <c:manualLayout>
          <c:xMode val="edge"/>
          <c:yMode val="edge"/>
          <c:x val="2.5197996538642272E-3"/>
          <c:y val="3.96825396825396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247787610619468E-2"/>
          <c:y val="0.18143311354373387"/>
          <c:w val="0.91887905604719766"/>
          <c:h val="0.64988263662164181"/>
        </c:manualLayout>
      </c:layout>
      <c:barChart>
        <c:barDir val="col"/>
        <c:grouping val="stacked"/>
        <c:varyColors val="0"/>
        <c:ser>
          <c:idx val="0"/>
          <c:order val="0"/>
          <c:tx>
            <c:strRef>
              <c:f>Pvt!$B$3</c:f>
              <c:strCache>
                <c:ptCount val="1"/>
                <c:pt idx="0">
                  <c:v> Sales</c:v>
                </c:pt>
              </c:strCache>
            </c:strRef>
          </c:tx>
          <c:spPr>
            <a:solidFill>
              <a:schemeClr val="accent1"/>
            </a:solidFill>
            <a:ln>
              <a:noFill/>
            </a:ln>
            <a:effectLst/>
          </c:spPr>
          <c:invertIfNegative val="0"/>
          <c:cat>
            <c:strRef>
              <c:f>Pvt!$A$4:$A$16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Pvt!$B$4:$B$16</c:f>
              <c:numCache>
                <c:formatCode>0.0,"k"</c:formatCode>
                <c:ptCount val="12"/>
                <c:pt idx="0">
                  <c:v>12900</c:v>
                </c:pt>
                <c:pt idx="1">
                  <c:v>11256</c:v>
                </c:pt>
                <c:pt idx="2">
                  <c:v>11700</c:v>
                </c:pt>
                <c:pt idx="3">
                  <c:v>10400</c:v>
                </c:pt>
                <c:pt idx="4">
                  <c:v>12995</c:v>
                </c:pt>
                <c:pt idx="5">
                  <c:v>13450</c:v>
                </c:pt>
                <c:pt idx="6">
                  <c:v>11000</c:v>
                </c:pt>
                <c:pt idx="7">
                  <c:v>17050</c:v>
                </c:pt>
                <c:pt idx="8">
                  <c:v>3600</c:v>
                </c:pt>
                <c:pt idx="9">
                  <c:v>26729</c:v>
                </c:pt>
                <c:pt idx="10">
                  <c:v>22481</c:v>
                </c:pt>
                <c:pt idx="11">
                  <c:v>3800</c:v>
                </c:pt>
              </c:numCache>
            </c:numRef>
          </c:val>
          <c:extLst>
            <c:ext xmlns:c16="http://schemas.microsoft.com/office/drawing/2014/chart" uri="{C3380CC4-5D6E-409C-BE32-E72D297353CC}">
              <c16:uniqueId val="{00000000-C674-4D55-8EC8-19BC989DA37F}"/>
            </c:ext>
          </c:extLst>
        </c:ser>
        <c:ser>
          <c:idx val="1"/>
          <c:order val="1"/>
          <c:tx>
            <c:strRef>
              <c:f>Pvt!$C$3</c:f>
              <c:strCache>
                <c:ptCount val="1"/>
                <c:pt idx="0">
                  <c:v> Target Sales</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Pvt!$C$4:$C$16</c:f>
              <c:numCache>
                <c:formatCode>0.0,"k"</c:formatCode>
                <c:ptCount val="12"/>
                <c:pt idx="0">
                  <c:v>6000.0000000000009</c:v>
                </c:pt>
                <c:pt idx="1">
                  <c:v>24285.28571428571</c:v>
                </c:pt>
                <c:pt idx="2">
                  <c:v>9714.2857142857156</c:v>
                </c:pt>
                <c:pt idx="3">
                  <c:v>13571.428571428569</c:v>
                </c:pt>
                <c:pt idx="4">
                  <c:v>12571.285714285716</c:v>
                </c:pt>
                <c:pt idx="5">
                  <c:v>12999.999999999998</c:v>
                </c:pt>
                <c:pt idx="6">
                  <c:v>20142.85714285713</c:v>
                </c:pt>
                <c:pt idx="7">
                  <c:v>3428.5714285714316</c:v>
                </c:pt>
                <c:pt idx="8">
                  <c:v>9571.428571428567</c:v>
                </c:pt>
                <c:pt idx="9">
                  <c:v>30142.428571428576</c:v>
                </c:pt>
                <c:pt idx="10">
                  <c:v>20857.142857142862</c:v>
                </c:pt>
                <c:pt idx="11">
                  <c:v>3714.2857142857147</c:v>
                </c:pt>
              </c:numCache>
            </c:numRef>
          </c:val>
          <c:extLst>
            <c:ext xmlns:c16="http://schemas.microsoft.com/office/drawing/2014/chart" uri="{C3380CC4-5D6E-409C-BE32-E72D297353CC}">
              <c16:uniqueId val="{00000001-C674-4D55-8EC8-19BC989DA37F}"/>
            </c:ext>
          </c:extLst>
        </c:ser>
        <c:dLbls>
          <c:showLegendKey val="0"/>
          <c:showVal val="0"/>
          <c:showCatName val="0"/>
          <c:showSerName val="0"/>
          <c:showPercent val="0"/>
          <c:showBubbleSize val="0"/>
        </c:dLbls>
        <c:gapWidth val="31"/>
        <c:overlap val="100"/>
        <c:axId val="1496554223"/>
        <c:axId val="1496542991"/>
      </c:barChart>
      <c:catAx>
        <c:axId val="1496554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1496542991"/>
        <c:crosses val="autoZero"/>
        <c:auto val="1"/>
        <c:lblAlgn val="ctr"/>
        <c:lblOffset val="100"/>
        <c:noMultiLvlLbl val="0"/>
      </c:catAx>
      <c:valAx>
        <c:axId val="1496542991"/>
        <c:scaling>
          <c:orientation val="minMax"/>
        </c:scaling>
        <c:delete val="1"/>
        <c:axPos val="l"/>
        <c:numFmt formatCode="0.0,&quot;k&quot;" sourceLinked="1"/>
        <c:majorTickMark val="out"/>
        <c:minorTickMark val="none"/>
        <c:tickLblPos val="nextTo"/>
        <c:crossAx val="1496554223"/>
        <c:crosses val="autoZero"/>
        <c:crossBetween val="between"/>
      </c:valAx>
      <c:spPr>
        <a:noFill/>
        <a:ln>
          <a:noFill/>
        </a:ln>
        <a:effectLst/>
      </c:spPr>
    </c:plotArea>
    <c:legend>
      <c:legendPos val="r"/>
      <c:layout>
        <c:manualLayout>
          <c:xMode val="edge"/>
          <c:yMode val="edge"/>
          <c:x val="0.63487503774417575"/>
          <c:y val="4.7221155282419006E-2"/>
          <c:w val="0.33931375281629617"/>
          <c:h val="0.140584256236263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 &amp; Customer Metrics.xlsx]Pvt!PivotTable2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Customer</a:t>
            </a:r>
            <a:r>
              <a:rPr lang="en-US" b="1" baseline="0">
                <a:solidFill>
                  <a:schemeClr val="accent1"/>
                </a:solidFill>
              </a:rPr>
              <a:t> count by Month</a:t>
            </a:r>
            <a:endParaRPr lang="en-US" b="1">
              <a:solidFill>
                <a:schemeClr val="accent1"/>
              </a:solidFill>
            </a:endParaRPr>
          </a:p>
        </c:rich>
      </c:tx>
      <c:layout>
        <c:manualLayout>
          <c:xMode val="edge"/>
          <c:yMode val="edge"/>
          <c:x val="3.5376912345416477E-3"/>
          <c:y val="2.74348422496570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Pvt!$F$3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Pvt!$E$4:$E$16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Pvt!$F$4:$F$16</c:f>
              <c:numCache>
                <c:formatCode>General</c:formatCode>
                <c:ptCount val="12"/>
                <c:pt idx="0">
                  <c:v>1435</c:v>
                </c:pt>
                <c:pt idx="1">
                  <c:v>185</c:v>
                </c:pt>
                <c:pt idx="2">
                  <c:v>688</c:v>
                </c:pt>
                <c:pt idx="3">
                  <c:v>810</c:v>
                </c:pt>
                <c:pt idx="4">
                  <c:v>850</c:v>
                </c:pt>
                <c:pt idx="5">
                  <c:v>991</c:v>
                </c:pt>
                <c:pt idx="6">
                  <c:v>300</c:v>
                </c:pt>
                <c:pt idx="7">
                  <c:v>646</c:v>
                </c:pt>
                <c:pt idx="8">
                  <c:v>190</c:v>
                </c:pt>
                <c:pt idx="9">
                  <c:v>1450</c:v>
                </c:pt>
                <c:pt idx="10">
                  <c:v>1497</c:v>
                </c:pt>
                <c:pt idx="11">
                  <c:v>318</c:v>
                </c:pt>
              </c:numCache>
            </c:numRef>
          </c:val>
          <c:smooth val="1"/>
          <c:extLst>
            <c:ext xmlns:c16="http://schemas.microsoft.com/office/drawing/2014/chart" uri="{C3380CC4-5D6E-409C-BE32-E72D297353CC}">
              <c16:uniqueId val="{00000000-4CF6-49D9-AA23-3F7AEB95A2BD}"/>
            </c:ext>
          </c:extLst>
        </c:ser>
        <c:dLbls>
          <c:showLegendKey val="0"/>
          <c:showVal val="0"/>
          <c:showCatName val="0"/>
          <c:showSerName val="0"/>
          <c:showPercent val="0"/>
          <c:showBubbleSize val="0"/>
        </c:dLbls>
        <c:marker val="1"/>
        <c:smooth val="0"/>
        <c:axId val="1645409279"/>
        <c:axId val="1645405919"/>
      </c:lineChart>
      <c:catAx>
        <c:axId val="164540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1645405919"/>
        <c:crosses val="autoZero"/>
        <c:auto val="1"/>
        <c:lblAlgn val="ctr"/>
        <c:lblOffset val="100"/>
        <c:noMultiLvlLbl val="0"/>
      </c:catAx>
      <c:valAx>
        <c:axId val="1645405919"/>
        <c:scaling>
          <c:orientation val="minMax"/>
        </c:scaling>
        <c:delete val="1"/>
        <c:axPos val="l"/>
        <c:numFmt formatCode="General" sourceLinked="1"/>
        <c:majorTickMark val="none"/>
        <c:minorTickMark val="none"/>
        <c:tickLblPos val="nextTo"/>
        <c:crossAx val="16454092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 &amp; Customer Metrics.xlsx]Pvt!PivotTable4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75105557457492"/>
          <c:y val="0.15394912985274431"/>
          <c:w val="0.62573918749286772"/>
          <c:h val="0.72477732452118171"/>
        </c:manualLayout>
      </c:layout>
      <c:barChart>
        <c:barDir val="bar"/>
        <c:grouping val="stacked"/>
        <c:varyColors val="0"/>
        <c:ser>
          <c:idx val="0"/>
          <c:order val="0"/>
          <c:tx>
            <c:strRef>
              <c:f>Pvt!$I$3</c:f>
              <c:strCache>
                <c:ptCount val="1"/>
                <c:pt idx="0">
                  <c:v>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Pvt!$H$4:$H$8</c:f>
              <c:strCache>
                <c:ptCount val="4"/>
                <c:pt idx="0">
                  <c:v>East</c:v>
                </c:pt>
                <c:pt idx="1">
                  <c:v>North</c:v>
                </c:pt>
                <c:pt idx="2">
                  <c:v>South</c:v>
                </c:pt>
                <c:pt idx="3">
                  <c:v>West</c:v>
                </c:pt>
              </c:strCache>
            </c:strRef>
          </c:cat>
          <c:val>
            <c:numRef>
              <c:f>Pvt!$I$4:$I$8</c:f>
              <c:numCache>
                <c:formatCode>0.0,"k"</c:formatCode>
                <c:ptCount val="4"/>
                <c:pt idx="0">
                  <c:v>45042.857142857159</c:v>
                </c:pt>
                <c:pt idx="1">
                  <c:v>13214.285714285725</c:v>
                </c:pt>
                <c:pt idx="2">
                  <c:v>29742.857142857156</c:v>
                </c:pt>
                <c:pt idx="3">
                  <c:v>25300.857142857149</c:v>
                </c:pt>
              </c:numCache>
            </c:numRef>
          </c:val>
          <c:extLst>
            <c:ext xmlns:c16="http://schemas.microsoft.com/office/drawing/2014/chart" uri="{C3380CC4-5D6E-409C-BE32-E72D297353CC}">
              <c16:uniqueId val="{00000000-6305-40FC-9A16-9190E8130E03}"/>
            </c:ext>
          </c:extLst>
        </c:ser>
        <c:ser>
          <c:idx val="1"/>
          <c:order val="1"/>
          <c:tx>
            <c:strRef>
              <c:f>Pvt!$J$3</c:f>
              <c:strCache>
                <c:ptCount val="1"/>
                <c:pt idx="0">
                  <c:v> Sales</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Pvt!$H$4:$H$8</c:f>
              <c:strCache>
                <c:ptCount val="4"/>
                <c:pt idx="0">
                  <c:v>East</c:v>
                </c:pt>
                <c:pt idx="1">
                  <c:v>North</c:v>
                </c:pt>
                <c:pt idx="2">
                  <c:v>South</c:v>
                </c:pt>
                <c:pt idx="3">
                  <c:v>West</c:v>
                </c:pt>
              </c:strCache>
            </c:strRef>
          </c:cat>
          <c:val>
            <c:numRef>
              <c:f>Pvt!$J$4:$J$8</c:f>
              <c:numCache>
                <c:formatCode>0.0,"k"</c:formatCode>
                <c:ptCount val="4"/>
                <c:pt idx="0">
                  <c:v>50045</c:v>
                </c:pt>
                <c:pt idx="1">
                  <c:v>22921</c:v>
                </c:pt>
                <c:pt idx="2">
                  <c:v>46112</c:v>
                </c:pt>
                <c:pt idx="3">
                  <c:v>38283</c:v>
                </c:pt>
              </c:numCache>
            </c:numRef>
          </c:val>
          <c:extLst>
            <c:ext xmlns:c16="http://schemas.microsoft.com/office/drawing/2014/chart" uri="{C3380CC4-5D6E-409C-BE32-E72D297353CC}">
              <c16:uniqueId val="{00000001-6305-40FC-9A16-9190E8130E03}"/>
            </c:ext>
          </c:extLst>
        </c:ser>
        <c:dLbls>
          <c:dLblPos val="ctr"/>
          <c:showLegendKey val="0"/>
          <c:showVal val="1"/>
          <c:showCatName val="0"/>
          <c:showSerName val="0"/>
          <c:showPercent val="0"/>
          <c:showBubbleSize val="0"/>
        </c:dLbls>
        <c:gapWidth val="30"/>
        <c:overlap val="100"/>
        <c:axId val="1129550735"/>
        <c:axId val="1129549295"/>
      </c:barChart>
      <c:catAx>
        <c:axId val="1129550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1129549295"/>
        <c:crosses val="autoZero"/>
        <c:auto val="1"/>
        <c:lblAlgn val="ctr"/>
        <c:lblOffset val="100"/>
        <c:noMultiLvlLbl val="0"/>
      </c:catAx>
      <c:valAx>
        <c:axId val="1129549295"/>
        <c:scaling>
          <c:orientation val="minMax"/>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112955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Customer Satisfaction Score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accent1"/>
              </a:solidFill>
              <a:latin typeface="Aptos Narrow" panose="02110004020202020204"/>
            </a:rPr>
            <a:t>Customer Satisfaction Score</a:t>
          </a:r>
        </a:p>
      </cx:txPr>
    </cx:title>
    <cx:plotArea>
      <cx:plotAreaRegion>
        <cx:series layoutId="funnel" uniqueId="{E7411C13-2337-43CF-99B9-43762DA317A7}">
          <cx:tx>
            <cx:txData>
              <cx:f>_xlchart.v2.1</cx:f>
              <cx:v> Score</cx:v>
            </cx:txData>
          </cx:tx>
          <cx:data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Aptos Narrow" panose="0211000402020202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solidFill>
                  <a:schemeClr val="accent1"/>
                </a:solidFill>
              </a:defRPr>
            </a:pPr>
            <a:endParaRPr lang="en-US" sz="900" b="1" i="0" u="none" strike="noStrike" baseline="0">
              <a:solidFill>
                <a:schemeClr val="accent1"/>
              </a:solidFill>
              <a:latin typeface="Aptos Narrow" panose="02110004020202020204"/>
            </a:endParaRPr>
          </a:p>
        </cx:tx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umDim>
    </cx:data>
  </cx:chartData>
  <cx:chart>
    <cx:title pos="t" align="ctr" overlay="0">
      <cx:tx>
        <cx:txData>
          <cx:v>Sales by Country</cx:v>
        </cx:txData>
      </cx:tx>
      <cx:txPr>
        <a:bodyPr spcFirstLastPara="1" vertOverflow="ellipsis" horzOverflow="overflow" wrap="square" lIns="0" tIns="0" rIns="0" bIns="0" anchor="ctr" anchorCtr="1"/>
        <a:lstStyle/>
        <a:p>
          <a:pPr algn="ctr" rtl="0">
            <a:defRPr/>
          </a:pPr>
          <a:r>
            <a:rPr lang="en-US" sz="1400" b="1" i="0" u="none" strike="noStrike" baseline="0">
              <a:solidFill>
                <a:schemeClr val="accent1"/>
              </a:solidFill>
              <a:latin typeface="Aptos Narrow" panose="02110004020202020204"/>
            </a:rPr>
            <a:t>Sales by Country</a:t>
          </a:r>
        </a:p>
      </cx:txPr>
    </cx:title>
    <cx:plotArea>
      <cx:plotAreaRegion>
        <cx:series layoutId="regionMap" uniqueId="{0AD882D3-F626-453F-A6EB-339E02C9095A}">
          <cx:tx>
            <cx:txData>
              <cx:f>_xlchart.v5.5</cx:f>
              <cx:v> Sales</cx:v>
            </cx:txData>
          </cx:tx>
          <cx:dataLabels>
            <cx:txPr>
              <a:bodyPr spcFirstLastPara="1" vertOverflow="ellipsis" horzOverflow="overflow" wrap="square" lIns="0" tIns="0" rIns="0" bIns="0" anchor="ctr" anchorCtr="1"/>
              <a:lstStyle/>
              <a:p>
                <a:pPr algn="ctr" rtl="0">
                  <a:defRPr b="0">
                    <a:solidFill>
                      <a:schemeClr val="bg1"/>
                    </a:solidFill>
                  </a:defRPr>
                </a:pPr>
                <a:endParaRPr lang="en-US" sz="850" b="0" i="0" u="none" strike="noStrike" baseline="0">
                  <a:solidFill>
                    <a:schemeClr val="bg1"/>
                  </a:solidFill>
                  <a:latin typeface="Aptos Narrow" panose="02110004020202020204"/>
                </a:endParaRPr>
              </a:p>
            </cx:txPr>
            <cx:visibility seriesName="0" categoryName="0" value="1"/>
          </cx:dataLabels>
          <cx:dataId val="0"/>
          <cx:layoutPr>
            <cx:geography cultureLanguage="en-US" cultureRegion="US" attribution="Powered by Bing">
              <cx:geoCache provider="{E9337A44-BEBE-4D9F-B70C-5C5E7DAFC167}">
                <cx:binary>zHxpk6S4tfZfmZjPLz3aJRy2I0xmUktX9Tqb/YXoFQGSACHWX38Pldk9VcyM25dwxH3bjqjJJBHS
0Xmes4q/fpj+8sF8eue/m6xx3V8+TH/7XofQ/OWHH7oP+pN91z2zxQdfd/Xn8OxDbX+oP38uPnz6
4aN/NxYu/4EgzH74oN/58Gn6/u9/hdHyT/Vd/eFdKGr3uv/k5zefut6E7t9c+8NL332oexfW23MY
6W/f/8Pnn1wo3Lvvv1v/hvnHufn0t++f/Or7737YjvW7535nYGqh/wj3RpQ9i2PBYoVR/PBPfv+d
qV3+5bqA60ISxbFAD//ol4e/eGdhgP9oTg8zevfxo//Udd9d/j659ckSnlwpuvpwlsKhXif8jzcP
K/zhqZT//tfNF7DmzTePNmIroG9d2u5D4t8thfkih//CJmD0jD78Q+Sp9Dl9Rh6kLi/Sh+vnrT9L
/9sz+WPRf7lvI/cvX2+Fnvx/IPTTh/7dx9p/Wf9/Q+og9FgKIdlTocv4GRVCxDE5yx7hLw89C/0/
mMkfS/3rjRuxf/1+K/fT4f9e2Q+1qe374r/IOezZSjVYxEAlj6lGkmcxUgpTps5UI57K/T+ZyR8L
/rc7N5L/7cJW9IeX//eif/XJ919E8F/Qd/FMgVKLWLGzeNFW7/kzxLjiRPCzKYDrj8nmW9P5Y9mf
79rI/fzlVuavTv8Nmf857381hMd34d3pwYI+ov5/f/VhcWDXN7duDPFqnUFkX+R28/Fv31NMY1Dk
r1Z5HeCJWN/WfdDf/cN+8sWHryh7dOend104G2rJYklizMFcM8yAlcZPD5cUfkZRTJRChMWIUAYb
52of9N++x+QZFwTHMY8JjxGlYEC69YEwIufPMMGCCcAcRhQs/Ffv5VVt5rx2X0Vy+fyd6+2runCh
g5HV998155+tkxWMCYEUiZlEnMIM10U3H969AQ9p/fX/Q7HMdFlW4hrprFrGhHZtAX/aqBijt6Nr
kOsONopIVF2+Q0Vuenmli8aMcaJRLar7UpWuK66yehJSHnr4byUPUYdV7A+91bwNx0WKbB4TUlQ5
Nady8Fq5M4+efYY/Wgs4PY/XIhiNKYOdE0xKROB/T9dSzcFWvsXl7ZwNY5aSfOIwgXomMEWXV7JT
x34WnrxEzdyWn33sMv5r1WE2vEGubPvutJjKzeyQkUGJ22Ucefu+1hgFdaOR0W3qlyyffoqVLav5
G7Mnq6Qf7QTsKMFEMU6pVFRyCXv+eCdaoxs/97O5HQTLYfjFGcGuOzcILhKtyyB9opla6vwwUtkS
di/KoGGvgpSu/MzjDubMKk+qe4KGHn4t+NKTl12D4YKP6yFL29zV5WfSOFnd4xp++7J3poAV+zwW
LjpEgxrhafFcxsMbMvdjWSaVplYfY++Qdwl2INWfHgHnj/YNFH2zcooEbBojlCsCUni68pLMQ8tm
pW8rNWnxa6wXRdGRkYm079mcR+K2cOAPXLd6LGG9k14Yuw4Py8JRztn1edVlIQeYb2MCbL4wVQYL
+vczBfj9fqoMUClRLDj7/VRF1c9WxVN84z2l7ftx0DWoejmEaMYgnNk07tgRXCN1gUuYrHU+9UPe
RPoKW99Hb3lZl3BXjwEbR4fy3uE0GoaMN1dsAny7Y5inyDYfZbn0ObmeWaMAQiLMHR1u52mWoNaA
IA+YG6u5AjiyeCRdfEC27KLu1mdcqyopQKaDfDnLWpbuxDNsm+lQ9nas2tTpvJY4xYNqVXwXdQZ5
m87IyJHfE1+1w/yKCRR19ICWLgr4YGOK7QfGA3H+Ghijj6crFLGyzW86z+UUP8ei6DJ0LLO4Cy+b
URRRdjjziINV2eg+6keEfCq8G9r8hCeteHcXD6GI0es8jA2VV3KysOnCzKuYWO+AYsxgWlhoXOYD
MFLVxJ4dinyhuLouyDTP7VU3DXOZpRUqx5EAlCdc9KfKNREsKeMmCvQKSGAwPOmjhbv6hkfzqOx9
NfDRjqd4BlLIb/K85xF64dis3XgqMtrk7L3KWVXnKbWCte9RP/cw8aYbYevDWK0fQmsH1R2pLUJm
+mM21h6L/lDlbNL2VWXpFKsoiTTKJ/K8dQXq8+cLi5ciS2aDtRN3VUxDy9IhzllBPrZdxUNxBSZ/
MPoQTz2O8HU+mi5660NDy/nGxFaCNuRRzL3/eYnoIPvnLKvFMNzlwc0gK4azVWFKVYd8fs4DiqPo
soaKeEzGpMd55MjnUA2LKe+CVS1Tp2k0rTAvBxasLtvEaDmoqUlAzVg3JNh02thfs5DHs30dk84M
+EWhqGrq+0GFqKqTXsQDQlee5xj3pzkKQegDB8rqqoNTwM4qLfOqAt3PauNBl7UENcEpi2jTvO4x
KB//bBrW9O51FXABu0+ZnQACrEIVfFLRrL04db2UHB8aq00nE2T6MaJHbXpkqivUzmwsD61qWHU/
F3Q1amTkK2TYCDM3iXbKm/iweFIz89Fa5tr2ZdxoVXfHgspFhIOK9FJlB1tVVvefWDAA7RcFFYvH
L4iwCje3pO94q39tc8RxdcPrEWD+Ke4HFOlTMTo3lSlv9FQUP2Vdhwr7uTUqkPajRQ7X9StVVpyx
u6aKsWkPeIoaW1wvHBkQDl8K3zQHZ0vb9IdmUiirbaJMnXn/oi/o0PmfRyDMVictnbOZ3Xpw2zP5
qu+oDLJJ6qHtvc2SqGl01bwwYuGR+9jnMVD5a5KVcRsnQ1zgTp9ajDWl/2Q9HsbiRLqiCPJkRQsP
vw2mq9o4T9CMR1gqzVtBoynpIouj6B4VLWrGt7gKBZ7StqZ9vpxGXTcuzIkdKtdV95MnSrjT4vuR
AzHKEfakxD5frVak8dQc+xBFyvwc1NB3VeIYVUt5LEoClrcQA2U8bXjweP5nPWnuRWoqyam5B7WN
0HijeFQu5GXUtiMgI8vqGSDZNbLP6NGGvJii66qrxEBeRDiIoTp0cum8uBJdw9x0DLXlw5yWQKJi
PE1g9G2TRpwNBX3ZssLAHqpS2rxLeCHnoftXH1RO+C+6tmYhr0ayWImPIovoRG5lO5XTC9tIJevb
OZLV1LyZvJKgvZb1BYA0w7Ich7tqnugw5MmZ0Qo/jX1dJCyuYnCeQg1Omge2fQB5aziG+2FGwFhJ
xpfVoVnAC4I/tZ3Xay0sKAJjLylZf1PRWqyqrrL1NxEZe4FOl7HnwT/wlxcOxMTGapz8aeiHITRp
04WIkiPzQrTlYQpDBxOuXTvCL3Fjp7i6rkfAy6sQy4ktn51qi6FtksX1lS9fOD5V8MtIxjXMaWwM
0GXbGtdPL8vCmFycwJmtgZoiX+E5+5GoBRHgFB3MYu+KvKfgkLgF7qrJsC6AINkB2MREKZ7uu6pZ
cVz3Y9N/oG3W4vkIS6vL+DQ2JERvYzxaQM6FNHjFwX7UEWphTn3dZqJNyzOfLAgZ+PLLfM/yGe0A
phvA1CtYfOUmJwHnA6sYPpSR69iYoiHHLT7VJht7/RoMiBDNIZvauKavo6EVLr+Le0k56OQsZB0S
vjSc56e8CxOj6TDFS8euhSjyJhxi05SkfRMXwSLyos/Lda9036+E55bIVN1hWMBDJOnE7RQ+2yVz
RPyr50Xsx3Ss4BHoZGs1yeGujDEbXaposcxVMkd8JJ9pgKl/kJVAHsxnIDZP4NdVmejBLEVxoGAb
y3QJjHiRtLEnN84Vo39b0GUen1cUk1vlwGv/BEDP5S0JPjLPqRgpvemXriQyqaIqr/SbxVUgaHrm
1ULQEejVhaaB6V38/vKsj13s7WrLl7aUbbrkmMGWgDckYHPPOGgphBrkFJdjz+lLGw05/NAx3qz6
P0cYNGPpBhhYAdUNcSKKYXWixjzSPhyr0UrSpkUzswm/UHYmINFpqVe+L/TIhy7FbvR0OVU9IVl3
XGYWAdxq2kF6OSm7HMGfdnKrQ10WMdBPNy/r4/LML+17XTrwPtAMmak2ncSsYXJt25awpmxA4LI0
ZFkHssysf+oHF6GtQaHBbyssJHTvJj20XX0carbeVTfdes3lvoOHXCRYGZXDYrDQK5S7gY0gnrrT
oOB0YSACZOMatHcxEGP5n8u6WhkAybbyTZFwWVMdjhpjGg3PQ+khbwNukJwqnsY9rtVwwvFgIvNu
dDTAjXVLNYiwYTyyEh63VFhcS7n4ebqxLm9YnIz1sD7QVuUq5cvjhxKiAGAepvN1/dOCQ5Q2ozPM
v82dyNV8HELcFSjxeYeFOEaL1ET+XFobx+7GWfBrxwQvzK3bCX5TK4ZDT+3KD0OceaByUUYY5DjG
ox/9rWaxHvO0DtPAWXrRJbvYuPOnHtS761M01QNqrmJR+2Z5q4ZZwUaZamD9lJJ6UK66jntkM7mG
rLh51WZyJYehgYejE3KEiCt4GgS9NNcWJsKn1v8mIw8BAWgUCuUaHUfCIdg8c9btC3BnU6+B7kWH
/Fk5utqssfBZgederepV9FUnq5NfokjUt6GZVn3AhK4uW6xzYMK+aZSAH4IszfsmmlYVyVS2qr2u
Kwc2RJ596MCLh8jgLC30QKCdZuteLdauHlNDVAZ6fpGZ69qR1olr53Ecktz3TLtkWqYVCsU85mCy
LgRJeOZBPvWcr1MGl8/AHHScW/ikRb8u/4yJOZ8X1R8EzUjeHKgJ61NrLiKYbNQDrcSJJM1Kzhcl
p7xetXu6BDWg17DfsrAd6LrPzJolmM5uG/guaAqHoulb3Bxipuoy+3LfmTQaU6x2oeHMg7GoW9hh
k3hfA2AumisVX2CueShWVb/sQMNhAe81+BD+vR061EI+Y6ELbPCFFs6SHAe8Lv6yNZ2DGAAwYKyV
cVpCOAs5kcttPmPrHoFxIAVZo/S5MweHzEog6IEjL7AHomm/Ul6fNaBv+Tx3UwPO90JKc6jPnHGx
Z9lD0HMOokTkDcwm5GM9i5foHAWOrlxxApmACPT9wrkX6et4jNouhe314S3pQ5bj01wD7bw3aF5d
sByrYiXZ8zzVg9G8bODyAIhMjCuj27KnIJsLty0uWhWW+WmFwuVLD4kfEE41IgK7CQmndYsvKaV6
WBDcPtt2neqcjau1MxMOHhwNAlkLMFLK09wklHa8ur8oyAUYqkDr0gRbYhDc0gxr1NvQHEJnwYrV
u6kLSOaBy/MQo100SDZljxU8jIF/BRuiV/QOSK/2oFN17NvDUiI7+COnbhXChb/BVqxpLQxWp/Ld
QWiu7ZT++ywChpzfk3yHJBI8AYa5xJBhwNucG2OF0IWk6moGlwL83CWnsIy4KNZH5w+W5rwZBpQX
xNmBUQQq8rhccZrZfjUSLm9XovzG1CCZ/2RqTECOEkHKkXBIKgOknqZiAs4gvlZTdsPF2JSfq4jI
4U1ZtnNkgQtIznSCe9dnaW0cbJWGOLe6b5tIqhRolQ8uMZ2F3JFt6Jq8ISKQc8r+T7N84vcpGAEz
Q5QJTCGBup1iR+OqwhRHN2dJMV8Y2L8iphRkhIhwkA6ZJgiTxI/1xIrRXhsc6b66yXiml6lPmJnj
hVxnLAq9uFIQSsT0BQHjxMdjV9YE4uKFNhPnoMcPxNWebTt5SN7UuQJPILIopt1BKvAu52srNORs
ExPqLoqTi9kHy7e6ApDLApBXlVt19MxaZW9WB/ycmLyQTDjr5uXTBQLFOVQypsUSEkoojxp6fbYl
4E7GADhIU61RQ8WzFagXohUKVm2Sy+z92Y+JlnElOCTyNakiiiKCT6BSJfj5bTSuujSoZWXfukIS
xpQRpAHnmwtrc2nW2MPkdL2PcRlWvnNoteSgveunvs0gL4LdYCGyv4D+G+q5zZFKAqhRMUacxYAb
tWYSH2WrQfI8N1njrnVnQ5Nd8dZYX6edYWucEmtSAslfLGVzDnMWNAHGLtFRWfSwefX5yiU+OPtq
meGry3i5lxV2gEV8Y/Zr/vlxhleuoAKniyJI+LPf4V6yibWxBE/kkpY4q5I4B27nTPol2UX7JZ7E
yxzEDZOaZ17l6ECWrKurc0rzUk559bgi8KFuZl/k+tLS8PXj3++/9Ek8VN9/+35tivjt09Wneq2k
dtsfrY/6+qvfKvhrxeRrOX9Tfzl3VvxJcebfXtxUbvrfGi0eV29Wxv3z0s3vmh/WSsh6y6VmA+V7
YEEUQ2GGQI4zpkCCl5qNpM84VwwqclQxCYl3IKdLzSYi+JkExkQIIyQRFEPhtkdFG8SlFIBFTmMk
CP/fFG2e5svhQeBbQAZabuobrO3rrM60OUEF5pclnt9n/c+PBHFRhsfloD8ZWcRPcWV4jgLrYWQs
JIQ/U7J4lewbemNRICoNrJ1odYLY6RWi0SsD4cnOsdeC0CM6aHpJXFZl1QmNdLmvOZkOGTiqx30z
X8no0egZxrID77064QGMGz/khT+XQv/Ulv2ZuPnTkesSldOscHVaJjfcLg71R1PN8dt9816f+mje
BALW0cnanJrRg1vPyuUoIvbLvsFXB+LR4BIi35GJqYL4HoqGuQvvRlSpnXJZTf+jwRcFmeZWInOC
KmSS5ctd4fPrffNefbJHQ3M3TSqgYE4mvoq7d6bYiZwNJmHbmiZmvDp1eUdedNxBfqos0HSm6f+t
pvANMDM1SAVGy5z6md5A09mPFZc7h94AU0JqbxTGQTFW9dPzGvzl+0xFL3aJm2+QyYNkvQezddLk
Q9vkB5HzfZjnW1QKkU2yJLCRpUtEo0zCInB29k17A8xi6KqO1RCcF037EqrA+TVvJpTuG3yDS0QV
JH1wY05+ns2HxVuonJUk/oYL/yecwjfAZIZVkALpzIn/ukAc3uyUyAaSGTSezEUJw45d4xKPIT/K
FrwP73wDSkchSSMhjjjlU3nl85FA3QAKTvvEvUHmUOHQtIU3p0FCAt9MRXYYVd/uEzfbAFM7ky35
CMZBxQYIRRUHqFD7fVPfhjiQulnGvFvMSeaFPTIuXDLLEHZOfYNNQfreLjWM3pR3Xf9j3XzDz/0T
DWQbZDLCXLlEszkVZLi3mSkT75pvRH9/NvYGmIIuGsULK0+K0Zu6svadrjn91y5NWRtxHtuGVqiu
m0Zankohqn95gaASBalFtw/3bIPMxUKlrGCiPGVdkS5QRLmecTRd7Zv7Bp+mnqGUi0AwxJj6mHGI
LgYRdtqItXvpsWRKyBUEV9rs6H2TIDYeyPBx37w36ITm5bbURSihlsugvNazj5DV3wcfusGmC0sZ
Ga2Kk2rQ0U7NvzQux51jb6wmzrhsF9qWJ0wESwrfXVtpm+MuodANMsMgw+w9TLwa81tLeZmYsnq9
b+wNOgelnYWqKig5DIuo+6mz9tW+oTfgdBOVsXIwtIfq802g8hb5Se5DD92AszKzZr6DwaEnIeH8
6NnOWW9gOXWs8xbs2Wk240ETIG8hS7xTTTawhDSSn5HQoCZtxA6dRuwk4vmnffLeoNJkUQM5ZVue
RGmYucpwPPN/SijPNvu8N7oBp4T6ZQOV2fKkl7UX4hft6b7dJBtozjLqp4zCyFADuA15gxPbLT/u
EgvZQLPhuuwHuehTacf3UdTfQUNVu89ZJhtk1kj206SpPg10Em9KNP3EeE7u9k18A83MtUVB4744
5VjfuyhA3IPGbp9VhszDEwqPoTqOIJ2lIRr8BF1Oyu0LqMgGlx3Vph0gC3/KRnSABqPj1Ff71I9s
kOmCgZASV/o0utNYmiRWOx0rsoEl5K+h2ASdlidUqOlInfsnBLR6H+bJBpZZAz1KKnBo/wmVO6mo
gzqY9fscoG1vq4sgT1VgGLwp/hnr5qQ12ucO4g0kI9SUZU6ZBu2bVOIbHEO6ANf7dPuh//hR3I1K
xJtRwehZ3twBgF6TUJN9AscbUAYPxf8+AlBO+TswylWS9dXOzYQu6yewMarAY29XTTGkPqk8/Nzl
sdqHHbzB5DgUlpAcBpeBJyW/ggL1TpFsUNlzArHDDGoyluEAuWjo9BNVuY8E8QaXUOJgQQ8gb2gX
RElpa3LI42jcqYcbbJblFJVzRPQJ2oFtgsa8hNa3YtjnJz/U5B7pIR+gz2lSMHqNxhemGj+1SyR2
Cn1jLsvMZwPRQIU+UiyJGTtVS5ftEzrawJPlahxaLfRJtKQ8woHAcMC21bvgqR76nR+JJcQiD8EG
gFCT9VdZNbdrmT7fJ5g1I/44fCA+73M0g2BU1ByW5pVoft1lMdEG+d6qJeS51CdaRGUC5ejh9TAq
tXP0DfajkTRlpWvgrHlJtMmSXO1zwtEG+Hk9Omi+hpHLtjzO/tosy05Rb4Dv5yweoRkNsBnVOtH0
/dRDfmyftDe4h8MWs4lWq1mNHh/1zN2hn+z9vsHJUx1pWkVNDT1Opxo6ypNhGY5DrHZaiPVM4GMF
1J0RVkctDB7uivnKfqukt0r1t4re10oM2iBeEjisMyy9PoV6vmuMuV+G0x5xqHgDd+TVMqkYAFmb
BOdJt8t9UPEGiY6Nfac7D76Jmm4EDs9ppo/7ZrzBIlShndJ6ACwu4taO93Qunu8beYNDM1M0TgyM
WQtHlN5o2v3kelftZL4NFCfr4UTQBFtYG/bWq/umzXbRB5QEnyodtHvK4BmYSTb/mPcnp3d58tDm
+HRcbFjkfQcwhFNmH2a8JMtC9znGUGF/OrbNoecUeq1AGnXkTwups6Pqv3V85o/RAr0bTwenVtK5
bh0MnrvmnVQNvtN8ibpd9KTUBjImFn4oYxi+bxeVDHq6CnlEd5lfpTbAafKAVFuD/8rhaNkvS1b3
IqWy59M+HVcb9OQIVVGZN+A7mPJ1haekVPP1LvioDXzqQWozdKDh1uJrbWZ3KGy1L7uu1AY+NbRs
Sg+t0KfaXkk2v5ynZpdBUNsej7mkvICTYsAnTl1XbmmvEIVG/H0y2WCogkbWTlDgwTmQZk5lvsxd
Ist+2qmMYrOfCEilnZZGpKGfeugTb6drOEczvdo1fbHZ0gJIQXJom03HXon12Jn6Fc4W9PskLzZ7
6u2ip6o3InUzKa8jOPj3amhD2OX7KLGhRQnNv4GEUqR1RaAFFVX2fiQ82omjjRvhEZyG4Bo21kds
eV6Z/mMJRyTf7BK72rBj3yzQzjYiYHT8I5ddgqd9PQZwFvgpNfaZISNbbQXR8UHTDFoOY4v2EaPc
EKNs6yKaJhjcjPW1Lu6XqLjaJRC5YUWjSIAUMpiLSnWvjIpwKvQs9zkUcgMhOS+YZNDFdxriMNz1
CLm7Fmp4+xwsuYGQQE1e2bCItCh9fvQDczfz2PKdo28gVDno0fQ+iDQfGnsV+7DcwIG5eafYtxCS
TYC22QIsUDYOByrz+aRFOe2c+5YbIwWnP2I4Y1XFXX8Nh7RwOkF6ZZ8h3R5vRpmFxkHXilT1jX0R
83w5mrkMO+e+QajjWTFnWS5SXQ0o4bQzV3C+7FvqvurG7919tW28cuBgODhpJlILJ3c/yGVaXpUd
XZIamvxT3BRiJwFvACsqPYUGSZ7KzOPn4DWhJCvybB+uxAa09azJNM41rALOer9uWUtvKhNX+8hG
bLQnchFtkQTTBN3iqk4a0S73KPBop/XY8DvqoF13jmB4Baer0zZS+GhVvq9JTYmN+kg8KyUKsNpw
zvF1G032roGT8PtiL7HheEMhc1jmYFarwha30OI+XWdI7HQ4th1CHGEbQy+4SDmb2h95Dd3Lui7k
vl3lG50phrxopxwEM4XeHjMk6+sevL59RnvbJRQjOK9ar6i1ag7pNNYi8WIR+9hy2ylk6Qynd8eM
p3nf66tJGXYaFKpudplAvmF6Bv16pWfA9KGsSNoNNJw6ZncqJN8wfTFCQr7XEcydt3BOFY32eS/4
vqY1te0VElXbdnCuFXSGD+Qa3AJ1WMhc7fOx+Qaq09KKTvUIwFR0/UvN8/wIp/XrfUy/7RmycEIY
Gp1GkfrRvWnhsO5t75jYFzLxDVR7aNNvyDiIFIX6Y9U18Q0NZb1v8G3LUG6V0WhRPO0NF0c459Vf
6Sja1wsLPcpPPUnaw3tbKjGJdHZI/6tlhl6Vsil2leSg9/np6BUrPTWWihQHFV3ZjMnbaKb9vmqL
2rYOOR3FTQlHqFI4wjVDEz6dEwOvgtgHVbaBagYvzoAD/DFP4ZAHOlg3iwOcMs/20cy2e2jImqaE
Fn6esspGbzNoND3iRsV2HwNvu4eU7NkEZxFA36G0/bx0xXRAdhr2eWVsg1Vi4mCnCtDUFkQkyFZF
GinNvqHxq4D/wG/atg+pkhRwwp6ItNddl0xd2z2v+DTcVHWr9jk1bIPYSWo4HN0AlTFM5l8bjPzr
2MZz8Q3p/8kKtq1EBWMSKvOwAnh/jnsBh8vcAZJYoPytbKZvPGPl9D+Q0nrc4EmSuhEKlEbwFA4d
iZtYR/mvYMbHD7vs1LanyA2Fw/B/ngrVF9cNLuRVF/DO5C/dRFNwkrcg0QBvaVgWVV5Nntk0HkS2
z5LQDXBJDhMHs8dTlRcSgpFMXkFfgNmXAd52FhkO77DpelAdzSJxYh0pTtDMTfYhi278Ya5R1Aa2
8HQWejw5N48HCm/T2Dn6BrccKS26BSLBqMvtdV34LFl4s+xztunGHYbDknAADI7VpTMHroRuRXUt
ldpXqoLTUE/1HYdsLPISvD4U4B1HU9OJ52Pu5h936fu2wyjwKhtwA15foIScSDTG1z4Ucp/Huu0x
GlALkI7A2y7DMJtjVEr/qclrsq8DUG37jCYp/MhnGL+bZ8IStUh5lQ0M3rqyTzobvMJrZirn4CVk
KbRjhF8U6oq7xdTDN/h+9Qb+gMm2vUbQRTsUYtXKjlZDfjBQIzvEcR2/tLSgx6zqlqSHYmK+DwTb
FqQBKhTwLopKphQKtseO+eZFPeLy1T5RbQAMQduiXAaJoty0bUJKpg8YQ21/3+gbAItpFBNqwEme
oSHhJ7DqPoHODfZ23+gbAHNQGHgRBvhTHRqH51D3C+kCr4/a5wxue5GgeuSrKeciFdAhgw8OXsLc
HoCDaLav0rVtScJQFjc5UE/aWrL83MO7bOBlfWpnEn3bkgQnccdh4BLik2Ga3g6O4Zesy803MPAn
1nzblGRJTSoZKRA9weEVvLcHH6Q19T6LuG1LUohHGl5II9M4jHV2kylcvw2gqNE+tdx2JkVwuqtB
xMYp9z282gMOwKXR/D/Undly3DqarV+lX4AdIAgQ5C2Zg2ZZsmRLvmHYlswBHACCAAg+/Vmqqo6z
nVVdjsqIc3F2hK+2nZkcMP1r/d/Cfues1zL+uGd/cZt0mtmMqSk/GNMld0M/kJvcSPFy3qefDFgm
eTY2TZYfMoOGusiK/LmelT+vNncKKTQELZExOAgHwXR3qUIzFLVa3XmTzak9aaymzWZRmh+qTcL8
xJPhJ0gg0/t5d+ZkxQ3oOcidpbjvaRS+wBC2DEUH8+bjWR9/alFKRSNz8LHyQyQpetL51qeyzKs8
nFdAO7URcYCBwAqcqkOANHA7ySUvwBFMznvlT71EPLEeTMOxOoC1tR418dVu4t2yO+/enCy4U8vz
iaFv+JDIJSrsQKILtfT5mXee/z6gWpO0PbqVqw89sL/2S5NcwT6ynDdcP8jDfx2uQ4+WtVrO1aFR
2BunhCV3y2jZee6wjJyM17ap8gGASlBJJ0L2URJ134dxWH6cd+NPFtg5MaG2dIwOrYedMHUdPXAH
Hey8Tz9ZYMWaTxUKFtGhyYf4OU2mfqd8Y97O+/ST8bopmRBsjqNDNYR1b7O4Ovolis96rOLUYjSM
0dyZvK8Oten7MpqD/CQSmfw857ej8eP3lyask1w/xJ5Dn/T0tokj/YQjel+e9+kndaiNNMOS2hAd
nHbrC11reVUJsp1VKBL/BGYRnaLSquowbhs9AIBy11bDdFadSOQnY7UafAz+F9C0gkdqH4cVLKOt
ac6axcSp6ahyKZhu0kUH5rjaw/PfHT2dz7MHiVPrEa0Ad+Qbjw7L2Nfbpe6V/pxUqTpvDhanNtR6
WKDYAS1yiIVMYPjwXsUltS05a0CJU3tTB9hOrIE5OwwglexQQq6+JqxtzxxQJ8MV3KRxNQ2mGhtm
fd2E0F2yev3Toepjtv3nQxWWit8HFNZpKkLGMQsH219S9Mt9kakf/nQi/FiI/tXHn4xXpXBSC5OP
DlljeV1WdiVHdLnZg9SNbIt0SsV23uA99TrBbJz1A1ujQwAJtJjqhKLBaDJnfvrJSttOKenBBcaU
nKzJFWE1K2ac0c/a/oEa9vtTaOGlyqOhro/Gc8+uAGZPnycURuazNvbi1PXU5FNYAHrVx8XG1YED
JHnRKXPm7JAlv//6JaJsGsRkjpOse0DQQWcttqndfp01K2cnay2zvGljNLcfRb7Ou6XhZjc0sjtv
ajt133RNiNKWDtGRWewum6n3R93x8zq7xKkDp2ryCPxWDpZQGF2Dc36UvjM312cVjMSpB4eg6aAx
cqkvJI3IuFMjZPFUzuuZb/2pE8cZPU1VBkyGUIwUjjp7syhZn/dWnlpxNiSxtIzQ+cLYhUU71dcK
MJFmOK81GoCc399LacdkkICuXnjJ51JleKojeCXnvTjiZMxqnqWkkjW/UB2oH/APqAeZLP6s8rH4
yKP56+54kqBOpx+E4VarrwF843fA083rWSNKnAzYOXOdH9pBXbqE9d943Kk3tYx/Mm+CsY8f+S9m
/VM3jrSEBkatumzCktTXHNWiKj6KJUn4eBNoY8Ex6wbTkWuVTYLdSpAxsyONgZt+9zQhHwLd2M1t
UxAzKQuybLRFy23ExOjGMpIhEQeRRk33Q48+DCCTAViYFFEYUnrVTFaqoUy2KieHrnWJ/BGtiUJf
2MZSH7+Kj3+yYgPZ6u0xXcPcX41V3g63ogHI/orXmapfQaHTti3UZNb5M0C/tlclEiAW1gEjyKv6
B9jHcV0VktCpe4t8tPitXHO71s9VaLx2BWNAx5ZqCnN1P8WsW2+GZd3SuTSg4oPCygZZPSoHSMXt
BN12i3YdPKPdo9BWxq7wa01WsQsq8PlLP899c0RXwKgu88xmvKgXNzjgXkkPYGQhGrvpy21mOWz9
QITrF6r6ZLzLpjjXbelnli43U+6oHkrv1yx7G5iK9Z1AeAZ5GZbeUbJz8dDi9DUBZSPmcqRNXeNi
l0wGe+nwmVrvjM5Y/GPrCW904UEzblUZkrUiQwHPMhVTkYOvPM4o7VROAW7rq+muC+PCH+aaG3wC
kNoR5cUHDo2HfQ3zAL/vzCi7u5xurr/IcTZRuKCKTeGwIOOjv96yrO0funVQnu6wwE/bseGBm1tj
k14DwItQE/d5yzld+hL86LTWBV+3Wl00JObR65Ag2WAsWrjbRFO4dUBeAGogK/fAXWbKG7uDry6Z
fYmWvJAk16EDe74UJA7LBv7sKHh3BFWqr00JHHbEIYaMWZW2JcCQTH13ifH+2bY0a551xbWbQQYA
76YtkcmxApYQJXXSXKYW4MxvraF992shItq6A4zkGx0Ll0b4Z6BBum696FZcVXwMQ2X6qOhAR4gJ
oh8Evnc/5rBrYUz4yWa/iKmbpCvaDlw8pKdkdoxeom2xvCvnD27ozxhsleiNEdEPO/Q5LLpsOpUP
+0R5UGSvxyA/Bhi4mo3eo598ytddM04uX69ZOyXxfOiISJdxH+XNkpCS26Spxp3I2sG/U9Qb7GM2
1KE14JwvVVpKW7+m6zyJfWeWTBdkJnjNZy3a5WdscI/edGeoqnHzhjhcjQSg3hs0sRv6mGnonXGB
c2P/MABifeVjST7lNO/Z2+QdqHRAfG0/KeDQu4QFAexPXG9PTMa+fqvTNGHHWuSN2Io6WRtd3a79
tMgbv0jA+m25siqX9Ytt8FLJW7Y1OW2vQLNZ2770Mp+brwazA5v2c7eKttlRgEmnq76rERyygyWv
7vQOVMfUf00jYrb3NZqdek5NHomuWBoUkUlhE7ZsD01cYTne9VgZ4rHsvZDdVmD2iFZdILSjbtUB
2O9hpheCOBCujmh1TE1VDKAO6V9o31IAJNYgsiwKFnKAWbJiAYkfKHNhgcl8RQoP3AuHFZs5RAyA
ICTdVJgxB3u/2CKmCW57AOLqhWMqzR9nOvr0NUFSQk2L3A0zw2/zzrNf/TIn00PbmEy/rNMwxUMB
fKCydxXp6Prd167rgWoLRLXHvuJuBoFKK5CiCmKbAZkKvk4FbAIyzImkN9LFxIFQiayDxO3mrErg
I+gpMnpeVusD2QsmU/bLRjiE9ZdmqvOpPwiJQv8hJtTMd9p1dpwK2a5uO3AIIeJzAzID+YHHan1V
ZGvG26HA0uDzT8D2UQG31QRPCv6NGFf/AyDwucbb3K0knouoHldqj1KrJdIgCqm0vk+bJNI7uvCN
XJKWLVgvROqyuoi0r96C7F3zIEXv7f1UaU6PuDc1+9lnbIjRA5jxrH7GQm87CZysHGpXABI5gseu
2aZX+KozT+oC+hA08HJhbqS+FLa39TNYk9NyQWZq/IvpPUNujOZtI/2+X1a9+FL5lbgHqzHP3Jqu
6T/APKSNS1A5idzV/YZEoMJMU/wgGrbYYuxDS5FEw/zaf40qm27TA/b2XR92M8/TTl0HoTax97FR
6zWUvoiTgtLR2CNswzELRYXaWJ8VAwHB/AfvwTHlxQgINoqTjZ6Z6grbgAgkQWeom3swPGdM2VW1
su+Aj/XjsNscgPdAcw5iVmkxUnzGV5OJ3Nwj1KKbxmNDukZmxzF2c0b2cR1H7TWdRmLCvc+cpGOZ
GwBft9tk2/CsCh0v/QwDwRIIQl4mGiGdYjemeLhjqdXH4bpYtiRSD2rJDIYdeicD1fvNo8g3Fgsy
Qcbsvte+fq2iiWNLACoxXd9jXPtWfaQXdO6NeZ/DlLYasNqLPlrH5YLRzCdlHZHK6wIsQZ89Ehuj
d6AGYByIad4HHOl/tdXmAii+UI7yZ8yAhLaFY20eHUCEtcC8zqlyAOCPY0PDj6A3NV9XVAZy1Wmx
+aexB1z+lpEwLaRctGx5gr3FhklAFgrjcWueV2/wgpTULCKey4QnCBItw0qH9Qtm9S76ZkUQtC46
Csr4se7ypHnv8n6cn+bMJlN9ZMCzZ3Gp+1TnN5zorE5LayfpTNnGamovwri2JN/lLh6VQ34QZqdH
HwmHKZkxzcZPQPCn9rLK1yV92IhEJgGYJS0YwSVdlhpJXWAju6yI4hpROjiojtaXEkE/aCsSoFj3
n/NxwlIOPHfDl2/R6l39rjqwqxX6MQZvQ+GgxnevuVQgxRSR77vka+zyLkHSyAxe6lhUmd2iCRlM
YEjFe7ONSmK8BWwIeeF6Frprnro5fYQ4m+Sf2w2E1gVPgsYaRdhUtyPKX1mKz0u3WqqrjFW8+9Jv
lo8/BW0VDQUbExBbiz5HkM7PltdYBhAblvbt1zoAxl+jGxfRNU2xKl7py8E0XYX0jATu5i+m1y1B
7hFAzxFuYLoseLWq0Ir6CFD6JGjZAtvZYR50PIrRXwAGjMUOasaxuGiHXlWXTWMN7iAyOuIb7DlY
9iXpMTce1BZ/YMTGDYi4lzAlUh5WTf0sC2aGpHodtnwyD/gpHJNcZfvBXHsEXtBP6cAQAJTDmRcX
YhjtVEY5Yir6sgN7r3qcKrbOl/Ha9/SAXKBxwobbTfnzIpp1RlOiqcNrtYlZ2iI0UTIsyMwgE7uN
NoyJBxI6mM8KpfMN8TttnfK+xRTbLzkuP0x1x7FquHEYsSVhLZP7JDe1eDcSdDRVKMJz/P2hg8B6
wQesUl+3AFr81YrkIP5Sx5hPfm4TbtiDnBfu7pF7kri7FcaW5gpWKIF2OxyffXa1II5g+RWrbXR7
AnIpt4WzcTNdVC7p7ItUwG58TmBKbB4dsnrsVExoJQ5fZGukvoAe2/i4yAiCM77MBJrp24aMnTHe
J7NbAcKnEAn9k8w1xYbe1V7xSwS4+VZcDHXXozW0bSI7FIBXW/4eW9lxrK+yHr54TCK4P6jItRz3
YI0qPAWMZ62v1w0ZLt8JzHsPAUctfiNsBFS4Wyz5tE4WzQ9JO7f5c9u2nRtA8Gczv40k4NOvFHSp
7l6iCEEPc4dx+L02GmPyA8Occ3QHxXmCHsqYvbtqivIHhFPNKw5PPiL8YiQA9VxChM6Wp6mnS/Mj
gLiNy8dUL8O9QIzCgNHWh2W8raPQ2YLWjR9fkhXbyALRGoJcdqpW+mYmzZocnW2lfOLIGhpk4WSg
4F0rNmnMAib5YuHGUve2ck4eDSDxkS4cGbPoqVG6pu8SWWn2iJVPr8UIA11cYFkUeCvjjpodWVxH
bmZmq/zLqBDvgDk742qHeK1MPa8jQz0Sd3nDIDCbWNDVZVNsyR4i4xeUni0S2Lq94zqSO5e5RTxG
tUFQzuxqJi4Aju579IKteX+X9JvckFGyYfZ5WvOw8nIaZzthtakrU2xpZ+w1Ib5JH8HxQ7ZQWY2i
X+p9FmeWPaIMx82hW53ETOgZSG4HtglOjsogd2BPlHG12aGJmPk9QA3NeIPNp3BXIqvjdI/0iLo+
dAlG6NWwjWm152zrcNgVbaxvKifJB4wUET3yuh0YIrIKPEm5XJKw2GxHcd7t7xzMV+bSNhs01rRB
NGtdWPxCpGkgszm9W3mWJTcDgSSyQzJCp/Bj0YYkiqRGDs51Nady+lkjV8q8WAEm/H3cYxeNAxxa
ZUCBVkbO+9kss7tJPU3VJav0gjk/RtrUZcvmeL1BBykIFB85ACz/JqdWrYes3dz4JDGKAV7otlgf
5wSHmvvUGaawtUKyUeNQMaL5cIvYQ7rduRQ3euxLG63A+F/yULNo28HO145tWUVB5KBu0jRKivOK
HCciGkcgQDR1rL5csSKC3jJMGi4Y6Mbfzvv8k7q8phXGFXLyLvuV6GvI6+ROjtN5DQBgO6O08hcz
Ax0WK7BP2pD91ZjCm1g/hUxVD2f99tNmHcG3WY/J5C81AtKuaNN3Xz92zH8Quv7myPoX9Z/TNtXa
gywfQisv+wm5k92epciBK2I2g/wPLxJaqABzrHdLiuDP6zYM8DESxKi+t7nEWauban6HeC6zoGCK
rde2lgy5AaGI2ByQL9JmaIPbMTtk+AuI2qqrI9VTropOKoQH9T08rrcRUOjmqnZt3OC1NtDEyBb6
P5FcPyqI/+oCTyqLMEuHpe5Wf5kLHB8Obs6X9cJUsf81kSWWOwmIyp+04P9FoTntm121ROCOCebS
gXsXXfXtlEd8l7QxmXb5tKEMU/BqYxyZfVuErBTE2aB+BotcHHGUxDYSCqwY3uxjvkTzYe0rM1/k
AzIablJXRbJUIzq37J4tMsotCgJzP5q7liKSBTvrRdlsAS3ZGDXfwzDo7R1gLg0OD6bJ9NWHv2yK
dqKSOFXv2y6yku/7derEjs5NQFQekrMMPcq0puvR1XPsn5DEA22j6FM3NGuBTBYAuXCaxfk9HHXC
YxRi9FabpiRV0NOOelCH9kONoBp3xbI1d3dDltbggUlv/Nju/jYk/h8g6+/d+7zY+f2/br8r818H
O759x6Z8/P+BYP8hjv3vCPu/JzEjs7hdwt/o9R9//R/4+jT775THeYZkYBg5Bflw7/4lcphmCVJ+
kbOK//ExHfwPvp4gRpoJZA7D2/sRo5t+wGn+h18fZ/+dcEIoeCRIAP/ILDmfX49iD0ddirE4w0YQ
++0PiP5fZ84G1dmonrt6r8nWoILLt2May+oPSt2HcPl/R/4/vgVp8Aj+ABQWl/T7t8D5RSct63of
ZvUYYUFXefu9WcUtm5p810r3KUqmX395Cp/+/ul/5ef/Xk7/+3ciuhfmQfQL4kh1siaMmRrHuTHR
zleB7wmUpcc6s9UNN9v31bnkdkWuzh/0zg8V4/Q6M6TgpVkS47/TFgXU0KDfGgd1Jmq/xigFXvWm
3oqcJ/3h31/dv7qjWZLC6IOcYrxEJ3NqPCEFsUbS5y6sxn9BrSDaJTXp71CMioswVvEFqj/LIQxj
/4d16p+uEd9HGaeCpoh8IadOpHwDFEIylBOQ+eZQfWBL/HmYOCc7WUGs+MMd/X0ex1PE2EH9DbXn
BOEbhJxcJ8rgH7llbN7DBc9L1Rp3GGLR/Gm5OH1uH9+CP8iKiBORnjKEliCw2nUpEsz6tbrNxr7Z
RQ1V+3//zE6vhXOBUpvASOMU4Jn4ZA+EpL/EsLaaUcoawycIDNGBxumfordPn8/Ht2QYa6A6UI6J
5+RbVNwwbBxrgzS2LQH1MPafJ/hDrpSGdek/viCBrwF5mKciQdXu92EtE74grm40+xDytMxhkiwQ
3/if9bumCS4oQ/Q6gpqQ98Hz00ZAJOD1NmuV2Ssfi11E7FL4sP1nDIJ/fAuy30mc0CTmpziwfkae
C8UZfw9xLS3MgKPqgObp//AVwMSAuR5TYI6JPc5P7ZmBd0wPqJzvtc67i65Sa3ysUHZlf5gePobF
XyeiFHUbECwwOVDCMnHaRI2HMDuba9SSiVn3A1nNBTRv+VojjLQtMokC1r9/Ff7miv3tGxG3wgVD
1greWQS2nC4kwzQivRTlyxbA3aLXSA1HXrI8pJR0VyxV32s25MdtaRB8BlPCNWV9eyN8Hf5w5TH5
W9PKX38K8obxvmB1RDQRYempS8cwsTkBxW+PpC6GXEkzOVS53SbGS4UYXyV3HGTNZMfajsFaJud8
+FJBT88elsoCEBH1vn4PhJn+ivZ6Nbd69X574cgoXj5NWEuHq9xEjZpQ0gWaobDei7bs4PF6jFbZ
tdjMpb4uh4ltwMp1Xn0ysfTuMHo135DJDei/SxoAPnOq5FOC8TVcoIVI0GNbL7Yt19Bmzc5Bnl32
HXKxxI6opjF77do83kE/C28GyYzb3i3YyqI2pBFahyTAob0mtWYoVPLIhGsj6/XadhwRU0Qsgyvr
sfEzmHFqC3ex3CYZXVNIU9kNoEESO2IQPG+mdtqw28yRKVsaTqZnMJ5aFEWJUfscaAe771jXovcx
zN0OuaPyCaWfrCt8VYebCtKXehszpPIV6HDDkE1lK7qyd9VMyg25l+bAe4g+xdQvAy2WNY3oPvFW
fDUClfQdpcuc7SO0Y7BiQhhyhrOP4Z8k69OpFMDJXDOsdFmRbCgs7Qhf2GGKTFOXIwxMzW7IdT0W
SUtR8zIMpW1olcgLQ5TyKh7JIMalgEKNTyFyzWYk5LLwK9rmvNkByzuKwpnK/OwWDXUalF5b7zlZ
axDLTf6YJSr5FjVejAXqZ84h+xBgmwJlDOKPRFKU8Nou9uuDUcq/GtjRfyFTEyszPLovVrP5O8qd
IHkNra8SRG7X1pSmWtMX1gXIKrrK0dOimBE36ZzjAE6jLLpH9U79lE4lzQXkRbIdlnQOyCVE4Unv
adfhyDY3EHAXkeJlrCa81oWQjTmA8dXy0lE+Qd0R5G7W6fzFjNCPj2hfhRwzzq0i5Yp8eKgcTZoU
hKpK7yqsFLyAlb5FmQhi3TGSnfiG8Gb1Eg0h/erRFtkPnzKXoir5kJPKbLcWio21+wX5P8e2an1c
tg3NH/HIKNvBOxUBoY5tkYdmsuYwvFvlAUZEwmnR+pV2qAUsrj/OIt3Gg0RtNS1aKKJjSSXX8a6y
ZsyQLMvFPZMVS4p+Zm1UMAg1203d1F1862bkXlevMtvm+7rG4QzPpk7fNtqrJ8jYHMfebVlJkeV+
jRBrrd23CMG20X5UsXgIU7dBIZlhrkF8rB8/N36CTt5UlbqfJtQEC7XEEKug8I8duo4a9wR5MW2L
OevyJ4mMQn65JjhfNfPAHBIBWYKwU4TKITwRsN3XaHO6KmLAYsh1HjVrB5dvSpN9FYG/VFrEMSIu
fWz4Lc5t8bto1ZbtLBPVlU8p7UsItSFA5JuXqPQQAlMYOubU1Le6i+OoRGHJbii2xsIjWjWrdlFL
W0TKjaProbZGjSkJ9JNrITFf7T9EJ41otmhsii7KIBMMZARmFGr48suzFckZAZNMh5xMniMRniPT
2LlZhyuK1jG8lP6jLDuBJfoW8kz7eR/PhN1yRJv/mLCUBQQOZzilBvgF3i1zw5dkRjvPcbaUvQaQ
h79JTtovW7wkr/22IuoTrW8Ijw/1kHY71dTr5x6Kiy80QgMuyYaT7zELHfYWpEXI4R5VMJzSA/w/
r71Pwg+PE+9jBncblG5SLRqVbMQwF4hJ5W2pDTSQfTLR6okkeUtvUP4NrkQKe14VuMPk58Rgstjb
esDg6TEqkOpdc47KXWvSXzig9Rz9VE73iCcMKM8NHDHIl9zZ5ML1AtscnMj1V6Ted5BSBVygZUCx
931ubXS9IT44LiArx698E9vLgC6tvASdQinkNdNelrZu/YT5I2A0wvLNmstMOXbEuyxY6XK9ft8A
Ho8hDKOgX/Bgnbm2CQmPiM/NfuWjVgxTMXYBZd+08MPUrlc/OOaAt6iT4PklaKR9QAsIfKRIeofI
U+c5+KwOa9CeJrCu7tvJNZ/ymM5QklYkDSNsECHehQdV+IddTARLRtbmLcaGtX4fIdx63k9VLD9X
eOfrourQbXxEqEutIOhPdrhWMZP30tGWH5cknbIyND3ikqpm1r/ipoXYzVk9HcQiWniB1lbTTwTu
zoeEK3CAoXr9XFanPoHalMlCqJAFqIzzjIhkMrcowHbRk1+38ALBa1lKXVG8+gNVyVuNNShcIkkV
NZiuGiDYqTAEtPvCtwNzDtKsLaIyF8yXst4QLiCWpvvk+lGCQNDZ+IFsqlGQxPJIHxLwtKDUTZ16
RMy9NgUlDWcocq/9r1wj6Q2pmhMbyyaLAiJbEicOFIc+sLSd7Ata5TGQrz4N/CJljfqatQBkoFYf
wySso6X90oMKg44cMSHWsQlJ+IXog4TvYKGa5hs2DhW9iNIe2F+18QT475m0Ds5fIfW1wcnlEeAK
DO2AkNereI1SBTtTGO/jRS5jMSBS9SFPLE9L2JSS9Fb3KDMX1Ua6CjnysbsebB4teC5N9YDifbNg
rrXkdhYiZoWWlXnGnCOTAgt7ftd5bL1KIlz6rgn1x17N5h3pLzkyYkPfhWM9Vfazs/2GIOd+aeQt
/AerKaa5mvIiGB99m9mwvVgikIIUmDWPsDqwe6aRgo24tRkrS9b0l8jExDo1ppCfMcbi+VtIA5rG
0pUtFW7owr6maOT7uZEKwJue2bFUktIvUxjhKtrmNrqHbwwMH9FC5WXYwt9jG0B+MHgtNEKMUBIu
EorXYacqeCRiw+JPql30O/Z2bCnqmi/PUaX7sbAVMbdITkaS9ZJl1bbTbtmGQm8seUCndPQUDfEQ
X+bUqxuLqiaq875xP6CPeb2z1GOQGYBuLqEIZN1uFQs2fjKDCW5Z8gXKrI7t5Vg7WmG1reQjDpjb
BplAsc9Rv8LrVlWIAtr7mUCNyNAdtkFKpRxGVeWQqpUjxdUXqc+7SzSRkrhoDeobMHt0eF9FlWWf
+o+Y0BK7rFTtoV/Kpy5G/1cpY9b/GGgMvXKtTPwJhrstKuWWVJAMZ7+htbnr2g5+EeBKdps35nnR
Q3Y7w8ajjzrSVb9niITWT3arqCkB7qjsRYR9A5r002AgEw/oefjoKaYJ1lAoctjIqnHdM5cPLZah
rCFFLQ3yk/hk8m0Pt5/l+9mmqin4ODV1kS8z09h4RNlSro1Zv0A1V/AkFGmlh6aUVA6umHKfwhGV
jPx1QYDc/bJNuSkyxBJAkLUzBgDufvSDEFggCijqw7Odh/yhX2I4dlYdj5DRUuo+iQFCzJ6j7ATN
ZZTTYQ52g6pTtX13GJu1mQ4EGhjUaC1VhBOnhKsMXOvpFrSUle7QwDD/1HOTYM6ASbDDRjlEWFG9
2ChWd4QHFxm8Y29aOLuVTjEYs+CGT0utUYUoJrgosBanXghYBiKYkthKZXxgS2LJLmxmwcGi7oDE
BBtIPGI/Z0lZ6bF9hiDawn6WmeQSHvIKWny9hhFCuBx/zsbNN/Cu5NOu42LuC55OzXvq1/HeTbN5
Icm8PuOuDe8agWqgxXfVpgomGvVjM838WOcVfGkVFDlRtP2Yf5smFO0KE2YDu0tI8jucfgA8R6r7
2Ox821FXZmEVoaBsHcyuShYS7zpixmfnwvBEBOpuRY487y8VaDtva0WHtLBTrS9zl2EShv2X95c1
WosxbfYe1wGLyHJL7UyglDdSfFa6aSARR7BJFTxq+61M2mr8Fs/MA1hnV61KCMFpVpi4zxGkTRJb
5nBn4uwAiugzxhcMCF00rr8AX8XWVyKo93ua9D4rE5zeMMVK17cHrX13k8xiwEwp19AUAfD778rC
elP4rbOvm87mF9HMcFegFym81egWX8pmzOLbEd676yih4Yl3yjM4JQHUvF4WwAj2o6uzt0zq4Sph
22awGlH7zcLazjGr1dVNZGR/XweePLFc+fsmTW0KG1OnPzUAwS8lQDYJ9tU4h140jA+/8o+ifgl1
Y6oKPk/r12bKIUO3SJr3xZyMjYWcbpKfFm8CTiOwWJJCEFr/H/bOaztyJefSrzIvwH/Rm1uSaaWU
SqacbrjKnKL3nk8/H6t7ppXMnORSX0/3OueoSgaKCASAADY2foR+LDwKedL9rgKCALtpMwLaLo04
sBpcwiZtwpTYra/61xGyx9cumm9mGgnBH5Pn6ssgtUlwnJv4AkLxXuXpYplN6I5NnsruKKWAWDN6
k58iVUy9jWHmg+8Mfk9BI+1z65CVXvYzNseuwK7ppcScBQrswIFH6lTAbUDwxpmXjU4gGNkvuEBi
Oo70yiRi0hvmNzJlmzhEq6vxh2fkEWgY07e+KQIjn3CczInfVBqjnzhPWeUQw8I6jr1BEBGF4XQH
pUsX2ornmb/6xBMrCvpSxXtdSsSjVlSNSEFmzL9pSR+Md1Fhgt3HS7byJu4shmhXnYQi6EC+QZGZ
pvS5oKf2CaTjmLCOuordvFKE7wWA83+scuZhMsCjP+JRhmKLoU4fQYmN35kRnX42FDBkNjCl8I9X
lVWx6cBV/VIADP3TdkNcsw1T1rimL4SMPdP78s/IloLD7YBj4L90XGYlqy+9xLPGqbLc38upIgWO
aYzdG3XR4GsrqlQP/conyw7YMZAckKW6jNWxvBCWgNrwXQ9A1H2TqWQtdMJtyRFAYY04L8Xqj00h
FYNjBj5jroNQI0awMp2URdXkarHRce7jJtbTgKcYKDseBUlrVK5cZwCwq7HuXshzgpSgnox77oEP
Sa5SFnVud16tcZFRhnhfgYbtt8ZQJ9OXWPCBBEw6NXnH72Oj4YVhGv8YvHCeRCMc/hGEIqqdRBv6
0E5iaarReV8skKwOk80AjzJxyk5XI0erpujNg/vwhxrVpWKregvAsZbNSHdFAn/Qa0XaJZtcCcrA
aXnB8GsZDZhfJSr9sbgPrVo56WnhfVYjr8+U10YqPV3+bPiNOLl921kVQPeWRhLzdWq0sHoiBxEo
rhVlzE8z+OxXZpKJhwCol4/nqMqfU6wOkmvJQJDvu7DGIZppUmpOmIQAHfO+GNwhkIbA6UaT1GZR
5epwVKNCp81Xb4TGznzwBHZqDNEvXY5oE41S3RydcIoyyw6DjH9bnTFkthUO4knIx/KLIJYiDr0Y
8y/iMKkvEeALzWn0+aKKgxd+HeKgssgLQpnfRdXwR7YE+XcTZTg6eUx4A1E6rCu7qHnq2zC+JzHx
DL11diL1UefIUdlaTqrH/adGCT7RD6sSc6dB9QmieD22YfmzAvC6kgqkVWCoJOj8xEdhyBY7FCtn
hGQFZJW56zFVVAWsbHbwAWmU36SoNaEimDIt3ORqOmIBAbZbm9GQOClbpt6qV7N/nbAdqiyG4pas
SY9pSUBzKLwJPTO6T6PM6yp3MtPOpBQcdFVrayZcaTuzDYZhxGX3iQwezTf/AP0KAifPlbzh4RmY
x77orep1CIMWPD6Ff9MFsZmQ1RQBzTRHD9649rUK+oEpnAN82CA8YzKAdmE1avuUDdbk3RXA55v7
YEy7KnTFBJbyByuZUEo7L0BxeLZVqIXwpWqMqX5SmiLr38xa15MHv+gb+rB7+jyNnQr9DyGB6Mvi
sTC0oi3tIYsB3XEDAmtkTFqSTeFTAYacTsGkMaxtaygSD8tmtCzqUI0XDDhIQS3EMr0HFNZVoyPq
ljd0rlxadT7aetdYZDbkmoRWYhftCBTH0UTyCr+GtrJ8cUupqWKzxKCvla0JQJgxHK0yWIatxUIV
bK3EEHNcTZL8Iwxmfeoyv84kXly9oP0KYGuZdmObEy0OzMyOcQkKyUiIxQ1e3CwgI0PDVMYRtGeX
8zT4jA2MDN8RJnVs4l0Ttwy6caoCAyqx37GW/mYOCzRCoj+C+aYGkaf/pN00WxFyZ5l2RweAldyJ
chlBrlD7OfWiqGYPfoVGLSlOJgJ0kFHocCjvB9Mv+1eto9+gJYVG3h/INH0AJMrkRPOcXALBCSAu
n6v1di+oWfiCs6rjLxSEdRlMpz4FrpoB0vw8Cpac7zylNMu7uNK08HlguDQ7oQ+KxYu89cy7IR+n
gUdk29Zp7IweuX83A4gG2hLLnuuK2xLDZZ5dlo1k7JUcjA/ILvIYjpZaqfwtZcTNMyWenJbNoVZA
De58rYri4TBK9SBNm6bTB9/cha3UCKBS69BXyBXHStV65JB5JRmJo4h1A/597HUsLPDNIqnue6NS
8MSdoJU6Y2BR/3ra6EZKFfpfRb3/jxr4X/+BASgUQP7foAG7+jGFCTiB/wsbmL/+36gB2fyfeaI9
ZBGyONcwZjjTf4beW5SQqL9aBvPfrflT/0YNaP8j65ZGk78JDR5VrBlH9H8wA4ryPxRFJEmk2G9R
FbKMj2AGziuMmk5tBPABKQGDShnV4AVWTKFhIJJ9zG+pkWVwpqBpql3LrcmP/gRdx0pF51KcShe4
hCiZWoi05OEqBMNr40YdbCmuR+33MIcAiZ15oaC++KpVTb/encQV4MB5mXZeHqCImQfE4DWmUtk8
r2qKYRaTZQeFWQKyfm4ofL6WoR6t1U7/Fsr/U6aiSsvxGoqmgv0QdR0fdi6Hv5IEKZCe7g6P28e9
u93a9vbutN267vbk8OeTy79d17H3fOSe7rYH+8DXnE788ei6fG7vHvnc5siHfPX2cHh093z2xDcf
+FLHOfDTtjubH8mPn79km/P9h9ft4+HAT7P5cfZm/vT2sHXe+BJ+BduZ/4aP+cPGtp29s0cuX8tP
/LR75MffuS4/6o2/OWzszYaf+M092YfDq33YOHzPZrNxNo7jzF+24fv5efMPc+754MRK+I2eZ/G7
vXP8sjnOX7o5HuyN8+C4fMyq97ucxTv8dtvN/t5xtofTdv5F+d12fOez84OfuudLjw8v+/3LvE1s
1Pzd7umU2rPYF4e/vq0Yf0nMbpyYtSitp1FVqyJR6Wn7+HbYvrKojfPD2R+dlxVJf7mjbklaXLGm
xuFSKn3auk/ffj769qO9+f7giPaKnEWp9EIHl2QPsIAWgTHL4Yi+HZ6fOWeH/eZI9ncn985xVlqv
F2XiS4HKudJ7UlNGEwJP7tsr2sI53T4j7NxZ6ftSwny932FB6ZqjnTJEwtPd9m5W6O3p7//57+Pb
lrvxiK6e3k7bt9NjaXNxTm9vnKV9v0OxDs+7w2632+x29/YDGnZ07vao8/f7+7/qeG87D3vOm5vH
tXCdpzvH5n5ujk/O3R3ad9yvAFNWFWE2ju9Wo4pd50Xsl/vNfeXesGNrWq0t7OvSDlnzhr4TMWHJ
CcGwQ9u3R3/DteS6P84Xnm175n8He8dH8632bVZ4/LMvnN7+4+73+z+9/fSypiJ/qcZvKf/CAKeN
qUTprJSPh9fHrfNnfwjt7W47b/ppi41zX06zmeRgOIiNjQ105j+6j9tX9/XwfHK/5di2nf3t7ueW
H8BSHnf27vVTx/a5WJHnww692xzR88LePPyI7OMLR+26su0+oRBvlv1584Al2br23t08YYeOp9nA
3FbVv9Tet9a5hM/kdFpLaCoG+2R/w+Z2Nr/3993Wfv6XZWZ5GNE7x73b8ktssLu3fwMQJyuXZeGD
JmPsx37e6m+Y9xO7cJrt2unFfXSdu8MBa71/47ZgrLH4eIndZlNiXrdb9hzXs5+9gPuNw9m+uYfH
Rww2evP47Nv2V7Roy5ngJTZHbuE3rPbR/mvLDrvD4+H5n4Nv//M8/9Cfr49vof062T99+4Cxww49
PvPHf/5BG7H5e+fhBRvLf5/2L5uX/R8Hk79/sV/xIoNt+/aOq/r1/uHh68Nxv/l8OO5/vzzhKZwn
3IGz2by49o97HNH+6c594Yram+PxHpt93LP1Lrv6d5tZ+R+2G+eKRHzL/oRfPt05+80DV/3vF355
4a9no/Di3j19+4YiOr9XTuS29QLwdn4ZTZ8uFUZf84tt7/gH3d2dXFweV9923OO/nJyzogcgS2/q
ASCoc7FxZxhdjlhksh2nR+4/V22WOnvv0uYW2T9nX4+55F4cbL4Q67B9nr0yB83B89Ez33CwHwgI
tnw0f+/hsHvgv/sXNs09Ok9/Axu2dTt7TW7UAzf38Ddc2B+PXMhZ1bezDj5uZ3Ma2HtUiO3HWm9d
7PHdfIzu/tuJSMfdP7p8z+0DmL3Df+7kDJpSwS5Jhq7LOsMUl0wSHT2LvthScTWpbpLgLDrHoFt5
c1vK+Sn/WwpwRmMG3spg9c63O/fqgtZkkmp05VgbjxSJXVFgfPMh7AcOawkfYged5TF7QgTfK0oq
dPRLCotEogXHAvJi86BXt6HZD1tS4h8bsP4vKYoGEJNWH12G9/h8VRIovagSvYqqdiB/FcMyPTTF
MK0o6+XeadTrAQXyCCE8X4bNVZmIAYmOyh4omlNDtegQs+fXdkuBCPStLZV98Hr7vM5d5N+VSSKo
TVM0Z3CZuAC3WRkZzLQj38LoPPkoCqXm0nsYnURGf60s74ooXn68cyxNmV3zYhPlgqRc2saISshp
dVY2bWklL5w6SpMVjqwrO6mrjMAFlKqZEL4sjL9W0DIvZGlFCrWODm0Y6Xud59s9zbHWI6lRY397
Fy/vlvZe3nJ0D9WCKaeNoULXpanYp3RDCZuo08MVOde2UAMXD2cDy7uApVJumsYw10rbSsqgcyIA
PqPbhO30pvjdWqfJtU2cMeaWyLucxvb58++iJ6usdLNmkLntj3Lstl0lP1DJ8RxNNUdq2Ka6YqCu
Ls4EpAwe1tSgaziX181JpCaksi0lrWprVkQjCR3+th/StXf7vK6JmpkkwfjKEoH1wilIUIXEtJ+R
JqrExG3ocXmoowlyhNSvVi7YHNKdm12W8k7U4oKBzQRcILEqbcofg4AmYZhUyi+GpKj3wFfKL/Rt
f7u9umva+F7kxUYykK2P6W6miTelkAhNeVg3/sp1vipFAoSq89AXtSVEuraKoJrgtrGL0Go/xXkB
/svMlA+xsf61Tzgs+gBUVafP5II4S/PUMrCM0s7n+oIyMFgq7PK14T3XVB0As0pSSgK/vHz+VhBQ
VWGp085aWQpzO6wkPjLU1/uTwo72SuW1aP6Lm8zWYQ4tfqK6nChBARKeA10B4Ui+bJd07XdNVX/K
pWxsPq4Mhgh91uy5oHqfr8K7W6xrYuD3GiYj8ASDLqzahMREalYu1OL1O58TSR1Lpe1H12dHsrC4
gWBS6dAowpRKpcBFovSONgXRpigKf5f1OU3FurbzvDjega3vBbvsgC5NItjQj65X5+rooizTITAH
PefrhcCJh2WHl5GyhmpmVqtBfQiUNq1XTlCar9H5zUbS3LohKybtCMvQY6h9k+pWXlFLDOKjmMgd
BfdCeQWTffJ1YThW8MlsqjgHLod8wM9x4HAGjdRYB9hFy5VQ6NLSWDhXbiRYfxDry1kQPTBEU+ig
mClEcBh271vAEoB8+YoLJ4lM4bzq9Oe6ZRbLyulfmgIkz20ZQKbB7SzDo1FWhrSV8BQDJSWnyqPY
mRTQTLdP9ur63klZqBg1dmvyZ24bnnWd2/qJTIOgx5wg2KpG63segVW6LfHqujhgNo4+K3GZQzJp
k1eIKEvQN2YFo8IAflEFjHNbyqXxYffoOKJHjf4qGk7ONTYDxxnXBhjP2Lf059wcy40S19FObJPo
ZxNW0/a2vGv7iMrSC4Qs8cIieHFOAl/DI+lRDzK9K03Q8p7oO6aZghLrRqtxB58ocGWda3IX69Rb
fygZcgzpBsXau6jP80MBYdkpghLhDjIz1RHjSFoxf9c2d442AfQRwKvKwvwNhUkNnYmQcApJ2rdG
aId2I1sdvLWZRaEdPtXm6+3tnX/iuVmw5oKEovAEwi0uY8FW8ftMq8GugwrIXL0sK1dJo84GrfPx
sJNQmgiGHh/6xzRtcSNiwDdMVVILql2gUUF2tUzQ0z4eTFuaKhGQEAjKc9FmoZ8jnEOqPBa2YBT9
DkBvaoOdfxLLeK51iyvaeeXOnUmbteidv6KxRa8HHWslhokngYsyYsBbcjWNK5phXp4TfVd0rqId
KmWl+fPvBHGPwyQIQIolnVgfAb2muzxLxSOzpMxNASfU69ALQmynpJH6j1+Fub8QcjtD50G+HJdk
0KQxxQ3eHzpD6wXMhPwIAVbrFLJWHnKmEwLICby1cbFXNBMwBg9lImwdvVnEhbxJ9IYSOqGo5IGo
osBqQ5lCiVrs1oawX7nr1t+3skT0S5fw4tqZBY3qql8QUAV5d6dDoniAf087hnRg7hsPmDKgUVhx
bl+9K0dKioO8A4GIqcnLUS1VUMoTnerY61aXAWWEoQmeL6+PWq7Qr67mUDOZFvR9IbCp26Iv1HZ2
ujqoVQmWIXzgQm01IDVFWWJRQCeB3xEzZUsuplvpNr44QaTgXq35TUa4tbQtlTfATzihs1PYSEAY
2wjmjLBO9kphZB9iHCV0mmURmvICNMjlLHs6Y5h8Qq1oQPVbGU1YZStMbx0Af2PFrV9dk6rQD2uS
GdCXRgywTwFnWluglfHo1sVIE1PSpodyaOsV23JNlIH+i4o+O9olTW7Te1mepymiSliWSHvQzjyN
34NcHFeCw2vqQCzEFaDh0oKh7dy4ADIOwmFuiahUMWRaOLFu0EOw+GGlm90MrpHNE4Gyn0uBZCmA
1zPEhGnTYIt6DaVPnpofPyAC6jmfhwxTXhbFR8kv5Kj26IDVOoJLDNUmH8zoySv96fvtBV05IIUs
pabicaghL0eGGnJaQtoRg94tW28L8r92YqWbSWislVrMlQM6kzR//p31z8CSeRO8VmARuy+mkSmb
TPaKFX2bPeNZKGARdPCixP5hdynxnwuhNaqEUxEiM0nPxfsyGsqXVIGXyfIh/5lbeobd7f2T5GsS
pZmOAOYDpC4igqlMoqQvkaiCet42JSP4hiyDyYiebFq/NC/YZ0MHWwETQ3aZWMp/mHd8rLWs2AZK
Hz/f/nWubTIHqWsgHESo3xbr9yGZYqwSmmNY3eQKhRBtSBH883EhhkaOAEo3sqfqwqvp9DSGdUGf
xRBWMm1ePchatxatQl+5B9dOk5EH5HJkC/txMVpBjTMRGD4sdlE2OFGgMMqyZ5iA1u2zRhhXpF3b
OyDDKI+h0oK+DBFa5moNUPvSBdNo3l0M7+ChwIq6H988WuMslRiIOHL5cjMSkFH0qMGZU6fVfQ6p
52aAlHAlHXtlLWwbjygs4pzMma/9u8sGHRKUZiGNSGCXg4ekt1RHAn/70VQR+B9awslFQStCznI+
v3dSzKkT6DdH9+NQSU/MNJHBFWfmis29zHTMYsAHaQa1FF5u82LfiUmh2dTouKXDrfXCe2GEiFUq
k2Pea3Qnit2D2WvPBUySmzIwvDvy3UfdKooV/3IRX/FLzOwRlAnItlzMip9KsbUaPyEQ0DtZ2jR0
lmSf1EETu3uNpm3FGXrgc4eqg/BiRTGvXANeA2CxZAWCl4vQTsgDTWxTK7dHEIWxE4j66PZFeK8w
C8Fpa49/f1hHcT5wusI/AnJp6bVbmRm9c4sUrRMBzXK1Um2NdFq7CZeuR+JIyZChQZpuLZ8D5Jx9
+rY4Vj0IGSpoGvlhzCYDFjRrbT7C5Q4iCh4Vhbe3IdPHf65B2EpdrJjYRFuiFsJzkielaUNSI30G
o639DvoUAtbbezjb/XNPRKpKhm9HBXHGDVyEp0FcaoNfwmJRZCmcWVapfSnbfvpZtkbiSlIm/yQN
MtwVgZLv4SWuV7jRLtUV8hECA146RJJYtfMVp1kp0oTagjNOKt9NdON3Qo+clpGgKq0M1nDIDG4v
+NLkzBJ5tFJNI8u65OWpaeMJZamk+w6G9p1Stu2eq5KtGIOLB4fFLEbyt1wEefY9izBPjhpQcDld
TRWtnZNjZmH4rZzGVHUrWvI+lXE3hXZsBuSMjCSp13zEFZ3VRJ1wlhhwZjhanGo1FUacUd62hcQr
t5oPMz0T0aTgNafzMlrZ0SuGj1IJT2U4N8ij8CY4P0SadmK1b8BD05L4CbsYv0oQarudWiWSq9aB
9hIrKU/lwevrZit7nmfYQl2Xn4NKXR0qcGXnqceC0TQJr2fQ6PkvIyd1U00lcHAGyHBdu7b5SWuq
4GbiYNHE6cWn2vwilX7wYVfGJlBGJ3MGXpOq37lcMbUSrSzQZKg6k9yBOVKZdnR2wyRxW4GvnS0P
LzCoCs9JaTlOPM2yyAN5mtt+3XqfuzFSjM0oWd5dE6qtsfu4MIu0FRlIS+SfxW42qiwHQgO560Rm
/VhAe/DQZ4YAK2Pev94WdcX46bMIkYKiQbFPOd9AyVO1ETZnYsLI8H5HjTTSu2d0uzhLkj0FzeDr
bXlX9pEcPahjGHZkE6jAubxEFcK0HXPsem6YcB9RwKwqOiDpxFlzVFdEmZSccYksjWzxQjdCumvo
oqCbwoLGFTbloW3pZ5sy5SDBup25txd2xaaaxFSwqWFZ54Tj+cKiIdMTvxVg7Uhp1PSgh6R7DD4X
gn2Y9n43Y9WJuxJfs/JyuiaXdCMilb9gkoWutE0vJbIys4X0UInbQxuqD/JIobHKwuAzQyDze7ML
hJXg7trewuNGeZjgiw/mz7+LumC9UdNG8DF1sPm79Kxb9MSVUKcYtb6SyrmiofAKARyAnAseMHOx
sdPM2tL1KbQj9TQ5STvJu1HvzH1beZHbZ76wkmi5tjSe1XP5hHwxj8XzpZW94ZeDaWWUOFX9IDML
wk19LX+emHexYlRmDVyEAXDAKtQaoN9jLxd+WNVLufFHD5JiP0weVJh23EjVgu1tzbwqBb+rydDM
E0otpIhpEae6hjWBi77clJ5o3sHXsTYi9eq20cRBCGqIGqRt59tWB5Te9BGCi5L+OcMBiZ6Mezhn
YPcfNZMZV7cXdU0ryFDN7xiCCnU5H0oUmdnShtgtoWle6J5/gkeWJh/iKZt+vrU5UdekkeObIVSk
iXnXnS+uyOpIVwoudzWW/jELK2UL6ZFxEIehuJv6qV1Z3ZUjwyKTibZE5uKRYzyXFxtyAYUMJBO0
mxXUZQNR7lwo3b21KOLKqSFiToyRo1XF5QTBoVCloAm5x0PXGSmkQVbrGnFuhrT1etXLh8+MTaQ0
SaUd1qylMG+QaEL1GQxA+yhsA/w65a+sUpnc4gkkcsn8q8HHrSMem2wpMQkh99Jtw2OeDsHANJeo
Cz2HBlBXleElq2dWHhWCbnsYpH7FE1zbU4JqbU5Bz3mmWZne2caAsQBFSvuWbcy8XlQTN0mq+DZU
hmsJ9jVJs294J0kvgIWBCsrsom3C7oCpbpINE2S6wgnjgqO8fX5XXI1lzIXROTbBpywWljYVnCCM
aYBOa2p206gJnybds9wS8sSNAIX30ShD7+t/IVSfzQrXgdfSQii8Cr0Umkpm1z2bGAIF+QxB1OeA
eUZbUS+VbV8H6orMK88zDD9RNfhUYAt/B2i929faZEBhpEBXw0tJguUnO1rQUX0dvSD6BRt++qal
YuVqdN0e5H5IV7zCZSw9V4UwoUTU9F0tL7+o5sagJCE0IcYgPTHOlia+oPJ/wB3Snpj67W1qr6xP
QlGveL5LqzOrKzeFOJqEwtIdZY1qhQ35SduTAQ5R0vA3kRLJT7cP9NKW8uo0yEMCKyOPtvSvnZG1
UAYEJGy8Nnjzp6ALmFVU59lW9Yb8rWEg5Y/bEi83dH7nklIzdHygtrQ7QZMKgVgRQcz0A3A+hZn2
yWonxj9UlFWYuwhRApztYmd7hQfT9cel/43iJU015jj7/JJ2Qs7UGHVu6i2KIHENgYtJ7j4Pesfq
kxB6lcybereA6yHekyyW/rkt/9JIKPgQ+vQoSygymdJz+YzfCAmTMRLyECsH/vkRF2q/kwPT3H5Y
EilSMkOUcv4m2M8l8XaQrSnBSzK4zcjcbDJ7iDliavpbvdPGYGVjL2+pgh5BpjrD3TAMi42tIzjj
hoYZYjoEO79xIG7cR7ELqTAZuCbLd346lt+L3ih20aioX24v9vKyIJ1UOoBn0ZBIiC0W2+owzNVI
BzkW3UmFDn16lMkfvpKzFJNCP9UeIKaLQIAbYoLS7udRHoJ1jEb1oTMH4fBfLAXmU249aE+Yns+X
UoP1E0ClsZH9VHwClA6fCiSC3RoW7MrNJ7kNpYIMNS3B9SKKon6qpX1Gb78vwotulbQ6WlLqH8D7
DUcTjuEPl2cBnMGCSp2MTtILRFjty2Nezkck0K+/STozedDIe0FaPqifbm/hNV0EeQlZ9pywBJd+
voUpA5h4b0EtY8DOcRCjUnVIJqSuPPbJAZ4n8VhSb3+ifbr4Th9csXIVrlg4wji2lKwTgPglNlhL
4JepRIJvb/AFxjaRUfykmgnEGvAhVK8y85YgxFDD8lUN/bFaWfxlXECENdMaExhDTLRETOXCVMga
6RdbmnLxO4cRzsOnuIxOG/hJDdQxjp/hlNH+C4ODYPAFHDJmZ5n7b8KwLv2OR8AIM6kj8BseOnMK
vklGG6/Erovrzs2DPx1UIQ8AbDiR3fkBe12QpZY6QrHQ15rLAMR6J+VdtGJBl0m9f4uBfJgsIpd+
+VajiTsVQ0UJ3YgaRWMlrdv5k7DJxYjxZHotPlBPzI6MHvjkDd6wLal2Pnlt80F1vvg1FhZBLcS+
IbgN3bCqYLTSjGpHYNjvciNVXNiNNtAHNDa3mcQbYMbN7cu08Fh/pQPwA7EikUklg3O+1xXUsCHT
zULoafz2CEnAuBH9ttvmTA1duTjXjvW9qPlev4v09EkxRi3tQre1rHDTKAnDXYY6XznWheH7uyBr
TgybRHM8fObPv5MidEHMsOQocL2wMvqjCArWc+qxiKuDAuuk+AIFmffBaG4WCpKe20iPuUg4O9/a
d0KVUS0rLbd8aOkD/6QBb3LnzNVKsHplaYxpw3kAn+F/y1C5pVnEE0gwudYwmuldyxCbeN8wgU7e
065f0wNkFFj82wqyMDh/l0bpckZqIZvHyPnScuaYBuGohm46QDhIAbhow8mB4IQJJ/A9GjBgQvjX
9Tu/Lam23xZ+oTLU89F9cBGA7bG1C5dcMdNIFbxMdbSSCc9i5Y0O/EneipSFRVchIQQkThhFmVah
FryQ0iYhDSy5LDl+CHGnMypJ/hiVgzVzFgubesRbp4xn2iry5K+Y84vrh2iT4jN4OJlyirowdVaU
M0A5ShWHUSaB9EnWiq78EjaNLKhwnBh1s1KNuiaPe4HPJ5YDrr64g8GkJrInFLIzxpD7JD28tNA+
JIw2naqV635FFLl7hkPIAJy4h4ulFXR0VTGQGujnumAD1d3kDvhlTFpZrRzgIiKYDxAUBCV2/jE0
nNO5jkaxXkpM2WRVtZjfMaO12AnelDqyYPjPjAkubA+iUSiWBuW+V7R+5RAv7uUsntIIQR3IHTT1
XLwsWBYxcCA7KKm5Y1ahbKt6RWJaZJJTqebi00dvBdMoqEHjiKlpgpM4l1f4Q+wxVNBzoPVU93HC
TLgyDJqVTb1c1ZkUeXEr4NWCOTVWPIeKvuH4JmTdyQDyTgqsJyZtaCt25po4srMzOJtGCtZ3vigN
ptgiZKiNixETs2hbqNUYBk6gMdOrtc1MHeWMibBJuMaqf2ljyAprVEckQn8S34vdDEg1guGXBUcx
c/17EFPGzOsPwoE4JNhOAEWT0aECxI0/X12Sj0mgQ+3vjCznuyXmmUsVo1jJwF0uhQYIUScDx0uG
WHyxhxG0An4fWRGU61R9NDPMN0IYSoePqh9S5hwRJVESU8vUVJ0rfVCYAtzOqkxkRsvrFib5NX24
NB86JpEnLi2aVFyXM59I1XsjnEuRK3RjbgeBiHtjtuyeUdvDyrZduLgZ0URMpfB4oVlo6eKqfO6y
DWFHL2kV+zXFbcq4P7/cMn9wcGszF44+SdQVfb+2PpAQzOqZhxrQ+nquERV8Y4zpZhejMCgpGQNl
r2VoOgeB6U+3D+yaKG4U/oX3CnmRhVpokAuHtH5RwZmU5rFgyKSTd6b0HQbpbntb1KUGzt17YJDI
qM9pvYWeixOUX0Vrxm7RT/nOqpM/laKvQQ8uzwt9oBwB7n92m0t7WytQw6t0tqKAxvi5zafJZfRz
cE/fa30SgyI5ZRN87CsHdm1p76Uu7ISnM+hLDbzQhU9r2newDe+YCiTvb2/gZSxCUZMMGm6TFnTq
m+dqoTEmIi4FHiXMMQs/pTFs2CM0gA7T6uU7iVGsKQz7nrJXg8b7cVv0tQXixHjZysRAAK3PRQ9T
XQjCMPAe0vXB1Vs5vo8bcS2TdFUKSW2q+2R7aSM7l6JFLYgnTwtdQ+66rVLkDMAupbW87qXK86bB
ECozcxa1OPlcSm6IaSZBCO6K0Bu3OwgZa8a/RlWc7stUbpoVk3jpvBBHQ8o824ucxDJB1fkMIIBR
OnK9qWQSe1xOT1AdJm5UzbkqC4bJFTW5cgXI+gHBmfPmhMeLswoaVRU6o49ck7GgUFFL1KwMITf3
PFSabQeu/L4z6jrd3FaRK9uKPQZ0g1RmoImLw2uEOfhiUrnr43y2WhZNBy9sSeky+ldea5q/sqkE
/wxEmM0/r6rFGVqZOBqWX0ZuDZVqTvsZoZ8D+sDUnVC36mAfqzkT0T+8Qp5xpLFwcNCEmYtYTjX6
vq7blsnbFEMdckveq943yn5S8u7XbVFXbgKFK645iWJ6SJcIqqZldIkadKkLjt5wOqnTHAad//5v
hJCJJs9BK9jyOSxKhQ+er0ldAND9JshE0c16a1rxoBd6QfoEN0bdj5zNDHQ9v26wUcoUF6Pcpbe8
fEpIu7tiXfW7YJT0r7cXdGEg0XdtLogRJdLOs0S3ZVVWzeDqeUYmJMseyCzvEE4jTa5uzkAay8Vz
92bgqH1Rxm9R31pr01QpoV4cHe8noJIEyDMShGb68/XynItp+ozLzaiJkK7awqQkcsL0gan2Y4eJ
1HUKCXyYTgmc+WZVR4ktmqmox45E6c5jXEcowjr/MqWM1f4RxmAx1EOfmJCHBkZGhuKrN8ZRFu1h
Eq+F3xmszZ7pCKHoMe0BivMsZpxH74tMnWFQQFeKbtNR7o12jRVVyms3FJaQO3oQ9PPXB1OpfC+N
IGWCdCMW/ddJnnTloWJ0PXzmsdq0jtyOobSJhDxkLHkkNVF6bIsoPIpGpEcUx6JuntCQNRTIs5bR
gsxHYLhO64xS3DGKiAqbWZ3EZGZLYJZ5Yn4hvSOrd8zfqMXfDJJXrc8xD0IlsnPaoqTMYWdSw+0S
IWozfvl88I5FFaWNQ+U261+kUdBpl8ybyGO8DkXy2InGxqo+D6pSRY9VrgnKPrEs2IchGVZy7TsD
nVtlcpWSaSHavmJ85qTAmhkNjEZIxMRiIvI8OLDfNSlQK2iRB6rVG2kMTZppmTFkpUyxLjxm3wWe
Mj7PA6qz30mR6XK4a2AK/FrCCo2VTaq8EB7Ay+beQxPCCrspW6kOeagwaMhNdZAl36TWF2lqVaYs
m14KvQDTavlQR0DtKZaN0xpaEj3VMw9N6gqK0FpfNW806reirRKG7ZFkytqXOo9IusJlHyVVwFOW
IRT7QJGb4VkPhybmFeFPbUm9MhIFxhEkctVOX/WZkvdzqJldKWw9rnyXHJK2a4MnI2gLqPFpmzHV
J2Zb5UlvN4nfj8y/oZpHjB2O+pB/rQw69nl3ZRDffpn+N0fnsR23rkTRL8JaDGCakh0UrWBZljzh
kmSZASSYSYBff3ff2Rs8X7u7SaCqzqmzrb+RSF+twS6eSKgvmi/Jje3BwRLEdRPwvI21F6P4O8Hy
swtLJ/j29l0WiqH0NJROVhYrKJWsitfRnTK7DN04H4qkI3E8nXmRk5c6ty2e9aUPYyJli0Dr9zhQ
Tg343S1LcDYdWdTbH87K1XPSeZFqfxyWGBvkWUyJnfzUq/UIEUUVZO2PaRXvXv49jdoLeJTzcGJt
QVjrOm+xJIefnXUCpkfAWbUY7HtfJrt7s3m93H9JkNjFTz/JZ/3CdquBJZ3kYstYi4CGETtzrg9r
V1nnviXSiYV/hvH7KwR04cyHbgn5y8dtiO6goYfyda7jZT/FeccJlGG7m0rnwCqRW4irwTYor6ke
IB69a9nyop5axxLTAOnJ2bGIaBLuR+fWH722T8iIdUYig8tZlBP89zJmDJjunkILuF0Em5xJ5q7t
sv8NwLSX8SEvJ1xAqdtZSPYnLEI6ZmPOFbslpd3Z9faOw1LUEBp2Psed5xUClyo5P9iSU9vFhfoI
htH0VRYVzu48h2VPeAJbOzZP6hTcGwubKQdssHy1ta3LMhVeQUx2dvFDTNNN5F4oHD9U5wTNeD3O
EJCX82hYDZ6ylaYgCg+9H+bBnfbrsF3ILiLxuryeOa1hIjduMvepT4ZNkBH9LnqVVcsW99717rcc
X7/yBnLO8qwVKIfkSB56tLm/iDCn96G6iwO/vmiSIro3827MbYxpaPKOPZSYDeKDXdzjNFligQ6J
2Orxsa0HO1wN5HnAywCo0akauKe3JX/j1kPzOM21Df/NfbVFt66jJudPVHlT99JGbOTj+sOshPGQ
RdLurweuE7zJSrVASnq1rrdOSHLhi6VBXl6duRubc9MUoXc7xeRRZRxfzicYNwKOqsX212O+N+ct
yGEDD9tQuGlYbMV9CILzIWHz4OQ1iXpAV+svIfxRMgUvcRW06si4aTReiujdlQ9hv24s7/b+IMWb
5zP7/uIzVf7bDH2cscAiRHLmn4Xk4JZqsRk+hMY/Y7d2mtsJzGhwCDfK9EzViTe8+YsXCycVbTv0
sChU0jx7qmqGO5cbOH8cZGXsHedd/7ZL15avhU6G/Cvaq7h9AloUR08zGNrkDS/Q0J2mTlTRoXT7
1Z6pVe2ckpaPafQ4iDb/Bv3hjo/YVqv2ZIrKJJ88sh3PHCysoXoaQ0/rv0ku65DFwpHv4dgRfu1/
V3JlOp2KbvR4qnlGHPMU+C3ylNB2Dn9quw/7TSlqyWq/NHmjXnNAq46+ktsEpO/kBGNh3CuwPn1u
MojS9fhvje3mfK9KDnpLy9mVi8imWUjv0xuNWXw26LUJ9wMbGuvUZCQhASpLk4R8fXY1OuB+dQpP
BNZgFlo96O9oaR2nIbR/mNiWLQtvTj4GWTv9K5yytqJi6HjQSYXnWrmEUHfWD3CmuEs7gyYqYjOe
43ht2EFH9xjuKxFsfopRhsgg4Ayc51gPpuW9xRdKPn5oqoWj0QW7oPCB4LF0O4LnA9NV2IocVcn4
1RQIp6/5Jtq/BQH/MdPKZlVMg3v31RVMzDKfZ9HPoqEY269p2eNnDF7c2EnrlOYp1Ju5Kni/8jtV
+qXOOH2Gt9hF+OWCXdX7hKnnuYHG9jesgrm96jvjP/XbFj6xeFrM/18L7wXkFcOe4xTe6G0ol59U
CjEj6TJI2vOwE25xJtAkn49OlEuT+V0yBlf75GBrwe7bvnZuxI9ld3E9jhb6BbPR0knLnsSDDCMe
cQTBAAj2VIdBfkd3A6yhb5v9o4LclFz3szfIY19OGxbseW6P4+ACuIytK0/S0cWZ5oPUkN4q2HoK
X1B56FvdEWuOafxAure3nDeut3cfLybIgpw7JgvUyo9S2YZkoBVXK3SmcVvU9VStsFXkGuMdIy0u
gVZSmW09VFZM5qYg9sKmda2jK9WOsyGyZovdgyO4hlL38ldlS+cpPB/ukstshAkEINh4xsVkV5TP
HHfe78nv9ErefzJBO4iKX0Fh8n8lys4TuDlwZgSlCOdUXjhhBycagamwG55saRJPFKsEx/ThXZ+3
Rj113a6nsyenur82HTs6p8WH3vNLsWk+HOQQierCytiQgToezZAod3nMbex0Wc2febj8DkzCrerW
bM5zuMzUKF10kDu1CL5E23KJ1BEMoFAv3keyBe0tkei7OeBsho/FVs7snyuxD2yV71X9p+OnqbJq
a8TJZ/Mbgg1BBifGh73G9tcqL6PZaU+1bPifjGGpwQsVg8Xza7d4HSHK5VeyyDcvjahUsGDUcdJl
idv0D6oJ4/IUeTWZNsm0hPPJ7yYHST/ZVZJ2O5n6Wbni7E1FAIuXV791wF0tbf+8RVMb/GwV1MJs
g1Ywp62Jeqgf5WDMfRAV0Ib6wk8uPMstcg8dv2f/A56Ed9UVdRtcdz58Yv6QkFSX0eLuIIoSfsM5
mjnMpr2SzUm3q3jwsFZ1n26nLKwUzsx0CM1SHIBF8p/1VZSoI3ATKr4wqgKAIFpHt0lTR/ARGs7w
5UIAVd8wosz2HRK88tY2PfdJXVaVf9BTkoyneS8cPos76YxqSZLIvWH3uMnNGLx6gZ3iG52zB5CV
/lo871GhnQvKx9yaNae4XLeNIm/d+8Q7hJ0sII6wiUzsYmmqRzt43p9JJuVd1XStTGfHL6CCxEld
ZXAdOBi33ZW/Rs+xf0Sn8iQVq6zcZ2+ZiSwIsDi0b2ocVmZjapoX/YPXEpoWfnhuvjCvHAEEa4te
9gUowIHs/eq2cwOIFh3J3xT8qlMFONQy9q/4qYL1tC+wD3hUdfK8sm5SH3NTAScr0KjLq2oTQ3gC
+LGpdGWNKTrlc844eBd5W6ZlZ9w3uYmLIYptzvrEEHI6Jv6KGzQ3ZX7evdUhhygoCnCb1NP977L2
t7SPI1VlE8gdRtpBE6k23ViRbK9G9l0fmb15zQH9aHWvh2h22RCDxEDFqsIKKh8B56a+0jIe+1tq
Fbo2xc9SE++X8N9x6iWYDpORrMOzwFL+RtZvvz13L/6CRdr+Ev9SfmyFau50gDfv5NOlPwJCUi86
h1R2cHig3hZfOxPkU1+/jEo4nJmtu/sgXcKGosDJE3EIKCh8cPLGVdd+004v6OxBsWf0+3Rv+6z9
55EdO3tkA6k/lHkdchcIbq0MGy/5WHkDgJBiUNOgruDsHlHlCafYWWZKTnj0nfEkojEyvwChxOp6
lopyeF6d6Lg3K/cQ6APtz0dQXEWVhkKU73XB5nyKac1pX+rFbhOU3SH3zxzF3T0mipwVX38PWbtZ
kjCV8DrKFCNF8s8ZPfPPmUXyb5IBne1a5wOoNWeBXsnNwn2Gwa6p6ENa75gHtOf4Xi6BkcZth49t
29h0KUq/VSn8M/8LsYQeaE7A5+yzGH/FYI0+W22Ff+OznX52nRAWJ+PscSCLgynwic0V1Wd1kOM9
KcvBfV27fOV16fbiT6jhJ4a7zD+S2YqnxfeWp0Qkmzr3VDzYJ+eAreKoRXQ6VnU9nDZwbtUxcU2c
p+VS2fsNWJFzauRmPiMiSRW4LTt/1T45CSS9aB+4m/Gic+OMEN8DIIofkyPBECLuaHO1qgnuyiaX
iJ0e2330HB77MVri+t6rPeeft7TbjxVgHI/SMIUfa9HUL2VASgYrjc10s4QFJRLYJ853i8dnvWow
4drDsFXtPzM44lNPpvY436z9WXVAmtOp25vyoa4GiWzarvrbbaBDZZtNlDpaIZsG52az3IrW9CMN
gh3+FaHM/1i/L54WrvDHsCnn93IGCpOufGtf0TCPt6YdXGp9zW+eksFiwG/C0gTd15SXtV2oG4oW
zzawCMpy+ZGMtOFpbdRMV2XLS5sQB9Wj67VGn3rAq0zkXRKNTutkV2DBQxVEZ5RL9z2cVRCSTzKJ
BzkGvO4ea5cRgyp6+INhrX1MZWQiulKcBDFqk7DJcfMNKxzKmO5mR/OVQGJo7I9APpE9ZznP56jm
uwam185h1i3eUqTwnnjI8lVKiFRx+YrzonnZvIU5EI3fAie0TwYnzUlgCFO4QuZZNUXwvXZJc79N
1VTcmFL48pjEFDGn0bQA+tRyUVSc3C2u3SFq5pMxSfLCnd5VhzWo9G3Nhvd8PUKr/dOtvrg3tdiD
kxuX5e+CgnW5iYoxeS6T3Bp2HxU7BsxYYK3YEh5r7JpIXQ2uBEpTyF7+jQffYALSeXMLUHt/ldsC
fm0MplATeWTFllp+mXOLFLmd1rXc33KweOaO0yJoT4mnvGMrYyCJA5YJytm+oLnL+fB8OzaxbzTd
/kug/OKnGln0BYk5BF5aCGqAg6es86+p6gvctLsc4UyvwtO4Vn2UsUUzP0azXQnvJduBL2Dfwmxn
LeuBXDffZGW/hzpdYxEOx4KyPchEIx0IshsfM2EJgizIdoMCyPssv1D48l9OL6ffEjv9H2QCe1s0
S22yuWyS3yBvur9MApvHcenbzzrY/euOjzlmqOS0vwaViLQMPP/44LYkv/b11MT8vYvliRL5vB1z
B6ZN6sp84JvlzGAO4gXTc0O4B82+hyuC0zMaHle61C0lyLd2b3srgj+rnYL7KKzHj6ZS8jdMUQnq
UjbzJ1DHSKWmYf6ZTW0Xthx7NaygcZniDxRmiuSlTIq7PRjMmFq+xHtgHk7FapVZ7vqloEhx3MU9
2DxqOta6BhGmlr7jXWDNeo+rUPLv9npWQjBudGfZ17lK7ToC/gpZK6X536tuOOet2O7z+AIGCZFi
ATmVHgihqezi5UjVZHUmp71+w6afP3pLuIHzpT/as7a4VG2DXLsrHV448WsPai0rfBb2b+LRjh/e
auVLuCeSs1vs+qmDcfw7gAlkrxM4qS/9XHdfMxbre+IjOnuqwioBkkwKxptjGKRCjh4rlv+rwX1u
Vs0VkJdEZ3LEhtGT0U70e/F7WjlcxPK1XFeujq2zbP2EozLNzezU/i2QYVakQ1hUy8HXrnir4o5o
OnqGnIY0loQ5TVQtdy30uCntZTOsKa94+CnE1hTHctgIP6rpiLMGZPuD9uknmAOhKZ+bIa/vxp2g
hHMuEvc6nlT0XbRS3+Bfp4ppVkoMd47NC5PlCM6pzvMtM7EAUR8HPQb6hoEYcZnszd9XiE1A9uYk
PM1z552CcKWiB422V5k3jtO7M2zJY4i5D6+9JpIkhebUjFlC/iMYRUJ7U4S36mfRqrnPQO55DaGs
K7VXTHCUn85+0f4EzhdtUKR6f89m6Zo7GRc24Sqcq+eYJN4obfu5ik5+vLgnfuN+p3Jj1bn1JvGO
uYh1d5bevQmqVzDdNWzHbVcKleglEttY3pAcyeVYUlYDVwWxe5WUjlnPTtFHAO6CmC31AML0m2RY
dpO7zf4wzc2QHHdTqlurLWwzdwysnybCTg/VFnKr6ahAxmyWUV9VEULRccd5+Bbk/f4xJMYZDvyG
6m4xswcpbpt4uBuVt79nofrPpG1kkYVUKF+IDPa+jra5PNAz6x+zsaJ5dIhimIvnpGcIfDCdP0Pm
yZdqfHd921J2VItcfsjcK8JDrOPBfqpdOFOq1cxbAHCVX8GhVKcznHzlny8GAFacqzH5CgHc6eMw
Tvv2vuWL+zNGOLyy8NR4cfZ1eevaLflql64pT7Gr9Svh6fL30ol6zDZftO9Oxa2bOnTcv3YA0gQv
hUl3cseQpzQJl605imlJ4qNZ8r66Gpl1w1vW0gXt3iTULDtt8c9QTowXXeORDOAzwG4OVa9ikxJX
2pljHNeQybEgtT+VITiB+PRdC4jLpXmfZU0Z6kXwwI5twz/m0K0Df7WJhwgW7G7NPcXzQC9rQd1m
0H3n6sh2fgv0F03oQ9g1jIuvZr+MFKwzDE9xLeL46BHXQ7GxDXbL9irQTKaiBXyZsGbvuFT6sb9w
w8J/no3gTfb8DpV3FSRb/2fIF5JO82gZ/IwZM22NjfyFSY8Iu/5mkp4A7syFxHSIcD2mxGNftpne
9+BxqTd1tzpi0wczb7RCIGVD+iszEiRfjnO/nTzAfBUOmAIbcNsDHUegMfq5HhfP4f++dj9cv77g
o+vdaU87U1+ZhboKn9oG10Bq7NIzcVNt9INYOj9K5z5c/rIQb6DnQdfuDyE/c39oR1EysOqT4nG1
BOOkDEqUc15x7W6HwJDQeWGVxSOPjifvmzyfnhFVgL7NtgMMx/HdfFRGQjscyFfjj1dU06nI3fXF
A1z80LdmNmfs+vXjpAtQbQEZEU9zQoAjmd4zqe863DzkKhcSeDY6k+eK05IwMnpty7rA41EXqwvS
T1f7vZKKVi3gGmzTeF4Cc+x3QXinaPatua3G2L0a+36GX4j+/1LyVMFJFk1cMquQHfT0ruKFqvDK
FKnB7kUjGgbFeSn8eD8QTtwjZeb1XKQxweN5Fi65+ZC6mZ1zSZd6zUzVf+iiLfxX+olcOLeKGfwg
DxD4vKbZnROoYbUfxtxbX7ZAQKF13cqCsuMYjxBhqqjN+rbH8G3JxjIxpgt/3xjz4odVPzYy1MDU
b8k2UO1v8T0i0fgrxyLnIPgzCiHPdrsgnoHBxfhBLuhne6FAe27F3dRc2NACgDxDyQsxOkeh749t
dAFJC/qDx+R/vDTbRWOZOs60M2e2DYjr/2HUs0GWSQOSGfQhonIdswWNr+WXvICsIyODMYOLK38m
o0tf7V6o10g+LiOMARZ2QC+t0vl/RLa90LKXipL3QCa3um5VSY2xFmIdDuuFsu3lFj5o7sHerlXb
uNfehcg9XtjceH/BdAdznjBhdfQ4HlvUvvu9CxiAlRe+9/8iA5TMpP/2ltE8CJ3PryLvhuaYjEP9
HfzPCu9Xs39uVowPkLDL7+F/qvg6+/lDby+scTfvvNf1fwL5yvTpKrpgyfOFI4+PyjOGLrovh8Xo
8U+kBYP5fb+QzZcL5Ny54M7Ja4O2yz0nH1DQpmdaVcjoPgzkN0zS4o/+n5we/09RbxZX1PcklqIn
FfOw/uxtXFr8/hf+eu9F4/fokNlCtR5+C4IcIbUvQfzD87aaSe9opl/CtFTW5QzgvakvJ425YN81
1+ecbTMweMQRtm8xMkcXaO7khvcm2GWINNM2T8a11Lv8lfrBMxfO/LBy38XRymE1RqHzPMS6hkmf
R1C6dw/O+gGAJ2NKYrRj72oZJFFZ4HFh28+utv/4hi6HFaWmynrGqa/uVjIsVQvdVhpIxh4F0STB
FZegy1y7zRHCvb3tntQlaeCUaM/ecez5mvaD8j4NY9H9y0UrZaZNOdAKr373XJtk2jL08mo6JVIT
+uKZyn0aKUGcLMTl8zhR/o8cB3GJ+MT6CKRaet+RIrswJMDnbQ+MmLOO9SQYkxbQdrl9x0Fdy7R1
F9lmPCT2bV1q8VK49VghBY/jh1Y509oVmJyCDrv2jyHxpF8jN88Dk2b3kczeznsc8MLnjOxaBX7j
ohAbiKvj75zJn3Oufbs8to47tbd5OO97OvB6hSeWEdH/anEJPb7kDR/baaKW9+MKJPI8T6LKsNiW
n3DMawpZzjPeP1DVyES9Kh89tmGX4ziv47HIJyR+g5WP79d6FBVj44RPylVq4KsuqBU63KCfjkKY
PuqJozizteGJjTsn+jf7jn2Wdlmn2z6+AIEtOzduFq2B+WAOHslswoR8Dom+La8riT3+cs2Ridn3
nU/51xXM7Yih8fKMse7+VpvVfbeqid109ZS4Zem9+w6jjcEzQc8ErtZIwL+XJlqjtHFaNPygiIbr
dhL8l9txHShpZdQE2aDi4B+6R4DagYvgIha37FxpOdFmERzvfDE7YSyuOdRWeJ3Yr+/s2Dq/GiEH
7yhgFgIqrhooz56TI8ZHJfPfA1ly3bPafPtpcHK984GgtNBsNPoYsR0SZnJYp/m8kZ9+w8DH2VJA
9uYn1ZJuDoWfCyfr4l34Z+vO/rsT6OoVl2r5Z2E2+06cp1ue0anb16Gugu9x70qTUvQ4zPzR5j77
bpD3JomHbTwGa+J+YRzvd8DhNSEA0CikunZUs/3W4LuCG6/U+XiYcYPwILPY+Y/30QxMDwd04mpt
LCUezpvhGCpRwp4fK3k7kTaB3GS0/M79lkmA28X5oRy3EDBzBf4VnTFwBB1DJ6bivgjqls+MMiAy
w/NqT92y+E3W8tvdaLdz0JJZyPxW/TY/9XqnqBX5lAeZZVztHwMdmDrrncZ3bve8GfOUYKLgXXgG
RUgXsTefahrY50gJt8+SQAh7XY2l94IdlmQAxy2pDSLwrFk3u0xniksdkBZ53j802u8bDvdN/xQj
8hi3NMSPdHf76MmZwrU4bWJu/0Q91VFWaYbVaSMKoLOO1/Qv82CCv+xcMJ/RaumidJw1yxdvMpfK
vfet9fY7NcpKpL7KmTatRRA94NXt1SHmHt6R2uOBQ0kEC+t1K+kQpwKAS3POmyGqbz2ODybP5TC7
R1iV1UutCsu4J9gEfGN8SZJxnsdYuZ/DPfPsgnvYVbt6Za8rbNOWPIuCPz7uh1B7+5xyRaJxLNw0
36DbY3lA8XFvwq3NITTrJLwJVSwMA/3N/Cz5Kl/7fWfJ2NRJ1WVCcfZlKzhpIod1N/QnRkLF41Re
8jmaLXQBR5fLb/Y9eP30kmNAsW1vpkMp40lmheixYsg89q6nmvfvA58AB6SMNEKX53PYKsosXk7t
jX3qVowYCDcheYXcxIkmtgqHGTZQ6/rnZib3jdsgyo/S0ESkUtnkpNdZ1HeB3fIwjY1jqrRYSSbK
Gs1A9Sq2YfDdB0P5W3OklHwJ0XLduZREhxgPlHzeVbPcWel01R3VWXi39U6kz8EK/j0LghZTDZUD
0xrXXd3x0K6eYACzFzw8ZRB076td+CCDXxVPgHab34aegBUf0RFwsMcgwVVc9PDq9z2KMgb/yABI
veNt31OmnFpm6iprejsurM/64w932bov0YigujVeGFyxfb18hWsTHB2vXIYfjO7RvGD8IqsjAIX/
krWt/lq01e+G6eur7EOsE3lPok/mq4LqbR4ozQ/V2suHGbsHDjE0WHKUVmuQHFYJTtgjhpzQzW38
iOqOQ3ApmZZzk8zRmNWqmvgptohHf457LVNdTvIV1Lb+KBvXvDpDFC9p62nzoQmJdg91uYon6okd
h8rAPz6K219SLuOrMp2TpJzVbs0OFL4TnGNynIgUK/qKyKNQ7/Ru+zSnFQEwjBpIkGfM1UdjnLqL
kR+BO8tfvhMtT1LQoKZwxqcvzyk09QhNUH/IkTWvWz4gJV2++LcVJWmYNdU6dXhWyK0m7NMnmHbt
MVnw6rf9mbuw/IzkFszES9vdJ+dpqMKDFEFUHXK+QDfDlhvxruY8B1nl+RW2ZTLD0M97DFvp5Uxm
aYUfWKYjWKk7HTPuRJFT/SsBU81fZdaxw4W/Nw+6ofI82rXokbWQd1sQ8Ks0J1Mjaw8mbIfMRkry
yXK2RI97zgWDNh6bP71y1AcNAXvcVSv2F8+1DlsrYtheZGHrZ8+uLkMjd0OF4/ro+gy/Bsp0E8/d
wzrnw49Wev6vEQD0/MTYyZfZgPPqj2Wz7r3obPtzChUlNg7wGk9YlfuvZWA7NvBt5f8QyNzlVaeL
4aNcu4sDkR4ErjUxbvN5cbQS6bok3BfCLjVyEmLiSxhiaqlLYi7TbdDz98rCxZ+QFrSg3vB5P2Gg
Y6oa0biSYxdu1ZwN0178cmcXM1GPonOhapTIFUG38T1XLfHT6bJ47pPxN/PUAifrGV3K+gNHHU2I
nde/Bmdxm5bT5SmeJll1V3uv9Bss74UHOmlMlQkGAw6seb9MUoZOjKL2UJX3JTT1KBslqPhDsfGH
TkMplxK8R8lwvHGEba5km2McmgozPxVTjsWivhjtUym30uJHW8QbvXnz4AeMuvnma/HQj3PxyDoN
4bm5q+W1587MgMeLRYkXLggIiFTdEh8ihmqvDBX7d6fYvOAIFp25LBR49weeSR1m7JUwuKJfC1Gl
azeyGecs5g1KL/1kFxAxBzH4/ODljJR84BVgy6PAsfcmSr83B7+0ztUmkN85wwvzEfdB/hJQxfA9
hWL5dP0dlZ+F+ArMjBtYGnWxla9uXgX5DZGs24MeSIw58SpwsGHN467sAljIKLDrUFC5+yPzprYP
uSpsN94JydmSRnMxq8PcyGFPRWjzB/Yt1ufVi+fPVc5yvHLJDLnVDVI8lVuXI0vK4IM53sbxF43F
VeezYc8sturOzjbg7DFS9Ld81AlrQ+SVZWZZufqueH74G8hwP01OG/7rZdmERzGu+uNyPBCtjeZB
ljeVxHWUm5ZYQ/TS9yHeXPYdSr/Q3FAiZjzDjOJHM7JcgD0mzH/sUQPRb2cQhxeh3Lv1kORd0VMS
yepmDzQT7D7Hp84AA/fHaRBW/VBJx+XZDu3m8fiM/o0K0JzIvHG6hh4qVM/ObOqvrdujPyV+cAyZ
pe/8nvaBpihoSN2RpsRtU3gOO4bF4uSU5eHq/+YprO+w4n+ZfGqGzNc91V5UUZ9He+yRCKkb56r2
evxMZkfk5MCuh/JYx5TsENrpRNMauQ6zUbJ515hyyvhI0h1splAL/0NjhuO08rmGa706V+U08Eow
+E8eJ6/3H3sm0PqQb/72Pnjcmjx8cvv0NLihtFZ1eLtOeL9SnXTV62aRy5hJbcE9O9gbTzjmyvK4
YOwbyYbqJd18pFAxwtF1bvjhRrwayogXlZgCI9vFgNgFEIfO67BWHLi5fh9ZIn3b/Kn7oZ3K+Fd1
0zsnLcwszxyug8qiuZtLiWuCkSA4IOYJzXqjNPqne1ES8dTFacRG6XplkqBFb2ircOIE8hj2Akph
0YGsfOTt1Ve8T/wI+YiPaQ5ChI81vldbBdFs8hmP37NUxvRAGxVGsGVG/LmMJZhWcG+U83Hto8Y/
QQpipF0v/vjW1d72vWnuIBK5UJwP9WyHn1HiiuYOo291W3NatFm0XboqNGb+EdhlqiKNqL3eyCEV
t2wtImNH+1Z/yFJu32h8/K2jmlRyYG7VxA+jbBkIQzjc6QfIv0V11XEw/mYPrg9uy6CrfmE6mGcK
rrVfsMxUAs+IYZVFZWOPA+uqYKQ23bFOO92vGM2XLGbctV9BSOyr8gGt1XgvOCz2TwqvFT+8iWQ+
vc6FYhXkOBLBFV0LpPwPUr63N1P4ZjmjycfdIaErxmOxCNIh6a8ZbhfRLt4TItGI7YrD5Ee5qKTE
DVbGFNdd93NCxsdY5VTOp8AeoQ97pYL8iDkkwRpFa9oe5IRHCKX78gLIxRJW6Ol4HbKYOyWkwo5w
mqH0JS9zN8RP++JvDmLlzsdkQ3k447Td7vd12hm/7ZwMB4SR5bnANL2gD7lqYKYZq9eKeAT/sHTd
SOoPLkCKTNVaZsVTwJEzuoqmP8YY4mIZm+cZX4ooFRKD4LFBvyXGUfV7lF8NzJYrQooocLPO8ZAM
keB0eCJ2rCebiSi1+MTkXnE3+R7SnMRGTmbcuNMu63H1EK18UfykeNzWY0mC6g1hMi4TFkcLQXM8
8fhuxiFVYahbm6fKcryjIzLwuSYVnGYaw0mEt2uv3Y9AeYr9YU2MJmmrqzKH1l/l33LXnIGigkaT
Cv8/zs5rOW4sy9qvUlH36IE3f0z3BYB0FL0oe4OgJAreezz9/4FVPcNEZiSGHVXRHQqWeHDcPtus
tXZKjtaKwADbLcb6sUrK5BPARKXYENUPnzs/SIODgONNbSMslAfDl1HYGqSCE9noWSNRNZSkmx7n
5rmMOvMjcsEW4CO6FXmbxJqgdE6K3NxWZih/D3LZ0NwoGsTDpPl5cVdZefXQj5kmgt0wQbDns2uf
ekpcOarYggrDIxdgXmd6/SULEuLcCFlQjDwgTs8lM64+YA6oIcExA5KrZIkgAH4T2nvM1NQ5ShSD
cSwiFI368vUdUBurs3Mxb24wjdSJwRF5X2FiJPsRZdXBBfBAeRCYT/lthB9XuyWAt/KKvinib3/I
TGUnCuT4HNIEEk+JqNNBEuMimBupVwg/ER5vfqW+XPc41LH/GY3d7mEMqo4XptD957IZx9++Acxu
G1dW/MPika42OheLSkQZmSUSNJEBLnTE5XQ48RS71UDg3sBiwPEj9I5/kqPPnvPCCHtbQhr+M1Vc
cjR93Yw3ed5bz2i/gOahYqyVVAGmCMiyIpi/kiidfoTEVsxKSsC0tanRqU4URlozl/O0zhFDI/ke
ou1K4x5pgm6vkqmj6hnOnI66swCLZvmUAj4RRTbfp2x3Vfej3NiiIfca90AVAlBGkV9tzMICds3b
Qksl01cn36EgW97SeUwcXUPUxWvNz2g2EEp9ku/wH+MvZY5VxokDetTKBaYfwGP6E7hpdA+vtQFn
GMqpsAER7t032KfAwc2XCNPCvP0ogxX/VFC7edJ06ggqr+N1mifKY5QoavZQRn2L1I4VduNeNrvh
Yx3UNTKoU6UgA1QkjbcbcyV6bAulJvPUj5BWRnEi24jvgmjqJJuxuSFKEvRNqOaEi0Nd6pUrN9ya
jd+EA/bR6qvskKmD3ELH7VXTIreqYR80peHHAXSen0U4FYKD1lqOokEkjdEPMwc4sUMio/NuOmIc
AF10qn8cwM29qIQGbLU0i7lkPrl2Tw2Ak40gYIA3NGLyo68G78nD0/+FKNScZh2HXsUQ4ANuoOIo
3+CDgPRIoQd9K8OBh7xqJGtXJn1MlRWGULofwHc+EqsUNDaO5Br4vAY5qJemUnLqBCaiHctykoAw
IUnieh40GfxIw7gnN423qcEK+BBVwO/ckBaTJsWDlucJcI3yWR7L8Mdggux1ksTAy4X9V5VOKZre
fRap4Izw/HFyKbsG8TZXUv2jkMoAeVpEQ+5rQWompzS9trehv4FmKgwxf4qNcPxutrr0UaegJW4k
bxIFN7AsihP0hvJDJ65SXNNEULIHyWzMR7o35t9EodYALOW5LzvYQ9KHdIfLrqGkCRm85kp5Rk8e
wCdw3PRQQbzqNhK6743D94hPHpznq2nqczAiJFB/1XHof5PJpoGoLYc0pBLLEbNlJRVGkILdjLsE
4AY4AAj8Fy8bA9UFkTRRhjfMYgfCnr+pgK3LefeovuEcA8m3WwWdtI1fNcZtE2nCgKlOJI3cXxR9
rYo4fLK82LqnbEjGpfe8SZgTXENum7oAtWUIVdz9Ecv2jNNAqCGDsrSbHLKDDbHK+6EHpCq2tVVG
qjuChbDAeTXjlTrpKVoX4vzCRGKZhBu1C0jLJiA6lI2UmsbdHHdqGJV2OtR57VeO13bk9tBvkq/r
blI/+TFWzEbgMqQDEWHJ1qwK3BnEm6vfPYS/67BMG9ntKpF6eWjCKmClOZCO1pR+YnfTKHyFgMge
DyOS6GY4SU/KYCDVUoK7lEmN4aLZfZzLEG/izHpoYm/SbIL1AKfBkyQuhCgLn/pQmT55YddKAMLn
PDNicO2zGtVK6Uw9eRhnogOFN+sKjhTcyBndp2PhC8BnCavtUTGkG+hi1a1p+QCODSnFs/dVo6FZ
lFX0A5ae8rxcj5R6pyHuvS1AUdXfJ1JtPQhZgIqGZVGx/6B0PdUMyuG162H2aygWvPUHOVItwa4b
eik3WSUQizaU3TcEq1kEDTHK8wd5lIAFgBmrIdF4IvUuOHLtphyCsXArcZBUx5ygQDuD2LbPndIL
/aZvKynaWoEVc6cCS8fTAoA6AZ/z/ciVSAmGvwafxMymnQSpc9IcAjyO2RgDubBKObxCf8xKb/ou
NO+1ME5KV+mmBJpWDsbuDsoPRe0WngKLUSrpLynOpHo7BpM3uONAymrrBzjGrsQqVu6EEce3iKhS
sbBJIUhkhWTvMSwNfImS1hcCQM8OJ2Tkrr4k2UBD9RDex2PejCi8zG0AbmiI0HwFM6tShMxr/abU
qDs7yjQWQIvNIkKLUfUkkLdYLlugkHIreRKQl4FMKki8Hli2m8Af+pV7xfgpT6ToTgWVLs6AQXLH
ZGMNAtG8+G16HcEfeV1yhWQP8bgijYJNYyTidzy+vnEIUTJc0K4y76RCKaWdp5rTd1/oxRsopp34
ATKZ8qvXJGVOziTAM+kl5B9IDAcT9VExu4NcoEhg+JU2oMxOgwMHEBA3yhgi8SGg6UHs5KrIhnWi
qD21dUVZuWx1yruxWFuHUfCbftez3x8nXvBhr5LNOERkTx4apSOHhMZZew0gglcyB31yi3fAc5GI
dd7ZU00SY2eGZUUCS4ZN8JGcZIILkncyeKksNh/0NAcMy3Pj35UJSGK7Y5W/gFDv7uZADyiOmMAH
E4S8vocn6f2MCzLITqcMRBjqYCbARGip8s0KRi6zXwSjAT4rIV2RRgjrblDDU38mJNtQhpWL4ClQ
s4bIV7TKb+gM6QlJtiz56UtlBQrCi0kpweZOCjDpWfEk5SAAMLLgL1QNzWM7rGlK7nKLx+/WqE8d
frwCFqQnVauBwsFtBCetJo9qCJfBoQql/9DMynjgDaqVbe751Lk5utVGbPwKF78qlMKZrfO4lSOS
O5toaEhja+YEMDIw07sZgzq6wVAON3guWa3vfSra4yZQJbNEWq4UbuqOV3Mf57lyMMmJyLaJwDwh
fD4U0l0NGfBX5YnTnQ5btLF7gBXtvpnIv93DPfPQNhWMnLUJVC3f0MWrMa6nRk+Kz8QFwmfBIjFK
GagQwefrEV5u0xfStySbVBEfkPDop+VHnWATfoFR9CRIU7uiBDX+xaBrqEXJxco0jIRCagycrU8S
HgBQOH4CXdrRb8OCurRVCrg8dt6O9KK9zLietQTeKKfTYw3Xnt4lEnwsmSzkgtydSKNmlQB/KAir
8nehzT27jct2Z8T9cC8ICWKvguezdU3rJnEr7S4PvyR8z8PTqxU6vomMLVWwY641HNaqAbaS2lCv
CIcSoMztXgQlqMDuLO6oUVj2pKn+h2pIgAVfHnzZVex18tTZRaqOij7rpxyPTp8wXaN0l9mxx5O7
qSSPi5TSFnATE1WEwJrIovkws6mfh0RUcEQ3cQbaBCeGhHepN19XvmjJPX9djzdftJBYAfDslVXK
dvi5ih2mhOlGviU7uEqfS1xhDA+18Ao22iZpeg19L3PcZRkZALn3gYaPpBzAk1grK7WUAHj9LJoY
zqq3knKiLFYOWOhWJSTOUp90K9w5H2BHQjYyrnM9dy+vwlIbYh5tVvgwZnVTMDELmZSiVzPavIME
AQ5s/lBDQwEeB10Kt3DQhh80+pVXRHTOHUMk9yRdm8+gpC2kLwBI1nlcU4eHDijf68BMcHMlsLiN
OBxAz1m7IoO7nSv6+9o/cAJVHaSxPp9AxpcWJ9DMYSCCf6HchxAelCvSv2HxKVV5Cw5kgihtX17a
04kej7c4X6MuQEwpCoiHmdgT0fbjzci4H8BjKGDFy8YtzbJ8tLTE314e+fRkMzLiMxqixgb9qOYv
e6OiWI9aLoUqJ5sOSeKVD7aVh7fI36nV8rqeNAnk2MDIIIlzPApDh4pVcqOVXmqutBn6ZqbSFUX5
/qMB3nrl3JzeC9S3MR9UjykIspvHw5mq5VmpwEmtGl6zhtSwQ8bxC+QaaX95+U7vhIrOhkE3cso9
6PvOy/tm+aByVdUQ8jZ4pVwe8GDgYkEfDh0AnrCSK9K5K23Xz46oIMQEAx5qwlK9UCLCLtOWO18E
Qv/TG0l0WU00ZxKrIL5HrdFc0Rk5d0JonWBChDCRf1qqi/d0hFCp3GKNq5Z4xZqKunALo+6y/+Ao
0oIITXhJVdm1xVqGgMnxKFjLqTRKsM6NBeZoKFdGObd+yJVLgKfoggIm/njHegOcbhwwSgNCQIda
aE37KJCrzUCOlQo+ubDLR+TcYbREC/QAbhnWbHHD9LzS/NGcj4jUWQ99hjCIM/i+IWzaBKdmxZIs
RYrmm2YphsgqqqhGLNuU5Fab4APDPK4kP30OKeiBD42BrkzFtVlnc0tioek+X57iGfPFw4AImYSt
pPGbfLymk2dOigZI1EZTAEanZHi7eiTfqqTRtkw8kyyEou5UBcDjynTP7CYisFSb0WTCuKgLR6WT
wzwwS2567bXmNxnidcRbLHV7mpW1Wx9+9ObyVM/chtkhozWLIvEkLU1L3VsNGLuEWhbwUFdD2XLb
CspaV/Izu2jIKLrpEipFSD8vpoVcjR9l853z5FgaQL3HdbRT6loSt1ImgkYOI3G8k8D/BisG7ezI
PARQ2GgWiF768VZ64P6Hhm5gdmS2xNGQYTzXq7kbJElq6Qe2HbBrD5XTWxn4zDVhPBHvArFr8G3z
h72xpBWUdwOGKQsbF8NVnYndBiVY4cEig7Ji0c7MEfk/hQYmXJW5XfjxUGUiylOvpbDz4f65QgW0
bNAqiLchBaSHApjy11iy1vSKz0zQmrXh6R+kkUERF3sKYRoN5o5LEkoI6IgVcCSoLd7OF2EpvPuQ
WmA+LLps0PYGEczjCUaQzsknMUEPQSDXasAx9aW2pvd2ehXmjgsiTVY1FN/0pSSg2Jl08SjpAyMg
IHAX9zF4viDqVlyxM6PM2nj8g/VEQn9hPlv4KmmmWRSjDTCihZRpoHUC/d3XGi+aKyejoSiLqJ8d
r9ggBt2A+w7IAtBIelchrpO7eSU0a/frzHQwzBJq9iKPHCfheCAqSqqfkT+1px5l0jCVKwfA4ori
8KlVfG0pil4WLeJxfxazkXFY+iEjycl04yuMZzhuwhr8RzHA+t/AsC7Gb+89cojx0qwRiLo2t1ZZ
2I0QWDf5AzxmRSkI2QKz2BbjMLiXRzkzMcPELqoij5tOnHe8ej36rX4Vl4TiVknJMAmMa5rJ1FvT
aAOnGPy15jznxyMEoJEp/t1SFb+TxdYwyOsAQRBq6n+0E6W66vkwbSIxyh/aoVJ+Xp7imQPCFGlj
xiuD5v9J6I0+PqwVFnIMshDmbk51IW+m9593NHlIjGnKbHWthdCwVetw3CEd2G0ievfmAOGpjuJx
pXvlqV9AKkrjKTF4K6HEL+6upwfITc3ymQqt7UBqo8oCa6b/CGTf2lm9CQc39gdKeHWT7i4v45md
w91CL1CjV6FELuX4pHShGJYlDUvsXFf9r1CAtK9Q89R6m+TIdth6DKRoe3nI02eFxhQs5VzJ4fVc
PtpBL2dWTxdt21OyaaeByvqeCFQkrwWZ8Pzeg8Er2XkZkM+9PPCZI2Mi62lyAU3u31Jrlr6XOLDo
DdodalW3kaamdl0U/bv9WKZnoXspQ7hC8nvxfuXFAJffBPhlJWa2g9foIfImZAZXIUlSbeWAnjs6
PM1kA+cVBTR3vH+tQksscKrEpeYQ7tD2AluXhAKq9J4R3aBHON5oJO12Cs710/uX02AZ6TZicny0
+Wi98USMkNy1r2ug/wEz3UtoPm1yNBVXYtRzB9SQiYnxITVC1YXPjOZToaA4DzJZjw27BrDwXRlQ
9QR/W+7hidT7/2BWhNII3RL2YKqPZzUhp5JDEeR0qnkRurDcCx2YFyJZK6fx7MSI8mfng/81F7E+
ylTAQlFoQMHFg0NAZ2AKJnVuDck+TjWxfpxg/qxlws4MOjdJIe5hMXnCFw/DJANTLiZ4NiMd26hR
QeEawcHn6Nr4aepeXspTT47DQYSqEafyKigL25L2MSxbZHWgRDWQi5xwGsrkK9wvoxxgiI+9vBbV
vfZFOc4Hzy1TiKxM1hXvYbF7Q2oFvk5pwra4dukm7Brxph9QELPCJtt7JqUjKSzrXQAykh6AAuUp
2x8NCoIpGnkrR/eMvbEQPsGkKzq2feleBj3ITLpD5WBrKn9DI10gfD5K8ZdX+fyc3wwzb8Obexjp
TdKJHt1vvGkadLtqZ3EtWkWqmpMqVnOnpYFwEHvqa2aCYm2RUIpGuNykK08krvSpOne+2PG/Gitg
GRa3NUdMzjNUpuyDHXdU0KovSlXGQMJE/6qridEuT/7cEpP85i3h5Zybuh3PXdUnelMgy2gbmlKi
uwaDyBjTfmVW5w6yQSNxCXF8hb2cZ/1mhUEGq8nQEicgoVd+8yKfOmIp+8803l5zBc5OiJhrVigH
2ysuFhB1ZAACEg5HRRNx16tABFKoCVYcjrOjQCrB8JD7wH4fTwhek1fItE2lTbAfmltkitTWJdKC
AX15f86tHO17eFpJvJN8WLjxFc69CamVgYRG3Aog010j74yHAsbwx/9kKISfrdmxpgf48ZzSeqgb
S2CTiqEp7kyvCahwmsB4QRP10af/YDC6XZGCw8WWllE4cjYB6tA4vB0FmG3bNjS+BCHudk2Sbi8P
dW6vcNF4AJFj5oVfzAsMk6rXKakbOkWkD0hZmLe62Zkrtmr+LUvDiUiyMaeHeCGWWsxZ0uljOHHu
shrcpN2CFT1gHPvPARmqbdHC9rk8rXMng2QfEEXQStSwFs+f0kAaT3VKZ+hpZU40QY+rIpqE4dcH
K5t1OjeyJSqHgoePTMZybr0qWUkNpnpmU1e7wCsfcrO6Aiqn78Uq7FYmdmY0E91l2ifQ82WGmx2f
w75VBLqNU17XekG/8lNLeKK1E9QdqZ3ukejzVvzN0/NBZl2icQ5+hAzTdXGXQ1EHsC/kkNqpsX8r
pGkk5yb3j5e36+wodDnkGpPKoOZ5PCtB6PRhQp0JRBsKrGrnV7dAONd6Kp1Zu9kXotBCcEDSef75
G0NLuh52lAmuPuvG7l6SvBkyAev3Sk17/Ytcesnvd0+LI0iSSUatngrPYlqKnlShHxASoDCGs57K
v8LMeGePahILxAMqZgmDzuOxdCllAbGJbOoI73IFFd0a7Riyy2rmAMWAoCayZyu3+XS3sOsa7TeJ
KXExlwXBsitg4HQWeL6kbK+NKfJuxLZX+ndbdygVokGPGgPrLpsL626m4H0AgMQoYzT5Jo3Tl2mG
mlV6tNYG62RCuiIRgRsiIbJM9/LFpULptxJaESKiVI7htzQXik3cBO/OzzMKoSnuxNwsgQkdHz+A
oKC9DeSGK2i4pR1nJlI4/djHyk3XFsD2otoCRAdPnsuP0mW5Wic7N8/ZbBCRY0GoOB5/QUKkMxN+
QS9VCViZsFKCazXU0ve+/zwnc48tHmZeZkzj8TAi8vCtOqfxoIWZrqX0Lxkg4/3luzX72kdPChnP
uV3IXAu35n+PB6nCrK6aWv/ewhEucuFBD/epaGxzSbbpeIODA+mLfg0rZ/IkuzCPCtmItK46CwYt
9hAsIWq9g/59aK+swLxOu42ce06iR+40fb08weVQ5I5Fqg80ySHjCgN6YTxCdCUmoKGwgvXBv0Xt
xHPaPu0+COitb0QdnhqZvWBzedDlCXkdlBo/NU0ZF2OZ2otQHdL6fAhs9DviB/gByWYyR9O9PMry
df5rFBOfV1HmxnqL+0YR2kcOmKkF0Jx6QCXCnIpFRcmBV74GmDgz2NwsBB4aFW9aZCysfpXntCnT
ZjRi4DFWX5iPPGi8mEPjvfPgM6+joRYHX9M9z5hKhoKb2ENiSL0d4irvddnmUcj80BuDvBqWZGEX
21YKQN6jzoiR0XY9VWOKbZOxvbxHpyeB6iwsCOwU2SbyI8f3C8bBFGk65EQvLAqi2DpAYTF5r+Wl
8nM0yuIWE5CgCTAQPCII6tnoZn0TY+nb5ZmcHgDSEUiz0pxjrjYZi10ZEqGR/QkpNZoW6b+kAT2H
BILurCthrLVKej26b80SDgaDkSKgWkJ9admhrkcjQR07qlhU0VGRwWcUIGsb9XUlpOUt4Nt82+ht
u0f8VXaGMJIPqOQmK7bxZO+Ikel5IoGVMmcO52LGaYnCehoYX60QBkCJzKIz6PGaN3V2EBAerCkV
G11cDoLsCzLC/rd4LFNro5SKdpXRq87avWv3ZkSMSiBECYWB6H+ysBVtkgxWoA+9TTO8AORyYX5C
NwUKqRoFKzHeYkZ/DYWXS6tWati0Mzw+8opnhHGGc2vrKeTvmgm6bSJI7zMSr6NQ+nmdDC0wl0iE
Kc+RkcoCmDaBjAIbjOhrRZzWCnZL+N5fw1BdmJvvEa5qi3VDN6ejfiYAo++0ah8N5XiNilx7q7W+
tgsImGF2DRpETPhbfUwTFYjSrX/Q0G1x2NK1i764hK+fo1MKmK8gDvFJPtLMZCT0kIrIxyGxazVO
PgzIGWxDuG0rDblfcWFv7uDrWMDkZA4OxXt84+N9VNUU6eeRfQyi6qmF3IN0lrKbvHiPZPFey6vv
bdh/byXa56jex0xrvw5UoEe8vrKJD+jSr+UpZlu5+CAecpMH3Zp75S7RQlAsYOWaSOSLUmUpLyn6
r/FVVlPlvEc7M4u3cTil8iOacOHPKUSNegWtdGbx5za2IlAlABOI7x0viFdNcov8Z2cDDUPDV89z
F/xw4ZZBlLiXr+uZO3Q01Pwpb2KsUhrlYJyPXdDowiHmQFzjjLbvv6mMYnFHQbLNb+HxKBW0Vi9L
uEPt5Adb2RqEbSHna+nss3MhrJIoAVKE0BfnyKLLQoL0Gucoj6LvsKLrW6ET9MfLK3bucAD14EqQ
H6F2u7A6AC78okthVcehFO1o2RoYMEIkf+OrfnMtFqg6yG1RXCld1H16/9C8UaDKwHqcXhSo1ZnU
p1ALFZJzN4Ok9c/0RRAOUL21+xRVOaTTdP0e27+GDTxdWoDzxFvAlXCmMQnHGyj0lHaEKkK/w1TL
myjO8n1g1WvVltOlNakAsnWiKRLgLfP1gVh2ulikow0t71HUtedONZ+8Sb/qUHBBs7XZG2r1PlgL
xoeMpIxaAGlWGYju4lmEf9QTdmcjzFPECr5aBcLg+0JSQt1BYrYI0GysfYowSHRGny9v53xSjs2M
KfFugWeg/AKkZjE04BnIZDFDmzqAbGXwok1eBOWGXkeQHZpqLfMw/77T8VRKIWCSAa8uTu4oTZ7q
y+jh1D1yB/KQRl8S3/e24KwjyI1GsUeLeK3/36ktm8uBQJSAlXJyltnygF6DEKPRV0TQSHBiMRfc
WK2tbYG+1ootOzsUMTskULQMebGPDylCbRP9GhGZQTmwl3lAxFjceFaYpVspmiT9fV4bXWZM3moA
FRzZuVa/eLGFAe60qcHA0Aa0O4QKfasipnHaOw/JjFRnCKwnKEUiy+NJWR6AswkNKoTyUrPejH0Q
ZW6iB9ovuGEmWmhFtNZn+GQdF0Mu1zGBAGjS0cCB6lm4khq/RIbUuGmZdCuTOzErrzB8IA54V9St
9cW7EExjICKJhJboWLYHtEpSB25QtnIuTkchr0EVnkInTyra7cdLiKpoFxklLGUrrrVNGXQTik36
tLu8Ucvbhe/CreJeccplEyXS41FgZkn0fALp0nqe+DhYHU2T/PYwKkZn04BoeOzytfLQyZCsGIHL
DNueUdvLmC+RDGVQaogUYV1J7oB+ueZYeSPcSygr3VlmM+vVjc3m8kTn7X9rRkiKybhpM+yQQQFb
Hk80Gfq2E2MaQTXb0G6dfpPvlBvZXUttLCuZGI3jcRZvDt5iq5cJ4xTu98+ZS+8N+9fV/fPlybzG
I5dmoxzPZtDrAOYfo8g7AAU2vTw20i0yLy79TxxtQ+nN/lDZV8jn2+OXy2Mvg8+TGc4H943zRfic
qNXcUkvYq07vAIK3fxo3xtV739XlSs4X/s04Q5KhB5Exjvrg7Upo9Z8BNF95K+di+XovR1k8L9Dx
o0SYZzNt6Q3iIBzoZE6xcpdP4qTlKPOdeDMXJawkNZr366bc/Iidpxdt9/z541rnzNfmvpeOxcLs
AmRORilkmHID7NRBf8D+jNjm3eQYn9DvPKychPksXxpuYXItOlZiPhiud37Udmf/zOyr387HFYdD
OmMw3l7dZXCe1lltIAU6zwoFLIdkkUPPIMd0dfd59612P6EVtLZhK+ZiSYBqTKWwgnnMziWw44KF
my+T/fPTbWDf1+4zMYGN2ObKw7K2f0twvYJIh5zM+zc6P6atuKMj1qbeBrfhwbOTXWuv7N/81l/Y
P3lhRWIVDiX0wnmSgZPyj2qj+OkgzraynMu3eXH8l5AdVaAVUUDl0p4R7XbnQYXIq/aqi421Oa2d
lYXRMI2oNrP5opna19bbh2glFzLNzrIYKZK1gvNrnu3SAi6MR2QKsobg2F8LmNzRp8E1tvSAcz6F
buj+hnSPIRbt32uzfPU/Lw28sCe9n9JLoGRg5aN8VX/Ob8sr5Yd3T7oR2e3ieXzKrsI75V57Wjkx
a8u7MDB+M4R6Pp8YhTOD8gLns9vj5TmebTjFJtv4rumYzhpk+yTZsjxAC0szylmc1PPFoAC5DfeS
+5Q6k/3i2QXLm29le/UdP2cAKAgC4p/ZcuC4jy12HZtpJs5HlibEG4n7obgWnoPqWB9ShxZ+D/V9
5nS7aqdeW4eVVT5nV9+OvVhl9GTGhAIJvorbb/TPyTbY9tvRjbf1Qd6v5czObSn1BIoWgOooii8C
ggih6misitquUH8XJdi3yFOp40ubVW40PVye2tIQ4PaT9yTZoSiA/AEtHK+q3oSyFyTq5AhKo2zR
R0JVWapCeqyN04rNURfGjaFAdlLoh4NkGuhiHQ+VmLI+yB2dszxY6h9yK8vAAyvJig1drt48ikoF
i2hgZssu8yoqXarpB4ncUQMr9w7RSeOq6pLaEUc5vYuKNP0ElUm6f/cqksEhrMJppwiqz+fnjTeR
I5RQ1QW9Gmk4WWzQZcWmqk36gFx9snYWZxP21tIwQWI4EjcA8TXoV4t7QDeearIMYXSMrMssB+2L
+hPib2goVVquxE+J1DUIvqZG0dtktmvBRhsxvU+i0fusNVmTIyDQdd2hTHX5ATRJSY+hKixMuxDp
m3R5XU6cb2qu1MZ0iVQTuDBqV8cLo9JEI2sMgyaWUtfRc0RI/BFriGZt4A41fV6Rgda6IdrS4bR7
rqg8/vRryzddiergtI0KRV9juC/9y/mTFM4H5S2kXuljdPxJAiJNIV3iB4cWCzFCw4ps04wi/Ubi
HzGCvujMq7GQeXbDblhxbU8vm8KmAU8jH0yGXlm8Tii5Cv0IO8SpGvN7CXjjU4P40B2Km2so0TMj
zUwanTI8WQWwPMeT9Ou55Z0lT8jpRTpQCrhObj5GqIVSp3q5vMmn95oUJjkvgwQDFLRlSd43xCHN
kbJyDKRwNk010OCp9FfKJydBDtsGq1IBkkkBmSdgnvGbK+ZTnFCiqe0cTwg8e6CjqB2lvmJzoNKr
sJ3yjZF4yUYWI/WGan7yoqWjtGLBTq8e3wDuZmYrATNbZtrGqev9vOR2mWg56xs/94SPaiyCCbQa
tHAOyBcj5fLu1Z3tGAQfoD4SmfrjeadakCp54kG0r3MUcEY13qapoezfPwrg5rlYAOYApuzxKH7f
UZsaow6ZF/p5ooSEyjDNtN+9fqqoMBGJzBq1ytc9frOH8ajERgMwxAn7IrtJ1FpyQwH1mR71UDdt
B2/73lnNmA0QlVRAODnq4szIo1gn9KJFH34K/asoF6aDR0+WlSDh1KCYsgZnk0lRcjsBHcL6paQ3
mrVDf9jMFUX0bxJE2veiqQkbM9V6lGGHujt4Qv03JOu/fg7/z3/J7/8y+/W//ps//8wRe5phY4s/
/usm/Fmx97+b/57/2v/8Z8d/6V933UvVtNXLHzfPRf3Hts1+PTdhni3/ztGvYKS/v8R9bp6P/rDJ
mrAZH9qXanx8qdukeR2Ob57/y//rD/94ef0tT2Px8s8/f+Zt1sy/zeez/vz7R4df//xzrvL819tf
//fPbp9T/ho8szz9EZKu+euX/ftvvDzXzT//FHT9H6Q7Z9AExVBzLiX/+Uf/8vojU/oH7Ct5BvTM
tLnXH2V51QT//FPS/gGnUkGzh2zfq8X+8w9u1/wjQf0HWX5+RGZuLmOALPnz3x93tF//u39/ZG16
n4f0LGMyx4aajD1QDpMXCdIelFH8h+OLp3VyNVqItW0R3Gqu6e382FxrX/1HaTttvR1iVQ7CR7dS
aA/X1QGVnMPkFtv2tvxePVKs7n7HT6Vsp85Vt+ndbjMSersfrwtHdq0dUSMhcX0gGnCxmLaY2+m0
pZnjNv71Zsn/ntXbWbxmCP/XJ/n3LNSZesgswJ8cz6IHD2bkPbNIvrYbRL8OkCFMexBt+V5uneEz
qrMEIsEh/aCueRjHNvnvoanSqVDfdZDGC8tVh9aIDlBJq/jdtB2+RYqTfDVv0s+mtIs/xE56mEwn
Mdwpu81WnqQzI0NAYVz8Z2pZ4iJYD82hT8y2TreQqLaZGV/3g7GTguE26aSVWZ4MpWObTegns4IH
p3Kxvl6tKK0Ya+HWMAmfaf5qJRtfjPZ5ZW4ub+W8XEc7uRhp/pI3JlrvRUT5KkbqlMde/ZgMny7/
/kXuiP0i1zzjfS0u3gzjWwxgtlEIQbqKt3ThDsovI+AcedtknJ4vZjyDZfB9c22rCVR7fqeFOegf
9VqzikNcJ/XwuUiQHKeh1JSPdHBJkVPY5wM8UUcd6UPyGaEiRUEOsPLepyTx+t1YEApP+G9w15f4
DSJPodBGNBXC7tOY3oOBsbNihRJyuvjcH2r1QKEt3sdl5TkZlDDtasZoO26NdqURca4s/2xPjveX
g8RVoVhpUoFfBmEtLbblYfLCrac1vyB0bxREG2gtdtV73ScK78j0Sja9/VwhWznDc3h3OjIA7Hlk
hYf5+GSJlW74UIrCrX7jP443aKJehffDrv+yMsPTuzLPcFbgmIHrODTH42g1KrS5bNGl1/5OAv5a
scm7Oh1peLob7vwna1eRUF4ZVD43OTDmcygN0HapWZRZhkfbgIQ4Zpcc8ltt3+y97XQV3ep74SCt
hICvuc7lUgKinEV2kBigqnc8RUFAhFQxlHDbO/pOvRLu8tvqoDqD/dJsaB676TaTM2yQAHEq8jDJ
ymRfWRSnwwPDAPBLQL/k2hpebBC4yeE2OOhXJZMdPngH/WC6zb7bC5v4xnjUHmn31NLw2iazYDrR
S/Qi/FLuYZncGgfr4LuWK34wDqsJ8NkQXvi05XPaF77YT0Ry24F+ocHG53zX+0aiH7xDg5SustFu
8+buuXb6kb7E9VrCWDl3vxBKwNkEWUGcOR+UN/bTyNCfVGiTsUWubK9s0bLbmley0+/NTXwrfKXn
6Yfmjoav/Kvee3fqVv4Aj87tr/On/L66UvegFlbu/KlVweWezRb1RKDLy+1qC8SXragNtiRGswCl
eLN6pGNDNKxAIE7HmVmgOFukd7As4uKRyoXEC2Q9xkLm7ZC4YyKT68Xehe8Lo2dTjCEC60D8jjQF
sPrjNe5rmVYGfclAvvpTT1vT6bgryH1Oa3iVE1uCHgrxJq49NA6YZotcCzkmITNpHrzxS2FnpfpG
tq6yMKbTwdoL/5rVOzq581CzShf/R6i7pC4FUlp7Td2iF23Hj+Ntcyf8aD5qH6q7+MramHfxPS1M
76ZPA4I038Ufq4nzk82j9kuQhKwDOh8yPs3xmhb4pqihJ8Km2RaH6uBdBU7gWrhP8ra4Td3C+XXZ
Yi7HoyYLQwZEAkHtjOha+L2SHk7ImnJPsrDaVCEqt4J7eYTl3jEC2FFFA3wHrh2syvGMgjaQszYY
w+3oUJq6T/b5u2JmTiHYEPBbYKXBwsxajccD+DDrSmOc9Y8HWlwG2mTZKkKX73TIQLnhY5IbxVXC
pCwRlEKMPHg7pvSWpsnTVilJnSI73rxzLigKsPPEITydKnENMddbsxUJSj9zbsiflEJBc17Je/RT
hM4vb8ly03kYkU5jAHgGnPAl7d5K+pou9Xm6+f/sncly3ciyZb8Iz4BAPwVwGvaUSEqiJjC16JsA
Au3X1wJvvbrJQxqP5bxmaUqJQQDReLhv38vfEJwoMakdel185sO/NwoeUS8GAgBZT6dWS2INO5m6
2s0xoN+o61nfoVB0AZ05CE8Pm+1xcGXDLY1Mm+AzvX5pavL9JBZdtYMg4QaGAKC20lOGsQzuMh+/
OXLxp6M5KMxYKASGm8Ab3cTr0dxizPoSaTeW5kl5iz8VtJk7p68V/mZ4dW9oVUTqYFZJRDMfcVJe
+2h+QbFqKp8eyxdAa1l1OrBWW1/hESZpPwL/MZMlbF3YrmqjvBKiGhf2C/o1obn6p5lCK9rpS6Lf
587GiU3p6vciOJ7tHkETNLfcsscEm0iusgGNpdBm1SAgz8KxwRcUXaj96HR0KkLFBlObVBuxFoIr
9Fr/hWTrvFBtCzWAlXTyTF+v3MrURVS/UHAFTr7zl1yasRNWhenPD6aTrAZe4C/c3NxMsSPHpRae
rl1VMH6tDbOLlxzEXez68vuycIb5YGxIXvySp0evWLaa3AuzN6VHGaTohvKVQ9JhtuyV3QRbK+4/
g4WwbzC0Vv2udCvLxb7fNcbIGcreOPAySftlThnfDUOV4Sv/whQuzdFoI0UnPDb6ejv+Nl8IxL4+
ubdOO4z1bpysHGzKhise25zW8vWFYmynBkTjdIMb1/xSwAO5B36NpdnhN/ZCQobABRU5wxt22mf/
oSW/kJMNBQsoXHFQrqNxgys3G2bZa72pDtNFrTJYWYtzoF6ozFYl6/YSIDWjTWuSQFge9NYMndaB
aez4G9z5P6Bn44X6DO7S/SvstG9DOv5IIQwvjGiUlA0Wv9A4YJgbFtWIIu+0hN1ci++LF9J06nZx
ll1AvsTs99BNkKhzsWCKXL8AqiGhAateBGV9YHQwrH1oOD1WWb7qg8HDkT4CM9u4u/4Ff+134/yc
vkCxQXIAyM43Vrb7gs1OXhDa6QtOW7ygtdt6Ak+c45keB6Kquie0tlkbCGsw1+txQUsYTC+wbteZ
Y29nT+Nc7tKaGRhIWbR722jEYanqyQN7Q+4hKK16gGjvQxwLNLWaX2Gi1l8MJOe/BSm+Hy5s0TZq
1FCZocLVky+8QcYnMzMeWNOrfewcMzd2OX/7R+VUQIY12tx+DS+Y8qR3x7/MrVWSp9gY5iuEG9gi
hZrGoBe9jqBotlP3QtUWzKsE8ApokrnEUGRgOi3RQsWL9zVhJODbzcz09lva1sPU670nKYBeBlLZ
UKYkPJf6KCTO2+E0sLsF+hI3XpSK0b9qy3iB0OKM+hDikNKtN+DZ2zvcxV0v0EGEzodEA0l+MSdc
lYOaG8qvPq+yZIcJv/agmwomX4+rCbTyxrXnwKFHFKblmnpmKBFhgc728as5ZNiStGHcLBjlQyc3
sl2ee/pzAYlY8F5m90lM2fjcQl1OokSz9J2mVQUu8IlZHmqtHG49d9FtFmtlX9uVnZMdt5V6Gkwx
fgZtPxq8RwfnbVnpc39A2q+ueg1Vd4BFpP5HzIOcwsnt3du85bIfYQ7cD4Ah5QxucsaV2okMDJ7T
C5gDXhbmS5b/LQh79Z3AnSGOmG+cWlLALIwMLMvQKA32IuAPYVkfdFmMXdXSNVYe+fogcUWuKjrD
xfxg14b2SfTjVEVjpjSxGxvN/pNoteVftBBnOxqElGMGSdJnKhoJO2o8jUU5w82EKBjEXSVI68nV
uAW21KahX/tgBuYaKW5QmBJMSqpmSsc4h9Q2bSwdM12LvbgD59nJFQZuWyUHMmaJiOgnB2zaazAg
gy6NCT3hF+foJ9MYC8mkLYxIiawEV5/62feODoVi51vaWt0mtG09lKwoKkuTXNbQm7phCnOw9Gym
TZV1oTe2BrvS2s8Jhbam/5EMg2Xv5soqzathga5ztKQxE2VC8fozbQ39gZf33QByRzp56EGgBLZg
yi7Zj5mzfvX7FgaatuBkG7rYuV+XXSuMcKi8kpG9suwCGofjCSRAnBXQB4w2Bd/iAQ+wqmHUogEF
EXTrws96Hl1Y3xLs2OwQuW/2V+Yarnas9NgLBmUkxQXUZQ+faa9ja5/WQcPUP/F6gAuj3v9pF4lt
oNTWRoNWNJv3wNsg/0yxxYpE4Zs5QU50+3vwAHqF3GXGLkytyUYglSaewFnVQ3VTZwPOMYVV2yuL
2YUURMFCS+lXK+ldIfssm7Cv/ObZcXMFZMc05jHYzCnBGg62gBpZCveKDWVkYrSVsvhzb8OOJ5wS
/vicDPBNdjnEUA4CO8esvN06UsK+6bJvjSpcrsLUs37HdFPUHGtVa1ym8HUBuMpcd4/4HoCa5VIA
t4iE1OPqjwpINhfA37lfD1cIQwGGaNTUk4C8pSY4CarpbvTaCj84MZm/YR2u7WHiciohAi3+GBlZ
F2NsWQ3Zoxx1MD1ahzg08sweTow5JdaPyq7dP4vrxzNDp4NLOJPMZuCPHQGEm87LARcv/nga7Oan
D2fOoXC9hSXU/HXk72pa2L2cdmFqVb1h7MqGpXucwUxpaEacUXtWLhL2oO2Nwtynflt/1xqXjkeB
ISAcc9nl3yABsvNigkDMYc1d/n2cG/YfKVciK56k/TM6LaQwfATVegQn2MyhHOVq7WgU0P86o+jp
bZysToQ9SVBk+PqqnrsKQ6BI0/pqYzSK4Usp1mwOKwi8VmTnRveQc9AaO0fPx4d4Hnxk55Y1r5Sv
2OdcEiE/rCzeFofb0yccamW2/M71GZJTr+kAmwKfwmR7i/3E7B04fZt+P5Cn+dHBUF9DkyV1MXT5
YG84e/trCTJwCEul0hu4UYsfup2/fl7cpIbxORnO71ql06/MnrBJtAvV1SGMl/hzU84x8zue3MfM
sZdIT6B47zOjsNXe6rNaHNe4Q+ZBKwC53mvpp8N36DG9BNoOgBsehJnuetOpRFROqhoO/TgaBhgI
SHoH+m4ac9dMJiIeKYkHRafjnYnzQLbudNIKTz7Q1/UAecz+VgyK67De9PjeNp0T28HglPSamQnN
y4HVu/N9SesHqNTKkr/oZV3BoGpzWwJHNMVfCfyBudihRNk5U2wjDMvz8Xow7BzS0lKRf4VazhYn
MTy6Khn4isk+ZpHh5BKBx9r65n5KCuXDeDLzv7HXds4+HeoYlJECXFNaBEP6GBPELMZSfXFMbzDu
swVmTnKMl6mTf5XMtOWJLLa55CGBkX45+I1f7SpNev0+M1u7+LyalJWjleB/OmjCWYejbNBOPHPP
aZ1bnEfa6Wasda+9hZAWF59GNTjq2KdKTIfCmUYz6GU8YZFFSn7XexrlA9V09XIAoGmqKC9YgWFe
Sp14AZPHIiwymEWfPK0jdlxK4FmUG4zFp94OzzYSZpL+IpXr/ZnnlZMpmZvUOGjg4K0vyq3jNqxc
S3+2+HWTi9qAoX1jAlI1LknfZ1YfLn5S0sEhesEMGFSM/iSLi9nHWIpD+3olsaTjPJdXo79zR1zn
nCg37MKAr+bFnr8rnGz5OQqaJXarGtbvqkusL1u5uT0UXHRQyWcFgIs8Z789+mqKu5AN3Dbgwhuc
9piSeUqQZMm0ITvgOZJk122LKuNC69lGgMgil3nghNVIXpUgZQ7QGKvkDsmMOR01yGBs8XXrVrtu
sJ11b8/ZOF26GCGPgBdrWV9avezqg9vGCVuQFfsle2sM9M8b1uxbndTLN23rITrEU+2ul3Ot6b/8
ZQNyVrk+TUcnHoHa96XdjaBm03SyD/ma6NmFpHSDLRBOTs2uV/NifCLrNbq3SPGkvwO8wV6iq87S
AtcbkzJy0QJbn3O6CeCj4A+CLY5fWf0fAY9oPnQd0c5lHYu4vMyN1ciiuuaIvgN6WYmDzPHFepC2
293Odjl7nzSjHXCz7TW7mIK2KAr7wiNOdJ4zXE4JtybTcYKYkFTd9PrARizNwdSjbpqHLHJnTS8O
vpyU2JEdwEKkcGrp7EtRW8l9hyXAzFVqHaZdmesFMJWhnIudDp9SongTGj5nAy7oIf3CCysK4iYE
Gcfoet7sDEHIK1uQy/SVLeNO8aqS76Y+YKYhwLFgeedZgLNsT2Xepd6tlRE6ldZYkWPW7gPy1/Xz
6A/e/TxAXzlUjt79sit3HS5tsJvlpyY3p68yGXztwCbhT4Hyu6YMlr5Sxs2gN6O+k+6MQaJmq2R6
FtMCXakYRTPt6mqQMN6h/hgAy7L6e9WIzDgIL/b/GoDVykuMFfPutgcExUvi++qXbiEqZz91XWLc
jW5XrBdj1UEpY333WBVSGpyXKtLalJelAO4qgDgDQMuJSG0OCV3KvwZWjc2lbOPUIgcPRGq6alao
K5HKrJYAUR85fZOFHMmtY3Yg0fAWYvapJk0ScFFeat81ZWYkVz2A2RnjR3KwoTVkmeGRO2+2yEeP
DTSJdK8O8aUpSs/6Ag2IE7Ns4/GnFTvEJpnpfYk1YM1RJp3xSe9td3wAe1RD7lom7U8bc5Her76E
mK15MBDSelkvSy/TioOZDOsDmKRWhrR7J3+Ubk0dxnoV1KIKRFD8pZvy6ht8kjTDgSNrb/wMF0Ik
KwVJ/aKbuMBYZBV+ewtg24tKr7O/ApytFtZpazffRKObQ2R7iVtfNVWnPWuEWP7FLBtMUuy1rUau
KFjiX9XDnLDEjaF4ggDkeyHOpVN3T0IofSrhQTSXRuGWxUVdqRxyFK7MXyUe81/HFinQnpurjANl
6zKO6AHLimC0NYEeT7dobHfGiXjUcQCdHrctq7pTo8PRK7p2MsIKjR73ulnM12XFfkJTc2lT2+bQ
4dkgtrnE/o3xlCIQAi3LD38o9IQQIC3sXt1YxuzUD5iX1dm97ne1uMzXVfXXo8YdpQN5Kf3kutWs
5ieCFneFC9iOzq6quUlESdWCZVPCXet9I5z0U8U1QuGD3izm3kLnBGOZ4zEP6TDXtJ2UkyfJBI0L
B00jLXFTICUyrrKEO+wvwrbCPy7S80Brj+2orqGF1fdDmXpjiOuTwwVvdQZc8oelq3/1XULjqSOw
0MjV7EliEmH8JR0D5IcTUaHu9fIUoT96AD1aB+z7dianL5jTAa0+EHPTpuiP+UF608hhbHepGUvt
qIhE4Us5hDGYWkxjHnlurCM+5EJ6v4imW6/xGdA7Gyxx5aTPLi1rj0tqavlxTDTuXAtLFX/QBQ/N
SzdRWIrQOE6PcCkWR4UE8eMYeG3CGpxF3MrIpYG4CbbK9fdeeWMBMYlwAxbuYH6h9259dtAIfZvG
UiYXaOSB6tj6wgLTklybjnmSgrFoVbGW98tcW6wAsx+i0V6thlxE6sD9K4DghLz0pYxizRFrgEJ5
1C8SLldmgGe896vxTdZvIqvkRmQDjkp9XBvLbpBC5Ucgq/Z9DMfpe7ym8WfcleL4Cngn6NWY2sph
hXBBjWooWHkF/GEv4IqDt2fHlf4S25pZXfa4Jd1j2JoWgT3W6yVExxayoQNVLuDuwS265V1bENV6
e97Nw9o9ZmPREJrJGrcU3en770nd2w/W6K4PcVVAu59puuxD4fe4Onr5NP5orXb+aWJe2kUpqcsx
GKusvzBkCWeNZsxxAqjYyKcW5MezGfPtdr2AFxa0wA75y67GD8qWUTn7zuQFXcOeBnc6txIuvPAW
4950a+lFWi45JvtFtg+TbLxPHTDZOwyvcS3olF588xcQs8zvuZZklIFxBnoau/etmdczRv1u8rmT
rptHTaotvxEH9pA46Xa+KQadS4Brr5uJZO04t1kZK/swOvhn7vt80HCcqBBchL7TdfeTPXK4z1Kn
NLnO2t8sqbhiAaRMtF3jLUJESPdKjGYKfdM/ehQ4LuIOodkOmF3NtT8lb8AtKSFh07ebyJXrlT9d
snxwcOOHs7P0teVmITko69oeejeJCr2E4ql3SwsQ0clcONS1n3K9kEnuHQRhRM425afoM9Lpu1GZ
RhrKukmO0BsB9/WdsB6a2HG/DyMqoGjOAXnxgyb5d+NEFbC715q2TxGTixBKJX/y0ep/+Z3s2l01
pNlfx2wWktf0pD+p1p+fZapXd74s53avTba6m0U9ptv51P+pO1N7HodJFlHRIMonh+3YOO95xpPd
KqB3GpbBQ9CJYW05qTUM101nsvXAKqd0uXIwYvmmSMTqgFxLHWJxLCFllzHXcRHH3i85WSNJ1ixb
rxwpEdv4WetflmZvawEm/oRQql4Xa8eBTfSxmoOPvTU2AYHn9+V3p7ey7UpbGzPxSef5oVUMhRGW
Sdf86hd6tEOCMXBv3ry1MmdILIvAdRxp8C2XsQ1ciKc/y6nxL/B+G/PQ8diuQ7Ocy3i3LnX9CSvU
CisH1RA7d1zAMYdMJoJqwh1sUiaDffXSb8bqQbikNYbc4cDHmch9zBNrehwGQVd8l+T2biDYpNdz
3TDApkJsHcTAyX+nqYf0A+wh0WCT/Egz2jcDor78wahisStNaV06eHrupQn8CbIJhSO4XH6MEDd2
pq8uIR2dJ1Oe31We5z8rEhN/23jqj0Jo5rAj4axAlOrY42xXzp1I94njDHASgVXeNVzUHtd0LO9I
v8XXyoa2HMi0HL8Li1TS3uWUvFyT2f0Nh7t0d2iVzOYK4w42mbXJ18fOU/pVUnvGDazDVoXA2lZI
sx6LiMxt/y1Z5+G5GSaPnBlNFj/8gm5X7pgu5nkZnYfX3PJLVFYknpPANssJ6QJc6B9YOlssWvpk
/9KKrPPT8mF+msfCRDBDxQsHq1X3f1pqZOGx7ro2nNkiVzDKffMdmFS5hsYUm9CciVkMNsDJfTAH
7racau1wU2mQrpmjBBOBPrpOSXDtATUbIIVf4NxeE1uPXfXb06X7hXZxH5XAuFSPGEjXTwhcDYP+
6rnqI3eZ3YXgKwc7CnmpSqPaUroK8yKLb9XSgbi22szEPbms/e9+mtYuSaOYNIe5GvKz6abtz4T4
CYfELt+yF+j3/6xmNz+5i999syEbsDKt9A/pS7a4mOprA2jU6q5zmJu/Ksq6+PU3VTwHVm2YF7kx
5nLnyzp7ytN+0EMdrPZnK8m5HmdrTDMCbSesxkSHybi3XQ1/us6Z3A2jPgH2biV4aDJlxAjh0FrW
7yURQHbd1q9+r2RBWKuTu4qwaHOAkA5c9jzsutRkKcVF/wuOwQzEFfLHjVtiSBYIsvtatBZrgpux
oDNzL+MM2Y5W8HJ2sE5rIpyCs1xzcsGac8SIV4tBVFQoAwtJ1VX+J5cb+tOqt9ICP2vEP+eBcmOA
O3xJDyKpK65tyJLvFrO2ny2xBWUcZ4OD2sSY7GCi/NqLOZhS5GzNrHkKkl1nya10lr5QNFmzpkWK
b2cYQ7zuJtHkVTQPExaqDekFnjnGvS8qeYn0bNdDvmwt6cIE+ROPTjQ7C+YFMXaN2Y5SZLyRG2PR
h57FdeSG3d8RZxQmL1DAf4oXNn0nngJkwG0AUt6p81RC0cs2aOzfQQvezcUhz+2LVd5ZRn7ZW08O
BidiUXvK/bvG8qLE90PN7neDcUWe7hbmbiStW5NsIOXpyE6GvT1ejKQ8O2u+qLybVTvnhvBeiRgD
OrR2sAKwJToRIY5lSQYEe9NdKmz5pFEBuy1rOpM+Ltq+HYXmF0q1yM99F53WiU5Femo0/EHhpdfI
+BtiEvfWcjVt//EopzoHl4TZxlkjHWvT+nQqu8n7rR1qtfOdrcr1UZ+68YbshHvhEWDuvMKe/qXM
52U8btq0V/Fs5qkXoqvI2xBn5buWtqGoXnJCVwRxZ6bUu0+F3nLzifPoKTn5QgP1XhRAVr6rlY6k
TGjt0bIJWy2yNMcWPWz08VvcxBr/nMHU8UFVOJvhAhMDN47X1fUFy0MguqYXVdu+NlvWrT45BPBc
HLh0a3d1WiZnHvG0oM+QtJDwdDTD4cKjnzxinokyHajrRU2TxcdGq8hvK+hEpl6fs654OxTz8KVl
DMENtIoTtQ2NB4vjzIMdacKvQ0uCL+4Scl3zWJ77cKeTHuOkze0KbzjAqRZz5PWLJOBwFsXjAnGF
RxSknedEnTS4JH38wd4bBzCew3RkAeCX8XqccjGbxI/xasNV1TzaLmFFM7vijC7m7bTAD2PjbrB7
oydyT5Zwu/TUxdEZAdNdzM9s6y7BG0iRfZGmxfehrKmWmMOsn5kabx9u829DubRZCbrY+7x+uLz0
jHhayFHVTtPuydEYF9LGE/zfvkIkdKjJXWQaKElPuxazfHBady2sKMXR/NLOoEmxffzb/eJF0LZt
gfThUF41T6RF9lykovQhuI9odrjP62NY5t18Rlp0ul8wCupDGrPo9qAzQ5iv31imuDoNqjUjuiNn
CiaxsaczoA7IVtsR9t/y/l+/OxodLPo26JYS+Pq9Hs+epD2R+TQjozSGfaf542e3mec/H4/ydvrR
LripAX3kZpywJ/NgbRCDk+E0yeU64i6jR+6AFW3/GNeudr8WVKBSzyM4/HjUt7vFplwlosWfDAGd
d/Iu/WHFA61MTfZCYw38hOxsbKkM/+x2+c9Q/7+B6R/tSJuh5AcNTGlWMiv+2720/fX/di/hxoP9
5dab/f8al9gX/ocWUq4cMCqgH9j8g//buKQZ7v/wf8ytr5WEOx5vbFj/27lkO/9D+wKNKgbXFeAW
KOP/RefS6wVHqcHDZA1bXRx8CBiR0L1eAKZLyYvcynplpHZfkzlonPKT6rwyfhJ1tWUmk7z5+Y83
c/+f4/hVn9G2V/z3lN564VEpYjHNRKdCwkH2elBQx0mF+s27dIO7JPj89fr24dM5quW2pX80xsmD
+di4to5deJdF8O37YxJcx8GZxqFTV5E3j3Ei5aM6XcnVZ4h+9+nbzeN9Ht2v4bMenHuU06bZNwOd
HF/SorZiLwx0hcgqekwjHqaKznY/bL/vB6/stKU6FqkBkI3PUsRT1DYHl1CmXtO9g0jBpXocm1Xk
U4xzH4ymCLHqCrTZDuO+DMlwcte5LCo/GNpzRm5nvuSpXaS1/O9rXvd3d354uAWgG308I88NIV5P
SIkKCfMUnrwKvqfhowpuBX4tH4/xejveFNmC6IO9mN4ZGoNOD4E2iVcQRK46NK417bQiTiMnw/Nf
Jpp75lR7fd78ZyhCe9S5GNGBcdl+lX90L7RaLCjhSXXQ7Lh5TGzvsl7n/DhpSXE5+ZMKVCHPxTon
GwmgBLooXXozxdamQN7+9ZgFary1wC77KHuj36+E3QFHeUfCUNSXlXCzw8ev0zx9n9uAYF23xUEX
gXVKuI9J9YpOCAYk+0jyx3J2Vt05SMgKNxraSUZFIeODylN/lyrpXtl21x57KmNh4SdyT8V/+tG2
OkkecgJDCIfBi8osm7Exy8j5aDgwftacihSsXfk3bpw4ARLR5ph0LR2c86jgQY7uheUbFYqCQu4w
szARlUm5t0XvhQgv0x3GBAb/VXGnHqtztLzX8SVb9nbhwNB+U6NsBMKTPQ5cnVtVg4+evE31vQ9E
at8007j/+E2/GQVyPJ1+dMxTiLZQN7z+sotmm3Ghr3IPSo4WGDseCZSG7swobz7n1qJLbIT7AKVj
DqbXo6ydVgga86w9zOruS+vV2mVJcPYwoGM+cxt4ZyiSG0j9OZU5Zk/bQURBET0tYmu/UDmMCkam
FVANO8y/h88fv7v3hiIvgW6B0I/uhZNV0VSL12Smbu3hNtk7V04r2qnM2Kci9c/sL28+E8YcnN9Y
zvC5aGk4eYG5qNc2zlJnv4Ea8f1vp0iV6NA+fqDTrYU6AwE6a4+pQHjibQ/8j60l7oesRzE/HN3Y
EH9r8CRp2JVW9reMfba1tXfbB78fUUt8PO7J2YSOams4wC/CRcmJq87J0+kCO1g6Q0H9JkljUXUt
u2+oeqZiX+tZ9lUhcXjOiLXIv5GWO3c+nG5u7G6EYly4aXmkTP7GLb0SaUu1ozxSsZFJuCaNQbtc
DyGDm1Chf0Z2mxj/8k2TkxHbkiMCpGWJvo7Xb9qrEIerWnMOo2yyI7tu8q11JvoCOte8Wj2cMmjB
/3cNJOwmm3cQfsIG9wbMMd7ch6p4rbhKNMeqpsyZ6nZzI5s0O+PxfboqXkYhP+OYtMJACz5ZFWg+
koUF2Byl6qsrShJkaEp0Z0U/a/9yVTCUwIqTAJteWe5BJ28xGW1jmT0eyEEVF02ugaxmXcfdx7Pz
nQcSOOOwFW+pDGz7X3+rvJGzu6Z1e5xq0RAk9Svlh8S3UhFRfnKsMzznt8NxpmNEbm+4eDTa21bw
j0WIUCSeC6Hm46TDKmhsM73yzApLzGEqz5iPn+4q3B7pmeMawtJzuCKfPBmSWQp2trMc9Tjubu24
7A46xb0zofR7o5A3JVuCipZk60n8pdHEkbiYkx6NatH2asq6oybrnx9/pHcGsXWyTAbYii07vi3y
f7y1XjHZfC2fjtTu1l0+NeQV8iwd/n48zJu9grcFsdPGVQIQgemcvLHGm2dpGSUiM+bkHYrU+Fro
nbxpF5JM/TIvvz4e7yR23e734FFsIgDOae+NN79hly1igWY+OqiwPiGNwLLULDpkfpWMpD8VkWoR
bHl57FwoM2vOfLp35iLd0qTuOBe4P57mrfFdMlzaDqZjb2faLm4zLaMmQpG9lOiFPn7Ud74gMKmt
R48tkaz16T1o0auSroDpmNC9iXir9EXoIxQ75/f53jNt3fs6lRBm/2mDW0xiOs9Nfzni01P/4I26
/dGre0RfDYM1Fx8/1am7lkUUx9vb/JA4VUlen8yYPhtgO5ilhkZlMj0Yz4707nUtab7Uiabdrmtd
9c955XuPU+x5n+uuMT2Mi7EqD5qBnNyZ3fnUBJHfh05LOGs6WUVa70/Tlsns5FY+6fox4T2MCKrn
0T9obu2We7GmVhdJtVD3yQRBb8T2rhvkUZ2xReUlWvdQYM6DJxxVwDmotBVIAWZE2hcjyZZ7Mddm
Hn38/t4sgK1gwgFNkYFT+s3rmxF90a+zLkf6Hd3fdazpU5iKQYVpJ+yrSST53scs+2ZwJ3cn9GU6
sxufhkTb63KRJjBj+Hrg3F7vK64aWnDRcjkuJjoxUfuo/qcxO5h0LH1DBZpd1zz7mUnzZooyKJkb
c4P7IQzxT+bMOqwKPYW2HLMsH78X/ljS+VL0TRyMlDnPlcDeHQ1kLhbPFAb9U2OYdirmbkQlfqzH
bLxwc0q2QdJL+jFToZ+Zfu+9zs3agkiLpUf+/PXrZNnH06BYfKXS6FPjysU2vWTD0W8y3KVdgQbJ
dRPrTLj1Etr8I/vxMuvZWQzOb5z5AA68Hjc1zJRS9Lwc1wZ1mVzTcjgIZcb3ZuZNKKtpuCqXcd/C
Xv2qJ1N7Z814h9UmbeRph25iHrMbg2tLiaA/UecqGG9OFb43YSB+RjjNUyc8eSta5mrlpOf6cbGU
HaZ1vzyWQ6JNtLGp7srUy3M3l/c+A/ov18aYgk/hnrwOCOGZp0+VfrRLp0R6X/s3EsXuU2vJZDd0
pnVoJkc7U5R8d1A2QpKb5K6JN15/A52+S81OxXqU5VQ6yDMserJGIR9E1qWfU1PfNINtY7pnPv47
85vkBZ3MW4xPkvak2jVLwaVKZfoxm3yadgpoFtqujEfvt8PH/frxfvXOQ5rEpPhLYiBIpHAS/Wqz
H6MQcZdjWugas0iVtJ1mznCLlKDe8XsM9AEN/b8N5LZzjIgRhzP7Bbr3+tU6I/ZzZuesR528KBRD
zJZkCPzWTXYfP96bQ/plIHbj7UViC3DyDb00Nc2SjPIRadIQcaEqjuWs/zs3DC4qjOKwTnkoypTe
aQoZLa47G6oxEEV0DZa5qPD1CF83GlM/fpzTLO/LSLirkrMDRsu96GTl1U7pa3GhGUfZ6fq8W7tl
kFHrW+gMzGR7fQZ54MdeJUgiphW3tqDtRJ+AS+jcNFRTqbsYldhFdsy8jO6Uj3+99942ETqujcxe
gyXz+rPGfly3GS1fR4qNrR81ObrhvWOl67n0wntL5J8DnXxW7qq0lZoMZKMuToK1lhotjEDbPxud
NNczj/Xmur9xljiuHY7zTY5ysiClVEMzFTW7j6a5YYKC96uTK3HRz3P1UNm9e5d1oov8yjSzM0O/
E05gsYIAE2wILren5wBuFsVSuuwFCy5Uj7a3Kj3spD9/5lxAiV8qX79OtHi5pNrXhssIAuvMb/DO
N+V6x7OjmuCecnpRcUUzSN/p9SMNxmVDz0DfT3hj9q3/r4yqXhYRM5v756aV2Az2Xk+eeinXoi6U
e9QT24rKsp0jABHVmXTbO0cXNxQiJM5WXEJOXc96c5iUj4nDMbY1h9x9Nc1+NE5Z9YuNCEwwQBjr
28er4p3JioEd2nFWhkUB7eTBRNGkLYJDFznGBKUtcfuduSz6JVfAc9TId57O55R8ManiTn56ThIZ
eUapDIs0tFLfK3qH7k0/1sbIx8yBjtzGpV3v46c7rQdtWxLunkxQh3wpNjqna7GBj2oYiXWsxCrd
fb+sYqG/rSruOyOVV+tUt58Tml3+WsqcKvq3M+NTM5bOOTgnLfLMkJOgaYNAMk8p1/OmTzZHkvB2
pa+5cxzV4OdhMRON7JWh5CdNTyzn1tA7sz54iHrzQzb4GCoXs7B/qQQZwF4Uii7IZaxHe+dkXvEF
vbykA5QTpLlA+7h0gSq71NuNuam+1FjMDGGW4VkVJSPUh1Cv1/ihEUb51dCy6lZP515+M9eiM49+
Ycx3IMSnNqTd13aikcSWc6AdIP4/pJ1Xr9w2F67/0BGgXm6naxfb23HNjeCSqPdK/frzcOfieDTC
CPs7QBAENhAOKXJxca23gEbO8OhFs0Axx8corTsXvY/GHPfwwJ1kb7m59htt5e5fEtC6fAJbprT7
bNTTL7USgTD18s5xjnHWlh+tfjBhkkLbnCGiQv8/lnpn/ho8dxT7WA0wj64LjSUZheJ9670cCWXL
nFKw+NaguKeJkzHulSGZGimKEbynPzSUHxPDtVC8NwZv3inU4KyTkdTgmUwegdour12JaSzM6W+t
i5TufRL3zfMwWlADcAJq/k4qEnTUEjXlR4vchOuLPB4FQGNLfOmGqv8ExBqMtQGb75MRJ8o/Auz3
L2gZZn1uoce92F5WAcacksrYgTn0xCFIedmRhk+W8ZKBiQ4Pg9CDlwaRALETc+d96ACqa1DqwuAX
CgyTsxuSoHrXqcHgXJjT8Bl1ZCt4jxoHt4dlJyrOVmWTv+sLrWr3OfUsiXIfleY4WkX+96jSkjgb
6Hh8nkZLS49BPfa/Tegp4QWnwyJF37wF3W4FqvXLDTWspY26KorHKO/UApGLqcZ7t0xpidhmjz51
0PODTm0ewnKJYRFnL+o8IsWbF7WmU0+ekA5wM0MNfCVPBBIHujoif28MKUYseaRf0qYq1fOke1gG
l3reGoewHsEQS/jwr9IKLW8HQ3l09qnTDPmDi1DBDxjS0y9SyNkXTupis6LpTQmstG6MUwN6/Gfo
quVPE+S2BvW1z9Q9dBalOJbCRWQsVG0Aq23WvFSkEWQRvcrPYJ+FR1ftRnVnAdtGGEAFuXoYM0j5
x5BL8t//M6TTOLVg77g+W/m/FlQ/IczE1ZaI3Mo9/YpqkRhM6YEn//6PmlpiVF6tBK15MUejwXdY
zer0mOJs/K0JcQbahVZTXBpsKshphy7YevqvhR+sIqWeEjBQksHr4XNDCQpQzvqlI0y+a+hYHPIs
iw734+1Kws6rV86P5yFtnMUkJ9F3uLPn+kVHZQHeC/kBN7+rwuHcqdyg2b43Mudn5Aj0fe8PvXa7
cD3TF0NnXN6i1xM0+zKUqYJ+EVlSo7kSW+LcYjj60apc5yzpw/fHu52qtLp8Razx2gTvej1eUAWF
osFVhfydd3CmB0WN9zA+q/5RSWfL3imtNU+naFY2Yba3WwkPJ2pgwL5AK930c2k6aXGtwPOrRJh4
x7JzjJ9hnKrJvlahpiH55xT9sUfKa9zpUeRtvT1XynAUbmnVyUcLb7Plw6UTkW0KO8l9O0bf4TIA
Q6/3RVyUNVR08uxjx5MOXRAlBrtKH6BSToPZGDnxX+0+m8A9t/DNt2kMrTxqWqAFSIHZBtdfI1Vi
GHBZjKtp09KH9trGexStZj0MTez+uP/lb3caY3GW0a5D+ZenzvVYVWhBBlIlCdKF4BEZiG/gXtA/
R+bonSx3iDYaM7c7jTcLkAGWnMo1gMLr8YYhNl34FO7FjZP0DCLI3dnWnD8bidDOcZtqOwFZbuMk
ryyoLBA6qImhu3Tz9Ib7BTbDwtWQyJ294yLHnkrY8zHsVXVjfrehCdcKAgZ7wkZndtk4gXhmO53V
epfSqvSTAgPvocMP5PTmr4aoPKeGci2d7GX+hck8j4WqB5SjJgpXCEr2bTQOx3hUR06pFm1UEV7x
uNcJH5k8/TR6gxwVqvHXny2BajROvNqoDevQt40IV6A99QyjfpzG2ngp62K0/bFL2xweE2TEc4LA
1/t2bJwPiACUxs4dJ1qLCZzFTwGCR+FBa408e0bKBZZQYMQzUhKV1b0kajcE75xCmNCPhPd5DkmF
NpZvZT8ABOC1R+sOUeBlNzsWOqml1QWXSdUnDRxIUEdHCYDFxDUE8vr27QepAogDfFZ0oJcvIQUR
kQoWRHCp6h5pC7cocuVI1bj5ZGIXpbz5GQkcRzYkUdcEzL1sK9RCgxYaacGly1vSy3Cwv/d4Y29g
jVb2OaOYXBV4CWGesogbHopwIKcEyHdbiUhGUiPpP6sT9JKNgVbuB0wwdLqr3BMyIF7vvNQxh9o2
q+CCRhpUZ9JlnewPlmnT9rm1a+CtHdGZjp5iMedbRYG1jSLLATxf2fYg/q8Hz6gXK0OrBxdV6eJP
vPw7/VuaGLC2lMasPt0/1GuDURrkkccbFsDYovgRtm44etOgXJSmU3ZDnXgJhLNa9QcNPeT7Y62E
fTY+9V36vGQZN7CbaS5SUxPKJUSG7JANXYcSjD6eukb8FByPjai4EvVpVkgTEJlP3URFS+26ycs1
HA5BwLzX1bo52LOdPbVpViDEPSh+o+X2xs6RH2cRsxiUUwtHCB/h5dXWDYhpcXcrF71CF2IX5nB+
92mtYf/Z2+0EDi8fbW9nxMX4Q9EDyLJtK8w3l7YdCi2g/5g1taVlGRGtDju37F65ULjMtUtUBgDD
htAax5ORDXh0gNYOYXcFovnr/ideO6Gwusz/qklgZ673LkcxGvo2Vy5ZPduPeTIr+5Dn7Mb81kaR
HBj6X6Sr1rJshi7bbDVuyZdNBR7YiH4oxqHovdbZGGhtx2IiTIJG65sGxWI6NjTF1AoipuNQTUq8
DpHFePhthtRcG4jWG1F07TByLCyZFdF7Xg7XeXGSVYbrgYhpzQNE1Zb2U2fvRDL8D4eDHrrsvQJL
Y6ssiimuBQ5V77Pg0sPI9/a9m/QvuNKYIBnzPgeRalZML6k97+1BgHiKFQ65L6LPN0GgZOt3M3Ps
gw5XbQ366qzN9udsoD5DsbU43t+RK2vKWnLf4lWjwy5a5LVWRlFdPiYvmYa8oB5oyUEgLkjxEUL+
/aFWtiVNFsIoZtOyyLkI3LTyC0PLau9SJVb8Dlpz9NDbQ3K+P8rahEjBKMwBXWTvLyaEzJ82lmTy
lzDNpke3TTqkprXwHy+0tjhgmn4bzV4NTRDM9kDvLy9cPasabcwS75Igtemb1FdOk9AT+fi2w72K
fe0h64ICtnoPSq+FBFthtvy1MebwHGSKu4H/WLmWPTqTBLRXBtyy1JpR2MibSd7/bZXSKESa8Fz2
EJFC6mj7WAmzY9zYUjNjUOrD25cdVSsOpTwvN63iGPiY0+eMTa+lSZ5GewIO5RYmqFxbmZDZ+x+G
441K2CGA3zzG0ZKp+sKwyBYVjCwie4JnyJYYP4yVQCf//mArYQ6Vd7J6/m1yUOSW+6OyMgazB7+d
zzw7QKm1aVJQhoQcHAC+2LWZ6m2Mt1JUJjOlMwhIGcofFcbrAW1lGLPC6rwLZkvdvMs73cj3vR6Z
81EgrKCc7BLRwkfK/G16zsN2KJFaNVAc8nIMwzYO1Otje3Fn81OoRWDNw0NxGSIS1BDMxDWDS5uM
OeaQFGHqhwaLzOh9UzaUW6MscYNjMCvDdFCyNH0c8mT6xxZ2/y2qXFRt6z6Dsu1OMSZYyDDl+Vnt
eudBUFbHZRZxlC3H47UvJrOL19K87ExeL2ARxOGkIsJy8ZKm+QdVufi7mqbld/BymTgUyWDpG/v/
9uzxFKNTLh8VPGmXocDhnCM4nLuAAuaxPpvtoH0PrKBWD6Arsu7YVnGTHgDlmH/Nbett8cVvYyt0
PVpk0jVHvnMX91WPPos3B6lLXmU03h6lmMQ5pRMAv437aX0gE7AjMBuCzWKgCORv34Wuc6nD0D0r
iB74fWduWbTdBnGmwy0BYI1iC3vu+vu1yHvYGJkzShplJ20ezEPeFNEJXOIWzXF1QpJh70k4IsDH
66EiUfYROGXnkgWAaDz4AZdKxyzmfghZnRBpBIVDqjpkZdejALJV51bYzgUN5+LQelqNdpNq+I6C
GvX/MBRPaYqRmHTdAGAlPTOeqpFSP6Fi7xaqOOLzPO1nUWr/y6xeZeFNl+tvuemLnAQb0q1zmaPp
qwZYCCD22J7dtBo3rrbbAy0RVo4KmQX4Bwnn9frFFijD2Z4cgF1l58da4Z7UPB33k4cQVwpO+nh/
EVfGA0QMmBMYIHCyZW0liAwdRULOU1Ha6kOpBumuzub2WBjou2v2uBXy18Yj2+RQuQjtAx+9nl8h
Bb70pCN8OIn6oafV/cK7rW6fgnywfqlBmegbL7GVHQkHAvAmgD1JiFocsXDsmrRXKvcSKT3CObhF
7ejgOwdRiTdaY3PvvrqJkRyQamo3cC6nKzvwY4Z7mYvZfYisrj3QApoQUimGjTC8cpqpGnKQZQok
U8DrdUy92rA7Lp2LMVCl7Zo2PUyNMm7s+7Wv9ccor/f3HwkBBk/geEXrXgCJAb70dEHPTwyf8A3o
LlNub3lDr44HPN8mfFCoXYIDRtI3QTeXb1VKUZui9F6EPYkdQqGoq5gJsmv3t//a5gDyZaKmQNZz
U1pUXOTDQqV0L84QhEen9fqTDSCPLhc2NPeHkl/kOruQIifU+7irqQJ7i/jbW0lLQlCwlo2q77uK
xlRqsiPTfE73iGCqlwrl6h16BxqKvo3++/7wKzk84wNPoAoCuI5+y/WO6co5jbDEdS+jk5jVBZXG
9B+vnpHmTGPXyfa5brflB1GjgXh2G92pSYCM9i+sftuHihIZ3WbU5/KNVVlJJ4gFIDzhuUhhkGU8
aETSN5PhUHeyRIXMXqk9Iy7u/Oj7uh33tJ3RxHGNof9Xqy1awPcXxVz5JnS5ILpQYoNJKLfHH/s7
l9Do2iPhtRsFx4vMjvfQiBX//ihrm4zNhaMMPB7wIYuYjqSaOcUKbQdEqMS7pi+SYzII9+BO1a/7
I60k1JKczU31yljivXA9oY4jNVPgcS9AHob3eBPj46vR57D3E8py382iTcpd7IWjr6o8tj1tlPJE
bxTJkSAffgZXpcRy86C4ydKMGD2hUngX1ODSd31aIacnijdD8+UoXCZ0q1B54UV4PdnGNlMkNTXv
EhRJjD471RFQ2MJFl/T+sspVWxxdCUyHYkGXQZabrgeK8lDiKsLgAsmgDA5ZqxhI+WVN+iVDuix+
GJFAfjY0xP429udKPNR53TM7eJy3nQ+Bq3VblBn7M0u1p47VfpiQ6Hs2w6bbF8K1z/cnurp/JN4Q
aB+rSt/5eqZOqZMjphpVEtMYvqduUD3bLX6cgUHvIBqD6WjF5KjQXb1zmyb5adS6rQ7k2qRpH7B/
kAcwMR67/g2T2SHYFtPF6hsr/T4lZeudbSeXytoFtnZH/mBOj/cnvnJEScGRS6Dhzr26vHgoe4xG
7nHRuZ3T75s5indG6VWnpBHl/zAUY1G6kWGYLPl6eoYl+qK3Iu44gAyfs9gz/2kJztYOPVYsQu7P
ayW8glX9f4PJAPhHgFNVVNcswSvGRqLURNSuSb/3c9b6E/AxlGHnUPsA2MN1dgjxZdPl/ugr4VXn
ucG2BNVNi30RjXR6j6YnFPeCP1j5LjbT8QmmgL6RMq99O95QMtDosigj//7POabkE1UvCK/Cao6m
EYf7SdjmMULHeGM51yZEpZQWMkDRW9YMImvzjOSlewlQmfLTYI4PboEk3tuXDQimfF3LRu4NKKBL
4NgVqX2Jsjw6z2leHua43nIHW6HcYA1GW5C0GE8oyufX60YBe6pmO7cvZZ1VcO209qPAzgRlRkTE
VTO191UgonOlT/GhrQIVmWrVeQI8RtPS7JWDqowaXjV18y5Hen8XoO678WUXcRcbZZ3iNDwzngrU
95dxtxZmCfXKHv2kHboPYZIZJ4Fd+2dUxesnFzWPC4F54wpdHVMWVSnf0r5Y7qZYlK2JgtLoDwat
m0Mj2uyRvKA7xJNK+aky1QyYgJOChLz/1Rdhj8lKSTke6DjaSUbPYhvnZVekaTLJbWVF7zyUMfaZ
OWS/y7wv/zGSim19f8DFZv5vQKiwVPogQN4AVhu8bMZIb2vsY5TWR/ZoxDYobjeoNeuj0H2SzC7A
CYvkR+P+UhQ0hf28nJCf9SbNffESW9+YzCII/DcZSW2QahC3n00LIwumdtf4zUhQ21s4NpxtK9DH
Awq4w7/3V25lMKqWsN5RQKD2sEwbSy0WTh1Hne9FnfLYRUl/iqYgfyfUKt44AvKy+yP1kPNCi4dk
SoJyuKGWh3S0kMipgtavqrbufhdJRHFD70X2rqiycjoPcWMND8gmBx/gjmTvhNDGt+mlkRlL8iqh
yJPhlTR9EcbtpqTi1oStTwusf6KiOdPZV4Mvb19UcB5IQQK/hzS9mKkbg3WPQZb4Ecz3E9DZH03i
5kfHRHHu/kgrJ02ebWpggHJk6e068E2qN0ba5DS+jX/auZ/cMNlL0dxi18ZDf+48rXsj2UcuIYgF
F1QOEkpABxenoCrDbjIaq/Mpak8fKjPlOWvP3qNem+Hp/uyWOdzrWDTVeE5xJfKkXUzPxDZFuJnV
+yBfEL01yyjCvFaBFLKzvMZ8aK2m/KdIBUokKSRd4qD6SUdmeCOerRwSNgxASX6CCuR/Gc90Y9Jr
fe58SiDzpyYM+nznxq0Cx8HYIhWsfFEWGO6slGu47bY7aJ3YuAz0ftwW4hH1cetzUPd5d7Fa3hD7
diyw0rq/zLdDItCA3yptGXjIN9NzMzSVszhpfUz/0N227KOtZe1BrTJvX4xJvDHcbRhlOJtnMrOU
fSCZ6P2R5MwjSVbUuY0vrQv9DrmEs8JcN0a5/WaMglQHkDwq5pz261EyvDIobgaNH3fe/K4yFPec
hR5kKq3fIhEth+JLQYyn9czNw9t7+ShWMAqPvF6ZfVie9UNbGjzzVac8UdRtNs776lAcdkns5C21
DNeQlGZs4zPVn9SouGDH9y0eq/EYGsYb6wlUrpjUHyPJTfPHV9KE4aVpV6q+FWG1iE+gjfWEuUVU
Wt4JchQXdQQEHink39TYB9CK3BS95mtkI8Uutewv1JvoPwLYPg6dlhzLQfeeyfzBDWjibVbz1KQ5
Z1AIOduSeQwH7HqSqZYCCUgr1dfHoH0oFLeHEDxvNT6X50uOQkUdwCRPMt75i60IZds2YyKLX0Bb
ODTgZyA3zIiLYya3twqr3rholwdMjvdfjqKzJylNX8+qnxWyIXjc/hxm6ExSlEu+NY2Dh9/9uLGy
GWWrkzwP/jhv3MVNMDh2KRQkGf2068HxBkEy176B/4v2kGuNtaUAtjItXposIJq7VP6Wl4FV1jZO
KpXhV4MF46VOkic+ruPfn9SrOsGfaQqrR6BXIQwDWZEk0+vV0yHVcC5q0+fEt96XGLdw4Udm2X6q
K8UVcAci8HEBtrGnwmzFF6OodZ3rdp5sXG60Ae/GMMaiCKcjR6qYqM2Fva0BtKP3GexhRiPY3xNW
w30phvoFE6pOOQRaaH+YaavmxzlTDPNkj2nsfZ88VbR/R3S3DDwqaQyc7HmMlIcpUNMej825iPZT
Bsp7l7deLE7312LtA79KAgAz5mwuq1JTqOOKl2a6H6lu4s/JVGF/kZV+qEVbH3fljMiqtSxNYSRt
v2YCf4SbJGmSWhnF7KtTNHx1YtH5k2jGQ2/21T+TGP6+PzN5xyw+MmpcVDBJRaVgipz5H8O5zdhj
ycVwjZfoKopE+b+BM7g4pJrlXosm/b2eprlf5eaWxPJr8nczNAUTUkNQijco1jwLk7au+5n1xFr3
sSrM+FvWF95HGE2WX7qhC9kj6kNsepX6m4570qkdPPtTHZT617Eb8vdDP7/NTP41ECI+IpFTgF4J
H4tEK5/gw8WpOfMMaC0k2rr2QWjQ1dOw3CKdrGwqhkIlQOUZTDxcLL1nztU4KDZfGjuXZ0hM9c60
4uK5VOItlvPqUHIwmnO0zZYPtnzAwhEzIdWPohoiXzRM3QFNr+ijh9L9Rm9uZQMb8v2EGCkNzxt8
bS1IQZLWnf2+pD3xJSS3+zzBiHruM7fIf+m6UDbop6sjSuApwjFgyZev7EjBc1ZLi9nXxsr5iIya
dQiDQT2kfTigghJuwYXkHlhuXLrhsEt40UtKzfWZaQelcmocAvw0CvXDpIOKHqrYwpQS1yYsVH4B
H7XfmHkTjMFG8ZRiq4BYXHb6vShCoi+0CMAYL30Me1fdt0aNkMyYxf+fQ8nr54+Q0JVGUIaDK/xZ
d5MYxXUxvuRpU2c7JVMhiN4PQKuLCW8DzDcd5JucwMwD+DETi+m1o/Y4ZlV27s0M27KSYlk4V9UX
leRkY4+unQdUmgF7kRLfAl6SVG2rsS+Fb5Wl+m7qouzcVU18lk+6jRxkLcC+yrrw2gTYvjzlSdvM
JUFt8rmzgp0WljVQJNiXaCHqPCrIfvoWd5EicPSNKs3WyPLY/Pkd0VlJFFEwSXrK+zp3lCMm2+ZJ
nQrvYk5a/3uIWgyZG7ssNobW1sYGe8DLn1KDVJa8Hht1cuS3k5SvOjRNyU3eBUAPYhEPB+CviQun
I45oovMsGvc2oF9fYGQEsdEOvIcqUVxtp5oYiwABMXHl1HAK73a6wJ1716B4jV3GTPn5fT8OZXa8
vyHX9gZVIJIfadNwk4nnUR7gzpmqfp1hrj16inPADYBe6qy6G3t/LXCRUECC4bbn1bnIG9XBtDNz
nDH1a2qBJXPUXjysZUHOi/kpikpxvj+1tbMmlTsgMTLgTbsYZ3YjDI0IAoAXePrJ7A28ZkbgeB9Q
9dBdPw8Urdlradt9vD+wsZKyShkWYA1c9WTKi1zSDrnnVNR9/VKZ9OqAvIX5o/HUOPE7p3axcQO9
4Z5o+aXxcWzSaD7RtLbEbpon6xtaKmrxHkOsVD8AF8CCISjN0T1UqPmEe3dO2/REHz5SqXoPyed8
lnpSA9aj/UmtoiZ8iC19/pzgMIyRnbBshXei15t/d2HqVfteTbtfIBXn8oCwBlIjBaqunwSKJrgI
ubhiwpcdcAZUVZo7xdt3ANVanCuA+Vm3xNMpKVpbkdGB81L2e6vSMuUxkcZaRqUm2ant+7g+3f8Y
K7tOYmb4B8VsuRmuz2al1mSWnUIFvlQR94TtLNh2RIYjcpQBjmA4Lm0R5tbHhIZCN44OwBIZjseU
rUssC8fcQaVRaHZ+6IgNJ0AZ01+D6m1suJX9RneKq1I1yKGBhl/PEbdzYwiCcvLDfDZ5kXWqHu+t
Mbe3mnErR8qkNk2XRMIdgDFeD0Qr3IgFGpu+abV19KRmKsqQUZvjUiKmEe/tMJrnp6QVyY/7X3El
TEmBWyiPTPJWfHYekxYKbiN8HfmfZB9hg+sd7YAW73GAG/A2soSsD3ByqYsDnbTJ6eQy/HGXmPmE
ybk3Cr/usEItSIu1gxkrOva53WzoR9vItuLwyhVCCwMhJbqMssizCI4u/qOdEdWzPw6NVzx3aak2
6BKkNmi2/IetKM8oyRnTvnC7LS0OuTsWCZ5kQ8v0X8PBaPmeF8JBK4XnqU9MqS8E/+yYw/55aFwz
8fHJNlFU0RFObxIFBM1QNxurvfZtJZVQggWBuC2jJSVgHMAoZ/sILLy405j78Fh/zl2Wb1wIS7Gy
1+8qSVSy9kOvapmdpJpVjVih8V1Jk/T3UWJRVI0bRykOPa1eB1T2nFfPhtMDHu8jrfi7buvigvuY
+0XNCyNDZcHzfnIKavsBBy+98zPTpY50f7OvHGeuK/DJ4OUlBGWx/eyw7xzg4bOPIFF2QJOvPxqt
viXd9qotvvjukkqMCpLU8KJmdL3LFV0ruY9jinDc+tk5GPK+emzxRn3oS2vCQm0YG2OfxFry6Jgl
Zpp6WMzfqeOW876b0vYHLoVDcVadOLIujtNov1s10O19hDpih4Wj7nR7E//R4pxVY1sTJ5CoOAa5
iPJ94nmJ89OG2xnsY+r6+iPvw0xc3LYewwOMMIyWmzh3AkS9OlCOcZxW2S7pCNZPgxDJz8mMqhcz
DsN/9crOO2w7tRCHsMDB/baG7I6J7DA0D0aoYvKYK7ZAUKEa9QdDbfPi+/3vteTAy30FOlOCT1dZ
BxkM7Fi+6nlGYzn/i9hSjf/0RlR91WPSnA8qsHzevPFgj491P80YBPBhoj2FNPGv0zTKFiZt5UhR
0ecoUZ8jKV0CUFytcu2s1kzfKFXpuWtpn3nlmx+6gvvn/uRX7jrehPS7ANWD+l06Ykl/3bFEytGP
FWLLAS4ULolu4jhoHXZBMH+kzRC9/UFDGYUaJLrqDLkMluEc67E1mYZveSA4L6QNMDxHvQ+nb4Jk
YKvbtnLrAaB/VVeQL/1lChGBBjfNGUO/3Cht3wDEd4abQ/qOjv7XNDTGEzbjL/eXdeU+YD9RPAY3
RcRaqmfwdHSGrohMutpg7nYR3pLtHnTp+AFVLbLneqBMFc7pozeb4Xi5P/hKAELXCilXFMMJyZ78
cX/cf2M+t6UZZjb221l4VMM4P6fxJN4e5lCRRyGfTimuLI78FX+OEuv2nIrC9tPewkdTd7IDrPdk
40W6chQkYBUsCu8buuv69ShJZ3kBlou2P5VqcgConTwZOWq/gNP14/1lu+lbEgd4A1qgcCGZsXqL
GTU62mCxYth+MzjGQYW6+mRiU3qMFWsG24M5ZWjm3TezH/DUUtwED9XB2FjVlfMoESd8uf/wwIvf
YFe2KnWeHN8Sdvk1S6zuo1Nrwal0R+uraL1wqzG8NmvE7WF6WrRruVXlL/rjO7ptZleNh04y2W7x
SS2s/BwidLdDOakCmlkq+0Z4Le7hE6yQMB73QT07h/tLvzpr/MKIetBqjOVxSYUqpgjNQN/MPfME
5YtREltynILhgPLlptqvXMbF5empFK0hAkgQ3E3hekgyXKN7x8d2OXExpfXSY92YxaFzx/roVCai
W6kbfwT4kB0UV233iFQpBwEuejdQ8j2Mg+6eY9utv9xfibUfRt3zVRQGiNdSdF8rR6rcqmJxdl3z
I/L82g69rXCj5LESElnp/zfKIkJYUnQkVmPbV1MtPHLt/e16nf51Gs0fQ6FPD+3YGRsH+bXRs1xy
6V1CVRAQwo0VTO8opOwut2zV5L2yw/QaO42ymCpcrLM2xCPZs8rdnJWteF/gUl0+R1WQ9s96Av/w
KUUY43vXleKCfUUwfI8zxVQ+mHphJkhiG9gzo6imNTsAawqU6HFMP6KNYP/bpvpg76mPhtMZmdrp
Cz0cBREhaOeWH1XwfA8xiJVzhEdqfDDUfs73NKm68VA2iRYcZjeygo9uMIFLKg1ZVwztCeP3drST
cNeC5Nxq4a4eSOQWyG//Q2svQp4zhfGUhK1NKQwE8ylJSN7OTY2xCk4MCDXuWkCNyk4TsXPR7F7o
+0APCU6WEwVbeNyV8CtbO0gU4dcFB1q9Dg5e3GtlFwnbx8ojPiZ2iAZ3gisSN7e6EQNWrkyGojJu
wW6VHcProVIrxSALwKA/hHH0G+9PTNTzqj3mYSOec1ubkEDLxAMt/bfZPr62UTyJaqB8RlCg+boY
Oa+B4IvZ9tt5mI+FhQAEePmtXtnaUtID5ZUoCZ60kq5HsbNZSJ6D5Y/zlP0E95oT2RLjK26Mn+/H
kLWRiGwefSqJwl/e/53oMsMwcm5mDzZVmsblD1DOxnPcAae4P9RaIKFWDHdCJqs0Aq8npRRB41QV
+yOfHOMhtJT6k53n+lPMo/tJn0brb/QKNnKr1enxuuKR/wobXSxkmExGmsQspIPCmnNUSMLyfWwN
1dFQ02TjcbA+GO8CDDRJWpdWnWaDoqWFoYYfFzCD7RrBmlDRkovVV+bGAbgdimcrvDvuYWw74Jhe
r6WIYyvFwd32PT2bH+tGIDUbWPNf1Qz+/f5nk0t0HYvlC9mwOdRctzfH2jLLlKCqW741lioWZ1zy
eda6p/uj2LdHWpNhDPNWCTy7Kd55QxSgSZ8Y/ojQlnee6FroLxYit9FjPuUFLh6q1z/KffW7UBT9
0rpcq48pJdJPbWOrnzwTXOG+yZMa33kNs59ob2ASrhx6DWG4Q9B2WnNIgs79Mjl2WOy0SC/+neNY
/2uocGY4BaVtUqGcguCXnSU08NHZDj/rGu7JT27DBb9LemqPu2Y2FG3vDoH9K+tTyzjHjUh/Odbk
pjs3Uqx/mmgwfjV4ErxPctP92Xl9Xe55wg6wpwa9wma+dtpz5FW986lzZkpc6TzXw8d2ypLiMcUE
4GUuLHx7cLaef7s4VeSXoMTk8yBGIEF7VdT6p9EWBhikGpTvHmRXoaGUmbbRwcyK0diFVZH8yjBQ
Q25TJJ04EEvNZxzBbXVv5HWnPuiBkv9QNDVXd73jtjNcJqO3N67xlccyjXeucCmIZVDhWNxOcaeq
oktTwycLnlu+YOaFP9U64jYc20wzn4fKGMFRpImOlB6imu451Z3xA1eW9hWDJnyu7u+yV2eGxWYG
OMMzUmMzQxxZ1N6GbhjLAmgOKVP0l1ub7TGhSX/JDCryzbMrnO7YN4G5UxJaV6VieofIjJJD1hgG
PSYlPQiqyp82fpRchuWPolCOu4WU1ecivz7Mc17WzZSVum9mok+Tne0qxVNcJIHDbvPCr84MhuUy
FbGp7toBP4N97qkz9l9l3GUPeZVPycmM82Hr5C9B9xQ7eKwBsIO2CZaPCun1D6P9Bc5UlKY/RWU5
+J4IquSYibH2noWn9j9mxUvFbmjRtNgHfa92+5pGlt7uzFbJv+h5N6kXJZ51TN8cLUMRMu26H7Tn
xfsq1obf95dxJU6hugbkEFQ12cfSlMNyRN0qemPQLM/Vv9IiVKe9MGyxVUzzbr8WBXiQxUB/GW0p
KD70jtW5ESxxdSy879kQqgdwLdV7g1Q132FzlEhViDGrj1ObORjdJ0GhbQADbq9SbhdQ/5bMD9Dl
X3wYxdVrO8X9zbf4j7/Ya+6uVnN92JX5pITHWoHNlgGL3HgKrC0xFwFdHcDxaLwtho3xmXTabqb4
NQ/6CWXj5IGHg75xSFfuNtQXgANAc4Vau8wTgkwtFTVwTZ8uQB3Tu2m9X71XhS/oc6nJxr2zMiUe
GqSSFKSltM8iRJHVD1PRZIZfVrnlC/j0L3OXhBt179VRJHcFxCq9+eW7uR7dIkmd0fBJK8OHQPWG
HYIV9Yb2oH27M0FugNaDiGKjuL0IbsXcOYEx1qNfxEHg/euNup0e4BWYiDG1HMDngp71xpgrO9FE
qQweGsnBbT+8gP7vOrh7+VpttH+PqkSntEq9c4YyPiCznD6Jsk43PtqrnsUiYpokPxQ/4J9IxYvr
wNQihBHFkzH4Qzo2zXOu12DlnCaidwKcqfnA8ii6jzwplmlI69Djth00tEOrjap9Ir/3aayiuj7E
eZ5oh3Bqm/D9BM/t8xjP9LkkUOPZyepCP4ZpVGmfopCUZwcYH6FkLSXg/jCiMkq/V1xVP5Qu0soL
2sZuC5BLj53TiN5Kuc/JrsOPmTvk9g6OuFFtZGZra//Kh4KyJjVGFi06J/KwNq27zseLSfwVKAhg
I/yn1sBZOv00oZpTHyatHj/eD7Qr20y25kDr05+zYMpdL35U1EaKoWHva9PofchCa95bpevsq0J3
XwhW3cY0ZVRZfmxqlPQiQV5TRpTL8EfRiRJYTwINkDyeIutlLLT2V1G60X6MrOkYNd3861WIdi7a
YmOfrRxb3pbEIPyL5OldbDN0SaGSNfRAe7N1dmatd2cL1cvz/fVcu2YZgVMkowPugotkvp7dZKwr
e/LH+P9ydh49chtpGP5FBJjDlR05Go2SlXwhbEtiJos5/Pp9avaiYRNNjOBwWC9UzYpfeEOfVQ8d
kt3t1U41PbDFiGRVWlbYB9euqyjHvBfx8sZq4aN+6rWQnuHQG2H3o4lEVZy56Ab1fYjtK7gfpP0/
6+ocmzu/d2PbcVvSV5PcpVtCUT6OKFg2KU08tApoD9vi/Qy1mECgM7LeT5owDypMW/Y8JrfGlYaa
5MPUdpHHeLkPRGokg7uEc6BUjrjmfZd8MJtqOgxDpr3jmWwPcd4kX+4vzsZmf66NU/lDaAkk6ctB
h2GyWR0xBYa7iCOOLdmxdgf3NPXVl7Aa3OD+cBs7DiMVmrO8r1KQbXWkmzJTTbSL56Bte9TqncHT
Y98UaD/eH2crNKeYIaNNSAZoGsvJ/u1QLVZNO1B4Y2CBhcb3MTKSfxA2Vkd/prQdnqa4MQNNqTF0
avss+aQqsalfBrO2HicalPM/93/Pxto6hDTAU3lF4DGufs6Eqrbp5mobJCMBXlDlifNBsI8vXa9X
b9B5bvWTlsfV6wstMlLkWBhybW/6PUuWqQktCRiFiN+fUOON/TyL2utAWHC6/4kbcaPDBca7RV2H
jstqJ83eTK6aiDaoFinLH6GUjWGOd1DTpDtPhggvWqh254SzdI7davnr/vAbpUKpQU83ibuUGsUa
0JEuYNsTXXQBAsVLeNQRhnP9sp0KZIdFoeLB7GkpSCV2+8lIcpxculSLvqqxre/5t2xEeCjSyQgW
viBohNW9OpFlIxEPc2fK+vlog9GxfVORIv2IpjV7PfaNI8wNDoOBcwUUbf1Mku8C3epauF1jBWKv
i/sraVbve1UZHtteLXfS3q2vQwtA6iWz2jf6m3HdV8Lw0i7optarDnVjuPVlwi72++DGrb5jrrfx
OtKUJT3joWJrrfGzNPRF29sN8kstjn69onmH1tKqoE815exMc/cwIef1oc6pId7fUZbOHfHyYabc
IsNmPlP2aFfLCLwlDascApFrWRlHdSBUP2qWVP2njKHSAoM68rTk7vjJw2S88SvTnb8iaa6MRzB8
IVV21w3xiFsW1z02oVAxe3fDUT12Y9fGvlhqvMZnb2y0o7tQETq1KPClhzYCLIOeVTWpfmIuiXWI
jFD7VSAo1/tI48yO74TC+aSJVkGosy2mp7DXrF+Zoynx2ZroGgQIemp/VVFYmP7QlD1Aj7b/5I1O
g004RI30EHaYR7B4c4e9ijN6w4GyQgaYV2vHowUrMbD1OBx/VbHdhwGkvc454D6MnGXToL6BHFWS
TbFvFX2rH6I6tl/JN2fOKXB7hH5S841EffVUhAPpux1jswy/oT+oVZH72vGklrEKj8rarQXIIOS3
xb4ZTr5cvz0YePfSBYoi+yqGQfsn7EzjB9IQQ3Huq2a0D0VjZtdUxNVfGNOZ4oGoajBPXrjUezYE
q+P1/ENgIyGeIZFEN4CHytRnOp+DfVXGtPvmxRr4N72O3mVWGe9c2avX+HkosL7EG9TiibFXU4zS
QGyXFIWwEWYvpK26HKMYj53752h1Pz2PgrAs5DiW0rmRdcK2a0xcZC2ucTw7Qdy6+tHAHARZvap8
X5tDvJOMrt5aOZ5Er/DeEtny+MkJ/m0lKUOJTtDEvTrD0r8Jh9g7NUuhPDED02GyrBK/pPYPhESQ
WqdbC5SQvG3dRNVpL0SuwqBGl4d+Vgr9OI6KddV7K9kpjmzMJxgnyQolWqTqv96p8TJ0WR2zaonw
DtDvk+MAp/kSu20Gc6vq9u7B25PxYrzVfOb0AdMhTZ1rZCfJgbK1/uRU7YQiVZ1e72+Vjb0PFAYQ
F3UC5nIN9hGTk/f4O9nXQqSFH2Gx9G6k+PS5ssOdj9qaRJJ62AsESLLks9okhgE8zB2jYKySwQ8T
Ot1N63ZvltFNDynFh8v9L1tFR8+bUgKFPZ5NBl0jA4ekUIwFZmFgNI6TB6Dqy89pqWnVIauM8W/X
nrz8REDrRj6y8vqbLhvS4P5P2DjtEozNhiAk4W5ZxaBdPKnovbhR0ItWO1kCsTEqcPXOaV+9188f
SvAFdAESNK2w1W6x9DzJ69qIELXpxKMh4uGt7S7OW6ex7ccopLN9ZIa6yHc6L9rJ3Nfshf8Pjia4
hA6TuTty1X87+rQbokKZyjiIncqrUZ7B5wv1YeADj307Ymml1RWSDZMA+ORbQxuHD1Y+oKw9KIWo
jpAFzUsz2eZytoe8kTlp6vSXUXHd7Gi5ookOC3Ve/eCMZr1nWbc1cbR7JRNK/rPOWPqMGrywPIT4
CXJj39EV5xz2cfw+T5buwQOM4rtZq56cuXBP93fG1rHjESBdkkYiN+rVoVOFudtNypV+yXj0+kW/
hIU1HYlAxp1NuHUOSK05cpCipJfSyxVyOHTAT5ckKPs48y41DgPLIWtE3v1th4b+tzsY2veJxkTq
J7HpPmYgO72dkHLrc0mHdKkfRplnXeAxcq9rqO/EgatNyclzm/A0Q/5q53jZuWU2niI4X0hn0X2W
eghyNn7bj2mWRqo5Jxg50A6jSJZE2HImvdIsh7ggkvcH2+vGU1KPfbpzDjcuOMgwMI3J+lAHXl84
+kjybQwoPBjopcIWGdwUHNNQoTFX8d8+tlSc6p2XaWNiTS5VrlPyEZmLvPzcKSb/8tJMueLJ9Tmv
u/Kzmhefi84ddlZwa16ZTQJAkhDnZsPmjkUioFfhNc8bglBVgRq54B38UI/OACoJKfvyNDlVsacB
t/WFuOfKPJ4s/qZ+Mata13f5iNh53sXukZZjqfqUkVLDd6Zm2cm0Nq4EvGlYPWj3UkpnNZ9Or+Q8
JcibN5PQo4vXOdgfu/PgdtcqJUS/VFz3PwFURp9KJWrnnS20OTyiy7AUDAngXO3eTBlijqsbXgm1
lM8aANXqGDktveOWMGN67F3Tqq6mm1ZNUC9QYr/cv5Y27or/oylAaNCRWX8+aOBKm5s0DtJicIYf
+Pd18UPF/huOkMgw2hOuk5bY7WV97PeR1Qhf81qxJy6ytebMPrknsJ9b6xeMV+oZlQUO8dRGb3K3
T303R4Kjc6Ji5wCtYf3yAaP2zP1PwMzOXjNiq9LNs0VxlGuDVED01hOgvs80oePSH+DnBpVD7p34
vdI6VFFstWi/egUokIOqR7lzBkrbpBcHf94Ha1KU/s2oKPPT1KMnvLM1NydFpmcUOqzbLMUqRgFe
OlJw7xp7y+9FFv2tAFM3D6gTVXs9ya3LjE2I1DmXKaXZ1atRZKGehRmGOHEJSFqx6sryTTdejCAy
RPRPwvnZUw7YiJZ4EaUgCrknFaVVtER61k16pCaBOWvFuRWooSyjvYez1eUvX6WdBCo0lzwMRmTX
9eWVmblLMlWuRcTSdHHxo44yLXlDgWNO/EZfsslPDD3yHubOK6dLrzqLElT9aEGwxywkDSLdyNOv
tUkT358boxnfhOXQP8VjYneHzhiEdZiXFEBcmYCOe9BTRzQfE9Th7J8KUVjnj4WYiGqw3Kt2dsi6
BCv38vOhgTyL+vjN8R1NbcqQL0gCxcsNL9DsxZlAndBD9Ot59qK3faqK5qCHXqQe+qVlhgvLbPWz
YSj5k/AyrFbvXyhbawoCh7MMEp00TW7q355jW1NadTTsJNConwRJbQtK6tjH3B9l42gQ11BzBRsC
qH9duKhr3R0a202CwrHSB5Vw+H3WLeLiUJL5fn+ozQ8CHsnfYM9voqmlSJukWZhiPQLTOaW6ONCk
M3ambeO1lX82x1xiH8mfX05brtaZikpmEnQ9jHnFkcjPsUG8vhL4kwpT796ipyEuf/JtTKIEgOk3
yqP5MqBL0nEA9UiLCh+ao5Ieq9rNd+Zw45WzKCxK/QEWDbXel18Xjm5b2VGeBlkUkxLxjYhiJrTu
BQp8JUU8L3QT8YTK7PDZLOr09QZc5Dt8oAV7CbnB9UUT1YuYTOqJXDQNaZmnm1C+a/FUNmp4Lbsu
vt6f1427lE+F8kiTmOLI+lUf4zYSoHXioLC69LxgQ3U1F2EA/Y3nr+qU7klYbIwHiA90HeocwBDW
N1xHvo/pXR0FRdaKE1xxy0c6pryEIpmual3+wctkywcU/oK0pVgz4xxjjHKkcqNgHhr8B7pcnGeu
8jN2xXtmiBsnnaF4AU00ALybaJCrOx3jOouC1k48jFls/U2tCi0QY9IE91dtcyi45mxVyqE3mcQy
pRoIKrLDYcTdeEkRwgzryH1Qin58HeRB3ts2oiZokwO9uVW0WiqtGIc+i4NltubyzdCGRgP6srCM
o6gXHK3nOE3Db1bRLfHX+1/5rNKyeg5h44IVk7kosa8MCX+7oTUrq3ULNXSaSHDBLyhDYRw8uV71
o4074JCgf6pzv9ShcUSkfc4PHV4r9tmxkzg/2GnfzwfFEObXoZWe33XfO4+9zf9wsq00eYpgrcY7
QerWwkD4BEPKoaK7twpNMrwwkVcavOtYWxGF+si7UgXKH8h8lJ2HZd3iel4ZmQeoNCXonq63tmIi
v4+IONgnTEyekqY2CYSrEd5wBBqjjuPTWLTTqQ6T5Fg3sXqou6TfSWk3rksZo2IQC2aA8s4qLmrB
pTap2kidbzH8qqppeGinyTyG7mIeZjMZP7pW8TOEtL+zNzbeOgIK6hOofZLyrfuLS2xVSTIhMJ4h
LXoNgb69dwBo7M3xqunz/zlGZIFam/TFWNevpln0xqTiEEu4nZU+LRYzPM5J18dnvTCa79gupF+7
Qhm+Wt3A/8FM45JcEwBhdVYW2biBWO3F5/sHY+MSpWiHCiCwa5kjrM5FjpphjFI83kyIKbxNnGj5
ZXvRgorMTB8J3OK3++NtrDIAdiaaCQBks+66xaMT0ZNDW3ls6Lt49i9HS97Fjf22juyvjWb8U5XY
I9wfU+6c1dmH2UZdks4HAuvrMKMd6Vk12YThVWRU31vYtQfVhdkWTQ5l2kX8UDPb3LnrNk4vR5fE
goPLx64LzrZRxB2hL+Z+XvqdSlN3gFOLtnmzNDvnRq7Q+usQcZR/c3xvhBTsxrIrMO0IqScA2w9K
p3c9nJlUTD6UC9P1K7tDW6+KtfrfqFna8OAVjfL+/hRvfS61NwmHpoN7c1lVTa4MSU1BQROKXvhO
ptpPrWOhHTHYHTDuPxiNdwRoETXnm0DYaicslEyKJeB+8oNmVdGXxorTQ2IM9Z982G9Dycvjt3dj
SJQhmoohvCZtWl7qXvluiHQ8z1o2/sFJpKCDxqhGc/9Gf7cYSTBgy+HRCBQ1EHqsPi4Nl4M7V93B
ndo9NNLmkhFzsze3oIDCMCim5XV4hdDRJgBgZ7U/6W1X/DS0Rd9zBNo6g+RGZGw0Rm57Z0mp1mrb
2XgL2pbkoU1JkT6BLrWyoz7PggJLqmt0fREG3ZNA3/pQwnCEgLnkZTvy5RJ6xmSP8axw/N10OKlM
yFNZgdswKrM+vX5jUsGjrezA+LiVO50Se3ZjfDbrKlrOsOA49makXrUeqNDrhwKaQYXEhNDJRfPy
q2D5qwJDNOeaIfj1vlC1iLM3O4dhEfWeY+DWFUPgRFtQtltvIu3R8cpsUWkMQtl03tdKhJRbaKof
sIJD3FLrxvYtaVYbYGQ8fh9pzezl11uvBqBmC8VTydZf95MjM1MWIAIkhnEYIklah2V/Xiib/FTz
KPxVQxJpj9GYG1+JFvI9suDWBvIoNYAT4dtvypUePTzaDp5zdYq5eNcV9nQWbmv7FHesnVhkcygX
jjDBCFijdZAAIDhOLBq+16ofwnOTGsuxHpLsQW31P/AEw7uX+j0Dsabr+NLQZ3IrhaFaz10ehW0M
hw5TlUNcp5M/ZM3eht3YREyeNG+APnLbHImstOwT8CpX6TbV4jViLZ9rXHMaKlFV9H22Ml6vptSt
/0giqodZb5Of94/MRqAHKIEnmVtWOm2ujswcdXCQKowqdGE5h6bt8uNQOHvYh40lxGGWPiUIC0T3
1+02wwXBqcfYg/UAvM/j/yXL9OmSNpm9E9g8h6art5+wHZVz4PU6knmrHCEuXGRIes+7DmhWDVdr
TDKj9Dt6G//WcT56XzWRhy7Y1z5vfkZKZz0uk5k8aSI0xJfFFLSIzEE449NojMp0Hrt6zr8o44Bq
etbNjnZQhioq3hZaXHyqBH0XP22a5cke2l45zMhyLY+D0NRPNIC75qTA4egvyxzOP7xUDEj5hq1u
nPVxriGTjW15GOcuTgApapEly87afGywtI4f5jH0Gy/3vmnOOE8frHKCDK8bialdy6TNP2lLG9l+
i0n5cNTBhv1qTWiqfiZa0R3SotTV64x7wz9KVevhsYl6tpJbt/FHO3PnyRd2ZpZB3g31QJ/BFAke
M14jDmqfdhheqLTJTlohrMV3hWs+pd6cZl8rkDrq6f4O3Ii2YQORbHMK2IDr4z03A6QpeeaoaimH
cUxFoBip5helBbNKL+3XB0qMJ4FOhgZRdX3GE0LQ0BqxQ7ZG1flQeVrx0AmMPpDX2jlbW7ueOxBa
ATofQOrkf/8tTuoGJanR742C2DKz6uz0ZRShGxeB7NeTFKWD+xO5EU7w8hFfU5DZQBfPNWAHcmfl
2gMMOvM8Rn9Z89T6CKXZx9Q0zSOV43Fn0M1v5E+VShlgm9Ynu7abugV8TBdyAPjK4oVPulfZ7zDW
7k73v2/rssQdBJIUYE8adauD3TqTOY9tQ18CwMpAR0iPKFpYTWL7jYJjwtHIoZcdklw1H3SYVdMh
jR2jvt7/FVsfDO5ItlyxuL5597FCLzDmo1oo4jH6jDtTeTAXdJ4KBaGV+0M9R2Hrq0zCqyg/yKby
+okvkJgyurSjQUUgOH/qvbL6m36oI3yRJ2Z8zvNlnM+9Hpb5myVR0seoo4EGtzSzv2WglJ+KXHhd
YOQWSlUOitN0by0QTVheKmb6IYlsrzwkk4XmjhL3zec6LzNEJ1uolr7VZUpxKOmN/AN2I/1CqFoq
Z8y/Uev2HPxMoCGVbzA3SP7A3RQ8C+I16KEA+F+j5Cdqcopm68rVU4vPED69Czxvw8/VydhZy43H
D5o65CiqidL6S56oFwc01b3QAYqBBXx+CkXB3VuJPd3zrUoSpWZajTRmuA3WPYpKCNNrCpNlTMzp
sUbNASJVFfqDpzHFaWma/wq830+TnX0bhxiWWq/9vL+VNi5ZfgJVJLR4dW691TOv9RQyS0/hmOI+
f1XMLB/9KhHLCaCQdkYWONoBDWwcE649Cvw89iYVNPnff5vadrGzMW9n5ZqZxoBu65AfYDcll17h
7b3/bZurSAzMtfdcJ1vdC/UyGanVG8rVQqHjmtjxfB29xtoBOm6NQmItAV2Av2+KQgmy7TgbhMq1
jcz5gF5tdtI7PKPuf8vmXpEgOdgDlNQJYF7OW+UqiTvNFPBVBA4CDwvmazkZ5rvBpvJtedPyi561
CsIdmDuCRNYSH0GA2R/u/4yNp8TTJDuGv6knrMt/kzcWXa4klPWBHV9nXI0PAyydE6HpQvVm6i+0
DdOdddwaVGKVgB/gZXajcVzTmSrQpKLLHUfguFUlfDAwUXqbx1l9HaKy/qj3cPDuf+nGoyKJbYjD
0H/maK6ugKatE3uaKoBgcSK+aHFsnKKuBqS4GMlxUprizYQx+iGeeDm18k8c/yTeBEEJEpzbqo2a
zLpAooBzSZPzbdmJ8qh54mfoUmkk7Z92pvh2E1PXANyBhgWivTftr1TrNKHrbXiNF0f/yzFm7AC8
ct45+zeZKVkp+kA0aqgs8Lf8Fb+d/Vmvu7qjq3H1ROt+aIZGvOs9vT32ee881YXhYPoqACWCX3p1
osHQSN+QlVJflHill0MXvRem8O/66zTEveovdlz/3YbLMvuInYZ7luy3p5WrgJKGR0uKdi1tiZfD
RbNrLpg6j1fQGGwayBpwBKI5XaJ3gzPV9hFWlOMellJAba9JPHQ/18eSmNqy8KO4v5U3pp0EGea/
PD0ESnKr/zbtadoh4ZWWA99eerAmAO4Xp4jZ+JrWvfvNVevePEet4UDLii2SiVcPL7XSeGAIj3hN
V9dwv8TGMNLhvxK2GIeqo7Dkd4vd+mWWDI9tCapT5LnzoPfF19ePjJ6WzCx5y2+aFV7vVhRZmpEH
IGwOmSvyN2pp1pNvFuV40ZbIfdM0dX8EWh0G94dea0BgeM1xkha67DVCwrWET+i24YAk7HhNF2d4
yJrORNahDPWjPsTLZdJa5VGkvfHdm3usVeqkPaeqEfq1jUwGPczGb4UV/9eHpbdzsd3cpvww+Rzy
L5BDCK683A2VgRF3nOrDtR8V+4tb2p5fisW5wEHAk8qLjc/wksfP96fjJsyg+Aahn4ICI1KBW+0B
AbgGWrTeX0UuVPVkTHl+bZ04eTd6ldKcMcc1450X8+ZKk/U+FOplx0b6x693/ZhxACMxXL2SvNfS
k/mkUgY/3f+wzVHADkGM5rG4gYp1KF+VYdgO16bprX+FlQlsNVTjD0YhR+MVAi8geyQv16w28X5A
HYZRRte6tIicn2lA7nUKtr6Fhj1GcNiZ0CJZhRjtbJliHsbhanbKfBDNHB9HB23/+zN2i0hiYYDl
gKzjLSCWXw0jaioVNt72V3N03AvMy6g5lqGtvU+j2oLODzjeQ7mltJ6WpKre15g9useallV8mEXu
7j19N1sT9gY4EhN9dTAuRHAv57Zyulg4Wr1cY6XPdN8oqbr4HfIQsW97FWKnE3HXj/tzcDPTckzK
a0gZ4Ntw02TrRBUPLQCwq0J4+r43u/apEOG4s2s2vwybUJgwvOs8SC+/zK0SyxqgrhHCRMuhMr3+
mqKH/pH2rX7BQMDbs46/eWjoh3PU6KsRpEmp8pcDRlMHPl6zZjSfzfTkAWd7dFB5/jShXOtPWuRc
kAiur1GXRK/tIMqR6SXwF28MteSXI9sJzSBQIAjBKLU4m4UBa3uml2B7yCbsXCzyz3qRfMuxeM9Y
PUR6b2DProE3cCeU5Qq02Tw1oTc/do0dfxob3Dh2xroNJBhMs7gzebrJea3VbT3RIXQ6W1+uY67U
X41Rj98Qj7rJuRibwfMHs000v2ut7r8x8swnd/Cmd2lKRXAnhrjdsbJBK7umoG+lC9nLCXajTgxR
SpCv13r5HrJGdwYJ1u2l+FvDSLIhLgf8G+bKy2GGoqugirNl2WBh6iOt3boHqJLTXu69N9Dqdcg0
vVDq3FiuWqGYb1IM905Flr8adUVz67fPecad/hZ5SSUGw0bI74roR+vH5bB8EGb6X6gvw7HW9Gkn
0rp52uVwBjUwOD/SxVh+9G/DNUtOVdFRl6s928upKiyY7qY5XcZ0qf1yQE1oLCgKv/YueznoaibL
ctasxRyWq2tN2mVp5+Ihqkd9Z//dHjq0tCh48Q/3GU3zl5+W6WTX9sI5CPVpfh/rc33qnLS6RlAd
doa63RoE7BjDQcWUUdz6sVWUNO5aczCupZKhdRaD4DH7do/6dvtBchR5pKk432pAy4olmMPauHZp
XB/0OR8PozGJT0lP9f3+Ct2+AwBW2BgwCICO3qSyqannYZaoxnXGqtt3w0w9zUvrnrqiSI4jaNyv
98e73YaIHQGf1yRnAkaT/nKtOnY33qOxSUEgHy7oZNV/V1W6HItISMlO5NlqHyirulOI2ZpR2SdA
X4nVo770ctgKirATF5hQA+SMjyD1hkOu0SyvFGNPGXRrRqnFSDgF0woE6+VQJZlcrZapea3zrA7i
rs8+R7W9PC6pPv/0Zkq2O++APEQv3xywZgRNvAa8PDdmgoibaomIYX+OetL8kyeZUz9gLg4hwRBF
pRPetop1yZvCOWDcpASlqVf/3V/VjemV/VyiJMIJIt3VS4RvdJuLpHSu2GKjXeQ54mBmoXZy3XRP
q2bjBFLdBvHPJ280dmcE/Us9woZ9qYz4AinOPi7Mzen+B20sItQYaf6BqNQtCQ4KqIWzm2cRrdQO
rTmrOI/C6o8QR8VlzCdlLzxafRadWB42XCmIMUH+UAB5uWscUAAlHaY8oLLiPloh9o+dGe/ldxuj
QIHmZQFBAsB4ne3nTW94OLTn8HWy8gmR3Oa44Ab48f7krc64/BZkGQhdabhsCGk6Zi39Tuc8MLWy
99Go1E79kv/rDNoifHM2iIQikBCvOwbPowKIIamjhkwfdxXR9l2nwbJo8mDE6e+vlCbWwxAaaeqP
ZVp5fpXVkkbcJ6DGNSsy3mcu/bQ/+Q1SyEUKxxFpypn57ZHFU3OeeFTzYJhV96NlEHBNoeP4dRSm
BztZmreK4tU+ev7Ft9xsxOfXTzy5Du08kmnyzdXwIqf1i3xJFdBm1g7NPBrfQ8eufeKz7qArevkW
chi33qtHxecSPAsAKKoWa87GMjaojMx1FSyQzT5E+AFdantqv7Tq5L5NRfYzAYPx7f6YGxuZ/UXH
3qHJdVu90aoy75ZmKAOvqo136NziWqCo+fX+KKubVW4p4Ac8wNJyGcT9qlI3UJaYkI8oA+nG9reL
G2x2GusxE1cimwarD0xKKn9IUfz3MwTBm5NowybZqauvLtfnX8EvAMprUK2C1vhyU42d6/WahSWq
LCZ8C83hP5znLB8rS/2v+9+7NavPoEMiRC7y9SsZa2LBPqyogjoMu7OHsNp5Mabscn+Uze/hjnt+
Kigtr4LCuE1QdmqWMmhTUk9akMiyGCiNdq3ySrjT89QhySh1HDGYQEP+5dS1llWlZVwXgeNM+pfR
yGGE9gpn962tTDIC1qvBDqI0TsWRQqRVvP5oUJqhkgGiBA/N9Z00IsYEmakTwdJnCko/wxxgr92f
xsosjn2hE/FMnbET62ysIgAFlJ6oogOBXMP0RoRjyzIdKnSMVeNshH3le9O456q9sYqwYuiByD4+
+LnVrjTEoJDrh2UQa7npIyslLsLQ8WxSlOF0f8Osq0JyGRlLir2SVMvlfLmMaP0RaSmcdnzAmuli
NGHd+kltFO/zUTPtswB4/hjZzTAfB6FPGVre9MROzezU4yFVvTI/3v9FW1Nsy/wM5AplofUWnoo4
6hdt5uPR7vyv1scOMjyyajs52+YwgFtAWFF4ozXy8rv7qc1q4p0qyOq2+RCNmROEg6vsfMyqMvM8
u/zxIBJlH+SGbF8nud5MXl0G1uBlhl9SzLSPRoF807mL4vHBnONJ8dNBSS84GRbazupufKRnkg5Q
D4eCxIZ9+ZHeqEBSbRekuGrb+EuxqvFB83p9Zyq39hBGgATkUnyCMulqGDoNI3lJ0QSRYqqfPaUJ
34lGdS5Kg222yEzlILpYQcpv6c55h4aVnk31X5ZSZDsp5MbBoUcLYZqepUY6srqTkqlv9C6OmgAU
SPk02Fb5lTJR7btGNOzctFtTC+ZEqrHCXb2pfKUCw3Atteugp6d1GkrIc+yhV7ZgJViJYFzqQEE6
uTUghO4cKmTKWaA6uDP5OTuNr0GvijPK86meKcW37/H5HqPXbh1GJtKR2ARIwDdg+bwkFEpriIHU
K6OPRgfvG3pqv0OTvZlFRgE8xANCMZa4crVgodd0patlKRwyBzMtaI9+Odd7Z/12g8ph6BbAfkXQ
7GaDYn6UEKGGSRANNWd8LiAh+FZTeOJpyIox/KzH3aI+jKPeGudBHRLA7Ih9KSc6AAvi8AhypHpw
/55by7U8r61si0pCLgnKOrYLRdnqTtymQSlmY+LdUgkfZzMq6I1ObLiTWiCHKZpqcfzYTb3/DKLf
0IcfpqZvwjiRjSz013210UiZJttov2sz5KTzEhbxX20jshJBpCzZY6rcHDImExUIMOgQRgkxVmtm
9kMZD6mRBajATG8w6E6wZMrDD01eeDvP7eZQBBegqZEQubm/FI8mceEtWQAbKbsubaz7U5U512TJ
P99fja2RuJ8l3R2g6g3fNioqIGxRl3LQ0PPtDCT38nAyEFbIldP9oZ6dIn4rKjwvPHRX0jhZiLox
rx+aNos8Nc0CYk39R2XSJ4O6ZnifFRhds59jmPh3zRr8nSJImj5gQpO4WDD36ndIbk2ObF1voqVH
2NO/tcRgfehy5OxODrKa1WHS3fJfNQxNzR/ayfhSYWaw+HpegDZFB3Te+5rNiXuuzIMuur379Rok
Pw33NHDGKj9gGZT6tdrUh4HGyk7Et3VZkMJLkyYk2m90oaNpjEtwy2lgJpp5Xfo5eQS6FZ3vL8/W
KDzZ4NykxiMlo5dvJoDczssdJw3s1HMxMkP2qEpm+/j6UTj5vM0AXRAzWz2ZLepsFPP7JLCK2UJx
EAgyvMP29TPGDQ72Q4JdJWvn5bfg+KjH1cyMjZkevZ/crj1adl+8/hJnFOJIAOWg9NdN5lmxx9Lo
I0ZR5+YEDyk7m+Fo7EQZGxuNPggVMO05nFpjAxvFw+2C6kcAMX52Tk6UtZUfTq5b+rbo3T3p+JvI
jSxNskkksZUYat3ZyooYCcZuSQPgIfO1H9wSEkkOKw890+XrpMXtKVFT4x81T/cyK7nDVvcD8lAO
sam89m7U0trYsWVBJQ0qrzGOjRHVCswnbTGuk6tWb7V4Gr+UQN1+dUrm/KhV68f9vbk1PiUm/pIK
rreu16GVlWXjZcFQFtV8JupzG9jDee8Gtpdl0dtUr5sPLfC7/sSN1ZRHY0GvcyfAks/IehakeLFO
XIlU3fp5zLH2NcK6y4JYHYqLgd2CcjKBbn3stLT8FGP8oz/UZrtXYt7YZgalWtIPIkkcVVevm4K9
XuVRkwzs0TLmQ+iWtYUOKbjiQwmN4fUPHEkkF40sKZG3rzI9DO1AY1hlGVT1qOq+tpjNx9qtox+T
Mdt7Id3GjL4YTH95G2R4uCJtGpKx91nxBtvC6Gh1La4j6WclVb9VoVXt3KWrUq986ZAHoNXiEUPy
gav7p0+6sfaEmQVW3mSDn+Xp+FdbFkCdiinBlx4lpWLasbHQ5GesNo60sbBko5/iwBrpWrXIeQ4i
zoLCrZcPXr1ESI9N8xWtO+MY2eV4HvI6O06prV2jthoO4B+aE/Fj82+Li+XOFbw16TyM4NJdGTWZ
qzoXuydBUtslsLCwF2zVoX+YPFc89hHOMyF5E3DxrJp3Rt14xORFSVhNyXZD215Vs9JWqiwIu2L5
0FUAwGpVcf+9f1FsLS+dGCiEUiDFXkfvSPRMY9cRyOBLpZxLJWzPKBLUnxrQBx+zBMXn++NtnU3O
CMeS88JRX20nuyM8bz2FuUQsHp2zqTpZUe9eFJzG/mgo4nLqoDw66/dZnexJEW6RBXajW75VT/8K
U1sOM5YJO+/a5lJBewEkSIf15gpI20TB3DLhnuvT8lF1lPEhpLa2U27deM6koihRtGSVYY708ux7
atP2zkiiZabFMrwrwzaa/MlLlvqU9GXaBHYSGfoR2ebaeShxv/h1f+nW2l7yKkC3g5sAQaT/cXYm
y3Ei7Rq+IiKYhy1QVZI8yLItW9aG8CQSyGROILn681Sv2lIdK/rfdEe0O0wByTe+A7XV865hx2Mh
mnZK+aaNEXMEOW5flRZaA9fWPjbrg+dUkfzaDl3bZDFD9TWtLIPLaDonUXdvqjr087qvxynbg9pv
D+3eNuEx6RNn+e/fDr80gRxADnjJfwJn3Hpi5NuZJrqaRlbqDcONVz6dC2+dJTeHGJIDBc3zyLgU
PtNf0NXXFev7E41Nkwa76V+Zh1z4QM+9JYcY/Dqz0mdvHQWhdjnLgl4H6xh9dApT3U7BVn03fSzv
B2p1+cqzu3TBs1YS84J/NpbP8lkEotESailxceiGfMYd6jRvpXkXW/s3j+X34e+n6p/S8lmsp1Jn
NwrS9dzhPyuj+yIe3bVbxPWshu7OC3fhp1D5RJCz824/OWuxdO/iwg7hCrLxvFr1vjDe91dzE5rd
DY6ebrDvbc8rt+91rTwFLqAWyNbPavFS2zSIfc91u/mZ3lwHLLHjifIQJpXXMNWOPeYwcHystMVp
xsq6sWwQ0D1L8BylrbpjEtXWeDMUsTenuIDVHiYT0cjWGvxldBydDR+dvz+SCzGSgTgFBfmP/vL5
E+nwQcVatUZDxvjmsMbNivaA5+XFPJlXLnXpZbNVZXrMZ30eUP0ZUyR/tDJehR+wJea6aN32M76s
8hHuoo1pruX+L6eLWSZCIGhGkdifHecCXoWvSm1drY6O8rLz3pcOrq9UgcvNvluvSR9e+kZZeDLr
J3gxjn52uHbV2BrwjnVV2PaUVzjH5n23t69E5ksvjBl/4J431C+30zY65OWQhNaV48421K7BeTOp
cfqIIEjz6e9n49IN/ftS5xf6rxUqBDHUmWNklCZPzplvNeoUdYhR/Q9XgWnAUADIBCJKf14lDPdN
LGfGTCnHMW2Yi5/Y4tWvXOVCQmNpCOgQ6bczk/lZLSArseEx2JbXReTNWds41gE6eHWEVuveqHAU
pxLLkbyUxLy/39+lY5/8g8rz4WygDfrn/WGE58I74gvTm6kyvKWaU7dIJ00abnddVJD9/XrnU/0s
xjG6xFLkrCVCMf3s1CfQwuhDIyTLfGPd+ZMTHzF/rI6mdIYMDRUJcda8Bgi8eFEHRxO2QvzrOe1p
ZtmK5XgsrlfHLQ7Nui+ZHkVwjSRNlC9dMF8lzFRfyR4XPgXknTCGRg8OjmpyPr//Op/RFA6FZU3o
3cSt875vwplmN9JfrCXxjn9/qBcvBY8KdC5pnk/8z0thURcuMTYouKlV8VGHhUyVpcr38fCac+HF
K9HjASEnAQfPCU11m6hA9SiyxcEw6MzBfKVnwdapb0oX62vY4+fA1XOdBcGHAo9vjxz8Qj9gK0U/
4yR8Pc1a41pvNcfIl8pL47gMP00ran6HQO2YW/vF5D/6nTe8HXalXlvP/j8/5Lz84mNhtfjs2Jb9
EA2dRI28cgYvF87QnPqi1sfV7buDWBKMZrdh4VE4XZyhmkVUKvR4+PtrvvCtnqMDOQr2HE2Y++dr
htXTrsGGHvvUaKTU6uiX8nCwTMImYLASRv/DAab3ZEbJzILN6rNmT3ar7+IbhVjueb6Xd5uuoCfO
4scMPvo1YcoL0ZzTxJ6LKTID6+dbt63bh77oeuuqUuuawcwbb0xjv+avc+n4nsGLZ3VWcMHPk6BR
Q6gDCfl366tpyTFXDq5MA60rXebK+/Y/vC76IPR3zmJnz+EYYrXDrnNhHAroW0HWzh1vrnDYgtSd
k687fcErb+zSAYGCgOAWgy6cgp7VML0fbeQWOOwwEdDJj32lgTHUZfFeWqGZ80CqyH4loF96cQxG
WOGfQaEvbKkGrJoSNJTL67rCTdRXfgJJAPPevz/LSxGcsoy6gsnDyzl2AbeI1R6l+NhaGiBG6FXD
aYSwdkRlfn4zs4XAPscTwenv171wYM6rZvQ1YfxBdnr2RJOV4ZJobY5lUDs3QnTVofHWKC2ADbzy
8l54653rsjNw4byKOvsUnd/uvxIGqt+7Seqlul5EqeyTq4p5yLGTLvZMr+5ofSnWYAiPnnJVddWG
mJJnRTuBjHH3AmiMXdvxJxsjSftYNh4mj1ot91JNdYj9aRHYrxQOl57Mv3/ts4g4WqaW86TQFgE4
kvtmQbxund0Ua67lv798MBTsls7mnaS5Z5eSU83+jh018599+Wxve5d1Latjz5qG207jWD7Ns37l
zZ/f7LNC5UySooIEW023/6z5Q3p5HLqRmiFqk/puXh2ThpYjMt14bhaH0srRwPC/8XrsfNGJuvv7
wbvwKYPKOQszMGs8p8E/D8OCV9O81qW4Dt3Wa/NylCxO42BW7qncMOZIjR1hSPb3i14oQ2kPAEFR
6NKVPO/jFYJkADFxU0gst3rj6G46BuvapLslHQ4RI1an6RegguI/Um/OiZ64BYaOT4wp/fPb3cq+
blwwmNdWX4S3XWT3LPzwnnPrMXrlxV56spBuUJY6g/FeeDNGJgSrp867kLo4l/SD55xU2LinsGdy
WdrD/sqXcumpwqWgKzpLI7zQXK61qj0QgvW1KJfy6zo1PYCroT6MgWOiG7zQkg67sTA50r1b6pWL
/zN0f3aOo3NfgUggJQPv9s+DFOC8yVZ74MlqUWuIo5Y/5BIeh7jxED0ZD2WNX3a0LqXIvZmWly2I
sN0UK7j21hLTel+OFrDYpnSn9hbK6RhkfekUN5Gn5+auKKr5Lhnj8R2avLab9X3c78cxDrr2lS/i
QqKBbgqNiQiJoe7zw7mNYvDrgenI0NfbbWB6p0w1FlTHv38Dly6TsDOhP2Fh9GLKBO2pQYFQiut2
sczbWCOq1PrRayKgF6In0rFIZnAE0VJ+Xk+GU7DrcA3VdR/Aesk9GCjoYls9CDmfsfDj3+/JvXAE
sf92APiwPAVB9SyNLZg89c15WVJ4U1wei6nflhSElvupUv6qs1D0bZlyTGf3ZFzT1yn6nAkM62kz
8lG5Qb0fuY9K5qY2+peH5tue+Zs7yquoi/gLNmWhQK+TuJhO3V5ueN9qe731bVGun+YwLJvMb/Hz
yPRQlNYNirYDGWvR8o1f6vYOZtM+vPIiLzximHyI6AC9Y8jy/LwghKJ0pD1FtdyqPSuGZT15pS96
/Ab55ys56jlV+xzBYrp/ohctAvn7WcDeZTsvewWCtKgWJ87QuZJOppU9qrQNZKkz4c7qca78pn9r
Qx23T31p1WsalhEDJnClmDZby+ho5vMeuozrrvrhlfh+6ZHAiAPXT02PEMaz39jajtq3Bbx9W8e8
f7vXR2szUxpI+R+1Lv95HJBGgX3CIwPx/exSs98JgaOLvEYo1Tkihjb/LFTRYje/t09/P92X7gr1
aLge5+0q+6E/I1x53m73SMBc23MXH03jhfmMzkkWNu3nv1/p0mdEfgIgx3gWSV3vzyutRaObfVLy
mmnMo1RVfEhQn0xtRFPu/GRdMqxcmnx1+vrb3y98ISj94/6DShOK3i+KEQweS1sFPM2um7E8NSZ6
ZwB//ff97VkVhqkMQl+ohjyLEnLyZTuNE8cDu7arvbH6g9jw+7K085qy+znrPMtKXIp5JJkJiNLz
kq6a7ULhyckNxaW4EWptszGkI6u0cUhAlsig+Hf3f3+KFw5KAgKCEwIc4SXeuZjPBigL1JnKjBNg
qKl4UzsYtnVR9QqI5MJBOfMMMVCixnipszNXbjISjZvrdbOW/Tpxkeu9EQTTPhu8DXbHXnfb9n4B
ahp+KsvYLV4LRxeqnPM2hqBMgnkJe5jNqOyysyHw2H71s7CY2V+htlN/dkIph3SKQvUZsS4mtUj/
1eFHy/QQbUYq3jDVgV/durMMu9OCIsMbMF5xRHVfln4qC+i1h7+/lwuHgaaHxSQZEWbw86FSFfmL
rhu2aT0l2Um5W5h2drNfdYG3Z1JR3xfVtrxC9r74igBp0k0yX2LL8Oe3HPfdahfR0lzrSHrfnKST
96ZrV/pyX5zqaW7eKp4v6c0Orv9+u5eGSVQYfMWkYzrm55dmemRazCCbazcyoksrBRU7hamy15lE
in3IyTRSIijS9W12tgz3sLmLPSjay2B9/PuPufRNQAE4Q8cpDllU/vkY5tajd44CifpkOMQp/b37
UJX+cLZuseftlTd9IY7BkoEkwyz2XP6cf82/Wly6bCW6ngQE9C+C5jAhxIi+XP7f74l6l2nEmb72
QoeopF5hcKi5inSiO0C0Xips0x5K8uIrN3TpM6MYZaANDfs8Ev3zhnAfbAZrDmGwBUVzmpSKqszb
RPR1a1bhsS/Q7f1/vTlYuOCIwFNRzFHZ/HlFRIEh7Se1unYl4u1p7ONuiPRiPwdpt+/hK1e7MJSg
Ev7HjhrY/UtBwtZnDGgVxBGc5FEV112NlnSrguZLAwe4v/bVFA/ZDEGwv0u6VZRpUSTAx80YWOYU
kogN8+FyKQ7tGtbiEA7+2h6G1p2LFBuKwf/PLwTFYqSZzlUH5LbnE2N3QtekRebzGjr5eKiSLbhB
TqW/4pNqbudk3l+5XsDj/jORASxnOwlGB+rQCzMP8HQ9c5euvi6QDs4oO8asjrF1aL0luvr7m3fO
+ff5tag+GJAyjILm8Sw/oxyGX5ozy2uCiplyoRcE2cOzLHWKioT9uaNt/1bIaehOezRWOjPQNbYU
jmpdwpUe+iYdZiXCN6DStxu5lckvQEyjRgh2w93dLde1zKG6hmu+1CvZ+JXf7778/SxE/tHXBCbK
MvXPoxvtaOBGAwCqKnLGDwXjth9rQV0H1dPdw2wsAv83jWMCC0olRKAm8utPqmmUeRu2Eo1kAZ+m
eqXoefkFI1ODQjrAGAZvL7TKeZ4ap7lzqna6/rNTWWHqrUlyWNTi3Pd6+/r3h3DhcufJPQGXGuul
5nxl2esql0rCnKMfEaiWv9f1DqApCRnq+Hv9GmvmZXJlJ0RVDCAgvoCVqX1CvNUEYH+qufq4CjDZ
m20byPt+jDWo0VegNutX6p+XcR5MM4Ls2BJRsLJT//NNwwbo4LA1y3Xf2MNhjyd51pmOXkmk50/s
5ZFiZUpTS5UDf+755itUVWEvjUyup3L0xDGExVK+b00UHBLHWCJVq7U62Sq26Jszr910EME2RTmy
CYtJVWwtvzBhad0zLS18mLegvO0LKdT7YJjwUhsdtQxvYZXMU7a2m+lYM4+iBNLjltOpMAViZ0M5
b8sHTNVlmFY7PuPZ1hQS92FtqxHF+yj5PtrSevCHQH1QZNmSMZ5bPMRlKfY0lJRVObBD62lH2czk
7b507x1Vzt+N2aR6m+zb9jNwlqWGGhEsbeY18DoybkXIFMU9NAMBjE1fzp+wSDfGosFxmANhsj2J
TPMBpTL52W5V8xDVbvfgbHs9noQrpy8iZq59cKp931M5rituQLpomt9IxIjuWjMbstI4kWJN+wBP
109r0c4YiMCNbPzTuoasThJLm/57WXnMCI0Zgo+W3cU/qjUZgkNFHb6eXJzZGmQUmnl821isSt8q
6FJlroNNNm+0soz9BtC45/1YZFJZKeJK6/6TiNagtjVIF7i6s7dFViVGvlNuaJHxxrF3Psi2GD6p
wCrKBbbIlti/9m1I2ivLHVbvXe117GaxAt5sl9AcWa0cr/HUBpj6y42FDjNwWO1GvesFv9gstOEb
Gnhzasw+TJk+e+VcbUyclisZL/KXKFz9wMKYSkUBZ7jXNhLcV5vkf0hBWa5tXs/G3VIUFiOMg8Dc
93jhiXXIABCVT3Hbe34G37HeU90q+diZcoXcrcqVpcUQxx8RNnYkiDAlvg5B0Q9QzEb5bUbRVWZu
PFGTG5JdAsYN4N4B8xE1pKB5nD1VuwSqI8c2AXMFY/5XUSK/ljkOYA/g+KUpc3BqicwZ925fCiOc
95Qx8zdARHN7EP3UjIdFluuYjnjd6TRE7l9mcYLUbzYG+/TENx7kC/CKOzMlbZVWZg7fWq2OgdpF
LB5V5zRORifSZHXRhzpbElHdWdOI7G+AnrJOofnrN00dyw6zzW78Ug6NfFMHXnuyWtX/MF6okpPb
GKfPJ3wzZJYgQnxXzV1Yp1brLlvG8W9qbBJRdEnHPYh+O4tXPOw45d109VZtB1g1eIO1tvRkPtvk
mbdiGFzIJU3v3wjm1V1q9+v0Rle1AbkblcWds9vVQ0IKlciqV+Wnrinqz3Yw7I/Cqqc9CyrhmKx2
i/InTkjCSit3kVXWwLIsUwsbMpMXTdTGV70zb188d/A+JL30dFp1ZfNla/bgPil9vWb7YML3WoEs
zUUVrz873zJuqpeO+eUYx52AwaU9qP9TXyPgHanKzkW3GJ0m3b5Y/HedHOpYjwVOE119i0Br6XBn
VTTUuZ66YMg9M1XmJ7Q9PuUpqQKRd+z/5JU1D/5bxcrsdi9EkisY6iiZYDppUmCH/p7NC/TfvGO5
p1KFdl+m5LR+tLxwnHIzr+6tX3qSfwTtmKt+j1W27WsgMpXo9qFqRvmEba4HbbjtHd6uKaOZU9i2
HwaDq30WmEp/FaWcymzYSrWn+J/wgSzjNqMMHbTDjybA9CotCGYqn3CoLY6zCMMvoV2vT1MYyy9e
q5vtMIfLHGTJFIoPQW+F5Qk8OUQg0w66zIUcAw1Ei0FgTsGfOFQ5ZTGla2m5J39qVHn0OpZI6VJO
47utce2GSKfW+8J1GX61PnVz2kW197Oyq1IczIhg1LFpTMxoh+3LN29va5HHjMqwa0UE7n6yRKEz
VYXBV+Z743yorXLsUniZ+5PFnvdMY9viPd0dy3zFeLsds6S01NXo01Rn69A4iE2gy9rkIWcmSR2r
bz/AcasfAFiAAVumednSJLHnx7IsBsyT2s7+jl/E/FWCtUDCYHKbRxmYcDiUyPqFabLO6D5GFdfK
6qo6cyxgmwVpXVT901oBIcrHIKzVYVm2KMqG2Ja3LnSAOwdWwpbNmxAzpmvC+wKTmxmkXem4vy9m
O5xBpC3t9/0MMOFzdKzxsJct1oluhNOg76jZznF6m8csjsT2pYelQ2mKZW2A21OLRXWDtiZ6KLgY
OOk+ughnMrRF4zds9z06xNYagcGJLOAL4FQRUfX93lx3dhEUp6nrz4y/yK94KO7GxD8Lmsa1srZ3
HXWoV8v9wnigGxB7XQHo6a7zfk0qSd7BPoJuGBk4LumgOt3ibSnNnbct/dugEVOU+uUIuIkU2dwa
dzT3ftfs950cOKsIhYVPcUEdd+h2ymliR+PebHWD5qscy3g4+hu2dWnS69kAq0QONLVq5cu33rD4
11WpxfeyIyzgjihEk5l6Ge4n3xPNsV4guSyM+bsbpHj2gfWPP11v/eR8x3ywxh6j52/QqL1XhHlt
l4d2jNanftk9JLUh9jBNVhNh0J665B0kh6LMjTbRyXHbaci8IgjbDM3P+XfQFjJI994W4libOVJ8
ZWXyBIl7xEKWaGKle0e2zBQwQIGZa4UVKDto9aSrcNmpLUTHLLqTvkkdYAVz5pRjKVNnbZNbUQpE
U2wTbJmRmFulvjfUD4vU4nfXu+uSF5GKDVNtK7wrPbvj+w8sv2XjJAMKDFRNASiRWJuB95z6up1u
99jVU2YomT8WFnS440Tsv9bhViT5pgqK455M5DIrNDoGTl2hfAtVj6wbhsX41fU7dweEUzafR7Mn
8tB2AGBT3KTi2x69gSWPtoIz2bnzNl01sNV+e63VfmisFkOdQPlqzco47ptsrZNly01zjlpsMczd
VnZVeFW7dfUOqSrsKybs+sBzBOPyocFBwpxMB8n/SJSwP8Q4wm8UBY45dFr1yXta+PoOewt639Ef
IpW3gQHqZqwzXIJ8Y4jIeyn7g13Zck770ibt4NgmIgRxpF29tayy79J57GSfrZAtyI/L1vOJEu1/
t/tcf0Auje7f8QWesbiS7O7VPrfbr8TR5WkK2yDhe5m3z11oujfCePNn21akQST32T+0wzQUaecS
YTP8JNSaKt8m+VtNg0xKHIE7CMc1/Cbjmi/M3kfvpqhVPHMHjD7TYiQoZ45ce/zzLLF0ael24Tt6
uWpLIwRs+9yvPW0f9qZz3WwTA3Fx9LYgyAHpACOSqDO4fCJJfAsICGeOqBBFk1qrKVqOn7DeTohS
qLQfpoU/rJbktpPs7cgzEa7CxZqs62mZ2RmyP5MUXjWuAb97N9AVzHyKWOCUCqNSObmclcLo5hf+
t1uBVLJwPinVl/dWoJOHaLJJ8qUkpusam6fTKkQxHkdcMpEmCl1nZELdWx0uNltoceBbixVK2HYP
S2IvPZO7Rl/h+yraK7lV3mc1aunRfziVl/ajC6Yx0aPTHu3B8gF0B2A0crYaiB/aa1vc+vHZUln4
bIrBIgVIXdJhScw6jSvWo2BVM6NBZiEDvUEv06kVBs0P7bb7eNX6wvqolI1I0QRQ/d45A0SyYERA
La1D4OMp6Aj3qlXWxv4OBVisx7ZVf0qqfrCzZo6Xx8l2yrcCLxmTNaMnhyv6ZKfOoFSQSSyanYby
UPnvR79o2Q3GwrlZjeWsJwXsbkplvOrPyKQE/Go7kBh9mdB+bPq6vlnDYm2yNkKsNJuHfvs6ANqb
U+FM4YoRsLdtmdDjMqfIwBQ9juNrIw6OphDPkpbOJueoOm3GKmn8KRp/Qa0oqaI6JctY9jvHAgjy
huYgkqmLbBqt1OKqj0NVdVOK9I/7E9p5QAmStIhVR0OvDmvdcsh8jFrWFMGP4UMJpLFLUR4ofnja
mb/svRq3fKP4aHlO505gVJsa88U0M4PzeGvGtGBpCfpmGKpPU70ntxAWyP97aMb1OFEm+Wk9JOXP
efCK76w9HZUF8WAvWVj4PZdFRvh9xx7p1+gHVNjCDj8qBAPHtLXG5n3Z2yxgTRts3zEUQhk+ceBB
Z37XT2tuqLx++IEzfj0rjFnHlXrkwdod/YRqn2rgkOr4HKSVmdOG6uW7kgu3505mYboMD+B9wT5m
PbqWrH7Som1PspdiYiEgOaK+6seGbmIZ1rQWPkG42AJ+8Lo6iLZIegw1MWIqvPkdiIbAz5q2lz8x
jxp/+mVC1pA+Am/pIKa9yufa8h98TW+W+Vu0PtDQEsgIWOAkY8Lz26ZUfpUZp1pETpnXn5+PQlJk
3qV5DLZw6FPse+gtA3f3HiGKUvlY1TJveRMkcoS/tHQPVVGtvwKtgHLUitYpBZxi3VKxB7SvepDF
aRmUs6ZazxuvWQZDdcBofoK8AM5yJitu5puqEKFL52i0rYwEX98UmKEQbcbG/LDWsnrTudtU37UO
UKDOUuEXAVG8OfarSSAjdH3ivUEAverzeFLlKS7GucmpO3sALI5Z+pNakGdIt9F4JXV20bXATlxN
56x8l89abTKzi/A8MFYlaRxnlvE3prlxk65mr+gBmf3JwzlpP+6Wv81pCDSoyYnRxftt8KqnMJz9
Og8mS35cXLtq8/OhftPhpULhPoT2kMErcLF0qCMGbdMMem6levwUm1CP2bSum50BCbFIf1ajfzXF
DictsfYuSGlyt6u2TgYnpbQa78vYxFsW1ShQpNY4Wt8lSeNHsYXdY+OVO6rLMtHE/qAL6IhDqi7H
35yY8NdbSVbLfvpqZBRU2OpsY3Qk75tPtd1V34HJDHfoL6nHMdyd6LQtzjBnCWLwZTqFpidjqFZ3
mdhVRPhXwIFTRYdDc9wI/7vW4/zeq7huWuEI8mvrGyXpuve1QEeg9kg15Oogs4dt/SD5s4+yshLr
FCrHfCuUSj4Wy1wneWEBvOJLGEYys88AP/2HIpQKYA3XS13sIrOk9oCDxXvg5uvaVvcNte8pUXHy
uO6hTxxP2jog3iFTn/Z9kfxG82doUorBcTwkY+HLI7oIcZ15sSCgmmJVX6kanbcr+uk69fvAwY09
cqbp2NlD/H0ravPor+58EzhnjTqsW80vwjVnJZ4DLpgo3RIlQQyWqcMI4NdsgvhWR/uwZ4jHVj+o
jxI/NbHV3kDKmCOmFBrEAfOAobgW/c4caRrsfT3VyVozsrdrske4j1FCQ+upU01nvl2NeIxZkOID
yzmISU7vwK0Yk1VzXHUkpoERVGuVvP160KNMJ7eVpDPPrPEbq1/tey1GfQvlm2Jo95V4S9FMu2aE
LFtQEtOCIfXiMrCrdsujLgTpJ1PRo79/UIFb3tn4hly1rtt9XPdpsjCzwHYmLZx46/K1EFGf7vGy
tghExHGVCWH4OjSUCsZli2sOsS/kj31xkkfbmsca373EYSE77IlOl9i4ZdrHDMkzrXvvs2cv3WM9
Jxsmp2O8rgyfp96+pm/UKxXrOlYZ7na2kwkGy2UaxMiuln5PvxEug3hvW4kcMio6YR0hJrLtgAcZ
fKxF6LS5dDVauh4DLpP6TojgSR1t3a9QLtj0lUu0k+uTePrS1Fvxcd28oshZMri/J+7mfZO48Akj
R8Z3WzVv/EZVn9nIbvRYAMlSaVPTlKVTwVA79cek/D4j51hmqht6Mkwp4uHQ07X/dr01Fjky4h1p
ZV68PQ16D1poB7D4feEpcurAgGY6OmeG3c28D8utJWslwAPOyYc+HDUB2rJ3BhvR6M25xbS1PexB
Z3EY2Hg7qa1296bTXejzg4vwAS0X2GyxXNSd5TviHfYgW8hEb+u+RkZPfmaH1fZ5rd2S51Wa8MYa
Oyu6AX4cOyyWdLkhcltG4Q0+5ttTjzYbtg/g55563zCWKX0bOWsFHIV6ZZb6Vx+sekzN3LhvqcyM
Pqkz1S9NKmY82db22+1IGfvYJqFGp4Zl/H2CXZygIZ/qDj1IHT/iWyc/L3grkCo2ZFLBQcb0Ys3e
LR+SpKsFnXbnOgdf7SqEUhXZn1gIWuN1O9Nbp0nhhu9lUHg3CA0nbhovpX7cykD9oIJznzxl2AUI
fIQxp+s9hHz6ImoEFdvujKeirew3cEj7EWB10W15vJb998rTJmaFlpQTIg5JOB3mvRy/LMzaXIr3
sukP1AKMFiO9VwhGKzE8SXuwJ3ZAhfq5jCXhUzKzjfM17iy+vH1TH6bGEU8gdOix3UEvn3dn2m6N
L9ZvnA/vY4gJ3Q/BlLNJtwl0KNKYxfCo0It4V5Zd6Z72Zim/GyrGOBtrwx4wiWjG0r1xu6/lurTf
9saxH5bW6T+NaAU9WGoaw9MKfvAWvn70varKokcW0TR1PjCBa/PdcrYTuDRQhRSZ7u8dFPi3CRGj
B9luasuQOqJxpVJ1fynDnD9HSSrkzGk+Eh17DcJ5ttN8Dv0C+bzGLQCV+OR/O02QZk5So2QyZoG9
bdspGZmwULZ08xcW1+5dHSXdJx2I7o0zVFFzNSvbFnmDNoifrSSTLZ2FZ+OC4uKTmJrVLz8X1mBK
9nBu/XVNhEXY3FYsHLpuDH63VmQYp7LyedgrjeKmkFXvM9pu7P7Azme96cN1i0A9RPMXp3TFQFAr
vejUIiEdp5xLIM/cHVIDRttvCUSEt6roCjavvbM8ASUkqthG4B/Jcqmzjjyv87aPY/7Z9NFGvzDT
5Vx7/bYGqenYI6Z90mxxSumxPA6wBtoU2kvMLK6mlk0lW4E2HfrKx9hkJsKkCgB2xcpEc7C80pW/
JwYMzLMdGzDmOHnt0Qdb6GT+jOl6bsQIHReaCKFxsCQt8d6jqpIGDApN3jE9LYGSSPlBNwOW1WJV
YUfO7ZIkK+thvFld5N34ifVS5woD83dyUEmYYdZkfym2MXyaWF98asuFGmNuOJ8apO/InDDofMLT
ZCX49cn2qzsjVp5uVVTdL9pbvHuMXPyPA1Cyvj3GPSD8r+ysp996cC1i/BRrnFFPE7kuOOEH0L9r
3ETTzwxqfOtU4DmuEOBb1MEsXfGoiR3XVIabOtY9GIpMhnP3y6+KGt30QsYj+q0ho2es7hJa527R
98O0CqasxGxxWqJZv0vmGS44LvDLkxjWc8dGg3gXmKb/YP6PozNZkhPXwvATEcE8bBPIzJrL5bJd
9obw0AViEiCBBE9/v7ybXnR0uNOZIJ3zj8JLRpIOlsAw/LfDk5k8/7XbrCvKGYOWOKVS7Z/tEAcP
skn292jyuh8DT2lE0vFsXncbLL9lO8ffR4h2EDQRs26OQbt+65Fby8eE3pyFjag3rJWzz/C8DV4L
JLRtEbsEB6mYnyfQ1cW79jINtg4QJtqjAGjf3aV2UTMl/hADFiyqLmEFxoQpp92Z3F2EwV3ZLF7F
zuUF4n6i/49/PVKjdnJS67nFwvn6rXW64DUFOWXcQIrznyEN9MfaKedj4bN4p5EM/x1eSHnYE9nW
/yU6CKFXWJGDHMVBe6/BtKaiUdMNB+SUeSZYtpe4sHwzl23Fx4HVsPE91ogxPLsNBqF/vYdb+RRC
fmtS56qNSSZjoCSRi42ewwEZmibDrYpF9RzZ0LX5tg/Z19HMdr76RPXul20g5fUGLrjT1TcscWXk
D3Yr+2Csf4wOOlngiwVIhxrFJs5dYl/botmbQz+4cd1WpQ2OJCvGMU71SagpMYVEipEylujxDcfG
3kLM7zNS7MTwRXTZYr4CREiVt1nvpv8at49gBdNmce/V6h3RKeH2bHI1BYxnOq36jpeJMf0CMUQZ
glpZHOZ4modiHoZ5Bz/FulEG3uiyAIraJY0r2xF4nKmLtd4rbTgb0k3uuB/+XqWA/2N0S3WcwmBw
y3ho7fctWXVWmCDROJhjqKxTiPjieOHnm/1cxzBuhd7S6YFLe/jYFhNcs7af/3bcYM11Q5nbnVOz
D+05nufsZdjU0BW8LEAIrZ/MDWtG3GWl9HCLnsQaMSAKAPbpfLsevbvaCJk8tSwKf6s+pLxu3oKf
Uje7LNreG8eTJZ1F5lmPV4XUucP7jMaQyeYEHKbji5dMvn7dI7EeH4AeVj0dQOBxGTLGNKeqN/V/
uPjq/eJB3Q0PA5VHrARrkwzfJRmk/tmbicIoAAXD+Q5pcVuft2Rp5HO4T5U91eZIxjsDnL6wiYY0
hfNeMASDRov9fghC5X1wbLHRZBMuBHESZlnjUy+4g5+t24vo1ckIPglOTrZbXWIe7d+Zqqr4zrWD
XF6kfxOIdWm0+8XgyuOfFECBv9ebefOiedA0r7wLcdcI1ysDjry2FDV+v3zTVKZz6o6Dd57TemU3
5fmBSvUMIW6C6GDNfymr8J40qlg/ZLeh+xu9Ian92/bOqniDOXxOHesj35cSyj6TvbpytEm3Xcjq
7YPgKbE2Fvdsu0OXY49oAdKNaUgOrbjx478yjqbsApQ/1HmfKviRJqqzrYSbyL43e+agBZwP/2+w
h8q+9VWs1lKarsvoSN4YUdUMk5sPnhT+xUz7bJ4ImHW8i9MKSD2HNhV55pybP23gLC690BWxDRou
9Nwfnvk31S04SFft1jC8ZN7nxh++PQLBzd05AMTU35KGM+iyHyPLI9+P9yJd3Gf5hEOBCZcYniD3
iBfRj74zius6bRTsEdezPnq0Ki7/uFhSk8M8jd6rU81pkDfplDmvIQPcRFjDsW7PWWVSKEref/PF
k+tinsCqk/DDIxAkKZVVIUyL3H1z3+6p0U+8A57O2TIncjo1L0QRSlzyp21TkfvXg+deilQAzd8F
pu+nO2Bd0gXQ33OJaPwIinOLy+K6RHpqiigWRl38FTnRCefK7r/3wEPqNHTGBdxxgdLzeZd2fBoT
xV3Qs8eqwiwjAnVLds1w6kmC7k8IJdwH19taQCcRLHvuT2GmWY0ISL3PAN7+HdMOx4w2XemSxbUK
zvVckQRYc15sj2M28xxBcR+20Iw+8mt7M09wVwlicexqV6eQVEp3fMy1arMSTUBs80rq7ZffHVuY
ZxijjxMPnI6vdZ+0+qy6I2aLyOirL/1xG3W+hHTXFoqGwr2sSJjzi0aH8/6jSwffhawM1/g9UpOX
3GdwqyyJ5BrmgTPywWm+09+W2VY4XKiplvmGydTmim7noxD9tlF+q3et7f0t13sv7BGKtsRV4/PX
ig/8NI2zGPmcmTF64w/ngpT85b4rbZRXHHrNiLeA1//HJqWeCUGq9yskX/MjrG7XEc3iqfvoNtY1
5ykzTBaRYd6EsXMY85q4Hqb7ttbci13jHHGBAuSA/dZJMO05MOoc3NNhFH4NWW9R37WagLsTYGU3
sjZU6/Fd7u48nCheTCvohRHmV2ZrVZ3dzQ2nbxARih9ma4f6ASADFYASWoMxw2/FZW8bhIjozhRU
dt1723dg+KY+H7YibRSnRDwXE90/6LyjVNvncU2cpwh5RXoHnBBPJ2dyhfcQgX18W7cqAixtEITB
oSqHE2zJRqC5sAtpSEpQHub9HhCNr/xhAqHzhqo566SOh1Mr2CbvpyMiE5hWQO8NZJYVY+gXsvV0
NoKkDkulfjWhJ49CmkNU+RAfk6IqT4aiaEf0Oz+nYWDyDaCn2lMS9GN/XaRQ7kvW4aE8D9uQuk8u
eXec4BuQAZwmPAlTD9aAICoZIQj16SsT6wsP40EN+6Kw9jRtD8jrofx1noMK+fmX6JbI8aPTTdNA
Bm+wteXUVuy9Icrr6OsUC3cr1o2A4X+trtIZsoBztGc+B78BnHV50GeXJewSLkCWz4fvtaJwEL4G
pY5Mpq9jHar1nKEPbL6ui10YJ3DFjWfrkCQ+9dsur4Y25veBPOqHhYrrpfCFPmAV0XkUQeNF42MS
tHK645YbUBpaAUQitIIoXESw0V4fiOEDvKuKczGnVUMtTLR+DoeOBQEB/RreTfVCKNOGFeTfNHnq
xUB+feBtt//HTVyIAK334AxU7PjUDAEPvFPclu5Ut4XJXPhT61RkCTESW0KQIb1QFwTncSQ68J3s
GiTrCV2E/7Wrssf9yCFoSseIFBUIRx45+BO0jeF189/QX0jp5kMH/P2f7E3fXnCcdkO+wGMnhT8m
8XaeQ2h6bGXWWWd5So62o/7bdbdteqqJFd+IKwaieUTzKrZz3Mr5l17QRoFRrQJkMXNH4jOI9qw4
EWvq2JV/YNDvt2P5wTYxbC9LlDWPuIqX+tIs+xacJSAxKMHWwduq7PBGZDZjUFFg13U0jxudou6J
F0BBNbthcopwpQ0n6wTmScDZZxdhOExyT0EZ5tFg/Z1yrYVtbnWUWM9jN08XjdiqzgOKqppHH9Js
KKoVx/A1JSALFe4+dntB1fI65dLfvaPQdSTXHI6BG5trXgTw2uHq5HuU1E+WuiGC1EeTguxlXfOs
kXCiJGrWiL+Y8I4yFp4OLns2Lj/bcamfN1zLaGEEn9sjEHg4H+xR35tmjp93PveYZ1W6sn3XQv4w
tvd/E4LQvYVRP/2qK29AebEd4fF6U96kT16wAbqiXVKE2AB6T9T5pfI4GRJkf4kumppToNNeAYE4
VNPVKs6Oy2Gd8T9P8GKfe1vp8UwPYhRdeBl1WvpNsvVnkiMQSWm579PFd+LOXmIUBSpXok6iM4Yg
Vb1vK8tysYTh7UIYtfuDP8xbHjUDq/ebztksukjpeH4hG3M05ymNVXbeW8pM3tZqE9/CNuTVFXKp
fnZppkAwbBj8gu5Bx9USG/ZV7wCGpa1N9GupsZCcZhY8uGKGFl55DqbvCsytyatmmT8Ntb9DIeCG
nkEEO2Q1sU5eiQZYEDek0daeYdctb5LfVO7JDaRAbyRXdyQssI5Bxgd3/NZIm31r93j6RDUc9k/h
7grEywPOB3+T/ZAnsgFji1wx4Wmb+WRfdTTL5op0i25Du4Fcv6/JjbRg0l6/xGbe/3hocQbCJlN2
1tSR8z8IulY8UorIhV/FsQofgl0r9WHQSybnil6u8LI0nC/3vgPEe6kPFazFrIINzYxvBiyoFYtN
C6Rk71aR6K9E8/KIOk48/Rrwsv0xKK+/OBlJzvlYEzLDG0mb9LW1xAUUzbzRMjIdlRve1FkBraVo
YsdLNW3b26G3gX16mQiF0TD0WeGnO9xR7fQauK4RdAVME+stYg6zqytCptUUzja7r1iMQMtkMy/k
irLvNueBdfA/uaUWcmpPIKOXmkfvbzfapT4Fvj18UMzNzneI/vgSGCSmk6IiZDgHjfaaIrY6/Ml+
gWQAEG0fvq9SG27wdeNOoogWVvuEN0SSjzz5qilXQNj2qZOt+N6Yru+KWWaeW3bJusiPZK7GmB8t
gEUJaMnVV9fToSFZaHD/6Mog3EGMHx1Iqsz2R2nnIE1hFqu+ohSiMiGJItrUU0MbT5H4XfTiMg+b
fz09xOFpDaDncuMqHMT96DQShdcSi3MTtmTLZmTukc4XTNN345N0fV7MQoMuZ1IXlPyzhzdhhRvh
dTyeZzUP2uBHFceH17TVeCHhl+wzZHuhLiseVGBflPbf2r52k6c5rmq0CrX26tI2GgzdzZz4fnfW
CbCoSeYeDme5TaiEYkY5VXAIRmqM54CrtVuhSIKAGe/GnkqYYhvT2hZo35oGmckEjLVNtaY9d0pB
Bz2ZON/3cWCT4uv66TopxbrrhI0MZh/6t7BbA02E1tJFBMEJTdFnza9cHGufLFcBuf77UAL4LAE7
3pjj6o5BQzTz+7aJbLuzjfX+i1UTV+UC/v2lPRQiI67KBmfFlMQ3enJYS2zZMZYS24QFfGL0PiOn
iUssDdV/ZBGizbmF6LwesT+0l6wa3OSe43PrCsbtwOeKmGY24uhw0RCxzzfnmrExvUT88J8u39fM
fKsTcekRKve/1UJS/omRA076JJLRv0IL1Pc44531DlNp1t10MMeUx4Nlv/eBIOc3GYOmn/wxBeRT
berZB87N1uRRNqVlevOOnTSMgneNCG4dLixGDW6/umv6e5TLnUWUGSmM6QlI25knfOyePASmA28g
KEeJYb+6H5d9eWo0P//5iFf3K+TZ9palQfbLH31Y70ZxO7rg0y4PD0JF91MsmdOdNMRmU0AEecG5
yyzkBih8jyLMAoSvs1jeEhO6pqA1x2LpXMcpPWmEcwbhsjJ+CereQfp5wkc/DkYvHjo6TRbscp6u
IfLBtT6SMZDOowgYBIpshgbOQ7cjrs5vfOf4gmYD5E3PVRYXpnejpx4NWPO2S7KNWnqsB7XmqFLE
U6+tN74Eh1kg+dTeZJfAEeKWpK+8NxcfJuF8jvDtlzmTNeZhd9L/Walb82DBgOULI8l+yzRIK+bh
0ZXuBeqVcSSM9ey/gkxJXTps0hOna9r+kMp04Smo/Gh5P8B/Gae6GmyYIdw6P7x5drbHvfdg5w7M
JdEz8Fe/nWkTiMJvjuyPoEDWZYGOYxGkty3F4N1AtNQUisFWnDrTaoevacpeWxY04GuIUfeKoDn7
GaD+bs96DXlusqy3SBmDYP+7btnOHdjNUM81ShoeqkrXn860ZNsb0nGI1xBadXkNm3RHRQpYZF6P
YN1+IajtFiStKPdO83bEwyXUiKHKWmeOItV5VyqXNtlej7X1NwbZSv7UDEI1/hPp/Nwnh2Gxj3xc
TVkwbOY9xQei/8aAwkjJQ6Mxx8hjsl8PikPcVw1ghGTCX8NwvgqzcUHVKOK++MkehuAgUfZj9Hr3
95wtyfcApf562/Pmn0Pdt9lXv2oRj/vH0GaPxp3q/tUewQ2xSkU6X3xkt2h8A26rfPIhe78cAmTp
cVnmOXv0pgR+IdRb9zXCZxo/O3r12wsTUOWXfgeRQlNRtjngXE61sNnGtbCPbQQeVZo13v5mXLVb
rppp4qhW0h0pgp1Z9SvPU2D/5L+9tGgSh1MsphX5xcgm/LoDIMmCrK+xOjFpDHS3Tke/nZDFLqRj
UkkHdm9vaQbsXRtTy3TQe7wwjN0a6o5K58myS6Aw6a9BXvO9E121zkYyXcTplLscuLcRFt9gIXe4
b4B9NJT3Fa9glu8CDDPv5iGVzC/TPObEIPMJ02xyl8/DtoHf3PTR614umR/5uQcs/lN0pjcnPKCB
X65Jk4RPapH8jqEivPmJXAsk1FPmT+q9B6M9zjsdJbenMQOUw5nR9vkRq7E/h0hVdqSYbDctSR5o
orivuQS3OPrwJoCmnEnXGy6do6blwWydePeWaVD5ptrdKVaLShdGNkCzHIJfvxw0cDhnys6HoByn
up7ujTe3zUOYThuTarCh0eSrYf4chdmfR0ITiPiae0m6qm1ly9KpRsXone33+EHa/gPHc3IlMXR9
m4MG+ZCdp+m3iZL+Ey4yfaedBkh89Svk9xSgPvlu1L30OJ9fzSj1UlqYChSe6+6/9QzCcN7Q3W/h
xiUEp0kEErORWXRe9T7yZ3dV29mMKsgegSm9pFjTRv3ibZi5SoEAoMY9Q6uDZAr9OaTbhlliX5DD
7XWUftY28+uyFaqzOcI4NV2zZg4+Bwd5axn3iCpYJOncIzp3bqcYPrqzf1YsAD+s4o64cdqxOofH
3Lkv3s45n0Nj+MtdINbquHRI1n+iksIE4e9D+u7RfLy8TIj0NJBV4hlwlrSSL2u6c0irdCPGbrNp
9LsRXZtcgDpgy2StxH2Q7BmmBhLs+yuXukZ6mtRumUTJMpRoWhHPKTyYDweT5Y7SjoDB+8HLvC9S
K3mtRomgyZ8r/lK7MBWDjHTD+zQZOGWDRaqf2+D47jlpWs539nYOWT4kS1In+nj+7XGhfLNNrJa8
IR4nKN2oCdLrIBjwS9xQ4cSUM0ZkQ1W1TPC9TCjL2tgMf22frj/23ZnXeydxzV2n6y18S/WR7iHE
sjj+uZPB1hOOPlSAIUvs54I6P3o4OLgKBObtiCt3mrPzsUbsX2C3thnOnmM9gYXBrK+N44z/SPxg
H95dd/klRd/KM1It9MrttgHty3GSEfP56P6gOk017/hwzDc2FDx1Nt2zYj+4N1FNBC7umoV7eGdU
/0PVobGFI1cOMgqykWe5QYr8eWDFfG7RXH4jVAC6LZyb+W+CVk2f0i6bHpJA0qKdVitgjjo68QD0
wfND4q1Vedr40S+Kw9vvu0hFclIQJs1p2ZF54L0Wx3YK+0agw7qRh48p3TO29CrFXJloD6U4pmuk
HCZwfBAUtZP+pUnSeA+PoYa3QCfxN1lxO98lmznwUbtHvJwTH6F4Xrk2mC8BY1p14/UzkW8QGeXs
NExfJNjLv4IXsbnXI7Y1wETf7wvHBBywqyPDhYuZkfZxGKA0UPLPaEtQFCKgH30WgrJXqaPKKavt
M8lJJv5z8E2Ss8LE6D5MSTjgkmpXfzs3IluDMjbB3l37xIYz31fEGdEfvcbxszVWFKw15NefLIOk
ovMELgSQfpK/yN7C9MVPEYgCbvQmOJrc7I87obw6oRzvxfPhqn4unThF28VEEoZ8ueHI2TzOW7We
F8wy6po6gO5QuQeq2UV7YMwK7asqaBSRGYqbHYmvYPzGuFdTI1aS6O0jbWn0c5eY6SlJtKqLpNF1
8hgHu/cnsGQXw6xuJrwALNn9okRmpt+dSpSfiw2N/P1NLTYV1GKAgQDxpVsROzUuL0aLNL0qz7Tt
0zF78i/L8f7GedaJC04a8eSoeJ0uxtYiekAknr0TTyX+jnrdCTlD5RwiCx4X6r/kKBpWSiK8T0Oy
cTWjqhoFWwmy0xyzAXYk6NsakEmyJp5JTKPObxYBVzNCvOigVHvT4SvGKk+cK1+3j8QwH7pUjLrd
s2LDOI9rQO5W5swLpyUViJ+U+ITtPcLD7SMLK/EcsmnYAjmi/q+O3eRjCrBdPaeZWeT1WFz9Jelt
0P10QSCOb0e9meGa6r3WPKO4SIoxmbeMEaFL1F1bJ9wtHH7eN+uRepv3Yc8px7DPscsNuJIrytak
SKP1xvDimDV0CrwK4xsAtviUzub8nZDxsdetsIlIB9fhtzOMTIiJR3fBFc4oFmXU9B3jU2ubkmbV
G+WVBgKBEtPs4wKiMBazi0wXb3vQhWXnJU4Ean8kf0bbQN55G04hppe5Owo74jIt+0SgJ9yIYQuu
sYOC5NKuh/8zWVFUFR7C7P7ixkn1JzZ81GWtVhKP4ONecI0gtVotsphbGg5aHj2Mu76LwL7PXbzb
GcUDz9KAIW5cfjTt5vjQPLcEwiWIjL3MYJ8zh8KQ/sZDHHxBXuH/4VTf4puWqqvPgI1z89Vr3HVC
288drb80nZEwOKhMq7Id7G64fiLRXT2/9pmz453lEpn7KAsHePxDzk24XoKdVQtOq5bDU+NTooK3
r5Lrq9tEkyq2ed8eu60b0ZsijmR1CmACnzBeSBdZrDgg/4dgolky1GK1V8cD3j6BsHpXf+pjF52X
xd2DaUO1BYFA40PUjnP4QudEs5xj5wbDqC0Tr3yg8Rc6Y76f0wFPxry2ew2QAk3L09egspAe67Fp
ZL5E2uOKMXJX920is6HMXBRqHX47tPiElacXzjh3uzoNAlbEEZnidAQsf0egvjM/R7NfP9XLOupn
kx3Hig8yOVAvuNghoC40nhe1YrW/gOlXyRsfagS/xbpT5aZyg2+VhNjNJ0+w7iZNk1WI8UYO46xB
Mri7K7bzDfnAY+U7UXIeMT08dB0P/ZfEJTnpyp6OQJ8dCxFdPHtO9dF3dgUPHaX5jBAiHHesXYu9
ONC8wT1yeQbNeOyCM1L3ngepFd3TKj2DOhWN/DvuKdRfPKeyf2P4zP4ieezwDSf1OudYunw2VgJC
m/d4burf6IyS/TwR5RmxSdDNh2MrTPzzPPx/7SQpL+C9A3P/65tpMSf0tO0TGNEi7ml6GDbyuDr1
af0GlBswCN3/TGggD9A88msLBvfj7EbrdNxLXuW66EMhXkU9tDg0El7l79zOI14AlAH1U4NaOr1H
WC6CYu2woyKWhMYtql3PD0MftFUOgpf+mAmd6i54B5lk1qFrp7tk8brm3vOFpF2TYggMOlBMpGdS
fQ42W8F750sfqumHkR1vme+3hFoSl0YNQjS6Wpeg3Wn/glCXtP3Y7rhTdn+qX6iOk9y6W29LSICw
KofWAHFPTpB+o1ddokiZd1M98ZIhsbgtc1/dOvTWa3+kTC5VknJExBFGpRizb1ooT3H1Z8Ek48fV
JtgOEmAADl/PJE+mi48PsUTo5RSgfJYPQQXrlnUuO43fbvvrwP+HbwWnguAFnthEOj8ZRe4iH4jK
gOYNUw4BvsBy9EIQClmD653WBaVVHtd+2F2Q43Tp2RfpEF6sA1lKJte4XNxUIK+d1R6IaxhXIjxv
oglu+rGofdHaVBKNWxdPL8ewiPEL76+M7yrPMfYOIwVwcR+uL02CkzaXU7MhGOVLZBYnvsp3J299
IiHIpvfZtIzP9Y6h/S7bSR1B/tId7BBiT1G/VO3ngdN1uYPeZH0CksqE+zo4UTqdiFjrQp629uiL
QTeRLBZo1D9qgMovE+XIJZ8TMCRGrKP+ovAF2N+zDuDIBBNbV1aIQ+LLtMF2XadtSZgcqUf4DLgi
8Xgk9DMVbuy342Vbw828ak92Mea+fv+eGHL8+V/EQ4phIVgeUmlr9+JqdK+n9aihJ4h84GAfa/yK
4FAzN8/QIYU52S72+KBVC+8BONcjV3ad+F/WJPWS175tRJ4u++yVA5HWdzbj+MxRWxJzGh1+vHB/
2UV9U1t9xPBUtCtJhiZG66Ve92+qq9IvNRSPx+iApL9wQ02nt4cwCb2zbLA9j8Q34+roI2VOUZXM
v6FCoO2zMQvYYcMGqSFfjgCzYC7srojJva70g+QAqonXUMCCYSouic+pk7O3AP7f7UhpAK1G5KeM
YJ2rAAOR1xVzYoSTt53ibqtIfgzv7IGg/BrZIf0H54AZCziorcvAzjYoDzns33iLoRMxY+6n1Nul
dwlGsmgJVNjC9xn9oXyUmdn1fT1H23de8FtD37bW5ZBJ+S/Qwf6JXFfgIJudHU1YyvAcryg+uTRS
/E9TC97uZlLDeGOqyy6OVceS27qqjnIJAvYnHvdXiUbqExI9K9AA3rxIINPLx7FvR8uHi5mFDesG
1pKtnl8gqWbGQ4vm5Y7J3aTM5cuSnmR1cOoFGREPOdabUZaUeEToX2ZOo8I2xMKfGGr3H1sW6a/B
7Kmfdkj2a09MkbifwakfEpLSbiZWg/mmp0gFHW9C/j+YVtU+zmjgPvxmSUdGS+lNyLA5uHnkk9mW
ZFpVIJrUrSTX1DhpV+xBgzUoMyRvNClih8uE0I9IB2dOUSSk9fhKUdj8k7jb5k3snfPTW0eInSHh
NnkkG6sPSoDKLcoRvqePSWsxktC4EyKEcin1C7oEgcRQ+eZ6I0Gh9hDdg6ujsHtSoZ3+uNQfm3K1
IUEEBCrgGU9SWccXS39HBiKI5OhN73HGgsfdc2JZyr4rtHgC30y1xsQMVdF7hJq5haLx7XsyHPOP
OOyonQo82fzWnHq27MGf/8wOiq8TIuPaXkild3/zSJAcyprishclxr4QMBHeEvOOKKRHZOm6UmWr
Uq/0vCyIqoPD+xvPx8g2Ag83FjIhTbuoj2T6Kkj/Ccp5WutXQYTUPy7zJC6ctd99FmkvQFk79v2f
EabOIkGfE/aaw4So7IIOSmvZJHKiI2CYPyY8q2hj0y66Jj7LWd6guwc88slgPsUL+RS57zUwGqGt
MzIqBHFGGoJmvXS13CqueRN/0MRu8LcEQ/RSJzW7kNdmwcdWJb5/WWViv7Sir/uHGOHKZ5xs4kM5
E+/ywLv1f4j0WAsS74YkJxqp+Z5I2W7XWRz4NZI6ya5OFvjmGX8YPV9bZlf0lL4I9vs0RnXK8LiB
hsiODtNTp238czcWmYBdM11dOmjpBw/TnjhPtKe4jEbqBhtjiAwvh3Psj+uszXrnY8HLirhjacVx
aLLkAZZUDbyEM5/CWSVAND7NtoMDJVOiiDzdTs9jXRFxwdPrfus4LcYLki26npyg29VbF6/ta6f2
46+H2+HOergqbzw5hfR6k3NNa/weHZiTUgDrrIozPw8npoC7MZ5DFymKQ+ZcKJquvkRkM0DKR6Gs
CxsyX15A5Bvvl1XWvMtwc9QZU2P8dOh6WC4xkRA/xcpmAbw6DW8IOkdzMhFfHI8BSQU5NyZpG6aK
jzfZr9F+AkjYUe8uDjlstRejZlmdnZWHbX+vrzUYZem7Foa/FYMXMrhs8z/tpywJGmmBPmkT25Bt
56i+DOsQOOcAA8Fft++D+C40fvDfekzRALQSu6/V0Q1I7mW6ftwqpBGLYPxnVAjHLLo/EFpS9U5q
yMtIdhVSZsik9X6ftug4YzYfX1MAcG4NEkh/Gwz0gOZppH5n8dA4dyvw2tcZf0J7whItnjUq4hYO
aApfPaBwnrI9gAvwdymqJ/yHAp9nt2Qvyut7e8GXSQmvf2NkUNDMXx1PA0y5o581ZaT7mdfHWfT6
kpna1uVueqrEFMnv8srxxMSVDR6FvjyOPdVBNu16nqeELBExoh1patgxTiKdBpfJDyP0O/9HiIab
MxRsg2sq3/F3P0TSbjxxAyomBqcGJoYMlxVpoAdn9adbmuyl5XojHYaL5FeMvWu5F01V+6VjE/AH
AAkTlAkZI6LAepu8+dXhIXkPpmagrmJJXnUzc8qrlSHPGWbcsUTioNsDuICQO8En1EFxdNUEvuZP
ydmFl0LjNDZBlK9wL+CPrivfGNIY5Ix0PaxuimPqckTB/tJ7nKGnbYdGM1ErbiP0At58bHELMiZF
kwuLDvi0VZQpPQST26ubHYVR8g87TZKQCBL5L3zP3CVR5NIYhp9+/xKSx/WjkrMifKEJ0OEfghPk
TGqXXu5dNpi32iQdNvxoEkiEMFRtJ9kiR38CdgAIq6UKv1dpV73q+qieXJia6iGU8fE/zs60R04k
68J/aJAgAgL4mlsVWYtdttt2+wuy3W32fefXvw9+pZGLTCWqmdbMSN0zJoEglnvPeY69h7mhDUfX
HYxsN0+Gmh7KwISfNrZ69ov0wfJvLez8zxPi0dlLIHL9ovkREWiWI4HYUVXsoYJXIbUxw3ezR/DQ
TLrS7MMf8IxC+w6oHGGJ05ROiuMPWARPs8vqnR9WBhV4xcHraNW0+ngNYY6PyVK+vLc1RPT48dWM
mrGuanoQhWMczDyr9glhg9Y9bTFaFahjYv9gzraDeA2lM9kbSdrlH/A8dO+nuOtfZFY0TNMI2hvU
+OH4pTaX8wn+kf4MiwHZmJNk9vDAHOfrHxmNGCnUJPMeyZplGcfAp1iCERT92o6D6QLe19vhwXdG
tJKWZkHLpHmX7ZUTGHqwS4hY+reiw75I1nAa7yja9393hoMCnHNK/SFsSyT70HAeClRS1tGfaMHB
bQrwo/kyiP4Jqs4YD0jGQb8szAyxm5F8+CeLuksLMEC6XyxfhJ9BtRcfkzHiw4nMvL2fVKHrtGFC
8wGDTiB2MYMG9D/7nfhoJRKqxBTp7l3hxvKRrmybk8ZNmftd3qVocihUW59a1+mbXdnJmg8B+Y9P
OSFgxTTZPjbPsx9V7i4AVmXtGyNfXNwB+5qjFhjxV9XE1XyqaLR07/mp44eaxQkwv1a5VFCVJdvj
jN0APSVrl+JxWXQ4M3NuPoN8ovuTpk75s3F7u94ZgXJYKtIO5wYiDjQjZt2iBAyWcIR9LP0suqv1
EaUPUByiO6gGyeZZzG70iVK/sp4ZiCnMUKE6/2hUFmsaxX9a50GH2pqipVUFRz0ZIMLwf+2rI/hj
uAWxPYPCw88I5J9ni+eK8hGFV9AOdnyo+6GNTw1I25ADVtg/C9HrC0TACZ/mWWrOx8A3p0/Z8jFS
nog55ZaFqz7pKEDAG1hl8hDUTioh7LjN156m53iX4bF/zlgQiFPLiYUNaDsVLA3d8K0FDf0vxATz
0dQyE7SR7fjOPjARUZ9xsukQnMti9KATWee6JnJxh7EFVcTMzorxyjnf+mZQEP1ioNBk24TmiIIm
9k37oxKpLI993StINyzI+waTkQeIoq/u+GdhsmuGEfNNKlSpHyTOouzkmN30LbUHKttzH7rBQXAC
zr5RlHWOWHyXko6s2TdzvNPkPYLC7tzLnjqS5lQW+xLbcr/TPRMpJnwjXNYH6ND4JdJBfoLEpn8c
G5H+1BgnfzfZWDyFZjAtthGfGdTyp/wnRn19cSgblMtcIHb/hplGmB39FzXuJtavB5eRPj2kZpa+
15I4sfYzuuB4Z9lIDb5Cxghwu5FDjDsNPDN1+5mTIusMzeZDO5bDhzGO5/ZDQbsO35Rbt58zapJI
QwHRf0VhMTh3yMdkhQooZ6YkFNK2dlXFwfN+0Aut+UZjXM/3Yoiq8pG6RnEu2F/NdzWyGHEM9UDD
0oCEC0hPNoYv7EPENyPw2X3mM7IRNNstGrhZj6sWnA7JD7uKvlJBWVmW8d08uxOOsjxl81wq3WXM
hbnJNpkJcDxlHOGYBYrGKN8hc02eMdPU8eNQphZSID1DdJUEMkctHJvB0aKWXLKF7Jc+aAWF8QUK
GtZ1y4ic3EMlo+QeXZb/HQJXEL8vO6uOT0RhiPxYC3dAlOmI6pkA56raGZHOr8ZoI8RZOMi/UWk7
6V1qZGl4pkBasG8jnqhHldVM+tfWKbV/OI3nPN2hsF8mlZlIL6e4VjuwkV30sUL6dZLBOHXHVIyc
+GfRNwhgpV+cUNXF7w1IR6CiiqKcn6OqksTOYrUhAA71bZA9/wdloNLaqB085fThGTxnaT/1IvLd
3WxPo3H4j/BlbSKKzbzZ70nKMrK8zEHumHl6HKACjydU6HrBHzUjSijicrov6ym3j2nHijV1vDiM
E8mwQfe8AhJVbHDAa0J35Yyy/PM/0Lg0PycaPWXnAYzW94ZVSHQh6HcF58wtOPQC2lyBRIGEUGNV
oCj5awUSjRdaKI6ezuvAJBx8oEfHSAnneQIOs6dCZH/T/JnzhMs+kJ422rOC3ThGwFhu0DevgSJt
SXQ8bSGbWKYVElRjSFMu0zuvsef21MHDBJMd9Xe3oZtXGJjKBg7nCLmkOsgVjlILKONOHEO8zq8/
8gKDLxKF+dJb1DzqBxyiqhRD9u2LGlefMgB8Az0z4UHrTJMcC+TgU3T0hr433iNjcO5MYWh7k4bM
iV0X5CL0NcesUfOhHJJqR7ipuy+HYiuU99rQAtv13x+yMEn/GFrQlmq7VjzkPsug7yGzchwjesAu
2m9EtF59ncg1CIRawO4XhFc1qtQ2685T9I/vpCOtZwU2boNZffUqtmnztKRE2LZ6nT36lM5AIeoJ
0lmpTpnWfTHU1vH2+7s6aP64yoqMLdtAocIaO6/EFO2RUBEcHbpDXyBx5ee4RkjJnq/f+B6uvCoi
f3RCTA3dJld4dWsEyLsUGs3Os+EhHq1yap+7ZPCBt2H7u31/V54iWlBUNQq5ErT6FQC9A7aEHiTu
PILqBP7ZVjknpJI0z996HcFo0CXpNwYo2vVkE+ZM54hYGH1xI5+LWSAVncdgY0xccnW5CttIadp4
JC+Is8Aa0YVbjDwf3OLJKSrxl++O2nieo1h41AF9sRHNvrz/15MoeVRESjJ32QDk12NdEHViwyNq
PLYI3efQ4pihxWlyHHMVgFReWP+JKqC/+UJsgG9/B3Wsrm0TmuAqmOOmQyzO6oum64IRLJq9tteU
4SUIfUEvmZrLAbjMReH1NrpDr+7Yj93TFVAVxxTDOncd7oRTorsV5yofTzE9ergtVmpP2R5LhG/d
59hpERFkcEDptDpucM5siy58ibx7l2LJz47EQaGQzWCeoBRMZ/OTXc+y3Jg+L4cnlGsWBhPFjEl2
zSp90HDTIooiMXmhk6hPgKLQMcyh/nJ7cF5+b8tVlvHCDE040up7qxMtMelpTLSqwAyE2tBiLgyF
N5Rzc3f7UldvyFWu45ogFMEyvX5nOlbV2QlsLkVe9jExqcwu0sGNr/raDRFyQYKcVKai0P76KgCk
3Lp2TUIGERPtp8YCfTBzqMOzsJU2eOUDoLKpU1vl1GPTlXt9KbTNOb5FZ/QCDkjFLs0G+FDdsCCN
ABiK8BHMavh9cDtktyLVpnBjYln+/NVH4HB5w7SxrNIXWE1gVFPjrDOr0aNcolFCzOjXFgMyPSoO
D1Wlxwcli60Q8ivP16ECaJFUxjRDcvPrmy79Morttp68WIuI9FBDerTrbjhKsDdvf5VcaslJMEnw
IEjy9aUCFQORTxibsTl+NcXY4e6i16ukmW1c6eqT/ONKq0HTVhoImS6bvJZN6Ae0W+o5d4sJa4zo
vQrKCT1ZR51ufw9XL+rSTZQE6ejsOF7fHn44DtAOho4G8cYPvpjgZ1ZyeHFyYTxlRie+T3Ref9y+
6LXXZ7LmmTxU09HXvHBsawFNnWTwAjwu5yrDY6WZOB4oUdcbD/XapRwlTLR4riEgEr6+P9jTHFGH
cvQGEyj4YFaYj6L+324c3DeuRAwP3QGL4LBxUMColl/yx/5OxRMJDhyNPXqZpflx+TDcX8idu/CO
fjWd2TCrK3CpEgbPrpI06w+3n+p6Jvj/H2DZLIiEqbjrrUQF8VoPbW3yNGW28YcZdOeBrlFTPQWk
/9yB1Y2fbQou76ayCL7evvZ64efa5Kiwx0bHJUmRWa0TEZyjdE7kTA+syJEqUvfVEfZT8E/t0zSo
rSzp9WvlesIUHNT4NAmjtFavNU1sEJbkRXqh2eTHiI4y9Uv937YH9Xz7ztYfyPpK4vVrHYXII1RE
utdiTD+2o9shiO0RJRQpnvAQSaY1TtXd7YuuV6nfFyUCyjHY10hCyV9ftI0ns/dDbg9+ebgfkPWf
e4iHmxsYyZ/z5+T9+zrsX3h57GN0fXUEzSH2tJ1tIaTq43z4LHvaD9/cqkjk99Iu5uRBN0P48Qn/
I7Fro5p+L7DbmLZ9Ss0L5IBwKy8gVZ6OdprSxi0JuJ0PmCMFFswig4aB5h6iSYpQeylolGX8ADcj
xAqkEvCpwFmn6FDqsqu8BjhwDwqW5jB6DKf/pzQB6R7DqGrpBYb+rCHHMLArVQn+gQN4Q8PdG40B
k5qeB57PAHdBfwb6Krv3WmgnxjsHKuf4yS0H7a+FIxPiZQi64MHqHUT+mP6DX76yE/tglnQPDlUX
JR9w3sPhmAcqQfsZM3J8p+uqfI4R66fHtA/0mWU0Uu9MlcHgUrLNfxaJbp6InjFecOvY72t+/IMY
XJxkQRjouIcQbTcA4EkuoT8ax9UjcFQLAhI9+M9GawBtD9GEj9xeK56H1pjjr82MXQCUSNCm9M9x
scEhz+rymxN3Tv2jTaFCILVL3fDBopIzIf/U4s/tNIX+oQJvU5woQbt3vSBZ6CcixegjhdwsucP2
Nw73mK3m4r1e8Mn8zNF31NyvVoKcClWDLqadxUe0FZytmqGL02M5ll3xPq6wqO/10XKi76JJC3Fu
nBqauMaDgcCQ1YIqk5X37j1CDD/y+HiZzWfkT2cMdi1igKQ2Jrh3rEL7PMxb7V3a9mrYY4ZE1OOg
wfL/VmWszm0r0FVrijmHHkYYf9UshG/gX41k/JTOpXAhPIIjeudHsVkeIXmAtrDppzmfh8Duhse5
6gbw5fREi+9BkmjGTth1ey9rzsM7t0JJDXSGqu2j1vo0YsexM4PdHJa++VDPUK7vA8Aeo1c2On4h
mjSagTN5UvB26PU1JwpYlNAhC7nTQY8tWX7pm8gevjSW1ghQukJ8D9D/Nw9FlKPFCpqQDebI/Kvf
T7i3RtRdxMTv3FYW7yxLMU26fJ76CYmQToFN0TAZs6aCCjcLkO+w2F0IYqUyzPjY1vjWdzFwzrNe
4EXd09MU37A6+HQ5MDTQnknb6QVZM14HJ0AkDJUfKw5J7eNTkSVTRakzh9iRcFL84fs1hxIbNG/5
kDsutOLGjhakd8lrt3xzxKIe2pbmocFGE5/imYtwfRGReUzR6aidkBb2iNbSwPw3vdMaGJwd+aO2
BlItKrQqWNhQKuH4hvaVHQJR69EhH7UouzeyzsjO6C+RT0Qwpj4XmEkfFPp6VCJgc150q1XW0YkB
Kp0t0+6nc+kaUXOyZ9v3mIMTki2FGz2h/dKLuxSzf73HRs2HZQOZs9H/TlnwqBstvBtYNmB72An/
tBzMnAihKAjvZ0t14WEgdRUxY6nFVOHA6SV7kjlT6w79x/w01U71wFPjoaNsQBFXUTwCkOjouXGc
YxfTjYp91X0e9ba2/5G6DkLDaTrk16wLPubhWrD2Tla+mBgs0zgg7m7yf3LUVsbPEZHqZ/iB+Xsj
FcZfVtj4wV0El8wbsNUYh6lAav5QdVVd3/FHSK93IoZYUZMCvGPjJjZyai/yM1kQUIDixLFMSZqL
uVrtnKS0ojiNHEKeo6BCoxg6JzMT5ncIHeoj9Af5rbSs9KkuZf0ELM45NYGAIWzXVvgt6PPRP+LQ
QjOA7MP4fntRvLLHYAvHOQetGTg5a7UoaioSDggS21M+yDWGfXkaXXd8yPV6etD73Hr7yk9Bhg9P
mNKFJLT8nj82dG2AwaAteRag0PSXGl3TSDtRpvc+YxnEZqTcT1Phd59v3+aVtX9JvnU53iDzt/XV
ZdF80rJIJttzuyiCgN70j76uT6fbV1lW9tXK/7tCozPkXBLTVoeNTuqqdX3D9rRUgkUDVuRj740H
+Zzj+/9cV2H+QB+7f8TjMXyY4Uf8vP0DruzgOHAozNmC7bl0VrdJTSUWbc3TRczXHhppAZoLxvHj
iFr5/vallj9qfa+SMh5bY6nYNK7P/FWs9LEj+AjmN6sxBuo9U7VBYmjjPhvBNG9sxK/emqEUcmNs
rxe7NxE3DTISaXuGCL+bgarOM4BI2EmzvnFn18YKn6rJ+W0ZL+s6Q0FRMWE6sT0T4Mi+Sgfj2eqH
6cPt53e5BV4SXS2Bd4o8UkOtJgV/UqLqjdHxLGjfD3EcQDacCRahIUekm6tDRRSMntsXvXyIkqoC
I8SwXB7l+kSh4HdHSd87nkDFSoEMkQ01aFD3Zb8VznX9Upy8GSG6aa2/BURUla8PNRTBCXoAtTmS
Ck1rusvA1m18dpcvjMxF26a9RMmcislqKCKyjuAEMeoJZuEU2I3zE7veamMavxzwS7KjZdBX0l3c
dKurzKkMungwbY+Z3NeP9GKCBRdp2chzNQzwFBfpnr79fblUQUlxsxh26yOLHjd8DUjqKTATYYeF
KW4IJAonba/aathINrucvSSnPuq9OJ4o463nyKZpwhZVo+V1i4SEbBQ/CO8HDPOoxYZA2IdxlIB5
FTs73I5ERh0GB/rD4fYti8ufQfWJ+Yv1knFK9eX1CgGfo4gmajLeAL5N2yOttZ4lg9Tcm5VwP3WR
iH8hkyQuxKjcqdyhQiGEpqmHXKG8UhXIIYKnyxM1ea24A4A4GESPBHFy6h1KIQcMtrVzCFxV1u+H
rBUdB4opyD8GmhvbT9M8T3S5O3MRQ1MaRH1CvtCwt2fleMBuQN2VcSJ/zlXfiY3Z+3IcU+dwOZ5K
4krlxVpcFf08DSHLR1vl8X2Iu+ph1vNu4wFfe75U+AzqKpIi3/r5um7UQ2pjIi3ox33opjr5G5sU
tA4pWuSBDWbic56hUYFPRdwiuv3qy+1X/LuL9XrtIHaJL0mZC1/cNFavWG+iuAb+ZQJyg8FwQBmt
8o8DLODuwcm1kZLSGLrZPuWI9KnHXtYg49Wx62qlHbV/h9T4B3KwkQjfVwAG/COI9ah6qOLBlsdJ
GxCNGvh78o1a1OXr4Z1IhqRSSxdw/X2ks62VDBqTogUooCgm+mAMEDTdfjhX5s1lNAuK97rgs19+
xR8bpAEHlltHruXliwO2TVJsnWXECJ/JjJs35pflQa9eBCXKZUdETKRD4ff1xWL0cG2gp4rqFgqb
zh2nr/08kEHhQJp8b7JJrfZdaOvQH1p0bLfv9MrzhEhtYzknY1bwSF9fHAp5IBMF8rGyKduBxE72
oN23FoffzYf1PdI642GarmkZ6wc6B1lj11XneHQP2idnXG5vwsD+0giNHhjnEgJrDrreiopTOh/F
KdMTTgVJrgHDlj6RZMAG1PzdtJNSXww+AV9JES+pYHEElLx2ZrBxYUEW4tFJ4vpctkAM9pjYoqfK
JRBjZyVd/bfq2XGg9Q2djsQeVn/92EC6/ukYbXVu8CrKZzfjlM/xT5DF0iKBlkfyueg8IOJx3zzX
LNKEpaAp2CbSP3/98IG9+fzN2PGcrkmPmInlvdQtZ+MVXxvMDOVlMqdK6wrx+iqFS/QDmCDbi0Jc
o2MLTK7ljt7FWJg2Vq9ro4k4cjqGus7+V66Kl71IWUVxGbE/bPSDoaH+CNmse7fH7NUb+uMqqxui
oBdXppnw2EQ0H4OizE7B6PefYgSeG5e6skFkF6roDtC7Y+exekP+APo3AWnvdWjwscJOGH6Yu3Ed
URt6dCvs20Dc7I0d4pVdzhLguhT1OaqK9V7Kn1vk4AbFSzNEFGgB+D3pEID31liMxxpl6/vbD/Ta
a1OOtJF1M74odr8eIZleI4oeBttLeJbPM25nrJK2szE4rj1LxoXLzMrWjXH8+iouSHgEcq7tUYF0
wegSF4aFiroKGvRz2Qyah6C33+rzXhksMINMGqIg5syLBcOhxEc8gam8dER6FZVa4CG6R7vvhs7x
9mO88tqYvUnD5ZBrsUKtxiWzO9ll8KS9cQpzzpyJJX5qUhufabWlT66jsg05zO+jwmpaJYYcUBY3
SJNZrmbvEbFNgC8EHksaBE8dNrp/NDeRX6hPuZ/GFCpRnrRMiPBnDwkg7ZcqLvxxY+d/uZeRNttj
/sNV9uX6xWa2qGu7ICtTUVrHgw8taI6nsT/QKc0+h2yoXDTEIYwjV4BU37VGXkYbk9yVZ2/zmaLr
Zfem6+sSih1mWS5HW/NaQ58nBLlaNiHW1qZf+ewzpYZAVDZm72W8rh4+JRshOZwZYlG7vR7PphWG
dQilFk3jHHljP6r3Bd6FfR9NoLnChaPgEsHbc6K4uz3QrnyvNvsfTnTIQOXFax+AaZTuTPESv7f9
flDo2jH3pRvf6+/JbX2DuCHZBzOY2SUuP+OPXVBsC4e8nUpDgTLqBs53Z/Z6SLw23CUXNJHtNPq/
umYn70FPErFF1Th6p2P++k5sgTV/ysIkhuXD5hBWmrDm8bmIsiLbFZEbxFinK2XsXa1vUcoFWmSc
2tawffSzsY6eswtcCp2Y/edjjyj9sZFF6xDGkRpg9FWKXjtUEIvhpkdD8tin9BnwRQy6dQ/vxviE
sssd7g0tLuhtBL380AyN/6VWRfShrQnuOiRYpZsjrZSwvZtS0bzMRgKVux0WR3bL2Z2wqakCCz4k
i+Ozj8zxo0rI0NmT+aoT4DV1xjsUQAr5uJURi5SH5HPgYsvxMIU2jhvw/0DJfA0FMQjwBdY3Zogk
7Kq1m0PWu2W2b7EFqF0bGKj/LfpDH1hmgOA7JTk2u7AbK3o50JFfyKlDQYs2BjO3k6ejeJ/HqsgP
IciSZhcnznTOOYz+yqxWAHAohFdOPOPjEHTZtyQpEwDclLObvQ7E5geKdfmpzqLsBy1N/29gofVP
KEpiOsdkhf9lFHygB4dbBUMZds5j0lk2ABpbg2wdJpz5fOpD2JSMpEyRZcSO+Vem2SrcWHuvzNzL
7hvQOY1n7KeryY0YxkYaXad5oCW/TKNQdAdqwzmaZh5tLIDXLkXyI1ZL9uHsklYzN1TDgZ/BRkXP
8/HFlW7xnjg7/wycM9hYJK58uw4KAUHxx1JLY/n1R0WDL/YR9TteS8fkPsF09TzFCJhvzxBXpkPH
ogxjuTi1OMmunp1C6AtIwHaQnxraV15g9QClRY/2csIuvh8Lp+gPty957caQU9nUL8ylkL38pD9m
iylugPwZMwf0yUAzY/f9EzCnfOMq194UO0yem8vBmarW66s4ISCrCLWVNzRgI5M+Gw+EJf2U+pBs
DL+r98MMa1HmdC3e+esrmUpLlQq5Hxt78D1+IAxnJTjk20/t+v389yrm6n60RPR5musUA2GG7RO3
Su9oHEX7Vk+M+9uXunZDrFeU/RGBw7hdvSB4A06CuYI6lgE1oKHc9U+j2fGPN1+F9XexJyCIti/q
J/hRnZQQe9cLGnJMZFdMJ6Mo8rd/RWgjdRYlY1GXrjc+8cRsi+nARZoYOWQPEMLm3uPyHdqNh3bl
/XBioshko3kTzEevR0FL2HeWNTU9i7LrPsEbRCggZDOC9+vIQrv97K5dzGSk/RZ0Y79bvSHh95Rf
Wg42FuBtgJqtdkgbkppReW9p9JdpZrW2uxabF5dWDDvI9V41UDk7F0EvJqX8oS1+K/rj8NRjIGqF
VrYIAnrnRx7iTjA4d7/cvtEr05PLbo3vmIIqgpfVjYbS9pFQUHfHTJztNHJuYL2GpenRr5w+NaYM
Nl7jtdt1aKXiXTGRfK7H/pxSa40RZ3jCTpOfxBFhQOwbfz7Q7kuftbQfj8Rx688NuPr/4fxNdUXR
ILWWZoZa3eysCG/oltOVEw/zmahxi62OVdtPyD9MsTE/XvnIEXFLtGecCIyLIdQwgfizXdheB4QZ
3IGbPZM+kG5c5XKgYkKla0IDY6mRrh9nT7aEDe4SnAdyh3uUDc2ua8Li3WgH5sabM5Yv7PVIRYIP
sdtCPutSGF89PssxDbrUoe/lZKQBTtHNCfwnZSOwjzM8Fo4U9bDHyKcGqKAZ2OuC1Figm6WZY1M0
TfaHR3ts1LgxB12OqeWHUSQmNUc5prOaGnRAq6rJo2V/MgfBibpn8iPLAvOEI9QoSdRrWnMvpqCO
dmmBTe1/ufwipKIzwWS7/oZGp8Derxu+F3UdmQYYmCfQZ1FO8hXoy+KhH3T5JcA9Fx3bIeII9tZP
eOmo82Joz1G7Wt99UWNSIpzV9+aAhEyk4UQN6WV/zH1XfsiCZKtVd+Wsy4LCudoxmPVxxS2v44/9
xYImpbNa+J4u8bP3ZpuBImGQ300d3rPOaAlIItBpL0pneI+fFLuPOZQfbt/1tYHPgQsFCZ80nKDl
8/vjR+iG2TeNW2seabES2uyYnPy0zQkAsa2Nb+zyS14WUEqmi4OCrOrV8AK1oYJiKDRPjKmOqofz
NFlY8n8YRfSoHZvCrMS0tfq6cEV1JXEHy1ONp5NupNhqWnJ8xgTiNFT59JAmgyRAbBx3tx/l8iev
v2v6u5TWTJYYfV3kCjuJFXs2fa+MLLWvkB0/warK946u5e80OhBbq+tvwfbqigZMHr5VrnnZ7UWJ
byK8bl1vRh6ynNuyRHybyzSoPlgLz/eUk3L6xW5bCXwnN9O9DWHA3uf+kj4apkX9qy8z6wWgC9Wd
2w/j2iyHHlItQ4tfx5b99cAC/gTXuC6RZKRWkp36IUk+6ioWDtZdp/0yYMcuT2Vj5d90zQ0A9bRB
/kIaragPQ2fHxOhopLNtDMHLyg4SVLYjfHXWUmda/agmsbWO0o7txZH+Yeqyx8JAehe5jXWeAiM9
sj34B8/zfABKkn69/UQuq4U8B/7FGUY45oU/Q+UilIp8YdT/6glMzSEJgS/XdvqcFiGyNzDO97ev
eOXbRh2ED5Fl06EbIl+/giDoEw3Tqeu55B8Ai9H7Y5ga+j8kCr5d3UBll00ly5nzewV5famunERD
/cP1IptweuKjSCMQbbvx+q7ekELbQKcR09d640FSEptUSjAeMj3MZRz8OGGkVf5xHiSHjbc/Pctm
LcB1R/F6PTMGi5bKJ0fcCxSiQrSn+cHOfQvfrb91BlyG3fo7psxHdC+VT5rlq2GpFw7UJ61zPTjh
XXTf9ngACE+VMaWUEGjRnpRXlOiid4KPOhacrY/1ysyFGJxtFmcC/mst8KH24bDFYh7RHW0+OJE5
H2fZViCEeigvwzBtzJRXVgKE4NywTcPWvji4AaIWBlhYmhCNNTxxGDLv2VRs9Tyv3RXFFsXCthx4
1m2iCZ43LFEa7MHkEqtmBfAfskgyDeulTY4f8MW3a92ZhR2auZhQrigrBiw+jQg4xdkDccF6Uz+W
cPifqMSRefP24bk4H7ka93bxLUxa1sHFyoQ3lvpw7EWTnGpqkns9JCrnzZeiO4j3mfY+WY/rJVWf
UcDISUkvtFHRH+eBzgclM0v7VYZNkm0s4NdWDkqzjsklubWL/XFSGfMwW5b0UHaS2pLJuIaqk+jJ
Lk45IxMvV4DLkPUwT14S1KUJ5Gkg+ylJBEyQcmHLHEcdUszGE78yah2EMZSgGEtUa1aVjdhvK9Lm
Z8sjNK/+MuvBlxHQ+4fbz/rKRXDasHmhRE2c0noToYe+BJSWK88AY783qBR62oS6//ZVLj+NpaCF
GgcdO+vzeusJJ9fozEW4SERK+aIp0tSAlxHdZFRz/D2aAnNjMr2c4bigouZAIcVy8IO8Xh8Ahdt2
Y8S2BzLYf2mVmZ3GyC0/FkiDoOiE/de5yQg2iq1mo+h/9VaXBZ8aHtLs9TTeGH4rY723EbnDPEY1
VtJMAqgiZNLRiZTx6fajvXyBIAkIzIaoxkpIm/r1nU6JSwAlIiNvya25Kwg8ugeFYr95aUfMtBSj
YAcZ7AFXY7ETM/0ANBVeHdB5mnQZPOb1/INco+Ltz89YkAeo03533Jf7/eOAYAINTcBVsG0hmvxZ
dC6y6LYZQO1oxmnWI2ujSnm5TaLTuBBjWXvZo62fX233AFhwXiEhILAoVhGs/dLq973mj2ctNqc9
OfNvdZGb6IYczv2K1YhleK1YQZjhkrpT0lOtCRwhRKKC7oFfoZ3n4q83j4/FpouWlo+Pc8qqCovY
p+P6o39P1Gf40jdD7TmlMWx5TS+3Sogj0WBQN0G4wMN8/dom2apSBdK/LxxTK8liAeApcFN0BzLc
tloAVy9G3QsJ7fKF/3Zf/zFGhFGYTI1QyyZdpXdNV8InVhUQM6PaUnr/7nu+2ith0aWtz56EYrl1
YV8zcqtxMlWHZ0C36DLDqbHtow5mlwT7yWx/TlkJEb8g94AgujotFg5em3/PZzfOgemQZwsjbqy+
5FaR/TvkFJ1O3dxNBZWGtPgRcl28YhXZp3vTIl55H8+VhUYS8oX9Tga8M7ELAhMjRDrHxMsVWtSl
4BMLpe5h9fYlSUZJ4B9YTKcvsvKrfwfw2ugJEXZ1ewlzeZnZiTrOof43e+b6JbIHgHN5JOax7fcl
MUnvLG2mxJXNQQivcpbZl5n4OCZKqEe/5jio79EVWcYBMrOBc34ASLVL9Tn5MM4ONpg3DtjlgQt0
PXRmqTSuz0w4ELOcnJMAoDFEeVo9JEGR0rcxzVwMIUS2fIF8g5y4EIuuphk91CSBW6PmNWjC/jL1
Uh7g33fPEPq3KsUXM/TvSy19JITmi2Tx9acBIy9ke4E6w66b6Cj7WjzMebYlIrh6FdYB6kmU9S/U
iHPadSqwZopp5LzcGVOkHcn6frOwRpqGbtHP4USEomdd9S5nt457x/I9movi6NttujfgXH/13S4+
m/UIfe/2aLjynqhyYx5fhG8s6KuHRysM+koZBbDgCm1fN7p956PF24Vhv3UquhR0cnNY/+lS0MVU
+Dpev6jCmESFLFPzyGmo/uJkKdvDUkx7BKZJCAXFjZ5ILAJIBqyO88CnEqr2nEMr+wAnd/wg8hFQ
liVhkvkpCZW7ohCxc+TDzX/Qeq63Wl9XXjmzElGBy3zL61g9G4Mw7LHFyubZWR6/6HUXfcNcqT/f
fgPy2ivgEnQ7aIMiz1ntMAhtIl5DuRirHC2iCR8Gg8uaLDliwFET/n1CPMtMek6kBfsJ9qZ2T3iQ
wrNtkK6WRUCTXwi20voDUHvrK7nwOKbCoiELgHhxgnToP7YEH+lMng99QmYZ+bJWHb4Y/rhgwvJM
EcFViNa6I2pLa/a4DpLv+Wj2077pLfSKU5sSPZonSSOPlt0RyhBKC/Q2jTy0FuiM5l9UgSu8bz6s
j42t5rW3wFZT8G/ORc5a4aZZsWEFFWRu5ueQybaaztKvMJTefg3X3sIiq3Z1fH+Xpoe+EYOVQ/3y
KpPAws6S4VNppBBIVdTDFnn7xRCYLUurTulj3TIwej/XKM/7Xhr3CbZDYhFhwWWPKOn64+1LXezU
+ehsrDBUqqgZXnS9Z98ma9qnOzFFo7kfYAgDAU+d46TP/WNDYetOIyMVPL5S/96+8kVxjitjtgBN
wTfsXNSH+zADAECEGAAFJIq7coIxTNzMeBj0EDg22XVHoUj5Ahs8H1HhFxs7z2sDB7UEB3dH4Kdb
D5zBmOESdI3rWbkPCI14qz00gGzjfHDt+aJgIKELFSYbztUkAV9k7i1fcz3TruEs++Bb71ICPv5e
vHz3mjZ8rwe72SPKe3PFgOdLx2lZjuhysDd8PZ1qBeKt2EFbR64ZUNlaknWHygl1cZm/tWLA/p1v
mS+DXhq1l+VR/7EhhI+oD/kyXn2nTh5zoecPedXZp7okefz2qLny1hiqKEJMSgKXZbppKdFJcNFn
Z6iazxXZMTg+s35DpX/lrWGrWs4ltJc5K6yenSJoYhpNOzjL3kl+BaIf7nKSBaIjYRLut9nIJPOa
lYd3WVL6GyPm2h0uRp3fct2lU/T6YdqJ5jgtXbBzWXTWHf57OUBswHF1uP0kl3t4vbNGgkwtgAM6
PSlq1a+v47ZzktM2CM4z7j7Ct6L7OeuPbtSO9yLIy42rXXmii1UNmyilDkbz6olOcopMEQbROZRl
dUxT2z3BulbHDIn6X7ISlSecrP7a4hHaGJwXJ8zFh4RDhc+PaY6m3+v7JBfGdUKd5I9UofEb4WDd
tWmafMIxKx/Suf6FP97fKLj8nqFXD3chvCHvkEwtFyXPKVPIDO00PWNNKInfEKbm/B9n57FbN7Kt
4SciwBym5A4SJUu2ZXfbnhAOfZhz5tPfr3QnFklswh4ctNFunNokq1at8Ae3QEy+da3R7qczFmg5
7o5xUmp3waS0g5+DaAO2hrD6v1mdIAY+Y9r5Eya/imCyHhfVmbb/8jFTnR450Ra1W1cb2KZuq0vh
FfcxU3MRNzJswpghP2MFpGQ+KqZd5ePoFXRuaXU21k9yrv6y8xkuAQbQ90OFupmQYo2fwNaGX8wl
GL8EoTz+L8YLtnTDGqwXLuSO+hO8Rfa1yMM4PJv4F0VPhjG337rU0D8yoF2eLDYsZP1FNhGFRy/w
0+39uvsdOffUtyBWN/3dGpeHHlFt3MAi3EC+5YvSKfiwOSMy23mIS8Yo7Mu8CU6wdnAkd64qimoW
NoE/ULWsjiR6LbGTzHmEU0+fdVecY0NwjG2oGx9RZG/eseFHbI1S45m0uFcf6ylgrnX78bd9Uvbx
654S+TjBSZyw34JsrGhZj6F87M9J2qUfMoNrGzwjE3uIJIQlfJqsZfGkQAnxF1Gm95MxDfIJjm+L
925tDS/LoCXSQTzejrX5WbpAMIHGobe/ruRMzNzDtiNUlliOD2cWaiv0IiuYLRNDSMVF9zw2rooy
VJ2HW7eBq11rYgiG449yUFXufScgxbpIK0yYYasgo/cAJmgHhL4KC+8kxpxn5EmDJ8STlXOQm4br
SEVxiicIh/iBBD9vfyKxDdaHHsAicz+hyLYpYIJ5QGbRyUMf6Vkh5j4bjwFJ9cE52MlEhRAosxTy
QzLeVTybbSpAiFasElJpAntCE4VVLmO9HIXO/aXE8JTRLmjtVfJCGdpagZNyRaSqc+4wxvigJcp4
QsOiPshD95ei2c5jwcFdz8SqsCeLScLQT/KxO2GIgekF+v1uP/RHU+HdLUs5i9qpSet2c5ybMYuK
cuik+6xIzQd0Zwo8fzXjE57n7dMUl919LBeZJ1uLfOkmBaaXFmT/3N4ru8cZxL+gUApG4LrarQNs
1SOFRKZXZusrY07s56u6qZ5bOUtQMsGqNb9OqR6B6U4Jb+9mZSyXE/bs49dSVzC4Vc0Ced/bP2sv
yLKDNbAUNhOJdb0vp/liEUVCn7tt+BFVwwSUHVfxz1bQtQ9ZT890VEdMu24v+9qfXB0dRKOoRMjH
kZXVtbfBTQkUtK2pb32mLphu1rbT/SjBpX8vp1n+ip9j/XGYraz4qOISgHJJLfeyC9svQV8HX4rW
c7rO+ogCTvJ5mcsaHz6cFL9bqCIWXrH0yicN4XKsCIu6HlxZGyXdQ8VG6U+2Gc10FaSquQylrsL5
drhY67HC1CXqE+slia3M8DW4fy0QvyaxPWQW22+ML4rsAQ/d7JeNZwmVf2ZVZx1lJgFVR+bGQwEo
4s9zlnxM5rr+JSXC5quEBwBAHr0TtJHyKNHwhiuDlsg4l99bWykVLBbm2nKtBIt5SkOp/NLaRvkA
QLTVXsJlSs+53i7tQ43T7c8ap6v/4jAafx18kG0oe/M9RKj77bKpwtmeU43dORrpd3WILbTQrdpD
PHu5++OVIN0DWYfFyYBzHWP6mcJpJA/yZx3QmzGE410xDtapiCfj/e2lxI9ebTIx1+C2om2EJuPq
oYq2tq0S8Wt/KJ3yoVtQRjDLpjzdXmUnkuHKSi3E3EtIL65WsQDBYpAwJT4t8f5fPUhjxAKD+FKM
49FcbyOhzNULEtoA2QKYgD+tAjTdWTuqjTDxR8mpv7ejvHybYRb+I6P98oKl4viMpn3+XamHuLqL
5Whs3GHUeuTNdTv4dvu5d0IH9y5vlrIeaY315C3CM6EfavITsG/4a3aYf+G1jWYu8KmzUSbqF8fI
zINPKm709SdFRBBNFm7DrRxb42RSUZdK5NdobZ0hI0Du0KP+KewxY5bg/3z+i4cUgzjalDtcMYS5
sE7jKf0kjukxoV2QvIRKYfHHLA6+Mv2fsLCmC6UdRMi9vWtbDomfDWgEzObbA0ksRNqJma0fUe7G
rlbYmAUu0ZF09BZjxo6iXhG4dANPofU9PCeO0lnqHPkNpjGaC0Bw+CTrWXmXdgHOapZwYpfgYP6s
iwBpyqHCy9FsG6c4j3ike10nJ8qlXob64EPvnSrBTYTIwGbfzAlDFapE00dk/6qSPo2SNV7HwHYe
0wX3lNvfeOdVC8E9ikXyENGdevuqs2jAEqmqI19FBf+b1ajapVtgQd5eZee4ODIKqbxrQDG09d+u
kshx7WBhFfq1yoUzacsp7gNvlpPZC1IoVz0KFqfbS+68Q+AcXLO0/Gixr0PtOBUjBCsUiwscPU66
GcpXU2EgbyLkchDVd84l2FpTtBdAgNIdf/t0iIklkpyNsV/NrfQwJHb/hNA0bmEZWX93KSRM7g8+
206HgaJQCPsK9A9D5bdLViB6lVDhhMha1ryrybxfWsueH/K+lf0ojvoHw8QRmglfIvXnP3+zfEjm
WeLobObzg7qYVi6btBErLb/qVvx1qKXyvVrX/91eaG9vakR82hhclTCV3j7knIIyGsTxLHF9fAYu
9F0GbnBQRu0tQtIPWhlxD7qIqzcZlPaoLcIdQmmTArecoI3OkaY3RzTQvSPAZSAAMKDQNptEMjDJ
iToepu+Gl5o29JXZtXXRuyzGumiUKy9u4FYf7JO9U0CtClKMueMWh20WKLFgLU0kkfTgfVONuBcr
E44n5dwctIFeo+XqehL8d1p5Qu1/M5yAsaG1oVllPiTeKbiofVsnz00+9f9rdAPlR+gjKLRNXaif
NPqNFqZEUfe+Qm0C8OwSfU0StLCxhQqq7y1QoZ9yGPYvRdahuZgXRoXbilNZR8n49vMbzGVENoFq
O7CM1dnlCOntnM+ZX2l26+I1r5xrO6gOGgd7q4i5mSw6ZNu5je30JLu4AfrmWMSnBF2U81yn1R8f
TLaxRteGTw2RexMU+miKuq5GknExswsbPrs2GNzcpw1siz89mgxroJOIITBDm01B19iJ2o5j4lsS
WPoqa6tzg3HxgYDU9szAnaIDxHFRaLavp4H53GEw2CWJj2OTOrpqVy+dhz6G9Rx0TGZdtZqU5jwA
OTmCYrzWYG83MxMp0gIxJ4Ikua4NTYoplCXj3AcfpIlEpFVtb1B73NUrjG8jN1EW3Xl1PsMCnX6s
iXi0PMnfq0ztPxfIgw6nMemhVHKbmgybhjb/Weedgp9dHaJpiHPbED46uMABfgUm/h9tyOnZQD/V
9CBF6M+6E8Ufa8VEL6VWnQYkRZlrmIF1Spafyq6zTZztcOc6jVGozle+FybNcbZM+XsDJ90MBnOr
NzC0lbzz7EZIs2RtrseY/8r6P4tWQpfG6ZSQk+DLHaNF2diICRn869t7ZRuDeJWooyPoQKYMNPZt
GAcWD54Spy+/KrrkmulLdVZLzJ5LK3UOgvnehhFce/i/YHU2AjkVZnejpE0YXyNwigOmbf7Q0wac
rzU0L3BSFM/GJ/LgLGyvf56Psg7NFpZGMuXt8w19p+B+TpoMckS5a2dh4Fg6Cq4PqoQI/VQfrLdt
/AFXoaAzKe7ANK8btE2LrVFhFImv2KWRneI00n8mjRkoggyYohTLDXSxZqcYzyBerJ9qiLHZQUDb
5h/038FUcfs7e8JbSZRKWMmQf1RJEXhDMIef6EVnD+085o9mJ9f3utr0yMrw+w/W3ttPlJuMOXjt
W0R5AxBrVkfWxtfV8QT+UWgo66jiYjZ5e+vuxW2b7o9JHUInfv2qU6mmxMnZTwEiwufJLqo73Ou7
g7i9s4HIVBkrkurgCbHeQNmsLZxbM/VVKfdKDPiuAf13V66RdgF2cZCLKzvvDxc9UbTySFspjBBf
EskowdCEao/TPOpM5l0C+u2THRVtcBbRYDoZYQvvGBcvlHqbOpUehxxUURPHmVdIfV3emSOyYV4A
Uf0hkcMjsZSNqYkoygj6pH5AQLk4V4cKg138dqeeuyzEpv26AH8BCcNEQDmFHfLgjwrqgvK57qv+
OQwmHQ9QVRuwdO6r7JOc9en/HEBwy4OJ1ca9ocqdkLVu9G+2EyfW2YRil5zkIbYhIGZyVd5n9L8k
34EUMHi23UYV4r9LOuH6bbYp2Mxk+FPLndcnhEMEn5cMHn3Kt2HDpJMRzz2fQUEN5JOe646roSN9
dIUKFafVRQZwh3MK3Q3e4/pFLri5cY8DNHJsbGj8GL14xS1N5mNA86QCq3TNQHO7j2tD+WBUpS55
Wsr4wm0NQWVThRkhal7zGHiJJRcvQbjoiHrASJ/wFZY7WrqtjpusPdilq5YRoAKnB5zoJWGR4aCO
v/w76hEgjDMWgouHRX38M+30nlHkYv7I+0X7aJTzqLkKEDnszNsoTs6pOtkmHo2S0Z7aDErXWelr
Uz2NA+NduizW9E/ZaFg0DyOmvGVpjJ2bx4r8ra7i4L+8CswnxZzx17YAxX6Kx0z7AYUeicSucCrn
ISgQb3YrGp/BBXf74Wuz4CHoEsRRWshC/BbPeQ+hFtcSuoNuOY4Sluzl7Hwmw5LSy6Ir0f2cZvIv
OyisEduIpvuR1wPGOSXYzRAtFFTRXTobsfIuwZbkH6WZWwejr9g2yAtm7ajc3emOUcXwpXkKmuyb
W3Y2I3up0AK/b9oJaWZ6pacEd1MvlPPpWfQJn5w2KZmYdcW7XOr6U8cMxbOsXj2IZq+V9XrHgXYS
BRU4ri0AP1S1PB1n+x7REk0/O+EQVac6aevmaXGmmpOlRnH4kGIzm1zzjuwAhXspje/aZGowhO6c
0bkC0wrmi6aNaNDnFtIqKTrIhmvQmrcfGZvM/X+y0sSdh1ASbe+c7fJZ7o02u2vtJUIyPmzg90zS
gD1v1dtDdSm7dPyRZxb2AOieK+U7216cd+Yym/qpiczmfWJIyRdMCQ2Su0xPc/6zqeWXd/k8e1Jr
jYkroSbwNS4XOb3kltwBF59jCpMl0vPxI6RyDsyMMHrhD3Nf+mMbYwbLiUOBJsNK9FnWltZ2LYd9
dnBR7SQ+FBcC2sMxJzFY5VhDjXjOMpXOvSrXuHOrOeasHTXWaVTYA1KKzVtEpnuw6t6mY1kEKuCW
M2Baj+cCbMNCwPL2fYQ8gZuYoDfGNC9PcdUzzerLzLPzNvA6rKE9Wa3GB1S3mqvWzkcQ2518hOuZ
coTfAtN3gyNBYz1h9MEPgVp2Gut0eZLUqTszizKeul6eULXPrYthHDWCdy5TbLdkFGDBlmy1Wyxw
A45Wic0uO8UlaBOcPbFJvwipxuvtZGSnXclFxcyQTgifetOqmApGrTo+APd2OnUfENaJCi+xwWC7
rbYwAzbzdMFefkBy36plJpkQwvr4Uz9KyzdNRTyhRpwRtpMbxoFc/DHCDNw/WYxgSFJJb5o1E5Yr
o5ASsaUmO6dxvvjaNOYHq+ztczE5I76RH2xwXvxFns+Q7O+TJJEYbgGc/QQtpRG3R+/4U59atpsY
UXyUCSo7WbdgNgiDK9CvGwQdyPzR6upIusentZ3OGnbJZLe5Y4Bd4a9wfJ+7Cl1oY5h/TEY8/Ucs
6j6ybxiuFvj34eYdaZ1zNpXAwGpdQzH7FFjV8O8M0IxhnpVIF3tqmN8n1KQfD7bO7q8X1SzpNpDq
9ZyGdvKIpxL89GohUoEjZaZtJFkLSEDJ9cdZw8YC8md4qUpFfpiwUG9c6mLDgw+mP414pXitNEjP
jjZJl8Xu5ZcQr+o7sCjSF01vp2uUSUeaPjtpscaYg7kxtFiaGqsUsHfwiHYiIMfEkew+WfLoOlZ6
/l8yTemnOJeUg5e0c5QhyAglJron23ZjlNZwSjrWgz6V/cxgmNReOfTN+5BL/4h5sLsYDXELD1IU
Gdbt6Q7xfiWLTOl+nvrkRAsKlxZ0mu+QYjMutz/+ThEDV53QKBBaWynHEv03RGJ4LgbJk6cs6DeX
s6EdVKV7X0tgnNnRPA7f7W06yxOSTkUFNUIG9KSql+ys0yK6hiRCp6hUjzB2ey+Q244uOJS0nX4q
VJQGe5DgfsrN/mSQWZ2lQa1c1DT+vIlKZBciYExjMCBcg5H0ILCmLBSPFs/dI8xUGellO713siE+
iG+7TwVQl/ad4IltoAHdyJi1T3GirYb4XS850z1dy/ZbrkSWe3tbHC21+mCYzSjRFCYcL0RZLpZs
01qDS/w5DOI/Vrans861YPI/pqVgG97uDQsM4AjNN8C8TkZesJ+1xsPsZbybLILI7cfauSFoi6CE
IApq5mciEv42zJeaTk3AlMA3T/vw3OpL8oQxbHKyjOVb3Uf/6a0yHlzMO2/y9yXtVSU3FouRAoNw
7hUzhh5WmOr0UqKdOpCctkcQgr3nw40LzMor2nmdctUCYiPj93Ff2WbxJOFQ85DWrf5QmC3qs2M4
cgku1kFfbe8JhT2G6LrQV1sDWvmXS9f2gX0vlXLqm1FP7xXz1ktojOXBttyJI7qpC2Ethlvo3K62
5dx3sdJ2pJTlIHWnBVnG06h1gQd3LfYo1c3z7f2yt54QZRUYNowD1jNg2MFBPxSoO6T9kFzwCl9+
ja3xVe861Y/NwTmox3feJNUZnR7GoKSra755rMSFlDUCa4Lp/SOXQ+nlGO9ckZY88hvZXYpv9Xp/
bnm0UxnDW4Rt4BN8x0etMOYnuj7m+96Ga3T7Je4AvAx00BDsQomDkfp6HmCYGa5nZiDURx3lMs25
5FVToZ8mcBlXSbFmCpEFYi0EtadGq4Tle1p4qlJJD2FIx/v2z9l7csa+JrgF9tJmEqXVrF86eN4u
qJ6eZwhwd+R00jmkU3sw9do5jujPsHPEtcf1t0pShmYIRmuA24cX2vyIL254p8SSfGmWMDs3rfF+
ksrkAHwijsCqwAYVwD3EuJ7+qbUS7pbbPEPYfpbuk7YIz85cpB+YRTQHesW7L/G3VVZPVsl5aeL/
IN0PZhJTj6sMKhKnjl10oQEv3f5ie5Uk+Hy4r3wtcrD1BuqFdXCH/ds9NA/rOw7Cxv2IFMVpCGAI
kIo62vsax7aHLpicf5Q61S0vXjSgZHXwxyx3qgsIF2JaQZmxqaW1huI90UjNqlnO/M60Mt8JnSNT
id3Xi8SdkK+Bur+uWCU5scIkr0K/1YzJtzNANLYRdU+Ok//FsI53CiWANEnwpVfX7wiiMKlrQLT2
FAHBVJ3iLhvyl9tfcPcgCNU32g805tdXBEIETmMHQKMDXDjc2ZpxAzFTnAYTZHCHLG69Po2+315z
7x2+Bm7gO1xPawg04CRlshDI9fU5bOkNqqVbLbzNNIA0/BdLCVEJ4hv/WBcjJeEzQ78M/WgYeN48
p5httHJ+HyDfdpCv7/QyBDQYkW4IJFtgNxO0ppRrajUEWrNr39sykit9ekFENTnl/Zh8pQAzPnfh
9BctacCJJsknSBbB5nibO40TAjqIRRPFo8q5lkhunay4nw8GEHvhiwKLdgnpNAAScSP/lqGh0K+M
hs1RB3iMFkgjyfepqqYHd4CytyEpHIUSAW5bsP7eLmP1CuNWB8kyqTGW0EWiqgZF2w2z4ppYVDV3
gbVo/zEgY5DaLMpUnZp2Hpprni2G6FtNQ+UyCeicE4bXwGnF3ojcMlvyX3KxNO2Z9qZ6NAra29FC
RJm6hk4KKezbH62qSzRhyCbdF4M8+4vdZD+dQtXOpjUpf3FgLaD7TPEQJdzYg6GT1YxyldHQKHP7
JGBUbmzK/bXqiuGSpnPh5mWZHHDN9j7Kq7Mf2m106e3VDgPZ6ESNDNxMCsYB7UcFC0yMIM6pIX0w
7Rm6ApSsvzi6ggxvUp7SpFt3phwVHo2aQPK3lFB/Scsm9lDibn7O1vL1dpDYObnOa9ObVahK1zs7
TxalahNgblKBUhLjBL150OJQecL7zsFe0gjzF7PTq+UKtPSo8Nk5VtSmBHg6kXR61hHKSvC3wgE2
9I0J8K2rNDKYTRRw5YPXubsOPTA6YQJnsu5c6GVgRnVrwJJv0mp0B2O0LuOcBT/+/F0KB0iwezL5
1fpdRjlKEos+0MREKcln2Iyo1QwYlHlv4CM733lOCE0Qy4+jcn/vAWktks86gEM3rRmVYZfZBrRZ
mz4fPjLQqqGbNEeX8l7GQz2MfjkCNBZncBUGA3xRrLmGshpFQpJ1ievWPkFWEBq71bzQxhyLyjrn
iZMHLtSUcaJ7G40MSxattzytKbTqIJnde3JBpAXDAFpzI0Re2lNoJCXs+1yX56eW7gOMgOkoO999
cgo8igUBBuX53wY5I0MgsYKscg87Qrmb6Ez72KKVp9CE4qFlkgoeNA+fQN9MrhP1w73cOfWpH+36
oNuy+0s4qsI2AYjhhmY3Gr00cGjt+0xCyeSUR0AY4IUbcX0qzNky75Ag6hFxlGscp1UKlXOFSEtz
0YAa2G4qmWNy8JN2LgAHND3QFVGLbhRJDKCVzWykwX06x9mlAaXzqCWTchHgwb/42mDShNoFAP6N
LnC+lAHiYjH73JKjs9HVyVma6iMC0k59jXQiesqkEwgbrm+0aS4Cra3xpTBTEFRRXYV3g6ykQICa
4FQtyc/bYWPv/YF849WpdOs3DD2HYrrMSuHMa0LxlxukIapiwEFmSLM/v8uEVaOAGQly8bpzQH+i
RpsqlBAxi4Nrq7WJ5OpmUz0O7WJoZKKRormpES3/3H7EnTuUNJuoSGqC0tKay18ipt5hkEuphA/D
temlxretOXwIEhvrCyQI/KnVjhKTVzeoVdHpQCghMBDyKbdWN3dUQW/HSJT8vpIK/RxXiC95cYQW
C/OPgnIMImfv93h6a26iRc3PvrGx6rJqQHJQMQMuejnVpRMkFGu+66BqpG4PC7r06qaZ+7MdZeOH
eXEksCdNClJUifspcbHiSL7TXpyYrOdLHl865I++4L6Zhh583+ar3ME8ed86w4DLHCCou6RqbMsb
CGHhQUq5d70TstCdRcwSBNIqbllSVMV1VdFylqISUfnJSh/ruXIutZXQec6jtryPnNRh/lPF19sf
fS80A6G34ecTnjcKq5kBibxQakS8VTU+97XWXfM4OEIR7B1WR6MXArZKLCW23m+peZkzX5dHrj6p
TrI7Q25kcKqYPgeVgcVJqaUHfcVXdPV6V/2+4GpXNRWuiRAPUD21SpP+ept7QqD7OZwACPInx9Vn
jJEyAG+uGqDzZcVMSm6/2t2HpgVIlKLfSPH69qFxFkdHBV4aIaOqnyfJaS7xEqqeVGuGGzrl0aR0
G6Lg7zBMIB+1kQx8nTT+9pKluk2GCM0Y/EsGDKQHHeUfWAlnM8iOiqBtqHizlLp6tDIBYOQkQrbZ
toofS76MnoOaksfsTntqmVPzjvMjqSDRYX/7TXkoId3MyE5YWKy+aU2GzXSTbzolKu8zcMBDAkI5
23GQDW5mtuWHNKT750gtBlSZ+ce+x4IxDKJU4YhCHl8Xfmlr2Muk9pGvaXn0HE1L8Wj3dbXcJ4Bb
g4MdvPcxOSfIH6Avu5XCaod2VCWc7P00DLMnLWg73FSC6X1WdsnBfb23FFUhir2v5It1q3HSw1lP
mgxwq+lUpy6xMRlCquDcpqhf3z4Se0vR/8KqzLbJRdYlk9wUlRx2MGPjOZYeZkXKfrXa0J2sWZs+
3V5qe/rogdFrIAUTwnfrvlHW59LMtQPEmtpTarktDG0ML2kwpieaJMv59nI7KR/rCfs1YYJG7id+
z2+nr2mTOQ5HNHORSrQ/DU0RuNMSgEaWcuU89P0MAs3ULjgyzCeMrtLHChsrb0oV7aANsr1NaLXA
PKATAsAcd5S3P8TMxmioBn5IMHbJe6c0HE8zqU2RLbA8fZoNN64lsN/FYBwYeux0698uLS6b394B
IkeZMfRz6teLLLcgddqqM86ykabvFhuNPrdqlnhwaT1DIM6VRvN7TAUqv88C+dJyMXe8vVo7Chw7
twFWNGheIH7IEd5IGkw9Q6yB+txXC2wjiqI1r520xJdkmCj38qx60IY2OXXDYPPRmuialKP8F1tf
qC/ikEeNu6nhW13BroI94qedYXlB0chflb7vPBN3s4PvsLf16fUId2zashtIySCHNS0kiFRptfyL
lEIhezZqNCeprayXgk7CQQDZfb8kMCSryE5rG16lFuloVRhS5AdJn13USKHDFc+55vZKYJ5KLdDP
RkPcKlUlejZqerZYEDUH/YO9pyaTEZhe8ldq7LebD516u2hD2HJKndjf5KYzn4c5LS7IarQPOhnc
kcDY7oK8Xww6wQdtqByWkiRB5hA3FZutZeRy9nGWkvzBGqXoQ4Y29EGqtnfpUuggt0Ablwi6ijBl
1KdahdGtn/coVVjjiMtgMWFUV/TJTGk7BKcm0bWPtwPb7lOC7hD4z9c2/9vXGoVk/smA5lDjDNPX
qYo6t5Ci5Gk0Aoa1YXzUpd675RnVvHJjoDatb1m1bnK5K+zIt2oT970RqRglH77OZmCgyZ8vGAdG
qTdTLbtFNv+6/bB7OxkVJyTlYZYQz9cXlDGUtOkdbCwD5lS4C4YKIpeKgtrQVerM5ZJjm+WrjWpd
MAoY39Eu0z4WwxJZB+W6iJSrXEehHwu7DlEwxJ9X39qsjSnKpj70M+bZbobAwks1SvJBkrG7ClUm
MG6NQ7NGb9m8YTuzmRXNca39ojP3uUaS8N+Dd7pzIVGn45zFmJ8+4nrfavQ96l5Y5MiFtBgubSLa
iPESd+96ucLHeaZD4Mt2ZH3h5GYp2FdEU91iAF3qZj2YX1eKgqVxZ4fN6GIb2ofeYuI5jhtEbXSn
vhiEt2SZptLRpS7uyvVnEK06guie8VdGnu3EuUIpbuq140ljtDwmU9Ta17iPdfkuIccpST3V7kuY
y4NxsuxJflCCtPoedn3waJaZnZ/IBco/th8Q9udkUQi+AyzbtDFHeBhZYUiAyqRwvEx1p10isPS/
1KyUP0zFciSEt7dVyFxoKKKTIHjdb8MAW8WSBkSefRVeum+oAeJDPRza97c3yw4/Dm1+EihQSlSL
m3kYej9SRBcs9PMsyWwXklz0PQpM/XO7qDU7IQ9QM4SaFH5Xe0uZ3kmzlt+hWdQM3gL7tX3S5jK1
zmouahLondPXyDJBCFS2Ktl3lpHZDaJCw/wFlL/1oxmSTr4qEyf+ZNpJjfDBkucvpR1gKOoy07G7
uxFFMedc9iV+bwY0VNtdMJ8YL+OERMPd3Nnz4s56WT6A7nNCdxyU9KWYK9V8J0dJX9GG7cPmqoKV
+Gbxf5L+r4vgpwOtbULr3FakSGf4MnX4cvAmd7Yu+a+KFyOwuU0ks9QlLZe5g6Erz5oPett8Gtu2
uLu9ys6dxNyQgEm0ojm2jlODE5cIADB3qZJSfmiqsX4wi7j1syXNn2AffnbKQPlye82dIoKyiFAC
LoRx4nrC3Q1Vq+YlWx+dhcqbcj2/r5kBn2CQxAcBYOfyAzoA6ZhZOpLB69DFpZ9k9QJoaK7Ln5Vj
D3zTdH7B7MN5DkKn6A+SxJ314O3QMxAXIENvEUp/S6DnwA4BleRABAJthkApIAOXOpNoWIWS1kwe
dEs5+Xz7fe4tylBCpEwUnJvZIC69WT33Q3DfxZJyXkb1hxUtrWvOFdKM1XJkCbHz+eBv8C5hjhJY
11362opbCErMJ/qmHMm3QxG9+a8N3StjLTn4gjtxCzAnnVvuydfc8O0bDXWtCuVa4D/KGoUIGVM8
MIPawUW68wqR7AQHi7qIAHOv+iGaDgm7MhmvNjJDlEut0p14MUcnAgLtNEt5rpoyNE+3v9vOi3xF
CFFr0q4FG/H20TCMNVrUBKX7etRrNA8X6ZJWCeNBit2Dt7izFHMVoBCCC8GAZfV8WTsnEaJlAFbq
obxYlK/vhkqLcq/ODgOXuvPJRJpL8SLExTb9byigpqQuWuZb6C4X5yFQoGOai2wMrmEMjenGlJE/
m96Kv8V53ueurgxTCk0r0/9L06R+R8StlpPWwFw+V6mKxvMURvZFn23lH7g8tulFTqU6EK96OELS
2LU/lEGVf2l2aGKYUibji42b1pE7+d5zkWSpdPZp6WxarfrU0yGYpNSvYqdB7H6uTgFWIgcReW+V
194KXQ+sV9fHS+cmMqaQGtzQl+yuGpG4cbT5qBe2twqoRlhhJKikH+Je+D1QhUoY29qQ+SABu8cY
XpbXlt2RueLRKqtw2NcsM6pt5scGUAJtMqOLatbyX2xuEY4E74AUZ32fAM+HyQ65xK9yWfJGjX4R
87fyogNOPYgT4ge/zSfBChAkEMP9f3Grt68N1MjUtkuS+koQxo1HNdGcAzO3Pw6KmYcnbTSsC8q/
d5qVRgdF+vYIk+XTNn3tXGK3sjrCDnmhKU966i+FXmDsFMuupg+zH0n9fFC87D0lqEUGWJYA2q5x
YRHicwVVd+ZrESS3a9QmbX9prMkOvayAQP9TtQb0CvRcC/xumiHg3g6Mu+szZ4b0TCYJee3tW46b
dGQSzVvuKqN40JcxfKJ/Krt2a0R3eTQlT9DY5AuMsvZg5d2XjKgVmH6Khg2vu1OtLgYnzsqLrCwe
HvH2DwPGZ+jaanW0b7enA1Ugjp+pgOjZ5kHFWGV9i5K/H0PGxmN+jh5h5vXX2y9zm+HBGACCRNyC
37/xDkm0YmTOW0CYRlKvQL1vMvITOgRt6Q5BTWytoy54Z9J4ORoa7bRUBVkBPRDU60gu1/uokcOi
b7U090skKD4HZTO9y7LElM85amE/o84YPnRtYZ1Q2O8fUk0KUy8tsjJzTRtXsb/4tLTtYFWDodmS
6UMQ1QmaGhm9zepTHeXWfWRE6gnWcfTpz984YAmBEhV54Fr2CZSx2vVmlPsg0zO0hR35wwxl3XWy
qv3UOH1xsUBBHgyddzofCOyg/CQGAcgIruNDO9T0bvMw94uhrC6zGaIxoRjT+5FO86m31F9z3TvX
tOkQZcza4kzP42gWvLeh+dLsNPomom5ZnVtpDNArsFK/oUF+7Wtb8xJwvQfhfvdJQSUAJQWJsp04
S7odKnJgpP7kNNkHjE4Hx5XVyUncTKkigTIf58eyC6OzbcZ56RaVOX5ecDA8Aidvs0YBaBU29gCu
7U20CNQRujo2dz6eKuniVpo1/qhSaJ9IZ07huVDSvznMTM8IygpQ6A0NqOnREu7JCwSFGPccm8v1
YWwZ+nvpGJi126fxkHqNOjTGwfHZ+7a/ryz+/reEgfY3vkZtkvl2KS1P+libPubFzUHne3cVql1a
FMzpQD+/XWWiQRrmdcCnbR2j8CEBBuicxmHvnG6f0d1PB+gEkSfAfxtR30geqTYcrrhAV+uLof1C
ieoHRl+qVzhIN99ebCcEEw2Ig/RgRWmovn2qvpOn0Eq1xE9HVU0+MSdJ/1VxzFCfU9MKrhghlPey
3E93t5fdeUaofYy0iAvwgtctn06fdabUBprvbQ8CelioDrwgoQUWq2n7oBb9cND92fZ+ES9FGBIF
W7QDN4LvwDqHKm7oNZvFSHfdHetRrR9tqZNAxdrl8HGR1UG71EWcRf9rUaTqLvkYdvqnP39wwLJC
uJD2/ubjoqikpiwd+zaA6HdQWstTpTYDMLkyfIys/kgUamduxnMDpEePGr77his0EBAZjaA8Y2s9
JllRUJ2GeNYfG3vpro1lYh0SpUguzWrr4ZXTeFjhPqRSqHwlrRsOPvvebhP3LugqAd5a37qItPe6
TmPHL6OUjmbW61J+MVpn/qdu7Pg09Hp771RK+OfSg+Cd4Uv9H2fnsSSnsq3hJyICb6ZAmabVUsub
CaGtfYT3Pp/+fuhO1BRRRO+JJlIoC8hcucxvwC+sQKtt7yNCxS3MCqZWURQWvi7K3G/ts1IA90/G
N2PvPGupVR5cezsBgyQVQ5q1N3A7kAYoBIJhdBiVySHyLXVvvXVEdcQF20kLWQUVwFVCYVXNe3mA
Y0ctHAolBE8NKfEgZ7RnoSyhvxR41t7fu3tLQdRbd9GKTd629EsALZUlEHFyxAT/qelbXJ+y3glR
cx5xkLy/2l6IgKIEwYYG/4pof/lgjQTLuIulNCjkGae2BHRLD4Dg6ojkHwGu6vVRl/qM9hhgJLoD
2xwlSkWlJ62aBmpXNA+MuW2/nLTugRIxO6Wh0R3kvnsvkybc2o6mYr9BxJWIiAyqxHrj1MVBPIXi
1KOq41fIC53uv8ndpVZkJhP7HcpJrsyLlCCTHkgFSUktSvWUzZ3ytceH6eAt3u55CGXq2ltH5ZMo
t9mNXRc5TlrPWYAqPfklledJ7aFD3n+gnTSLZXTsZbhBdnpGQPBNNr7KMggMe9jMZpe1nDnVTmRD
69fsZ+TDmouFpKkrKbPum3rbHtyctxfK+hvwrAO4DghkG8vmtEdKaCGjNIyBDUMUv86jtLxJ+d7e
VDuz4RLPKxfXL7R1lvSIC71mrC/rfdZHaxB1WnbsTXtc7iMThUGbfETt2tQ1zfYxs7v2FDHf8waQ
P+5Yi+V9b2XJwcnc/cgcTFpoeLezH1+ezF7pBmTWC95+EfcngWz6pSt17dW79k9jnGnpCjSB7fFy
FeCkZdJkCFnNsRR6Ff/Km1rF8qOulQ4C296rVJC4ZB5K5noD7l559JLT1ywV9tV1sqz+3Btz7Vqy
cOBNzfIZFOV0NvrOOOJo7Qik8JjU2SpVGYyfbUXWNXqvSLQxgmYsrfdzpae/itEA/btOIsYLrUnM
OfJYSp6YvNXN1emt5MRFMPjm3CWfOhGDNUHc8dUtHX4WYxcAR6TWNziPSBvHUtIM8sLIbBaQW2n4
QSAL2flS2wIavn+g93YUrALg4+gwQDDc7Kg5qnMLu+g0CBHP1lz0sexPjd13r5cA5Kk4rABiV5LV
dk8lFoN3kVQpVf/QjucUScfPNuLAI3od9vxY9QW1PeTkPEKRUAsPKghV2TmyKA+hNwtk81ZK39LH
vO6dIg2EEE32QS36Gc0yLRKRr6zKg1+LuR6RciqVBG2xKZ3UxddAsmmuqiD+5ia2Xsf4IqRl5UoJ
yEB/Njq7u+ZCdN/6Wa2hZAz1iJ7jEprnuljm5CrLoxa6YtFj7SAA3l4rKLOtnAvKIfbutrdpoHpb
VGWWBq2sFkGRzbPf20Z+7YV2tD92Az7YcY4JSjq0wNYT/FeJp4aO0nTjmAYxYKp31ahrKJWhUnVa
0Gc7JU0yP9nGhJwTBLf/2X0MIk/BNun1uxQNIyTp4OgxZ9pEpLRPhsgwEJAFZ9i/ncUoeVZRWAdx
b+8skKPiRccUnrxx00xFkjguexvYQpE144NhtdIVzTD7qEGw9/VYAyFMPh56HJs3KkZ7rJCbY7ra
KqYfy4npdT2MTSePrANW9m0mRwMCZBw6X8DQbxS3CNoTxJSJLEfU/ZOCQDyW7bQs51EZfaHZi3//
O+3uFrCSTM3oc9HF2bzCIZvRXlydmHKhyf+gBrSMp94qR/0xV6xS8Vua4Y2boy6Yu06ZVdZzMpT2
OznroTDd/y17rxlN3rXNSUJ0U3nQs40ke0HSPYYk5Nt6GwZx6ljnFIe6g8feXYoanhkv5+RGNVEH
RQIZFFhvBVZw9JVc7pSnCZ0vD/MW5r73H2zvo1JX0jrlg96CRGKsUWRLyiipeqP0ZiBNj1EK9sBJ
Qv0XIMwjeO/uRwUfAtOIegdJ6s0dodYoqtNyw/kmnNTcReMwf9R6Xa+v6ByLzJsqugeoU0WfljJO
m1MdttE1m2vtqD+z854RV16b/+iZ6eRfL2NRx1uZNPS6aJmI2SsUgaMMcKv0OpZTc3Bl7K5FcKU+
YBQLw+HlWmo+8KnxogmAN6tX00nbk2PBp8sUSCj3P+hO3GHUS7+JVRihb99vNLV6DI2Y7YNW4KUo
uvocyuERH2XvDiTXwViUbgxX4Z/P/Fck15YZ2i4EisBErVV3EaScf+ErpfwA2GS/1ZSywqpjCtXy
cajGmssQ78H5J1rrqXNCrb3+3DuLPJx05PuvVdtHsj/V6ZQprqYs2KIqOqrVXkrl3bqYm2QrgMe2
TvpS587rjzYQGIpham90UbaZG57jTJhRLw4kU8OSt7EVNy+i7JqZuXFwtHcOG0sROrl2wKBua41i
TLRRnZI8qNAXf1Kkobe9FjrS92SQ5rOmh4tycLz3Nh6cGkhDpMRgvtfd8tdninuBWkdB9o1LxfI0
dLp9aaSoRzRxcA7KiZ3sGxcPQKfkv2Aytw9XL5UYofUxBbKj5FkqnfRBtJlZXXj5+hOUOStgrtlg
RwnP8OAb7m16ihjyGFBG5P7ri//rMdGSArpRsHaCjsdpAYx56o2kP3jCvZe5KmNxpRMuuW9frlJp
oxL26zTNaYrGdIE1GWi0S+lvU+jpQV9hb6uAIwXbTs10S7pCUzNF5r7P8Wkz01OixvXjLEUfanWs
/NKypwNtoL3lgFGsqTukAHbMy0ebEB+qJ+B0QVkVut9x23yJBujNkj5ml0IzjgZYe6+SljE5GJpR
DNY3aYuRZFar60UeCHTp/UydQp8tWfqlJr1+ZIRPAO0gWodw/G8wMNQraKmA0grkcAwflXpsTmlU
HA2Udx8IsQeGJoCkblQOgVcPg27T5uqXyPJmerNvq9rRXYE+7+f7Ef62+8oDQcWBwE3P/aZVmI0V
6Kg6zwK77cVZIi4yA4vtd0Bni0vXddlD3oTyq7ugLIqcBfkycfIGoVuC4GuaKCOQNKTKRqSM3GX1
v/efbG8XQkqhL0mmxdhrffK/j3GBZboKZTbQQPFCQW/dymmWc7SMjS8p5cF7PFptswf1puy4FlDB
HqvEeFPnxc+0ybLnnqPn1d2Sne4/3N4OAcxGrk6bB631zXKOusCrKKMsWEZ4BgOQA0+KYZ9GFSfg
/lK7TwYoGageCrE3KSQ+vAJBYzajLknOOdHU/Kp2Ue8laSKf2ngez/fX2wu/7HvY7KCMb2l3mioc
q7RpvDiZkp9J5esgXFWV76+y9wLJnRC34Jq+nXHVOla+zlAhAmePzsmAhnta6FReo0Ft/8O3YsJA
hcq4hSRx861sWsb5ZBIOo1RNzlWYxJovzWI+If48FgeL7X0tC0ldBjt0yW6arVUkrDbSiIVSLENS
VOLJSyyEnGXBvM6quiMEyl78AHUDMhXSIAC69ff8dcpAncA8KbnGFqcoP7dF37kI6CbnpO7kz+jL
iJOaSEew1Z1FSRK5YaiE+XrbLIt9WLTZ2ifnBXRBlaOa7Oa92XuL2UeeKRWYGQ9t9+3+ltldlRi5
KkNxcW9VmiRLhWNqiTToSqwOEyroS86I6Jy3sfWITE95FqJSXr9PV8FOZpOGsvbqNxVOPTpirNOW
RZcuezuUIv6QKknmF+qsH4DFdo4EdT/NMPhF1BbbT6lase6MIb6EsxUr9jk08+ZdlIGcfKhMSpuD
0mJnoxJPVuwHrMhVRePlxplx88i1OKQez3LrRxM34WUcmu5iJJPUucxap4NLZ+/zMYSgRFvltW9g
x7xEUY4jFo/Q4iQvSfASUfU4umqxOp5L4PGeLmOFfX/PrGd705Bfy4F1rPsnIdp8PrWxh9HEpj1o
SqV+tpT5LWWseU4sfDmtuEkuS1TOlxmzrk/3F977mKxJeYD03W1fSinbIQN4QiMOYa/Uw68H6d9i
gsU0mmb4H77lClqn7U/cvmlPLSopA+rwSaCZVdx7aOTXnVdrdUwzrIJS9WyXXPQH99LOPcEFyL2O
YjtohW3Wh+dssWa80OHWWYvplPmTjQfXwQfcWwUdMQosMj5i+OYDpmYDLaqn590URu1ny9purMfy
IGrvQM84b4z8LIg/FFbbh0mjfKqRzgbIp5BEeCN13zenqaXnlmOYehmqFaXblU1ZuwpMID+KdCP2
RQLQRLa0/qDDsP9zVnDqSpperdBeHk7ICVUBgpH0QgPrEY1V4ZX4Z7xRRGl+xSW8/laiU453lFRc
c+Zu/pA1/VM0oxp5fxvv/xI6q6ua2w5lLHbmnJOrUFDnmdF6y6wnb4xUStjSZu4EXRj1b1ul1c9L
ZSzvUG6Wn+IWT3lcdPrX81wBacgO24H5M5pHm7eCNbApyopeb5vFv3I0Z6ja0s5FdFW9TKnU/Iet
R9ZF5Cfs3+KEo7wDgmKYpJRKKj4YVpO9i4EqHJzdnUChkfkruDqsYnnbBjbiG+YSoZseAD6bTp1m
/1q6uD+TKtcH98tOLITxT5DgGK287fWo/Z0qjKE9W6UMGb+t6p96XKXzQ2F3+VsZ9kLtdnFRgnlp
ML0Y7NmULvd30t7qNH6Rd0WrCcD6JlGJhF13Oe2KQKL3ygAYuE3adNVZaef4mjW6eWnxHTipBLKD
77j3hmlDMtMnEHO3rr/sr+ceokhZlryg1S1nyym1JNuPrTC70KmqDuLIzvwZ8ADwCKj4hMTtDkXJ
hSjcTVGQia4PZLlvsREpCq/oovmThYa/W2KXdrFivCJdhqyvZwlSgK+XADcOgXk76sc2YsK8m0+8
jNkJhoo4i17As+m7xOfLHrzYnRudiMnPhHpAm3eLBsHzvEKDsQ0fytRBjUkyxje2FS9eK7eLnzG3
PcWTHH26v492GIMrAxJNZ9ADlJXbZmVH5l1FOTeCjGvIfBKRxVTYFGZRnERT4fAyghZDvVrLKgXe
8GR+SI0+hoJvmOHozVatfFWUCNsC255+y1OcN76aYcXgtU0hvcnqMMrhWasI1La4X1mXUczR+0SZ
ex03ob5+DKtMyC6yHFF67tuu+qa3lbJcqKWy3GUI3/9kXNTEZ4Zd7RcsahOdj45iqr/kTmJfS8Nc
Er9Qouq5hB44+APSkPkv2uMUd2g5iJPoBz26zk0VKV9VtV8+4T/bHSEldo4jirFQUxjv8jK3U9cM
yUQIjkkcGHnYXAqcGs7jgA5eLtXp/9KagcwSljFknES+3v+AO7sGOgINHBTryDy3Y8M4VJq2nBhy
qXVcBfhKwt6c4+E9XQ/0McaoRRA1O8LO7xxM8nd49NiKgHbe5tZNjmXO4MCOLIaoPjkil/0Mueyv
jarlqPTk9WWOytHrLPBn41wN3+8/804WQ7dgNS0ExrSCJ16GoMoa0wxaKAkaQuQPXWIlZzkX7YES
yN4qdFoA8ZHH4NSwCfB1gUeWs2TriG2sIhcf39Gv8nI+aC/uL8M4Ym1HwDjdpmSd4HqIQS8akygL
t1ii4mcZV0fOFjsFCtpGBGwC2p8M8+U7i1adGnY+do+xYzzVNn5ESaepbodggl9N4mievftYJLPo
x0DaYZO8XE+bcIpySpLospfqILX7/OOcj0ezlv1VHOagDncxf7xcBWF/Y4i46un3ofLvR4tseFGW
J+rr0wr8joF1ct+RhW/RG1YKjR0kEuJFk95H7qhU1FuV1UFbniRA7q/f36xEtwhalQw45eVTxZWi
pkUDZi4vsT9raxDZcXsoNLgXs2DZwAImLQOVslnF7IehbkAgBXqkSW85TpafIu72RthZh7LlbPlE
lNJTlPn1Itt/rKng3agocdy0kITkwBXLgI0qggHmUsnY0glpeA9r8Nv9N7mTrDAhX1HBcDIYZW52
4RTb2twWRRJEZj1+r4yy4cmS7tMMUPrgo+0dsFVpHyowQ6UbZ/PUGTU76fF0xv+TOUTrBL2a555Z
ii993H+9/1y7i/HN6Aev236bK0C4tyUt0zH7HqL+yTGS2C0G2T7XuHOfZt7Fwaxs55ytj4W4AC18
mtybvZIIXc0nrUKipkiXM4nE8iDgkvr3n2rna7EK+Sy5G3S7bWqZ9Pk0L8qMGbeaiHdzhxuOyTTw
zdBNRyjOnc1vgrEhs+SE3SZbpox3EAYoccCgxdGDVM7y1DfF0F4rW3IMvAXN9NKySb84jTAPQv7e
cwIdhbTBTIm6dHN/lVqFbww+Q8E85W3mh1OhfAzTKa19OVaX8/2XuldzgicAmcKUk6bm9gxIeRSW
ZmOWQY6G4UlZtNDP5Dl3U6uXzqOlhtdEcT5RKOKBbJQOpGQl9u0hOziKO1t2dWPD/4Hrh1Hh+vd/
1Q1ozTdhm45FkKtV9FCihOPNYNXPRuGQpI3pUY6y84VXEuEa4FaM0faxVbmS9CaxymDSZrlFWiSJ
v8mzpHa+pYQLmUtivuuyOPEXCIn/3n/nO8cFkB/QEbAqjNe210VjT1zmoV4EXQHEjw8cGs+RbPVH
Gko7yR/gNPI+gP8Yl2w57GohekOCpRnk0xihTDxCjeU+PpUdIL8GSW+va7vi+h8ejo4jmB+ETm8K
3yit0UNrlTLQQ7l7LPS2eGintDkor/cejZoEFixtOPA+6+f9a7uAQ9XrTFrKgMmQ8asbhXoNFSv7
7tSVBpsmQsoJ7eHsCLO+9+XWkTKNEQPw8VYXF5gK8MUwLumKZ8Mpa60E0U11OoCL7QQAJj3QDJgI
IeGw7Y+FNL6hHuVVIGt1JbvAeLTvbdpVI7aU0aGp2c5JoCHNyaM3rWC8sgneTU+GNkohJyE0neFq
W1P3xLRl/NY5Slz6lgZ00sNnd1DAXy5zZVzub5g9ADA/ACIUo0sKhm2NoodKxq6xmeKIGXKKGPRM
dsGJtT+72Ekx4muMWlxHwkbsWllU/KvhWv9FxN38T9OrdkpvuY8UV4JrHR7c2jtfghubI6QA8tqB
XOEfj4agyU+L0FKVI3s5W1quX6l85IPXsBMASUGYgP+JSjeEMAkIv0kPLCeXa2rfENX4BnPEAWu0
1XodyvVBENp97URaghDQj1tHcsnII9jFID8GJ+zfdqlpPJP7N/YZt9XFPiezLAn8A+dM9jskn81A
y832I2qrqLhbg5TKD6LItCsYfOQs72+JvddOtbO2A6GlYbD98nRLdTxVysyOqFKj+CUlC9x2CYmP
cDL018O8eePrBbDaCN40fyXVzmfyDfQJtOS3EerOG7sdxrNG8+Hz6x+K2RY0FFqQq3XVy4eaYQyF
iWrkQbZklb/ISUJ1hcBcoS7WQT3yp8TdTGKYlK9gU4rw2xQal01jiZOmCPo8TH9MZSve91MuQnfK
nOxBmRz9YtKBMV09LdDesSvjNPW0b159fBwCCyM2mwL5FquSKqXkpJVWBI2mTLoHs3DIfLBuK6ht
UdsjmdDbbePQrCeDWMu9lez38g1X2TDacgy63FrDZpUt+ZfFNH8i9Kq9+pJjJSaU5KMQYW+a4yO3
ehkiPh+oOGi5hhyKh6bKj/A3t5ccq6DDhKolDrk3gZE2+aSNdsJgAv3dz+wT+UoSl/3SwNtZrhyb
w2mU0Zg/+Gq3kQg4GK5OBD5wfTc9o4w7O23SGVFCYeYfUQJWYTRX3Vtz0ZvoMmqJop7vH43ba5UV
KWbpycMLuIErW1VLgWboSTAlEU7bU1/4Um0pBxF273WyK2BZrDiIm7RLqwh2HeP6oGvy6NpWlXJa
isF+m+CtdqYU6D+ucp6vP4qM7RHK/VP48ccmU4kTChVFUM0maam6WcjRE84QezQKl48tyra/J6al
D8rQ5mdECCO3hjNeHnzSvRdMlAOItE5zSApfnoza1ifeCcMcOunFJYyd8JHk5agNctv3Y2gIL5JO
lQlCeRu2wXcsCtYPaVBL0jJclkR3rhKX96dIRcvvrPajLMN/j/MPAHCTwWOS2j6/fieBMKTTqrKT
iDsvHxTZvqgv1BjuQDhGD5omKf6EWO5B72/vhHA0wWzSvzLIj16uMvCShx6DmkC1I+EtxTw8Z62K
HnoU/ZPmgF3uP9ReXCOYm/SwAA7fIORKVFxw5oE+ICsEN6nVNFxpYvuhR3bsYKPsnRFcHJUVIbeW
Y5uNMhaqxvazgHbHee0PjgHEHC1SGCaWGa8qy310FeUyfLn/hDskbboikHdXjjLX/rbmHRapnuSK
gjsymjn0bIA23jyH8psIyOtvo+ja3oMzr1yMKFscl1pRD0+NEPY7PLckxjtlZP+6/5v2zsz6cVcG
LlnxtiItUEC022WMg25KtH+yyC6f9fE/GLqu1zRdKCCWQKi3taBkSzA1WkYDttGHgTUhw+Ko4/Jk
tvKRZP6fgdjLrIAPiwQeAZBx1Q2ek1oYySmHwJ5mSY6ZK2oOb5piKhZXaE0HRiOLsEmLLGS9zilX
6CfcBIvonzaqYtgjavd1NOvhndz3Rev3ZjNqF9tiy9Oi64XpirjSFRcJR40ZzAwq9mz3jnHCMafu
LtIg16e6s/WcdkKTfOs1Z1o8rRuZAyizAL3lKElleQK8rubOitSNB9F/53Oukl30S1GiuhVKRXSa
XE8CQTFXzidlyM2nHGH2g7J056SyCHsYnw9i4TYCRlqu9lmvJQHkot7HL5yZgCqaR2Oc5IM7cycG
Ac4FE7J+ytuqSY2zemlWzIs+yQqa8mJ6N/Vq/GQJof4s5Xk8iAy7662zTvbpjpDXaJVI5lvc0VKO
SGKSmN/Q4cyvI93Ldyj42gf35t7nQpeDupBa6pYlIdXOiDpGjE5dKw/M55T5BEO9P1hl73vxPGgR
02m7bXI3kVC6CuZlMC95+qgMZu1Xkqp4UMPqg6J+jZybw7dKhpMArNLh3FAv74wKPUZcSAA4xK2x
/MrQmvQG5vfXecgHr5bs9I2FU9Rznx6aVu08JKqJ1FPrVJ52vvpyZaVXGC5qiJM5tIGMM7qe2duk
SNvveSr1P+4HzZ1dAkiJPgKML17pVmXIbLUFaeWVTiAvyRkbh6r3Bp2ZcZl1Uuu2pa4eFHA7GwVj
Xqoq5i4Q7LYBNNM0Uc5JXQQilirPHEvtsnrOnO4/1947hE5Ae2LtPN84FJmSASdRJEXQdjod7ihO
Aox6TQ9Q2pFUx95S5FDAuMkv6JVvNgq6V4OD0WgRoMMlfuIoGIUeAznzWwJH79/7j7Vz3SMIA+jG
YFrKhb9ZayQ466mBYWqlTvmTMk9L64VFp35MQjUp3VlVKtRSq/wgFu8vSxMNqziFGc/6Tf/q3g0r
O7lewNG29lwO7kBYqd0xzo1TPOuS4bWolgWLPDlHdnt775YpDKhPcORkqZvnXTgl/08jmubB9BP8
BT+VGs6nxSyrH+6/2r2l1qYrffWVjbjNpKTMUOessLgK+tJAcQaBedeq9fxUTBpwh/uL7QUX7htQ
uGBvblUnJiySl8LEj0OeDPNrl88K+rZaZz2YeWs8pKLWrgrsoae0TPUjUvDeg9Jihp7FS9UtVXv5
MXWQs4vek1UYNrSXqtHFSW6S5pwkdnRw1veiy99LbfZNPkx5VM8KU2O7SM9lanfnidvjt9ASPIea
OHz9qBUENK6Cf5p/K7ni5bNpUtfUSYkLwaBMvxN9DN/kXXIE1uKe4b/Z3A3rRcd2oTVEL24ToRFC
SRgzAJoK69jQPxWUN6JyYctL8HIHVT7nIuksNwzVrPcQ0zEGL0bBn3IZYgnWK2VZeJYySMvFbGyz
9pbIkN/jcqN9tboislyYNWmLn0AxG76s5535vIis/Z1BUUpd226dT1FmlOXVMZGbuGh2o0SnLi6r
zpUQ6A5yRcHV3SmyUPbicp5+m3Jp48BS2fI3xSwd1Y9ASb4fxyn8kI2m6E5ToZa1b6ozAu5OGo1v
pNnp+nPjpNo3u5Tm0dezIWq8MtdE4eeMaRy/M5pxcDHRlSSMRoV4O6tabT7U0wDWfZKA3HsONNdf
Rkdh+SGk00bMCM1Muah120F/XAR92hHJOW9Jqiz3+lCyZncxekbyAtginohLUXZvIRzhNNzkdl6T
XVTzPwWCgyhc01sCmVJG85c5mrPPRClLvOsci7mUC9Y/N/5FbHJGCqJT4u9d2iTTQ1HrzqUY4Yw8
SOrURSeyeSX1tEy281Mo55l5kotIx0VCj1SNuJZokldpafJWgBfIfbyeuv8RPWbzUc3nRD1FktSC
i5rScvycLhQ5vrD1onwWVdN9rNPGfEJeLypcYU5z+7yYdVy7eWuKb7aROb8mUyxnZ8bDyh0ShH6u
kmK21qWUmwKFw2kc3w5ZqWZPUzeNkwv/NLJ96sqJ9L4wssgXxQh3NHMmXVxlvPEiN5K59U7I9Fu5
ryyD3nr1ZOJsWNOb6q6ZPCqFG+V1o/tt7ySP5TJ1A8bfmfMNDbLJ9vq5ND43jtGVrgVYx35SpWkK
jFqZcpSF4fx6MhfNfB3jammQfbALPcHepCsUt3dgTkH0qafez8FHNQ9KFpt4b3FZNK49Rv2/jY7M
nxvmktlgV8fE2etwkZcf614YXwYpjAGAGWnp5UOJqKKZMaN2F1Bu0fNIMdm5hW020pdyblXTi6BX
B1LdiY9aisj9c4nNrnDJ2dKRTeks48OcNO3ncemM3tXrXvtaN6pQzgitmtVvLCnVwlMx0zhqIO3c
ldSF9P+Y5JF3bCvjOpsjGH8QMYyh0J4B4oafnMaxfxXU5h+bTvm3nevl4Dq5CekrAQMJKC5Ikp0b
pfQusyergUGAnc6SeN2KtasTKT0tkvHP/YvrpmVEhx+1ZkpStDFZa3Mhz7T1ZWOyisDs1Py7PTvF
+0jrTTBHTtp/q9HnvAxZV3HylvkLeN20Pt3/ATePysiJOor2I+kqo8RNhJ/TuRP51KAb3TjV+zme
Fxwaw4myrc3O/2UptDOAdnOlbFES6ViWkSNDBAwn+JpFGQnoCbVxVqXwyKZq/dXbC4VsjtEhCja3
HIUkFoAd7ZJ5bzM1/65uXb+UgUnZ6x9o1cblhlw1g7ZdxShB2w0wP9WTNnJsWzGnjmfbqfFzlY8V
B5ty75Kk4MX4FMjdCi5+eRfrfa0tTkkBlcHUf+Mk2nQZGRDPF1ObSVsbJ5kf9LFUTpWszEencG+b
4HxNW4xpMyCUTcevbADf0SLiFHZYRxa93squyroPpdT3r1fDBUQDLgBdXqBrN3Ca0kzkPhb0UVUF
zn+mEqLsfr50mJEcvNM/yNMXG2WFLnJV8kbxrb2pa1RTMiskWRlop3k6+WvD9HFpne4foZf2/8xY
576SCztT3aJty6fMbGP7adFrTfL7WLLzczjnyXc5LGVGthOF7f0ddvPN15+H3RpMBGajNzsMy85F
x660COKwLT081blHOjFpfl47P8fI0k62PedeGJZHBKqbVJOVqRRAl68QUmQ6X+62SkniKWqGgjIk
nE+SVhanvK7Hi5FZ4o2aGMtRf+Vmh60LUvGt9F2qhm0kRHq4CZuYBUtcjYNqkWeOVf0BSkp+0KT6
E2i2Hx0WLYUJg0hagutb/6v8wvVmAaFrMYlURTi66hSB2J7VyYh8Xetb7sWwsSuXjGVlVTZlg6Tt
krY/1Cyt3suYOH1SjURffLHAiL+OA2LZbpkYXXzVnMb6XHSdOWEEUWc/gAvk33M1BLu0zDzeaVQr
RZymRhO/yllC7LMeQ8ANCK4qOdZ5bat+Yc8PvZt2Yh7ftzGdupPVQSplygbD3iXtMWmqgdL73kSR
MbuUA1bi4TCaOi5X4di7UYX7y1vCVvaxRQYqdJXFnr7e35g3AZavBW+QnjUKePAj1ZevsCxjc45L
ZO0TnvVkirD/bCRS9lpc3boKXTDGmTBwbgKBbKW4X8l5Ech5rxLnEumpLZojVctbCBjLMJ8iflGE
3E6HkjTNzRxMaSCsMLnkeTidyHdkf07Sge+vhF6cq/q7OOkTXOYM8SNuLe3dxNzav/9Wb3Kd9Ycw
BiTzg0QIC+rlWzWnUKaTxdw/yfTlhBkRwV7qmE3L2uxntsSeJDgeHIe9GMNyHAUd/9Ebah0nzREr
8IQeSFT+LzKK8SGVIttyqS+tc6hX+g/4YelTiCj3EeFu79Cj57Miu8EfkAG/fGC2Vs0hq8vAHJbp
sZXzEbxZiDXa6BzJ/+4uhcgxLVVWu1G3SaWacm+FLiFGbdPglCKYKogFzJmwDxKdnc9oywxYUWWl
KUe//+VTUUVE2oJeT7B0TnVZ9KwO6swyTwqjBq9u4upRtsLyYNGd56OhhDoMuEkmSNtkpNUak8xc
FAFS2/0PDUfKS9IO/eAmqrCOkHXKzvVAvwypINrhO6aXNM6oIEY2TUvZ6LajoTyYbVu4VZcjTpgs
sgtcPz212WD/nhgV+nUC5i4z5e6aQqK5SKUwHuiC9atapXDDRj5SM9rJrBn30g1CqEkGa7i5wFbl
IGWeuU8SwwI+hcBjQbBEpO6MtUP1CTOg7psAP3yeMzSiUNvIl+v907z7jtYxKUd2nThtYmRjA3dp
KbUDoWbmozwYzxhUoMw5FTClcDg5yGX2lmOuQzOYseWttGFtNqVg4lQEta1In+2qQ3jAKFAercf8
JKylnw8WvEXZ0IaE3oLZJBil26FlN9alkxc9mNXQrN+CI4pORV/H6C4ZWfodb6LpnDd9bXla6Syf
wj4dH+A6VQc50t7Gp+UORZ8q6tYfVJ2lvC10QDaF2SWPBewndHvHxu2lIjmIz7uvGOcs6jRyMcBj
Lw92kcuisbOpCOzc7E9WlDgX9FLyq1NH1mMvWuv7/R2092j09nWAcSBSeMaX66nxXE+TOcCHjeLu
BysZwkN5Wf9sjGOrH3zOvYdj+3DomDiht7o5MANm0xEWVhlaS7hrZ0omLkqjNpcKYRJvsOb4Pzwc
VTaOmLQ02bXrw/+VheVKmVmhwCmh5qRcRFh+GJ15PiVYon55/Wv8e6X1yf9aCVSJEgnSoaBnyOwD
C8voe9F3wz/2qGG698WoJ7BGWgmRxvbMqx0uMI5CSbh0deVW4Pie8q7HVQr22+f/8FQrZpRuKPy2
bbKwwHvFjBd0VCqXfZBYHHa/solvEzZs0kGpu+60Tcq8QrY1pgZ/9M42rzCjVSbTJUqDIY4Gb7K1
5TGubXGQiuy9vVVYk9Tc2Cn8ps5M9B44LDrVQvucijg7zb0hzrXojlo8ew9EgUO5QWW1zgZf7okx
d+gnNQzquihHlYh2cgB45wjBtpNbsRFIXrkGmHZvhyAYcJvp3OA2BmETXVS5i13dXroHYzTjU2zT
nk2asbuQEB6Fqr1XSYYOhQMc4C2fvDBzUAVcashypQl8DXm50oXKvHzOqvP9jbj7KrnhQIkwsL2h
LnTmjMlUbOYB6TVs56VHU3O0jsCNu7cN2RSML2pi5oOb6xR97XjurLXkCJ3hlHapoFEqxx8XTaRn
kss8ddFH6k9aJujUTUOHYbFVHXBTblHD3HkrKwX6AhffTcYaDuh5UvzkeIn3anRK1dCc6aWn+nlM
kSIAVGIXsIIliPZuVTrtcKmqAkXjLMOxlWq7KFygBMMDOfdR02tvsxFz+GX0TG7B2u0YpWWoMgQo
gUs/TmbDEMO0pOciqf6Zwln+6SDW9mNk5HBwc+xtAEIDxQN12i29Vw1tU9KcOg9meTSfrH5KviJV
8n+cnWlvnMj6tz8REvvyFuhud9uOE2fPG5TMZNiXYodP/7/IIz2KARn5zEijozOaVANVd93LbzmS
ptrLqrnlAe/AV8PIY/X9MaNQi7TK85sVW+E/eTeG3xypnVxlhOQOhGh0nTE9cnffO0Y80qLJswBC
10G21bHQsVvknIzckB9zZcorN3CsVneBZKm/Xj9Iex9wUYDDGcSm371GSJt1Y89yzmL8GCi1WjxU
F/QiAvLjOtIvaAJF70YhDz7d6eag1F4C+CrAL1hl6ktI7nR8FuXqv+7IqMpCRDmJhwyU9GehSP+m
Y+b8hxVXRA3c9fXBKHNnz7xYb/U16yhQe2cZgbeZ0mduobbTL2dWE//1V7q7DFxoeCSkNJscnPAP
vTHSUvj7pfQoCfjKDHEPMpm90IQAw8KkBPqhb7TS+Zoyc0tszPpI7fs7hIZoJWHXbvpmnJmKL5lm
rLhG0ZmqG9VtXbi47MSZn+M39uZxNIJVyLcC8KX85KCsbmrZSmuCHzmjKPMfmpHiImx3pgfqtHz7
bY21CRYIxGRcQdajAznQay1pEZrsurz80pY2XauihB2YTeb/kBksHxFBy2VQsQHw9gz3tS6jEWej
M/GxslLjKUqqwLfG3joo2/baQUtTkFBDU4KTv0oNsAEpJLNBVc1o9A7uyaR2/+VpVf6qZVE9jIkS
nJWsEZD48VA7QaHsr6pWdIqLl512sH934g87CrdekGeoUDjOy2M5NXVlSwpJsmpG4deunhTPGMr6
lmXhdHr9qLy+FECpl0uV2Bz3swNMKpqC2Cu7TviIVuXvJI3C+fWldkI5vAGUDOnDOAv+5uVSjYYZ
cLMk5FGqgFmy4CeMURJfnbFNLwJl9LspOsJObCMByCXgguxXCjhu8Jdrjmos2qSoaaWPAQ5sQWh8
om6UjzSBt3GUZdiMNICWvHxdsmlRaBmzQy+x7+3pFIex9tgMUuEHUmE+xE1zJCSwt56KtCGUYDYt
HdmXj6WmotRmhbZPHFWK21RK8KgOUfpO1XoT/BLGOa9/ur3XCOMToAZD2aUH/HK9whydthHwVJug
tz52kpK+a2VFHKyy3YuYRGE8wUhSI6NZl1GxTi1vIopwG0j9/0EzNzinXTQ+anJ6IBS3vXNZiQJ0
YW9T3azrgFRnnjVFwOeglFT/zA6uSZ7VysbFDkaGAuiWXg2D2WtsYxh5cAz23iVrLtQPKh58KV6+
S3AcsI01QHUltkrXZhyVh3isjpCkezvkr1XU1RfTgyjKJ7VgRxqt/D5Up/RcRdN0NpXuuwTw+fL6
BtlbDn/FxbyAjHCDgEw6EnNY8kgdT1XrFYNkJS4GFuF9bHbNpeG/OdAv2/uCzEXJeBXgZpsJttlo
SjDASrzVihhdM7KA2KChgNTfGHyUwG7TlOyT7xi7O0dx7I/l38usiZ4TuCj2z1L0b+o78PwdBVV+
G5KpBRtikUG5LW7gitczH/lUiVQhisogUbSgu6VjJz2A2sfICjPIr+Rz5k8kVtPatcc8yRGqCvqD
/b1lFkDKZZjKiSWlXCwIXm4yW02NgWEDBD+wIM9hWqbnoe6DT2gY9Q94Rs93QLwwsc6wFBG5Lbto
Nmte2Df2Y1Za0cHB/rOn128MQA+/iKKYaLz6OYYMGipue9i2EPoLtzPzoPaSVNNvQz7YtdtFRhH7
mB/m01kayqr07REFUDdWtMz2gDXpuWsHtWl7gHlxng6VNorfJ0ndWF7bJ/iRWfkM9iqObDr8Y1ur
8sEjLKdy/QTcyeQghARgo8sB+DtTFnZUxo6Z3xxqv5NOE+ncoTAEJ9SuH9UAdR8nQyhuqoYCDdb6
SMt253wZGGyiz78AZDcVCSa8Dn7panGz+1p6GuS+PStGZlzqcnI8ekJHco87yS2HWUN9kcKETvo6
QnK4pCIMMXgRiSNfJ3z6PGFoX/XRKYVnTPOMTVJVgkCArN2/E8LIv8CDGt/61kHocsoWkR4UMDb3
almY+MQzzbziJPtN1Hr+Hvq7uYxdjbu6qvMnba5BgclztuCxjOvrQW2TsDCfWijCUHIXjfj1cIUH
M7EKGc2rI8EFKcGNPTE76h8ZPYznXMXilObpEfn6T/R4sdMQzF4AtFxQFlREY1WTjbYz24mcOFdH
R3bwQVNNSCrNkOrpvW6Mzhfkpm1EnrIuds3aFu/7rpJNF9f6JPJTZL2e6OXJ0l3gTEwO5yANPxZs
3neyiS7qrDfzPdmDelR/bPYnPxpRAsSW6ewiurWE67+OB43qccxKyb72IvqaYDB30a0wPTdQ/b22
0cVB1rqzHHmxCeEU8PuW04MpYBMshqlX1BrH58BqGo8JMf7fUyj9skX96a0bATIq4ASaaotw53oj
2FYo9zr+r9dSKzQGWmnQPWi9+k3KAv19jmjlHUjQ9uBK3WRDOHLgO4vnK51bnZ7ly1c65pXoqY2c
K2Cj6Wrrwvb0CXXBYUDc8PXn26QkLEWbDpYdw0SARqvg1nflGAbNyJYz0fHzbdTlwjsdDMi/r6+z
/WxQFaAJLWQQXuhaEa43OE30qqyrGDLbT/RMulod8J5gjuNzWwnlYJtsgjb6VHw2BJWYKdNOXe3K
Vh1skauNfTW6sP7gpGV7JwBU3IVGVd6U0eldySrLd/aI1vmk5Uft8238QKaDYgctOvraG3CL0DNH
nlvFuuaaHDwh7ZB9Z2zZsapRGD8QNuRSdiwR+q+/5e3GYVnkuLgsSJA2yXpXt6jGw7G4RpY0X1Lw
xR7yos4ZLfHkYOPsfFAImiRhNI8Yfaw3TpiHqA5qvcSxlz8D0FavQyxbZ+y4C7+vxuzL60+2s9xi
/oFcD3BxTv4qjUCtMC8XXfRrYtZD7kL3ar4Pdhq/G8scIf5hejMeCnQEzDk+ImP9ZaL78gxODQQ6
OgHO1R4K+6MkKtlN0Hz8Buyc6Y5S//f68+1smEVwcin9CWvsm5fLdfj9UasqzjVYKroBru27Ke2U
J02yhFs7SnedZa07v77oJpNenhGhAiY9C1t7nSpCQwGeMtfOtc11J7yEOJ1VrpMvsI8ZlFF6RcRR
+mFkhfKzzOv2yKl4G3tYHnjGouq2hKHVN0WLtRtMk1Be89DnydbSu4CHPOha7a3Cn448K/c4h3HZ
WX/dT3aiaV3Q2s5V1EL/KtAQvZVx+Oa+o8FmYeBjAGqB279up+ZhM4aOBHnWigva8FKjnroqPcqm
d873i1VWb8yudT2kz4+o2uQ0J+FU4IYDTXbpOhxd6zuvDZwwe5I7ga+zDthhybbXQxR1rXYWvtJN
6lXr7OAgYO2uwqcB6q3S/15zv8aocgaJjJ75bD5flTEFKx/Ob/Yt5OMwrbKY40Cs4EJ4uQWUUFFy
USP2qCXFl7kNskteK7EnLHM4yFqpQPmzXuZw5OkLJgPtO+LiGjKg5mJQxxjL5GawrSerFOG3Hv2K
J2WWo8TttBSJobiI9dEdyhyRNXAhaval6A0o9UHfmSAhowhcrz7Edwh64Lig05R8iqQs+S9VQzgg
HGngvguTLH2MTdTD/Cjp5H/kMjI7F6qG+my1FiDRgrYezpJJrz9Gdp5Nbq7Tf3ZTUlpMnCX8PSxQ
t7HntHGvnjOlFeonkvJcdg00ePoT8uMWiWaWy4lfClwCPYxfmXVNVmm+N+e0kKl5JCs7SYPOzeZ0
iv2vbqdyBXsh5L5J61F/b08dtVETzs7sRoOYp3ckuca90dQoRvajLf8sRyf5L4o06wMU3zDwBwm9
edfE+eS3XmfFc5YhOXcpiP5PaCQFpT+YFvhLuZNSzetxffmaSEX5o+m73PEGw8htP+urYMAB04o+
pTbMGr+FfnfSAnvo7oJuNB9FL43treziOvOlJtC+JS0cDFr12oLZiVLpNHTaGLomOozSOVVi8ZCP
QxN7QyqlP2IEq+K7Atmv0bUapXbO+GJHhWc7kgA/GiP2AP9lRG6sUw3xhL+ZIvxgbNXK07Nc6Ne5
QdQJPafka4kuvMCBMYLiIsVzJ1yjaW3TNdOol3wYZVbnJSV/ubZkVE+IFkupLwLIwr5J2ibzkUyJ
DkTLBfxuqsFAMSuatHsrt8b6UVLzqfnQhJr8uyhnRfNSgeqC2wsxi/dqkKaXxCxx1wjpWUkuWJf6
n4rv3HvDnAaJJ5oCzohuj+WH2RoHyzUSR9R3kqqK/1AiyKJrzZJ8ChUyjWvEduK8N5NKlZ/63qQ1
Q2HSPBBrkVAACVeBxrIy6yfmKFEKSarPk+cAXml5oFWxDSnLlH8hIRKRt4oYgQ0mSkdE+crFbnzv
w6D9wq3SvzVwwTsEdIW3EqnzFqlTRbPEEBy3NJyB0ncJAlI/rNhwDrLYzbMsqxC7yOQY8QDufxm4
8j6VAksy01tP6AUpU3c30DzZ3etpwGYVwiOtBWbtAIGYeq5SHTMWigwdL75NbTjcK1oTnAyzqA9K
6r27y+YipkokNd3weiburRFfF3RhuiH24UPNTO67xK+D4chkaG8pOga0ahaRNwbkL18bpoYoj8YZ
avCzhH8StRqwkji9UDc2Byz3naVISqF/09vamWzIalMORiKka5C0mpeIOj9XwgwftLZ3jrBGy9de
XS3wlHAL4DbG63R9tbSGiY8cIHA8MfTuZE5yejJKI/sp5WH2MOCDWB/k+Dsbg8ufHA3B+WUmtUpK
M6jCatkXwXW2mtHPcajwBYHpqGO5u8wyFVoU/LfiXS3o6gy7WDI0ck8/E53jOTXu7TbiIK45qPo/
Rl+nd+aUa35uhuV9L6ZfHM7MD2ezuBsqtfPauuwPjsVOSk7fGoU6qg1ACOvEkZkSFjZzaF8bs8K6
IHQikP1CPrWWXf7QJ9O4kMEeYWt29hOLgglfbHO3zNiAED5nALGvHV1mP0A75NzPIbCATrIOAuV2
O9HEXgYhJDGLePnyWf5KjKfZRlbQqNSrEoZZ50bhGMRfahnq9FBETfyzHIIjTYjt07GdmMozK2Dc
Sm/v5ZJhARd3bHrlGo+D7dfoZp4CFbx7UoijAA2gfX1cWIRiir+Xh9zgRyrknCdbMFNK9N4WJxyj
zbMqh4HptRGiDe40VtZ/aYEZ+znN2sR2ZT237LNWBlXioeZvfVYZ54U+zb848MchhFMKVmjkni2t
0k01tRF+1GFjjhNtqT7F0OtHfJVLMjzkgfX0LDWD8d6pMRy+ZMXU/siAbP9WkjT/YjhTqF4cuvPO
VQ5xE3jQCFm6lzOM5kJ1RvVfs62N5oyDxvDNQhxwuqtQBbJOAZ3A7wXmPzG85ayZz62WZedZGXqm
gXVpWNeFNV6dFSeZbN/sEQO5l7qGVCVEbEf3DT2LHU+Whg6hClxgglNUjkCFFbLDHzmk4RKXjFwk
rgp5wPBjW2pVt9ad+mPTQHgm1bCBMyDuZyleGXQ0F5CF1yzUv/s6ckmrysCVHHNSXT0LU+X7mJdm
CQi+ySCqpFryy4jrOPDIAtJ/QqZh+rmIHeebVNlwWJywyO4bxQnqS02mU3qZbjbRuYNv/yvNlSA7
d8bYPitp1SX4HsTl6BaQ0jK31DrtYZjnYb7XKicKH51UsnsvAM/1zRhikzw2spCfzp10vo/kach8
GzmX1uvlGu9yvQvKf1v8aLHzK5EI9JU4SCV42lr1YDtZ2nsIzEy6m4yh9nvO8vxH2rbaPd4q5XBS
s3BsXMtKQnGXpI18h+mm3Lqdk4MBGQrpX9VE+tBWauPHNDjSXdqr2a+ubsS3usCdAe7DM9o5ZRfE
+l0WaM7HKdWm5NSE5KenJRrCXDbzpHCjOel/89HFY6J1s/IekX/TPNlq32UfcL/CxLSH/Vj7QpWm
T308wjbKs76/SMkUayc9yFt0GarYeULmSRLwz4eYGYo5t6fcVpPoWnRaUHqkPNWPLIMU7epxbbTn
xpnl9M4yA/13OVaO8KkaJVBtEZmPn3UzDNYxNYKzkMOq8NRW72K/aLqQLSBLYz25gzI2zwE0/sX7
u9TEgxxSOLht0RiWP8iBlrrYDUI6H2epvTP7bHbuGE0g3DhiAPskpEjnNJjD81wGzmNT6vLHKWK2
eVeFbRa7eW9mn5nBZRNfUw/rk2htO7w0ltb8gNYCsauCztj/DNV5UPzcEQqVRzoZ4hLFEAPyuKlT
d25FGXmRYleDb1d9fjfGSlX7BGH1uVUiY37nSGPzvS5N55eFH4F0jxu83N5HUUh5IYVxeT9EZmSf
wjYZgPuMWqa4kCHapzrVMriM0MilyyShqAW/OHA+Y7o2Dh+Rk+JVqgk7nPNJkH8qSSHaj4iBxs2H
WS2a0OsyatsbX0UFUj+3XwOUyoyLXszVp6qsxey/ng1urj1yzgVNxKgO+M0mG7RzlLphmDHwF7E3
QndEjLXTT1lcw82fG/PUl2/mzyxLEk1AGi8yXWtymVUyGwTDAMw+H4ZzG2OTUTV15NOfqK/WbMV+
ryfTQam+yTqWRUEXLoKdDPbWSWJRlX9EqSEFjk3wpVNT/QPF3ZEG2ebG+7PKYs8LVIP23urG6xUt
xto4hDIxitxjGKp4UPDFc6eXR4JfS1b7Ij38sxQN1kXzC4Wn1X1OuUMfHBnlG9dKH7tDV2F2UqdA
FxFZCNwWXyCwTWV2TrU4/PY/bJo/Iyvm4nQ/VmuXMW28pgNChXmW5TVVa9Ff18dTZrWIKoxxKnlc
BPKP11fdeblgF5lQMi6h37IGbuV5hN7GsKhgVLH9kGGS7QpLSn4ggHrU0N9bihkJHxA7Ij7mqvMG
9bctxuXlzrOeev2E0rai5YXfYUnx1oYlbWBUUNE/IOfcjpw0O2j0McPkQi2Up5jM975GeOEg6d4k
fyRHwHmWQ+cg9bmt+cAkF4twG3prELVCOelPtsEsJhaF7jqU8ge1xPYF0mCWF+kDJul0Y1e1xCBH
OM23MPTDhB3RSrJ2j/Dq7IUwnQ9e4M6zLbUyL4/UdqumbPWBBCMWf7s8FPmdSIv0VGdtexGlXHmI
kxzObTc9v6V5TuCigqbYBK78Mq0FXWGYbTykN72Ns8kXaDtKOFVr2YdcSub6t6qk5EaRpg6MZdNo
el+MuD710aQo7jQlSN8YbK67zlpcml8/ItsoRwiHrMXZXISR10Eh0KO8j3SshKXMbjCyUoIPTdB1
z//LKiDk+cAM3tZ6Po5W0w5JbZqenVr5Ejrb78hY+n9fX2W7hTgYC25rkQpj9LQKMkYL0Y3bA5GH
JgpwTQxCF03v6FPbjfUB7H9vKfwRCaS09JHtWi0VpPgVpFAnbkGrJo/TmBkfgnweRrdNxyE+OBrb
b7TYpNLjYcIMAHUNMIEFqznhgNKpaqayN2hRfNaU+oiasvNI3D+L6hk3EbrDq6bIZKZzSRc/wVFX
+pE2Re6PUq5e0SAdDnbDdiWcSRdEJONXlBbWTf2+E0ZXFSjG6UY5PwRi+jezJgzbY+3NRtnLjoPh
u9zfjK/W03k9GeYGidIUqXZIxH1BhxYum+SqUXUEi9kMlJeleBiacSCSN3iUFkyXjBw0t2uJPmPY
1dZ3B8bpOUNl82tZmuZnHrm/VnEI+VYChnZQrW+JKMsPALBIr46BNha+L4NM31tGWVbcQFNrifGS
F7HpuJqQnepkVUERuBpzOutDjdvib7utlNRvHaYNWHsGSBRkqY2mTRuZlhsqkvFmXjc/jtkKeB0C
wNYEA7ErR2sMGpV6mCi3ajb1Cw156VJi8HkQ0fbyU9ojKkNZRNjY0C/fA8pOE2kdHwLnXbi9uZK9
MwszdYcBCIgbBUwBymY+gmTsfX4AoyBPlnnphl3c4haA3Dqy+fikGydkFojkgzAvGvX4pWUq9xnN
69lLh+iiREe2TdsLjZQOhxFaZMCMN0Hc0gY8/yryHCEZ5Wc80yQ3RMrSDXItTV3cc+SDrubeOwbN
DLcL+An9v+Vt/NUawrdQDqQWfsNoGMGXPgolD8ecwE3bIX/sqmRe+h7VQUK+DRs85f9flITu5aKQ
8wmRSUyKhVT5xUAf/H4QC5NcHCqj70RcIA/AI5fAC4d4tYfAAIvOhtl760eVZgi93Sc5SI8ukeVP
WSfki5fGIta56Ggun/Wvt6hFHTzpgAdiQKY+Y3Sbn5veKDy0s3TFLcfcvCTR8E1SmqO5wc5uRacI
nA23JBDZTUElQFKKaQpvIlX7XyHKVzPr1QpzfRW8rotmmCM+VIVl/aNNhVzfI2GaHAGDd16yCjOF
3vhiPrsRt1B6TUCdLkI8wM0J3GYUnnWpPOI97qwCFWUBFhGAlE1e2c7lSKZLrz9BoeDeGcbI8Kyk
so925+46tBHRDXIWr4DVlgGRMbYm2nawpWMFO90sfMpgBB6cgZ0tA+ARUyJ6/OYyk3m5ZRQ7NdUh
l6Sr2uWFx4zWwdZbmekZCfWdXSWqF6Ep/z4EOfb2jIfq0PzDuAGKsb60VSOS+xhx41scBkjVGVJw
Qpnd9rtwjg6iy86rpCXLYUd8BGfXNewk1PpBJXhjmYtwwft6sJSfkOOSg1V2YhhdDH4iS/0hZ798
lXMs4k7qgvBW2vhJnhQRqr+N1HRQ+xmz2j5DWKnGaxlS6xzUVjuB7P+xsZhzAZFaY8+yoq9LWwWl
0Q50y5worf14mit/LKTo+uaUmDzYJrigKwt+aBViBqWJM3BsyMhXMXan1A8FGMUwPuNvpP4Pj8WF
sAzVgH1t+ulpnyJ1HlghaoZhh7NKFpl3ExxUxspxMRwZdO69RIYulFNgkCG9L5vor+A51IZTS3ET
31LB5W6hz+QPIjB8O5aOBj17+3EpSsHqWWSs6x6NrSqtnakztXARhI+0F6eLpA3/vf6ltrBqHOAB
MpOxAKpheLR6oNKpjcEka7tRHVWnREvrDyhGYb1eD9ppTFrhM+vFhTSRzFMQDwbKnNObgTD8hkUY
AT035HeIzi9fahRbXSIHZOaDnItrpgnlog2oqYuwmQ52y95L5XQvWnwKF8BmZ0qxIycFYqppFrV3
9phMlzG14wNW6e5bhYcMeoxZFuotqyeiocgEFAbBTa4U1Y9K1TqXcz67FjR4r5O7zB8QFPNKRGjc
euryDyLQ30xeWt4qbBDA9si2baCQ8TT1WShXMVTasjzHNEAAXJaDC+glO3ire6eCOp7YCR8e4PXq
vEe4YFddU+PnPobYhXWT5dbjWP+YmkOEw+5SsLyBzFFbbbIXYWmRbsAxv0G6T04qqmi+NsbwoGPt
zbBV1FUAWXI4aB7ATVn1TxZxMc3JlByOfVd/BDhjfUGYBLEEx4zMg+J0eUOrpGyBU7AcM3R0NFY3
rMTptvQCSRcpa/uzLMudOy8UbLVOpItcVPav18/9zmtkPZb7g0HbHHtZ6pJQldHM6ao5jxAfVtsH
jXLsPXCt4GB37Fx5iMcsSy3A8Q1Bt9erAc7CQnlkTJ74Brmej0KCUyCckOb8H3qaXBC4tT6+/ow7
WQv8FG4E8DAQV9f9L9kotQrxWDJ3tZxPtVrFxDc5e9L6RkbjNmkYTHXyU5Hlw9uzFhqZiLdCWFk6
NavzMOa5xCkxkEBoh9E3wijy8UbMTmN+6A+8F2rYo9ggLuKMVA+rUNOYE0peGa7iTHh14VqxOZ4q
VRnPSWGasPc1VZw7s7RuqgTwyi9H0Zn3wtG6r29+20tqSMuRhur2uqokIw4zVcLeIOjqx0hKG4/e
G7PeNPidqrj5yjjX+OMIy+z1hXdCOgubEGMW3fPNVsaZXpsqk6opylXnEaq4/thWSXx6fZWdA0Pz
m4iOxhNXh71s8r8u/iLMBHcU3VuVwcwnRe6GsxpOi5bGocjp7gP9tdQqFuAV2lsj48dbO1am7yhz
5ltyd9Q52jkdizOxTkW26Av/4RT+9UAgXKOqWYrpdBjyn9B2w88q9J1LRc5x1ZMiTmAQGgVzW7Mr
Pr/+Mnei3Yu1V+dD1aa+liltb3qaFydkuSzGTzRPiR6KG/NuD7bIlku/8PVpz9CcWVL7NWKtFEkz
NRKiUgA/wwgQQZhdkza1v9K8wgVw6JCzchsgP748BSFP7mTagxGW8yOqgfkRCGRvLy2SBbTm0SBG
KOXlXkr0ma+PJd+Nqx+tfoup6qMJlqFydW3oPr39XUNxh+OuGYCG/sSPv74zjcBRc4A1oCtU/SiY
sZ2jBGFlSI6xnynjm5FCvGmUSpZ7hVC/mV86KBiBTp3ohsdOdYt0vfESS5f8KDSNg97j3g6mIiVr
pMC2NvbaaiSCIdJw09Vq0BXARYPowyCVaKZHHZCXwQoZYdSxGYw+SKP07XuY7GNpuhIWtjkPeIRp
NJATvMnxbALVEb/lCakbQ626D4mVZAdbeGfPIMiCnQt3KDFofaUog2ZPGcjjW1/37XtUo/T/RDiI
71UvdUcRdXethVlKQ9ncQsxsg2lQZyKk01rG+FAEpnFVgKJdOwN65eu7c28puB4k5AYDgM1NWQQy
sweFsBq1ffRulob5bIZ5/ymRhHp5famdsEqOS+SGx0LHfJ3OpcVgymXAnCYbjeT9CDD4DsDH//Cd
SEt5cyrMqZ3vFDB0Fra8zJxE9H1qWuG1AHYe+67RDh5I3TkADPi4bilnoMSsj7aEhFwSoPJwG+zZ
kgAvV1Z9whNdd84jEJvY0+o86Ty4ZuCs1MIyfwWFjsBvUmvyj3bGmJnSpJzAaxpK+qnJR/6TqB1M
zFGkvkHHNwv5360xGdA5BxJhK89tRK06tMPwr5+S3nMiR4p93IbY8GGZa7/xsx6Ss2wEGBDErQ1y
5/WvuLNhGKwsuT8kqGXs9jJ2gubqnDGHyICMqjjB6JpODoKTT1EzvH99pb23i2EkcECUNCikln//
V+CU7DRoauTM0V9RUTYGj3mxRzO94NFQ4tGW557WhSNefFjgvb7yzvUITJiPylx/4UCunrGz2jrI
1RJPsT7JTwnvwxVpOlySNmzdvJD7gyfdORkgXBm369xIW8wJs+4J0yYw0J2ph6eyDOZvIOudg3R8
78v94YsvDfwdWIQaRTMYxvgWzPDzkl4dnqUBYTKEd48y/72lGH7jXwSClDp//enoExphKNNQqM3S
F3FYn+GIZG4KWf/gWy1536pwY6q4oODhWXGZL+/2710yQbqX1QB3Fj2RhovZauKbKiFi5TllEJ/z
Mck/QDOtwv/hHCxYAvTASOA2s20xKNYcJjbrRgAD4UuN3/NgfNcFlnh+fTfuvkxuHWBJZBCbPgJz
WQCxhhHfLClMUJoLdQ+1Ud2blPIoyd7b+MsWpJdNx2JzybXDn/HHFKP9M+WeCVf2ZxZksmc44fRg
CRoorz/aH1Ok9ddD25/ECD4122V10vASM8F2ogBkDZHxjaGD+lWAnP0gg2r9alR59GnMBOY8sVVH
PUrsgfpfCXbiow2xRvbkzpImj3wHj06rF8UVLYJucu0Gv7wBA9T23CVW/7M3Grti7ClGaE6jIXK/
VkvjXp8L/chIb2fCQu+AB0HPiH+s25PcFb2OYkxyKzq7Z9At5f9W1L2/Siupe0+fdZv+T62O/syE
6LM22M18cCntxRJkgJa208IcXZ+HxrBHqxYWzP7ZKL9qJsiyMg3HAyzN3qkD9cRsmy+3KEC/PHWQ
hNreWJAdUj0VABXj5jLG+WfHGcUdYOHac7BLvnt9s+ydA5quC06cCdam0J6pPJtAB3zRW9IvKEfK
Y5Um0Z2atd1Bw2TvGNgLn5gUjObTuj6YQxoUJFygY2ZZ+mFLuvJTa7I0RNdsLh+GpjjSGtu76hzg
OH8AhzAEV68zcvDrMI3FsTuqqyeOxOQ5MV5TlWTrrlwN7RetkaZTlrF3X3+p2w+p0cyCaAnkfwcU
1WgQVcqSSN06Q3bCgXkANG2PJxtrWW/s8LMUuREd7J7t47IodTx0SJTcNgC9WZDBJAmenVLQFneq
pP8azFT3sjlUMTrKjKcmKA1fxfryoC+0g5ZgZU7mIlbNzGJ9OuzJ0Op4wFJEL6v0GwPXzHCHeJ5h
IWIrcIKSDN85qVPEB1pHGog7hvMlaJryncDTSXUbUljVa/osOgq9W4Ee5l7QERYmhLYDyUL/XFUp
CqlnjMT6ApajAMeEjHrgG0pf/MZgrDRgF0jJUzO1xa88nEmI9FbVvqeARmeXyWGeHVxy22DCb0Lf
BrIvVSUdtZfHXCnHUso6kmk579o7rUfe1KzhJL6+B7cHm7YC6C3kCfbEGa0iYfRdkm45QW7ceim1
I6/KYkl1O93Jj1xl9jYfJRyIPJoRi+rWy2fqlDy2O4kQnUaxdJ9nhuw6cjaeKCblSy5r07kLS/1e
R97nIFXZfU6KKfDJCJduzHOgncB87IBagUmBDtCDnK4F15ikoLn0+ivde8hFTxvKI+i+Tb9FaE2S
w6Qk1wuj/BpBAIm9InAk3bczqcANbgrsLyJoqvtkRrL1YNts4yejF9IVVP0WPM46fw6T0Ex0vuBN
aFPjTVmcfrBCK3LnckguuppGB3eetRfFmKrS3UYcZVHmeflNgTxNsSgXj+peSx5jtR1KOMBV0UK0
qJF/x5Yxr/m4MCu8ubQhp2ZMLH9aqdPYJ8vuxvIKRWOqnxF3gzEyazbs2WiIh3e9Nrf21z4epPZE
zyzJH2dLLYmKHSgbn/rOkO5qMx2DC87Dceo2waQ4fqRjf3cehdNop7wH44qUa1A0Lq2KToNU0IvH
weyTFq+owET1S1WC+zztoRqU9mx+ZRpth64ciWKhy5T6Y1B1keyBi+0rSP1t+ZxZMaqiwyhp5Qn9
pTw+1TP8CNfKanpmIfcijhZ61i8gJA2dsZ7Bn8RDxyWkG0D0WG51kzai22T2vwxQt6o/GKPFhLPu
Mw55bE+WVzQzVrKq0dbw3BqpGPxZblpYGWOfmm41G73qZ01g2me1iyPFzSo5Hzm/kV7dpAQ3+HOH
GL64I4/TPudFJXePOXSPyhdjL7+XmfDHbheYfeTP7aBoz68fgZ1NSFmAeufSBmBPLHvmr8JgrPBI
USvu1BRLMzdn1uJNYtDfJfzuf83Q6j+9vt7OHsQEwVhanI6KHMMKHJUr5dxKIk5uWdmpkqc7DzmK
lpkbyKH2b1/IzXPe29XBTboXUhZp0kXQjUn1euN3CFhwPYMpmJJQ8+ldYb1IDnwRQ9seZAq7Sy3e
LARNdJ3Wh7plIi9iMwNT4Mz5mShde4jKBPcNBumvv8mdL4d4DEUIwgzLzbDcSn99OQOG/pzHPcNb
lCw0t6vN5JlKy7y0o93+MoR8hOJf/sCXVQhqI7SDaWTSytlklq019wCjBEzn3CoMVwpCgW2lRLw4
CMt7Twb3nEb4QuLciGLJZmcyK8E8fJaT2huYOfudIlqXtmNPBTMdqaXtfTPmb3BZaHKTW6zi4hjo
iKXbWAVp8lxd8IwSfpn2zXPHAPf0+kfbXQrFL0pHfDFoDb38aCG3aS8XUXIz/4+z81iSGtnC8BMp
Qt5spXJqQzc0DTNsFM0A8j5T7unvJ1Z0laIquMNyZsjKVJpjfqPK4T5GA/1Oa4x+P8+2+X/sRLIA
khwDMqx27hhRzUApi2xiFavK3Ct9bvptnHT7xISy8PezWitd9F/ttcRwNith25ORNKhFz+WE1qAy
TtkJrbQoIslEzf36YBs3CJxbJPaoAf1W3Xq/hKmpzahqrM5+hpsHxuK50ge2LH1kKJqjQCX7A3WM
W+CPy5SVniFMJAPwLFnr+b3VFDWyqirxUDmZ6XfaUu0+N7XW9Ttrwj+c7kVEP8aGagXN1bNfY0V6
N4PfS1IumCz+d1SS6VqgT/l+6o7a8e7wft7BMnMoSVWt8kHxRqRWm6QtHhCbcctPMYTlDnF/0PkB
Nj7Na6mqJfFFiijNjU+xcVBBxa8mUWuBlyb2+98zaaU+2GmNSvhUo/aHwqTfZbXuW0mX720R3eJj
bDTIVlsIaOVsMmov6tkCeLxM4PAImRI9030xe9OplYvrZ03i7HKrzU+2UzcHM17ifb4sGcVmGd0t
Loao1zfhxl2Icz3FT8D6KxHu7Idog6WmpcuzmRWFPDmRlX70SjM6XB9lc76UkWke0TZHTfHsYHW0
O1F+xiAlc1e8hVt6B4yrTRzekYHpB7cKHa+Bv08eFHQW+ilxD5DHpMB+vP5LNu4tAFiU1eiA8FPO
54teX107aDXcTfMU75Az5DKx8iXARfxWtWtz0kBWWF66IGvP9/2uKvs0Sktodndm1BqDr9a9a8F0
1bsfxIjNEwzK7LVOpXWykvlhRBmfVK/Swz7pb8n8b1w1a5uQaXNXA1w/39+6TXCyNMza6hW4tUkx
3NPdks+2TOWRZLz7QtVhunVzbwyLgAHcMp4jOJ3n5bFYCCp0VFRDrZowJKwXN9ECAxXTQwddqQpg
siMf1Dcu8o3XP/PGyPDn6BautTH+rjOURuPEvT2I3AtNSzgHvamq0Bud6aiYUHQztH4wl6lu6XJt
nCUgs6vtysoMuagGGuiNOEnFoCk+DgcwMsXeHqhxXJ/axg7G7YuWDNUJao/nLCsA6i59QpSjM6Cr
O6XN4l1nGoceCvXf3w249FGG5i6iOHYeTsTLkgBV5EJsQF34k9HpzyLO9BujbCBqkARmNisYkYHO
M3QsWC2BqQoar5iVjcEoWuVTprk9EdMYp4q/yMY2H1WQ8ysjqmkRnk36On5oKexkfx/W8Om4oTzE
Iti0Z/sGbdnIiVQR30Uki4ca1YLXMXcsP3GWW9KCG/NeWcegknkA1kBgTer/iHuJegswb6C87Qpz
1cqLlpl3TtO+93q5tEGmea3YN80SvaSrNkRQZf3w5InO+HF9Q23/EKJFHiTYJRd9TbcdkkFyQ9+h
0RBhJlWnAa63RupTKItgMPbaoU+aOdBTfd6V6aT7emTaP6//isttzWqg1PGbsYna0Xq4/lyNtrYa
jK+VUKoN+s78HoSiXBvRYau8cYI2J8xG44bgBWbL6e/HaurSTIbYUsJ8NSoLjLjNDD+tDVxhC9AT
J2QFdHGsE1XJfCcarORQWnF3hwYyvMbr0954JAA7Ml8KoxD/0ER9/1sYzsuFZcX0zvoE2Hbd2C8Z
Om8fyrgZ/ssUI8XBaTE/zUU3h7JG5nqPOahp+NWSoNF1/ddcBofvf8z5wmgqyfMCY0Sv1OpTYjko
eo3a7Dy0WTMGxay5CA5BIfPc+LlBF+zvrwJCIYCtnED0ExE3er8Ybd8YckD57g5FbxQYTCL838jo
75g3EPoVeeN9mIc6OqDltwrcKd4da6FUN26By4t8hZoTDUErdFavtfc/IzPZjLEt47vccsSptOxZ
CZYi7eWNcS7DTv5u0vgVt0hr5fzb18LxEmXUYJOYE2QuJwOXadXysFh24iOKpny8/nm3ztjqJ0Jp
2TN5lc9qFglKaYvpTdxuZaPs+qmZjt0ySB+pEe8G72JrqJWXB3iG6ZHfv1/Cyh3iyh25UzJLSf2Y
pt4udhcE+irEOW5E75tjgckEKbj6t/wWY/zj6nAyqyqrKo/vRJb0kIEBRVq9OoEts2612zaHWukB
LhkpTZSzW6rKARBMiY3ebaEmHxGTMV9Lexw+YPbl/XP9Y21twhUP7ax4HZty/PsV7CMF93U7g71l
DuPebCLl4ORFeSMyd7eGWdkxQEkJJqiJvB/GKGOrjsY5Cr1UTunBSU1VPM6Q0uNnYWnya9rlhRaU
zkL3eWha8ZbC3MmOKOpVeZDUXm0FPBBzCobPyz6X89Rnh3igVuy3YlZ/TB1Pp99EU90jDtSlOb4v
ojCPHZHFshuWmcpln9jxr9TMusbnLcKFJjHSKQvqrnCGnegVOI6LY6VJoFNs+VVBtCc1sKzpGXui
KfKpEBXTUxvVbGcVPUwRjJ5ekTNmneOcYldtzWBIErviSS2MA5obZYu0nbS73SCmyduT8+cDXgxg
iR5VfXFfMy2fygdsfAVC1Shi7mczw2axxyPrVDhVCT7EaZLstOS28c0uMAPwo0rG0T6fhnI5OsWo
9HtN1Ch2NmpTuA+E+/MpjtHq9Fftlw+GUoOJnkdFfuncoozCxOi6H6S3XrJX1CZ/1FvRorI0lgjn
QIcUci/AkKP7FKWoQ3ZIGtR+r/bxCwkT+hNJjOes3+tYvflVpc2IR/UddbNUMes3av9pduOh2DgH
oIHWpqmqWVRAz2KXKKUdrKN/E2bmWNzzruPmW8RAPhaqzcmN833Z3SAXXo1heKqR3fDWH/PH+Y66
rjbiqkvvPDtO9/QTJh+98GVXLqrYozCwq8oCLUEnuTXwZRYBcoYKxFpLsyBQnr0DUq+l0Tlucmeq
ef4lw3nh66iNGTrsuitCXIV5i0UT2zfmu/EK48ZmUaRZ9dih6ryfr2skkWxzkypvUvdPLotyQnX+
aTTd5T7zzP9oayrHbhooxNeyvXFxb/RMKedRXoYYBKwAXZD3o3vWopmlkOkdMqKVh77W0BzxZaIu
JQUcxL4zh/oOdUi99xEkKb+BM5LP0vBIJpFrzf1J64xjmsjxdP0+3NhyVCrWRpPL+3UBoHbKuFzS
TgU1VeOiydNJ/pjJaTfRFLuxu7e+O66GXLpkATwrZxsuRX5NX7IuQYkotaGULjIovPKnasS1n0nP
29MzvtWZ35oeV7CpwUhZ4U1nD2aSzWUxuhAVYe7rBy4QLYwQJXvIFO2W4PfWUMiJkkSSna+aCe+/
cC6AnxFgsa012q0WvZ/d0GkDltjVfLz+0TYiHPJhOsmrfOlq/fJ+qGj0XMApJo9YNkeGXxde/DDK
ehC03TNxTKGGqTdOz8aQtCPXfuTqS0nB+P2QMS4tOO65MS5jTbLHY8D6TP8pPngJomi5NSk3DszG
ZlmbvDQvIGRdlrbqzBipYCCRnXo6T7ScXqquqL+By7aDhWvSt8Z5/j9uJsDJrOxKloJmenYzFcDB
HXvyyB3TVgbdoNtPylyRPE99EaC7LIKpaf7avJGvqNnUqtGwQinePhvURsLQHWxiusmqEUqMKUk6
QcSBcP6PT7hGI8So5KTA4N5/Qi3ua5TeFiU0MKX2aWgkgZHV7m7VkTvWaaHsr+/SjRiIojiUnhVJ
TB34bLwoj8rMEZMSdnnXfHPcSgZubt3aKOvf8r7ttDKRqbzTTaMqdn7slHRYMid3lbDoK/04zrIK
6qVyg77urL8/dnQI4efYbEpS+rMTPk+zJwuPoUw9rh9HBcJHaXj/ZFnr7vH2vKXqtHXk/hjunFCa
gWG26Q+Tuyde6ieJpR1noxI7Kyn0Pei0W+X6rZUEjMbjaFH8d851xoSR9LMTTV44m8voI0xX36Fb
agZyUMQNrO7WUCv7GLLzqoN/XpyaG2gcGsKXYT/n61zq5mQ2E6soYZNf34W/G1lnG4QdsgLQ6O9e
1mH6jrOVOwmecJVenWykxiWggmwMXZr3j5MaEdeNeefle2yssx+dKbvRHyk9A1SSMyfSNGZ3OYnK
QM27IHm2X9TUW8RndHtNsTfxkVEDpOmjdlfWi2o9Y5qmH90qt75mpqjHwAKbc58Ulf3i1Iv1FTVU
YnfbXgrjA0U5JzrwzNc/msIoEdUcXPEYkQvF310Cz9mH94GzVzoBLAsmXUvSnQOGXfVHJXI9vzGB
yPvI/Av3e78MQt3DYo2/pZiVzH5hjaoZul2ljkGUqsM/uZ6N8ogQjvWFehyPFBkKKvlGgnidqWhx
7g9OP4M9mJ3sV0npnM7R9Y+xEXNShuDPmr/ykKz74o+Yc7HtzE4bFJ0TPbfvizGPdrOG0vraICL5
IGlWAIn8LKD43ji7GzuOoivMIQj2SM2cXxO9RgCl4sSLH4ZVH0b+i12R9NR7Zmv6dH2SW4WwFUZA
iIuSJuOtb9sfsxSNIsCZGUqoYN53msltoYgp+Ux8zQ5UilnxebzGoEts88msjDe0b9qP13/E5Xwx
cwGfTnvCpClzXvgrcUKUVgUksRSNF9jAeIOoc5bPhsiXG0/15T2/ivesTT7ElSFLnV2LZWlWTmzT
qh5pDJ2IbpVTkbfy1/UJbY3iIs7kMsRGlcVawPA0FeE7po7aQz2PZoiKrX4L86Vd3rrILaHMA/jE
XgGyZ4GOmFq0iMBZgdZz5UcNiMtbPkyLHSAjVwwBEGtK6ChjiCeyWfGKu8BynFNosemi2W+QV9P/
srHzACuryecZG4HTyHZ+vb4Yv9Eb7y81yqy0nFDhI7i9qG9Sril0txqTOwSs+7uaWs3sqzIpfw2K
G59IKxAa1KEGPsxVPJD3lsvncsnHfZMpzs4aHPUwONJ+GhJ7Ca//tI2NR7cGaQ7aNfQ4rLPdkMgl
nfCFQUjd7YcjDoPdyYqwt6lsrdj9/VCwBoD86uTLCJW9P2eu4tIGK5BVEYpUd2oh8Vyo2mhfGPlN
GbmN7QccHSYGzwhYzvMGf0VYACKOeDSG9P02UEIt/ZoyY36MDDm+2egvNoEkeY391orkE/CXYfBB
+4g3m7KGeBAx0heT2Q8mkDCqPbtp8fTvDRAv3JddyDI+MqzLdEhiVVDaU+o299vB6D/j3ph+dbty
THyDNu9p1qes2GVxpK2ll3r65lmAcXeqJeVzs2Kxd4a9IKreKxqqqGU5oVOmxVZjQZ5SjTdBD4by
b1FbnT/whvyaxjpxfYGwvk1DYs7aQMc7JKIaXacvbbJ4t/A7GztkhVSSYVONpiW0/vs/rkeFjlfe
J+iqlG46BPq0VHsd2PbHyahvQXfWzXZ2TNYmPK4IdBywBjnbjNIrLCPySP+WKvumSSM5LoolArc0
up3u9uqzBxtihxu96qeVmG/sz8scBj4gBQfafYjx0MB8P1ENxIErCwrDnZGru7LzxA4achvEnoex
MLwQYI3tLWmerSkbRPireyvCh+eHIh6dMleQB7+b1Mzdd/RfQmH3K5ZOjtGnKopmQClRGR2Tpqau
0MoOiPD1c7l1h66kpTVOpt9ADfT9xJHKGWcv0iNUr0XOvvOKMqQNFHm/ZpwbtP88Ck3SH2h8hALU
ZHrC3IlHcaGNruy7ytSfxzxzv+hLZf0yx3pETtEZKN4vo3ILubC1XDQjgO5TG9qoy7QmKC6ni8LS
XtwW5AR4MkSqU2LAhuKV7Ys01R24O8vUnRo7TtRXLe1N98aSbVwvYKnZqcBlwFWrZyFDlapkRnlH
eGJ4czDqdvFsVqL5a0oGCRLbEcbAylQ9z8hEnjs9eu1KODepOu4sxUs+TTGKoEE9151+QF+7+Xx9
L2w8p2x+B3ISZJrLqkhcEGPmvYhCI8f1c9cpjX3sy2H29uB0vBeX5v7r9RE3rhfgquz/FX0DLeps
8/VaBPS8j6Ow40JsCar3wqBeMBV5eaN29rsee3a9EMujKIaM6dpsOnuArLyN8nQWSjhOtvJoJl7h
+CSjixqkzTR9Z8MtGAeARQKB3FTlHOaZln4fqd1UO6Vqujc0+o3Wh23n/Yxs9KN9U7G1RysfrWf8
QabR77U204JFUyeEL0tF7Q/doFTW3aw3VM2cngr6T61HzyXQ43EiBoia2MPNYOo+yTHFy1SfpwjY
W643r1baU1QlSUpKzFRIJffD0A5AECIpvtNuQSpJnxTz86AtNJe6xqueFTqloUc9i4RFKKb3iahE
vce8TNN25mDa9SPX9yQ+0qkCZe3KrFx2kVaA+x7MdvloEnIrgVt5OTTcslK6U5pX6Ni7VaslO0Xv
TOzVcFU8etBRi4+E/gB69HpGK6JzvckK8AhwRJBKXZW4XzfyqVVFV1I9dWieJoX6KuGSvEhknTpf
SZThMS3aJkZ0his5WCbQjXXpuS+GQUIFcHtwPhhgwb64Wl+7AGcQnd6ltdOah4SuKTj3JZuWXbUs
U+uX3UCzC3PLuAsE6zL4S4wjk99WUeLu3MR2uY/KqJA77GgyuYMNoRYIsiweBJOpLuCd6LGi+k7e
VP/ClMCXCUnV7Mv1zX75xOD5CcXdhemGfOp5zj50wnLp/VmhSjF5LxQ9/adAnfmglgOKkpM1HbAn
uBV3bSQ4q9Mou548Dk7x+RuTCJIZy+rscEZdDJUkszXRuTLr2aInCcDft40u/ll0Bl5nVCddPome
dHNxD2Ep728sweV5f/9j1qv1j3ACGSI+juLA7s/LeFdhR7iv7VbfT+pNR72N1QbjDF2buhYt5nOi
pWOXHKxRN0ONmzMA3q/eSatOStwrF++wcFAehYG62PVvvDFBcKUEMVwya8NkvWL/mCDMPJHKcjDC
gWvzGNlqu0PaAG7GeEtpfmMkEnOgAvzDLM/lX1Nho1KeYSEjwW7vWmFln4SaqPettJJ/rk/q4l34
raoHUMdaYWy8D2eTGpW0GfTYCxtd+bSwrHfa2H/2+hQNwcWIbz0KW8PpNNZ4EJjhRdtXq8waWFKG
xSkeNfslEWZAMKEFXhYZgVkut+w3L1Zy7aytmQlxJ4jIc5FXnEISK1IXMHqRU75Gg4jAVylYnDbV
otySn7iIYdbBKNghicBrdFFoxSAwtgpkBUMrT9PoVIEjsoKi0st9q9u9DJa5xW9vwJ0j5pZMiqde
LtUNsbitBSbe+82CtHh4z77notOOwNbUCV3a1o/xbDrFcQBt2hLbF9V9wxV6I7L4re3z7vVl2oQz
Bhr7ZJwXKZnJ7V0C7PHCJHft/tRqfbHsDHpoEIOhKQyAqvAMqbTUggPnycrYaWKIfvTVqIfCkZCX
EzePX5s0GcE3NH3eQ60vxK2a10Vox8+kAENbF4Qstf6z46u4C8+PghFsC4zxs45q809nMP5agXwd
BelDqGJAP4m6358nT4eths8Gfq9VO31rytkGYzXT449RSHq9fna3ZrTSxID0UX64OEy14Y3RQj8j
RO1k2hMTy/u0SfXd9VG2jhBCJx58m1Vm6PwIEd2VJckKuzob8yDHC+dIfbXxI4+a6vWhtg4QST24
EGgrvKRncZw99jguAmAPe61SY9+xBuOfhnf7o5Rl9LUAlZBgdxR3hK7RBILPpm0y38gAtg4QQD2U
x1YaP5N+/wE1TK0wyprdcAYfuNqBUjaADNYPGYXcSlFDzEhvzXvjQ1JK49SSEpir4vf7MWdEzQnN
dTskpXF3VVW2JwPR//D66v6GXJ4dVDIs4hQuJy7E87aa2WmukqmYvcUQrJp+Vy/92O2JL7KXEkEB
sc9IZN2d1re9wDrKRsITz62ie0bBFAjNklp1G+CAoljfOoyRnmWEEYoPRDyOA1VbxPzBQxYn+RA5
Sf2PqC2h3C8SYaxg9pz4x2CaJTG2Ui0H5Ha9PlAt7MHMSMFkS+JfgdlVrxlF2Ix19EVUTvbDlXn+
ggu24e5Q9pndk27iExSMXTt8U50ZjMlkjuN/ozDrW+j2jU2/CiAD/VgFHagZvP8i6ji4Tj5iXOa4
XXfU1Lg/VIOhHGqRV4frn+UimKEeQmuOVx5VQx7Gs6GqYk46W8GEeybWDgCDeH5vJtkOUshytPSS
lAkZsf31QS8Ll+uoVCzpddKPv0BhUMLNGwvZxBCJHuVAXl6RDtC/eak1TbtLCSXjoKKn9zgNrfW0
9Hn5qFDQeBJ2noX24MEhEaZuf/OQ401u5HMbx8Fi1dGrgcbPrzu7Bni4rCVrqAXoil3/FynW8nGO
p/b/WXfSCTgqOgnxefCcGb0j0tb1QqVGoy5DIKgOoiIxuwcHQoMMM6Wv/2uzHEHx62u/ccsRiqwP
BAnBSp5+v7c6veiaLhuiEGAyrR5PeLtl8qJgtrNqP2a1eiemwtsLLZ4+YdT71yhYvjzlB4JLNrh5
sd/w5Z1zlPU9gktLho3w0kDJivJUdLJBzUorHjqvlPtejvqhKSz9Rpdia/YA8ujHeIRkECLfz37W
7KzQ2pQI0HW7L6ucw5Nl1CpL76DWp/XVrtWK3ieBHIPJUW+iozfudywhec5WURh+wXry/4jime/s
RlURhebK3kUur6+eM7fItJ2Qi/48LbpSkSF27c9sGRM2Xu7821qJeQ+iY9QQTV6M6SRoZH6LIpMg
pTLT+HmCHd3c2CZbV5AH53zl9f8WBXr/Q+cux+B6IHSt0q79NumZA1ggm8nDRyMebzzyG0cOrBvk
drqOaw57duSceJqULiYN0EG10ikV1i97UuW/13f+xtqTPwEQAKZLseZ87atEK1RFqXmA8sU+obyl
vSazEAc1MhU1EO1f078g9tIPWxEdKO5eRP+5Ibpm7BIvHPMqOvYIiWd7p5RdeSMzvJS7YCAwpoYO
eIvWxG+bzj821aIjxRFlBC6VJnDNKLTZdqlBSOMbnlpK/eJF8/C9103EcXkIxJtepCYOLp5J7dmp
0uYuc5p0+PsN9O5H6e83EL6eDk6XrYtZZjcf0IqPPuoYBu9bNVpuBG6XlYh1AUAr8JKBhiK4eD9W
a1ROVzeqG05mJI9jAu4phZzrO7XXnEpumwCiheFzZFKcSSeKVLIq8hubeOPEcLGZVPnXqggP2/sf
0WTtkitNT4TPc/to2gp8tK6O7lDtveXmtzXUyjajQ4kO8UWYX8mlm62SnVWbIv7Vi0HusSoXXxy7
/nz9zGycTDYuWP2VQM6NfRYeaBaVtBTsXNhbvbkvo7j+tPSJc0NLZuNkMsYKiAS7fFkeXlwal1ZH
1IsU1fJFTUR2GvFrek5Z6jjIPWl/vz6tjWdgpSCtPH+eQkrS77+VyErhxGrlhnUPTNl3xjb9VkxO
Nv2TaCWQK7P2krelK+SnqYCiGwxoqN46IFu7diXF4uiDEAC6fGc/AtFmp2+r0QlR/hy/0ZuLjh3m
xL3vDkaV+REpQOJD5qsWGhJddw9GYLmbXaxObpyfCzwGicZaWuI9XrtU59fvvERoX0nVCr2E8mcs
XcPXrDHfZxoqx2VTiI+zXJTAQkroxnP8+709SwpgS3BmV30TFALPDo2D5Y4zxq0duk7jLHtz6s1D
i0eq6+uDbgwPiFw2nW8gBnGqPSP6nAgn+px5zvJh7vPo1hHeCIbxqlkRyVwiK7nx/baISLGSoois
UC+7HqMjvo8/QnzY2ciiHLSma/Zu2S1v1zfjxhlDItFBSRBg8CVBmgsdkHxb2mEp7W/t0lb3cBGS
G5WZjSsDRWkwz3CisRw674GSVhYQvJmaSLG4L9WpRTd8lvN3/Orsdn99RpuDAdKg+wLAG6OVs3XM
4tVhe6YenZV1WCHdcrcaxO68fjT/PlqnAg1Ok5b22u85+2SdWtpRYU9WSBUHdEbZiMOsWvmNE7K5
TwlaYZPzLCJSeBY1T2ppjNGcWeFiTm2+d9WqRPmnLLJPUatlImgXLXuQaZ3lAY6QyQfZAG3yq2nE
EblSSxSZ/36FoXuvfqN0zy9a2p5T930x5+xUvU7uBwpLtT/Cu8t36uCa8sbTtrVDYa8ArwDwdlla
pFZpTovb26FCey8Q9JICfICLGynR1q6BdAvgFmIxT+nZpzRxGRqqmlFo40PWM6wxyM12PoC+kf/H
8kFQ5z1bcVFIXb7foEgZNlZTMRR8gNwvvHEKvWzydlHcaTeG2lo7tiY36G/Q9HnUmaSdsjQQREPV
Ucq7gfFAOk63LNs2HhP0VtbiH/0BHBrPSwYepRIXPjhHLi29HwIr7SiIFiFGf7FnpI41oKk/iJFs
NI7KpcCsu67ynWGOFLWub83Lx5xfsoL7VhlZou2zte1jOuZuqlmhA4jqccjzAWSlsOMBk2infNBn
od/KH7aGXOFP60lY60tnO8cGsZrGhIihDlPtBG9pVYSBcnWIsQC7mwx5q5p7uVUpDwBL56P+tmU4
e7opog+l4aZOCIFg2GVlFx+oJ1n7qgNReH05N4eiIIFw3Fo8Pu8uG5NqgJC07LBQ7BLWtIpnG5Kl
h7bP1BsU0XWZ3j/GzIqeD9G0Qwx7LiRBBEajGUO10Gg6Z69G03CYxfCmpZO5zzOHkmjiRkhntRg0
zNlt0N1Kh7sYn/xv5ffbNmju96dSzQwlAf7jhBPORGAg4u4FxyztXh0ivIBbbTwuRldLP8d5KfWN
Khk/IFtzC6uwteDcdVTDgKxcpokDVLnMMmMnVHutPOiQKwLTmIuTptOvv/5tN+pgK7iQr8vbsnJU
19/yZ+ZWgzCG822HgK4RUEUATP+vyJKZpMVVPhcgGI6KVXovXTfZ4TRV2N1LaJoPS6GO951rtEeZ
DtknR+bTr+s/zXT0y6/B9kZABjlBhIfPz7GZuUwdzGcY5bE3vBF+NebH0So0JTAUw2kP5mKjYOYg
WqY/wOoRIKVnZZ79VWFNO0wJBp6NX1ktcl1pDhrQ/tg0StU3D1ZuWvkzEX+f7tuSv94fuqlO/cHJ
219g2dz651zZIj60GgjWB6FWmf7QenR3P1spGYEvMXZ37/R6iIELzWq9/JsUXl8Fdm+iG6dY3oyd
jm3E2Rugn3bcDcYsjaPiGKV2Eq4mjMBrItsM0PeW0S8Hm60SxMGEGFtAJzvOHvth7JAohZ4+7QY0
43mOzFq+FXaS5QcQ+WC4khJhuiBW0BcJKleWYkd8S0+iR153fkoyfaBwr3h94fdd1t7JOR0jP4WT
MPnI+CNghxyS/uymNR2Urm8Rn8nzWSsD3Uh7Yk/g0S5Io2n43ln1YAepnshkp7aS/7NLo+QZ6bxW
3uVpq0WnOGpVfY+LHbjtPvbG/ksujVK3dw7FcedtGTstPlRm70T7xgDYvZ/cdMYaAgztUnwFnuE2
D1OWatX9mFlzfegKUoLvY11OagC83R6CatLNep9WEoGoGtnP7qNaNEqBzugyf+taqzJ3MD2KF4EK
vfId3+76Q1znhrqDVV9ZY9gvvdYIX9qxaj4WM141QWsa08PKjQJNMQjruyN1K3rW7J5qNwp37VfL
bod8h7ww4DFNJKCwYFbrqo9SGqq/6I6oA4ZXkf4FWn/yUzOkR8SlT9ND2ULWPNoN2+cTBNzyjRaH
0/pU6/PERx5G+2eOdKV/gqw1aX6n4dL9QJ/H+GAN9jKiFmVmPyTypc2XJC6K+Ui9eXxAN6ounxee
hGSfxpae+dmQz70vLHu6wyRniA7jUg9fkILRvd2sK+MnLbKse1XNlS/ezB80i+eZNzh1ykDOSfRv
TVpn+WoX5cNuFPOCIoKnVY7ny9RJlgCaSf1W0suNA9NsjOeOIsdwbyO/h6DhzBx9o5TGHDRGi/VW
wv3y6oyVeBO9K/WdV2Z0LlTwOvI+j7rSOOZKashTOsjqJ1SrZtxVmIV/Lz2Zt37uWZ3hN6Sjh0XY
6VuKbMi30sHH1rfVAgmtWBm917RPVI2+V65JPx7k9FFpFGLBLGvS3vcsmnO+bO1UO5gAO70DMod4
viik4bspiuixJoOjkeOlZRUKPMrnU26UTcSPNNPHDMfXH2J0tXanac30KuPZTnY49LjPNvpx1bCz
u8lwPk5aVJqBkUbSOtBdh67QmU0iyM6kpn41eoT1wqKw4/q+gxERKUFnC2feGdCmAfYlFkirqlnx
iJ3pkF+PfeJFSGKMFpGfNAzlk2M2pXNPvU28loI+35s75wWGnr2MkketyzT7y5TN+YlgFTh9Wic9
SN22mEZxP+WxET05epp2j5nVOHWAwqR3T6dcZPtY8ebHxlOn70O2UAODOIDpQKa15scmyYX6vCDT
5HEVog3DTVqY/2m0QPIAvqo33Rlubw5HGpH9w0QhwPYLnLRiv0b3BRVJoNziOc0mkJTR0OKIuEAS
8SNDG0CedVn1dcSrEcKDKZcRejm1uWfZ9MUHBV336DRETT7sJRWlmE1Xzhbyb2n9qakrDdzxzIq1
1tK+9G1ej1+0REbFPuZ6eVqkyBzoLor6zW7c9glBXWEib9mrGtzuWsBqpSw1+6hbL47vCuE8Owij
mfB9UCZ70BpUNj7C4BP/LJ3C+TBit3vsbPb2IeE9ACza5W6g2vB0AtTA2zmwDdy3dhWyhvNX7K/y
+RAbwNnu60VL8YGJp7T+mii90I4mDPWXRM6Vc+Dbut4HHvtZBridDU9NVMdTACZwHB+b2QGKhiqM
I3ZG2i05UhEoAPpFOvelb7ZqUgROXQztoch1Oz40FeE0T5wmi72hI4hPQKLVB6vE3SxI4wH015Dr
1n/SnITmV1IvEIAni/Mp5LF5Z2zDfGcu6k8TyJfvmiLTn47TGc9FiXYMdMYq+5H23fhDzR072zVD
3Dv+CLNA3Y1yNl+olGcgU7VFhSTD/vvKg9yXO0/W87+e1kYvgz319/VUzb8m157oGhezfB3Iu7kn
qkkIH/fD9uuoLwWmuYWydIei1KpXx+ibf5tIS1+oJScY3uRFs0f5UsMQIx3cb1ZOzRiD2yrNdxXS
Pb9sl77AXaQmQx1qsqqT3Tgk6lPtKnkbou+cflikO9pBDqI88sWAz1yAoFTyivB245CUsKuDTHXK
JhTAP7MdfW97fhC1bX1NgARFmENIR/X/R9p59TiOpGv6rwz6nnPozeLMuaCRUunLmxsiuwy9Z9D9
+n2Y3btTogRpa3aAHqCQVRlkMMxnXoOI9/RztOnYoKSFcZQNmfChRQBZd43WQGU4N43oXs/LOnNh
tcTotM9964dDx3lmZNZCKbjvOz4Z8MA3Bf0Wupx9NC2eVKbJt6UOFz0gqcBLSO/17usQVUr9aZrs
4iO9xVGCilQhylMaMSctzkqSdRBzHR9snCYqzg3N+ToOc/1Nx8VGDziKCvnLPEyNsQvbUMGrIZ5l
PeibunxUraL9oqG+xyU/qv2DkFr1M/WEfvEMrROTqw3kL26l8vv2dTUnpt90E7AXt8+X2r614Epr
cMO6oXWzNk+QhUD2DVFzsyrfjEs0GZS+i1x4YSeHB0JJ67NJspd5lNjC93aJkK1nz03XPhNCqtwv
eVLD2nVSp/JnSVq+ldYgG24lMFnxWyAK5I6WOWu3U6/aqQ9Xf1aCSconea8ORnvTKb1l+FKVDvF9
rlrL23aoGn2PhyRrHNjT9LHNwVN6olct4cW2k+V8kYaEO2uB5gJFMjDLI16oHzFyW+YbA/VQcv4o
XD70UcxbOuBq3xZVMiqebo5oJ06zVkgxnNxwMb+Xfde0ny6HvaelULAma30Mmc9Vn3WTvA4Du0GP
M+VQWIV+yKRUjH4vZ4AZtZkUyI3kMLrrkIS+T4WlNFcSsDOpBzJRCGQRZYJQ2ybxsMXlnBtNOTi5
swZpUfIMG7hwazO9pk1yZijAi9R6UUinG7bN9TiQi1zqOYsRrh79iDjKs8Kwu5n7+rcVf3ghBPEp
6ugK1eVtBltpclTFY2Mcyk4zghBt9V00FtGby1/uTA1gFVSjcKtSpTrp7FZ9IWRRjcYBDLG0uBBh
6o8TZ9I7LRzbnYl08LfLA56bQYCtpG8QxSFUb7LVQW+rYswdAJnElYEy9Or9WFooeeXZNV3RM6ty
FXSHz4F1AS5Wm3rqNEAUxHZQ5+iplCZY0JQOwnoOy5s+lLo9anw2Pkf9WHI31kp8zYnjdGrX9sS6
IqkMoN2wedMi65IyqioAoX2k7yw5Ce/UHGyt7gyyj5jefKWmS/p7JvfEBJlqIEoogOY227AgzF8G
W1WRGIyllxqBwxDvBp7CNZdWy722FXLm9eUwDJ5Z2PLiZl3X3TehJoPLKnEBDOYI2i0uJphD89yp
/aJ2eCC5KT2O1NUjeWj8VuZO5arQKqyIGtl5mbV2QZ9tlajycyuLMLTV1f6THg3S9GksGzXzar00
Pg9ypnNQSUkGsHmpTYSbQ4I2GVXxFAf2AkbN0vY1cdOAqAzJQJ1IQaY6fXjLbwmXu1pfT3oie6X1
45rOTIYI7mg/heBO5rddY9lJIA1Fbe+nJo+f21qe9a+tok0aRlYqOukElErk1RT8UISJueAiP68d
qXBlCGrh3ozakeQoVLq3jtNVq7706pb1mBaKmG6AWqgIfCTlRJulKSTTk+U+FL6eaAhq2qksKXvK
yFPmD1JkmLvEmZTSJwgqBUItZlPdNJNFyB2palo/DqaCkAdshib9YKEzJ7k2GqvJHbzlpg6sWq8R
HcImHGsuDfrHB50U/mmZwNh7qdlrwqtFuixepKEg75od+AZqPrP8PBX2kD8A5zbeLYaTVl7swFoN
hjhSikBxogq7b4TfAZXTHNBv6qFaXqZpUT6GKPtwFRd1Hd1LitWVLv0t7h69qAp0VZIiaffg+Jpn
4azQLRRJCoc4SZ3Wv4gSY6BihQPHk2J37M6htNh0AaNaCvqhTXrPQjKKWoUw0s4ra6d7I2l2wc3A
PdbvpL5hDrysmrX3ZW3mInILxxx7t89E3jwWYdK0P9OlLT+ZcmKSPhj6bN8lih3dIyOKbSS5VCY8
kDvhbdNm2Lw6pWSjQCnnVXdfjGpn3MySSeICVbv46JR5Y0LjUA32ASCAT8MozNu6nlRn381KCrm6
iObbPjfayq0TIxz2Y5Eqi9+bdv5ZJLD+ECIc9NjNp0x7J4za+UKak76bnEa9i2hESp6IjSK/r21Q
sm5blZJzA0NePOT6DN1yzBYrvUEuvwu9LqNRsOvzlMChAIxc+Xhuitplq8roLTWq/ZjFaBoBSi7R
EuuaqKw9cyiqF13HLY8tmDvf9KiIR/bNUusBwZZMPzKKoKegS6AsngoRxkA1sRreCrnUs3s5R6IB
HuMcftKLYilQ4beTz8SIVu6ZubG8dyiL/xyWRl6CJsqn99ky1WIvQTfvkSXX1t+ZTkm2y9rBfBst
/crYkK2eQlBplI/1kDcVjU9D+04KsEgP8+iId2OJsqs7QHGWg9xOmgwaz2xZ+9AWCeWeAmuKXQVW
44eUm/UMwwWgoDtohVZgKmDMb5G8a0ovpsaouho2BsXBqct2n3SF43g9ityVJ89OJHuE8EV5NyUA
1dDdkhM+lughHi+O0Co3lrQwSLI6dFxZMptsR0ankd3hJs1HlYydNsaC7oYSTndCHUTq0XiYChjB
NS1tq+rH90PS2rQ4HbV7n7aVpfrACkzTUwyyLzpPOc7NmEZ9jrpIV/dGE01+mA418mN0cWKvjzr5
kLXaNARF20rCy2bQTYdJjXAjUIYwfSbnNr8WqojbK1fEaVcFUT+49VSqgXJxSxwXTnMFljnCLNph
WUsotII7Xx0i51p9dv01xxVphgGwxaVH7f1ECkaxSpKSJtUPIGNF6o5G1z05ZVq27Oex/EFXvXya
u9LYZzHioq5jprW5ckhVpBO19MvlgOM0CgA8i5ipjOQfoen2ne0Fg2mLGsgBi6Pq3gnJTyVVFbfU
/aw3lPhSdBQd4dp6ke0vj3wuAAAy94o4OdOZ6/OmU62u0w5dq9pvJjEp5BhzsdOFXT6OSihd6Zmd
fdPVAxqYFiqi29BKj1E3HOtGO6yhnls5feXbjZbs8rD6GjqF+ZkUqaBW2Q67yy96GtMhnU5AtwLN
odpsA3ApHSAlaqZ6MPNoQQLLEP6kZjZVLXm+MtRpiMNQlK8QQIO3gV3h8QqmtJGlqRFpB+AOi58X
XfTQc5g9Ic6d7jKNludgWqZ3+f3ObJvVapJolbo+kP114n/pNwzm3FViSeVDrzfNwRHhN2OWr9kX
nFkt0FCYPmwYcV/a9nHrIa4SBPblw6T0ZuPZYiz+xGa3f0Dr3WmCzk6MK4zWM5+N1QJ1h//AEG0x
rYkpEECPtOUwZ5ygshEnyCiVyU5IdnEFsXLaI1uNm0FqOMTBFHs3nw3rRXWoDKEc8AZZgqU11T9X
abE9nDb9tkWRwSO/axEfEGT5yKdeOZHOzC0yUSbqF6g+gK/YDJ/EWW7ltGsOAypwQTsA4c3MNCQs
XVJPjPp/sCHApaxh+KvgxhafU2R0wopeXg6D2spevWQVMpDJcDCMIb8CAjsVxwM8wOJcoTdMMMf6
8eJsDXMsDWHKhyKs2NmyZHUvq3x94ypj3H5zcrxyEMbSytpNU0dKPVK+qYcp2iqPom8yqI6WPGCT
PDnlbyeXPBpZJcKBa4t9Ow1603emIPZCmjQx3raaNv+pDFOa+aNd699qhcLJlZ165njgpAcXhfAZ
DifbzmCTw/IzrQxSBmiLwyB3kz8vGoaMRi1uV/NDT0BbvXw6nG4jKpsriWzN8wyU8o4/QOWUk2Is
i3YwwqoPlLGkpzTSZnAQBfz9oRgJZDHVFpyMtyc8OEozCXNuFKU0Qrpro8j3qMWYc5AJhAKuTObp
sceRB/WNbJ2DCV7a8Yuhq44RnGSrh2UAT0/t0HxYet24cjScfjJQbGBQ4aABtALMdjxKiilnkzeR
jKyRnDy0BjFuohbmvTFDJx5kufZmLVdeLn+zc68G4Q8MIaZdaM1uBkVHMrT0RJYPGAQWd53eZIfK
EddE4869GrsTjCIVlhXYdfxqNjQaVcc18gCJyH5SgTnQZOu75yyL9PdN48ihO8cgVa/EAeeG5ZAD
oMMKsbD0OB625+hJlkTIB0Wr5TdSkiJYkxvJbqAJpntKBj2B6CAdmivjnkHTQEphQtkMiJOxaI4H
ZiGp+gCP6UD52lopMC2d2by1l08o6oOpacbWCP2OEHRXJxOyYEpfFH5WdtY1O5fTPcmTQM6hP796
0W/vG6mHf6IUDRHovGS7kIL2QZU7I1Ca7hqG6MxQCJVQpVsjg9OrrbT6PinW9oze1I9hYvePmdKj
WFJKavC7i/b1SjFBYGEeyNVyPL3Qzbqqw8jkoNIXaHwpNOiHGVWhXNmRp5sD0u1qIbuCWjhsNstW
neI8KTB2ORhTWt2D9S/9eVDlK2fZmWiVYAAiJKQ2EKzbt6GWWUpGrcsHc+IigE0DvWY3zWmq7uy0
qQfP6EX650wFjVZyV2bXNucrnHKTpWCts1YHVc6BkzUCOUMXkTkrRHWUId0OuWTYK1lJzk/nMa/J
aOdRdoGkq28RsKBNDk9U/4ZGnPPZMWvtm5xN4+cQW3Sseei1PoqGkr03xauc+Ej38mumjerwoiqC
elJL+96VBTDag4bAwZNGQvSSxbbxpVaTuPExWpc6z+os8bU10uVO67JeQrsOjodfz1RsrmzWMyER
oN31wlqFjE/sb4zUrroMsN9Bw9iAWtuEOLkU0fcl1fbgmYmby4t3u02ghNlrg0Dmo6/wr/Xnv8TQ
XaGppW1CzhND3NI4o1OvS3ntSUVcH64MpfK7fv2yr/xaoMEACEGpc+gcj4WgWGFTlJw4h1I6fh0F
vcdcsib1cckA0ntOO/V3KC5gViBFSfwF9OQobuGOoabX0/JWvXSs2upzqoez9dgAAfZasMgvU4gZ
/PfWyJ17eew7eXLtJjZNCkWjgYDhYCiZj3CFET918WTQJW9rUXnT6qnlRbkZRtDLLfnLMjsL7oWo
hva7KZdRRlXrpp18qTPzzpNWtpWLvxiUanlpm+hGTPL0yZDUGJRsYfJCfWHbkR+nY10+j+PY7Yyp
H+ZHPSwoXHRIuzo3+ugk2nOjRinXaTRkaJwQlNYHSnpJtK+oh5g34HJm3PpsyrwfLn+B7Q3EB+Ae
UOjF4E57So9EUiWX2AfikNi1jeAD6mp7LQxFfjfQbR9uqDKqn50qnqJrTOCTO4ihVyT6Sm0nQgIc
dvztMUtRdUkyh4Nmt1Hm2XGNi1I8VtFXucqswYtxDJFuzR5F6YPSS8pHdieK5kW+gI7/7VkgUGNr
ybRygLKuW/CXJW+JFBQ81fZD14WDXyGh4KZKan5zdBAMZl3Unm510ZXD+/UFN4ufdg7IODByYLu3
yFmMAij01ZU4jODiBlJy03lSCupwiLyNiJql+kT1N57DSn4opgjiRBM1velLad2B0VGi9Jos4Hbr
W+gJrfcJ/SyCIP7/eB7iMkkT1Crng15WzlMkpPRgy6PmL02XXTnVtlcXQzHb6wIgA1BP8Lw5rFGS
3XGh5SPSG70v8tsauN3+8oc9Nwp6McDa0edC/ntTDygyZwkldZAPSy4KP14y2MZtfo1fcmYpa9St
Xr14mLwTkL6ByNNoZxzRCQboq7K4jC6g3QVWIxRfzVZreug1VdLcOVJjPiplOV45tE/3MU9AzYxq
IfoYdHiPv1w1duB09Fk+iDEPb0DYJTcNBNxdYoXWIdPa2avMaLkSGJxktOtHpM7CDkbtlPRxE+do
AwJ3+Yi4IjaW4HHU0MKWVoLTHO9EOcmHoc4anR4F5V1FnTuk+HS5uQNfF/eo/NGLia1IssBFopNy
5dlO6Pivz4ayAqQG7paTayyPHLQ64n455Equ3lXpaK7NI7v501pwqQHEMhQT6nA0avxubVKAAXKW
8iAPrR57QKyj0gMFiiTUXI9l4sJlKtSbtie68KQeq0zXROSr9bSevMQL49H8pGmdObltjfSML9Sm
ezZJqidPBrTxBU/hrkZXuxlomFDJfxnZ/U9TEaetG67hi9v2TVG6ciSPP7GxSKh99laauEZPe8DN
wdU/66jYf5FFX18zrtoGeOtUwRNAMYbPdCoGqpt1mDh9txxaQwkfZaO07os0wkVDXzLnewkK7yce
xqLdWVVrvr+8Q8+cgpSdqcEgB0Dp9SRWhkGmduyf5QBYN6kCa1aNn1mENoWrZ4U1reCq8KlJRZp7
HYdj6a9Bw6e8n/BuUPSe6vjlB1pz5eNTWVNRqKA2uwZA5GbHO0mCSKA7fS8f6qKqkl2DmsOAHBZ+
bIqGcLTbxxm9IAWEV+HPupaA1mURXcl6zxzE6M8TcHN4UZffXg2TLpVROLfjoa7aFAiDPAeylIXv
CPzqK0fkmZMDxU/iL4r5BMdbWqfehSHB/TIdFnoyT02f0Voumtobo1q+LTn5/SJL878m+b++Tf8r
+lE9/zWf3f/8N3/+VtVzm7DTNn/8n6fhR9uL9sc/Hl7q7h8cCN9f+qQq/3v9Jf/3Hx3/iv95SL4B
nal+9tu/dfSPGOnvJ/Ff+pejPwRln/TzG/Gjnd/+6ETevw7AM69/8//1h//48fpb3s/1j3/98a0S
Zb/+toiH/+PvHx2+/+uP1fLuv3799X//7PGl4J8F38TL96rd/oMfL13/rz9Aev8TkIwDl01HQBxU
ifrHP8Yfrz9y1H8Smq8yn9Sx1h3Lj8qq7eN//aH8E49blg1RhQ7FwOFTU+5efyIZ/5RZS/Afqdus
6f7/ea6jT/XvT/ePUhTPFY2cjt96fFysW5STnuoZ/SKyz5O4RZrQL8/URQqolu6Elb3XelSei58l
Xep8grRb7kX+UpYfc+vetoZAMWknYZuOPS3tfnUfq20gT/OVXOI4TVqfCrzPymhYawlQDTdXfV5N
oQ2G3gmEbEPfIj30xq53gi7WRAC98WoP52QayLlgcuEoQj2NT7GJX8HVpQP5mokkct5JbmOWRvGI
8wBmlQP2EZobaXrb4ipPndcjGUix5cpK6R39D9COStgNpTuhQPYINCxp3SJChYW80+jow8md9EZp
4v5Tg118GyDfYgP/Q2MALPmkq5/raSE0jIZ4+RSnvfEVe58p2ofOPNf+YNtj+q7soEwFhWosYEKI
PMLd+iZm0OWiUxDeBXiyN0e5zd3aaRP7Fow1XzNPyww930Xt34ZrAQPFzHzZ1ZOCO3yy2NFeMiEJ
+rkkcH7Pgezv4iKSTbeqNSASVV6O+6QxGsOdRJl+ioxC04AvxAq4nbRMsfmhf/+lIVGHfNARJdS0
WwH5KmregROB3u0nmb5KHxqTg4ewE/a950REvS68ZQQn06Eqe9DX0Hw8Ur7lmx02U+zSK2yc2wxm
Vu0lBR0bF/2RCiRnNM5PnWaLOkB3kunVV2FEd5HyynTRoCn6IAJFHbpYKRqxJyTJMF1Zzo0PYmmI
mabKBgxNM5v2dD4q/U2Ek+SjQkR5TRHn+NZh9dKyol2l0Zgj7iUs3tw6Ik3yqZi1AIxKdwCS7jya
eSPXbiUpuoR8xwSOVEodtPlzodYevCG07385gP7e6L9u7NMFTRcEYxC0oQhlCeeOn6FTo9rOqS4H
VWuBRc6THj+QFaaU3i5WCcCklsbCcMNJbpDTpJzZ7S4/wCaexCgBKAtVjlfNRQ4xY/ME0DukViyZ
HIzJqL0Ht98948o2+rMo2nsBsB/gYFTugPE63kIF7x6T7RGGTlHSGo5JtIfe+q3SOo+0SturPBH0
7bXlt00NJbNOZhn9klgJ8wdHb8UTML32Shp+nKf8PQpVSWIOfMiQFT+e+miK1DQVCcmCNpV3c1Lm
QR4uWnBlfo8JaOsw0OBZZiRXqyq1tckSqLGgnxHyMnWV2c/OYBtvRdvrPxQ98nGQ1h9hcXzmaNb9
Wo86JEOyaypZmzV28gSbF7WVSkZ9NFP8cVJ+WnpZ+1UHGCUl9UfO0iLqCGcX2dbySvNts79Oxt1k
tlCbK52gWvEHzKVul9qUbtNG/9rEDQgmkGz1rk6j+Tu0LPxiCrmany9P/eZ2eh2fsBIhcFQ1sWra
zLxUkrRHyLD4LOpoF+pF6GF1IuALdPmtRUv+z8vjbcLqvz71GlU78NtWa7tNGJtUUhGqiyn7qoMN
uWRjDd7Jtfohzk18PKwpPRh55rzBNHV4XBRj+jGbhfXOyCM6jpcf5XRto1EG3HgtNBHSbJUBK5nD
eQbzCbRmDl32mPoW1nP25vIox2Hs6/uyQ6kPr8kMSfC6AH4p4Yx2pWhVPSg+bar0PTJEy6HMJuu9
gbS7C6qUSm8U5+GVxvzpu5Eo0C/FcYUSLaHX8agCygtEApazUSNtnwJHCpYBuffL73acDazvRmuN
GaJtvIqU6JvQpqoiY+Zzyj5VqHg3FVOzrwZOxEJJ8y+Xhzpdp6Q8oDbWi0heywnHL4TJNjEW1Sp/
iYfxoXTG6qM0lVBSa0kPqjq6puN+7tXg4tJWXG9ABFKOx5MmcAzlYMt+lVTN3hiknKhyTH08BuJr
9bbNu3Esc+ipa1L3Gljrm9sltkxwpllkwlbohiWIlNIUrlEb1Z/aHDYDFRI1a10FG0noauD4bmhE
VXRUoqae7wurBlHXR830PEaASYOs7qH6TQkJK+qTEnfy5S+xmRmelsiahIxm5Fqd1TYRgYh6HT5c
qgZJjtSn1s+Vn/XptJM1UMKXh1I398JfY9mWtgpdkiJsYTPKIhZRZrMaCFPIX0dqIlDaQ6P70JbC
aT2c5W3VRY0X+B19Dg3JmsjWbxUrHWcPtrOMfSSq6xMyIovzUqRcLjs9CymXF5Omv0fJQS5ds0Kh
yceLk3Z4qMy5crj8Emfmi7BJRxTdYLrIBY5XUpYB4gUTowXKrNn3aq7Zt4vaznfWkIm3l4fanDXr
dHGaEdu/Fr9gkh8PVTZxl7Um17Pex8oey8PljbGEHYFl2uLdWcrhe4OKxZUTTl2/+L8rE1SwGFaj
/8XFDTaRQOx42ErYMkux0IKiTLq3adOEpZeBS9wpbQhWp2+VIfYAuU2HPpuUEfgIcFIvDWMUgDKt
K82bfmkVJCUhl9wmZrpUeyGSZG+0IDq9oXOSEnliNTfupgin0j0uG03qY8aBaXOmpPboX57GzeH5
+j6A4JGN4PxEX3uzwku7H7tRJktR26h/cETt+Na0XENirCfIdtYwM6FKSWGUA22z68O6GIt6spUA
zdv83hyE+b3CnykKkh5zTi0sml1mjHioC915L7iYrlwRZ8ant2Lgs6Ojg0R17firFVy6Hc41nJ5R
ed+22l2t6tQ9m0eIpD8KoQu3tK2PulZ/uzy7p6cduSnkBIreyAdDuzket6GrnZSjbAQFlOggW9ru
gJ3sCCC5SYJesqwrX/P0PW0OK5SFaCPROthiGVBNMB38XFR8bEV771Ra/g5BtvKwti4hGiaxFjiS
Ku11yMYeTsEYXVx+4W3Iw3oi9Wdv0Lsk1EJ78viNKZoCvbca3jgew3eWVditN8O+pIPn9JgMV3Sv
qULQdcjdCvfd1JOrRDiuqQ3lB2i16LFcfqLTBU7txmLJUQVgck60e2KicKnV9ICfGp7dlD9hx13D
/ry+1r8XODqXCgMA3qI9Lq+S5pvXtgyp78Dpy4GcpeHiqpFpfKNBpEw+SoyWvis43J+TUjHIHXsQ
NlgR00nYj3IZo0JY51/oiVW5a4lpWd0XsP10K9nq7mL8S7qdlibApBSzAiCi0+v81GXZUtxEmU1x
Ggq8HLsJNGppd3nqtsoR61uZlKrQ4wHt5wCaO/6YToQlc5noagBjbddFgBrU1BxdRRTmtwU3BiDg
ODB8TebJwhRhaMS+r1C4cRWMmYIOjrqnJ6XxRoev+eHyox1fNMw3fB0QSeh38HBoXW8OFEfiY89Z
a/lIWzQ+1CRtclVKOG/sSDE+/uZYAORog2GXshbdQA8ez4IQY9MhK2f5FjczbhFR4Yt+abzJoqX9
u0ORLKDtRxJOP55fejyUE+sw9Gdh+9STkAuYRiugcjPsaW5Zz5eH2uT5TOGamFDBpN4PoMNaK6W/
Bus5RGh5qRkLjvfjwlNxIInBE4VifUMFrQ1Q/oCoOSxiJwtHvY2h5LtOk8FSFGm9a0BlXckPTz7q
Gr5zqXOzrlmTvQmx1b4tNaVDnjmV9HkH89OgoDein9TO13Txrg21HqS/ZCoWdiFqmTNUEldtMFPV
AEySc1D2CGJfnujjQGWdZwqUKAojU7SCA197ZL8MBau1cEJhm/6ClsTzILfzx4qO29tlmu03Qxcp
fpaX2pUL73TrrqNy47JyZSSQtzdeO5fgGgaY8zM2Te8yOZVcZ9LTg7N06g1WObaHcgAwxXiuAhPJ
hXvO9Oo5NpP2+6C0quEOjjG8XWDg/f5HJq1Z1ekpE+uoKR3P/FIOKUrYveWP9uTs6qZf/KkV4w69
ETm4PPNnPjKleCZewxYI3OLmUAbFUOljYaIesFTyDQ4h5oPqqNnjCrj4cHmo41vm9SMz1FrvX+8Z
Ts3NWyl1g8bKOlQHVcjIOZHlaL52PBwXbv4eheIRcdTqnbEdBbXPtta10PLjycrTnZoqxhekCWDv
wCJY3EF1xBM87eXORszoyjLe3Ox/DY5MD5O5yo+CTTh+xQ5BWz2OhOUvpiZuqaSLXURn+ckswhpq
QezsI2isHylr5LvCavIDkX/yElljcw05eRzl/P0k6JLSnbaopm0bczJtudqZSos69Zw/dEuYfevM
ZnosJru70UpYFFal1h+sURbv605c8584s6ExwGFPcea/XvnHE5GhkwBUVUJ1xJCmO5yStI8TqgG7
VPTvifzFzsjENQ+Ts6+M+aAJHvQVvn48pokghGRPheVj97MgVqpSsyP5PdSxLf3J9TrfLXiBfxy7
edqnhXnNAOPcTqJ0hDgY6da6/I6HF5mSpc7UWH6IdMoutjUBczILH3qoQd8v7yRlveOOQimwsL+O
tTma5boaWxt8kT8YReuSghuYTnbaHqfJ5g65lvbGyiwkCvJleGMgOvAoQyz/UmqV+SCyOf4PzhDq
IuxtegMYoG8CjVmfI5FAufYRDIGl33COwjT/STA0/X+OtD0YpagsM4mRSnj5XkihbTUUUWjX4MJz
ZY7X33U6x/9+q02ckctKOOR5Z/lKbY5Pi1lEAaoh6hOSLG5tNmlgt5Xj5Y0V0vBPtOGhHccdgjfX
8sKz62rNGKhNUtdX15//cjcKCpU614GFcs7c+suK0FXHXttNSmJfeedzQwG05nCGCUAldLOsYrhk
iK5zfGnxpO/ztjeQXZs0P6e8c3N5eo+zvr/OJ9bLinJGv4++xfFbOXltS+ZEcDqWtBf12Cy/OnIr
7oAAFIhUW/0VRYf15N1+Te4eDkRQCjC9NisnmgUJAhpYPvJ1Fh7a8IcrVf1Ng8v1cgOSyitRS0IN
dVv5QKqiUBuFUZZF6W6bcZEe0Zkk7pcRQWnRRPScPtEeCl0rHzVglldC43On7q/Db5bshJeB1Q7r
oW9Qt8+72EYsxyz28WjIXka8DKFUTfeXv+TZmYVuQJ/fpua6LWgbQyRXEtuAL6mnfq6XOeyv8hpA
7uzSNHTSLXxhVCq+x+tFSvKi1i1eLQXeip03GityJFzLCq/has4eruwpCgRUyylubobKWuKTjDwH
RRa46J7UUAcxk37CRllgaJYgCAL1bLfo6P+L+nNjWMsLzXSgLzX13Cshxdl9AqJofWneerv7a73F
ixYdAj8dyDFlTE8edFzuH7pUa3wx9uLwH3zNX8bbZDxyPJcTzX5ePnZqr0FnwlUZ78pCPbdmKA0C
pbbhHnDhH3/NsBgk1Eg4W7tcKt6i5RX50hjL/8G7/DrK5uTsy7FQkqVmz8PT32NDae26erlGDFlP
qu3JQqCOhAvVM9Lgzbt0E9XLUmLP41XR3s5WlEguKPHxyzDTPnMrLWmo3pEzu1bbKMo+hwEeXP5o
ZzbHygbCvYQvx9G9CT1yJ8XOtShtfxojcScwfd6FyPsgh6joHy8PdeaIcYixKJ/R66Fbt7nrTTls
5QnvBh9yefllyNsJfzjD67qq/tpyhe3yKpR3l8c8s1oY01hZf6Rp5PzHqwXlMgmXdsaMErSr4zRV
bhGfvda8OjuKynKkQwaYbXsj4WiLhGKb277oytK31eqn1mh/48mO4GS/QhfOTh/K1fwPAAV37PGr
QLQTs6nwpRKtAKMnyXYWaJx4XxZUF5+oL2dvxlTRfn+7Ub5Y27oc0VDsNhNIJK6Z8cCoDbWJB+qt
+l0WX+3krrfLZiOg0gqIldrMKh29OTo6FYZYgc6Hn41Tts+E1X7q0YHb2XGx3NdS379PF23ZN6Xc
epI8qvusVudDh0yP4UpNc60kdXaqESICfSavZ8xmqgdMRiocTEg349KZ3RGVFYQY1Gaf13PP0V2M
D8AiAfhcXqxnjgNm4d/DrrP0S7gWJ7ElETRh6z6PXaDWQ/hjkWoryLDW8osIKVfX0lrHHW1YMT36
n1fGP1OzgoRIeQiDShqk7NTjB0i6KerzKrL9tpyyj1xwEKCV1ug1N7c768UejPH70plAi6NeVt5X
aqm/SDltVEggS1EF9WKgeCHQ4buWmr/SO09WCJUNSjwKIdL2MuvNPtYmBI4Q2dQAjkAxzhDByKVH
smX7Mckl5fMk9H3a9bmXqiFKIYaY3RY26vtl1PUfXRt+saw8xKkIdlzjROlOTuz0CRNllGDQRB6u
lIjOnQm06OhLcHStEIXjuZxRsLILFO990C6aZ0ZWfJDD8JoYwLmViqQ0aHhWDkjwzRdr4rKh45ny
xYBPow4zSpPrWOG4U7Ro2jvlrEZeVEm/64pJtIouOORfIFQUEomMj9+uLKM0tRyyCFvB7ScG3BO0
Vpzv0r6O/Mu74rQqw1CQtdAEM8kwtl9+TGtJOADefHksi+duFCgzpeMARSwGg1IEKNQi298jQ/jV
ygakKi8Pv2Xmvb4qYCJWOy8KzmTdtb/syrEWc1HYUehn4MN1D7Xe7EcmCWIo0Ib6Y5qrTuRCcIUk
nJbTEpj9+E7CpyF2O62rE1cv4wXFdlkUtq+3Szq6qrSCvjsTULEXGn0a7eVm0F8SZG0Gb1rCsN9x
Q6qPNtZRqataWJgHkSW3bwnN1TdrYfKlQ85q8VD+rapdUXYtuo5FMz2VSLJWVyKE04UMbJ5iEMCt
1aDhpBdAl1ktU9KtzEjGoKus9G1LlfO365YrNY5jh73CpbWNQ2phJFAZM2pvraCrU+LCayzDj0wt
pisYiXPrCf1Czjdz7ctuS7c2MEOnE4wEZrU+WKmmfpDFou20ujUWV5pE8xN9+2CUDO1aT+DsVNr/
m7gz25ITybbtr9wfoAZ980rjTrRSSCEppBeGWloDjB6+/k7XyZOpQPLwm/VyX7KqVFXCAcOavdea
i5Ia4AdG9M+q8i9DSR9KbBEWVWMOdRphD0vbR6yr+dFQV+cpIUTl6Nht66eu0x+mnKWwo1d9w6Sm
RYVANIY+/oGMmfnh5TH+h3PL6XjLKeGk3OLf7HaBQ2+xxlUTBai1twzaTr3+1kYO+kgfyLxfrDYV
aCO06uuaGuRnd4OLeHJz+QgDLKGpDIQ9rhfSTn6f2vhNWKY5ClOworf8/LvLEzvzbG91QkZlc18V
Q+KP47R908ymCRe5EYAgRXpJQfP7fphBiDiVpiYNMDY+z6/a4XppJ5JesGCIOUh1qz5wjvqmLZp7
4XimnW7g2ZIGhApvGEOBTTGq0N0NghbtPXBoSihVt7p20Sv7rbGkb5huxtvczQvwsNmsf6qGXhxG
ODbHhrx2asGyeKNvov3qSjP71i66+tpWyGnwK9DpFybf37Ykp9/IwEAOxbeCde7540jSVMlaBHSh
tKrl9Wh1yleYqMnnvrS3k0s5z9Qj5O7lx8hPe1r1rT++PDR/+2R2P2C3Fevm2s0ss1bCcayQm2fe
u23KLlUhf5sSThfhAMbGWiN9TDsNxV++ywIGajGwzoQQ+29p5V2XlVEHi2LcdtZ0M5jWG6vvLuwP
/vj2UcGewBk0k/bNhllCvLaVXAnhg2W1P6dEnpOY2nGalUcoicrTyw9yb+BjvuEmXWJxsVlrnJ53
r9JSUDDCw0tCRx1PtOzUCoveWyp/LczuxzIJ+QVHpIW4D5D+SobEnQ1T7+Uf8dvXdfoNbBhOeg2s
UPszzMI4y4DKKWGOShYjbCrpgKoWUTtj+/blS/1x4Pxyqd3+ix5nimCGgVPXi0k6XvZmE1oVv3yR
P71EvKQAUUG8nLghzwfOCkdwSZVCCXW9ypKo3trNxYbtqsdE9OoHQNnGj5ev+NusyGmWp4TB+ySX
xM7w/IoKhmpUWNKjmpT0N5pbrXfY9KuHakmBCW9YyA71ZokL08Clq+6mqjIZ0qlaOy+cPA9QNgKj
H7pMCXfovSnE8tbeKmufXFguf3+DrC6IAk8GIQKd9+pAWW6bvWR6EppF7tyYam3falpaXb38QH//
9rkK2pSfyBea47tbm5le3E2fkrDytNX3sgndfWbSsc1nfPGIbEV6FEDxZr8pqvzC+Pn9xAXKxiV4
Gz4dGhq2mM9fJ3DieqkaOCSrpxf3/emYFUz1IB9to7+F66nBRZTt1Upe31tHlt5njmjqwaaXf726
oHdMCTX23z8QtnqYrHADnMSSz38ShMm8qzuZhEXnuSj9mjJeHMN+n3QkUwYmWQ53WAVnEdb6dokD
gTCCv32/KOISITnKRcr6myR01sSKRWNKo8wY3Jv0pGoL0qXZxoi8J1Xl9M/up3Fa61WRags5Gtaw
YBXJ50rlw9OBFaSu0gHXtqRtHUFX5gZGGbX6wGqffaAB+7pJDAh7Lc0fM8r6DHNlVhpkF3tJI2kr
N8qaR0nemE/ZOHrZ8RRmgzCj6bvXxF4apl8r2vxgWpP6ajS6MvcLVXRgEylfNL7XK2RSyt6dbJ+2
GXrpURiIklpM+aovusn45tC7+FGjvr/1trL3otLpig/LYMEjrOnyUmdfNvOt0a7N+w4JDPfTrvK9
BRbrLpkc+KYQNmvPl4bFP2tobGsAIP8UUYbg/es2LABPLXsgLx4fkJ1jdGnM5dpRJ6giQ9KtGTFS
c7tQDM+H2BOVtAIHnjlnYLsdga1a+oqMXe3kF8BPaRracgPLwWkaoHo9FtHQGrkR2q3bZA8KLNNA
uEXpPpYGcbMTuHnZ1QG1JBeqr+UqsSpTDw1GPXYQS9tNdI7+TqNXxMHI4f6EDF3kAiT1EvuWvMtT
gxZH7qrNo5alrqsdR2eoBI1BYjj9moi9DE8UyOZIy0rPCNQEvFZo2aPWAW/N6JQoUnU+D0tWfgIG
ahbg6T1ZBUZF+BkmGtdi1z2WsFwF8TPMl0Dy+0Ajv+f7ZBnqQ0tD+ns2l87gq/CJyEZR0rQPXRwM
2/veFel8sIH/lnFvm3KC0KkOrb8sNIbCVlNsuMOjy7ZNrv30liBiSjlaRTErbHtoHL5eSmihlQGU
PnLwqG3X7J3dgU6EWWUEuaw6kR+ZkSpRnmqogYZtUX6skjGwWJNGecVMu9dUWjqKpqWT9D5+70w5
FFUyMNRBhdy7oL/MoBrVTg+yxqr8rqWH01Q2ETZtpqzfaAc4RbgaTvpGGsw9vgZ76vWEnJEUFKIB
JCcAA90ViUXl01qnbA8m4qZfsb10HwZgwG8RJbQwTCXBJzjAa+312koM3r2+dDCVDGueQDjDMDnM
DoRWX0NMMPm9Ct/F583ZWeRZi/pR52N7R6VnmiNLp6ITbKndXeUdRFC/sBqzC9kfLV9oOE+fDa/n
L6IbiMeQBPHNwIo3bW/JDVHf0vjUP1nUBbNTlEuz+qRcdo911VtLRBF1MlEFJ7Yd6mN+yhxqV6i7
lEvy74ORrNdQpyDZ91WevU5MfRmuDU2I61MCbH3sWfVdv7GypQvVTJnRDc6yoE2eIgKXdAnTW+I8
ljdKpziftqm0Xlu9M2SxXWQYGKuktEKRuHrpEwuZ3plKsS0+ETbO13n0UoPxN4NsgA2ibz7awEKE
7opZiWSuzN6oi2dmA3TX6MdwrQ3zO57lrXo9KUaaB2lWKHNMxIZGxAVnOsM/pfTmV1lX1h8lmTof
tSQ13vcKQBVflR3EPQe24ie3SEEFr3rSUrpoAekGQswJtbu8rIeASmPKGjdY7Mk6IzvOhTE/2kup
xz38bmycnrH57XY9kiLxZSGfofY1MlWeMkvNV7KOyo4J2LK6L2CD28cUqbwWDK49PEEvsrWYrMDV
OU0MI3kSY5m9U1PbfqcXY9kfTLdY+pC8CbF8pGpmkNe0kC4VrXmmPyx5Mi1HPoqEX50b6viV0IpK
D8SKotoXRd47N3m6KsNVYsI+O1QdlSlf6xea3RCNh8bX18RRglZBoARRvCphj2VjUwXqsKjX8DmJ
+7ApnyvUnUv1U2uW2xivZiM0fzrh9SlxccrxC3tS19ABQFGFy9g2ZOjkOi6KmqRK23fbwfk0LX36
3rRI/PIJ2E0gOk4jFrN1UZU+LAsbnGYDMRjmN2AQK8b6P8OctAs3wA5SjrFW2cZ7XZnGhOgIuxNX
vTPBXlaRO4EHNtQTJHgmDOowqokAzm0vyjHLevWHTuaJGpmLWo63lSXmjphvdtTB2Jtz8g50U1+/
NnT6IEdSKAYylRHQ8t/iMSU/ijClNSQeaH4aAWPV/mrlpRdohuy1mAgnXhWc4FF8G8pinsPWXfLa
F3bf3mgjCU0psarvVOltTyY7UCNiBjXhcRtJ/sE2Ohy9xYw14r4csC5FpVnXxRfoVBU8SB07NYoE
j8aoOlbUag2I4X65taMXOA7I+EnpPUEdhtJEWJUFTKJNz/JP6P2W+00Uc/mGoT03YZa2WlxoufK1
M81xvDLGpPms0ispA5zGW+0PwI6YO7zB24zrfKxYBGBgE+3CWWU2DzMCHytChImaAK/BAOR8tdcP
uRi09+CZCUdK85J5QmEf8pkUE6JK8rIjTwSsObwNczAfU+KNniTpPhzZjYXzgNJPxgRcmcj3oOjK
7INRO8Dem7Kv3wlkRHoom0n7ochp+D4b2/oRv/TMhyfN4sZJOoLaW3DUk+9toPmhRKvtDdD8pT7U
CaSoY+Xk1ZVl9fbqL3VtvqaQUn3SnUy/7yzis8J1bZrhndEV+d1QE7gXAjqV9z3/q8SnOdvakQrA
6UtmaERH5kUtrGBdJ7ZztltM33UNilhITIZ9W7Rq+2lsulEBoKeVQzStAwZkt1msm4FQ2OEqzzc5
HM22VNxAq2odncmIXjkwp4z509s2qztgvDEfzKxe3ia1u3ZHospdoPObObuhPVMGZRs3EtmM6YiN
CBaQRrKSImuHekacb7hiGUsCW5nWz+VAWiBbGwGfbOK53ClOgyTaafCMYzWvmimQxXKd6N1Myr34
bkzZkgetNJW7yiD5Ldxo21izjbs5Zwix2lBDmo7Z0JQ3ldtK96B6c/GRENhxCKZRqfKw7tpxC6rB
VJ7cXuMjtIas/9yt62IFEyd4KwKT4l7XzSmDoFNU3JUa8rnPoPmPBD9CP5/4vb4Qun4smk7tv4iF
5OooF5WeB6YrEvoWi3dypHJAsAIh+4RcGBBQ1wboLzUsIKvfwObO7tGOkfipDo75piIljzIjnHHb
MrlrCBZsj01JnlE4622FI3BqWL5JNWgGNLDKTH7OQoRvZJCcdOMWrpocCwXhQER6M2FgzPykBZzi
YyMpGjmQs5TLb6ZYxh+uKtkR1akt7jysNpafntJb/GotbBVblKuIgGNTZwSdvnUJGyIM2Kek9qbx
NWmlIwlbSgldzWbi9D2a9/jbLavuI7gjJDlwyNIvVa1/tgWeHyQwwtCA4Z+nIuJenSo61JzVmikh
npQMixDnmNZPiJi/Waki+YlNKI4B35xOCZQa1xnm19bmynCp8uRtbjfKldI7W+yNqfNGbJ5FYZrM
jLqbLN+aJgNqWTUcAQbrwVwTWAFzAPH6Nrt+UfYboH757uVj2R/qN/hLMTXjr1GBU+zt83KbtjkZ
1CQ86faPmj0CedQ2LWhb07qzPdDwUOKLezbYmRksWLfu+9HOLmihfi/gYJ7nQM/57PRw94ViZ/Hm
bloqLzT1aghmtRjfMNewHa9X+e8P5s8utTuHKsQwyKag0tHXShaT59O/VdJKo7whumO1YpTYWvlI
ulfx4eUn/Ye6AwYfvFTAmT3MRacj6i/VQFuY3Uzf2+Nc0elRVZYyUkBtXDhm//FJImfmhI36EULq
86tsal26FQzkEIeY+CBApxIaj4PtSNXtokvnzxfjOE0FEC7wvk3osaKbXU79xiyWJuwamqTsPN94
K+emlx/e7+d3BgjFjP+90u7hNaIjB8/hrdEQW+LMSZrYPbFzN8tBuZu2M1kUZfb48kV/L8OdCFio
B37SVZE6PX+W1jgnWVuNRDZi/gMf6ZRhrt5n7a2WJJcsWKdht5tXWHRotlK2tzER726wI0Vn6B1B
zrTUze+z11tzaFiD+bZZAK1WU14/ZrVRPenjph2XxtLfv3yvfxidlE5PPDnq1TREd+NmthO23Tp1
Y0OfnfeywtboEO/2P+24v5BBr//nhna0ot1/PA8iegYv+n9EHJ2u/PUXTNJfv+T/J7zo1Mk9Dy86
fK5KCD7f/s9Vf/qX/leK0en/+RfFyHL+wzJDxwyQKFIuODl/U4xs7T/0r079TKppdOhPmoa/KEaK
pQErQvCFNheT0Il5+gvHSP8PlAwNkc+pO4DfUP9XKKPnH4eCop2TMZfYlRY7Nroou8oqLhfr1ZJt
0icyMyetJkcAPHTGJ7UvlXcOaYxPBJCUQZNv80G0mh2sybIGyKa8Iw6mPJrURHtfdjAbf3mefw2x
XwVNO03HP79s9wllSqFOvWuWMTsycaOba4sXq2ONxnV5R6hSEqgdjQhJz9vXppVEWmN7NykEEuu4
g2lYJETlmFuVhnBs9EOi41EzgBEfncZdoopS75sLv/T0Uf3z0f/zS3fFYbVhBR28sozHhP6f0Y0d
ecAtyjynzL6qlZnd2ObSRNMG09+3Etpv+O6bCw3r3cr/z9VPs/ovCxFxoYkHn7akiKZbB9tp51Ah
tjZypaUHXTaIGOlcFWTz3FJ+msmVlUl+oUv5vDz+z7VP09Av125qQm1QuZbxhtSj9lt7yh9STrZX
Ckk6gTV76pvcyFfPHxxCxV9+3M9Xq3+uaTy/5uQ1qq5oehG35SgOsxhxabp1dYcs8NvLV9jxvf65
xG6lcMEyCXWby3jS0uyGDUQWsbQ3jwIZUEykaxYVZjnBY1rVwGlFHYttGg5uut2X1fzTkRJ6Zr3c
eWX/pZa2eWhyfQw0RUsuvPSfquQ/DbldwxO5YlP39lzEelksQd3nRWRDRz5UbFZig23DNXGh5XXq
eYK0Pzt7RClLMK0mvagZ1ZSPN+19xIjO0SiX7FqdNf2+5Uh2Y4B4uFJ7j1q1dHpfUMO5gJg99952
S5Lo53yoXKuOt2QB6eqBHybidDrWrXOhqffTTvz7U7F/g5BkZVqZHIZi7BqksTqG9LOa8rJVtcsN
rUvsqV3eHKkYNBgB1+5q7KS4noQ2+eoyag9uh/Y66zLrVVNKuJPZVH4Y6tSM0zYbY6dYOeyhxQ2S
DQ2GgXYrWpYGY2imcZjrRy0qq5W0a1wpIkn0wzRs9Q2nfXm1tMA1W4tb7qhS3pipKYkyItcMfvf3
HljHnZ6O7mFOO+NfKWb+dwjjGXr+lRSrtRVI0JuY4r8anKKow9WGgKa2q3O48Jn8ed4DWv/8GrKD
ZOCtC4/bKfoD6mQ1hM4pSOsb79GCfJiT7iNgiDqcDUf6rjDWCy96p0j55+52My5Z1CPuUbOJSxJh
AJBahWkHM1uh9yrn9O9icp2a6lbl2HiT19IMxlYjJ82DWoKbdbHUeAPkfwkafPbn7KZg2k9tszUW
Dxsoxe28lVNFkycX8bpapBrV5nXtphViQwMI3NjMkaKVhLX2kgQ8U1zCDO1Mgv88ld1sPNUWn7uq
NTHNlBxuN2C8EktP0KXJO2lAL85rIaOVpHCa6tKNNlp3R9fdxgurwZ/3EihUn48HNt+mMhVKFbvz
5ASaqiCobip5U6NcQe8MaeLlgffnmQQN6vPrJKvLlwWLI4bMLY79atss9ohfVU0+vnyF0wj+00Sy
m167ygOX3HplXAL0DxOaz2FRQlSUljZe0RJBaEUD7MPLFzuzguMden4/IyF5myDZPV7ITT2spV0+
VKWjsPAw65SaTeKZa2RXitn+GEeaHqQ91xe+pJ+KpT/c6d5c4ziru65yUI55ntXXfavQLmvc7eOK
5/Ou1bSaLMfWI0M5s8hSbPUU5r6GFcA3IHJ+oTjeSX/gwaehMefefb0miRF21kr8vDWLg2LWaWyI
XAP5a3rtl1J1xRMIjPbojSrxpYpOFiBQWUn/JDfXJfUNKn3AV21vOL78eNFLnXmbu+crlmKsOTnX
MV6R9RsSH7hBdLjWawpjinegC1T3xIraleOPXVXdVKlKCvIwJgsdYNOjhOEO9hKVdtvZ1HvKO/gL
DL58QKhbTW55t1SdXfpasapf6VMln6VItJF+EMFwJWnyHzN1SlGJD4gikCR3AUtMSf/VYq3y58Eh
92itM6882knuvFbdkYDxxktA1gBemFR/XfS7foSWbySVPkYQvL2rau1dtne5pmxRJRJyzCkV0LC1
2QEfbZruGg4AHKLgmCToTYxNr1LLRR1IVGBxk3tjpVH+EbXl172ufFjNrvzhUaJbosFzGnG7yiX9
aLFtu8lH+Pf3k1drkWUvphEUlkg9RGgdgUHw4gs78KC42FHW1unBWJp0OOpZYz9CKGhy7qzZfihk
cn+di9yL9ERxrRisnfEg3S2lBOYp5m1X2N7j2mPSiDQzyVsuutbIjyahm37VjN2T5SUz7vmM2/NB
XG5dJFyjs25XUAGGMvCHepPFo1FdVypUS79eck1Q05fw8zV9LD4XqrE8GrkoX5X91F7JmsKclep0
wAfSEZwTWLp16eW02epjTpnzuF97DtA12Digrjncz62stSebHrnhz23plsGs2eUrG4mzck29s/9O
pHn1Aymyd9NJpyVSkRZhxB6siUh/muhL5rCtA1kPyYSkdySwW+sW91G4G29ZK+fqTS3qWoDi0l0S
PXJhPylb3pR+15vlqW/qUZ10Jk08zWS6ksSz5aYWUVWn2J3pqSJib8mMp4Lsjdhwy+4dqNHis1ba
9ldBb7HHyNusEF4GFaK/NW3KAafhMmD90pf0wc6NWgZaq4AuB7PKfl4Hy/8GMap4n+pNnYKW1Es1
Jr0JKrKhDeohqcoanfzU6yRo4w0+5HO3RQJ/G90fuo23vbV6ho8aFI9i3uYIaGwS/0b/lLTwYA58
9349qjT23Rwx6WgqehrmA5R8X1vrKpxbyw6Fl9FG6zzvhmzTMSyMLYk0LaE973ZwDN2Cw6mfpMX2
0VstKUmP3ew60JNleCtboGo+UHMFIf/YUot0zexoLvMoYbh4w0OqMa6DMXEZ7NWQ/rCyuh1805qp
2tNdt6KuAcENEmaTseJp4rD0si1ezYNmvx2yZXzqVMJgI8VuGIcMnTS0FoPNkK0axUOfZT9TQm3v
S8O3JskE7Zy3ydjWPxSjt7+66aQNYbZO1ncJ+DAPNDnSkp/kOL0j2UOn0ULv6csw9UMWWL1Rf29S
s3iXN32F4ENdjRE3JGV0n9LhqvlSG+vPEtPi/Uh09od1GceDDkb00e7ylhRW2r1Xg9skbZRYSkKw
I40gt3ejdEGb6bcQsH6QrdCiIXYtH8FTe51W6/I4aCLt/KUQ8rPDcKJVLdB9xHojSC+cM6PCvesa
H6d+XLKIutf1LNTsSqIiobVbaLKNXcRLJxJDscSDWTl6kIza9qX0unaI175Yt4jMD+U26TcMq0wK
4k0iq4VZc2g/UrlfxbXaJupdPpL7J8dsANwFN+O9SULT4o/e6t5qMHuHqOwkXWKFxuaYJvm9Jvl8
eZEytuS82OTbADkKvJIGllY5W7iKvGKiAIgUTyu5C35HhvR3qyH1OhLVrH4VKaoqn/O6VV7V3jJ+
kZwI6oPbMnn6LZ06EdgEwtytXjPQ57A7qs0lUHqMuE7GYnlSbcxKa35UvUF8nipC71Df6oTDekLm
rW+XJeO5n4iOZg5nzgxy6ZHyrGaZdQsohO/w5SXwzIZprx+TszFaY9uxPx1WkldqI72qaG2QaG1c
SpY77TH/sI9wdmeBZRS9oCHUxHZJ624eViNOi3WNX76BXb/m763tXn+Xb3rjbY5ex4v42Uco1SPb
CdMfrXQNzLLp31ZWNR82HUEEZQdaGwkc5rFja+g1eXYoNdRzrjVqfmE2aLlYBQ8EKebv28nRjoo+
CFo6REUUlkOnqS1YZQk8vpam29+rXWFeqF2c26Lv48YWLClJPmxVXIxzcatuVu+TV5eHBSlkh3xb
tahPm9PX5vVXkm3osQLrfKu106VgrucF6n8e5O6M4LCNE6Ur89haC/UVnt/kbpnb4kmRCgEPs+hD
1FVprIx1diy29FIWqn5mR70H7q7OWqGnMPM4KQr5DdUI1v8cNZuWOXN7OxrCpmOWjon0Jynmd4Nl
9p8HjivUI8d1Uo92WxIcQvo0SGtnW0QE1y/PA9WkpYhka5LvOfl3ra/Z1oR/uq/SR6USKQf7rGq8
CHei/VEZlomcbLrAHNKNhAnErC8xjc49192ZpDbbomFypQU1Ljq7nuxUKGqrIRqXuYcCLhOLc6oO
+taHilh/y/qiueSBOvd5704rG1ndg21wfvBqW3y002WNwEcj3muL9l/p0f8eNnu5Zwfds5NuX7Bz
0wOkC+Ioao2NrJJ/WwiDuPB5nLmRvb0ndbYcm0hbxvlkmLdpv0xhJ04dRDCFF6bCc1/g3utb15ut
VMZSxYa1ZYdupg1a5QZ1b9C40MVYfoLFKtbXde11jD3Sv2Z3K2AB6Mn3lyeznaz3n4e5q144WFW9
iQoVX9nQXLXJuh51r85eo5zIH2Q6DP7PwLFaAzeLL8S6K6SwHjZZymBF2R23SSUuHI7OfJZ7oXjd
pTkDcyhjhW2z71ZqGQjVQuFVNUqgiaaIHG/9q2101qN87vXu5h6qYQ6MiLSJR9cAv2inboAaQokM
qJ1vXn625y6xK0EMK2yMpTNORUZC+SQxA2x2ygnHMMraly9xZqVzd196SxLaVFLkpqq4nFLd+waO
4KBdaKGfqaG4u2/ZTWZqAY5dx1JaXQDY8rHphHfTVwgzZjBiFz6DM9PV3uZRTzNpu5zuY4xMW6QO
6nxfpcodKuLtVsD+D2aavoE9WmxxpkS/8Oh2+u2/R/7eJVlDbNayvm5iGM7yfenm3JCtFJxMlMrc
nnI0C5lP6FjKoXdOczxkBIGjXCyRswaJVMrboep6JCpJXv6o3aZ535gchHFJTp2CbGYqJRu604Fa
WZmLt5ok4RvDks1xhX76uhXL9OSgFSzJuavVK12nVxESq5olsGDZbh5VIm2mwFGkxwkCEdKDVrbt
Kaiog22yDP30kCdj+b5eBV0ns5bNduGFnPkQ93Anb5jpZqFfi5OGIkiFwO3Q9sN2ayD2BwpfFk8y
q9ILg+zPbRt8bM8LTnA/jbZx2zwmvOS7YQwPJ5oMx5eCyMFJO/buXH0yUwTtL38x5+bcPeVQtQuo
8y4tqnrMbjV3HB/UhnxBuFkJKsO8PYx95h0qr/ycbI7y5FnwDUdW69cvX//MpGCf/vyXLlVJXkEL
ybmMTaJAArWyRaiNW36liyq/0JA5d4nd1NbRcnGXqc5iWnHjVZLrKtDhvLnhWpeyxs6NkN3Utrko
CdtRSePBEHjcZomOXlrlbdtp7dUiERVKAjK+/nePbDfJ1aeIlNVz05izYx+4s2pfEU3sBfOiOtHL
lzgz0+1RRpmDDXrjCBQLCk6vta1VfLc20LMjYj4mA3rkl6/zEw7/h6PJb9bkQVqL0rE90hK7vina
1Qh6u0lCrTHNQ60Yyt3o9uV1r46vND78144tRORoTft+rHXtczOLil2k9r3miOHXDQYOd1Af07mo
48m3laSNq0z2fpaWH7Y8tw/bUBFWKFRidxSM9uuYlgelG45ZI6hItcKKJrRb1D2m8hWaxa8FJVhO
uBgtCux38dQg/FadTPpjwwZosTPxUPN6o6TsWI6RI96UYw+LvNfBWdrJJ9Lt5MHhDBq+/MDOfa77
dHByZBuUDDqnALfluI8orvCRctuBTVpMiLPEPWadrsadMieHSVbKx7SXY2CISr1w3jsz1q1d96oh
9hkVrpbGvXBSJKtb/XbTcWjoo6qhpsRc4GNYmb6/fMM7gPDfy5K1mw8dCS1oWMs0Bgus3jk27ngj
qbe47bvuasYrcxzsXufU2OskD0yCjFtqgkLHOJDkNnanpXnnZYpHLlvZISfu1IM5L2bUC3P7ZNNq
ObUIC3JWKz3kGC78CeXthc/o3KPabSa9CTeRk49p7CxLH5FYq/pMRCvaZ+sDmv38YasocLz8oM6O
jNP098tMup5QA6Il31UXnMVNY+2PajWsX5xpnW5y8h6uJ7sEmFxl2du5FE2wZUUfypw4u5d/wZnN
l7WbZ4vSy3NFHbjbAfYjaVFKIHJoIi//7ec6MXuCtOw7bwKqkMapBvtr07U8bra5i/A+oQxfFuem
VRY90sVWEBEocRDgE79wxDo9wz9MU9ZuylXhNeOhZhujWhWShnGpQzjWOdQzvbtwf2em3D14jKJT
YW4rOklnXfUnI9GXO7VPvvYuQNiA2smletNPS/Sf7mXXcXFXEkeA5GVx6SD+kN6yPhjzJm7mbhhC
vUn0owue9TBXmL5Iwckfan3Ez2TnbPnstqCNQW3f7xdljabUMa5XS6/D3rEvpZacedbmaVv8yzg2
0tQYVpfluurq4iHRKQdrm17RMrG09y+PpXOX2E1h+eo2I86OPCYm0Tv+pDpnGJ5fmaN5CSh3+qv+
8JT3ifE9bkY8lzmX6Iv+2pk1dDhK6R10S3ho7XOddAptjOgZtRfW0nM3tZtsFEE4WusOeczrQ/q9
6OU1Q7YPTKKBL+ykzohvbPN07V/fzYKL2Kw8KlSOkj1SghXHyev011XXtcGaKka44op4y3XlFU32
LCb8XQZW6m6HzqnHcDE1vBnOYgYbvvXQJNskoIgwhF23XDo+nfmQzN00NHoSPW6u5ByfMHd4s1UG
a+Gsh8amy+PgdTi+PIjOXWe350tsqehOyvzdaatFM12AmG087ZBRTgsygcno5euce6+7uccDDtO0
0sqp3o7kxE5L4SuJp0TdXIkLc8+ZmXuPsW/oBg4I0Zt4muYk2gbPvBtkvUb/3Q3sJhwsgguhg14d
dziNfGgKVpTorBDuStf+v7rEPsOglM1g4Aqq46JO6SnhAb0H9vcK2/alCOMzb2EPKU89oPPdWnET
mee+akv8Gl7Tba+nSVx6C2cG1F6XrGTk0hC3SWyBTIb3SaK2UUsI2ZWt9q2PFHS4evlhndmV7LEs
/PRuGUujiNFZvsUGdp8Wve1rcDzDqU2wzZqXQCnnHtrpz3+ZLuBgz9u8cowgQg2UZE1+WuFIjSpC
5l0YuucEBHuO1ZDq9eC2UxEXBTo+6FnJtbrkCiGMNfERcz8E8tSy0SkvRHmp4e8BIH3dCUwy4O0v
7svPvbzdbOBmFmWBmmN01sh28WfPHbAlW5r2KcFo22JhLLqrSU+wxsFH+iz6RvtkjX3bYFEyja/D
qszXXmlBwy05cyCNqzhGkNVAAeXlt76LnP57I72HMTRKbnG8R7NrjNIvcau9Xc2R3j1pTXpXdhGW
azNAeoio127coDdWPISDOh68dJx9s7IsQjudFVIbr3EG9Uq315EfxlRzj4OFZ30SyRKhvdywzc5p
VJyS3/GJ3vxf9s5kR25ly7K/UshxMcG+ASprwMa7CI++kyZEhEIyGvveSH59LdcDKpVC6gqocU3v
leQRdKPZsXP2XrtXw3U3V0PYDDhoJzLOdKaF1/Mq3Fc38+d9JaxiN4n+im+w28+jhstBCvNm0YfY
6P+2R/zhRL7otX9djCUmZ7M1WCjM/81jbizcU4Ic3a3ec1nczB/adolD7fFY/PMTJ2ztvy8Cflf6
o9TMCn/J8oPaAh3B89T4V7IjuA8fcYGlYtEnsXf80g2iFk/l2ZDNPNG4p7+XWI6UMddHJCnYTygz
JScthsel5URVOabI3rEC0qPYiUxH2809PndMUjzbCJeN+lqVmMTDudHS/Vj4w9GU3AvCih7sZzan
WL0zTu07p9PmW2RN1mNpGfCBYC58Zl2dGQTxzSXpioN0z4oxtAyDcZiyCNpWelsFmtPEsxaoB1zf
7hyL1m2mnSa+MSWtG6y9qXlTj9huQ65dzCCgHZ1ARbR5HGxjh38PuF3srToKdcn4cEmw8YssXH2v
PEzbwlRQ87StjPG3FF6SDuRihD44vu8ujZx4IU4GvtNiDV/6WZfv/ugjpNS6Prg4mhxcvrDV0nfd
mJaXRq8eRjdTJ2dlvjoYwW0rZuy1G2C90O4zTLbzStRrtJBhct1gBdPxZGf2HKaYj9uE309+TmVp
XKe5SJ0IWmE6xYhk+p3bNdm76fUDc800R6rnYAjMEqu2jTdn7MxTCdwvyTJ/6PZ6VdOqAE6HW65Q
qjciv027g6Xx60gFmzryObqyO7KWLJAh6ZTjxbPq5Xujt+P8gHKye8i9fGZU7gd4QBG5BN+6dCit
aHOCksxX22ri2nDT6cKbqPBIWqJXN2OglZ81YLS3cuUWGmou3AF4EXb+QjYOtjeFjfRVyczxooXE
iZSITeU/j81Isvq8ifYjn1Zela0oMSr2Yp2PxpJbU6gzTY/QJHTmDonOxJLeTHzv2P3rMmRBqrfV
MBpxksbsP7dmKn9oSJ/kvh6qqoi9akgPy1jngBD6mrG8vSLDCG1lEUDc+k6Ko1uMExzyYsXEbvU1
GqZJdvmOG4mDGamu7GVfKHDsljVbZkIwpm1HTubJsyLgzeCmpvR7JbLNIzJv9ENpBtmzsCBFnH2j
xh6ht4tuHedt042wwFVeJ00VoN7qBq3+kKPtEmAzjcFX5QW71KfvHbVLvd75xBcXYVEG3n7GG2Zh
LbZVlLuE9YUSgPq1AjFa7OhqdV/WWYr3Qd/kTpvL/NLFyvLIdAc9OM2M05qoI+ImaRVj0JOSBlRb
i07H/eQBUDlQ3jH58oETlMnUY34P2b3tj4BciWctHaoFOqHunXLTgOFW1LVOWAm0EfItnOktnbr5
ipEjXk7T7508YpoUPAo5aFiqW+ahjLaDPn+g09zs61xzvs0uqcysBa0Kp7Ta6PUVnXye6tT7bCan
4NDOiXSMlmAYLqlkdYNKumNSsBuDdhPs2ml7FmqRxc7SyuFeOMRMRD59DyfaioA4vd7vJzyqWB1E
2GSbg5ZiUsWT1i2IwejeVM9IoiGoLUXmfwCX4qZZwOjYsCpc9DmDYzu3m38R8TfF7JZx7o3pHrFc
nyVakDrbrqOZeFNWC5bghR1EhkWwGWw17azhLiH9mtlduWrJammtEZcWroGk2XycrHraPmGZQe49
6951YSmiAbOgGj/nmbQHGCPetltloDPmMRRDENuGxrFhoPRDM2c1BONMn5yA8fNsD0Bd+ff8yFxS
cejTITdP07S1dsKvjmywzfryMwiImI4rZUxAqSvnC94+na2rGFeeUDfP/tGy0UeFFdQREbJ856tl
I84wRJzj3OqEPokw6Ed1rPCq47cOpHPPW98hIcyCLgcLEUwryTa+ipoNcste0MX/cJz57FfdC1nY
so9Jew6uFlMT3yv+PisBMU8Inlje2pVnfUszoYFxyNuWyFDXdI4Ceb23szL2qYTQLSawgBO8+3YZ
4DE0+qXruZSeHbodByo4iWkmPRYv/ns6kNoIajMXzN4rw+hCujP6W7pCRjyMVXrbScu7razZeJIN
00ZICFkTgsFwWYp5GaAToPmTor2q7euSaRsLvVXp3UIEth3aY2t88ZpgahJnQGqElqq7HVJzJPVy
fUaweJFNBHn9pBWblqOrzIbPcnGbNSLw1YItMRXV15LEZqLXiEsxiCK0+xMdxgo6J0s2XttGU+Ei
fR1I2FhMDyjS1ENG3MdX4nOGde+PlmYmbuH0I4kQkrTJfCahIuRI1xlPNUI/1DwCAoPK+mOR/fy0
NXV102Ist5GKia0N61p1Ml60VJsjl4VzgLayQkkpGiUi3VsyDNhykta+xZD2LePd/UJhAMGgQm/c
IrMbUhSHs+i3i16XUHk9SIMRwYWXHu2pptnHRHe6Zq7thAi5rD3dcy1EsHYt574FDeKYw8P/DGYW
BlWDv5/rvHpFr8OPBjmkff3ngugPFdjPFu8v14E8ZZfEVBrsca4PIdEd32xVDrcBe9eRYHmb4RYn
DUmYwV/6FX+4f/yeFsbWudTZ5QM5j9r7AiHwD+657tEr5bd//pX+1JX8aQL65XdSOqAxnPDB3pvp
itWWRUhslRU7VxrDx+h6DKDHuYzbaugPcqjcGDzz8vGXD/9DfWn+drPWUYm6Gl28/WyoJ+EYerTO
GWaWQlmRKfQ5NmdHJgCQZGiyKx+hNOlXqlM+IKKiji0A/LtCn9//+cf5w9f70yz4y6NYNrOt2lm5
e101HDtidnf9Vg83ARFiZO6QKZjqkkwkipS/fOIfLl2/J8JybI4FcbgYJbS8eDHxCcVWtVBzsGEd
Ue3/DTz7h3X0O10S3BbZhph197iE6yQrzfJMbTnHrSmL+39+eH/6iMuv+MvD28oU/k7r+Xs49HRf
Ave2XFYkrqSg/uWm/KdPuPz3Xz5hyCvD0hge7V1fex5zy7rLS4PEW2f9W/TCn76OyzL95RO6qi6Z
mdkMAGRnJsofqqtmaYwdrtBmb0z+35Dif2hg/NTu/PI5KWGVQ5uBzhFF9sYl9gjPDa1xlX12slmP
hTt6f3Fq/WzX/jdt3J9dh18+yu3LXkeUnx3SCcdm15Tizgv6+ZZJkxtu4+AeLHdCnTrk9RkPmhU1
vSAqNssIQ+bweAnK4Ac0H2oWORbXc7oYL3mlLDw+lopNbkaJL1Av2DDrAHqOVYIm2k3MUrp3Fli8
nSQYOHTpS6NYq72j0vI+Gle7SjSmkLvOIJwOTnJ5K+Cg7S2vLc4pHMZomFZ1PWvtkmSeXh0rQtQj
VUpO1dreklrlQLeRqsfehFSCmygcjG1Y/7LQ/jSJ+vnff3lonShzJHSltu/cejga1JkJHJMMeNw0
xHZKUAwMGYy2RaGdBjnqD5lhUJD52d+c/r+F/P3fXsfP3fqXn6AwRWf2aZXuZzUEFvynrbxlSmiB
qcFNsfcMtzNjfwQYidpwGN5nc65id3GnvQ+ZjBvEWhikazvOTZDTn/5LC+YP27X++2QjEwMIGpUd
+rIz9rXkTELLacb/TzvI7yHlU2FowZLy9jm4BKKmBJHiWOu44xL8N5nDz4Pzv3kdfmcrTxh8Myvb
ikNPAHTMl7ruWkGDHciCACuMPrfJN4W3ttuSpk7FF+j9PWgcAHimua2n0uRil/q92G9qxIk5BOk5
JT9sR7MCT6YI7hq7LO+LsfnWO4Hc/fOT+dPI66fw9ZflkDWpqKeSec+WbnDBke1FFeCp3b9s2Nvo
3fWW+23xO+u6XG3nEEhGM6bU4flQG99ZBrwqJLK8eqkdPNqZ44TmEBh/wWX/Yds0f9v6fQEucgMl
eUj91rsPXEhN8NplZAYb/rbesw///Bj+sG3+1G//8hQKoVfkypvePgvWOwIamn0BRj2EFZOGfIn7
TeBq+OeP+tOv9NtJUPkzPMfGTPd6v8zXK7qwiLui2pm+ju8Qs8e/Ht3/h138j+/1KMf1+Pkf/3ZZ
F3+GXaD6ZIZP3fRf/8J/Mi5sh4wJYlZhuwAU5AvhNjv+x79pbvDvLlg9sDIOLOsLyfw/GRf8L5dM
bti2BAfYoGT5EYZmGjP+nmn+OzAH0w1QuRIrc/l7//t//ReZ6b9oJOJ7c/evreNXkoRp/ey//uee
4sJeBgFjWcSnwZQlgue3NYMvtTcxI+vJPPWEUaTu1lRulJv9NJ9rIU31pHFg6ievVBoiHFxsGxwc
w14/nHW0P4RoU+8rzuFcJEMAeyiyXHfNsX7YwpoixJMkzYyNVj+MTZDJnd7CKMjCEbO7CIlqXjIs
F2tt3HalPwbRtrRqC50egeK1rje230YQfjL1VButc1a56upDSsnfWAnkyO0y0YR2NCTjTDj7S9l0
XQHaF33oBT6vfpDuPn7NRW96O3+kQSZXz+UcLnjBA0mjG/9bP1W417PGS2Te3GqTPSRFReddrvLF
nabmG6xWB0dK38SMHT/IPrGuwIueuEFy0b54ETMAf+FWo7NsJZe6tjLs/ZZrV7rht1dF4TD+FAUH
gtumx3XGsjU45S1tEOHG+PGB0Nj3A7a1mEK0iyUiT2Ktx/lmK0hC0m0Cehsvu4fdCiwx728cPEXH
MVv7x2kGRwfx1z8ST2BGjEPHHUCd73VFvLfR4W50nR4nmnaCOfvD0BAcMC2JnEZoO9Trz+U0T3s1
i23noUW8N0qTLlduR4gubeqFtntuK9knJEnUSa4XHyBXv9YL2lPWZbN39e0bCUfarW5NLbt23tHW
3Wge+TOnTiPnxyKY3lZeggfkom7c+9pE/x3fdWGuxVfJCjjI1m0TbXCXaOzpmeAegm/oe2panqSB
H+5TofB+Mek152GniLl+7Gq5Ht2gSq0TJqHR+iQvktS4vmk0jdkJcFDzJpeWTYKvdEbqK83Vr1tz
s/2EXkOXnbLJ9x41WqAG9cV66Q/Ght1JAxbRbPjrdPZHQKJ33joGfpP4g1E7/o9WF+O6XgtvGgLz
DhKlBk0Sm6puyNPQO20d25s3d/vOqawsscU2PQi9bdYrv9GNPhZabzzi2zPfvc3zIw087YGc2u4e
zk1wT63EHRXANvC7S0IQLb0sIvvOfWPZ0mbWJmiqlosCfdSrEZ5X3537NG9/WCg2YMvREoxIB3FP
qhbrDco6bxiSBkG8NrwMknZP5OWQYQoGc5EQChPYYt0Jr7HizrUgE/jazJABwKwdF2nOKvYVKo0r
YFqWfzKNcm29/dBpy4b702sjWyzalSLo6eAHpBXZqWNFtoYqJchM2hYy7YbrAT1UfxjaPteBkC3A
4+iprMFHkHUp48+5ZWKYpYj6YXqmIGJosq7d8Jz1jfNVU00GGGGmF9WCsNytU5vd2Y277j1NMxIS
1oMdcBPkZF2PlywQQBVT3yUxzy7DrJFvW+toYYqP8mgoR4v7vNvCIqMjG9RcG2W+bafBrqDo0Iix
cv92kKa86tO2Prai54V1iFfz9Z4yRdj9G/oC7aoZIQUozCxnf1P5Oxd7gJcg+RKxbjwMC+8v/kj+
yHYJJFB2uYcK6u+HARZzSBq8vPL7GaZh03NnNrXhWJquHuUTsSmDbIPrYgv8G5gIVtwEuX7QbZlf
qUxpV75t2c/SoUk5iAy/4tCXyYrQasiW7lHnPQl/fiQNzO7RXlMcz8HPnyp4ET07VqjmQLoxXwef
K8f+7ec32AytfmiWjQLdvPwLmqu+9wvTOKfK3gsGlleLsrVT32TqKGBPPiH65o/lKr0dR+tCfR5Q
WvStPNbzOO4G2+X36whiVXoT7J2pABjdBhZQYlkR1bKatziOVeKXrB7ZOhkNffeLn675+8/PbwI3
e1WeW+6LgT9x4V7f/HyGxGQvT/pSjQSt29lyFqWTveq8ep9icPwzUGvrc8lH/X4AtvEOyx89FDFB
78Vk9W81kI+PpeJ+gVxyMkN/Xtn6lsH9QsG+HEehBU8ebppHeiXai2S6h8I8AEpOpgoU4tq/vjiZ
ETT66gfhUOJcDL53FRgb09m+Dlr/lUC7QPPwqlBnF5dn7EKhFtrWlPPJWpBsYRl2oB03IcnJdPjD
sp3Gk60bAyYaD/+kBlnxaZCOdVo84pFH5d6mjf44dsXDitthqa0tbnyVZI7am+VwrAHBmdOKo9v6
aH2/iRiO2LEvhvqkk2tN79e/VVbHQveNO8g7r/jAmsgquj5qXbvYEeMw7Ddt1GIALCymdVt3uK/7
MGD6vLMnBxcstlWwu5csBoBJiaD5HlZ+Zl8NYKL2elZPETwjUrmAsoaecOi0uyzxgVGBgRFnfEdm
gBlq6hnjqfWFxCXJ82+eCjP9OvXpN6cDM0Ny46PRq+6GsySIoJXWB4LVqgT/H6vbYyuetiyADQXO
gpgX9xkY3MKMZBve1mxsE28GBIH7XNsPDYkmdW8se3fIuPF2Kxu37f9ggr3bVu8AliFEEcTFHyjT
wzCm0xUmsP0Aj4GGmRW3jDlvzULzzq2zZLGvRhENnvSvUJwQ3op/tqpcfP1t9pxCcwJknTKL6EiZ
HfNXEuL3LV3j0C1ndz/6UJ47o/gmbajOHg39qGzM/sdI9GGo2YMeM9bEvCENfPXGetgmrUsmx6sS
nchwoiCCSIPquhN2c7TX2YxXsMfXomydLlTVEjc17cO6zNgGEYGdZp2ZPtm9R97XfK8tq5tMaN4B
FbBXY5IdxVq/56tcOBRH617ZLkHVGC0jJ0XOXTEmfTCAJUWWV+q0BUr/sYF/uRc1JtUCQUGD+0Qu
sagGyUSaQUzMjIF5PSHw9xfTNNUgPAgZKFzupa2YareZvNmGqrwNSjzh7NUzE5tV0+97P+1fuf+7
UHpnOR196QUxBamPYbvhGHFXczx5QfopZ3+9SWHonvUazmJT2HSX2ra6l3qHbLbrxNHgkE7Sqif+
mQp5jFN7sva9V7BewebepHrd7Xo975+qtrBhPGgkHk2A+L/WQa3tPWTI8eJwK9o2oY5oiNzTauW4
TJdOu5KVXxxhqxpXFvyCg2K/+lympmVJ5tot/NmZZSqKaxor24590TjCyV+z0F3UwnhJC6p4s9lk
MigwKyOL1QS1JD0w5fnY0maSmgK2RDbTtdw8EXutB0qjatpzI5selkpR7pqV8UC96P1jrST6OYuK
0SXMLGoRjX6dL2QGUtMkyXQ9HHpuByr2YBYk9aKy79DfnUSRNLDv8MW4SLMdFgWaBjIGmWnpVOpx
uqn1rlVmcN8y3KeEXnbk7mo3qlHpN/7h4i5QY5mMUH9ZYiPwuGUFwWGPkBe0/Lip4GQpeLs4mtfv
wqzcT+7O+l5zvahrBfDIwrIPMoew76Sp2i9GrjgQXU/GNANG6mPOJD9PfwRVJRPgIkj+ZfE2Fmo4
G2Co7mmP0zGrm5dO9kXSZvpyQtyTPQWUjLFnOvLImHWNrJEClKGdm+Q41hPIRj840R82kwlYylEG
KveC55geiIDNGLXnKy+RMqdD33OapAH2AXtlYEhVw65GcORrGYxPOaX9STjDpxdMMOro520O0koY
IvghlcFhJszNHdkuESHMZv4BbAxcp8jfvRICIGJeqL1Td9vzjoUFAEOI4BMnbYuImFJjiITvmjjc
SUfQU31L5tE7w7Ywr7mLVHusH4zJ9DJ7AZhoEHcelMR4kC0KqUqMlMpmFFB9h1PWqN1Ss48S/QpQ
mDnRTurmO2gnfr9cr9/Hy4qgiD+tLa09LWuCA4b99h60MhBRA/oQk5Kar4mEGPzU82nSly2S+vq4
1r57sLtOh0NO4MKMnDZOS/umdtx3vxxgZ9jmTveKLVnHicCNwtV2TKNdpEVlwUu/tQ+aR03pC//y
pX63pO+FsnOnO9EoMCpF910hzQfq0NO8bRnODdZcP5qZN93PWn1BzkvXPG0QWiKn83MW25S+gJfQ
WsLMFNEIVEvh2m7dsZC9vQ88mkNAdb/Nk1lEhTvVkW3zPQ29mSIx0EZAidpT0VhHS/O7U2orHauQ
dG8xxZ01IMB7LavEyQhsAbGBWBBQGEE4iMDdtRrYiUvUxF7xGEOObasmw28SR+FAK6SeBIcjN/0h
zSztVSGpCGkz36/19I5vp3yuQS4AOG8fBs3Kn4QNwnq2e+sL96pht/j6Z0du2CmwFHuh193qi3a7
6c1N5dV75VNpkWPVQijOa/rq1Xo0GpqoLNyPYpHXOs/1NcXWDTK543s0FBRlGZwKpLYho28gEzAA
YoehbTIT9cr8xDT1kPx3+1pBGHlQNuP3Tssxz6aoAAoQJrsZhdABtUmawAIKruZUUJ5pX706m85e
MNNYr7T5e5r7/YsFR4a+vwx2tFWdA/uX4LBs0xfLseubUupqv9HdOitD4whDxAFyAtyVJal5Uh6m
C4z/TnlWHW/r4NzKJoNx7TbNEMmaYb4zQgKqDcs5O5ZZoemdxhvmWAUKLYvk47XqbqS5VvseJQlZ
Ctzio0zfPms72OJ8yeb7ZaUJvlzuoRQrgLDs0eHi3U0fcPsXyjcTbL/hrgO3nqwmrWz8ILyISsmD
N8Ikxdy70pmuG15sVTDldjZVEclCArJ0Opv1z7Sa1sfbilb/wkwvAPos+muteVAeutR7KgdPvxfz
aF/nQUtzYQHTA+10i2axiitZF/dztzEHHkldqM3y1ZeZe/Dt1olbpH4A07v5qOYL1jjrFNuGi5nJ
XZf0jt9OJnAyb+ytAnszWcp53HL7S+8SHbC4RTaFE3QmjNr1lsjAHD4aoMxRnfs89MrA4+noVCLT
hBs0VS52DiXKgzNq+lXt5tAgJu5QVBvBvW2V8yM4JSwfsJax6DTW+pA1DFm4CxeHpkZH4ol8uuaK
OiaNJ7zjnBlDPPVoS5qgah4suFdDaLPPnol03g708/srq3GKGwb58+e6FOzjVWcevKIUjxUhMkiZ
/DpZGnDxowUDGXEB+bnIlG4r7E1fdIJNCCEgVi/EcrPsDFQ8IRFz2cuQ5feZ3pxtLv8i07+WTjs8
g4xCn2N65a5V1K51kHb7bXGeZVc6SeGs1Vtnlt11geYntAAnvHatV15POUWAYWzvvTmDfSnTdT+R
bnltO/V3PZiNK4EZ+TpVpkKOMi0HUJEkgGyTRxIurxxiiwHVrSESRyOHvE3Ftwa5XJLm6cfcDdO+
7Ktzz/Vr2IbmtmdOfu+5q/sjdf0S4RhaAZxmzr3Wp3KPg2lD00IoyNe6dsprHh3KxNK3995qBhBc
s+Heoxi/m7hsHYDY6FdkDjTRRPFkoPWY3FhzeVkuzwhP6YWzyw/EOIsXIjBAcblOvGXdijokJxhR
ZcMCwKv2IJUYYxQ4lSIGl/yPoO/wn7apHengAeKmS6vHTRGCIsiP4MFk3amlHEJRQ48xzE01cu9x
TBahtTggnLo5S6rVnPcNIrNkGtPupsin9GYBBRpR0JKHtdT212blhxpmRNH0OTr3AKSretgoqxNU
kdqzO3I9yXrITBOU6n196RLA9dF3Ws5puxb6Mej0EfUW3bFgoZlEr6E823OJCMce5Y9yk9CKvdbY
IfcpD/C8hj1YjfXL0LL56CLoS8zLwv7mmp0VwS7038k8KpK8rafD5oz+wcWkvVtp27yV+rQmpCGj
nJTTaHzCbatfRr9FnWTIKXgwWl+/7bZc/1YHY5o4s88Ig+iB7xPtpFigeoubnLHstOb1DsWQgszE
ogwwnr/Qgko/pjpvbtJ8HCOc2821aEFkCVWrb+iuXi1hFzc4wbvDNA4UNk6wNF9XmEcP5qKjGF7y
5Ysv25EtxPY/ZrllOLT0+VBwcFeIDVf3YXC0/HEmd+4C/mgjVV0u2vWqnZqF/Iqhy0hXQOpz22Tc
mkNR1chA7cbwzwX+9CtQMPLDAs1FeFEphRvOZpXfjf3mQfEmOyt0Bwk2bOi9G8vVivUKGa5s9xnJ
bCH8rgS0TBHbrTdYoE6weBa5MV9NWtAd7RTNLe9BF9zWS+490G0rzkZbiPfS7JDClhopF73C+E5G
xvxaGUIndonzv6fn9mQLN726zHFi5GbmjnRhdWqkJK/FqjNqPU37TvxMFZq6vBs6Md+ZpAmfmrSi
f1Y0cg9djr2x2M5AplHW0W+8zj1yYzW+NorSNbgzF+BaBQT8aJ3K9gyBKT2xt1Y3QPatpHIIEub1
IJdqFeNnQCHUNuLDMoMPzdEfbZqr11pdv44GOQnWRj00oxXRHQKZ0dQlfmZ+EmA6RaYVfHUJDCtL
0ix6qxJXNBfLpxEBPVWQiQXOeyb8Q4LCo2mor2JnGCSNK1JhY4O3IbFISXEoZEOtzciYLk2TTLV8
V+di3TsdIE7VEuHVru0JY+342Gs+y2YoznMmTLa7ctvNea2izDDNU2eZc4yf8YVR3ltD5m6UOVMy
1POu4TYaGqk+nw2DDmKaVgde8IsaU0vP7Tia8UaT+8rTa++wGCXwZ1NRrlm+iAV0vMgkOfRIoizA
qwU514rNI9aD4tT06XjmmgSq01jsj9nLc5JqOPnlRIZz06lDF2g7e7YY1UlL7Nt+s7+7ets/4rPU
kq1A6a4sLlLbWuaR1RvuQWWLH2pjXhDN4SCRuOT0UHMWZwXR5EBeTQlJzqm5Reb526QXTOgzW78j
g0Y7y04z8hCZsZ1wpAS3rkeLN5DzE6gsIzYGLwWsoKqwG0em2o5V7jo3ze7nke6BTpRXPFjDeRNU
9ENJ+3aaeoFHy23ONb2kndcr7lEWl2zmdvvJ152odw3tRFQcvxnL4Qnx6wNSrSKUc2GH1J1UfV2H
OJCbFdpaHO+O7gEnJ7plIsBm8Or2RuXN0Wzy13YQZzJoP/FpkKxD6lJCXLK80cVwr6+I5GZvXCPi
arwDOR1urAuf6s9BBuoiKxR+/UaLp4uQp7G6TD87rhZ8kja91O2VuYPbTzk2IYqwTet+bi0WgALd
Wlt6NHCdiIhf6QiCmzUkoVbjhwidbzNebrIQL3T0vKiOfuVdjyMCcbN5U6vuhGvpcQ3u/Kiw5euQ
45Ll+pCibiz9XWdvoLoKt2O6sekxw4mznTdPsGk433p6srXlXtcBXD2rZ2JQZ5lKOstbkq1aZJL7
7c4tbbp7Gei3JoVUggHDevK04QvJYtw9LJrzAvEaJ6Z+lTbFFOEJUVAq/eHK9tXzsAaS5lajQ3vX
33LfEmwtxXxwJ5AkLiVXN1rLmailocA62u8Dq7VOrTM9eG7LdGQp5xvsEALgrau1SdAsEvDYugvM
+eucBeSy0RLJm3zPTj/FxWiSFEN1cpyWQn+ifMyR3X7biFegfwfCr9CDJ+rIVyGXWy4aTSisJnuU
U/0JWSq/KQxPJ+/Kq8+2Znx6qUejqY11TCRGD9Uj6Lb6AAQtO1k+effU5+xpLAnPkGq/Xq4ByCZ3
pd1+zmN1zBrzOe1SGw2w/rCRT3PKRZVf9xU3WzLYYlg9766f0d+6ZGgZcma0ldrDscBOAYiW40Or
/fp6y/MTtyRxUp7e7kGWfyuNS+SZfJ+lNE6i1YwDiV4l/IOSSRIF65UYhbO3KNWudbcABFf4Cnh7
MCegm4Pb1TI/rWouHwvdXI6NRri2k7XtveUTMoiZtYlFhnmCy3t/LzZz3df19EUuHCPXSqhYZk9s
6epYVqTUWeUEdKhisDO7jfjaLqiVp4akv00fiIjx7eOoclz/qZbHgzPvrbo6lmr7Uk3G9SCm3Wah
8++W6VQW020zsQClkxY7o8y/rI19z/M+LpaN0uiyPAuOOQIKE7que4S8j8uQxpDQRNIh/b6DO9uH
81Rd9d2wEonVPjBpe7AWAqHM7Ng6fkwkUhFy1iRGNfMTdoz27XQkLTK7mwLjRRO86u1yLAor4/9O
n0VJRFGqGR9DpR8d3oaZpbFXU35udf+omf6j4RImONvViSy2k2MViWeTZx4U5t2Sk9nGfG0Kg5+5
U7p+Kpsh4D7ZuS9ZX7+RAU35W7dfukW7cwqSJomcsbsMre9mHBWTyIzbIqLvtX3Tt/wmSzFEVGPM
EQVirn3WsRhwcQl2tWvdWAbZ7gZm7OMUpOuNIAelGWUa9f+HvTPbbhvJ0vWr9AvACwgAEcAtCFIi
NQ+WZd9gSZaMeQzMT38+MCu7nHm6q1fd10XVyipbKYkEI/b+Ry91aH4qI5hZuC5BQhz+mPeViuiT
QV/aaTSmgTErenW3ycI1mKBkMYSScGlCq2K9J7nxe5mY035eoxvB2uKOprmnsJWzgc8R1gIY3Nq/
iyEQ0KioU+wl/lWr8cgEi12pbwBibsBamFIf2k9UH5lX7cocJ1k196Xs0wNQQ/PqdEt/PysnOxlZ
mt74GJxAEmiPjEtJDYItL8BZaB3Uhjz0ohj55KqheXHabHp32k1zP4O78JBXxVsqXbZ15mon4sxv
bHT0pu4asvfLndHkH1KOzmb3TyBkTIy+/kq+m9RwuiUurjwCekpGR+1t3hmp/Gxf+Ta3N6OJE1mh
0t3exfcTxKAZ6aieUFuT8K/w7Dl6+OnkOcgDJBWYRUAW5pF3cMc0WAOqD1XYTnXHoeG6JzGVj1Yp
RygN45AMy4sTVadW5Sj/TTrWhzXfC0XhQhmRSZcM99MovkKFIrFr4P8N6kbD1oq7Y7V2S9i63s8u
bsniNczhYsxk/TzUozp5TvbYoyL2It8+DK0d7eyZ4uHBWR9EszZ7SmLrU4cNThYLNoHK+j72RBRM
hJPuXMB57Zj5g8s7qqg+DcrUZXCN1cUCMUoL4RIi4aeTlf7JcPai27yMHxVxqzZVgjD8SR9w+1yO
CW25URwd8Gb80J71Y6DTadfBKe7HJrWCLutf4nr46Zt92EY+VIok2sSJU55j+z4ZpuZQFxR6FoX5
U+akoRvSKwNHwc9RjKEYHcR+9NY2xPl01fUYvIZJHmuVfSeNY08niWBU7G9JGbEvnKS1DqtuH73I
YuV2sVup7i6e1Rx20SyvSQMZwqgH3sYru9Wy5vbJq9SO0rI6hINOTv2YOofVautLP2dshz4HTEcX
RpN7XWI68l4sP9O3VZO7N0mfXulKD3tFFIQVzXd0nzeME1w0EQtGl+X7stZ7mMsUKbndgQDB4OaC
YFhTofHXpsCEuhAAk+JVGSDs94nDoJB7WBihytNjgSGPn1Ko0GAtCKJivHYL52lcR7mf3emhtVGM
mMp80TozCUbE2kpjZHJMR/G2hde5dXnTx1W5XwTVF2bsFAygfrGzHBYVhfvkVJeGIko4ZrHDITdl
4J72y2g3c1He13Fj2Z9oqWnLjFrY+0CudOId7XpQ+dU8r2SDNi2+rxs4WXLALJf83qP2DMu6bpsu
MRqgihYmij5MknVdTd9XCI7evWVNgnlG9Xr9lgDVzQ8aKKkJsC+Bk/GHk3vTs3/W+8KTS3LP/R51
d51RL7/WfPa6PVR7A15fKmVelqXb5Yc0qsZYBDNUCZ6/uN2a7tzOsK5RfzAQykUl39tmiu3b3nVU
8yggxZimee7z9Hp203p4HLvIZ3CNRZuFAxql6lTFiY/pFLob8N71aRtt7HY0L2rSueGa87XOjasY
7HW5neaIXy6KyB/lk+Vo0pK9jG0hIMLPSucAh8zsvFbttJonnIQr3ruMCIJ+z9wjvbsU8QTP8VQa
2J8NbwknKyPkwto0f6gpvFtHWe9z697joMKYO45EissqxU6pp0fPpnqzzZr2Eu9FlPE4DfEPOi2b
eyMnUpmc2X4VO2Fyl+7MyvKOCD0e11G5z2Wcv8adOtAzCwBOLaIoh/EQ5/a9N5UfNu5CAwVOGWRL
5zxAnNenmLAfb8dpOKwvTjp43q8R88f2/UeJy0t/nZqeWLgW12Qc/UycwbooqQ/xs+6iGZmBu+Ka
TlBKoTP8z+WW/D3JZIWESUEdlThAXhRHTeBxUGX9eiRbsAi71kf2o/r5pV3dy6ab66uoFyxvjL1X
U7lgJfVncVW6SRKq7UWqyK4F+u4uOsOuj3r2lwuizN4rw7tNBFUndPycJspHL9iOZg64lXzpXLi4
t2LOUeI3ux15oHBlvbK+RlpxHs9C3hTYbUPQS3w2eRYdjbFztvjkGA50/UYf0ge9mE1I1v1Fptfo
UmHz3cU9EXHp6mbfqsb/EIuXHYd6uK1Vl1/U4/RMoSSdIyBfD21L+7o7qe6AGfJH1VeUaSaaW8Y2
wKO7tYkPGQsafqYxq98UBc8YWNeDM8OTz4k+RgRN7yu0ayxV9HBb7XKCtLMvlc8lSClis3esabko
4kIyJahXDIBsypWeSbeOJOL7Msbwgz2JBZZiYBr7bjzVPTqV1zwrn8StbFjlA5o+/3KiTQmnT9H+
jKaCkLzUx4dFfBbcDD2vekTj1XWaXSKDqSUDCgMov33APWsQnd9WRz7t4K4eFmTENB8txAHg/opd
dZqIShD05VS57wYEUItgivLvdB2UoU652mqRPeXZSN2wN3t7aNgnUl5pkswjaF2/ZRpUOCVDt8zw
2zp2yTCDRuoE4T0sKC147QNg0YWsbs9f35CHiXccV2790PsshwJUn1LAwppRCyw1Cd29mZgnlzSj
93X0wQOxTrXutYMhsqbVyvmWp1YKw1g3X1G2uVeIHoedYUNwUh19WrcjK+h1lN84XlNBh1XXGHox
WxJsB5vV6HDahhtLG+vmNc5esrzZCj+T6SR0NJ84wBisPfLTd13Dc7CvcEsn1JnivQt0NTXmyRIm
nz67H2bvg6Wvosl0cP099tnquvPzsHba6TRjD3skr1GfvKEU4ZwY8t6ntOcAJ5Hd9ktSPSZN9ZPi
YnHDh7iigb4wHuq8fBDKa45dZzhP0CIXQMefbpd5odFl13J0OQpXx3lohs2CklqRQdJYnEVogJK1
v/Jk/MMuyLyiq4AQpnU/tKZxzCJWZJGmj3MOkecsYFPcw5cono3PivLtXe2rnaZeOBPYt+d2nY6c
EAeXzPXA40OyL40Mb6IucickrtniZpb5TazMp9GH2zMLet4FTIBwpqvG6cVR2NS7RqZPZHpK9rOX
89qTxpDeK2KBGecr+Mg+URStl+SyIxD4Kppe3caypNnI6ohtqLOOBidP9Eea4pdAJ6L7umLzsRFH
7wiJ/2AB6h+R4KFyqKenhGN3RXc1z59SOc8AROlhgG+BqX+MST3fRZ2vmL+nZ0bQLChNzomWIvlD
PjTfVp9UHi7q6RRpk7fG6uHEJ1lt28XUTSZSnGX2++w6dtF+Q6Crrzbm1JuCJqcDQob0YvbFPkMH
tPjlut+gfL43+JaXreDgg6z3Jfra/prouMo5CMt4H0xP7sGJvKOYqTr0hsXhU8cTFlnoVKbOQ5pm
x5SzZi4mE9QBEz5QSo6sNbduKYT9kbvtdIPqP78oMr3siyF2riAj9a09t04wmtVHtdm5myHNr9oO
2WpQVvEnlbAohdo98nv09s31Ivik+e3TNNbI2SAtLst2vFbY6y3iEi9LG0GH3a8WwziS9No2Ux51
oZl/fKQZsibHVV9qlD9Q7yd/sC4HKDmx9EVY6mE3digidGY9+XF/q8rmuhToXlciSA5NGSOwdTo3
JyhfDft49ZvrLCM0jNh5CjhQKoUdXkZykjD3yCTCvJJ60aXunOZyAHjj90X4lfrLS0ld0K5QCXA+
r1Ku0xhZL329w5w9Gtp4Mfp8gd/yaa515yjop2Xlqnfva0wAV0VFMdsCY55Gpb4y8qk6IAa9hKqb
w8RiJK9rgEobmxziB+97keBlcGbjJ13XTzRdi10P/E68/Xg9TZmB0ZtCX8ofWA9dz/ncwOfjtKpP
K+uJVSELhyh8RgWMxOt6rHixbqJqIHv3D+H9fwTxv+nbt6D5/10Qf+g+q5/Jf10M6Vv1F1n89mV/
yuKtL5JyRZ5VBwE8+uZ/yuJd54tErewpD3WKv9VC/rcs3v2ikDbZvqRVi6xNczOLQbhvqnjxhZPf
s0zk8B4HrPStf0sU7/Kj/ZYe5kpLKWhekypJh9kXlvlvjrreEnlbTW7QxtGYHwdjFf0OYRmbpK9z
Ig4X0Zl6JwqX7W9K2+m73TH+wZzldehFVDzv6nmZ8FqtDOewACaxATH8Hqkji+UcbFsxxcPvlPse
dpkjWbREI3aL5wcpooppB2Ah35KFIzjouyS+67RRpwfbc+IWTJDotF0kkMfAXJJTGw7IUI/11Olf
Pu6/lxHddh1kUdO7l6uK4LzHjmJqxGxDREnAoo3momPCyXc6Aot5GmYLREWPesav7HffsUbQQ2Rl
nnxooS8fZJyP5WXJjPCRG0v7CPKYf/eteJxo6IYPi8V2biOmzIxbVU3zJb7NDaGGXPwsBd2EKMxq
9XOoRfLaD6v3CEpeLiGZKKu4BoegYCldqzXa1aQNfCVMc8wpMDAyWtAno/ywRCRLWsx66b3ogn0V
IMuRyd6zRvt5rMqtl0QptFHm6jIyRuCBKCDkzMd9WAwgF88VMr03gfZIkPDzcsIPbw+8i8k4k2+S
IcVD3plsUaRdvnYXQ9WRoO8DVZ8c4bUfwnQ5fykXyVCX0Q6FoiorbBDYCCnBnioodBvDhLTJyrQe
TqRTzCAfTUH4CnPCRJLAOrTIt0tpuBcRUb53VTNq3k4hyybEv4lUFOVw/5Ew2nfXQx4bEUm8qFgX
0/DeKjE5HzIhwYPyEwm4khnxt8Kc6B3Jva2+TMC80h+DcJThkwgChWBs0hr9iGmKG9AF5zNm2ijv
8lY7JKWlhoWuc6QE6msPO+EwxkMw74iyAwoSA69tUMkU5i2RTMipDxJ40KhX5aNSDYUCJqL6o69c
kgor4IaMa4KwOxSCbZw8d1Cb2QgLtCB3axs+Z7vRHZpXwqVLfPcdmJ2ot5TjZZxTkqbTpXulhtAK
Z/Tc7I6l9B7qJK2Ngz2uRflg9ciyg8GvJ+PoIDX81fXopU4Ft1Xy1gO1bfR9ZKurUpsdvn+GiAhJ
javxZBSVjA5VWRpID/VIVWu5zpWkhr7IBgpPkt6HAgHL27W6LRoafuI4w49Vp69mJZPPtmJl3lX0
h1pA9qZbw8bBcPBe2fXl7MbVQ792znywixYwYsl53sNUOWuPXMLBcUBwiUfDHAUXSWiMvvPLQG1A
HwO0kkQq4AnNXJlUb8qCcoW/s7snLOQOVXR2hwKKHhVv3VWD77Q3qL4w7omyAbUzYjMhL7UWw2li
P2TAKCUcoGjM9HI2qvJiztymC4GqxocVjPgVFpD7vSt67xZUMOqg2az+GSlCUoa+sPPnOKaqFRoX
IRwzm//Y9IW4NylMuKFZyN4VMSBqyI+TDKFy/JrKxhI7CglfrBh8aFv5gxMy/UZS0fwWuYvnHT1/
iIsdJ3VLyAjhC8suyqPqbsJskOzlJPhsxlU23S8FsEtQWgPygpLIsgpRK8W+uB5ot+IRnTw0oCIf
5l2awSPGpCMvQQJGMZ+KaCALGLNCxFM/4irdowlWy39u9M84ravfHWs4zP7VlX4xLH+7y89f8Odl
Lr84HkZhJRygKcxkXKZ/etzocfYELc+WLVzJjf7Py9z7Qm4MzjhkPabwhb+V7P3jMre+8AVCmaYl
uHv5S96/c5mzSP/9MickwGKekJ61nVQOv+vv9niXI1zm1QgQPo+lxXFmq2pH06jT7LpZRqzq9GT9
GFfL+Uq7oEWetedn6c5dW0Dfae7HpymdZzQmVm7/0InHTYLJWUMjVsbzkq82LqXGF6GOwbyJoHlE
FsbR3Bsz8ASUFAWyjUUEcWyP8WMdOULtjGrNHwZWlWuq3VQb+nPnvsxsEVHQrBV8hVc0k7tTzoIe
q8gtllS9xubTFMPhBYJErFdCjfpb0nZSO9RTZPUHEoD5jVSU61fLVNFEyifyqj2aEPXWOUP80DbR
CJQNY/kZ62RNiIuOgcWnOe+GfTb1bmB0eLI7M2GoWbqtKIYlGrkRmgV11YrIpbAPCXIcNgVkR9A5
fLO9JWo+onKy4u89LNjN2MegJBFxTSxDcbk8JETbOBckgelTaeIBC8tyNO46atqKg1bYBgNBdtkY
5IpFPygHSthCauBZGHhfSvfYrKa4jGMOYUQvCTq32J3Vd8vto3jnKCjDMNK5nxwNqqTYPdSY4Tfk
f8QBZQkpOVdtp5OLHrPlZSNV7h430RybUPRoZE7MzKZtDFbU0liPRpnERdgqT904/HxxCCbmDrvY
VuvXuKMTAeVigttOlpEBmI1AlZgWqkrQ9yci2/EaYv8rSsN/l91s43ORbv9uzZSJsMhYzXgpzNJ9
cnushfgrivF5ygvYBcvRm597wLlBaB0JRoN7QiS47qcJ+xaxx35zw0lIEGDRc5XAiyjrl0dIexlE
hItVwdBaGrAmhrsIzMlnzaaVzmmpGuvkEqoRiHtXI8W/ywZn+bB1XX+OqzR/zfVq3sluIZs1qoTd
ILyKRkQrE+Hte/ToPtOAY/S8ZajE3hM59VPQ4Sen2MvTcNZz1KAPrdGYwAIxmFYLFEkhkRwGqzvd
rIhaU+iqisuHjdzriaPruh/Z5GHXkggbRS3G9GA5ee/sEfPJk9uTDUA+XaTWYI0T4ewp0ELTLUXd
dO+LERW30eoXNFElSh+HNIZZ8MaidPakIbvuhRJjscIhDGINhQahyuwSgKZpmmfHLG1vV6VQOWjU
ZAsCm44AMMR3l+tF3WXjQ+cvZXZUjukvGFzI5dt5xuq9N9VKtXvnEBQGwG3V8nY2xDAEOMmmO2KV
agbPeCg+esvT3RVoR3LdSOp00AzPs3mB7XNJ9xSxm86uWXkvGHzq5hfBdMlnLorolbaU9c2oeet3
wpDye1XQ/rfrTadh6zWoAIBxHMGNkEcgI81A+4IWQVWJdjeZnz2yZkDBczHejsi904BIiuGHS1Yc
4lVK/kJSNKBny6li6lxX400NLDzhzCL1oTRqh2CtI/2c0rDSH22Ov2Sf6L59qtrSeuAZQ7MFRtyQ
JtbXeUYkYDbSwbn4qJNn+vlePMJlKoodeHCDriUhH1ASTfW+qkUzXKFL8K3TYDbTfDs66Yxgc1Je
iiR2xAsl4fERlrUdMfalayXJbhA0VIE1rp18rttkY697jFWmGzoZIPqhzIYcYQBI0NWEPTi/RemZ
qn2XaDMNkdyo5Sabkti5o6DPfDcyhew5KpLIuyiKFY/smppb6Lzs5/kOnrGmvMluzBxtJYVRtEE3
7v1QGEv/UK/kx+0cXaURCjPpqEfHMhICTJOlNk9Gm5J3inPYlVGwptLCYObgQJZzoEoCJggJs1K9
1ygq4Dkn2YV4rTCoVo6azB0JXzzfSWLTCS1QjXYvyjX74jMv6B2HY6cO8iB5XzE2tp63XOQxfky8
NCCwaM08OBInRbss+PqwhAR6j93aeCcbEnUCPka8HrmdTmZoeWUPopVozDtOW/mHrNVqpn82leiE
liS5dc18Ommccq9pVkZ4u1Y/u1ktxsMLNLoQ0+hfkPBMU938RIix/nR13iFxy7MfDa6JqySR1reI
D/RPizS9dTf1PgsVh47qQrri1IeapuErvF1NAn86lpjDt4jFgIyyJAsaEzE57d8RSmeROzjqxtmv
ryT5UQRgriUDb9t3es8KtiIeazlyBuyOdhChz2h5ARwMclQl1vQf+JuFgeZOkrXQzT4JWTnL5aQb
96WepoKgwHlYgDoLnr0RvTGWtTYGELWnCWlg2ttCHPKyo5iEpB5ewJZujPZkpTHibrlGeXKwRoGx
IE/mzUMRtcOLeS5+NZTjADlZm9wD+TJo30CW4tdUTRqRoPIpa+tt2GCuC5aLIPOj/BrUk9+H8xgp
pBuvPGZpLX6wd6FwrDlQUK4UeTEeMiy4P2Tslr9UTJIf2SKy6Q7GQIVuVdfziwvlgIUoMuU74tP+
2RYbFl+iMyqDgqAMbvG51z9VbfjHsff1h5cuGHzaoebAcEbi4ztoyhKbjVtgXMD+Pl9w24IRX1Us
Gi8DWkIkHHHfIhTvDf8XYPLya4Sr/GU5jcnpVDq3CBkleoC803duRdsq1V31jS7n/rXyWsJnbEDC
51S7bY4eLzNp8HAscUTt06hLlgEiQSqCSa6L3iYtCw0XsgwUg2IIyY7pL6NI2cOeHPoSjT/B1VXQ
J7b5Iad5XUIiWak7p06cjcbO4uJozqOfB3YmxLPHfv9MSUdM9Dvm9iyYzCwiqzRumLnmzHuGqKjk
LkUsRpdSUxHdwmZnbnvf+OrjP7O3BNIcpYe27ZQ2UXe9JZOQCmM9DPpILD+2vrQpstvBidF1lVCQ
FoB6GX/lRjHzY+bn1otSrcBjh7jnkGiJPBhJQ++ES4Kwfm+rYbEPYq4KY19Vnfza24RJXqxMTq+d
ShBA2XaSPyMjbu5pV8b1NZqGqYM5zotrDnW2X98ZP0rggg+m2eW9oFz4h7fmLPHoSXnrMD0KfkrF
W73jM69QZjUN8LCUUX+fqij5qufCi3bxwDgWTGoxzV1k5Pkz1DgyCGIt5PdlyNYrciDc9uBiVvFP
jeotiQg36q0j9nJ0Z9hQrZe2HOt74rrrEsNTMQPa0GoV2twdV1Y0TIDKyOJHRAVsskEStepIjfgo
gt7CVzGta7ZJLTJ5WquYBEAy96g21IkGyuAZRi21CGI/KTFtogvPHjkbV8F4sJquGx/iBj8/ZsLZ
emVGKBNaYhgSQ6/19bekl4T76WiAGwZIyFWge9ggDKEY2i79SKcZxssI1UHVrf7jUq0L+bSemp6d
rE2+4VBtGpARuChK60WCy2OZPj2VFTHGMEYnjCou4dJn23TulMnDQJApGN00KUyIGc043PHxbUoM
51bj1SxAiNWM9tAgaIx6uSbxb1dEdzYapAEB42C82jhJ7MvMsFdrVw8TGP+UtwkoyuIe81Y6XzPi
ITlgu4V/Qe3q6G60BT/DVEWkQ46LhTaAnCubfKAhQdJ33v3+A3H/BnFb3r9ciJ8GDqK38vMvO/T2
JX+uxPYX8GkTv5Dng0v73m/4tvfFVBYnBU+++sfeW9XdBmLLLyZ4s8Xfdl2wbPc3fNv64hH0Aurt
26aLzfHfgrfJbvn7RixdC3bboa8eiJt15q8bcSxEJzNLesGKZondR6yqP3gCiyvCJGScBw+5NoG2
ZoS8hLLOb6Ws5is3xvYSaMie6NLJrPglAX0kaDrVFQELTpETQUKm7IFu7O0ftxl7n7HsHLIxKemX
nUg9rJDIpMx6U/YjMxAQBOglcPB6SiMAcVRpzmE0ueXVAgH55swDe6HLVD4E9qqSAd1CV6sQ4YcQ
W2TvVgaQUdmMiXRo7ig9Nuvd0kD/7rnKuotq2HqP61Tj3M4EOTEhCqmRVhcDLQ2Czs55Z8jBUTLV
a2IdBqjV5hhrRRDUaC4FMzg2qvyBLNPVD5ChLuXe83ThB3ad+ezotiT2lMAv9ZONJnmpDAj9g9n1
JR6zZPNQxXP0yxmG+GvkTvprZ9f8OhSI2d+6IU4exSxmGqp7BNQDPrd+N57BMWPDybLKAzLTZDiU
NGuVCTVPVPR5JFSo+a3DSPANgFH+SNOKKI0xS2a5M3xExmGNlGYIgSPGOsw37A4Ldnfjr5MgLSiO
HqcN46tZV7YSq7x4ZuYBBDR1Ojxz+WwXqbC92/YMGNq957+mG4pYwE90oR+P5UXTEHpyWW2II54C
0ExQ/QHZXcF0hArYQO1CGTqSa1KNWpQABhBmeoYztR8Dbc4byumdAU8i0Ku36AyD4gUAEo2LDR6N
6Sr+BaMIaNqeAdT2DKZmZ2B1O1xZaWEwnE11APi6bDgsCPDWojHOJfFDG1CbjVOLHO8M4Hp2k36a
G6pbnAHeZUlL7g8ZGz0UzgYCyzMgHBVVLQN9BopXYNgWfn0DkPkcASZHHSBlWJ1B5hUhKNMv1euI
2ulET94qazDSE8Db/Itokdk4NoaKoUCoESofcPE3JMXLwn9YziA3gxqkjWN0r3NBM9oJiZqJFyLq
oqd+HNjHQmc2Z/EVusdt37Vfy+xqEev4xJg9et8qx7XxjKSEy6JDI27wsu2M6GkgZ6zfDQboCblB
hYJbLYC1Hw3JcscEhAS73RE1C+GUuCK+HSMqWwLlWDFBLBoi96JiYc6uMbdNN1Yt1BCyZMFAMQKS
5iuGmhYZv4nX/j6i4l2GJNqQ4ZKZmtj3ncOAsQSyTpx8l+oMZ1PfZiAL1ZJZw2mMXTBz06gBjvKy
cnBzWG7MSJPH47WuC9bJyGjpHEKznWV794+VU8JO8ANK88Gqk/Yp88082be54/ZHgyyPZ4SuLLB9
2fsf1SSJT2HqMt4oFc/v/NRk7a2Zhom72LZhhxT3H9MfK/IcT7dgBSzO87ZDN+d1mpABVmvMEFgz
m/PKnQCu889Yj753EG0t9Zfkh9BGyareuu6CK4n93RR2/EnPYP2LfGMci03mrg5x49vaX/dkmJLH
uMEBekMG3KLpuivPjvIPUrkqXr0ziiAyAIUZFYa8bc9AQ30GHcji997dMxRhx6igdpUuiuwYM90+
tL6kFNDPLFojUdkDaJRncKPuO0HGEOUXz81MvikKCPsq7yG+w3HEur2FDgOVaPxwZGOfIZRlQ1P8
M7BCaUZ5657hFlqGgF6WMwzjx55C461UVO5bJ1enKR86RcZ+PRrouDDunkEda8N3GD34u57TtWgK
zhDQAhiUn2GhTJPKPP8BFnkRwNGwYUjUJLDaIbU3WbZIrguKDW+KMPAPIYAHMFR9hqRmYoFKxqcN
qsKzuLQXXteRAw7l1H4TZ1gLF8YHRjbzzi6pPdjpMwK2nNEwc9YgY9ASoGTDmIKY+Wf0DGSO8poi
1dYvd3JxCwxnrC3i7UIotbg/UlygLKH2qVCVt/PbHJg2ycrlMCHvZUql6O0ZiyGg3qCl8yTOUJ95
hv3IKRje00EKsmA2XDA9Q4SosoEL/ZTM2cDAwwVed4YUl7RFljJGFtApRMcLAQHAj/YZimw2VJLZ
FoBy6ko2XIRXKojOECbF3eWrjPj9jnrDOXNr6ROs7Wf48wyF9mdYFBlE8mxQHf5tpGEWUAjTrwX1
KhPvwckGE1H+0jwioTWpCgKPga4bpcsdV5fNQnUUgfL/GSb/f3bFI/L3fxdM3L91b/Hwtvx1mORL
/hwmnS9kfzH6OYIrU/Kff/IrggxBE4ucL/kTDLzoFP4xTMLgfhG+hbiJOeCPP/xvgsUQCpGFtD3+
pT7/TbHQv8Ww/GWalNw1jiM2qYYD90OaIUzO7/wKY5gnJiQCezsunipLUNDNhw+bGLrJ316Y/yGt
cItK/j2q8I/vhE3BtGziw7cB+ffv5Iw51jgHpTk433LbDKZ7P2H3I+WWKpB//1tt1JSQvIIuM8Nf
v5VwnKEXPb8ULaf3SaHTnWG5j4g3/4+E478qTf548WzbMwUrB87Bv5c3QpBh58/xZeSzIFVLQ90G
rJnWVeNByLhZnH/717/Y9hr9/TW0XU+ynLhQ9H/vkx+JjEodypM3HxJZPbUHHp91Nwa66kOe+Ebg
Jlr/X4nE3jlF8i/fliQ7k/cMTwwBWme67/e3Do1Xa/h6C8dDGHRvjEvxWTVLRDUUjYM2XS1PI8mP
t8sWzWz3urlkMSlOczOq2wjEOnQ7uwjdJi+/+SCrByIdp9OoTHm/JlgSnbJzr5Nl6I4+g8mlBVv0
lFExApw247vUuoh2a+lj0CBvp79qyAw8ybnOvxf0Au6VSMDKEPwQQNHlTR+aqOMB6ArwhGgdewph
cvV9NKPygqyP3iHuSht3Hu7qnxiAnR8Ob10aqBVlRNnlcxz0Q79cc1USh1UXH0k+ZjuWxdtRqwwR
sD+SlZNjdl/tPuP1IASHbhW8o5RKkBPXFZesXzKg+N74ZjmJd+uqdtpb5dgfpBxaHIiguC8VQ+kF
2on0Lp88QbaYTI8ORTyXrlm+mTW5ClG7kWDtqGOwytp66xAtPjXsMSA2c94PSCWWn6iqaqZFwo4O
UDbDBVAIHRdFOY6EBwyEPPhpwwtcMKDcucB3BAG1c/HeEzi4i3rZXifoibMd/QJ5yA3XvVJelD8y
z07PKmmso7dkbiiMVRJMUol3udpUhKXEdmgwJTtco9S4nkWMyDbF/NlN3vAzlgv5fQmmFsNutlDe
OnLJ5ejxG8qapq8Rj86xSz1zL9Y2JqnX1yf8wfldVnTxfV+00dFS/Qpizv95OZSmQblEWSCtRwp9
yOn7lPCTc7RLCzGeEOL0TwvWbSxBZTVZgE6lOvWZm3yPLVtaweqxBa9jIZF9EJcEj2OffGVXbyLW
6E3qPhM/ubKZ33Kkl5dTRBckhqFOgsF23qWVpsDyLdquPZugFTplPRIEmN6lWq3E867DR88RcCJ0
Y2ihrsCsAxvT8mNv9t3nYJr6KotiSRsdL+7qosRJNcz0DuQeuyUeC0rKBeBZRmrIayvH+CjHzKZ2
B50Fcs1EhfaAJ6rYHKNjma6hvYzTpT9b7gtkYn1P3QddSXGV7yIyI795PSlElsjkK/kV5olw9/zF
NYliC9q2+LEY1Le1tWrILfc+e6tiyK9S9QopBviJTvY59fFNVaMrUbY4/tcIKACRmCQLkbzUk98n
1Q39Vt68Bc+YX+01Me8GUq5uLSuFTe3Xan5KItcMaeAgEAxf293sVtmOMLf8yk/n/MFwtX5lo1P9
AxUkbbE3+DH0TyNxmmQvkAFnl321mPVhIpzQDBVTSz+i9OpoOOlybbcXFKq0/4+9M1uO28qy6A8V
HJiHVySQ85ycXxCkSGKeZ3x9L7jKXRLllqK6XzvssK2wRCSQF8A95+y9drk2B31IL50oR5SZCMDE
98xK+gTRUdd6q2wqzWzlaSaaVgXvcn4IqI7XsVJb0T2mSkWy/TER32v2qMZyhGczAsujvbcozTz2
D7xSuN4T4wNz4cGKeZlKAVzZQKfFwMoB0cYRvFjtt3oIB8HWffMsNunaiERJW7FbpSKrrELtHbrB
tCnhLw3pq2mM7V3Y5WrsaOzFDBdpg3owzQlhGPzstN8GWu/l28wau0c2cWrH8FEZXtMOdQb2NZrw
i1Kuh2+tSPMFlVutPKCesYxtbATNZ1rU400a00C5gxcKHZ8iH52hkcpTsKkEAQl6ipZ42AURTX2H
HUFyJfwMY33o3Yckca9E4i2g5qvCwqubvSZWFlk4OaopTPJO21QkY4MVgi9roHrL+9lfuSyZBy0k
WDEPShdWxJJG0acagFFjmplABbWwDbKcBn5jYRq2ig9uRS25rTIa13FriTuh1XlecD0wqQhQ0Ixu
D76sODc0t0i2b6nyck1ekyZDTM/Y3YAyOnkjLnqfcFiR462kgS14E1h3dVufKl1fe1lqFhzLxOld
1ivwtVsZs41johnG+6lKJ1kdH9BvLLIpWPEGcs2y2hlNvwOIu0kLY5cMyUPfl09aXiJS98ZvWim9
Kl1po0deSaiWGQvfm2LQ3fMeWjE5XIs6Ewy9qjSqn1m52DeM92XEg1BhNnmWryYZrmmnTw/xyG2D
CxEhhjG9JmG1z+P4wFsSlUP1ScIhpBX1pKqFkybFLS+TS6ZYGUw0ddWDAQzppL20PBvsNJg7DQbB
LMRi2XFWq8cu8z4Dtb+DC3ky4GO1VnYp5PZYGHLl5oH1WM1sLoy5iK0bL136dX0xC9ZRN60NsSTm
Gi3BWNJki4Jvg0jAXjvavvXRFmMLYsFygil5oDZtbDCwPDITypA4BE7v0aoqs72mDc+hbqwVVVvM
elQl57kbS26Crlxtmteq4xNP0h5rwiklMIjpZgl/QWK/WSBrb8plXfWuERmnpgbKoIn60c8B36D3
PGiqKd9UA8srae1lN+AI6yFCMPo9lCjcaYWxjuR0rbXScoSpYxvJ+IwtpyBmLNn2fYO7EUyPjGWI
h6UgL2aTGM1DQV21Q4nVfMDQNtKIWEg9tqjcLLHcaSNtsWqRm4lgy4a8YqqNAGGszkJA0SqZHUAF
Ra1ObWiclU5tC9sblHyfTECyEQUnS/KStyohhA7jCMgi9OxCja2hGGcHJqX+KsamDyhoI04mZOng
NcnjdwgM5RVMMejCYLRhj20jWkUQGtDE6OHNSiFcwiE4RUKULcxesNYcgJOPMtfwRqeoFHFpNALD
xsF8HL3xA7zADLfQ2wWjFfICgzZZTDX6Jr2RjItsRMWRfgsSUFJ2bFGsjmAbG3uwhPYiNoW1sXLt
ieqbS1aPO8uIPEgM4oaxrrhCzdxgR2zx1ML2WKaCt7YmuX+VhSE4lLiEtwByzl6YrUeREbWKAOUQ
C9qmNIV8HfbTpvLrgWhC4UXhXb+WEAWCLJUOVNAXuIhkJsj+wFQ9ip5j0YQhVhzJaKifAiqkRV/h
521reTV6/TVL69hp2vCJGJgaQjYhJ8T68Xv8ejGY+Da78CGX+isNvp3V10SBIWRlcXsriIryUTKE
A6F1AFJ02mq4bG7DKB7xwWyUtLjAhNy2Yb3vpGoYkNdWg2MFWb8qc/PAqHNyTZE8rNLf6Wq1zoee
KbuWAT9GIK3RoRqlzzjs14ZSXsvAe6BNf1U05ejH1d5IgjOobWy+E6PScZpzFFsU1ePwTUcVMWIZ
V2NzYzUQmXvkraW6F7hdGXKNyxzqC/qdYxLF0dI0w2PeSW/KAMmyDVddg6Zj5pHPLs0XSS2v/ihB
QlONE61jF8ndkl4H0nQcW6KROlIwCXtdzO6aSXwjbUi0s6RzAmEInTzJ0a6wZdnWyojBjxP3TWa1
YIvoGSbQDoK+BXjJdeG9NO3RAwOL4F6vq4pnIYxTOwSUezXK5ijxP2kv4XlpYjq4Q4VovigYFzYF
GC6rkO+FWtpkROy5YjUZWI66cWP1iEpB+r2LJl9iPMdqCjMLLha+FVgdl5qPcS5SepGHYn2f5OoN
7p1AbvUMM+8xDdeyZiGZAyxy0ao5HY9xDTxIeWL0h+W5NbtvnZ97i6wrDq3eC1ugwe7Erc1SsZ7q
JHuBsOwYdTRh4iPArlAqImAMXk41JoFl0RNh3XTJo9Z0Iz+yfx5T6ZAmvG9gyXJti1RbCDKOQxgo
OYLtOnqXO+NNbpIVev7dWOWvHvEu7kBMKI8pF2YANnM/abDV0LYpdWnCUknXvvpT3+B3N0YpvFwK
fcP5cyp6Bji9+EiGemeKHrGy+hzWWELZCWtEkjKhP7vBUtm/RRi6tLQWbOAF9c7ranWJOFnYTOAS
6ZNLebbWozjDLqfD/87EImLP6s/QFvIrlRxPwNQWDgoHZOYK5IcxKzKyd8pyBaBXy2g0Y0aXanF4
mEA2bOnxat98y4/vYqs6Yv4eFw3yxBvkGQAVhZA5sMTlfUp6CXVWoyPNgE5Mv439sZjW/VtGQ9TH
7RtIbgqG5hbKIjsAf7aGcy+y6nwa0fRY8g/MiNNegBz/QL/aQnYRdKumVwQQDyl5b2MIKswM4gbL
YY332e+S4MosX3+F6TmsK1U5TIoXLDGuxUeSVcIPTBZG4yjwfl5IhBAW9Pw1Xg9sqyH0evAR6tLa
ZGYwyDYSpnETtujJMEvLBFKRSFTbvpTKezwa0bZh7rJQ+7J0srCZziDPu6Xea8OxivPmBkNHO+Eq
gS4XW8/5pDDxR0L24SWS5NkeNHky63x94ces0dxq8n3FU3ClIuraF1Ws36oxi1xRabVjkwm0/ORk
wGFXlU7BwAVHodad0HHqD2OH3XehBi1F1FjUB73vjB1uVRJNIrP2LoXlp5BbcmGheIiQbLCLj+EY
yDtGQ9KF5gCho1agxAeiacM7YabV254o9uUinmkprFjjG1KrnGTR3HwcWIWfhtFW0IJ6+W3AG73H
ig7Si9jMXZBWId1fbIygScg+AvLl9yn5O9z7W9Je/RVpaMa6hIxy0DwE4qApP9q6NJboaBsiDgLz
LhoG5VRaEla8SRacse7ZnqXSJtAmz447872rJCSEPEi29WTxRQ8y0no4eyMD0am9Vv9E/hvRUK7q
SC4zZ5i/qS3y0T9DAvyAXZN8TmDIkCAgpjLg48+sJu2PdAGN5XA2Ankc24P4zxSCkqFi5BhpI4pz
QAFaMMUl2oL8qaTHBuMOiZGQnzkI0gGvvKee9diUHhs1RW87q/5oHau5f03VcS9pKg/XtK83YuB3
6IbDPF4xyWOANGoKxRaSEtXrsb3Ae3B1Pj0b0QAkJbYWkGLAEQvgDC5Sl9oxh0504TK1LrnJoyuV
hDy1qa4tJUvv18Bk2J5MnVsBtVnwM5y8xwLMoMegBROpkMqUBpa5bO4VSTVttfXOZT/b/wcL7ddo
DSvYDLimQE3iRDf4uuKiW3GqwxZhWIGt3ruN3QCly+/NjTdC9eya0o2a3j9E9fCsmtOHHg7QeQTs
n53SCG4nBMo2QC5CKsXVZGQRy4oIYigFDZgzdBr8sXFwE2nLYSDLlEyCdtsgwQZdZvarNpmSXYD8
mlA7BonCqChPnkVYEffzyhehsKnoHoF56K0beuAAofffeTKb4FGrl6jBLCoKmXFcMVjBAjmOvmtk
pgeaJnSHKjWKJYED1abJNcw2qSfzriRU5MgsWMfysBxITHEMAm1tTZverCpg5TESxAiu6MtRIk8Q
QUybLtJAv2iquqs0/KIQyPd8Hm2hjcjRK9ZRaecWBOzCFDdTmBt7buWBFyapEgKickR3gXqqiuI4
hLm1CXSxAT8+WNvS6mewSjNGjzVmTcWuC3DZgOHeirzW4as0sYvavnNr/MWrYcS7ptY+LixRSUlV
rl/DccqWEIHIwwpNiDB47DfBZJanEvQEM1jdMSr/oRNn3tTYx25Vji/Yl1QkgR0DKxliMfc7do9B
Z/KCzxfhrbjMU9oQHWDYpzGF8+3NyVADfQK7N5Ujrc6RuXVSO1SVqUOJ0e40ItYWSh0LbIkY1y1R
DNkYlcdFKrEwfTH2kKzC2DPwW+0o1F5FOf6s9GwXmDya4Tknx2gYzUNoeSdTQ1WnVXL3rCC03Fgj
Knk77xSkcDIAylJqs3ut4ymYpP6laMRwbwoZD7VJsZadSJIdsg/xGRYGMROxCBokK40Dj3jYNKVZ
ryljEoAGaBxosSQL0mVld6wMbSPW4PYSWRqeJtqrbg0OfE8fPD1FQz9S6ETZmwBq+4JqVEPmYGnR
s9ZksLNNydt4nLxbMwZ0S7lRe5sWvrdpmfhvZUBwS7FqxKtVaNGs90fn6aeCeG+WLS9LQdGBLWXt
LcsEZUctXrgA4stHX/DJaRHKEp1tZoHzhf5lq3C9dmFUtBRHEG/huaQQdAR9kFDflw8jTMXN6MXK
osOXBTGkIvFYlgGx9MmrTHjzgtcF642IXGhOR8kvxJMPMIbnEhiSrVFm0eyeJEjPiUfLeJAjIXGQ
tvm4vytQeZYO7gfdME2I/D5G5I8sVCLRFsagF+Uqm0Wktz3GC2ccFNMGaPTEcoiwNE9zOnAEsiHK
LSxeHVvQgNvD1jpWispGuZZeUjXP10oj0XRWkARwP531oasBXqXmso3p10e4NBeWWejnrkzSI5Tn
I2zrpLYnFHUOg2h9g3nzHior3ASUu3UWUMjnGvu/scR4npHPAPPdMStceQreR6XRH8pZeZ2pmO3S
aTlRJfZxtrHazFWH4tmIzHUEUEgZzZd06N7YSmlscaNuVfZmc4Jy/K4Wk7qM1Dp1PdWg7KjrtwDi
WRMX46YMiT0sShGLf9VrZ+656gDepdlXvOLXaQTHtyCQdh2U/uDqhRIv/dAQxHMs5/EWW+tBC8dH
pRxfIUi3VGz9eMsmsb6qPQ2OsvH9cYG5jDzFRj4VLfkbOLd7Ew06oGo17Het3PZLuCXWo1ePw6Om
FNRRiikc8pbNcxKqKDLxTIBLDxeJOtz0znwwLH2H/iBZJsSYJ7HGG64CPVoN5XOmj6Ujg5svumFr
GAEpBYNDQ3c/Gqr5Uo68R+NAhCtFfoHR3voKOf4AQi2ernqB7Y8O/BKaBHnFMITNCVFip5PSCtWM
+O4wvOCrdWiAOxV/KNdYi1Fbbvos3BiDdjRC68mqxF3Ua4tClXEPRlu/VNfmlN4NqmguEcYsyF9d
w7Byayu81EJ71wXFfUWWRpWba3qqy2BAA0Q7xEq7rU/iQhKAOvekj4YBQS0ZCNPrcyZM2ossK06F
0DSReNlOIDXkUnBzv4JMPk6PkZGuJ6zzWqAtkm52ppI1kZCVUXL3ZtZOMaRl6nX9gq7DchAG/DP1
mSCyJbDfhwLxcxBWz6MPTZxuTD+XNpO/9WGzpFqxjCUid5DGP3cpAbOxfNPL2i4qGW8LDq/taOn3
HmIkDSBDorasosmx4nI5xihEowBAI51/nZQPHe3VHHgPVvY9VQpSQFKrXvdy7vDWgOvWF0+9omwB
Ha2Crt+oAW/10Bs2vq8QIqDiSIHvSHN33+TZisKUteope7jhGxoGiyGACcInjf38uYiIXoqQaswh
JFlxZhr6ZAg8Bk2fl7ao71Mtu2Y1DSQE2rRWMh7eXrM0compgMSXAf/R0PeDUa8CvVvQ8zgrEB0X
PnZdtM+u0ZhLwYqzPZfyYGneXdNU7DK+Kb28r8NwSSj7We3VXYlpwakT5Cpech5NZDYT8OSI7jPF
jiV3IBX8PQAoBk1heiPb/ZCMdL/+JEAAUS3Tzhngm9pZr1zAGZZM4l/GVFgk3Hw+Lw/6o8J6kCNX
UUAf6fqwR419qGGZWK15ENpil9Slg1fd1YV8k3mU/S33mDUw+CNjqQXjm6eXIvH3She99HV7Hv0s
ZITQbGU4GoGkmVca67BAisTJvbZxdU0/tC0iHkGYG5gV1p+8Gy5KLNPWRjCABTY688K/JHpzqNhS
TmJMA0GmtcbZxxBtYs1qdl0WXEs4NXZldLsiqd2gpRGboJgJAwK8VGk3pCD96x6sEG0nUEfpHswN
2R9+f0UOewsSzzEieRe2YCIype7dVoHj3Fg8TT0BM1aQK+2yCcV1GHjUnqwraltXj9QXhdAoOhLt
M5S0h0rl0Ykgd3KIINqp8migRavexR4zt9V+DsGwqfpoo+aWM2ThcxcYFyZG9/KMjE3G9iVRut0U
m9aGWcQdcUg8CcxvzDgPjRW8jd24DTprSQz3ebSiNZBVHpcMe6TQQhbtAYGVqmuv0VSQewCjELR2
pSpttDidzeL35iScDJl9ci5M+BZ89daGkG88Ys+Rnh/6Lv2ICGUbSnlVkCJAmtKrhSJrQd9lQ3IH
yViUcjmnThrKidrEUcR4pyXBzrOGK1SpaysyzAu0epsV9ZH330seWupCl8z7xA+GVSo37J8M0/WZ
CuKgzk7wnPYVAe4rT5gemWDPyHjywtpTEiAFbSZP3JuTGN4knzpcaKPhOE1M5XozxxM8dnJ7m8L0
Lo7ITQk82iSxKPgjtqiKsgscwMawSGGQxHjc95KIGsiajkUFKNqsuS+4P4BmjaWx8gfVPCY8Q9ZN
CbsKmJa3ESGR22C/Gug0cmNtkgEfnNxmNHzMKgtWPdvZJ5g60cSis6ZdCFLigB4KZnlTJ+UyL4XA
lapq3gKZ+pJBMkPkMonXcZMEt3TyordYkaNzMpZ0fWIL/rbSe2Cjw1C+dmOonUkrFDkZMFHr1IvF
j66z6MQIEnDK0vJQm/veVCxLMXhLApLR1l6oqkTOR377LPTlyBuSMJazVLZFvxgss+VlJcfymp/9
1iaevPDSrLqUTA/XOXT7mxJa0yNcAfNUpJ15hKItIdpNqJit0Ifl3aki2PRkONM6VJ49ATx+Tyd5
jaIKXZVG/vVSx7VKGJlSJG7oWyVTniZdekbYX0u+GXeGULgQINlUybzDstoPX63SIEy5nsBrDg18
qrxQ2I+PPH2iBqVwOyhLxgmogHPPumpekjBjrqkbEzYXIfZMWVlKdEl4sHc9kHY5PJijpvMdwTp4
SDL4Vh6V+7bTevM1SC3ezzJdUMCcqm2a4Jd6NRnuccCiakR85yMgc/IR+ZTdgK1aQDco1rWctRCg
qIn6sH4HFvBiNFpzCukeuBKC+rs2VcUWrHnd7a0hzjfj1Ma3SqOxCh2bpgx9VWeqJGlh5BqQKEYp
IkJDrkTiM5SkgaoZ01vGbJDwI8vqN4NQJ6uibnj+iJOxNMyy2JFEmXED8WgDKeiAUD/m9NyXA223
qyVO8S5stBXChAujIeUapBP74LLit4uoeuBQZpnbsdt+HOph2iTgtF25brIaFhTvf81PaKiHY+c2
tFAd8MWN0yk0G0qkwgcvN4TjmAdIWo1upgRo4UDnAqrOSR57RmaZ6u/Uauh5d/Te/DZBcWH3+FCP
IZ6XRatJ0c4L1Ogi5sZLWcnlkv5PDTCPpDb2TuRVGRo4djHnxd76UCnFzshDVkDNsAmiWbxttdi6
keBlIZJr8/p9ghYOV7olnbM0+vZkFmJKuaZnAYlfMqzP3sIYRcT3QIlvEKKp1lXDtgARnw0EhQcN
6mT1QMKPuq0J8N6qcZHgmSon4Ix6UMTdMh2GCEwRzxLkypHH3l+u1DsUfnLhaIOCs8QS6QDgZbNO
4FCw0BajMLJjbMbjELdMtVDDPkm1lK7jLgwcS8O6MjSNdsBAk/MzBf1IdJLhQNCnS4kmHA9HlMv2
P6YMxU7RSrQSSCvCiGn6ouzxvPYoJfLEk54sPdKDJwVUCcmnICSogvVBVDb/aAKphD2fRq7fIbBi
vGH6ErOxphSPemnUzeofcRpHtQ5lhr7YHOQQhBxrAekSMkJUjMEDfFFq4j+1Qv9v9fjO6iGrSLL+
Z3XePVL8L+K8P//EX+I8BTuHphk6fgS0YpqOAu9f8APN/EMFJYAUBBWZqosWJpC/xHmK+Idoaopl
YQKhLmdi8m9xnqL+wZ8xTfGvH6r/n8R5MJYkEZaSJOJIAaz0o44NuXWnqr0gg0DPxOc6mZtTWBvv
GnGge/Ldlfkbed6PoAW0bPOxJFFVOGMDOeIs3/su6Br3WKiEZayAiDVm9jDMnQ6k3lKJQSO1vtAC
M8ypECpCAn59ZC7lj6K2+cgcE2KEpZum/AXxYA4Km2TCANwYGCqWKCxgBcOBXx/kJ/XhfBCF8zMR
sRmyPkv5vju9VG0bhZgIxQ0181abDPG87hD/LuNdmj/rD0q5L4f58o1JXV4zfOYwfdWFxzZDYNGX
lXBXqAJ2RJ497SoHLg0FJeFxpSXxYzhBWQDN+Rtp4p+p8j9/ElU1+UvVdIO1/f0J94nUB2bP99kv
kJg79SI/CAvGggttJfFPILj9UlrINq3pReOYF+rKRfrGQGvL6Hxj/mZ1/e13jNT0r08z///vLn+W
iaEOgobQuplfjPx+L5B58h9+x4bIrYos0uILRnFrflWYqmPfe22muPgWtaUgJ8mx4G0IkGfI179e
Tl/Px9AVScJBqYqaqQFU+XJ1VaX22VlHkysi/rPLWOYbbZrfSWaVWWz8w3riOIZBZc+a1RCsWV/k
uSLwsoJ31QQrbyAngRI+mNZy3o6EMwWBl63Urg2CVUFo8ptCATKBOvKU4gWhIOkrtiGaTYesUoTZ
rvW9GNiDGXjFCjUkaqy4I5WRmlwU1ZOWgDfC61Mwp6qYbTN9U2tJ4yUlG/WuIk6S6SBWD7Z5WaHn
F3zMCGjUcRRppEa4sheGkMjmIR25MhvgoNoiDvPxaM7VlqXtsXD5VIelGIY2eVBwMy1/IM4nMzrV
QTg43ht9g1yk6krVdAbAFck6nP+5KuKwttaEBxXRTZGzgrZOX6LjNMuSio460XrA0e15SNFa30Lz
ImnM40aN4Aow80L0Lc0mFZ1AX0jP2NI9AE0J1ADXRyTfIJovhAdTMvXcQVcAfNvP6mjVqGpYIaEi
nnU5TVogL8S0Ulek3+WZPUQBe4BCSqWlMtQmc6vAU56GgBgqRyGodzOkSdpCOxKEQzIZOTTGvDHf
1XwoJPI1QYUsrMZvQEB3HvLNICF2CJC7SFqJKpnlqsdQMbq9npjvlhjR9FwZJDzsfGHkfC1jxI8s
EJEgojpuklclUugxV2lHHmwWDuh7YhoGE80dHHyMjzJhFnNLZ7mSQ5I49NE8l3BTz0xGjUtFCOCb
xj0CChIv0xV6JaGrfWChUSENkpQa8AlT5yjCWH8Gg1K1jqYRY0TnDqOgTTZifxfDChqYdfWTxvjd
ME2bDVEl2V0hJ994f9Lf7aWufA7VrEkXdSAHSHcEE0QqlMBvAtOFo68yP7K5YQEDBEWAirgwfJ+t
eOMnzyokfYm0tEHwFz1M588Y6MmBzr/3zfeL+sy+e6KIDQe/WshG252I/Mse0ffxgPUL3z+FiiKQ
d5bF5qVGiz/ZSoZLDHWA0N0GBlHvfU30Oz3unoBGlM6Vaie6EDzCWgasn4p1jqc/BMVgq1KVHFGm
NTEFu9nsW1RvCNz0urvIrQKGmZy1/kiy98Cwl7TUWyUjBHZ8WazvoQJYm6rV8QTKiUHoIu4sjfeC
CIA1HFN8V0LYiZeRwDzNnqKqQOJKag8BEJMAzCRmoZ9koQon8o0NATMWwHJGcSFT+TqWlHdDUjtx
R3ibSDaiOb3IhVJKK5YZscJlR8Bh0zSEe7VGIr7oRIMBm0G1VOCLLtSr5RHhQVAANiiGk/prM41M
ViysObMMRIJ57BXjPUsKQbQPZsRBMgkgLhijAlEcD8ojLnIuU0QD4FrzDJHoIvE1UDSPswaMwdPB
08j4xuCnNE9jZ6ZM6sZGI8TDMK9phlYcpViVfpALjXivipSYdTsiFOHiiAXvrayUddIto3SnSSoZ
UqYaJdo6lrm5GRkXZUyBCzMJtYzBYGCs+jpd0KpmqhGiKg4gEoxEwshBkb/AEDJ4CgCBPw/4ZAYn
Mc3yQxQFZMC6QpAqg0hp2IMjTLR9GJdNbScBpdrSCI0pJjPTt1S315gNuKQFaaqNZFYG7FpwI1wK
MseI+2nzkblQWpSeI+e1ZsLIxTsGWaec05WpHNSVOgGq2EsAMx6onICiTjCPbgFJB7TZamWm74ad
guoTfkHi4qyrpsNsbTtPsExkkCJSQhhNVp+Qv0SFq0koy+laMP+dm8sanROvLaO1OI4lGAO6CMpa
Rf3LFyY2wEd8XS3I0uXZx2qmZ3PrygitCngWmi6ZmIn6SqdvxmOw0gU4Nqk0dCtiuRDlqI3i9Qt/
zLGN9r4cNO5gtoCMU9A2RDUYhciEk1GciJi+SIslA1yjd+NQbEtaMSbu/FgjyK4GrX/VqyKkgeVp
srKbZK7znAAxoOUnrcFcZyrjJweyoXYe5L4CimgMiuYGpDz1iykLEVRIOR9+mWq5LOxAuWjVDGtH
NF0aPFEjqSru2WD65D8FXXfExC3oLgmEienieEBlSWa2JbpJQz/CjuemHiD0RiJUTIx0ea/hj0E6
6WsJTUwxUBK3yCO5udNpqPcOL07lURuAqayZkQwWZk2PCwZyqxyWgSySYciwwOtt7i8tJ3JPaifC
hgOvA38UKoKLNkohDaFFBG1LoJIPPFYji2YXwh51lPFcYti8SUYRouXvPO2G1Is438qTMzaN2FEd
4IyWbjdDoGn8CDmBdm2aXf9Z1LGBaD6NSIhLeZ9TS08ZtahB8mq9TSQrUKnN03lExbnBR8sM+ZEq
PTmNsaw/NQ0Gj70QCHXOk0wAoYhZTdmXSo0AUg2NJl5WSKBf/txV/X/J+kPJyh7ufy5ZHz6yj6n9
SF6/d5TJKn/mr6LV+sMUdX0G4olzqaawNf1X0WoofyiqASTPYhPMvvS7olXS/qAE4OdQn7Cukan8
d80qYkMz9ZmGD27D1GUQdv9JzSr/uGXVNF2jnNbBAsoasASq6h+3+iIErBSYvOc8nODZ2O8voX0O
7ZNvHwP7eP5Y3W8/n963t+8u0t9Ur+oXKsJPR/2y9wcdzful6z3npbQfLrl9h3nGfuIXbx97Gjbz
rz9W7vPj63H3cNy/3n/e7nfvl97+3ef4Yb/+88l/qf9QCA3CFHPyef4giW9VcPn1eVrz1ft3Wffz
Ab4UBPIAJ16bzzO3nx4uqZ3bLw9PD7u3Dzpp9hN/v6T2ZN+9na6b08vdxrc3V/u8uV43++P1ul8c
3f3qulldr9v5v9zt1t293I77xfa2XTzfjovbbXe6LLafu9txe3F2u8/ffH5tLox+8fm/WvNMnX6k
0PL5Dy+Hp8t2fXg5veyenlaru93hybfd/XXvrrZ793o9XU/L0/wRt5fbZXdzj9vf1HB/Fk+/+ixz
Mf9dUUrycVzUDAC4lm/zsuFavr3dfZx9+44+BJfx+nEXci2ZpvGfGPLt6+rj7oPLezfMq/mR3/lY
2OfnwP58fT5+vj+/XgJ7+3phdT2fP1ldl9vnw+c7+1D+erh8PpTcEE+X/f759X33eQvsy/tvrq/y
o0Pwp/Uxt7S+PydofDS6MJI4zvLgrA/O/O+lbbub5XK1sBe2u+AX9tpZO79emMp8sX51MZUfDwy4
Y0iY9HoOZ8gyvLx/7t5OKef7dv3w7euRa5XZ++ftw+v59fibb3K+q3517C/dhaZXGSKMnLSgr0v9
kVASP55j2GZRsZ2LD78+VWm+x74ejp6hbmBplchw/3KNtVhsE7YQnjMV5SHs922trFOztzv1szRS
F3bPyzS8hgLht91V7R5VFeCvuhVI8YjveyYh7Z2vhMdff6q/fe7+sx1JH02E8vbjF0D4dyYaiGlZ
zXdvcP/ta2i/vZ1f9+fX5/Px/SbaD++/u52lv3vsfn/QL5diCqoSKSsHrUUUxdqjAUUiZvI73kzL
t4E9Aw/fSc1vmls/vWLoilAcWjT05lea+eUhSD7s3JAs4b0RpODAX5rAhKe974xNN3379XX9eiwD
hrw6u3t5R8qwcr+srarrmypv8DgGk9Ed6n5UXju1l69VFKbn/8WhdAlTOC/2ucH84zdIdzIUrY7M
kqRspps2+U20GGmBoLGf0vtfH2v+2N+v4fm0NFrK9LhpubJZ+PFYRk7AhloZhoOIWDtZtUaErW4l
v1mUf3cUnfsExKLCxkL88lAgcIlRiSQaTGLaaeX1hrHKMPU5vz6Xn1bhfDK6ydaHTj3OBOXLyRRa
iMd3hAIm14O+JJlMeeynxFcWGXi5bZhWMnUuYWpOGZsYWgE/fYsyZkD2rz/H354tBCgTuzSKc/3L
2RptAF0jR36AQY8ITQstUl9PzeI/PAoxspiw2d7JIsR468tOp9aCCup5qzhtXYWr2JxkABtFsPpP
j6JiHACuTE8Si/vXBqePHK0PdNLohlIU6Qhm9NQCy//NN/fTzUVvWpqTWen+k8wkfdku6WD1Im0W
fOHdtbZE4lkL+vQU6z4Fz69PSJ4fRT+s+C/H+nJ3WVZipfT5BmesSCEKYpxABuj4OdTX20QGCZNC
+pjDuS07Y+FP/8XcmfXGjaTp+q8YfXOuWOC+DKYbqFy1S5bkRb4hUlKa+xbceXD++3mYLlUrM1WS
XSnMtBuYgS1VBBmM5Ytved78iHk2lwpzoXT1kUKeNPnMc6MbVpqpz3BFk1GIeCfFpJ+68Fc3gvFR
NZkaf+xa6tl2HlWGiE/CPI+qISW+qGztq2aTdRiEFKG8Pip7U3bsSedTa2OQi9vD9jbAZTyJtQwe
kaslhC4NXT6TDM16Y8ruGq0WvTBZuRDwLoSWxqd4bmi5ZGZ3BY6WwG4sEngQN4rbRr0wewq9c5v0
x9ffau9bE0jijiMTy+IOYoAS3e4wqCQgFApylMqZuDIu68/pufjqPOrkSk+qL+I0/NxfDRf+avge
XDkn7hwe3xsmySZq9Xy67T7Czju3XRFLccsjZJ+1G/nautQvsu/m0jvRPrYkPlzZJAt/QqWalIHj
8ki71G71Nzbf3VHffYKdXbHxNQo9RuCWV4RwyNIj4aGiZCCrTg3F6wO+O42oPtU00B5oq9tYHvLO
hJWQLJCrsmpnSkMZpmIP4gZHuvz1jV5e6IY8axapxkxlp98ZUy/XXIWq2X6m+4hPF3k76xvlq032
HG5j6ukFCUsRZQOfNKVddsQIaueTlVDTl7sgG+1hYlFl6RRfh3ZRI22s+KexaI8SvZwl0rmKo1KR
SQigllILVw61l315X7V3inLXASd382OEbZeD/KjyAWXpiwWpKzIhnpIJFQWPWZXjWI0XaDyqb+xd
L7w3IWBTJ+ik2njQd7bJLNQdNJ153SQbnPsu8vRvWRLP3xjdnf2Rb4hNpWs42izVQih8e82Eigk0
heSSmd4n8qIRzUdqVbqTv9MJ5zVEEnP0Nmx3QkUAWjh62c5Ic+8nDgzCCcIW4d94FcZLGX0aCt6S
HVPYdFrDtdSwpUyt1M4M4q2jepv9xi6ze9UaB0zBwQGDUdXIXRnX37NdjXJDU/GLpp11UVSTuxST
LkNU7BwhOKK8ADKmUd+p568P4PgVnm8rm07x5TN+MmvA2lnUrofMJIXh7awp7ezEEmJVQNQKpkMs
UShRFmSrKaAuZuhrKL8+C20FhRCFxAhs4s2m++x9DS1BniRKGVVDo9QWaN2MVCT16PUXfGGu2+wl
5D3wkuNFZmdU7T6QByE1AEk8axEacX2icOqevt6Lsrs5juOoj+4wC50K3d5Nd5BQhxVZmbSzUFc1
YhzEK4te9a6atrdPIrcnihV1yaI0U5Vf0ZR52WblnYNSrd60oxhga03COLnNW2tO2O7sjcfbNVbG
xwMNhX2OhY4Axs7c8lRk42tOy5lCpJm0wUqk90an5JciIEFighzLtWk26dHA/ZSLteKVH8uOrOup
bMYqoaRBTR9ef6RxYu1MPIinBqlrWLc81c4WT5KtSVUKTDdyvygz6DUKLciWXMR1+9byfakrmN3c
romv4+Lc2SR8xWnHlLR6VkseOkg2uOyPod5ruMOhKzZvbBbjg2+/GPuQBcHJYT5gt+9sFkZuezmx
s3rWBDZlJK7aTSpQ22SVEb+izis4GzT5iCLPa8Ia3RuW0d6rKrJsjyAnk/83Lqvt2Q5VA81COURE
hCi1BwM9HmPgVhOryxZdV+WNd92b9WOqAkhDGSaWQqc7B6gMmkiLiafNAPBdxlL1NdcI47lW/42Y
sfzGfrG3VSErQ6yd3Cn+L4SxHdtSgrtMebeFcn1oVXMEiZrztB7qY7Mqm+uS4myOszZeoodiL16f
q3s786bn0f5heFlJOz3HEgX1okRS1OyJcKpSfibq3JsiEPMNMMtRmqXeG99xb9eiRwx2pG8cdkjo
ZtvfMdDKDr+6ybZYIMCZ92PwekAQ+PX32vl8o7Ye0CIuZahU87/dTKmEQFFcWQNBKyU0tLPEDuLy
Guxkp007Ej7sZeZ3Uf7GibMzRekUiCgzZuyTkPyubZcaABbtSiRUNOblQ0D54JI4H8F1AFPa6vUX
3BnGsS+D3DrcEZxs0JR3NpmGS4iL2Eoyq6pA+eiGuTtqW+S/9rE2vQAq0zVkv3QdB8j2x3IHAs85
gJGZBhtsOSh+uBLQ2n913JgPjuxgXZC6w565s7SDrvDMbGDcyPWk2CzRyvQLhXt5jH56Ub5h6+9e
N3B6kHIIDHBMpEOacYRWPzdGejJw46IB4hFYtmYfW7mOJyT1NEoSEOKO9Y8y6e0kbqRFP5iXeSvS
uyEHWQzWpe7DeaykVLCoAQVY3xIRi3tqu9Nwbafwh4Ekp+3cp3C9HWN/SGjPOgrYS8Sg1dKmSCdy
Pv7iNOBlbGJHfCMiScqukVNQSEHeEy+jDaGDcgLEMWK67huWxt5q0tiauPOiVmWxcPesxN4pGvjK
Mah8cgsmiY6Q3oyCDMmeVnIhfVM4fYxfs3/5TAr4cGekIELv3nuzSrIb6MMpaq+GjZ5s6PRjZnf2
xgRXNL72szNt042p8GqgHbndbzzYz0y1iHoFAKzU8hcdVbdUpnoXaPgA+miK4URp7fymiKk28vzA
W5R1588ru+wmCnCOpVWU3hHgKuXLr37T0VbG6NdNlS3Z3rHrErvSgyQcNeugKx0FodEuQklob7z5
3gbC+OK+w3bUxkNVHQfm2YtTHhwkSUEvoTCCG9v3/SsEZos3TraXemH7GJ0ZOjmHY3T2eS9SSXWw
JvSYQkuVKpRaqpdUwqZ/Y65gEagquHdTxVrd7iXyM0OKcyfGym7gu3StOiNv5Q+JvIfuv7x1dvVj
UnxI6+QqC9Kq/Oc/XnwX3gRHEx2Ry7jdywDNscCKjFnTSvwdreJ2Du4DbvTrn3/nSN7MSECZOl8G
/w/Xy+1uODdLWG90E5eZ9FEiQRDu+0D2BmKlS/xy0bEVUCjzeqd7RxezgWMLdwHmHa+2M4JDUMEN
58yc2baLJknUyUcok0rgrURy+3pX+8PIBoINib0zZqHuurgi0i8M1en8Gd5ULkYKip1n4RBH+ez1
fvZfibkAhU3BuNYNDpbtcYTApJOQhiM2pZTja95yCShgZAaqOXeMStXWr3e3/9lU3PcQzTWckdR3
74xgrAiz5Limu4yKHsEuYSz6tqdGJIektoyo/z+S+bTLX+12XMfkoxMLwdktj1v3s2UcgjMh5TCm
5lQGkjg3FcDxS6MYS+Bq0RsThT0rnHlJIt7wvO5cBpim45RhNsIFxNO0CV8/67gTSlN1si+xU7bu
qZ9ZyXFkjbKiXd9PvRRotRRH0gUpWeEMEbD2jffeP5Lw8MhUODm4SGQO8+33JqtDdNT8ulOLPNkG
9tjgj5IMSggEMdFwCOeq3ShvTKn9qUunAJBMTiZuwso4B569s93IgNZN151CTJTmUh2RTRmG3Ru9
7E9cemF8VYVCTZUptd2LE1YhafeqC8GiGdozNDrwz1U+qSIz+CjUwb4+g/a6w+pSZQtzlb4I3+1s
a17d6UZN8SXQnUEGdhJ+jjVZP1IL+J6v97Q3fMwT0L8WDkkCaoq8882ksq6FQKQMepHvL+yBeIyr
RO0bw7e3EMdeRj4zZgPBtF3vnOdlBUpQiOAhjZBeq1QWfiswJu4UChBHjFk/6uzp5u3r77Y3ivTK
Cbe5mrIidkeRiKRDzi9E+sjt0pOUlORJ2SgRRfXCW7ze1bhxbZksDB4LnfnHrY38/XGYn81CE7Su
PpCfOPVVSwAMULvmo1nHUtBPwkiTvXNutFSVVWHlAQlCXTjtftVg59IxeoNwLNOSpe5MmbjUBbGq
2JiiK0YpdK6lkOeoGvycFbb+qxedsS/KHvFx8D91N0mqp642yWyoYH5Y5yd1JGXnqh68dV984fNZ
rGf8ugqGBAfT9piGPfraEn5ESjzlqJhLuoRgmIdXVyaplPLeN1bCfnfjCifpS+VcIvKy40npdEHM
mtORclSzOQ0jlTrntFMurURP5q/Plhe7Gp01RP9x31k7u4kXaakfg2adog4t97PGKPS7vpAgHRSo
EL5hRuyvcN7rWWc7U1MJ8ohS7F6fem3TLnI1bScAYJI39v6XXgnHO/YKgXmW3fjzZwuATbhXe7XR
UTCwgMiElbCuPbKjzzRhG9XfGD+LDdnCYOFmv0kze9YZ8hFEp2vGz9dcY6FXsUwliy6dqaT7v/Fe
e2cahStjrMY0xtACUcDt9xrcHjZVSFeKVZcf/UGzZ4MdyfAU4x6qc5q8sYxf+Fp4K2T8Tir0U0Pe
GcfaaYQWZKUOvaiybptE9o4cK8lmr0/AF3uhao4NC9/dnoO2VJw8Q8NdnwYA2S/TMFaPkzoMf/Ui
PI4d3n5C8fjEud5vj13nV9CUrJhpboHmjEpq4JV26N+YDC98IV2D+o5qKFFR7IDtXmh6KPVUhitV
edYjXzCf1yY1/VFREi8lw7x5Y/DGT7C91zO9cXzK+F+4ehg7HVKPIiSCCeRnSJSiTOWhRJ23xQO5
xq1OYPT1T7V/dCo6iRKyzkiyV+xGFIImtozCozdKiB0qnH0Kz1Oqlc+9NocLYzqXTSt7bzhkuNaP
b7H1loh/4FjgTFExJIHnbw9r1YSDOiDtigO7qG5zBaT7UaUF1RnpPBrwl9yg3DFVS+lOS7P4HGHi
Fk9/n9vzRBpCaxE5KTQjK6uCay/UemdS6lQlQGnUKYQWho2UpeYlN1HuFtrERDQL3U0T0v4CE7XK
pxRS+TcuSwElgqrKTu2ckpGpR2EzhYimaeDAkzr1k1oY5V1CKRvsCi+nDKOuMnXhWYNLJk2l6w86
//F5lOuDjSaVFWbIB4N4mOleHhH/rK2qARGW9bfwJZRj4Y8ZFhmaoSdyKFtrR3KgeSaaWy2jwg3P
YA95+A811/GmfmmEl6SyJOnUK9r4SKCU582rAkXMTMeZNalrXMUTBASzM4onEOP0g0IC2C0slSKG
MPTuClfOKUnyEJCdlHKonfYm2l8nVAHaeMKaxqZgAAHJL5EPupoxcutbLrvRXd1UbjxJOB6jiQfa
8LrO8rAHUMVxP8HIC74aqAVRKaSaWb9Qhq589BQJIUqjLaNbx461/jhNKxug8pB+JKMJdHZC4cRt
o2UB9f5xFZzWuWll07CxGjEpqLA6ir1RgkVVYPVQmlFBupXzQroyyiH86ilYcNPKz+yamhLK46dW
aEBRkmzwshSpSQgyl2ZSLC3IkzkJYVo7TFrEJAMKbfL2CK6z6Ca2r2st0pd+cNcrpn8H8gpMnyg7
1TiWwCw0s5psi3VJ7tcZdj6D1pfwk2Wj6AQcx8E7AxBWJXMttOxViAqVOok8z0qm1Vg4PEVIg7Kh
So+reytvkRdIgkj/0oherNq+NM7h75jfCuLo1mkGdKyd1I1VwJ2qUZ5LHLNRJpQjlteeC1txqupu
gWYy5bLIjZkWxf4U8QzAE/smsedNmWvHRjD40gwd7DFyL2sCRl1EZ1MtsrXjksqS+0jt4isHEv5j
7cfOF4pqw2464OA99XKRfFNyvfxC3E76FCDx9OClJKABG8/scGpiRxdzy2rkYz/QMcTMoNH7uV6n
OsF9rda6aeo38mWF+po5LQ1NuQVL0hjUSznVFTDh3Jpi4EEZAdlRch32zfhUYwJ996nXdGedJ5UI
IkF052tFmnfTsMPfNr3TfwVMXoMfLmvAl5S6tPkk1u2qnfpWoc7ROzWSBTdjL1xkxGKRaGt8kGe4
mttFP0jl0lF7acw1jawUS7XOq2mr68PnJG6KU4+bcjBHeUF/7K0GoqoFHT06Mp2mgO7YGe5UYLuh
DAQDHCyqJyhZ8Z2hPpFxlX3BUzYYi7TRpPOCSs9vEui26phMifRUdoMcGjHFWx8D2471RelW3nE0
FGE4I/BoQ/Kl4C5aSOQSNcetikWxGMohPi+txlgjS9hdm0U6mOAWGkHRMUNABWtSCXkGhTe+lQo0
+CSq3S/VtqRw1euTxhvF8ypzWsWB/W1QuuIiCVmPSHsknjMnQpoZi0QoyUmjdZ01zUupd+YBKrr2
TLM2UHg02cQkyKh+myk4Skh2xA5h7IzGuG8GrxUoQQ3dZw4h01rWZQ/Eq1OktFsokmpQSqsmXbro
7Ci8gglhy7O2NozbWgGiOsu13kfNtRL1RTkkSJI2yE1H01y1PH0aRVIJR4lFr0zbfCBC2yaFIqNp
WgGah+f5GFSGDSwD/bq7uizLq0HLvY8ZuL5vKk6G77B3C3aNLq7xLipJPGPiRMjZxChRTAPdTddB
UACeEdkQ+5eFTDYs8aa+vwlH+UbSnkPvAQ5K8h08so3WLkZ5c6T0Y1lv55sO7101n9WqLk88g7LL
CRTO8FYvSnOFAV8EC2Dc7QW5Bsp3t0vSSwkyYTe3+z5btQWLelJHpXbvAI7pjmpu1PkkaqP4G/h4
hKtRyhrpPrgUZoGGKttJFQT1g+Yi/TPJB6m7JzOqkxcO431ugO5zGbqEWWuSTb0wExID5m4naFPx
JLjQtuS00VJNguajH7rSR6Ky0qqXh/ZivG9/azMQxojIacrnlKrCmkBqUBPJMJGahuHV4fv1jY4o
CNV2xBpjoJknWprUDxhT1W3b1Uw2006bGxlpkQdkvTkRuhZq+MSJlWLlmU3P1hi6nCQGNF+O5hRo
CeAyP0XRF8zKlPux+7n4obxMRRrn8LKqouSjJoPYh7paauks7+I8nEYI3F0JvaweG5S0j7sOfWdf
RG48rVM+HPNtlIDOobLdcrCZ95B2DUptS6X77DVaeJdvJKQ1TqJ0ao3K0lInzG/ORm7ai3IKC7WN
DLWhSc03JULceYpkMTrVjQ6ZhXyH+CzaCFn7Vkvpc5+1gtHZiF2jPhh9ijYS2E4lIYftkmzrTuSC
nY+iSShb8I4Qz85dnnQCXRdRbSOGv8zjjmLbrT/CEOUuT4dZjzGrLlBohAtoU4zZTNAA8BjQoFH9
hW7mlO6xvxufXXsw+iOTsssbVSJ1cO5JfoYyDfl8A6n8o0y427qeNtFG9XBKnnkLYfvZKLmQWCWF
aaPiOIAK+0u50SGvPN8RszpteAF9o1XeBw3anPpGwzwtnPpTNwqbl8SFxUzybEVjWEqnQ4kUGXSk
B9UvBdV8p3rTh9/wuolLqUQ4vRsl1CVfocIYnwvK6mS8u8qScz88L1LJradUfUbSRIyy7O5GoV1V
awpGXTA0aFgHJijtIc+BYBOhlWeNkHIDS6CNwomkI/9eV7F6n1dKhkJ1JMKSge9sNh1E42WyiiHw
VMjYLc2oaZmHUGlIoNzozZMVprj2LMDgQ6iGQEEVPKhOpFsA4opIWkRNlmV3DvevYCZxvmQzUMbG
DTR2z6EY1UPIvacQFmplwNgvq7Tx1q0tgxAOB1saFlKdJF8xO6lo4oIQD8uyilgxykDYDpGkLHCP
Olj9LDvgwyWs99qHYq7pOcX3qi0ewsaQ6wUxxniYcixRjesnIfITQZBI4UmDd1mfQZd0KKhH5zKx
cEyAOTnBSVry0nEoh6c1yCpIRVT9h349DSDiOdc2igaA8dsqtb52ReLdWlEn2imuYRF54GOF6R0T
v5GGz7YkCvOyIp44HOdpMcQnVhqTdRoFNdbFNHBsNT6VYjOjGLMG+78EldxHH33NB+YYQkyceRrC
3ScNtrZ6YiRGVD3qPkYmCkVCAnuQ4BWMKeRMagQeYVr1y7a2A/INCQA67lySA9mb+U3eIAQRUaVy
h2Z87nZHBJGKHJkSze2dE5J9kvJMKD2GH9uJXt/E2Df1addAMf6ogSakojYgtUfMaVsLF33mtc4n
GLektrVGYztHLVuEfq1h8rjTlvhjeJOhmJ18sls1QrZaseTI+2LVNjKNlRXY8tcwBekgs05gdnJ4
GlwZ+E3DPi71AhJomvjIrCDGRaJPhB4EjE/OUQUKZITKCUZaAgGVw8BYBBbH5VIk7NO3gJAgctUD
aOMTKyhFg5JGBWGtLwKr+aQo0TBc6T4eQLR64y4n/a8lJz+A55tafrO2XReOIyT7Nl0UmpQAoG8r
X/psodEVXxakMgNuRIXcGGZmbrgy2uP9iOit4W5+q3Li30jItlxb4H5BfPGBKXvic9YC2J57NckH
twj4IosDpEyTlr5ArOoc8YxcL9DvbCR2AxRvvpa10oHQN3wlWmjuILD0TGO8kJXViDrNO4+O+XzB
cY7EFeaUY7mFMlGwLsqLXE4bNlcKPADSNQCYh9PKxYfw3ZGdPp5rUL7VlYlkvH2emUnVXOd2bGjL
SiBUidVYFs1naims8fhvk7j/0itVg9KoZdWuuITfRzhiUkioPU/T2Bdc+Zwgqx7lyI4w1SpC/Xgk
DB9SGXmC0zTT4uOsCZrhWA0lAyX5RimTHlmHIo0Xge9H4ZlT+gHAyTa0mitF7pCRrky9vrMaShku
NUFQYKIJIdePFHIY6dw2muZLF6ps0bbV6sVMt0UC6j4enGsCYEo61wB8Z1O/J/14XsiQhpd14Stw
evXK4kbh6IaQF0MnOquCogiQZB4Kt8gx6YCQW99BnynuRVdKmHdNP2if3K4J2mmKVd8vaiDf8NHV
xNJmlQp0+xSHOyUWcqJBHHbQF0SqtQgb9bbiI6YLOAUJosZoo8j3ihPr5pEFhFyjhLqqLFR5ii6L
P/alrYgJ6O8qOY9C2w3OAR6SPdRDlAbPJrVDfkOcAlhtLWkG+MUmD6tPrZ6lIUpvgPQAm/ggL5YO
SWrBsVdHI3VAazVpUbUi/+6idvtVsYYhm7iSqK1jE9njZCJ7Khzjxmu9a8fxkYHyQDGLaSFrbQzt
o4iyKfJtVLHV+LxPCDdr1RSsKdcoPGmSclWmBKWo+e64s+Y26I+JnEKZn9Um1hH/wisex1XGao17
D7qe74QmRoahhrBNsq5v7rs+Sp0r6BGlex8MSuqjNBNr9in8ETv60kU4NSBDy3165mtIaFw0PPhw
Ielq254nUA24fTqxAGuMTQvbQffJET3K5Y75X7a5bsLmMCwwpR0UEwvbbvCSz0BEpfzbEBbdOuha
A6xv6tLPtS1X7FxJgFd8niCLe2LZYmDjwgay+081xLXiew+jPPKOgsoplStTjpPPCggVa97Vsnul
5yl39aBO3Xmdh9RtMGDhd48l5aAoHtrawgczISaoZdXBjFe3T9FttqtTAMBc32PN0U+QaqD8PuqM
+sw0BCiBqkztdF4YUC8QZknV71WL5N4MBwMnQxnlxYPReDYXsdLqrkKLTDpWTwwHMjMj18BjB/l0
QXtk2amSZ3zlipsNy6Hu4k+KpvrDPIFxkUxh2ZTQfYxKP+tDL9PmWZOp5bIc651A9kRxvYQ9E6sk
xKB3OBdNZH0fRLgE2pjly9rMm7OsHgmAuYM8FGdz0k4GpXXLORD8At3uKIxOrTQQAaxLJ2rngZoX
c6Vo5HutDFL0tcJxnQu5gHJih5YTLIi+9rOAkq1bvgheBMwG97oC0Z5CG21VMQ2LvnkwW8V87Cwv
jadS0w3XeZX0+NhkpTi3BEjDKWpAxpdKhIDtLYPkv6JLlGFaBWqwAuGSlYsiaDp7yZ0yzS+EJOeQ
UQK5k72JGwf9o4W2PJu5Friw1iXkbFfGkBhnquO2w9Tp4AHODTlsbvCQFMocYXtxE0PSR+xMHYJu
2ip5/Rl+CqCMtCWVeNaSQHcnbMdCM6RFjWiKKkgJzFXL5e/olff6vFOIWUz7Vq6Go1BScLtKIszX
fLgYZEUvIVtPqZn3DaS8hGNAF+goUXQfflWCBPgO3FIOT8/J029ZqUTaIm+k3oXK1Eh3bTqEElrC
WaQgf2PUqjLvNQ8rJOSSWE/LMlXA5nSNwhB3pY4HO83ye0sLswQgruvPnbpL1qUalNxhs/orhK/a
msIIAQbdaxKGuc+V4RN1fG00saE36bMSTiToiM4MbuVAIAxTVbptTNW++e6nOHimfQ5SEyFqT38U
2kiLjpk7l5rbkcFoYhnjvbSrKAIJmdanvW4oj5IR1t2kdaz6VmlJLOuiXsO+KHD3HcW1jLKKUSe5
cqLGrQ8hGd7XY1pF6JmLTARf0wofEvcdjP6ZFMpDihWv9xmUU6e5c+1IKSJuCtgbOjyaCJnOSR2r
1umgCS2fdK4Ht9XTIJHA7wwrLsCJk911qiLAVMAMJngSxB73M61CMiNKEnOAuC2x2SodVi1sbc9W
2WdbA2em6FsxpQAqMFFR7t3HDloKyhSu7iTs6qGUTxzD1q4whrBmY9vtUN9u5HJdBB0961niJdPA
5twmKU6QkVFVihcdowso2Qh3BKE5B+ITfJdAu8DNt0Pjaxc5QTlzk7pgsUd1K81QZcdBXBSN8C+Q
10PZ1WVLa88DOwYnVCV23E4jkavYXVGen2Eroh7pw4pFFVMuhy+6VhCJtXpRN1O0LlgkaIMWwF0o
IRvpxp219mq3BQLOnqoeITAQaXBDBaVtgZeVq34oO3yNzYj9qvQKqmBaaSUkFIJrSAXILRoMPp4W
PDKGHt/kctwnF5Lk29Fc9Z3gG5Mx7qc2R64yM7kULTU/D+vjpjAR8bBx9KMVyulukJ+qeOrMQqDc
W7ZOlg9z17VdsahLHag+QcXUmHlVl5eTUCtSnyPOQmHITh1cFnUnMh8LFgCrIxJVRkekAtJEqXvc
zWpCaelcgoxUzSynMqHxRrovjiQ31Z1jACvGug5g1s6RhurIPrM977qt1A4dtQSedF3kM5onpxHu
akmZqCOgTem10aszuVESMc9Vp+mRNcoEKJ9Cb9yZHQ2mPG+MPvieNIWNpms3aP5xTDkf4hjcVpru
BjpKWU8b0vxwG5Xox7o2N5gpKY/y2k7cmHs+5uJpnshdudQGtJMmFrcvZVZpanNd1Zb2ieUBJVoQ
JQYJninQtaS4vqCsFT+GlEQNAS4JWRcjzL0Z7DGWD16vT6GaqSpzwZbvXKqjgrmTQXSBgUfKFdC1
MI6XgdLxX3dhipSIMYR4wpXMguEl/ECWZnbs4trFWyLdiDAJPA73TH5Q3MBELBLPjH88tFXcLQOi
H/ZEbdL8skvxAiCchUOEG0PdgztQG+c0hJM9nCYtBvmUy6+cHuWVkXgIhWXsVZ5d2p/s3JE4/rCn
gtlANmLlXRPY8JMrwW3jIoAJ588sqHcoAPXZQy5ZujdNqiL+7hTFcGsQpRomoxSmgm8tiIE1NQo5
ZZ0+ltobSMA1NYXNqN2nR5ZrGwEHGoOMT6kvL7u6HgBvpz0GEjzN6FTAiXLmiW1i9hqddcLOOXwt
DCrn0ALNKZXGxmubJS5V6ajqNNBcGRIWOK4k2GA/cv9+iYRzma/TG2Ri19X5Kv/v8T99yHI0gT2/
+td/b/3tslkLEp/WH/jF8sOiTh9XVZClu//NVhPlvzY/JklwtqpWW3+ZswlX/cd6LfprggEx3f3x
4OOv7v2Uln5kG44/3aQZ3mZ/75deb+gPiM5tn6//+Y8HCtSr8fk8XvQ5K2ekMWzhdTZPtHmZ1xqI
GbGqfqRlSZF/I0WJP2O+REwtwNMPDO03svv4QzBx8+dHV8/G5q/e/vUXexrk10bxtWdfb77X8eM/
/zHySA97+RFgS5zZgS5E9Rx/iFo+HwOTn5tjlgx19ps/ZF7Q43/QGIxx2IPGQP9tfHWFVKvtV7fU
3xzZxic4xpDHP8TR/7NefaTaHvTqksLUdyyQDWQaPP/slvObRj2aA9Xpx7v/GOT/oM+ujPH1w17e
/A3TmDwfm6qzzZ/dQTB+k6mLNSDobJbGmKP2sxPgJ0bqz3106gfx42YHDdbls234zV942mb2G/hj
+xj3CJULs/In4Wvzq+OW+qPxH1vJ+Pd/be2wmwX+7Ifjjv/sr1u/W+798h8v/7yv5/+09aovvsPT
Px4Fa7ESD/iQN1veH291sUrYt6erdPW42joKyO7990PunRl/TpbXWl1y/qbxKn18amocwnFnOLTh
83UXPGRP7Ww273H5HtrszYrE2Q9XjBPmAI/94TwowMltn5HquHUd2tMnCn7Wjx9uqlW1Lp+a20yw
sVLh0NanNCBW8Yffk7UIHrY+K/U6NifvX/bAw/zUp52uRHB/v15tmQ8UDFLXMVanvNH+SxP4z3Nw
fwFun/G//vM/HufHPKEu7mlFPF9Tr6zJvSX5yu/+L63f31MEwB+IT219bDS+X/kUz/ffrTH9n/kS
5BdicR36KZ7PpD924uf/NB+3uqeDYKuvp588/eNr+9hk5Qu2hqex3MwjDsy/nOQ/u4b6XNRbq994
j013NazYWAjyPz3h5nlHe/zQBz4WO+t9JAMc3GgpVuv4qZ3NsyrvMLg8a7HV6Fj1eeiznmTicWcI
1HcYgtO6XQXV0+NthmAEYhz6tGfr+xXl2E8N/Wj3HWbYZbIzBmNq7aEP+5H7r3hqZvOo4+3p0FZv
VvVj8OF3sboPtnZGdcxsPrhx/AnbrY5Yj0Nb/cM0GJ/5wzwJxJ6FoL7DaH9Zl9WHySqNnp53HHEq
Kp7++qKf4KcMg7s1nPGnZjatjinRhw7KRfaBSfd/yg+71iSFL4e3vsxo9sNNff8YlGycD1tLEfjW
e2zLt3V6/+G4HJ9/a8sfUTvg295hjH6/rz+c1+XWjPyj9XcYo/97Pb+ZX3+ez/7fh3HyrAUDtjv/
LSBlurGhLFDzQdHtBr28uW381YR66bD+n7E/IJNTkvV0/L9mCvICKRP4DTMwe8AafuN3/hOuer9/
370TAArYXUN/vPJPGjIvW584gfYOm19st9zZX6ktPexJ57XI8vVTG5tjRoaV8fQPT7P01x7zIhOV
/+Jla+Mt2Nn8fq3t32t2pFW8Mw5c4g4ciJuMDJ6XnllTUI0+bDwux5Ww/cSQMEF7Uodv6BpFZ5Tj
7B3uvzYuV5gLXrbbCzVFsLUoKAVDOur+jNicvzx6fvaqy5xZ7UxE06buC1KwSpUxJc8gZ187OX+2
o8mK0oaHF5wC5OezmMYCI94PaK/z6kH9s92dr8ssz6pVsv2p2MSJtdmUVVKZRbEsrPx3GMTzleeL
9f1TS+PKszQNahPTYeSwOhQ+jjWPB3+tPx0THy7Wlb8WewcuNYIO2GngJcBRKEdxDO3Nbv/3TqmX
Pv3PnFn1vwM8e2fS87d5+878/LfnLNI/r9Pv6ZXZbMKHvtd/oFsm5ga2vbz29tZnX+qnj9vHDDbh
06wd1xIF4X+5cn621fGk2X7Wkdd9aLOTNTkjdfLU0OZG8No6/8mnnVAXFKw2TtqjtRjWHomY6daQ
jIz3d3j41Y6LZt8C+fUPSNqNh/9063FH7vahjztbp8lKbN3p3uPydSyQVNl24o9qmoc+7ZyM353F
MTISDm12Oqwf/O2xHRlYhza7CPYiGdZr1sVPzuPFSmTrl+6Fr566P9s4/rqH9dO7b/aJd1jRy+Ae
i3THW+O8w5dbkjSRluv++QM7e1eT+t8n208Ow3ItcB5sN/se40B0a3t0RxjeofNsKjKyKba2BgRs
D2/3CL3UldgahA1q+tDnPX7Y2xyUkYN1cLvVKt5+2hHXdGirJ2uxM8GUEaZzcLO4j85X/bbjC5LH
4S2frapmZzbo7zC6Z0Hl17umibJ/Ea5/ebHdAP9dRbuP/A5jfBawr1drdNbWO6GYkfZx6Bc8q7t1
cp/Vwntqa9wuoQU9/fXJNfDrIwLj8ZExeWpo0+7Ixjr0kc+zdLUTBB/JRgc3O+7tT81sHnbU4ji0
1b+4jG3YHwe3nYl2tb1XvMfRDP9vx+pBi/PwkbjCW1R7q+2I13skRVxnnHLbC498o8MfeFzR692G
R7raod/tZrNrAivbyuRQ3+PWcZPvxGu567/DAzcrLnTi8amlcXWQ0/X017+/Rdy068ftw0N9j3Dl
TRtUww8XyNMz/njkd1jQn6IxJL5lXOINe+rm7w/FH+Gv0yD1HrPta+O+m7r+5ePpM8bVA/NuSpLu
08NuxuRVL9BPGprsyBxQa09sT+j3uNXcrMVuCNN6h9H+/9xdzVIbSRJ+lb7tTMQQM922Eb5MBBIC
PEKMFgk2wreS1JbKalTa/sEhTnvZh9jznnzY2xznxpvMk+yX3SpPZ6mtBnUubPhCIEHUb1b+55cI
SIWe+QDlhcXsgMcjEdcuHON9NQmnrqVHSEkCwqpn0ECanTaST4Gy/9be7f6E+PBPYv9VphnQa/0j
FCAjmxXAcAFSWmunq3KiPU+YK6CYyTfoWfswm0PaJSknXAHGdgyOOVb6Ix9YQMU8pg7cXD4LyCQE
8WeRmobJ3JJ8zs4EDqK/VuROYsNKLHieuZcmYIy3USkb6vJaqbtnUw2lo2ATTPmdSZhfw1h7F8i+
YHq2hHhDGJt7QSVso3OUcXg9+jE8vrKHSlSWg0I3PeN3SwiH0Amw+VSMITAyvzqfsN6bjvqLWnHW
APzf5qP21jHKrVx2BgDD5kMXUrhn4pCRG9AKm49dhJErxhZ40j0kMgIAwGEWvsS7vlAmsZvPCfmV
gC4CPUeZrSdCFTVNSQ565cw4OQAoQBYYWEVTfccz0IFjLzKwWrtv+lCAI1+GK8d0bglc3UDFUFKj
KmUPnX6aH8cAHrEtQpZwmQ9Q7aJXKxhijJ53h9Ifac0MYYKpFdiG3X+uWPgC1DGaK+36VoJAgDpG
6qPePmmAJdkt7G8OjJT+xPk+Wv0JDJvFC1ILXeoAsHDzwa/vx2HFcUg4NW90mC4Vt88lWN2vCEKb
O+8dKnKzlfej1wXGikmzzcu0R5LzbIKot1/sf6+bCXvZUiVzHWNK+6uumrSFPpLNJx2ukNYbrav4
DTJ9JHSfvp5OYdp3VZLa5dKhFUUXXxdI4CKPyvLdnNpwrhfIIFri1L78WuS4lidFHiASiWptZKRv
oKB6Vx1GX0VqrXBBwIX44x//Shb06Sxeo3QNKzhXY3hA7a0xfoh8ObS0FUi9GOlbEx9cUAJseYeA
3H8L3Gz71f7UOAxhFCwsuSc/nmhl1rCXtPdXKkznno7WG0CeC0x6YhZTgwMcqQXMSH3L1EQUtCLp
TODyeirTsWbJCWioh7ZvVAnaVEMaqINIH0wQ9z9IksyOl7OJYg6Bu4e7elYxsgAPulCrdO6oNcWy
a4XAyzmWKGv4G/QrRTPUTLIXIECex6S/s0EFHlTbpAlUEjYsNStr+pbaUEeYN1hCfWpDni+n2q6O
XqaEhtOZq2l5TIkIxFW4ysYREnHhF0cGqQekqBljvNQRvekhn4S3ZgIlANPUzydAgfBkhbHhxWD1
1Rn1IrljIBC5Mf1GwGfxpYI5L1ZYfjkje/BEPzuToB+px3TUKvRuwnjKxPnOtPFHjnzyUSOdIGUU
fyjgKOrO1qu0fAwSVnX375mCoq1RM36WwZhkPOVQgKd0gSDl+J8kwlfddK7NirNrCY1ohGd/Bt8v
H/lIQIk4g5LKmCshbzRlJmcIhbArqw9I1b/sbUJAeX/ztXYefktDb/qXd3dGc9eCLyG8euFyzY6i
omQoe3LU+EKPXa3Al3DXw5AALDITLoheNj9krNc5hde1mmQ9RfRhZ81UMuExIfSkbL5gJM+ZlNtU
aNIoMW6kPjEe7FO7sKYPDoaoM6jAK+5DkE7chC6Rs4W9nOossfvOzaJDgbfcVzSym3TkS4i5vrkn
/gv4Fb5qATK+1FDx2agSIiMflcuLvENxU1Ir2PBBWyeJ4obtdpne0xnb1cPnbOmAwPkSacxXsEw4
oBAaF9tDb+IfWU/mYRSFjJgDiQTpTUXkVnUseqFJrBtpQdzCR7dLgXEJq0h5FyFCqHY0et5oFGo/
NjhsuNOcqFMggfgxzKaOJ11C8o8Mt9LQ70PgCB7+bbyRuX34nJcaDeKH/ywnmlcQB68EzhrwANqJ
lyGxqPkGRmp57zLoQMIXez3beuASmRHwEyyQwuCdqoSpRYFEIgOwzrSj0wcSYdQu/DDACGAqAZp5
Nr+991s2SCARfnivb8dq/IlzDAkQl4KHbr/vloDO1UZwZgRljiVOo5K8+Skfj9c8dQhNB5Hb9xMa
OreQpghGXW9PvZwftkB0a+qJLa+fJAYQDctfdcuFv2wu+xf75a74DWpB9T2nOgEW1zEInnpXLvaZ
wMjdyBuq6E6h3NZSGQnXloBgOYPDJYR4ZbbqNl7G0zU6JGtNCbCgvGBEWezH/bWBSxxwrGYZW7G/
E0zwka6yAbwXPOjk15f9VVHnDpoVLVbfoBxaku8Q5Ojm0cCKDumtrOlzDQxoeQv/szd3HGdjfmXN
SQF4LxqEkKtEbRWPoc/ZQXPl037Yn9gQMEGzAf46JDJPaLV4zvx1CNiU5DAESiDImA0tkRnYUWvU
9VSlCkjkcXQc6pDwjpyYWyhDHIpSQm2x41aHAyTS1gBY6+LgSpR8gdlPASObcbtBwn4/B24gUzt9
iSyEX0DHzv35EqhzfRWTmuw6dSQCRlR6k5AtnFrmk3u5JGJEA5Slp4YUDG6RSCDPFYjDPZ2mSc5N
L8M7zTmIRI5TMctFNuH+qUCiAmeE+j09VdN8+SMzBipT+QYCiSLoEYzC4nw6oEuTVDHDQAKYozio
Gw3UBABBU/kPBYALrrCVYynhUm+TZzaZezc6nulKJg9IPXue+4vT6+HOGQT0WbRuVk48J5DQk9GM
ndKq7RHk6oWEu3aouFYUEGj/n5rbfnjnyJhNvS5wdOAN4O52dEcUGD6HJ4cKk84fPkfh7doOSafy
RsadiA30FWbg1aiwhSXCzMXzKqSA991pjk7yfXkTr4DIVWuqlNXm7sYufR7Nn0ztb7KYjqCfXFev
RIU3Sk8+mGhRkUh7iApTQMW/RVsM//XREYASayNoL3fvBSZiU3Nvh2n4Uqjx8YxYHs8dkMg+bqNa
xYEtkagnbsfqnvv/JHz8ZL4zp5REBL5jIuPmj0jkx3cnsCW4O0qi88UpDJ/JnJJ/nEwSCc/tqUIX
dVKmKuCPW28t/99fuznLUKnKPBBILG4+7BDBbTimGGn4ErBcVG0E9wkT3/6RgIIwCOPM7js3f+qZ
an3Wx3WcuYsNJF7IDZAS7tFdhV0cYDntBr5GDy8nBqoAS5sKhfJuaMe7/e7l/7aqT6nHEVvMk/6+
UX2JaKqgetnAm2XuEGdbiKM7/velRF/RGgcg5urWMBKU0KPbQJxznaICZtyQhIqpNBMlCoU7hmzr
73ohwjTL2fdV7FrC5s3rkQk/HoYAiZuqeSTwsTrGWM2TuVQkQLJO9UdtGRU9Goki1FNgAFG3B9sW
Ksdl0ZN4uzp+Z4elRwZdNhIfIFfrrep7iaDOZvw8IkyXTfL/C048gR9M2aVIiD+4WVlB4jbGePbk
zM/zEHhPGwrN99CfnMDVEdnv2Cb8nTDgj7yYHqqkxnAglMnLl0gx6cxjlJkiQrHZDp9AQP24DD95
HRVVgP1IICBdaicXUCKB/EYtEYjlSpOEJ+gSmZF8VIk3Swf8PkTQmIPxAozI3uXXlKZ6NW+g0wk8
eJXCBQj3AhOoFUKGtIWKzHKZGsDIzZAUIGoIqQS1edXYABIB+8Ipdh5GCD394B0ncD0nyMgs/On0
YhH8Q30r2rrPmZ6CxgPNL2VkFtDAGaUGEqrECDVTfLUSaCOjDAB8zmIFKPNvuF5dxBdOsxSF4PZc
SbKjD4L9uP/j2lIyA4mK2g5BP1Bsyj5au1Ba9xu4UlstdDpAu1Xkf7xGQ3H75/33cV1uW4numEsT
e79mqGSHvlipxrWoevgnavwKXx96f9TXElWZOM/j3T2s6B7S1PAp72ZjN5W/YjbaM+2yonXJ8+6y
kEV50ozdv13AruSxs9AgRsbepgQ0y1WWuHm3EiH00cPvSGRdh/bN5aykHuO/ijiehy6q2r7Ya3me
BKeqvUs7N6qav/yf7bLmGDYOokkEw+Tn/wIAAP//</cx:binary>
              </cx:geoCache>
            </cx:geography>
          </cx:layoutPr>
        </cx:series>
      </cx:plotAreaRegion>
    </cx:plotArea>
    <cx:legend pos="b"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0</xdr:rowOff>
    </xdr:from>
    <xdr:to>
      <xdr:col>20</xdr:col>
      <xdr:colOff>22860</xdr:colOff>
      <xdr:row>33</xdr:row>
      <xdr:rowOff>152400</xdr:rowOff>
    </xdr:to>
    <xdr:sp macro="" textlink="">
      <xdr:nvSpPr>
        <xdr:cNvPr id="2" name="Rectangle: Rounded Corners 1">
          <a:extLst>
            <a:ext uri="{FF2B5EF4-FFF2-40B4-BE49-F238E27FC236}">
              <a16:creationId xmlns:a16="http://schemas.microsoft.com/office/drawing/2014/main" id="{CE3F08E6-AB31-7D34-1B4A-859F39458AED}"/>
            </a:ext>
          </a:extLst>
        </xdr:cNvPr>
        <xdr:cNvSpPr/>
      </xdr:nvSpPr>
      <xdr:spPr>
        <a:xfrm>
          <a:off x="15240" y="0"/>
          <a:ext cx="12199620" cy="6187440"/>
        </a:xfrm>
        <a:prstGeom prst="roundRect">
          <a:avLst>
            <a:gd name="adj" fmla="val 2381"/>
          </a:avLst>
        </a:prstGeom>
        <a:solidFill>
          <a:schemeClr val="bg1">
            <a:lumMod val="6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53340</xdr:colOff>
      <xdr:row>0</xdr:row>
      <xdr:rowOff>0</xdr:rowOff>
    </xdr:from>
    <xdr:to>
      <xdr:col>2</xdr:col>
      <xdr:colOff>7620</xdr:colOff>
      <xdr:row>4</xdr:row>
      <xdr:rowOff>38100</xdr:rowOff>
    </xdr:to>
    <xdr:sp macro="" textlink="">
      <xdr:nvSpPr>
        <xdr:cNvPr id="3" name="Rectangle: Rounded Corners 2">
          <a:extLst>
            <a:ext uri="{FF2B5EF4-FFF2-40B4-BE49-F238E27FC236}">
              <a16:creationId xmlns:a16="http://schemas.microsoft.com/office/drawing/2014/main" id="{A75A86D2-65D0-4C6D-31F7-32CF64F211B7}"/>
            </a:ext>
          </a:extLst>
        </xdr:cNvPr>
        <xdr:cNvSpPr/>
      </xdr:nvSpPr>
      <xdr:spPr>
        <a:xfrm>
          <a:off x="53340" y="0"/>
          <a:ext cx="1177491" cy="75999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2"/>
              </a:solidFill>
            </a:rPr>
            <a:t>VEDAKARNA</a:t>
          </a:r>
        </a:p>
      </xdr:txBody>
    </xdr:sp>
    <xdr:clientData/>
  </xdr:twoCellAnchor>
  <xdr:twoCellAnchor>
    <xdr:from>
      <xdr:col>2</xdr:col>
      <xdr:colOff>91440</xdr:colOff>
      <xdr:row>0</xdr:row>
      <xdr:rowOff>45720</xdr:rowOff>
    </xdr:from>
    <xdr:to>
      <xdr:col>19</xdr:col>
      <xdr:colOff>571500</xdr:colOff>
      <xdr:row>4</xdr:row>
      <xdr:rowOff>60960</xdr:rowOff>
    </xdr:to>
    <xdr:sp macro="" textlink="">
      <xdr:nvSpPr>
        <xdr:cNvPr id="4" name="Rectangle: Rounded Corners 3">
          <a:extLst>
            <a:ext uri="{FF2B5EF4-FFF2-40B4-BE49-F238E27FC236}">
              <a16:creationId xmlns:a16="http://schemas.microsoft.com/office/drawing/2014/main" id="{4A7B1EC0-53CC-4B03-A9CD-A0022E05E91B}"/>
            </a:ext>
          </a:extLst>
        </xdr:cNvPr>
        <xdr:cNvSpPr/>
      </xdr:nvSpPr>
      <xdr:spPr>
        <a:xfrm>
          <a:off x="1310640" y="45720"/>
          <a:ext cx="10843260" cy="7467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20051</xdr:colOff>
      <xdr:row>4</xdr:row>
      <xdr:rowOff>102807</xdr:rowOff>
    </xdr:from>
    <xdr:to>
      <xdr:col>1</xdr:col>
      <xdr:colOff>561872</xdr:colOff>
      <xdr:row>13</xdr:row>
      <xdr:rowOff>10027</xdr:rowOff>
    </xdr:to>
    <xdr:sp macro="" textlink="">
      <xdr:nvSpPr>
        <xdr:cNvPr id="5" name="Rectangle: Rounded Corners 4">
          <a:extLst>
            <a:ext uri="{FF2B5EF4-FFF2-40B4-BE49-F238E27FC236}">
              <a16:creationId xmlns:a16="http://schemas.microsoft.com/office/drawing/2014/main" id="{553F3476-73CD-4A77-AA5B-6FFEF3EFDCFD}"/>
            </a:ext>
          </a:extLst>
        </xdr:cNvPr>
        <xdr:cNvSpPr/>
      </xdr:nvSpPr>
      <xdr:spPr>
        <a:xfrm rot="5400000">
          <a:off x="-168978" y="1013731"/>
          <a:ext cx="1531483" cy="115342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30480</xdr:colOff>
      <xdr:row>4</xdr:row>
      <xdr:rowOff>100002</xdr:rowOff>
    </xdr:from>
    <xdr:to>
      <xdr:col>6</xdr:col>
      <xdr:colOff>236220</xdr:colOff>
      <xdr:row>10</xdr:row>
      <xdr:rowOff>45724</xdr:rowOff>
    </xdr:to>
    <xdr:sp macro="" textlink="">
      <xdr:nvSpPr>
        <xdr:cNvPr id="6" name="Rectangle: Rounded Corners 5">
          <a:extLst>
            <a:ext uri="{FF2B5EF4-FFF2-40B4-BE49-F238E27FC236}">
              <a16:creationId xmlns:a16="http://schemas.microsoft.com/office/drawing/2014/main" id="{3137A10F-3FAD-4E74-808D-58DB3A394C7E}"/>
            </a:ext>
          </a:extLst>
        </xdr:cNvPr>
        <xdr:cNvSpPr/>
      </xdr:nvSpPr>
      <xdr:spPr>
        <a:xfrm rot="5400000">
          <a:off x="2050249" y="30953"/>
          <a:ext cx="1043002" cy="26441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45720</xdr:colOff>
      <xdr:row>13</xdr:row>
      <xdr:rowOff>160962</xdr:rowOff>
    </xdr:from>
    <xdr:to>
      <xdr:col>2</xdr:col>
      <xdr:colOff>0</xdr:colOff>
      <xdr:row>33</xdr:row>
      <xdr:rowOff>83820</xdr:rowOff>
    </xdr:to>
    <xdr:sp macro="" textlink="">
      <xdr:nvSpPr>
        <xdr:cNvPr id="7" name="Rectangle: Rounded Corners 6">
          <a:extLst>
            <a:ext uri="{FF2B5EF4-FFF2-40B4-BE49-F238E27FC236}">
              <a16:creationId xmlns:a16="http://schemas.microsoft.com/office/drawing/2014/main" id="{9D3DCC9C-79FE-4CA5-BD88-BD604EAC704E}"/>
            </a:ext>
          </a:extLst>
        </xdr:cNvPr>
        <xdr:cNvSpPr/>
      </xdr:nvSpPr>
      <xdr:spPr>
        <a:xfrm rot="5400000">
          <a:off x="-1157769" y="3741891"/>
          <a:ext cx="3580458" cy="117348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297180</xdr:colOff>
      <xdr:row>4</xdr:row>
      <xdr:rowOff>107622</xdr:rowOff>
    </xdr:from>
    <xdr:to>
      <xdr:col>10</xdr:col>
      <xdr:colOff>563880</xdr:colOff>
      <xdr:row>10</xdr:row>
      <xdr:rowOff>53344</xdr:rowOff>
    </xdr:to>
    <xdr:sp macro="" textlink="">
      <xdr:nvSpPr>
        <xdr:cNvPr id="8" name="Rectangle: Rounded Corners 7">
          <a:extLst>
            <a:ext uri="{FF2B5EF4-FFF2-40B4-BE49-F238E27FC236}">
              <a16:creationId xmlns:a16="http://schemas.microsoft.com/office/drawing/2014/main" id="{B3A96A80-5CB0-48D2-B34B-26DCCBE098BF}"/>
            </a:ext>
          </a:extLst>
        </xdr:cNvPr>
        <xdr:cNvSpPr/>
      </xdr:nvSpPr>
      <xdr:spPr>
        <a:xfrm rot="5400000">
          <a:off x="4785829" y="8093"/>
          <a:ext cx="1043002" cy="27051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15240</xdr:colOff>
      <xdr:row>4</xdr:row>
      <xdr:rowOff>100002</xdr:rowOff>
    </xdr:from>
    <xdr:to>
      <xdr:col>15</xdr:col>
      <xdr:colOff>312420</xdr:colOff>
      <xdr:row>10</xdr:row>
      <xdr:rowOff>45724</xdr:rowOff>
    </xdr:to>
    <xdr:sp macro="" textlink="">
      <xdr:nvSpPr>
        <xdr:cNvPr id="9" name="Rectangle: Rounded Corners 8">
          <a:extLst>
            <a:ext uri="{FF2B5EF4-FFF2-40B4-BE49-F238E27FC236}">
              <a16:creationId xmlns:a16="http://schemas.microsoft.com/office/drawing/2014/main" id="{A299A8B2-06E8-4312-83DC-127043BD0715}"/>
            </a:ext>
          </a:extLst>
        </xdr:cNvPr>
        <xdr:cNvSpPr/>
      </xdr:nvSpPr>
      <xdr:spPr>
        <a:xfrm rot="5400000">
          <a:off x="7567129" y="-14767"/>
          <a:ext cx="1043002" cy="273558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381000</xdr:colOff>
      <xdr:row>4</xdr:row>
      <xdr:rowOff>107622</xdr:rowOff>
    </xdr:from>
    <xdr:to>
      <xdr:col>19</xdr:col>
      <xdr:colOff>556260</xdr:colOff>
      <xdr:row>10</xdr:row>
      <xdr:rowOff>53344</xdr:rowOff>
    </xdr:to>
    <xdr:sp macro="" textlink="">
      <xdr:nvSpPr>
        <xdr:cNvPr id="10" name="Rectangle: Rounded Corners 9">
          <a:extLst>
            <a:ext uri="{FF2B5EF4-FFF2-40B4-BE49-F238E27FC236}">
              <a16:creationId xmlns:a16="http://schemas.microsoft.com/office/drawing/2014/main" id="{7336673A-8059-46EA-A418-24C3A87F407A}"/>
            </a:ext>
          </a:extLst>
        </xdr:cNvPr>
        <xdr:cNvSpPr/>
      </xdr:nvSpPr>
      <xdr:spPr>
        <a:xfrm rot="5400000">
          <a:off x="10310329" y="53813"/>
          <a:ext cx="1043002" cy="26136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Target</a:t>
          </a:r>
        </a:p>
      </xdr:txBody>
    </xdr:sp>
    <xdr:clientData/>
  </xdr:twoCellAnchor>
  <xdr:twoCellAnchor>
    <xdr:from>
      <xdr:col>2</xdr:col>
      <xdr:colOff>106680</xdr:colOff>
      <xdr:row>10</xdr:row>
      <xdr:rowOff>122862</xdr:rowOff>
    </xdr:from>
    <xdr:to>
      <xdr:col>8</xdr:col>
      <xdr:colOff>182880</xdr:colOff>
      <xdr:row>22</xdr:row>
      <xdr:rowOff>15240</xdr:rowOff>
    </xdr:to>
    <xdr:sp macro="" textlink="">
      <xdr:nvSpPr>
        <xdr:cNvPr id="15" name="Rectangle: Rounded Corners 14">
          <a:extLst>
            <a:ext uri="{FF2B5EF4-FFF2-40B4-BE49-F238E27FC236}">
              <a16:creationId xmlns:a16="http://schemas.microsoft.com/office/drawing/2014/main" id="{62C1E129-ED35-4604-BE9F-D52992689925}"/>
            </a:ext>
          </a:extLst>
        </xdr:cNvPr>
        <xdr:cNvSpPr/>
      </xdr:nvSpPr>
      <xdr:spPr>
        <a:xfrm rot="5400000">
          <a:off x="2149311" y="1128231"/>
          <a:ext cx="2086938" cy="37338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68580</xdr:colOff>
      <xdr:row>22</xdr:row>
      <xdr:rowOff>69522</xdr:rowOff>
    </xdr:from>
    <xdr:to>
      <xdr:col>8</xdr:col>
      <xdr:colOff>144780</xdr:colOff>
      <xdr:row>33</xdr:row>
      <xdr:rowOff>144780</xdr:rowOff>
    </xdr:to>
    <xdr:sp macro="" textlink="">
      <xdr:nvSpPr>
        <xdr:cNvPr id="18" name="Rectangle: Rounded Corners 17">
          <a:extLst>
            <a:ext uri="{FF2B5EF4-FFF2-40B4-BE49-F238E27FC236}">
              <a16:creationId xmlns:a16="http://schemas.microsoft.com/office/drawing/2014/main" id="{F789E988-C321-4242-A254-634A2A93B0C6}"/>
            </a:ext>
          </a:extLst>
        </xdr:cNvPr>
        <xdr:cNvSpPr/>
      </xdr:nvSpPr>
      <xdr:spPr>
        <a:xfrm rot="5400000">
          <a:off x="2111211" y="3269451"/>
          <a:ext cx="2086938" cy="37338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228600</xdr:colOff>
      <xdr:row>10</xdr:row>
      <xdr:rowOff>100002</xdr:rowOff>
    </xdr:from>
    <xdr:to>
      <xdr:col>14</xdr:col>
      <xdr:colOff>304800</xdr:colOff>
      <xdr:row>21</xdr:row>
      <xdr:rowOff>175260</xdr:rowOff>
    </xdr:to>
    <xdr:sp macro="" textlink="">
      <xdr:nvSpPr>
        <xdr:cNvPr id="19" name="Rectangle: Rounded Corners 18">
          <a:extLst>
            <a:ext uri="{FF2B5EF4-FFF2-40B4-BE49-F238E27FC236}">
              <a16:creationId xmlns:a16="http://schemas.microsoft.com/office/drawing/2014/main" id="{B654D9A1-C783-4E66-94BF-9300BD59385E}"/>
            </a:ext>
          </a:extLst>
        </xdr:cNvPr>
        <xdr:cNvSpPr/>
      </xdr:nvSpPr>
      <xdr:spPr>
        <a:xfrm rot="5400000">
          <a:off x="5928831" y="1105371"/>
          <a:ext cx="2086938" cy="37338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220980</xdr:colOff>
      <xdr:row>22</xdr:row>
      <xdr:rowOff>39042</xdr:rowOff>
    </xdr:from>
    <xdr:to>
      <xdr:col>14</xdr:col>
      <xdr:colOff>312420</xdr:colOff>
      <xdr:row>33</xdr:row>
      <xdr:rowOff>114300</xdr:rowOff>
    </xdr:to>
    <xdr:sp macro="" textlink="">
      <xdr:nvSpPr>
        <xdr:cNvPr id="20" name="Rectangle: Rounded Corners 19">
          <a:extLst>
            <a:ext uri="{FF2B5EF4-FFF2-40B4-BE49-F238E27FC236}">
              <a16:creationId xmlns:a16="http://schemas.microsoft.com/office/drawing/2014/main" id="{5424E641-B2D7-49DD-BD89-8BFD655AE1F2}"/>
            </a:ext>
          </a:extLst>
        </xdr:cNvPr>
        <xdr:cNvSpPr/>
      </xdr:nvSpPr>
      <xdr:spPr>
        <a:xfrm rot="5400000">
          <a:off x="5928831" y="3231351"/>
          <a:ext cx="2086938" cy="37490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381000</xdr:colOff>
      <xdr:row>10</xdr:row>
      <xdr:rowOff>99060</xdr:rowOff>
    </xdr:from>
    <xdr:to>
      <xdr:col>20</xdr:col>
      <xdr:colOff>0</xdr:colOff>
      <xdr:row>33</xdr:row>
      <xdr:rowOff>83820</xdr:rowOff>
    </xdr:to>
    <xdr:sp macro="" textlink="">
      <xdr:nvSpPr>
        <xdr:cNvPr id="21" name="Rectangle: Rounded Corners 20">
          <a:extLst>
            <a:ext uri="{FF2B5EF4-FFF2-40B4-BE49-F238E27FC236}">
              <a16:creationId xmlns:a16="http://schemas.microsoft.com/office/drawing/2014/main" id="{C382BDEA-0792-46E9-8DA4-779A4CFEE159}"/>
            </a:ext>
          </a:extLst>
        </xdr:cNvPr>
        <xdr:cNvSpPr/>
      </xdr:nvSpPr>
      <xdr:spPr>
        <a:xfrm rot="5400000">
          <a:off x="8458200" y="2385060"/>
          <a:ext cx="4191000" cy="32766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358140</xdr:colOff>
      <xdr:row>1</xdr:row>
      <xdr:rowOff>22860</xdr:rowOff>
    </xdr:from>
    <xdr:to>
      <xdr:col>18</xdr:col>
      <xdr:colOff>411480</xdr:colOff>
      <xdr:row>3</xdr:row>
      <xdr:rowOff>53340</xdr:rowOff>
    </xdr:to>
    <xdr:sp macro="" textlink="">
      <xdr:nvSpPr>
        <xdr:cNvPr id="11" name="TextBox 10">
          <a:extLst>
            <a:ext uri="{FF2B5EF4-FFF2-40B4-BE49-F238E27FC236}">
              <a16:creationId xmlns:a16="http://schemas.microsoft.com/office/drawing/2014/main" id="{AC83BF0A-DEF2-1A88-0A3A-F01F65D1246F}"/>
            </a:ext>
          </a:extLst>
        </xdr:cNvPr>
        <xdr:cNvSpPr txBox="1"/>
      </xdr:nvSpPr>
      <xdr:spPr>
        <a:xfrm>
          <a:off x="1577340" y="205740"/>
          <a:ext cx="9806940" cy="3962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accent1"/>
              </a:solidFill>
              <a:latin typeface="Calibri" panose="020F0502020204030204" pitchFamily="34" charset="0"/>
              <a:ea typeface="Calibri" panose="020F0502020204030204" pitchFamily="34" charset="0"/>
              <a:cs typeface="Calibri" panose="020F0502020204030204" pitchFamily="34" charset="0"/>
            </a:rPr>
            <a:t>SALES PROFIT &amp; CUSTOMER METRICS DASHBOARD</a:t>
          </a:r>
        </a:p>
      </xdr:txBody>
    </xdr:sp>
    <xdr:clientData/>
  </xdr:twoCellAnchor>
  <xdr:twoCellAnchor>
    <xdr:from>
      <xdr:col>2</xdr:col>
      <xdr:colOff>60960</xdr:colOff>
      <xdr:row>5</xdr:row>
      <xdr:rowOff>22860</xdr:rowOff>
    </xdr:from>
    <xdr:to>
      <xdr:col>3</xdr:col>
      <xdr:colOff>220980</xdr:colOff>
      <xdr:row>7</xdr:row>
      <xdr:rowOff>99060</xdr:rowOff>
    </xdr:to>
    <xdr:sp macro="" textlink="">
      <xdr:nvSpPr>
        <xdr:cNvPr id="12" name="TextBox 11">
          <a:extLst>
            <a:ext uri="{FF2B5EF4-FFF2-40B4-BE49-F238E27FC236}">
              <a16:creationId xmlns:a16="http://schemas.microsoft.com/office/drawing/2014/main" id="{5F2FB63B-9F5A-0E8F-8D25-C22F83C2C7C9}"/>
            </a:ext>
          </a:extLst>
        </xdr:cNvPr>
        <xdr:cNvSpPr txBox="1"/>
      </xdr:nvSpPr>
      <xdr:spPr>
        <a:xfrm>
          <a:off x="1280160" y="937260"/>
          <a:ext cx="769620" cy="4419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1"/>
              </a:solidFill>
            </a:rPr>
            <a:t>Sales</a:t>
          </a:r>
        </a:p>
      </xdr:txBody>
    </xdr:sp>
    <xdr:clientData/>
  </xdr:twoCellAnchor>
  <xdr:twoCellAnchor>
    <xdr:from>
      <xdr:col>6</xdr:col>
      <xdr:colOff>312420</xdr:colOff>
      <xdr:row>5</xdr:row>
      <xdr:rowOff>7620</xdr:rowOff>
    </xdr:from>
    <xdr:to>
      <xdr:col>7</xdr:col>
      <xdr:colOff>480060</xdr:colOff>
      <xdr:row>6</xdr:row>
      <xdr:rowOff>121920</xdr:rowOff>
    </xdr:to>
    <xdr:sp macro="" textlink="">
      <xdr:nvSpPr>
        <xdr:cNvPr id="13" name="TextBox 12">
          <a:extLst>
            <a:ext uri="{FF2B5EF4-FFF2-40B4-BE49-F238E27FC236}">
              <a16:creationId xmlns:a16="http://schemas.microsoft.com/office/drawing/2014/main" id="{B150562F-2322-0ED9-88BA-38A34D226AA2}"/>
            </a:ext>
          </a:extLst>
        </xdr:cNvPr>
        <xdr:cNvSpPr txBox="1"/>
      </xdr:nvSpPr>
      <xdr:spPr>
        <a:xfrm>
          <a:off x="3970020" y="922020"/>
          <a:ext cx="7772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1"/>
              </a:solidFill>
            </a:rPr>
            <a:t>Profit</a:t>
          </a:r>
        </a:p>
      </xdr:txBody>
    </xdr:sp>
    <xdr:clientData/>
  </xdr:twoCellAnchor>
  <xdr:twoCellAnchor>
    <xdr:from>
      <xdr:col>11</xdr:col>
      <xdr:colOff>30480</xdr:colOff>
      <xdr:row>5</xdr:row>
      <xdr:rowOff>0</xdr:rowOff>
    </xdr:from>
    <xdr:to>
      <xdr:col>14</xdr:col>
      <xdr:colOff>289560</xdr:colOff>
      <xdr:row>6</xdr:row>
      <xdr:rowOff>114300</xdr:rowOff>
    </xdr:to>
    <xdr:sp macro="" textlink="">
      <xdr:nvSpPr>
        <xdr:cNvPr id="14" name="TextBox 13">
          <a:extLst>
            <a:ext uri="{FF2B5EF4-FFF2-40B4-BE49-F238E27FC236}">
              <a16:creationId xmlns:a16="http://schemas.microsoft.com/office/drawing/2014/main" id="{97F61211-EF91-2C9A-723D-59EE5ACD4916}"/>
            </a:ext>
          </a:extLst>
        </xdr:cNvPr>
        <xdr:cNvSpPr txBox="1"/>
      </xdr:nvSpPr>
      <xdr:spPr>
        <a:xfrm>
          <a:off x="6736080" y="914400"/>
          <a:ext cx="208788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1"/>
              </a:solidFill>
            </a:rPr>
            <a:t>Customer Count</a:t>
          </a:r>
        </a:p>
      </xdr:txBody>
    </xdr:sp>
    <xdr:clientData/>
  </xdr:twoCellAnchor>
  <xdr:twoCellAnchor>
    <xdr:from>
      <xdr:col>15</xdr:col>
      <xdr:colOff>426720</xdr:colOff>
      <xdr:row>5</xdr:row>
      <xdr:rowOff>7620</xdr:rowOff>
    </xdr:from>
    <xdr:to>
      <xdr:col>17</xdr:col>
      <xdr:colOff>220980</xdr:colOff>
      <xdr:row>6</xdr:row>
      <xdr:rowOff>144780</xdr:rowOff>
    </xdr:to>
    <xdr:sp macro="" textlink="">
      <xdr:nvSpPr>
        <xdr:cNvPr id="16" name="TextBox 15">
          <a:extLst>
            <a:ext uri="{FF2B5EF4-FFF2-40B4-BE49-F238E27FC236}">
              <a16:creationId xmlns:a16="http://schemas.microsoft.com/office/drawing/2014/main" id="{45A024F5-F57E-5F8D-EF1A-48122B06C647}"/>
            </a:ext>
          </a:extLst>
        </xdr:cNvPr>
        <xdr:cNvSpPr txBox="1"/>
      </xdr:nvSpPr>
      <xdr:spPr>
        <a:xfrm>
          <a:off x="9570720" y="922020"/>
          <a:ext cx="1013460" cy="320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1"/>
              </a:solidFill>
            </a:rPr>
            <a:t>Target</a:t>
          </a:r>
        </a:p>
      </xdr:txBody>
    </xdr:sp>
    <xdr:clientData/>
  </xdr:twoCellAnchor>
  <xdr:twoCellAnchor>
    <xdr:from>
      <xdr:col>2</xdr:col>
      <xdr:colOff>38100</xdr:colOff>
      <xdr:row>7</xdr:row>
      <xdr:rowOff>15240</xdr:rowOff>
    </xdr:from>
    <xdr:to>
      <xdr:col>4</xdr:col>
      <xdr:colOff>403860</xdr:colOff>
      <xdr:row>9</xdr:row>
      <xdr:rowOff>114300</xdr:rowOff>
    </xdr:to>
    <xdr:sp macro="" textlink="Pvt!B19">
      <xdr:nvSpPr>
        <xdr:cNvPr id="17" name="TextBox 16">
          <a:extLst>
            <a:ext uri="{FF2B5EF4-FFF2-40B4-BE49-F238E27FC236}">
              <a16:creationId xmlns:a16="http://schemas.microsoft.com/office/drawing/2014/main" id="{49998E9F-44D2-BCD0-8DC4-D58877CE2188}"/>
            </a:ext>
          </a:extLst>
        </xdr:cNvPr>
        <xdr:cNvSpPr txBox="1"/>
      </xdr:nvSpPr>
      <xdr:spPr>
        <a:xfrm>
          <a:off x="1257300" y="1295400"/>
          <a:ext cx="158496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E4A1A9C-7D5D-4E89-8705-CE1FF188AB8D}" type="TxLink">
            <a:rPr lang="en-US" sz="2400" b="1" i="0" u="none" strike="noStrike">
              <a:solidFill>
                <a:schemeClr val="accent1"/>
              </a:solidFill>
              <a:latin typeface="Aptos Narrow"/>
            </a:rPr>
            <a:pPr algn="l"/>
            <a:t> $157,361 </a:t>
          </a:fld>
          <a:endParaRPr lang="en-US" sz="2400" b="1">
            <a:solidFill>
              <a:schemeClr val="accent1"/>
            </a:solidFill>
          </a:endParaRPr>
        </a:p>
      </xdr:txBody>
    </xdr:sp>
    <xdr:clientData/>
  </xdr:twoCellAnchor>
  <xdr:twoCellAnchor>
    <xdr:from>
      <xdr:col>6</xdr:col>
      <xdr:colOff>327660</xdr:colOff>
      <xdr:row>7</xdr:row>
      <xdr:rowOff>15240</xdr:rowOff>
    </xdr:from>
    <xdr:to>
      <xdr:col>8</xdr:col>
      <xdr:colOff>594360</xdr:colOff>
      <xdr:row>10</xdr:row>
      <xdr:rowOff>7620</xdr:rowOff>
    </xdr:to>
    <xdr:sp macro="" textlink="Pvt!B20">
      <xdr:nvSpPr>
        <xdr:cNvPr id="22" name="TextBox 21">
          <a:extLst>
            <a:ext uri="{FF2B5EF4-FFF2-40B4-BE49-F238E27FC236}">
              <a16:creationId xmlns:a16="http://schemas.microsoft.com/office/drawing/2014/main" id="{DE6DAD67-FB26-61C3-7511-F010E16BA080}"/>
            </a:ext>
          </a:extLst>
        </xdr:cNvPr>
        <xdr:cNvSpPr txBox="1"/>
      </xdr:nvSpPr>
      <xdr:spPr>
        <a:xfrm>
          <a:off x="3985260" y="1295400"/>
          <a:ext cx="1485900" cy="5410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EDAAD6-EB73-43CD-8E3C-B3C8FF8F6CE2}" type="TxLink">
            <a:rPr lang="en-US" sz="2400" b="1" i="0" u="none" strike="noStrike">
              <a:solidFill>
                <a:schemeClr val="accent1"/>
              </a:solidFill>
              <a:latin typeface="Aptos Narrow"/>
            </a:rPr>
            <a:pPr/>
            <a:t> $113,301 </a:t>
          </a:fld>
          <a:endParaRPr lang="en-US" sz="2400" b="1">
            <a:solidFill>
              <a:schemeClr val="accent1"/>
            </a:solidFill>
          </a:endParaRPr>
        </a:p>
      </xdr:txBody>
    </xdr:sp>
    <xdr:clientData/>
  </xdr:twoCellAnchor>
  <xdr:twoCellAnchor>
    <xdr:from>
      <xdr:col>11</xdr:col>
      <xdr:colOff>76200</xdr:colOff>
      <xdr:row>6</xdr:row>
      <xdr:rowOff>175260</xdr:rowOff>
    </xdr:from>
    <xdr:to>
      <xdr:col>12</xdr:col>
      <xdr:colOff>403860</xdr:colOff>
      <xdr:row>8</xdr:row>
      <xdr:rowOff>144780</xdr:rowOff>
    </xdr:to>
    <xdr:sp macro="" textlink="Pvt!B21">
      <xdr:nvSpPr>
        <xdr:cNvPr id="23" name="TextBox 22">
          <a:extLst>
            <a:ext uri="{FF2B5EF4-FFF2-40B4-BE49-F238E27FC236}">
              <a16:creationId xmlns:a16="http://schemas.microsoft.com/office/drawing/2014/main" id="{825EB139-BCF1-8671-67AC-D4D27B972C1C}"/>
            </a:ext>
          </a:extLst>
        </xdr:cNvPr>
        <xdr:cNvSpPr txBox="1"/>
      </xdr:nvSpPr>
      <xdr:spPr>
        <a:xfrm>
          <a:off x="6781800" y="1272540"/>
          <a:ext cx="937260" cy="3352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483BC75-9835-4847-B270-F5AB9C0AC3F8}" type="TxLink">
            <a:rPr lang="en-US" sz="2400" b="1" i="0" u="none" strike="noStrike">
              <a:solidFill>
                <a:schemeClr val="accent1"/>
              </a:solidFill>
              <a:latin typeface="Aptos Narrow"/>
            </a:rPr>
            <a:pPr/>
            <a:t>9360</a:t>
          </a:fld>
          <a:endParaRPr lang="en-US" sz="2400" b="1">
            <a:solidFill>
              <a:schemeClr val="accent1"/>
            </a:solidFill>
          </a:endParaRPr>
        </a:p>
      </xdr:txBody>
    </xdr:sp>
    <xdr:clientData/>
  </xdr:twoCellAnchor>
  <xdr:twoCellAnchor>
    <xdr:from>
      <xdr:col>15</xdr:col>
      <xdr:colOff>396240</xdr:colOff>
      <xdr:row>7</xdr:row>
      <xdr:rowOff>0</xdr:rowOff>
    </xdr:from>
    <xdr:to>
      <xdr:col>18</xdr:col>
      <xdr:colOff>22860</xdr:colOff>
      <xdr:row>9</xdr:row>
      <xdr:rowOff>68580</xdr:rowOff>
    </xdr:to>
    <xdr:sp macro="" textlink="Pvt!B22">
      <xdr:nvSpPr>
        <xdr:cNvPr id="24" name="TextBox 23">
          <a:extLst>
            <a:ext uri="{FF2B5EF4-FFF2-40B4-BE49-F238E27FC236}">
              <a16:creationId xmlns:a16="http://schemas.microsoft.com/office/drawing/2014/main" id="{694AD1C6-72D5-9484-C9EE-ABEA774692AA}"/>
            </a:ext>
          </a:extLst>
        </xdr:cNvPr>
        <xdr:cNvSpPr txBox="1"/>
      </xdr:nvSpPr>
      <xdr:spPr>
        <a:xfrm>
          <a:off x="9540240" y="1280160"/>
          <a:ext cx="1455420" cy="4343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D33467-0176-4428-A907-34297B7474AD}" type="TxLink">
            <a:rPr lang="en-US" sz="2400" b="1" i="0" u="none" strike="noStrike">
              <a:solidFill>
                <a:schemeClr val="accent1"/>
              </a:solidFill>
              <a:latin typeface="Aptos Narrow"/>
            </a:rPr>
            <a:pPr/>
            <a:t> $166,999 </a:t>
          </a:fld>
          <a:endParaRPr lang="en-US" sz="2400" b="1">
            <a:solidFill>
              <a:schemeClr val="accent1"/>
            </a:solidFill>
          </a:endParaRPr>
        </a:p>
      </xdr:txBody>
    </xdr:sp>
    <xdr:clientData/>
  </xdr:twoCellAnchor>
  <xdr:twoCellAnchor>
    <xdr:from>
      <xdr:col>4</xdr:col>
      <xdr:colOff>205740</xdr:colOff>
      <xdr:row>4</xdr:row>
      <xdr:rowOff>121920</xdr:rowOff>
    </xdr:from>
    <xdr:to>
      <xdr:col>6</xdr:col>
      <xdr:colOff>83820</xdr:colOff>
      <xdr:row>10</xdr:row>
      <xdr:rowOff>7620</xdr:rowOff>
    </xdr:to>
    <xdr:graphicFrame macro="">
      <xdr:nvGraphicFramePr>
        <xdr:cNvPr id="25" name="Chart 24">
          <a:extLst>
            <a:ext uri="{FF2B5EF4-FFF2-40B4-BE49-F238E27FC236}">
              <a16:creationId xmlns:a16="http://schemas.microsoft.com/office/drawing/2014/main" id="{5CA7EB14-0776-4F5B-AC59-4EB211309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441960</xdr:colOff>
      <xdr:row>6</xdr:row>
      <xdr:rowOff>53340</xdr:rowOff>
    </xdr:from>
    <xdr:to>
      <xdr:col>5</xdr:col>
      <xdr:colOff>457200</xdr:colOff>
      <xdr:row>8</xdr:row>
      <xdr:rowOff>99060</xdr:rowOff>
    </xdr:to>
    <xdr:sp macro="" textlink="Pvt!T8">
      <xdr:nvSpPr>
        <xdr:cNvPr id="26" name="TextBox 25">
          <a:extLst>
            <a:ext uri="{FF2B5EF4-FFF2-40B4-BE49-F238E27FC236}">
              <a16:creationId xmlns:a16="http://schemas.microsoft.com/office/drawing/2014/main" id="{263465A9-FDF7-D333-D9A2-DCEAC3BF8CFC}"/>
            </a:ext>
          </a:extLst>
        </xdr:cNvPr>
        <xdr:cNvSpPr txBox="1"/>
      </xdr:nvSpPr>
      <xdr:spPr>
        <a:xfrm>
          <a:off x="2880360" y="1150620"/>
          <a:ext cx="62484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9B515B-9EB7-4A7D-9526-7331E481EB00}" type="TxLink">
            <a:rPr lang="en-US" sz="1800" b="1" i="0" u="none" strike="noStrike">
              <a:solidFill>
                <a:schemeClr val="accent1"/>
              </a:solidFill>
              <a:latin typeface="Aptos Narrow"/>
            </a:rPr>
            <a:pPr/>
            <a:t>86%</a:t>
          </a:fld>
          <a:endParaRPr lang="en-US" sz="1800" b="1">
            <a:solidFill>
              <a:schemeClr val="accent1"/>
            </a:solidFill>
          </a:endParaRPr>
        </a:p>
      </xdr:txBody>
    </xdr:sp>
    <xdr:clientData/>
  </xdr:twoCellAnchor>
  <xdr:twoCellAnchor>
    <xdr:from>
      <xdr:col>8</xdr:col>
      <xdr:colOff>518160</xdr:colOff>
      <xdr:row>4</xdr:row>
      <xdr:rowOff>137160</xdr:rowOff>
    </xdr:from>
    <xdr:to>
      <xdr:col>10</xdr:col>
      <xdr:colOff>358140</xdr:colOff>
      <xdr:row>9</xdr:row>
      <xdr:rowOff>176202</xdr:rowOff>
    </xdr:to>
    <xdr:graphicFrame macro="">
      <xdr:nvGraphicFramePr>
        <xdr:cNvPr id="27" name="Chart 26">
          <a:extLst>
            <a:ext uri="{FF2B5EF4-FFF2-40B4-BE49-F238E27FC236}">
              <a16:creationId xmlns:a16="http://schemas.microsoft.com/office/drawing/2014/main" id="{7173C8D1-5C70-4233-8FE2-AAB64292D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495300</xdr:colOff>
      <xdr:row>4</xdr:row>
      <xdr:rowOff>107622</xdr:rowOff>
    </xdr:from>
    <xdr:to>
      <xdr:col>15</xdr:col>
      <xdr:colOff>228600</xdr:colOff>
      <xdr:row>10</xdr:row>
      <xdr:rowOff>15240</xdr:rowOff>
    </xdr:to>
    <xdr:graphicFrame macro="">
      <xdr:nvGraphicFramePr>
        <xdr:cNvPr id="29" name="Chart 28">
          <a:extLst>
            <a:ext uri="{FF2B5EF4-FFF2-40B4-BE49-F238E27FC236}">
              <a16:creationId xmlns:a16="http://schemas.microsoft.com/office/drawing/2014/main" id="{08C79C73-B3EC-444F-8130-1215B7846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495300</xdr:colOff>
      <xdr:row>4</xdr:row>
      <xdr:rowOff>107622</xdr:rowOff>
    </xdr:from>
    <xdr:to>
      <xdr:col>19</xdr:col>
      <xdr:colOff>502920</xdr:colOff>
      <xdr:row>9</xdr:row>
      <xdr:rowOff>175260</xdr:rowOff>
    </xdr:to>
    <xdr:graphicFrame macro="">
      <xdr:nvGraphicFramePr>
        <xdr:cNvPr id="30" name="Chart 29">
          <a:extLst>
            <a:ext uri="{FF2B5EF4-FFF2-40B4-BE49-F238E27FC236}">
              <a16:creationId xmlns:a16="http://schemas.microsoft.com/office/drawing/2014/main" id="{9AE9438B-6B9A-4207-B92D-FBCF9AA7A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228600</xdr:colOff>
      <xdr:row>10</xdr:row>
      <xdr:rowOff>175260</xdr:rowOff>
    </xdr:from>
    <xdr:to>
      <xdr:col>8</xdr:col>
      <xdr:colOff>60960</xdr:colOff>
      <xdr:row>21</xdr:row>
      <xdr:rowOff>83820</xdr:rowOff>
    </xdr:to>
    <xdr:graphicFrame macro="">
      <xdr:nvGraphicFramePr>
        <xdr:cNvPr id="28" name="Chart 27">
          <a:extLst>
            <a:ext uri="{FF2B5EF4-FFF2-40B4-BE49-F238E27FC236}">
              <a16:creationId xmlns:a16="http://schemas.microsoft.com/office/drawing/2014/main" id="{74393960-36D8-4F19-A2F8-F4E9950FC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365760</xdr:colOff>
      <xdr:row>11</xdr:row>
      <xdr:rowOff>15240</xdr:rowOff>
    </xdr:from>
    <xdr:to>
      <xdr:col>14</xdr:col>
      <xdr:colOff>91440</xdr:colOff>
      <xdr:row>21</xdr:row>
      <xdr:rowOff>38100</xdr:rowOff>
    </xdr:to>
    <xdr:graphicFrame macro="">
      <xdr:nvGraphicFramePr>
        <xdr:cNvPr id="31" name="Chart 30">
          <a:extLst>
            <a:ext uri="{FF2B5EF4-FFF2-40B4-BE49-F238E27FC236}">
              <a16:creationId xmlns:a16="http://schemas.microsoft.com/office/drawing/2014/main" id="{440A0770-9AFF-4AC6-AFDD-831A3ADBA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198120</xdr:colOff>
      <xdr:row>22</xdr:row>
      <xdr:rowOff>144780</xdr:rowOff>
    </xdr:from>
    <xdr:to>
      <xdr:col>8</xdr:col>
      <xdr:colOff>38100</xdr:colOff>
      <xdr:row>33</xdr:row>
      <xdr:rowOff>30480</xdr:rowOff>
    </xdr:to>
    <mc:AlternateContent xmlns:mc="http://schemas.openxmlformats.org/markup-compatibility/2006">
      <mc:Choice xmlns:cx2="http://schemas.microsoft.com/office/drawing/2015/10/21/chartex" Requires="cx2">
        <xdr:graphicFrame macro="">
          <xdr:nvGraphicFramePr>
            <xdr:cNvPr id="33" name="Chart 32">
              <a:extLst>
                <a:ext uri="{FF2B5EF4-FFF2-40B4-BE49-F238E27FC236}">
                  <a16:creationId xmlns:a16="http://schemas.microsoft.com/office/drawing/2014/main" id="{7DB090D9-BA30-4A21-BC39-30207742EF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417320" y="4168140"/>
              <a:ext cx="3497580" cy="18973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259080</xdr:colOff>
      <xdr:row>23</xdr:row>
      <xdr:rowOff>7620</xdr:rowOff>
    </xdr:from>
    <xdr:to>
      <xdr:col>14</xdr:col>
      <xdr:colOff>106680</xdr:colOff>
      <xdr:row>33</xdr:row>
      <xdr:rowOff>76200</xdr:rowOff>
    </xdr:to>
    <xdr:graphicFrame macro="">
      <xdr:nvGraphicFramePr>
        <xdr:cNvPr id="34" name="Chart 33">
          <a:extLst>
            <a:ext uri="{FF2B5EF4-FFF2-40B4-BE49-F238E27FC236}">
              <a16:creationId xmlns:a16="http://schemas.microsoft.com/office/drawing/2014/main" id="{40B30E81-A88C-40E6-AF4E-A4B62A566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487680</xdr:colOff>
      <xdr:row>10</xdr:row>
      <xdr:rowOff>175260</xdr:rowOff>
    </xdr:from>
    <xdr:to>
      <xdr:col>19</xdr:col>
      <xdr:colOff>563880</xdr:colOff>
      <xdr:row>32</xdr:row>
      <xdr:rowOff>167640</xdr:rowOff>
    </xdr:to>
    <mc:AlternateContent xmlns:mc="http://schemas.openxmlformats.org/markup-compatibility/2006">
      <mc:Choice xmlns:cx4="http://schemas.microsoft.com/office/drawing/2016/5/10/chartex" Requires="cx4">
        <xdr:graphicFrame macro="">
          <xdr:nvGraphicFramePr>
            <xdr:cNvPr id="35" name="Chart 34">
              <a:extLst>
                <a:ext uri="{FF2B5EF4-FFF2-40B4-BE49-F238E27FC236}">
                  <a16:creationId xmlns:a16="http://schemas.microsoft.com/office/drawing/2014/main" id="{8D3EAAEF-2FAB-4313-84F0-C2282272E0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9022080" y="2004060"/>
              <a:ext cx="3124200" cy="40157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60159</xdr:colOff>
      <xdr:row>4</xdr:row>
      <xdr:rowOff>160420</xdr:rowOff>
    </xdr:from>
    <xdr:to>
      <xdr:col>1</xdr:col>
      <xdr:colOff>511342</xdr:colOff>
      <xdr:row>13</xdr:row>
      <xdr:rowOff>60158</xdr:rowOff>
    </xdr:to>
    <mc:AlternateContent xmlns:mc="http://schemas.openxmlformats.org/markup-compatibility/2006" xmlns:a14="http://schemas.microsoft.com/office/drawing/2010/main">
      <mc:Choice Requires="a14">
        <xdr:graphicFrame macro="">
          <xdr:nvGraphicFramePr>
            <xdr:cNvPr id="32" name="Quarter 1">
              <a:extLst>
                <a:ext uri="{FF2B5EF4-FFF2-40B4-BE49-F238E27FC236}">
                  <a16:creationId xmlns:a16="http://schemas.microsoft.com/office/drawing/2014/main" id="{2E342940-F2D4-46BD-AB81-B7BC96D22C23}"/>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60159" y="882315"/>
              <a:ext cx="1062788" cy="1524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110290</xdr:colOff>
      <xdr:row>14</xdr:row>
      <xdr:rowOff>20053</xdr:rowOff>
    </xdr:from>
    <xdr:to>
      <xdr:col>1</xdr:col>
      <xdr:colOff>571501</xdr:colOff>
      <xdr:row>33</xdr:row>
      <xdr:rowOff>0</xdr:rowOff>
    </xdr:to>
    <mc:AlternateContent xmlns:mc="http://schemas.openxmlformats.org/markup-compatibility/2006" xmlns:a14="http://schemas.microsoft.com/office/drawing/2010/main">
      <mc:Choice Requires="a14">
        <xdr:graphicFrame macro="">
          <xdr:nvGraphicFramePr>
            <xdr:cNvPr id="36" name="Month 1">
              <a:extLst>
                <a:ext uri="{FF2B5EF4-FFF2-40B4-BE49-F238E27FC236}">
                  <a16:creationId xmlns:a16="http://schemas.microsoft.com/office/drawing/2014/main" id="{F3E703B4-D184-4CE9-9186-D4597C8F1B8F}"/>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0290" y="2546685"/>
              <a:ext cx="1072816" cy="3408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0.28058</cdr:x>
      <cdr:y>0.32768</cdr:y>
    </cdr:from>
    <cdr:to>
      <cdr:x>0.84173</cdr:x>
      <cdr:y>0.69531</cdr:y>
    </cdr:to>
    <cdr:sp macro="" textlink="Pvt!$T$10">
      <cdr:nvSpPr>
        <cdr:cNvPr id="2" name="TextBox 1">
          <a:extLst xmlns:a="http://schemas.openxmlformats.org/drawingml/2006/main">
            <a:ext uri="{FF2B5EF4-FFF2-40B4-BE49-F238E27FC236}">
              <a16:creationId xmlns:a16="http://schemas.microsoft.com/office/drawing/2014/main" id="{9CD60834-C9E6-6061-4C07-D9594EAA09CA}"/>
            </a:ext>
          </a:extLst>
        </cdr:cNvPr>
        <cdr:cNvSpPr txBox="1"/>
      </cdr:nvSpPr>
      <cdr:spPr>
        <a:xfrm xmlns:a="http://schemas.openxmlformats.org/drawingml/2006/main">
          <a:off x="297180" y="312420"/>
          <a:ext cx="594360" cy="35052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fld id="{E4F7085E-713B-4693-B025-53E399F222F5}" type="TxLink">
            <a:rPr lang="en-US" sz="1600" b="1" i="0" u="none" strike="noStrike" kern="1200">
              <a:solidFill>
                <a:schemeClr val="accent1"/>
              </a:solidFill>
              <a:latin typeface="Aptos Narrow"/>
            </a:rPr>
            <a:pPr/>
            <a:t>85%</a:t>
          </a:fld>
          <a:endParaRPr lang="en-US" sz="1600" b="1" kern="1200">
            <a:solidFill>
              <a:schemeClr val="accent1"/>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0.288</cdr:x>
      <cdr:y>0.4692</cdr:y>
    </cdr:from>
    <cdr:to>
      <cdr:x>0.896</cdr:x>
      <cdr:y>0.70427</cdr:y>
    </cdr:to>
    <cdr:sp macro="" textlink="">
      <cdr:nvSpPr>
        <cdr:cNvPr id="3" name="TextBox 2">
          <a:extLst xmlns:a="http://schemas.openxmlformats.org/drawingml/2006/main">
            <a:ext uri="{FF2B5EF4-FFF2-40B4-BE49-F238E27FC236}">
              <a16:creationId xmlns:a16="http://schemas.microsoft.com/office/drawing/2014/main" id="{93F5D6DE-5A69-E6A7-74DD-16AA61CC1A85}"/>
            </a:ext>
          </a:extLst>
        </cdr:cNvPr>
        <cdr:cNvSpPr txBox="1"/>
      </cdr:nvSpPr>
      <cdr:spPr>
        <a:xfrm xmlns:a="http://schemas.openxmlformats.org/drawingml/2006/main">
          <a:off x="274320" y="471498"/>
          <a:ext cx="579120" cy="2362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0.208</cdr:x>
      <cdr:y>0.49953</cdr:y>
    </cdr:from>
    <cdr:to>
      <cdr:x>0.664</cdr:x>
      <cdr:y>0.59811</cdr:y>
    </cdr:to>
    <cdr:sp macro="" textlink="">
      <cdr:nvSpPr>
        <cdr:cNvPr id="4" name="TextBox 3">
          <a:extLst xmlns:a="http://schemas.openxmlformats.org/drawingml/2006/main">
            <a:ext uri="{FF2B5EF4-FFF2-40B4-BE49-F238E27FC236}">
              <a16:creationId xmlns:a16="http://schemas.microsoft.com/office/drawing/2014/main" id="{5A7BAF77-FF84-9026-FA41-0C3D4EC8D7EC}"/>
            </a:ext>
          </a:extLst>
        </cdr:cNvPr>
        <cdr:cNvSpPr txBox="1"/>
      </cdr:nvSpPr>
      <cdr:spPr>
        <a:xfrm xmlns:a="http://schemas.openxmlformats.org/drawingml/2006/main">
          <a:off x="198120" y="501978"/>
          <a:ext cx="434340" cy="990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0.136</cdr:x>
      <cdr:y>0.29479</cdr:y>
    </cdr:from>
    <cdr:to>
      <cdr:x>0.744</cdr:x>
      <cdr:y>0.68152</cdr:y>
    </cdr:to>
    <cdr:sp macro="" textlink="Pvt!$T$12">
      <cdr:nvSpPr>
        <cdr:cNvPr id="5" name="TextBox 4">
          <a:extLst xmlns:a="http://schemas.openxmlformats.org/drawingml/2006/main">
            <a:ext uri="{FF2B5EF4-FFF2-40B4-BE49-F238E27FC236}">
              <a16:creationId xmlns:a16="http://schemas.microsoft.com/office/drawing/2014/main" id="{CEE285A7-BB78-69ED-5021-E1C871F6FA7B}"/>
            </a:ext>
          </a:extLst>
        </cdr:cNvPr>
        <cdr:cNvSpPr txBox="1"/>
      </cdr:nvSpPr>
      <cdr:spPr>
        <a:xfrm xmlns:a="http://schemas.openxmlformats.org/drawingml/2006/main">
          <a:off x="129540" y="296238"/>
          <a:ext cx="579120" cy="38862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fld id="{C28F5614-98A5-478D-A3DB-5180DFE2C7EF}" type="TxLink">
            <a:rPr lang="en-US" sz="1600" b="1" i="0" u="none" strike="noStrike" kern="1200">
              <a:solidFill>
                <a:schemeClr val="accent1"/>
              </a:solidFill>
              <a:latin typeface="Aptos Narrow"/>
            </a:rPr>
            <a:pPr/>
            <a:t>84%</a:t>
          </a:fld>
          <a:endParaRPr lang="en-US" sz="1600" b="1" kern="1200">
            <a:solidFill>
              <a:schemeClr val="accent1"/>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0.288</cdr:x>
      <cdr:y>0.4692</cdr:y>
    </cdr:from>
    <cdr:to>
      <cdr:x>0.896</cdr:x>
      <cdr:y>0.70427</cdr:y>
    </cdr:to>
    <cdr:sp macro="" textlink="">
      <cdr:nvSpPr>
        <cdr:cNvPr id="3" name="TextBox 2">
          <a:extLst xmlns:a="http://schemas.openxmlformats.org/drawingml/2006/main">
            <a:ext uri="{FF2B5EF4-FFF2-40B4-BE49-F238E27FC236}">
              <a16:creationId xmlns:a16="http://schemas.microsoft.com/office/drawing/2014/main" id="{93F5D6DE-5A69-E6A7-74DD-16AA61CC1A85}"/>
            </a:ext>
          </a:extLst>
        </cdr:cNvPr>
        <cdr:cNvSpPr txBox="1"/>
      </cdr:nvSpPr>
      <cdr:spPr>
        <a:xfrm xmlns:a="http://schemas.openxmlformats.org/drawingml/2006/main">
          <a:off x="274320" y="471498"/>
          <a:ext cx="579120" cy="2362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0.208</cdr:x>
      <cdr:y>0.49953</cdr:y>
    </cdr:from>
    <cdr:to>
      <cdr:x>0.664</cdr:x>
      <cdr:y>0.59811</cdr:y>
    </cdr:to>
    <cdr:sp macro="" textlink="">
      <cdr:nvSpPr>
        <cdr:cNvPr id="4" name="TextBox 3">
          <a:extLst xmlns:a="http://schemas.openxmlformats.org/drawingml/2006/main">
            <a:ext uri="{FF2B5EF4-FFF2-40B4-BE49-F238E27FC236}">
              <a16:creationId xmlns:a16="http://schemas.microsoft.com/office/drawing/2014/main" id="{5A7BAF77-FF84-9026-FA41-0C3D4EC8D7EC}"/>
            </a:ext>
          </a:extLst>
        </cdr:cNvPr>
        <cdr:cNvSpPr txBox="1"/>
      </cdr:nvSpPr>
      <cdr:spPr>
        <a:xfrm xmlns:a="http://schemas.openxmlformats.org/drawingml/2006/main">
          <a:off x="198120" y="501978"/>
          <a:ext cx="434340" cy="990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0.29814</cdr:x>
      <cdr:y>0.3327</cdr:y>
    </cdr:from>
    <cdr:to>
      <cdr:x>0.78261</cdr:x>
      <cdr:y>0.71943</cdr:y>
    </cdr:to>
    <cdr:sp macro="" textlink="Pvt!$T$14">
      <cdr:nvSpPr>
        <cdr:cNvPr id="5" name="TextBox 4">
          <a:extLst xmlns:a="http://schemas.openxmlformats.org/drawingml/2006/main">
            <a:ext uri="{FF2B5EF4-FFF2-40B4-BE49-F238E27FC236}">
              <a16:creationId xmlns:a16="http://schemas.microsoft.com/office/drawing/2014/main" id="{CEE285A7-BB78-69ED-5021-E1C871F6FA7B}"/>
            </a:ext>
          </a:extLst>
        </cdr:cNvPr>
        <cdr:cNvSpPr txBox="1"/>
      </cdr:nvSpPr>
      <cdr:spPr>
        <a:xfrm xmlns:a="http://schemas.openxmlformats.org/drawingml/2006/main">
          <a:off x="365760" y="303912"/>
          <a:ext cx="594360" cy="353261"/>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fld id="{205DB329-E83F-4ED7-9429-6657D6ABDD33}" type="TxLink">
            <a:rPr lang="en-US" sz="1600" b="1" i="0" u="none" strike="noStrike" kern="1200">
              <a:solidFill>
                <a:srgbClr val="000000"/>
              </a:solidFill>
              <a:latin typeface="Aptos Narrow"/>
            </a:rPr>
            <a:pPr/>
            <a:t>94%</a:t>
          </a:fld>
          <a:endParaRPr lang="en-US" sz="1600" b="1" kern="1200"/>
        </a:p>
      </cdr:txBody>
    </cdr:sp>
  </cdr:relSizeAnchor>
</c:userShapes>
</file>

<file path=xl/drawings/drawing5.xml><?xml version="1.0" encoding="utf-8"?>
<c:userShapes xmlns:c="http://schemas.openxmlformats.org/drawingml/2006/chart">
  <cdr:relSizeAnchor xmlns:cdr="http://schemas.openxmlformats.org/drawingml/2006/chartDrawing">
    <cdr:from>
      <cdr:x>0.06739</cdr:x>
      <cdr:y>0</cdr:y>
    </cdr:from>
    <cdr:to>
      <cdr:x>0.86522</cdr:x>
      <cdr:y>0.17671</cdr:y>
    </cdr:to>
    <cdr:sp macro="" textlink="">
      <cdr:nvSpPr>
        <cdr:cNvPr id="3" name="TextBox 2">
          <a:extLst xmlns:a="http://schemas.openxmlformats.org/drawingml/2006/main">
            <a:ext uri="{FF2B5EF4-FFF2-40B4-BE49-F238E27FC236}">
              <a16:creationId xmlns:a16="http://schemas.microsoft.com/office/drawing/2014/main" id="{38E47A91-40F8-BDC0-7671-59F85E42DEA4}"/>
            </a:ext>
          </a:extLst>
        </cdr:cNvPr>
        <cdr:cNvSpPr txBox="1"/>
      </cdr:nvSpPr>
      <cdr:spPr>
        <a:xfrm xmlns:a="http://schemas.openxmlformats.org/drawingml/2006/main">
          <a:off x="236220" y="0"/>
          <a:ext cx="2796540" cy="3352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kern="1200">
              <a:solidFill>
                <a:schemeClr val="accent1"/>
              </a:solidFill>
            </a:rPr>
            <a:t>Profit vs</a:t>
          </a:r>
          <a:r>
            <a:rPr lang="en-US" sz="1100" b="1" kern="1200" baseline="0">
              <a:solidFill>
                <a:schemeClr val="accent1"/>
              </a:solidFill>
            </a:rPr>
            <a:t> Sales by Region Regionn</a:t>
          </a:r>
          <a:endParaRPr lang="en-US" sz="1100" b="1" kern="1200">
            <a:solidFill>
              <a:schemeClr val="accent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ranjeet" refreshedDate="45916.113893402777" createdVersion="8" refreshedVersion="8" minRefreshableVersion="3" recordCount="63" xr:uid="{ED4378B0-AE91-4A08-AC37-75D252F55295}">
  <cacheSource type="worksheet">
    <worksheetSource name="Table1"/>
  </cacheSource>
  <cacheFields count="14">
    <cacheField name="Date" numFmtId="14">
      <sharedItems containsSemiMixedTypes="0" containsNonDate="0" containsDate="1" containsString="0" minDate="2023-01-02T00:00:00" maxDate="2023-12-16T00:00:00"/>
    </cacheField>
    <cacheField name="Region" numFmtId="0">
      <sharedItems count="4">
        <s v="East"/>
        <s v="West"/>
        <s v="South"/>
        <s v="North"/>
      </sharedItems>
    </cacheField>
    <cacheField name="Sales" numFmtId="164">
      <sharedItems containsSemiMixedTypes="0" containsString="0" containsNumber="1" containsInteger="1" minValue="1000" maxValue="6500"/>
    </cacheField>
    <cacheField name="Profit" numFmtId="164">
      <sharedItems containsSemiMixedTypes="0" containsString="0" containsNumber="1" minValue="385.71428571428601" maxValue="5214.2857142857101"/>
    </cacheField>
    <cacheField name="Target Sales" numFmtId="164">
      <sharedItems containsSemiMixedTypes="0" containsString="0" containsNumber="1" minValue="285.71428571428572" maxValue="6714.2857142857101" count="9">
        <n v="5857"/>
        <n v="4428.5714285714303"/>
        <n v="1428.57142857143"/>
        <n v="1428.5714285714287"/>
        <n v="6714.2857142857101"/>
        <n v="2857.1428571428573"/>
        <n v="857.14285714285711"/>
        <n v="714.28571428571433"/>
        <n v="285.71428571428572"/>
      </sharedItems>
    </cacheField>
    <cacheField name="No of Customers" numFmtId="0">
      <sharedItems containsSemiMixedTypes="0" containsString="0" containsNumber="1" containsInteger="1" minValue="15" maxValue="310"/>
    </cacheField>
    <cacheField name="Sales Completion Rate" numFmtId="0">
      <sharedItems containsSemiMixedTypes="0" containsString="0" containsNumber="1" minValue="0.7" maxValue="0.99"/>
    </cacheField>
    <cacheField name="Profit Completion Rate" numFmtId="0">
      <sharedItems containsSemiMixedTypes="0" containsString="0" containsNumber="1" minValue="0.7" maxValue="0.99"/>
    </cacheField>
    <cacheField name="Customer Completion Rate" numFmtId="0">
      <sharedItems containsSemiMixedTypes="0" containsString="0" containsNumber="1" minValue="0.7" maxValue="0.99"/>
    </cacheField>
    <cacheField name="Country" numFmtId="0">
      <sharedItems count="5">
        <s v="Argentina"/>
        <s v="Colombia"/>
        <s v="Brazil"/>
        <s v="Ecuador"/>
        <s v="Peru"/>
      </sharedItems>
    </cacheField>
    <cacheField name="Customer Satisfaction" numFmtId="0">
      <sharedItems count="5">
        <s v="Speed"/>
        <s v="Quality"/>
        <s v="Hygiene"/>
        <s v="Service"/>
        <s v="Availability"/>
      </sharedItems>
    </cacheField>
    <cacheField name="Score" numFmtId="0">
      <sharedItems containsSemiMixedTypes="0" containsString="0" containsNumber="1" containsInteger="1" minValue="2" maxValue="9"/>
    </cacheField>
    <cacheField name="Month" numFmtId="0">
      <sharedItems count="12">
        <s v="May"/>
        <s v="Feb"/>
        <s v="Oct"/>
        <s v="Nov"/>
        <s v="Mar"/>
        <s v="Apr"/>
        <s v="Aug"/>
        <s v="Jun"/>
        <s v="Jul"/>
        <s v="Sep"/>
        <s v="Dec"/>
        <s v="Jan"/>
      </sharedItems>
    </cacheField>
    <cacheField name="Quarter" numFmtId="0">
      <sharedItems count="4">
        <s v="Q2"/>
        <s v="Q1"/>
        <s v="Q4"/>
        <s v="Q3"/>
      </sharedItems>
    </cacheField>
  </cacheFields>
  <extLst>
    <ext xmlns:x14="http://schemas.microsoft.com/office/spreadsheetml/2009/9/main" uri="{725AE2AE-9491-48be-B2B4-4EB974FC3084}">
      <x14:pivotCacheDefinition pivotCacheId="6512659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d v="2023-05-14T00:00:00"/>
    <x v="0"/>
    <n v="2581"/>
    <n v="2957.1428571428601"/>
    <x v="0"/>
    <n v="80"/>
    <n v="0.89"/>
    <n v="0.85"/>
    <n v="0.72"/>
    <x v="0"/>
    <x v="0"/>
    <n v="8"/>
    <x v="0"/>
    <x v="0"/>
  </r>
  <r>
    <d v="2023-02-26T00:00:00"/>
    <x v="1"/>
    <n v="3944"/>
    <n v="2957.1428571428601"/>
    <x v="0"/>
    <n v="30"/>
    <n v="0.94"/>
    <n v="0.95"/>
    <n v="0.86"/>
    <x v="1"/>
    <x v="1"/>
    <n v="4"/>
    <x v="1"/>
    <x v="1"/>
  </r>
  <r>
    <d v="2023-02-27T00:00:00"/>
    <x v="2"/>
    <n v="3293"/>
    <n v="2957.1428571428601"/>
    <x v="0"/>
    <n v="15"/>
    <n v="0.82"/>
    <n v="0.8"/>
    <n v="0.76"/>
    <x v="2"/>
    <x v="2"/>
    <n v="3"/>
    <x v="1"/>
    <x v="1"/>
  </r>
  <r>
    <d v="2023-02-28T00:00:00"/>
    <x v="2"/>
    <n v="2019"/>
    <n v="2957.1428571428601"/>
    <x v="0"/>
    <n v="40"/>
    <n v="0.79"/>
    <n v="0.79"/>
    <n v="0.79"/>
    <x v="3"/>
    <x v="0"/>
    <n v="2"/>
    <x v="1"/>
    <x v="1"/>
  </r>
  <r>
    <d v="2023-10-29T00:00:00"/>
    <x v="1"/>
    <n v="2980"/>
    <n v="2958"/>
    <x v="0"/>
    <n v="100"/>
    <n v="0.96"/>
    <n v="0.79"/>
    <n v="0.7"/>
    <x v="4"/>
    <x v="3"/>
    <n v="7"/>
    <x v="2"/>
    <x v="2"/>
  </r>
  <r>
    <d v="2023-10-30T00:00:00"/>
    <x v="1"/>
    <n v="2209"/>
    <n v="2957.1428571428601"/>
    <x v="0"/>
    <n v="15"/>
    <n v="0.79"/>
    <n v="0.79"/>
    <n v="0.77"/>
    <x v="4"/>
    <x v="0"/>
    <n v="9"/>
    <x v="2"/>
    <x v="2"/>
  </r>
  <r>
    <d v="2023-10-31T00:00:00"/>
    <x v="3"/>
    <n v="2440"/>
    <n v="2957.1428571428601"/>
    <x v="0"/>
    <n v="20"/>
    <n v="0.75"/>
    <n v="0.72"/>
    <n v="0.93"/>
    <x v="4"/>
    <x v="1"/>
    <n v="5"/>
    <x v="2"/>
    <x v="2"/>
  </r>
  <r>
    <d v="2023-11-01T00:00:00"/>
    <x v="3"/>
    <n v="2000"/>
    <n v="1328.57142857143"/>
    <x v="1"/>
    <n v="90"/>
    <n v="0.92"/>
    <n v="0.99"/>
    <n v="0.74"/>
    <x v="2"/>
    <x v="1"/>
    <n v="6"/>
    <x v="3"/>
    <x v="2"/>
  </r>
  <r>
    <d v="2023-11-02T00:00:00"/>
    <x v="3"/>
    <n v="1431"/>
    <n v="1328.57142857143"/>
    <x v="1"/>
    <n v="30"/>
    <n v="0.7"/>
    <n v="0.99"/>
    <n v="0.95"/>
    <x v="2"/>
    <x v="3"/>
    <n v="8"/>
    <x v="3"/>
    <x v="2"/>
  </r>
  <r>
    <d v="2023-11-03T00:00:00"/>
    <x v="1"/>
    <n v="3000"/>
    <n v="1328.57142857143"/>
    <x v="1"/>
    <n v="15"/>
    <n v="0.91"/>
    <n v="0.98"/>
    <n v="0.89"/>
    <x v="2"/>
    <x v="3"/>
    <n v="4"/>
    <x v="3"/>
    <x v="2"/>
  </r>
  <r>
    <d v="2023-05-14T00:00:00"/>
    <x v="1"/>
    <n v="4000"/>
    <n v="1328.57142857143"/>
    <x v="1"/>
    <n v="40"/>
    <n v="0.74"/>
    <n v="0.85"/>
    <n v="0.7"/>
    <x v="2"/>
    <x v="0"/>
    <n v="3"/>
    <x v="0"/>
    <x v="0"/>
  </r>
  <r>
    <d v="2023-10-26T00:00:00"/>
    <x v="0"/>
    <n v="1000"/>
    <n v="1328.57142857143"/>
    <x v="1"/>
    <n v="100"/>
    <n v="0.9"/>
    <n v="0.9"/>
    <n v="0.72"/>
    <x v="2"/>
    <x v="1"/>
    <n v="2"/>
    <x v="2"/>
    <x v="2"/>
  </r>
  <r>
    <d v="2023-03-10T00:00:00"/>
    <x v="0"/>
    <n v="2000"/>
    <n v="1328.57142857143"/>
    <x v="1"/>
    <n v="15"/>
    <n v="0.95"/>
    <n v="0.97"/>
    <n v="0.81"/>
    <x v="2"/>
    <x v="2"/>
    <n v="7"/>
    <x v="4"/>
    <x v="1"/>
  </r>
  <r>
    <d v="2023-04-28T00:00:00"/>
    <x v="2"/>
    <n v="2000"/>
    <n v="1328.57142857143"/>
    <x v="1"/>
    <n v="20"/>
    <n v="0.99"/>
    <n v="0.79"/>
    <n v="0.75"/>
    <x v="2"/>
    <x v="3"/>
    <n v="9"/>
    <x v="5"/>
    <x v="0"/>
  </r>
  <r>
    <d v="2023-10-19T00:00:00"/>
    <x v="2"/>
    <n v="4000"/>
    <n v="1328.57142857143"/>
    <x v="2"/>
    <n v="45"/>
    <n v="0.86"/>
    <n v="0.97"/>
    <n v="0.89"/>
    <x v="0"/>
    <x v="4"/>
    <n v="5"/>
    <x v="2"/>
    <x v="2"/>
  </r>
  <r>
    <d v="2023-08-22T00:00:00"/>
    <x v="0"/>
    <n v="6000"/>
    <n v="1328.57142857143"/>
    <x v="2"/>
    <n v="43"/>
    <n v="0.83"/>
    <n v="0.72"/>
    <n v="0.74"/>
    <x v="1"/>
    <x v="0"/>
    <n v="6"/>
    <x v="6"/>
    <x v="3"/>
  </r>
  <r>
    <d v="2023-08-09T00:00:00"/>
    <x v="1"/>
    <n v="6500"/>
    <n v="1328.57142857143"/>
    <x v="2"/>
    <n v="43"/>
    <n v="0.74"/>
    <n v="0.78"/>
    <n v="0.94"/>
    <x v="2"/>
    <x v="1"/>
    <n v="8"/>
    <x v="6"/>
    <x v="3"/>
  </r>
  <r>
    <d v="2023-06-01T00:00:00"/>
    <x v="3"/>
    <n v="1200"/>
    <n v="1328.57142857143"/>
    <x v="2"/>
    <n v="43"/>
    <n v="0.8"/>
    <n v="0.84"/>
    <n v="0.81"/>
    <x v="3"/>
    <x v="1"/>
    <n v="4"/>
    <x v="7"/>
    <x v="0"/>
  </r>
  <r>
    <d v="2023-03-01T00:00:00"/>
    <x v="3"/>
    <n v="3000"/>
    <n v="1328.57142857143"/>
    <x v="3"/>
    <n v="43"/>
    <n v="0.89"/>
    <n v="0.99"/>
    <n v="0.97"/>
    <x v="0"/>
    <x v="0"/>
    <n v="3"/>
    <x v="4"/>
    <x v="1"/>
  </r>
  <r>
    <d v="2023-11-27T00:00:00"/>
    <x v="3"/>
    <n v="2000"/>
    <n v="1328.57142857143"/>
    <x v="3"/>
    <n v="40"/>
    <n v="0.71"/>
    <n v="0.87"/>
    <n v="0.94"/>
    <x v="1"/>
    <x v="4"/>
    <n v="2"/>
    <x v="3"/>
    <x v="2"/>
  </r>
  <r>
    <d v="2023-10-14T00:00:00"/>
    <x v="3"/>
    <n v="2000"/>
    <n v="1328.57142857143"/>
    <x v="3"/>
    <n v="43"/>
    <n v="0.9"/>
    <n v="0.72"/>
    <n v="0.94"/>
    <x v="2"/>
    <x v="0"/>
    <n v="7"/>
    <x v="2"/>
    <x v="2"/>
  </r>
  <r>
    <d v="2023-06-21T00:00:00"/>
    <x v="0"/>
    <n v="3000"/>
    <n v="5214.2857142857101"/>
    <x v="4"/>
    <n v="100"/>
    <n v="0.89"/>
    <n v="0.85"/>
    <n v="0.87"/>
    <x v="3"/>
    <x v="1"/>
    <n v="9"/>
    <x v="7"/>
    <x v="0"/>
  </r>
  <r>
    <d v="2023-07-23T00:00:00"/>
    <x v="2"/>
    <n v="4500"/>
    <n v="5214.2857142857101"/>
    <x v="4"/>
    <n v="100"/>
    <n v="0.89"/>
    <n v="0.8"/>
    <n v="0.88"/>
    <x v="0"/>
    <x v="2"/>
    <n v="5"/>
    <x v="8"/>
    <x v="3"/>
  </r>
  <r>
    <d v="2023-07-20T00:00:00"/>
    <x v="0"/>
    <n v="5500"/>
    <n v="1214.2857142857099"/>
    <x v="4"/>
    <n v="100"/>
    <n v="0.98"/>
    <n v="0.99"/>
    <n v="0.81"/>
    <x v="2"/>
    <x v="0"/>
    <n v="6"/>
    <x v="8"/>
    <x v="3"/>
  </r>
  <r>
    <d v="2023-07-22T00:00:00"/>
    <x v="1"/>
    <n v="1000"/>
    <n v="5214.2857142857101"/>
    <x v="4"/>
    <n v="100"/>
    <n v="0.81"/>
    <n v="0.91"/>
    <n v="0.95"/>
    <x v="3"/>
    <x v="4"/>
    <n v="8"/>
    <x v="8"/>
    <x v="3"/>
  </r>
  <r>
    <d v="2023-04-02T00:00:00"/>
    <x v="0"/>
    <n v="2000"/>
    <n v="5214.2857142857101"/>
    <x v="4"/>
    <n v="100"/>
    <n v="0.97"/>
    <n v="0.85"/>
    <n v="0.85"/>
    <x v="0"/>
    <x v="0"/>
    <n v="4"/>
    <x v="5"/>
    <x v="0"/>
  </r>
  <r>
    <d v="2023-02-22T00:00:00"/>
    <x v="0"/>
    <n v="2000"/>
    <n v="5214.2857142857101"/>
    <x v="4"/>
    <n v="100"/>
    <n v="0.89"/>
    <n v="0.94"/>
    <n v="0.8"/>
    <x v="1"/>
    <x v="0"/>
    <n v="3"/>
    <x v="1"/>
    <x v="1"/>
  </r>
  <r>
    <d v="2023-09-10T00:00:00"/>
    <x v="0"/>
    <n v="2000"/>
    <n v="5214.2857142857101"/>
    <x v="4"/>
    <n v="100"/>
    <n v="0.88"/>
    <n v="0.94"/>
    <n v="0.7"/>
    <x v="2"/>
    <x v="2"/>
    <n v="2"/>
    <x v="9"/>
    <x v="3"/>
  </r>
  <r>
    <d v="2023-12-15T00:00:00"/>
    <x v="0"/>
    <n v="2000"/>
    <n v="2957.1428571428601"/>
    <x v="5"/>
    <n v="90"/>
    <n v="0.75"/>
    <n v="0.77"/>
    <n v="0.84"/>
    <x v="3"/>
    <x v="3"/>
    <n v="7"/>
    <x v="10"/>
    <x v="2"/>
  </r>
  <r>
    <d v="2023-03-12T00:00:00"/>
    <x v="0"/>
    <n v="1700"/>
    <n v="2957.1428571428601"/>
    <x v="5"/>
    <n v="80"/>
    <n v="0.73"/>
    <n v="0.96"/>
    <n v="0.93"/>
    <x v="3"/>
    <x v="4"/>
    <n v="4"/>
    <x v="4"/>
    <x v="1"/>
  </r>
  <r>
    <d v="2023-09-10T00:00:00"/>
    <x v="0"/>
    <n v="1600"/>
    <n v="2957.1428571428601"/>
    <x v="5"/>
    <n v="90"/>
    <n v="0.93"/>
    <n v="0.74"/>
    <n v="0.93"/>
    <x v="2"/>
    <x v="0"/>
    <n v="5"/>
    <x v="9"/>
    <x v="3"/>
  </r>
  <r>
    <d v="2023-01-02T00:00:00"/>
    <x v="1"/>
    <n v="1200"/>
    <n v="2957.1428571428601"/>
    <x v="5"/>
    <n v="110"/>
    <n v="0.85"/>
    <n v="0.7"/>
    <n v="0.99"/>
    <x v="3"/>
    <x v="1"/>
    <n v="6"/>
    <x v="11"/>
    <x v="1"/>
  </r>
  <r>
    <d v="2023-10-28T00:00:00"/>
    <x v="2"/>
    <n v="2500"/>
    <n v="2957.1428571428601"/>
    <x v="5"/>
    <n v="90"/>
    <n v="0.92"/>
    <n v="0.99"/>
    <n v="0.88"/>
    <x v="0"/>
    <x v="2"/>
    <n v="8"/>
    <x v="2"/>
    <x v="2"/>
  </r>
  <r>
    <d v="2023-06-26T00:00:00"/>
    <x v="2"/>
    <n v="2100"/>
    <n v="2957.1428571428601"/>
    <x v="5"/>
    <n v="100"/>
    <n v="0.75"/>
    <n v="0.97"/>
    <n v="0.83"/>
    <x v="1"/>
    <x v="3"/>
    <n v="4"/>
    <x v="7"/>
    <x v="0"/>
  </r>
  <r>
    <d v="2023-11-13T00:00:00"/>
    <x v="2"/>
    <n v="2150"/>
    <n v="2957.1428571428601"/>
    <x v="5"/>
    <n v="90"/>
    <n v="0.77"/>
    <n v="0.97"/>
    <n v="0.78"/>
    <x v="0"/>
    <x v="4"/>
    <n v="3"/>
    <x v="3"/>
    <x v="2"/>
  </r>
  <r>
    <d v="2023-06-30T00:00:00"/>
    <x v="2"/>
    <n v="2200"/>
    <n v="757.142857142857"/>
    <x v="6"/>
    <n v="228"/>
    <n v="0.79"/>
    <n v="0.75"/>
    <n v="0.93"/>
    <x v="1"/>
    <x v="0"/>
    <n v="2"/>
    <x v="7"/>
    <x v="0"/>
  </r>
  <r>
    <d v="2023-04-14T00:00:00"/>
    <x v="1"/>
    <n v="1800"/>
    <n v="757.142857142857"/>
    <x v="6"/>
    <n v="220"/>
    <n v="0.81"/>
    <n v="0.98"/>
    <n v="0.86"/>
    <x v="2"/>
    <x v="1"/>
    <n v="7"/>
    <x v="5"/>
    <x v="0"/>
  </r>
  <r>
    <d v="2023-12-06T00:00:00"/>
    <x v="3"/>
    <n v="1800"/>
    <n v="757.142857142857"/>
    <x v="6"/>
    <n v="228"/>
    <n v="0.86"/>
    <n v="0.82"/>
    <n v="0.86"/>
    <x v="3"/>
    <x v="2"/>
    <n v="9"/>
    <x v="10"/>
    <x v="2"/>
  </r>
  <r>
    <d v="2023-05-08T00:00:00"/>
    <x v="0"/>
    <n v="1414"/>
    <n v="757.142857142857"/>
    <x v="6"/>
    <n v="238"/>
    <n v="0.72"/>
    <n v="0.95"/>
    <n v="0.9"/>
    <x v="4"/>
    <x v="3"/>
    <n v="5"/>
    <x v="0"/>
    <x v="0"/>
  </r>
  <r>
    <d v="2023-04-03T00:00:00"/>
    <x v="2"/>
    <n v="2100"/>
    <n v="757.142857142857"/>
    <x v="6"/>
    <n v="228"/>
    <n v="0.71"/>
    <n v="0.8"/>
    <n v="0.76"/>
    <x v="4"/>
    <x v="4"/>
    <n v="5"/>
    <x v="5"/>
    <x v="0"/>
  </r>
  <r>
    <d v="2023-06-01T00:00:00"/>
    <x v="2"/>
    <n v="2500"/>
    <n v="757.142857142857"/>
    <x v="6"/>
    <n v="230"/>
    <n v="0.97"/>
    <n v="0.95"/>
    <n v="0.85"/>
    <x v="4"/>
    <x v="0"/>
    <n v="8"/>
    <x v="7"/>
    <x v="0"/>
  </r>
  <r>
    <d v="2023-11-03T00:00:00"/>
    <x v="3"/>
    <n v="2200"/>
    <n v="757.142857142857"/>
    <x v="6"/>
    <n v="228"/>
    <n v="0.95"/>
    <n v="0.85"/>
    <n v="0.91"/>
    <x v="2"/>
    <x v="1"/>
    <n v="4"/>
    <x v="3"/>
    <x v="2"/>
  </r>
  <r>
    <d v="2023-05-14T00:00:00"/>
    <x v="0"/>
    <n v="2500"/>
    <n v="914.28571428571399"/>
    <x v="7"/>
    <n v="250"/>
    <n v="0.97"/>
    <n v="0.7"/>
    <n v="0.93"/>
    <x v="2"/>
    <x v="2"/>
    <n v="3"/>
    <x v="0"/>
    <x v="0"/>
  </r>
  <r>
    <d v="2023-10-26T00:00:00"/>
    <x v="2"/>
    <n v="2200"/>
    <n v="914.28571428571399"/>
    <x v="7"/>
    <n v="240"/>
    <n v="0.9"/>
    <n v="0.98"/>
    <n v="0.96"/>
    <x v="2"/>
    <x v="3"/>
    <n v="2"/>
    <x v="2"/>
    <x v="2"/>
  </r>
  <r>
    <d v="2023-10-27T00:00:00"/>
    <x v="0"/>
    <n v="2500"/>
    <n v="914.28571428571399"/>
    <x v="7"/>
    <n v="270"/>
    <n v="0.9"/>
    <n v="0.95"/>
    <n v="0.98"/>
    <x v="2"/>
    <x v="4"/>
    <n v="3"/>
    <x v="2"/>
    <x v="2"/>
  </r>
  <r>
    <d v="2023-01-28T00:00:00"/>
    <x v="1"/>
    <n v="2000"/>
    <n v="914.28571428571399"/>
    <x v="7"/>
    <n v="259"/>
    <n v="0.96"/>
    <n v="0.81"/>
    <n v="0.85"/>
    <x v="2"/>
    <x v="0"/>
    <n v="9"/>
    <x v="11"/>
    <x v="1"/>
  </r>
  <r>
    <d v="2023-01-29T00:00:00"/>
    <x v="1"/>
    <n v="2500"/>
    <n v="914.28571428571399"/>
    <x v="7"/>
    <n v="260"/>
    <n v="0.98"/>
    <n v="0.84"/>
    <n v="0.89"/>
    <x v="2"/>
    <x v="0"/>
    <n v="5"/>
    <x v="11"/>
    <x v="1"/>
  </r>
  <r>
    <d v="2023-01-30T00:00:00"/>
    <x v="1"/>
    <n v="2500"/>
    <n v="914.28571428571399"/>
    <x v="7"/>
    <n v="260"/>
    <n v="0.76"/>
    <n v="0.7"/>
    <n v="0.86"/>
    <x v="2"/>
    <x v="2"/>
    <n v="6"/>
    <x v="11"/>
    <x v="1"/>
  </r>
  <r>
    <d v="2023-01-31T00:00:00"/>
    <x v="0"/>
    <n v="2500"/>
    <n v="914.28571428571399"/>
    <x v="7"/>
    <n v="261"/>
    <n v="0.91"/>
    <n v="0.77"/>
    <n v="0.75"/>
    <x v="0"/>
    <x v="3"/>
    <n v="8"/>
    <x v="11"/>
    <x v="1"/>
  </r>
  <r>
    <d v="2023-11-01T00:00:00"/>
    <x v="0"/>
    <n v="2500"/>
    <n v="914.28571428571399"/>
    <x v="7"/>
    <n v="242"/>
    <n v="0.79"/>
    <n v="0.81"/>
    <n v="0.74"/>
    <x v="1"/>
    <x v="4"/>
    <n v="4"/>
    <x v="3"/>
    <x v="2"/>
  </r>
  <r>
    <d v="2023-11-02T00:00:00"/>
    <x v="0"/>
    <n v="2250"/>
    <n v="914.28571428571399"/>
    <x v="7"/>
    <n v="250"/>
    <n v="0.85"/>
    <n v="0.82"/>
    <n v="0.73"/>
    <x v="2"/>
    <x v="0"/>
    <n v="3"/>
    <x v="3"/>
    <x v="2"/>
  </r>
  <r>
    <d v="2023-11-03T00:00:00"/>
    <x v="0"/>
    <n v="2500"/>
    <n v="914.28571428571399"/>
    <x v="7"/>
    <n v="242"/>
    <n v="0.88"/>
    <n v="0.84"/>
    <n v="0.75"/>
    <x v="3"/>
    <x v="1"/>
    <n v="2"/>
    <x v="3"/>
    <x v="2"/>
  </r>
  <r>
    <d v="2023-05-14T00:00:00"/>
    <x v="0"/>
    <n v="2500"/>
    <n v="914.28571428571399"/>
    <x v="7"/>
    <n v="242"/>
    <n v="0.81"/>
    <n v="0.92"/>
    <n v="0.91"/>
    <x v="0"/>
    <x v="2"/>
    <n v="7"/>
    <x v="0"/>
    <x v="0"/>
  </r>
  <r>
    <d v="2023-10-26T00:00:00"/>
    <x v="2"/>
    <n v="2500"/>
    <n v="914.28571428571399"/>
    <x v="7"/>
    <n v="242"/>
    <n v="0.84"/>
    <n v="0.73"/>
    <n v="0.99"/>
    <x v="1"/>
    <x v="3"/>
    <n v="9"/>
    <x v="2"/>
    <x v="2"/>
  </r>
  <r>
    <d v="2023-03-10T00:00:00"/>
    <x v="2"/>
    <n v="2500"/>
    <n v="914.28571428571399"/>
    <x v="7"/>
    <n v="240"/>
    <n v="0.93"/>
    <n v="0.79"/>
    <n v="0.72"/>
    <x v="2"/>
    <x v="4"/>
    <n v="5"/>
    <x v="4"/>
    <x v="1"/>
  </r>
  <r>
    <d v="2023-04-28T00:00:00"/>
    <x v="2"/>
    <n v="2500"/>
    <n v="914.28571428571399"/>
    <x v="7"/>
    <n v="242"/>
    <n v="0.84"/>
    <n v="0.79"/>
    <n v="0.8"/>
    <x v="3"/>
    <x v="0"/>
    <n v="6"/>
    <x v="5"/>
    <x v="0"/>
  </r>
  <r>
    <d v="2023-01-19T00:00:00"/>
    <x v="2"/>
    <n v="2200"/>
    <n v="385.71428571428601"/>
    <x v="8"/>
    <n v="285"/>
    <n v="0.85"/>
    <n v="0.91"/>
    <n v="0.84"/>
    <x v="0"/>
    <x v="1"/>
    <n v="8"/>
    <x v="11"/>
    <x v="1"/>
  </r>
  <r>
    <d v="2023-08-22T00:00:00"/>
    <x v="1"/>
    <n v="2150"/>
    <n v="385.71428571428601"/>
    <x v="8"/>
    <n v="275"/>
    <n v="0.86"/>
    <n v="0.75"/>
    <n v="0.96"/>
    <x v="2"/>
    <x v="2"/>
    <n v="4"/>
    <x v="6"/>
    <x v="3"/>
  </r>
  <r>
    <d v="2023-08-09T00:00:00"/>
    <x v="3"/>
    <n v="2400"/>
    <n v="385.71428571428601"/>
    <x v="8"/>
    <n v="285"/>
    <n v="0.96"/>
    <n v="0.77"/>
    <n v="0.92"/>
    <x v="3"/>
    <x v="3"/>
    <n v="3"/>
    <x v="6"/>
    <x v="3"/>
  </r>
  <r>
    <d v="2023-06-01T00:00:00"/>
    <x v="2"/>
    <n v="2450"/>
    <n v="385.71428571428601"/>
    <x v="8"/>
    <n v="290"/>
    <n v="0.99"/>
    <n v="0.97"/>
    <n v="0.73"/>
    <x v="0"/>
    <x v="4"/>
    <n v="2"/>
    <x v="7"/>
    <x v="0"/>
  </r>
  <r>
    <d v="2023-03-01T00:00:00"/>
    <x v="1"/>
    <n v="2500"/>
    <n v="385.71428571428601"/>
    <x v="8"/>
    <n v="310"/>
    <n v="0.77"/>
    <n v="0.72"/>
    <n v="0.85"/>
    <x v="1"/>
    <x v="0"/>
    <n v="7"/>
    <x v="4"/>
    <x v="1"/>
  </r>
  <r>
    <d v="2023-11-27T00:00:00"/>
    <x v="3"/>
    <n v="2450"/>
    <n v="385.71428571428601"/>
    <x v="8"/>
    <n v="270"/>
    <n v="0.77"/>
    <n v="0.96"/>
    <n v="0.78"/>
    <x v="2"/>
    <x v="1"/>
    <n v="9"/>
    <x v="3"/>
    <x v="2"/>
  </r>
  <r>
    <d v="2023-10-14T00:00:00"/>
    <x v="2"/>
    <n v="2400"/>
    <n v="385.71428571428601"/>
    <x v="8"/>
    <n v="285"/>
    <n v="0.78"/>
    <n v="0.8"/>
    <n v="0.85"/>
    <x v="3"/>
    <x v="2"/>
    <n v="5"/>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06719D-54D9-4F4E-96D1-186F7DC761A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3:J8" firstHeaderRow="0" firstDataRow="1" firstDataCol="1"/>
  <pivotFields count="14">
    <pivotField numFmtId="14" showAll="0"/>
    <pivotField axis="axisRow" showAll="0">
      <items count="5">
        <item x="0"/>
        <item x="3"/>
        <item x="2"/>
        <item x="1"/>
        <item t="default"/>
      </items>
    </pivotField>
    <pivotField dataField="1" numFmtId="164" showAll="0"/>
    <pivotField dataField="1" numFmtId="164" showAll="0"/>
    <pivotField numFmtId="164" showAll="0">
      <items count="10">
        <item x="8"/>
        <item x="7"/>
        <item x="6"/>
        <item x="3"/>
        <item x="2"/>
        <item x="5"/>
        <item x="1"/>
        <item x="0"/>
        <item x="4"/>
        <item t="default"/>
      </items>
    </pivotField>
    <pivotField showAll="0"/>
    <pivotField showAll="0"/>
    <pivotField showAll="0"/>
    <pivotField showAll="0"/>
    <pivotField showAll="0"/>
    <pivotField showAll="0"/>
    <pivotField showAll="0"/>
    <pivotField showAll="0">
      <items count="13">
        <item x="11"/>
        <item x="1"/>
        <item x="4"/>
        <item x="5"/>
        <item x="0"/>
        <item x="7"/>
        <item x="8"/>
        <item x="6"/>
        <item x="9"/>
        <item x="2"/>
        <item x="3"/>
        <item x="10"/>
        <item t="default"/>
      </items>
    </pivotField>
    <pivotField showAll="0"/>
  </pivotFields>
  <rowFields count="1">
    <field x="1"/>
  </rowFields>
  <rowItems count="5">
    <i>
      <x/>
    </i>
    <i>
      <x v="1"/>
    </i>
    <i>
      <x v="2"/>
    </i>
    <i>
      <x v="3"/>
    </i>
    <i t="grand">
      <x/>
    </i>
  </rowItems>
  <colFields count="1">
    <field x="-2"/>
  </colFields>
  <colItems count="2">
    <i>
      <x/>
    </i>
    <i i="1">
      <x v="1"/>
    </i>
  </colItems>
  <dataFields count="2">
    <dataField name=" Profit" fld="3" baseField="0" baseItem="0" numFmtId="164"/>
    <dataField name=" Sales" fld="2" baseField="0" baseItem="0" numFmtId="164"/>
  </dataFields>
  <formats count="1">
    <format dxfId="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672DD6-E723-42A8-A842-F143C530335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3:F16" firstHeaderRow="1" firstDataRow="1" firstDataCol="1"/>
  <pivotFields count="14">
    <pivotField numFmtId="14" showAll="0"/>
    <pivotField showAll="0"/>
    <pivotField numFmtId="164" showAll="0"/>
    <pivotField numFmtId="164" showAll="0"/>
    <pivotField numFmtId="164" showAll="0">
      <items count="10">
        <item x="8"/>
        <item x="7"/>
        <item x="6"/>
        <item x="3"/>
        <item x="2"/>
        <item x="5"/>
        <item x="1"/>
        <item x="0"/>
        <item x="4"/>
        <item t="default"/>
      </items>
    </pivotField>
    <pivotField dataField="1" showAll="0"/>
    <pivotField showAll="0"/>
    <pivotField showAll="0"/>
    <pivotField showAll="0"/>
    <pivotField showAll="0"/>
    <pivotField showAll="0"/>
    <pivotField showAll="0"/>
    <pivotField axis="axisRow" showAll="0">
      <items count="13">
        <item x="11"/>
        <item x="1"/>
        <item x="4"/>
        <item x="5"/>
        <item x="0"/>
        <item x="7"/>
        <item x="8"/>
        <item x="6"/>
        <item x="9"/>
        <item x="2"/>
        <item x="3"/>
        <item x="10"/>
        <item t="default"/>
      </items>
    </pivotField>
    <pivotField showAll="0"/>
  </pivotFields>
  <rowFields count="1">
    <field x="12"/>
  </rowFields>
  <rowItems count="13">
    <i>
      <x/>
    </i>
    <i>
      <x v="1"/>
    </i>
    <i>
      <x v="2"/>
    </i>
    <i>
      <x v="3"/>
    </i>
    <i>
      <x v="4"/>
    </i>
    <i>
      <x v="5"/>
    </i>
    <i>
      <x v="6"/>
    </i>
    <i>
      <x v="7"/>
    </i>
    <i>
      <x v="8"/>
    </i>
    <i>
      <x v="9"/>
    </i>
    <i>
      <x v="10"/>
    </i>
    <i>
      <x v="11"/>
    </i>
    <i t="grand">
      <x/>
    </i>
  </rowItems>
  <colItems count="1">
    <i/>
  </colItems>
  <dataFields count="1">
    <dataField name=" No of Customers" fld="5" baseField="0" baseItem="0"/>
  </dataFields>
  <formats count="1">
    <format dxfId="7">
      <pivotArea collapsedLevelsAreSubtotals="1" fieldPosition="0">
        <references count="1">
          <reference field="12"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5AD76A-9D05-44A2-9959-41AD2140A6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C16" firstHeaderRow="0" firstDataRow="1" firstDataCol="1"/>
  <pivotFields count="14">
    <pivotField numFmtId="14" showAll="0"/>
    <pivotField showAll="0"/>
    <pivotField dataField="1" numFmtId="164" showAll="0"/>
    <pivotField numFmtId="164" showAll="0"/>
    <pivotField dataField="1" numFmtId="164" showAll="0">
      <items count="10">
        <item x="8"/>
        <item x="7"/>
        <item x="6"/>
        <item x="3"/>
        <item x="2"/>
        <item x="5"/>
        <item x="1"/>
        <item x="0"/>
        <item x="4"/>
        <item t="default"/>
      </items>
    </pivotField>
    <pivotField showAll="0"/>
    <pivotField showAll="0"/>
    <pivotField showAll="0"/>
    <pivotField showAll="0"/>
    <pivotField showAll="0"/>
    <pivotField showAll="0"/>
    <pivotField showAll="0"/>
    <pivotField axis="axisRow"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12"/>
  </rowFields>
  <rowItems count="13">
    <i>
      <x/>
    </i>
    <i>
      <x v="1"/>
    </i>
    <i>
      <x v="2"/>
    </i>
    <i>
      <x v="3"/>
    </i>
    <i>
      <x v="4"/>
    </i>
    <i>
      <x v="5"/>
    </i>
    <i>
      <x v="6"/>
    </i>
    <i>
      <x v="7"/>
    </i>
    <i>
      <x v="8"/>
    </i>
    <i>
      <x v="9"/>
    </i>
    <i>
      <x v="10"/>
    </i>
    <i>
      <x v="11"/>
    </i>
    <i t="grand">
      <x/>
    </i>
  </rowItems>
  <colFields count="1">
    <field x="-2"/>
  </colFields>
  <colItems count="2">
    <i>
      <x/>
    </i>
    <i i="1">
      <x v="1"/>
    </i>
  </colItems>
  <dataFields count="2">
    <dataField name=" Sales" fld="2" baseField="0" baseItem="0" numFmtId="164"/>
    <dataField name=" Target Sales" fld="4" baseField="0" baseItem="0" numFmtId="164"/>
  </dataFields>
  <formats count="1">
    <format dxfId="8">
      <pivotArea collapsedLevelsAreSubtotals="1" fieldPosition="0">
        <references count="1">
          <reference field="12" count="0"/>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97D0FA-63D3-42A0-9EC3-4128776851D9}" name="PivotTable3"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m of Sales Completion Rate">
  <location ref="S3:S4" firstHeaderRow="1" firstDataRow="1" firstDataCol="0"/>
  <pivotFields count="14">
    <pivotField numFmtId="14" showAll="0"/>
    <pivotField showAll="0"/>
    <pivotField numFmtId="164" showAll="0"/>
    <pivotField numFmtId="164" showAll="0"/>
    <pivotField numFmtId="164" showAll="0">
      <items count="10">
        <item x="8"/>
        <item x="7"/>
        <item x="6"/>
        <item x="3"/>
        <item x="2"/>
        <item x="5"/>
        <item x="1"/>
        <item x="0"/>
        <item x="4"/>
        <item t="default"/>
      </items>
    </pivotField>
    <pivotField showAll="0"/>
    <pivotField dataField="1" showAll="0"/>
    <pivotField showAll="0"/>
    <pivotField showAll="0"/>
    <pivotField showAll="0"/>
    <pivotField showAll="0"/>
    <pivotField showAll="0"/>
    <pivotField showAll="0">
      <items count="13">
        <item x="11"/>
        <item x="1"/>
        <item x="4"/>
        <item x="5"/>
        <item x="0"/>
        <item x="7"/>
        <item x="8"/>
        <item x="6"/>
        <item x="9"/>
        <item x="2"/>
        <item x="3"/>
        <item x="10"/>
        <item t="default"/>
      </items>
    </pivotField>
    <pivotField showAll="0"/>
  </pivotFields>
  <rowItems count="1">
    <i/>
  </rowItems>
  <colItems count="1">
    <i/>
  </colItems>
  <dataFields count="1">
    <dataField name="Average of Sales Completion Rate" fld="6" subtotal="average" baseField="0" baseItem="1"/>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9A11DA-24E1-4F46-AFDB-EC67ACFF5CE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P9" firstHeaderRow="1" firstDataRow="1" firstDataCol="1"/>
  <pivotFields count="14">
    <pivotField numFmtId="14" showAll="0"/>
    <pivotField showAll="0">
      <items count="5">
        <item x="0"/>
        <item x="3"/>
        <item x="2"/>
        <item x="1"/>
        <item t="default"/>
      </items>
    </pivotField>
    <pivotField dataField="1" numFmtId="164" showAll="0"/>
    <pivotField numFmtId="164" showAll="0"/>
    <pivotField numFmtId="164" showAll="0">
      <items count="10">
        <item x="8"/>
        <item x="7"/>
        <item x="6"/>
        <item x="3"/>
        <item x="2"/>
        <item x="5"/>
        <item x="1"/>
        <item x="0"/>
        <item x="4"/>
        <item t="default"/>
      </items>
    </pivotField>
    <pivotField showAll="0"/>
    <pivotField showAll="0"/>
    <pivotField showAll="0"/>
    <pivotField showAll="0"/>
    <pivotField axis="axisRow" showAll="0">
      <items count="6">
        <item x="0"/>
        <item x="2"/>
        <item x="1"/>
        <item x="3"/>
        <item x="4"/>
        <item t="default"/>
      </items>
    </pivotField>
    <pivotField showAll="0">
      <items count="6">
        <item x="4"/>
        <item x="2"/>
        <item x="1"/>
        <item x="3"/>
        <item x="0"/>
        <item t="default"/>
      </items>
    </pivotField>
    <pivotField showAll="0"/>
    <pivotField showAll="0">
      <items count="13">
        <item x="11"/>
        <item x="1"/>
        <item x="4"/>
        <item x="5"/>
        <item x="0"/>
        <item x="7"/>
        <item x="8"/>
        <item x="6"/>
        <item x="9"/>
        <item x="2"/>
        <item x="3"/>
        <item x="10"/>
        <item t="default"/>
      </items>
    </pivotField>
    <pivotField showAll="0"/>
  </pivotFields>
  <rowFields count="1">
    <field x="9"/>
  </rowFields>
  <rowItems count="6">
    <i>
      <x/>
    </i>
    <i>
      <x v="1"/>
    </i>
    <i>
      <x v="2"/>
    </i>
    <i>
      <x v="3"/>
    </i>
    <i>
      <x v="4"/>
    </i>
    <i t="grand">
      <x/>
    </i>
  </rowItems>
  <colItems count="1">
    <i/>
  </colItems>
  <dataFields count="1">
    <dataField name=" Sales" fld="2" baseField="0" baseItem="0" numFmtId="165"/>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21F1E5-902B-4F75-AEBD-36D25453D1F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M9" firstHeaderRow="1" firstDataRow="1" firstDataCol="1"/>
  <pivotFields count="14">
    <pivotField numFmtId="14" showAll="0"/>
    <pivotField showAll="0">
      <items count="5">
        <item x="0"/>
        <item x="3"/>
        <item x="2"/>
        <item x="1"/>
        <item t="default"/>
      </items>
    </pivotField>
    <pivotField numFmtId="164" showAll="0"/>
    <pivotField numFmtId="164" showAll="0"/>
    <pivotField numFmtId="164" showAll="0">
      <items count="10">
        <item x="8"/>
        <item x="7"/>
        <item x="6"/>
        <item x="3"/>
        <item x="2"/>
        <item x="5"/>
        <item x="1"/>
        <item x="0"/>
        <item x="4"/>
        <item t="default"/>
      </items>
    </pivotField>
    <pivotField showAll="0"/>
    <pivotField showAll="0"/>
    <pivotField showAll="0"/>
    <pivotField showAll="0"/>
    <pivotField showAll="0"/>
    <pivotField axis="axisRow" showAll="0" sortType="descending">
      <items count="6">
        <item x="4"/>
        <item x="2"/>
        <item x="1"/>
        <item x="3"/>
        <item x="0"/>
        <item t="default"/>
      </items>
      <autoSortScope>
        <pivotArea dataOnly="0" outline="0" fieldPosition="0">
          <references count="1">
            <reference field="4294967294" count="1" selected="0">
              <x v="0"/>
            </reference>
          </references>
        </pivotArea>
      </autoSortScope>
    </pivotField>
    <pivotField dataField="1" showAll="0"/>
    <pivotField showAll="0">
      <items count="13">
        <item x="11"/>
        <item x="1"/>
        <item x="4"/>
        <item x="5"/>
        <item x="0"/>
        <item x="7"/>
        <item x="8"/>
        <item x="6"/>
        <item x="9"/>
        <item x="2"/>
        <item x="3"/>
        <item x="10"/>
        <item t="default"/>
      </items>
    </pivotField>
    <pivotField showAll="0"/>
  </pivotFields>
  <rowFields count="1">
    <field x="10"/>
  </rowFields>
  <rowItems count="6">
    <i>
      <x v="4"/>
    </i>
    <i>
      <x v="2"/>
    </i>
    <i>
      <x v="3"/>
    </i>
    <i>
      <x v="1"/>
    </i>
    <i>
      <x/>
    </i>
    <i t="grand">
      <x/>
    </i>
  </rowItems>
  <colItems count="1">
    <i/>
  </colItems>
  <dataFields count="1">
    <dataField name=" Score" fld="11" baseField="0" baseItem="0"/>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191DF63-8B3A-43A7-BF13-FDA8324BED63}" sourceName="Month">
  <pivotTables>
    <pivotTable tabId="2" name="PivotTable1"/>
  </pivotTables>
  <data>
    <tabular pivotCacheId="651265941">
      <items count="12">
        <i x="11" s="1"/>
        <i x="1" s="1"/>
        <i x="4" s="1"/>
        <i x="5" s="1"/>
        <i x="0" s="1"/>
        <i x="7" s="1"/>
        <i x="8" s="1"/>
        <i x="6" s="1"/>
        <i x="9" s="1"/>
        <i x="2" s="1"/>
        <i x="3"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5E31F8A7-107D-48C6-8BD3-DF43BE374682}" sourceName="Quarter">
  <pivotTables>
    <pivotTable tabId="2" name="PivotTable1"/>
  </pivotTables>
  <data>
    <tabular pivotCacheId="651265941">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2646635D-C8CB-4E2A-A099-062424C8FF58}" cache="Slicer_Month" caption="Month" style="SlicerStyleDark1" rowHeight="247650"/>
  <slicer name="Quarter 1" xr10:uid="{E74DE130-99C0-4A79-950A-E6019770A553}" cache="Slicer_Quarter" caption="Quarter" style="SlicerStyleDark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BDB939-371A-4902-8CE3-087A84311B6A}" name="Table1" displayName="Table1" ref="A1:N64" totalsRowShown="0">
  <autoFilter ref="A1:N64" xr:uid="{64BDB939-371A-4902-8CE3-087A84311B6A}"/>
  <tableColumns count="14">
    <tableColumn id="1" xr3:uid="{BD00064E-BC92-40B1-9AA0-D1DB34480AF2}" name="Date" dataDxfId="5"/>
    <tableColumn id="2" xr3:uid="{4743CAD5-78D1-46D9-8242-B863558F8841}" name="Region"/>
    <tableColumn id="3" xr3:uid="{3A89F089-F2E8-469F-BF45-3602D6360D83}" name="Sales" dataDxfId="4" dataCellStyle="Comma"/>
    <tableColumn id="4" xr3:uid="{A0F6861F-4FD1-4EE6-A66C-7F83DCC77E96}" name="Profit" dataDxfId="3" dataCellStyle="Comma"/>
    <tableColumn id="5" xr3:uid="{9EEB8DED-702D-481D-A605-32CA400997D5}" name="Target Sales" dataDxfId="2" dataCellStyle="Comma"/>
    <tableColumn id="6" xr3:uid="{445B093F-2236-4701-8BC3-F187CD966A82}" name="No of Customers"/>
    <tableColumn id="7" xr3:uid="{0D6771C4-C5F9-46F0-800B-05210A7B1600}" name="Sales Completion Rate"/>
    <tableColumn id="8" xr3:uid="{1674DA0A-FB3B-41A4-B4AA-C91B44E17927}" name="Profit Completion Rate"/>
    <tableColumn id="9" xr3:uid="{1D365BF1-22D0-4EAA-A2A6-CE4B12C5BDA2}" name="Customer Completion Rate"/>
    <tableColumn id="10" xr3:uid="{5711B9F5-D867-4334-BEC2-FA868292BFDC}" name="Country"/>
    <tableColumn id="11" xr3:uid="{32F94202-17E1-4FE2-BA81-CB14C9AD4EE9}" name="Customer Satisfaction"/>
    <tableColumn id="12" xr3:uid="{E4D52C4A-65E8-44ED-AA6B-F759001F2565}" name="Score"/>
    <tableColumn id="13" xr3:uid="{41A2F230-6A6E-49A1-846F-4C3519452A71}" name="Month" dataDxfId="1">
      <calculatedColumnFormula>TEXT(Table1[[#This Row],[Date]],"mmm")</calculatedColumnFormula>
    </tableColumn>
    <tableColumn id="14" xr3:uid="{C0164436-006A-4F6C-8B23-EB79D8AD0726}" name="Quarter" dataDxfId="0">
      <calculatedColumnFormula>"Q"&amp;ROUNDUP(MONTH(Table1[[#This Row],[Date]]) /3,0)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E0FEA-A68F-4CBD-B10E-3D96540CC839}">
  <dimension ref="A2:T22"/>
  <sheetViews>
    <sheetView showGridLines="0" topLeftCell="A3" workbookViewId="0">
      <selection activeCell="B4" sqref="B4"/>
    </sheetView>
  </sheetViews>
  <sheetFormatPr defaultRowHeight="14.4" x14ac:dyDescent="0.3"/>
  <cols>
    <col min="1" max="1" width="12.44140625" bestFit="1" customWidth="1"/>
    <col min="2" max="2" width="9.6640625" bestFit="1" customWidth="1"/>
    <col min="3" max="3" width="11.33203125" bestFit="1" customWidth="1"/>
    <col min="4" max="4" width="1.5546875" customWidth="1"/>
    <col min="5" max="5" width="12.44140625" bestFit="1" customWidth="1"/>
    <col min="6" max="6" width="20.77734375" bestFit="1" customWidth="1"/>
    <col min="7" max="7" width="2" customWidth="1"/>
    <col min="8" max="8" width="12.44140625" bestFit="1" customWidth="1"/>
    <col min="9" max="9" width="9" customWidth="1"/>
    <col min="10" max="10" width="6.77734375" customWidth="1"/>
    <col min="11" max="11" width="1.88671875" customWidth="1"/>
    <col min="12" max="12" width="12.44140625" bestFit="1" customWidth="1"/>
    <col min="13" max="13" width="6.5546875" customWidth="1"/>
    <col min="14" max="14" width="2.44140625" customWidth="1"/>
    <col min="15" max="15" width="12.44140625" bestFit="1" customWidth="1"/>
    <col min="16" max="16" width="8.109375" customWidth="1"/>
    <col min="17" max="17" width="1.6640625" customWidth="1"/>
    <col min="18" max="18" width="1.33203125" customWidth="1"/>
    <col min="19" max="19" width="29" bestFit="1" customWidth="1"/>
    <col min="20" max="20" width="4.5546875" bestFit="1" customWidth="1"/>
    <col min="21" max="21" width="32.6640625" bestFit="1" customWidth="1"/>
  </cols>
  <sheetData>
    <row r="2" spans="1:20" x14ac:dyDescent="0.3">
      <c r="A2" s="6" t="s">
        <v>44</v>
      </c>
      <c r="E2" s="6" t="s">
        <v>45</v>
      </c>
      <c r="H2" s="6" t="s">
        <v>47</v>
      </c>
      <c r="L2" s="6" t="s">
        <v>49</v>
      </c>
      <c r="O2" s="6" t="s">
        <v>50</v>
      </c>
      <c r="S2" s="6" t="s">
        <v>58</v>
      </c>
    </row>
    <row r="3" spans="1:20" x14ac:dyDescent="0.3">
      <c r="A3" s="3" t="s">
        <v>28</v>
      </c>
      <c r="B3" t="s">
        <v>42</v>
      </c>
      <c r="C3" t="s">
        <v>43</v>
      </c>
      <c r="E3" s="3" t="s">
        <v>28</v>
      </c>
      <c r="F3" t="s">
        <v>46</v>
      </c>
      <c r="H3" s="3" t="s">
        <v>28</v>
      </c>
      <c r="I3" t="s">
        <v>48</v>
      </c>
      <c r="J3" t="s">
        <v>42</v>
      </c>
      <c r="L3" s="3" t="s">
        <v>28</v>
      </c>
      <c r="M3" t="s">
        <v>51</v>
      </c>
      <c r="O3" s="3" t="s">
        <v>28</v>
      </c>
      <c r="P3" t="s">
        <v>42</v>
      </c>
      <c r="S3" t="s">
        <v>52</v>
      </c>
    </row>
    <row r="4" spans="1:20" x14ac:dyDescent="0.3">
      <c r="A4" s="4" t="s">
        <v>29</v>
      </c>
      <c r="B4" s="7">
        <v>12900</v>
      </c>
      <c r="C4" s="7">
        <v>6000.0000000000009</v>
      </c>
      <c r="E4" s="4" t="s">
        <v>29</v>
      </c>
      <c r="F4">
        <v>1435</v>
      </c>
      <c r="H4" s="4" t="s">
        <v>12</v>
      </c>
      <c r="I4" s="7">
        <v>45042.857142857159</v>
      </c>
      <c r="J4" s="7">
        <v>50045</v>
      </c>
      <c r="L4" s="4" t="s">
        <v>14</v>
      </c>
      <c r="M4">
        <v>96</v>
      </c>
      <c r="O4" s="4" t="s">
        <v>13</v>
      </c>
      <c r="P4" s="7">
        <v>30381</v>
      </c>
      <c r="S4" s="10">
        <v>0.85555555555555574</v>
      </c>
    </row>
    <row r="5" spans="1:20" x14ac:dyDescent="0.3">
      <c r="A5" s="4" t="s">
        <v>30</v>
      </c>
      <c r="B5" s="7">
        <v>11256</v>
      </c>
      <c r="C5" s="7">
        <v>24285.28571428571</v>
      </c>
      <c r="E5" s="4" t="s">
        <v>30</v>
      </c>
      <c r="F5">
        <v>185</v>
      </c>
      <c r="H5" s="4" t="s">
        <v>24</v>
      </c>
      <c r="I5" s="7">
        <v>13214.285714285725</v>
      </c>
      <c r="J5" s="7">
        <v>22921</v>
      </c>
      <c r="L5" s="4" t="s">
        <v>17</v>
      </c>
      <c r="M5">
        <v>74</v>
      </c>
      <c r="O5" s="4" t="s">
        <v>19</v>
      </c>
      <c r="P5" s="7">
        <v>63874</v>
      </c>
    </row>
    <row r="6" spans="1:20" x14ac:dyDescent="0.3">
      <c r="A6" s="4" t="s">
        <v>31</v>
      </c>
      <c r="B6" s="7">
        <v>11700</v>
      </c>
      <c r="C6" s="7">
        <v>9714.2857142857156</v>
      </c>
      <c r="E6" s="4" t="s">
        <v>31</v>
      </c>
      <c r="F6">
        <v>688</v>
      </c>
      <c r="H6" s="4" t="s">
        <v>18</v>
      </c>
      <c r="I6" s="7">
        <v>29742.857142857156</v>
      </c>
      <c r="J6" s="7">
        <v>46112</v>
      </c>
      <c r="L6" s="4" t="s">
        <v>23</v>
      </c>
      <c r="M6">
        <v>66</v>
      </c>
      <c r="O6" s="4" t="s">
        <v>16</v>
      </c>
      <c r="P6" s="7">
        <v>25744</v>
      </c>
    </row>
    <row r="7" spans="1:20" x14ac:dyDescent="0.3">
      <c r="A7" s="4" t="s">
        <v>32</v>
      </c>
      <c r="B7" s="7">
        <v>10400</v>
      </c>
      <c r="C7" s="7">
        <v>13571.428571428569</v>
      </c>
      <c r="E7" s="4" t="s">
        <v>32</v>
      </c>
      <c r="F7">
        <v>810</v>
      </c>
      <c r="H7" s="4" t="s">
        <v>15</v>
      </c>
      <c r="I7" s="7">
        <v>25300.857142857149</v>
      </c>
      <c r="J7" s="7">
        <v>38283</v>
      </c>
      <c r="L7" s="4" t="s">
        <v>20</v>
      </c>
      <c r="M7">
        <v>59</v>
      </c>
      <c r="O7" s="4" t="s">
        <v>21</v>
      </c>
      <c r="P7" s="7">
        <v>23719</v>
      </c>
    </row>
    <row r="8" spans="1:20" x14ac:dyDescent="0.3">
      <c r="A8" s="4" t="s">
        <v>33</v>
      </c>
      <c r="B8" s="7">
        <v>12995</v>
      </c>
      <c r="C8" s="7">
        <v>12571.285714285716</v>
      </c>
      <c r="E8" s="4" t="s">
        <v>33</v>
      </c>
      <c r="F8">
        <v>850</v>
      </c>
      <c r="H8" s="4" t="s">
        <v>41</v>
      </c>
      <c r="I8" s="7">
        <v>113300.85714285719</v>
      </c>
      <c r="J8" s="7">
        <v>157361</v>
      </c>
      <c r="L8" s="4" t="s">
        <v>25</v>
      </c>
      <c r="M8">
        <v>41</v>
      </c>
      <c r="O8" s="4" t="s">
        <v>22</v>
      </c>
      <c r="P8" s="7">
        <v>13643</v>
      </c>
      <c r="S8" s="4" t="s">
        <v>52</v>
      </c>
      <c r="T8" s="11">
        <f>GETPIVOTDATA("Average of Sales Completion Rate",$S$3)</f>
        <v>0.85555555555555574</v>
      </c>
    </row>
    <row r="9" spans="1:20" x14ac:dyDescent="0.3">
      <c r="A9" s="4" t="s">
        <v>34</v>
      </c>
      <c r="B9" s="7">
        <v>13450</v>
      </c>
      <c r="C9" s="7">
        <v>12999.999999999998</v>
      </c>
      <c r="E9" s="4" t="s">
        <v>34</v>
      </c>
      <c r="F9">
        <v>991</v>
      </c>
      <c r="L9" s="4" t="s">
        <v>41</v>
      </c>
      <c r="M9">
        <v>336</v>
      </c>
      <c r="O9" s="4" t="s">
        <v>41</v>
      </c>
      <c r="P9" s="7">
        <v>157361</v>
      </c>
      <c r="S9" s="4" t="s">
        <v>55</v>
      </c>
      <c r="T9" s="11">
        <f>1-T8</f>
        <v>0.14444444444444426</v>
      </c>
    </row>
    <row r="10" spans="1:20" x14ac:dyDescent="0.3">
      <c r="A10" s="4" t="s">
        <v>35</v>
      </c>
      <c r="B10" s="7">
        <v>11000</v>
      </c>
      <c r="C10" s="7">
        <v>20142.85714285713</v>
      </c>
      <c r="E10" s="4" t="s">
        <v>35</v>
      </c>
      <c r="F10">
        <v>300</v>
      </c>
      <c r="S10" s="4" t="s">
        <v>53</v>
      </c>
      <c r="T10" s="11">
        <v>0.85</v>
      </c>
    </row>
    <row r="11" spans="1:20" x14ac:dyDescent="0.3">
      <c r="A11" s="4" t="s">
        <v>36</v>
      </c>
      <c r="B11" s="7">
        <v>17050</v>
      </c>
      <c r="C11" s="7">
        <v>3428.5714285714316</v>
      </c>
      <c r="E11" s="4" t="s">
        <v>36</v>
      </c>
      <c r="F11">
        <v>646</v>
      </c>
      <c r="L11" s="8" t="s">
        <v>28</v>
      </c>
      <c r="M11" s="8" t="s">
        <v>51</v>
      </c>
      <c r="O11" s="8" t="s">
        <v>28</v>
      </c>
      <c r="P11" s="8" t="s">
        <v>42</v>
      </c>
      <c r="S11" s="4" t="s">
        <v>55</v>
      </c>
      <c r="T11" s="11">
        <f>1-T10</f>
        <v>0.15000000000000002</v>
      </c>
    </row>
    <row r="12" spans="1:20" x14ac:dyDescent="0.3">
      <c r="A12" s="4" t="s">
        <v>37</v>
      </c>
      <c r="B12" s="7">
        <v>3600</v>
      </c>
      <c r="C12" s="7">
        <v>9571.428571428567</v>
      </c>
      <c r="E12" s="4" t="s">
        <v>37</v>
      </c>
      <c r="F12">
        <v>190</v>
      </c>
      <c r="L12" t="str">
        <f>L4</f>
        <v>Speed</v>
      </c>
      <c r="M12">
        <f>GETPIVOTDATA("Score",$L$3,"Customer Satisfaction","Speed")</f>
        <v>96</v>
      </c>
      <c r="O12" t="str">
        <f>O4</f>
        <v>Argentina</v>
      </c>
      <c r="P12" s="9">
        <f>GETPIVOTDATA("Sales",$O$3,"Country","Argentina")</f>
        <v>30381</v>
      </c>
      <c r="S12" s="4" t="s">
        <v>54</v>
      </c>
      <c r="T12" s="11">
        <v>0.84</v>
      </c>
    </row>
    <row r="13" spans="1:20" x14ac:dyDescent="0.3">
      <c r="A13" s="4" t="s">
        <v>38</v>
      </c>
      <c r="B13" s="7">
        <v>26729</v>
      </c>
      <c r="C13" s="7">
        <v>30142.428571428576</v>
      </c>
      <c r="E13" s="4" t="s">
        <v>38</v>
      </c>
      <c r="F13">
        <v>1450</v>
      </c>
      <c r="L13" t="str">
        <f>L5</f>
        <v>Quality</v>
      </c>
      <c r="M13">
        <f>GETPIVOTDATA("Score",$L$3,"Customer Satisfaction","Quality")</f>
        <v>74</v>
      </c>
      <c r="O13" t="str">
        <f>O5</f>
        <v>Brazil</v>
      </c>
      <c r="P13" s="9">
        <f>GETPIVOTDATA("Sales",$O$3,"Country","Brazil")</f>
        <v>63874</v>
      </c>
      <c r="S13" s="4" t="s">
        <v>55</v>
      </c>
      <c r="T13" s="11">
        <f>1-T12</f>
        <v>0.16000000000000003</v>
      </c>
    </row>
    <row r="14" spans="1:20" x14ac:dyDescent="0.3">
      <c r="A14" s="4" t="s">
        <v>39</v>
      </c>
      <c r="B14" s="7">
        <v>22481</v>
      </c>
      <c r="C14" s="7">
        <v>20857.142857142862</v>
      </c>
      <c r="E14" s="4" t="s">
        <v>39</v>
      </c>
      <c r="F14">
        <v>1497</v>
      </c>
      <c r="L14" t="str">
        <f>L6</f>
        <v>Service</v>
      </c>
      <c r="M14">
        <f>GETPIVOTDATA("Score",$L$3,"Customer Satisfaction","Service")</f>
        <v>66</v>
      </c>
      <c r="O14" t="str">
        <f>O6</f>
        <v>Colombia</v>
      </c>
      <c r="P14" s="9">
        <f>GETPIVOTDATA("Sales",$O$3,"Country","Colombia")</f>
        <v>25744</v>
      </c>
      <c r="S14" s="4" t="s">
        <v>59</v>
      </c>
      <c r="T14" s="10">
        <v>0.94</v>
      </c>
    </row>
    <row r="15" spans="1:20" x14ac:dyDescent="0.3">
      <c r="A15" s="4" t="s">
        <v>40</v>
      </c>
      <c r="B15" s="7">
        <v>3800</v>
      </c>
      <c r="C15" s="7">
        <v>3714.2857142857147</v>
      </c>
      <c r="E15" s="4" t="s">
        <v>40</v>
      </c>
      <c r="F15">
        <v>318</v>
      </c>
      <c r="L15" t="str">
        <f>L7</f>
        <v>Hygiene</v>
      </c>
      <c r="M15">
        <f>GETPIVOTDATA("Score",$L$3,"Customer Satisfaction","Hygiene")</f>
        <v>59</v>
      </c>
      <c r="O15" t="str">
        <f>O7</f>
        <v>Ecuador</v>
      </c>
      <c r="P15" s="9">
        <f>GETPIVOTDATA("Sales",$O$3,"Country","Ecuador")</f>
        <v>23719</v>
      </c>
      <c r="S15" s="4" t="s">
        <v>55</v>
      </c>
      <c r="T15" s="10">
        <v>0.06</v>
      </c>
    </row>
    <row r="16" spans="1:20" x14ac:dyDescent="0.3">
      <c r="A16" s="4" t="s">
        <v>41</v>
      </c>
      <c r="B16" s="5">
        <v>157361</v>
      </c>
      <c r="C16" s="5">
        <v>166999</v>
      </c>
      <c r="E16" s="4" t="s">
        <v>41</v>
      </c>
      <c r="F16">
        <v>9360</v>
      </c>
      <c r="L16" t="str">
        <f>L8</f>
        <v>Availability</v>
      </c>
      <c r="M16">
        <f>GETPIVOTDATA("Score",$L$3,"Customer Satisfaction","Availability")</f>
        <v>41</v>
      </c>
      <c r="O16" t="str">
        <f>O8</f>
        <v>Peru</v>
      </c>
      <c r="P16" s="9">
        <f>GETPIVOTDATA("Sales",$O$3,"Country","Peru")</f>
        <v>13643</v>
      </c>
    </row>
    <row r="18" spans="1:2" x14ac:dyDescent="0.3">
      <c r="A18" s="14" t="s">
        <v>56</v>
      </c>
      <c r="B18" s="15" t="s">
        <v>57</v>
      </c>
    </row>
    <row r="19" spans="1:2" x14ac:dyDescent="0.3">
      <c r="A19" s="4" t="s">
        <v>2</v>
      </c>
      <c r="B19" s="12">
        <f>GETPIVOTDATA(" Sales",$A$3)</f>
        <v>157361</v>
      </c>
    </row>
    <row r="20" spans="1:2" x14ac:dyDescent="0.3">
      <c r="A20" s="4" t="s">
        <v>3</v>
      </c>
      <c r="B20" s="12">
        <f>GETPIVOTDATA(" Profit",$H$3)</f>
        <v>113300.85714285719</v>
      </c>
    </row>
    <row r="21" spans="1:2" x14ac:dyDescent="0.3">
      <c r="A21" s="4" t="s">
        <v>5</v>
      </c>
      <c r="B21" s="13">
        <f>GETPIVOTDATA("No of Customers",$E$3)</f>
        <v>9360</v>
      </c>
    </row>
    <row r="22" spans="1:2" x14ac:dyDescent="0.3">
      <c r="A22" s="4" t="s">
        <v>4</v>
      </c>
      <c r="B22" s="12">
        <f>GETPIVOTDATA(" Target Sales",$A$3)</f>
        <v>166999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9BAD5-2CFD-4D53-BD00-54BED88D9F5C}">
  <dimension ref="A1"/>
  <sheetViews>
    <sheetView showGridLines="0" tabSelected="1" zoomScale="76" workbookViewId="0">
      <selection activeCell="W15" sqref="W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00EBB-4236-4385-B112-7436EAEB5F65}">
  <dimension ref="A1:N64"/>
  <sheetViews>
    <sheetView showGridLines="0" workbookViewId="0">
      <selection activeCell="H14" sqref="H14"/>
    </sheetView>
  </sheetViews>
  <sheetFormatPr defaultRowHeight="14.4" x14ac:dyDescent="0.3"/>
  <cols>
    <col min="1" max="1" width="10.109375" style="1" bestFit="1" customWidth="1"/>
    <col min="3" max="4" width="9.21875" bestFit="1" customWidth="1"/>
    <col min="5" max="5" width="12.5546875" customWidth="1"/>
    <col min="6" max="6" width="16.21875" customWidth="1"/>
    <col min="7" max="8" width="20.77734375" customWidth="1"/>
    <col min="9" max="9" width="24.33203125" customWidth="1"/>
    <col min="10" max="10" width="9.109375" customWidth="1"/>
    <col min="11" max="11" width="20.5546875" customWidth="1"/>
  </cols>
  <sheetData>
    <row r="1" spans="1:14" x14ac:dyDescent="0.3">
      <c r="A1" s="1" t="s">
        <v>0</v>
      </c>
      <c r="B1" t="s">
        <v>1</v>
      </c>
      <c r="C1" s="2" t="s">
        <v>2</v>
      </c>
      <c r="D1" s="2" t="s">
        <v>3</v>
      </c>
      <c r="E1" s="2" t="s">
        <v>4</v>
      </c>
      <c r="F1" t="s">
        <v>5</v>
      </c>
      <c r="G1" t="s">
        <v>6</v>
      </c>
      <c r="H1" t="s">
        <v>7</v>
      </c>
      <c r="I1" t="s">
        <v>8</v>
      </c>
      <c r="J1" t="s">
        <v>9</v>
      </c>
      <c r="K1" t="s">
        <v>10</v>
      </c>
      <c r="L1" t="s">
        <v>11</v>
      </c>
      <c r="M1" t="s">
        <v>26</v>
      </c>
      <c r="N1" t="s">
        <v>27</v>
      </c>
    </row>
    <row r="2" spans="1:14" x14ac:dyDescent="0.3">
      <c r="A2" s="1">
        <v>45060</v>
      </c>
      <c r="B2" t="s">
        <v>12</v>
      </c>
      <c r="C2" s="2">
        <v>2581</v>
      </c>
      <c r="D2" s="2">
        <v>2957.1428571428601</v>
      </c>
      <c r="E2" s="2">
        <v>5857</v>
      </c>
      <c r="F2">
        <v>80</v>
      </c>
      <c r="G2">
        <v>0.89</v>
      </c>
      <c r="H2">
        <v>0.85</v>
      </c>
      <c r="I2">
        <v>0.72</v>
      </c>
      <c r="J2" t="s">
        <v>13</v>
      </c>
      <c r="K2" t="s">
        <v>14</v>
      </c>
      <c r="L2">
        <v>8</v>
      </c>
      <c r="M2" t="str">
        <f>TEXT(Table1[[#This Row],[Date]],"mmm")</f>
        <v>May</v>
      </c>
      <c r="N2" t="str">
        <f>"Q"&amp;ROUNDUP(MONTH(Table1[[#This Row],[Date]]) /3,0)</f>
        <v>Q2</v>
      </c>
    </row>
    <row r="3" spans="1:14" x14ac:dyDescent="0.3">
      <c r="A3" s="1">
        <v>44983</v>
      </c>
      <c r="B3" t="s">
        <v>15</v>
      </c>
      <c r="C3" s="2">
        <v>3944</v>
      </c>
      <c r="D3" s="2">
        <v>2957.1428571428601</v>
      </c>
      <c r="E3" s="2">
        <v>5857</v>
      </c>
      <c r="F3">
        <v>30</v>
      </c>
      <c r="G3">
        <v>0.94</v>
      </c>
      <c r="H3">
        <v>0.95</v>
      </c>
      <c r="I3">
        <v>0.86</v>
      </c>
      <c r="J3" t="s">
        <v>16</v>
      </c>
      <c r="K3" t="s">
        <v>17</v>
      </c>
      <c r="L3">
        <v>4</v>
      </c>
      <c r="M3" t="str">
        <f>TEXT(Table1[[#This Row],[Date]],"mmm")</f>
        <v>Feb</v>
      </c>
      <c r="N3" t="str">
        <f>"Q"&amp;ROUNDUP(MONTH(Table1[[#This Row],[Date]]) /3,0)</f>
        <v>Q1</v>
      </c>
    </row>
    <row r="4" spans="1:14" x14ac:dyDescent="0.3">
      <c r="A4" s="1">
        <v>44984</v>
      </c>
      <c r="B4" t="s">
        <v>18</v>
      </c>
      <c r="C4" s="2">
        <v>3293</v>
      </c>
      <c r="D4" s="2">
        <v>2957.1428571428601</v>
      </c>
      <c r="E4" s="2">
        <v>5857</v>
      </c>
      <c r="F4">
        <v>15</v>
      </c>
      <c r="G4">
        <v>0.82</v>
      </c>
      <c r="H4">
        <v>0.8</v>
      </c>
      <c r="I4">
        <v>0.76</v>
      </c>
      <c r="J4" t="s">
        <v>19</v>
      </c>
      <c r="K4" t="s">
        <v>20</v>
      </c>
      <c r="L4">
        <v>3</v>
      </c>
      <c r="M4" t="str">
        <f>TEXT(Table1[[#This Row],[Date]],"mmm")</f>
        <v>Feb</v>
      </c>
      <c r="N4" t="str">
        <f>"Q"&amp;ROUNDUP(MONTH(Table1[[#This Row],[Date]]) /3,0)</f>
        <v>Q1</v>
      </c>
    </row>
    <row r="5" spans="1:14" x14ac:dyDescent="0.3">
      <c r="A5" s="1">
        <v>44985</v>
      </c>
      <c r="B5" t="s">
        <v>18</v>
      </c>
      <c r="C5" s="2">
        <v>2019</v>
      </c>
      <c r="D5" s="2">
        <v>2957.1428571428601</v>
      </c>
      <c r="E5" s="2">
        <v>5857</v>
      </c>
      <c r="F5">
        <v>40</v>
      </c>
      <c r="G5">
        <v>0.79</v>
      </c>
      <c r="H5">
        <v>0.79</v>
      </c>
      <c r="I5">
        <v>0.79</v>
      </c>
      <c r="J5" t="s">
        <v>21</v>
      </c>
      <c r="K5" t="s">
        <v>14</v>
      </c>
      <c r="L5">
        <v>2</v>
      </c>
      <c r="M5" t="str">
        <f>TEXT(Table1[[#This Row],[Date]],"mmm")</f>
        <v>Feb</v>
      </c>
      <c r="N5" t="str">
        <f>"Q"&amp;ROUNDUP(MONTH(Table1[[#This Row],[Date]]) /3,0)</f>
        <v>Q1</v>
      </c>
    </row>
    <row r="6" spans="1:14" x14ac:dyDescent="0.3">
      <c r="A6" s="1">
        <v>45228</v>
      </c>
      <c r="B6" t="s">
        <v>15</v>
      </c>
      <c r="C6" s="2">
        <v>2980</v>
      </c>
      <c r="D6" s="2">
        <v>2958</v>
      </c>
      <c r="E6" s="2">
        <v>5857</v>
      </c>
      <c r="F6">
        <v>100</v>
      </c>
      <c r="G6">
        <v>0.96</v>
      </c>
      <c r="H6">
        <v>0.79</v>
      </c>
      <c r="I6">
        <v>0.7</v>
      </c>
      <c r="J6" t="s">
        <v>22</v>
      </c>
      <c r="K6" t="s">
        <v>23</v>
      </c>
      <c r="L6">
        <v>7</v>
      </c>
      <c r="M6" t="str">
        <f>TEXT(Table1[[#This Row],[Date]],"mmm")</f>
        <v>Oct</v>
      </c>
      <c r="N6" t="str">
        <f>"Q"&amp;ROUNDUP(MONTH(Table1[[#This Row],[Date]]) /3,0)</f>
        <v>Q4</v>
      </c>
    </row>
    <row r="7" spans="1:14" x14ac:dyDescent="0.3">
      <c r="A7" s="1">
        <v>45229</v>
      </c>
      <c r="B7" t="s">
        <v>15</v>
      </c>
      <c r="C7" s="2">
        <v>2209</v>
      </c>
      <c r="D7" s="2">
        <v>2957.1428571428601</v>
      </c>
      <c r="E7" s="2">
        <v>5857</v>
      </c>
      <c r="F7">
        <v>15</v>
      </c>
      <c r="G7">
        <v>0.79</v>
      </c>
      <c r="H7">
        <v>0.79</v>
      </c>
      <c r="I7">
        <v>0.77</v>
      </c>
      <c r="J7" t="s">
        <v>22</v>
      </c>
      <c r="K7" t="s">
        <v>14</v>
      </c>
      <c r="L7">
        <v>9</v>
      </c>
      <c r="M7" t="str">
        <f>TEXT(Table1[[#This Row],[Date]],"mmm")</f>
        <v>Oct</v>
      </c>
      <c r="N7" t="str">
        <f>"Q"&amp;ROUNDUP(MONTH(Table1[[#This Row],[Date]]) /3,0)</f>
        <v>Q4</v>
      </c>
    </row>
    <row r="8" spans="1:14" x14ac:dyDescent="0.3">
      <c r="A8" s="1">
        <v>45230</v>
      </c>
      <c r="B8" t="s">
        <v>24</v>
      </c>
      <c r="C8" s="2">
        <v>2440</v>
      </c>
      <c r="D8" s="2">
        <v>2957.1428571428601</v>
      </c>
      <c r="E8" s="2">
        <v>5857</v>
      </c>
      <c r="F8">
        <v>20</v>
      </c>
      <c r="G8">
        <v>0.75</v>
      </c>
      <c r="H8">
        <v>0.72</v>
      </c>
      <c r="I8">
        <v>0.93</v>
      </c>
      <c r="J8" t="s">
        <v>22</v>
      </c>
      <c r="K8" t="s">
        <v>17</v>
      </c>
      <c r="L8">
        <v>5</v>
      </c>
      <c r="M8" t="str">
        <f>TEXT(Table1[[#This Row],[Date]],"mmm")</f>
        <v>Oct</v>
      </c>
      <c r="N8" t="str">
        <f>"Q"&amp;ROUNDUP(MONTH(Table1[[#This Row],[Date]]) /3,0)</f>
        <v>Q4</v>
      </c>
    </row>
    <row r="9" spans="1:14" x14ac:dyDescent="0.3">
      <c r="A9" s="1">
        <v>45231</v>
      </c>
      <c r="B9" t="s">
        <v>24</v>
      </c>
      <c r="C9" s="2">
        <v>2000</v>
      </c>
      <c r="D9" s="2">
        <v>1328.57142857143</v>
      </c>
      <c r="E9" s="2">
        <v>4428.5714285714303</v>
      </c>
      <c r="F9">
        <v>90</v>
      </c>
      <c r="G9">
        <v>0.92</v>
      </c>
      <c r="H9">
        <v>0.99</v>
      </c>
      <c r="I9">
        <v>0.74</v>
      </c>
      <c r="J9" t="s">
        <v>19</v>
      </c>
      <c r="K9" t="s">
        <v>17</v>
      </c>
      <c r="L9">
        <v>6</v>
      </c>
      <c r="M9" t="str">
        <f>TEXT(Table1[[#This Row],[Date]],"mmm")</f>
        <v>Nov</v>
      </c>
      <c r="N9" t="str">
        <f>"Q"&amp;ROUNDUP(MONTH(Table1[[#This Row],[Date]]) /3,0)</f>
        <v>Q4</v>
      </c>
    </row>
    <row r="10" spans="1:14" x14ac:dyDescent="0.3">
      <c r="A10" s="1">
        <v>45232</v>
      </c>
      <c r="B10" t="s">
        <v>24</v>
      </c>
      <c r="C10" s="2">
        <v>1431</v>
      </c>
      <c r="D10" s="2">
        <v>1328.57142857143</v>
      </c>
      <c r="E10" s="2">
        <v>4428.5714285714303</v>
      </c>
      <c r="F10">
        <v>30</v>
      </c>
      <c r="G10">
        <v>0.7</v>
      </c>
      <c r="H10">
        <v>0.99</v>
      </c>
      <c r="I10">
        <v>0.95</v>
      </c>
      <c r="J10" t="s">
        <v>19</v>
      </c>
      <c r="K10" t="s">
        <v>23</v>
      </c>
      <c r="L10">
        <v>8</v>
      </c>
      <c r="M10" t="str">
        <f>TEXT(Table1[[#This Row],[Date]],"mmm")</f>
        <v>Nov</v>
      </c>
      <c r="N10" t="str">
        <f>"Q"&amp;ROUNDUP(MONTH(Table1[[#This Row],[Date]]) /3,0)</f>
        <v>Q4</v>
      </c>
    </row>
    <row r="11" spans="1:14" x14ac:dyDescent="0.3">
      <c r="A11" s="1">
        <v>45233</v>
      </c>
      <c r="B11" t="s">
        <v>15</v>
      </c>
      <c r="C11" s="2">
        <v>3000</v>
      </c>
      <c r="D11" s="2">
        <v>1328.57142857143</v>
      </c>
      <c r="E11" s="2">
        <v>4428.5714285714303</v>
      </c>
      <c r="F11">
        <v>15</v>
      </c>
      <c r="G11">
        <v>0.91</v>
      </c>
      <c r="H11">
        <v>0.98</v>
      </c>
      <c r="I11">
        <v>0.89</v>
      </c>
      <c r="J11" t="s">
        <v>19</v>
      </c>
      <c r="K11" t="s">
        <v>23</v>
      </c>
      <c r="L11">
        <v>4</v>
      </c>
      <c r="M11" t="str">
        <f>TEXT(Table1[[#This Row],[Date]],"mmm")</f>
        <v>Nov</v>
      </c>
      <c r="N11" t="str">
        <f>"Q"&amp;ROUNDUP(MONTH(Table1[[#This Row],[Date]]) /3,0)</f>
        <v>Q4</v>
      </c>
    </row>
    <row r="12" spans="1:14" x14ac:dyDescent="0.3">
      <c r="A12" s="1">
        <v>45060</v>
      </c>
      <c r="B12" t="s">
        <v>15</v>
      </c>
      <c r="C12" s="2">
        <v>4000</v>
      </c>
      <c r="D12" s="2">
        <v>1328.57142857143</v>
      </c>
      <c r="E12" s="2">
        <v>4428.5714285714303</v>
      </c>
      <c r="F12">
        <v>40</v>
      </c>
      <c r="G12">
        <v>0.74</v>
      </c>
      <c r="H12">
        <v>0.85</v>
      </c>
      <c r="I12">
        <v>0.7</v>
      </c>
      <c r="J12" t="s">
        <v>19</v>
      </c>
      <c r="K12" t="s">
        <v>14</v>
      </c>
      <c r="L12">
        <v>3</v>
      </c>
      <c r="M12" t="str">
        <f>TEXT(Table1[[#This Row],[Date]],"mmm")</f>
        <v>May</v>
      </c>
      <c r="N12" t="str">
        <f>"Q"&amp;ROUNDUP(MONTH(Table1[[#This Row],[Date]]) /3,0)</f>
        <v>Q2</v>
      </c>
    </row>
    <row r="13" spans="1:14" x14ac:dyDescent="0.3">
      <c r="A13" s="1">
        <v>45225</v>
      </c>
      <c r="B13" t="s">
        <v>12</v>
      </c>
      <c r="C13" s="2">
        <v>1000</v>
      </c>
      <c r="D13" s="2">
        <v>1328.57142857143</v>
      </c>
      <c r="E13" s="2">
        <v>4428.5714285714303</v>
      </c>
      <c r="F13">
        <v>100</v>
      </c>
      <c r="G13">
        <v>0.9</v>
      </c>
      <c r="H13">
        <v>0.9</v>
      </c>
      <c r="I13">
        <v>0.72</v>
      </c>
      <c r="J13" t="s">
        <v>19</v>
      </c>
      <c r="K13" t="s">
        <v>17</v>
      </c>
      <c r="L13">
        <v>2</v>
      </c>
      <c r="M13" t="str">
        <f>TEXT(Table1[[#This Row],[Date]],"mmm")</f>
        <v>Oct</v>
      </c>
      <c r="N13" t="str">
        <f>"Q"&amp;ROUNDUP(MONTH(Table1[[#This Row],[Date]]) /3,0)</f>
        <v>Q4</v>
      </c>
    </row>
    <row r="14" spans="1:14" x14ac:dyDescent="0.3">
      <c r="A14" s="1">
        <v>44995</v>
      </c>
      <c r="B14" t="s">
        <v>12</v>
      </c>
      <c r="C14" s="2">
        <v>2000</v>
      </c>
      <c r="D14" s="2">
        <v>1328.57142857143</v>
      </c>
      <c r="E14" s="2">
        <v>4428.5714285714303</v>
      </c>
      <c r="F14">
        <v>15</v>
      </c>
      <c r="G14">
        <v>0.95</v>
      </c>
      <c r="H14">
        <v>0.97</v>
      </c>
      <c r="I14">
        <v>0.81</v>
      </c>
      <c r="J14" t="s">
        <v>19</v>
      </c>
      <c r="K14" t="s">
        <v>20</v>
      </c>
      <c r="L14">
        <v>7</v>
      </c>
      <c r="M14" t="str">
        <f>TEXT(Table1[[#This Row],[Date]],"mmm")</f>
        <v>Mar</v>
      </c>
      <c r="N14" t="str">
        <f>"Q"&amp;ROUNDUP(MONTH(Table1[[#This Row],[Date]]) /3,0)</f>
        <v>Q1</v>
      </c>
    </row>
    <row r="15" spans="1:14" x14ac:dyDescent="0.3">
      <c r="A15" s="1">
        <v>45044</v>
      </c>
      <c r="B15" t="s">
        <v>18</v>
      </c>
      <c r="C15" s="2">
        <v>2000</v>
      </c>
      <c r="D15" s="2">
        <v>1328.57142857143</v>
      </c>
      <c r="E15" s="2">
        <v>4428.5714285714303</v>
      </c>
      <c r="F15">
        <v>20</v>
      </c>
      <c r="G15">
        <v>0.99</v>
      </c>
      <c r="H15">
        <v>0.79</v>
      </c>
      <c r="I15">
        <v>0.75</v>
      </c>
      <c r="J15" t="s">
        <v>19</v>
      </c>
      <c r="K15" t="s">
        <v>23</v>
      </c>
      <c r="L15">
        <v>9</v>
      </c>
      <c r="M15" t="str">
        <f>TEXT(Table1[[#This Row],[Date]],"mmm")</f>
        <v>Apr</v>
      </c>
      <c r="N15" t="str">
        <f>"Q"&amp;ROUNDUP(MONTH(Table1[[#This Row],[Date]]) /3,0)</f>
        <v>Q2</v>
      </c>
    </row>
    <row r="16" spans="1:14" x14ac:dyDescent="0.3">
      <c r="A16" s="1">
        <v>45218</v>
      </c>
      <c r="B16" t="s">
        <v>18</v>
      </c>
      <c r="C16" s="2">
        <v>4000</v>
      </c>
      <c r="D16" s="2">
        <v>1328.57142857143</v>
      </c>
      <c r="E16" s="2">
        <v>1428.57142857143</v>
      </c>
      <c r="F16">
        <v>45</v>
      </c>
      <c r="G16">
        <v>0.86</v>
      </c>
      <c r="H16">
        <v>0.97</v>
      </c>
      <c r="I16">
        <v>0.89</v>
      </c>
      <c r="J16" t="s">
        <v>13</v>
      </c>
      <c r="K16" t="s">
        <v>25</v>
      </c>
      <c r="L16">
        <v>5</v>
      </c>
      <c r="M16" t="str">
        <f>TEXT(Table1[[#This Row],[Date]],"mmm")</f>
        <v>Oct</v>
      </c>
      <c r="N16" t="str">
        <f>"Q"&amp;ROUNDUP(MONTH(Table1[[#This Row],[Date]]) /3,0)</f>
        <v>Q4</v>
      </c>
    </row>
    <row r="17" spans="1:14" x14ac:dyDescent="0.3">
      <c r="A17" s="1">
        <v>45160</v>
      </c>
      <c r="B17" t="s">
        <v>12</v>
      </c>
      <c r="C17" s="2">
        <v>6000</v>
      </c>
      <c r="D17" s="2">
        <v>1328.57142857143</v>
      </c>
      <c r="E17" s="2">
        <v>1428.57142857143</v>
      </c>
      <c r="F17">
        <v>43</v>
      </c>
      <c r="G17">
        <v>0.83</v>
      </c>
      <c r="H17">
        <v>0.72</v>
      </c>
      <c r="I17">
        <v>0.74</v>
      </c>
      <c r="J17" t="s">
        <v>16</v>
      </c>
      <c r="K17" t="s">
        <v>14</v>
      </c>
      <c r="L17">
        <v>6</v>
      </c>
      <c r="M17" t="str">
        <f>TEXT(Table1[[#This Row],[Date]],"mmm")</f>
        <v>Aug</v>
      </c>
      <c r="N17" t="str">
        <f>"Q"&amp;ROUNDUP(MONTH(Table1[[#This Row],[Date]]) /3,0)</f>
        <v>Q3</v>
      </c>
    </row>
    <row r="18" spans="1:14" x14ac:dyDescent="0.3">
      <c r="A18" s="1">
        <v>45147</v>
      </c>
      <c r="B18" t="s">
        <v>15</v>
      </c>
      <c r="C18" s="2">
        <v>6500</v>
      </c>
      <c r="D18" s="2">
        <v>1328.57142857143</v>
      </c>
      <c r="E18" s="2">
        <v>1428.57142857143</v>
      </c>
      <c r="F18">
        <v>43</v>
      </c>
      <c r="G18">
        <v>0.74</v>
      </c>
      <c r="H18">
        <v>0.78</v>
      </c>
      <c r="I18">
        <v>0.94</v>
      </c>
      <c r="J18" t="s">
        <v>19</v>
      </c>
      <c r="K18" t="s">
        <v>17</v>
      </c>
      <c r="L18">
        <v>8</v>
      </c>
      <c r="M18" t="str">
        <f>TEXT(Table1[[#This Row],[Date]],"mmm")</f>
        <v>Aug</v>
      </c>
      <c r="N18" t="str">
        <f>"Q"&amp;ROUNDUP(MONTH(Table1[[#This Row],[Date]]) /3,0)</f>
        <v>Q3</v>
      </c>
    </row>
    <row r="19" spans="1:14" x14ac:dyDescent="0.3">
      <c r="A19" s="1">
        <v>45078</v>
      </c>
      <c r="B19" t="s">
        <v>24</v>
      </c>
      <c r="C19" s="2">
        <v>1200</v>
      </c>
      <c r="D19" s="2">
        <v>1328.57142857143</v>
      </c>
      <c r="E19" s="2">
        <v>1428.57142857143</v>
      </c>
      <c r="F19">
        <v>43</v>
      </c>
      <c r="G19">
        <v>0.8</v>
      </c>
      <c r="H19">
        <v>0.84</v>
      </c>
      <c r="I19">
        <v>0.81</v>
      </c>
      <c r="J19" t="s">
        <v>21</v>
      </c>
      <c r="K19" t="s">
        <v>17</v>
      </c>
      <c r="L19">
        <v>4</v>
      </c>
      <c r="M19" t="str">
        <f>TEXT(Table1[[#This Row],[Date]],"mmm")</f>
        <v>Jun</v>
      </c>
      <c r="N19" t="str">
        <f>"Q"&amp;ROUNDUP(MONTH(Table1[[#This Row],[Date]]) /3,0)</f>
        <v>Q2</v>
      </c>
    </row>
    <row r="20" spans="1:14" x14ac:dyDescent="0.3">
      <c r="A20" s="1">
        <v>44986</v>
      </c>
      <c r="B20" t="s">
        <v>24</v>
      </c>
      <c r="C20" s="2">
        <v>3000</v>
      </c>
      <c r="D20" s="2">
        <v>1328.57142857143</v>
      </c>
      <c r="E20" s="2">
        <v>1428.5714285714287</v>
      </c>
      <c r="F20">
        <v>43</v>
      </c>
      <c r="G20">
        <v>0.89</v>
      </c>
      <c r="H20">
        <v>0.99</v>
      </c>
      <c r="I20">
        <v>0.97</v>
      </c>
      <c r="J20" t="s">
        <v>13</v>
      </c>
      <c r="K20" t="s">
        <v>14</v>
      </c>
      <c r="L20">
        <v>3</v>
      </c>
      <c r="M20" t="str">
        <f>TEXT(Table1[[#This Row],[Date]],"mmm")</f>
        <v>Mar</v>
      </c>
      <c r="N20" t="str">
        <f>"Q"&amp;ROUNDUP(MONTH(Table1[[#This Row],[Date]]) /3,0)</f>
        <v>Q1</v>
      </c>
    </row>
    <row r="21" spans="1:14" x14ac:dyDescent="0.3">
      <c r="A21" s="1">
        <v>45257</v>
      </c>
      <c r="B21" t="s">
        <v>24</v>
      </c>
      <c r="C21" s="2">
        <v>2000</v>
      </c>
      <c r="D21" s="2">
        <v>1328.57142857143</v>
      </c>
      <c r="E21" s="2">
        <v>1428.5714285714287</v>
      </c>
      <c r="F21">
        <v>40</v>
      </c>
      <c r="G21">
        <v>0.71</v>
      </c>
      <c r="H21">
        <v>0.87</v>
      </c>
      <c r="I21">
        <v>0.94</v>
      </c>
      <c r="J21" t="s">
        <v>16</v>
      </c>
      <c r="K21" t="s">
        <v>25</v>
      </c>
      <c r="L21">
        <v>2</v>
      </c>
      <c r="M21" t="str">
        <f>TEXT(Table1[[#This Row],[Date]],"mmm")</f>
        <v>Nov</v>
      </c>
      <c r="N21" t="str">
        <f>"Q"&amp;ROUNDUP(MONTH(Table1[[#This Row],[Date]]) /3,0)</f>
        <v>Q4</v>
      </c>
    </row>
    <row r="22" spans="1:14" x14ac:dyDescent="0.3">
      <c r="A22" s="1">
        <v>45213</v>
      </c>
      <c r="B22" t="s">
        <v>24</v>
      </c>
      <c r="C22" s="2">
        <v>2000</v>
      </c>
      <c r="D22" s="2">
        <v>1328.57142857143</v>
      </c>
      <c r="E22" s="2">
        <v>1428.5714285714287</v>
      </c>
      <c r="F22">
        <v>43</v>
      </c>
      <c r="G22">
        <v>0.9</v>
      </c>
      <c r="H22">
        <v>0.72</v>
      </c>
      <c r="I22">
        <v>0.94</v>
      </c>
      <c r="J22" t="s">
        <v>19</v>
      </c>
      <c r="K22" t="s">
        <v>14</v>
      </c>
      <c r="L22">
        <v>7</v>
      </c>
      <c r="M22" t="str">
        <f>TEXT(Table1[[#This Row],[Date]],"mmm")</f>
        <v>Oct</v>
      </c>
      <c r="N22" t="str">
        <f>"Q"&amp;ROUNDUP(MONTH(Table1[[#This Row],[Date]]) /3,0)</f>
        <v>Q4</v>
      </c>
    </row>
    <row r="23" spans="1:14" x14ac:dyDescent="0.3">
      <c r="A23" s="1">
        <v>45098</v>
      </c>
      <c r="B23" t="s">
        <v>12</v>
      </c>
      <c r="C23" s="2">
        <v>3000</v>
      </c>
      <c r="D23" s="2">
        <v>5214.2857142857101</v>
      </c>
      <c r="E23" s="2">
        <v>6714.2857142857101</v>
      </c>
      <c r="F23">
        <v>100</v>
      </c>
      <c r="G23">
        <v>0.89</v>
      </c>
      <c r="H23">
        <v>0.85</v>
      </c>
      <c r="I23">
        <v>0.87</v>
      </c>
      <c r="J23" t="s">
        <v>21</v>
      </c>
      <c r="K23" t="s">
        <v>17</v>
      </c>
      <c r="L23">
        <v>9</v>
      </c>
      <c r="M23" t="str">
        <f>TEXT(Table1[[#This Row],[Date]],"mmm")</f>
        <v>Jun</v>
      </c>
      <c r="N23" t="str">
        <f>"Q"&amp;ROUNDUP(MONTH(Table1[[#This Row],[Date]]) /3,0)</f>
        <v>Q2</v>
      </c>
    </row>
    <row r="24" spans="1:14" x14ac:dyDescent="0.3">
      <c r="A24" s="1">
        <v>45130</v>
      </c>
      <c r="B24" t="s">
        <v>18</v>
      </c>
      <c r="C24" s="2">
        <v>4500</v>
      </c>
      <c r="D24" s="2">
        <v>5214.2857142857101</v>
      </c>
      <c r="E24" s="2">
        <v>6714.2857142857101</v>
      </c>
      <c r="F24">
        <v>100</v>
      </c>
      <c r="G24">
        <v>0.89</v>
      </c>
      <c r="H24">
        <v>0.8</v>
      </c>
      <c r="I24">
        <v>0.88</v>
      </c>
      <c r="J24" t="s">
        <v>13</v>
      </c>
      <c r="K24" t="s">
        <v>20</v>
      </c>
      <c r="L24">
        <v>5</v>
      </c>
      <c r="M24" t="str">
        <f>TEXT(Table1[[#This Row],[Date]],"mmm")</f>
        <v>Jul</v>
      </c>
      <c r="N24" t="str">
        <f>"Q"&amp;ROUNDUP(MONTH(Table1[[#This Row],[Date]]) /3,0)</f>
        <v>Q3</v>
      </c>
    </row>
    <row r="25" spans="1:14" x14ac:dyDescent="0.3">
      <c r="A25" s="1">
        <v>45127</v>
      </c>
      <c r="B25" t="s">
        <v>12</v>
      </c>
      <c r="C25" s="2">
        <v>5500</v>
      </c>
      <c r="D25" s="2">
        <v>1214.2857142857099</v>
      </c>
      <c r="E25" s="2">
        <v>6714.2857142857101</v>
      </c>
      <c r="F25">
        <v>100</v>
      </c>
      <c r="G25">
        <v>0.98</v>
      </c>
      <c r="H25">
        <v>0.99</v>
      </c>
      <c r="I25">
        <v>0.81</v>
      </c>
      <c r="J25" t="s">
        <v>19</v>
      </c>
      <c r="K25" t="s">
        <v>14</v>
      </c>
      <c r="L25">
        <v>6</v>
      </c>
      <c r="M25" t="str">
        <f>TEXT(Table1[[#This Row],[Date]],"mmm")</f>
        <v>Jul</v>
      </c>
      <c r="N25" t="str">
        <f>"Q"&amp;ROUNDUP(MONTH(Table1[[#This Row],[Date]]) /3,0)</f>
        <v>Q3</v>
      </c>
    </row>
    <row r="26" spans="1:14" x14ac:dyDescent="0.3">
      <c r="A26" s="1">
        <v>45129</v>
      </c>
      <c r="B26" t="s">
        <v>15</v>
      </c>
      <c r="C26" s="2">
        <v>1000</v>
      </c>
      <c r="D26" s="2">
        <v>5214.2857142857101</v>
      </c>
      <c r="E26" s="2">
        <v>6714.2857142857101</v>
      </c>
      <c r="F26">
        <v>100</v>
      </c>
      <c r="G26">
        <v>0.81</v>
      </c>
      <c r="H26">
        <v>0.91</v>
      </c>
      <c r="I26">
        <v>0.95</v>
      </c>
      <c r="J26" t="s">
        <v>21</v>
      </c>
      <c r="K26" t="s">
        <v>25</v>
      </c>
      <c r="L26">
        <v>8</v>
      </c>
      <c r="M26" t="str">
        <f>TEXT(Table1[[#This Row],[Date]],"mmm")</f>
        <v>Jul</v>
      </c>
      <c r="N26" t="str">
        <f>"Q"&amp;ROUNDUP(MONTH(Table1[[#This Row],[Date]]) /3,0)</f>
        <v>Q3</v>
      </c>
    </row>
    <row r="27" spans="1:14" x14ac:dyDescent="0.3">
      <c r="A27" s="1">
        <v>45018</v>
      </c>
      <c r="B27" t="s">
        <v>12</v>
      </c>
      <c r="C27" s="2">
        <v>2000</v>
      </c>
      <c r="D27" s="2">
        <v>5214.2857142857101</v>
      </c>
      <c r="E27" s="2">
        <v>6714.2857142857101</v>
      </c>
      <c r="F27">
        <v>100</v>
      </c>
      <c r="G27">
        <v>0.97</v>
      </c>
      <c r="H27">
        <v>0.85</v>
      </c>
      <c r="I27">
        <v>0.85</v>
      </c>
      <c r="J27" t="s">
        <v>13</v>
      </c>
      <c r="K27" t="s">
        <v>14</v>
      </c>
      <c r="L27">
        <v>4</v>
      </c>
      <c r="M27" t="str">
        <f>TEXT(Table1[[#This Row],[Date]],"mmm")</f>
        <v>Apr</v>
      </c>
      <c r="N27" t="str">
        <f>"Q"&amp;ROUNDUP(MONTH(Table1[[#This Row],[Date]]) /3,0)</f>
        <v>Q2</v>
      </c>
    </row>
    <row r="28" spans="1:14" x14ac:dyDescent="0.3">
      <c r="A28" s="1">
        <v>44979</v>
      </c>
      <c r="B28" t="s">
        <v>12</v>
      </c>
      <c r="C28" s="2">
        <v>2000</v>
      </c>
      <c r="D28" s="2">
        <v>5214.2857142857101</v>
      </c>
      <c r="E28" s="2">
        <v>6714.2857142857101</v>
      </c>
      <c r="F28">
        <v>100</v>
      </c>
      <c r="G28">
        <v>0.89</v>
      </c>
      <c r="H28">
        <v>0.94</v>
      </c>
      <c r="I28">
        <v>0.8</v>
      </c>
      <c r="J28" t="s">
        <v>16</v>
      </c>
      <c r="K28" t="s">
        <v>14</v>
      </c>
      <c r="L28">
        <v>3</v>
      </c>
      <c r="M28" t="str">
        <f>TEXT(Table1[[#This Row],[Date]],"mmm")</f>
        <v>Feb</v>
      </c>
      <c r="N28" t="str">
        <f>"Q"&amp;ROUNDUP(MONTH(Table1[[#This Row],[Date]]) /3,0)</f>
        <v>Q1</v>
      </c>
    </row>
    <row r="29" spans="1:14" x14ac:dyDescent="0.3">
      <c r="A29" s="1">
        <v>45179</v>
      </c>
      <c r="B29" t="s">
        <v>12</v>
      </c>
      <c r="C29" s="2">
        <v>2000</v>
      </c>
      <c r="D29" s="2">
        <v>5214.2857142857101</v>
      </c>
      <c r="E29" s="2">
        <v>6714.2857142857101</v>
      </c>
      <c r="F29">
        <v>100</v>
      </c>
      <c r="G29">
        <v>0.88</v>
      </c>
      <c r="H29">
        <v>0.94</v>
      </c>
      <c r="I29">
        <v>0.7</v>
      </c>
      <c r="J29" t="s">
        <v>19</v>
      </c>
      <c r="K29" t="s">
        <v>20</v>
      </c>
      <c r="L29">
        <v>2</v>
      </c>
      <c r="M29" t="str">
        <f>TEXT(Table1[[#This Row],[Date]],"mmm")</f>
        <v>Sep</v>
      </c>
      <c r="N29" t="str">
        <f>"Q"&amp;ROUNDUP(MONTH(Table1[[#This Row],[Date]]) /3,0)</f>
        <v>Q3</v>
      </c>
    </row>
    <row r="30" spans="1:14" x14ac:dyDescent="0.3">
      <c r="A30" s="1">
        <v>45275</v>
      </c>
      <c r="B30" t="s">
        <v>12</v>
      </c>
      <c r="C30" s="2">
        <v>2000</v>
      </c>
      <c r="D30" s="2">
        <v>2957.1428571428601</v>
      </c>
      <c r="E30" s="2">
        <v>2857.1428571428573</v>
      </c>
      <c r="F30">
        <v>90</v>
      </c>
      <c r="G30">
        <v>0.75</v>
      </c>
      <c r="H30">
        <v>0.77</v>
      </c>
      <c r="I30">
        <v>0.84</v>
      </c>
      <c r="J30" t="s">
        <v>21</v>
      </c>
      <c r="K30" t="s">
        <v>23</v>
      </c>
      <c r="L30">
        <v>7</v>
      </c>
      <c r="M30" t="str">
        <f>TEXT(Table1[[#This Row],[Date]],"mmm")</f>
        <v>Dec</v>
      </c>
      <c r="N30" t="str">
        <f>"Q"&amp;ROUNDUP(MONTH(Table1[[#This Row],[Date]]) /3,0)</f>
        <v>Q4</v>
      </c>
    </row>
    <row r="31" spans="1:14" x14ac:dyDescent="0.3">
      <c r="A31" s="1">
        <v>44997</v>
      </c>
      <c r="B31" t="s">
        <v>12</v>
      </c>
      <c r="C31" s="2">
        <v>1700</v>
      </c>
      <c r="D31" s="2">
        <v>2957.1428571428601</v>
      </c>
      <c r="E31" s="2">
        <v>2857.1428571428573</v>
      </c>
      <c r="F31">
        <v>80</v>
      </c>
      <c r="G31">
        <v>0.73</v>
      </c>
      <c r="H31">
        <v>0.96</v>
      </c>
      <c r="I31">
        <v>0.93</v>
      </c>
      <c r="J31" t="s">
        <v>21</v>
      </c>
      <c r="K31" t="s">
        <v>25</v>
      </c>
      <c r="L31">
        <v>4</v>
      </c>
      <c r="M31" t="str">
        <f>TEXT(Table1[[#This Row],[Date]],"mmm")</f>
        <v>Mar</v>
      </c>
      <c r="N31" t="str">
        <f>"Q"&amp;ROUNDUP(MONTH(Table1[[#This Row],[Date]]) /3,0)</f>
        <v>Q1</v>
      </c>
    </row>
    <row r="32" spans="1:14" x14ac:dyDescent="0.3">
      <c r="A32" s="1">
        <v>45179</v>
      </c>
      <c r="B32" t="s">
        <v>12</v>
      </c>
      <c r="C32" s="2">
        <v>1600</v>
      </c>
      <c r="D32" s="2">
        <v>2957.1428571428601</v>
      </c>
      <c r="E32" s="2">
        <v>2857.1428571428573</v>
      </c>
      <c r="F32">
        <v>90</v>
      </c>
      <c r="G32">
        <v>0.93</v>
      </c>
      <c r="H32">
        <v>0.74</v>
      </c>
      <c r="I32">
        <v>0.93</v>
      </c>
      <c r="J32" t="s">
        <v>19</v>
      </c>
      <c r="K32" t="s">
        <v>14</v>
      </c>
      <c r="L32">
        <v>5</v>
      </c>
      <c r="M32" t="str">
        <f>TEXT(Table1[[#This Row],[Date]],"mmm")</f>
        <v>Sep</v>
      </c>
      <c r="N32" t="str">
        <f>"Q"&amp;ROUNDUP(MONTH(Table1[[#This Row],[Date]]) /3,0)</f>
        <v>Q3</v>
      </c>
    </row>
    <row r="33" spans="1:14" x14ac:dyDescent="0.3">
      <c r="A33" s="1">
        <v>44928</v>
      </c>
      <c r="B33" t="s">
        <v>15</v>
      </c>
      <c r="C33" s="2">
        <v>1200</v>
      </c>
      <c r="D33" s="2">
        <v>2957.1428571428601</v>
      </c>
      <c r="E33" s="2">
        <v>2857.1428571428573</v>
      </c>
      <c r="F33">
        <v>110</v>
      </c>
      <c r="G33">
        <v>0.85</v>
      </c>
      <c r="H33">
        <v>0.7</v>
      </c>
      <c r="I33">
        <v>0.99</v>
      </c>
      <c r="J33" t="s">
        <v>21</v>
      </c>
      <c r="K33" t="s">
        <v>17</v>
      </c>
      <c r="L33">
        <v>6</v>
      </c>
      <c r="M33" t="str">
        <f>TEXT(Table1[[#This Row],[Date]],"mmm")</f>
        <v>Jan</v>
      </c>
      <c r="N33" t="str">
        <f>"Q"&amp;ROUNDUP(MONTH(Table1[[#This Row],[Date]]) /3,0)</f>
        <v>Q1</v>
      </c>
    </row>
    <row r="34" spans="1:14" x14ac:dyDescent="0.3">
      <c r="A34" s="1">
        <v>45227</v>
      </c>
      <c r="B34" t="s">
        <v>18</v>
      </c>
      <c r="C34" s="2">
        <v>2500</v>
      </c>
      <c r="D34" s="2">
        <v>2957.1428571428601</v>
      </c>
      <c r="E34" s="2">
        <v>2857.1428571428573</v>
      </c>
      <c r="F34">
        <v>90</v>
      </c>
      <c r="G34">
        <v>0.92</v>
      </c>
      <c r="H34">
        <v>0.99</v>
      </c>
      <c r="I34">
        <v>0.88</v>
      </c>
      <c r="J34" t="s">
        <v>13</v>
      </c>
      <c r="K34" t="s">
        <v>20</v>
      </c>
      <c r="L34">
        <v>8</v>
      </c>
      <c r="M34" t="str">
        <f>TEXT(Table1[[#This Row],[Date]],"mmm")</f>
        <v>Oct</v>
      </c>
      <c r="N34" t="str">
        <f>"Q"&amp;ROUNDUP(MONTH(Table1[[#This Row],[Date]]) /3,0)</f>
        <v>Q4</v>
      </c>
    </row>
    <row r="35" spans="1:14" x14ac:dyDescent="0.3">
      <c r="A35" s="1">
        <v>45103</v>
      </c>
      <c r="B35" t="s">
        <v>18</v>
      </c>
      <c r="C35" s="2">
        <v>2100</v>
      </c>
      <c r="D35" s="2">
        <v>2957.1428571428601</v>
      </c>
      <c r="E35" s="2">
        <v>2857.1428571428573</v>
      </c>
      <c r="F35">
        <v>100</v>
      </c>
      <c r="G35">
        <v>0.75</v>
      </c>
      <c r="H35">
        <v>0.97</v>
      </c>
      <c r="I35">
        <v>0.83</v>
      </c>
      <c r="J35" t="s">
        <v>16</v>
      </c>
      <c r="K35" t="s">
        <v>23</v>
      </c>
      <c r="L35">
        <v>4</v>
      </c>
      <c r="M35" t="str">
        <f>TEXT(Table1[[#This Row],[Date]],"mmm")</f>
        <v>Jun</v>
      </c>
      <c r="N35" t="str">
        <f>"Q"&amp;ROUNDUP(MONTH(Table1[[#This Row],[Date]]) /3,0)</f>
        <v>Q2</v>
      </c>
    </row>
    <row r="36" spans="1:14" x14ac:dyDescent="0.3">
      <c r="A36" s="1">
        <v>45243</v>
      </c>
      <c r="B36" t="s">
        <v>18</v>
      </c>
      <c r="C36" s="2">
        <v>2150</v>
      </c>
      <c r="D36" s="2">
        <v>2957.1428571428601</v>
      </c>
      <c r="E36" s="2">
        <v>2857.1428571428573</v>
      </c>
      <c r="F36">
        <v>90</v>
      </c>
      <c r="G36">
        <v>0.77</v>
      </c>
      <c r="H36">
        <v>0.97</v>
      </c>
      <c r="I36">
        <v>0.78</v>
      </c>
      <c r="J36" t="s">
        <v>13</v>
      </c>
      <c r="K36" t="s">
        <v>25</v>
      </c>
      <c r="L36">
        <v>3</v>
      </c>
      <c r="M36" t="str">
        <f>TEXT(Table1[[#This Row],[Date]],"mmm")</f>
        <v>Nov</v>
      </c>
      <c r="N36" t="str">
        <f>"Q"&amp;ROUNDUP(MONTH(Table1[[#This Row],[Date]]) /3,0)</f>
        <v>Q4</v>
      </c>
    </row>
    <row r="37" spans="1:14" x14ac:dyDescent="0.3">
      <c r="A37" s="1">
        <v>45107</v>
      </c>
      <c r="B37" t="s">
        <v>18</v>
      </c>
      <c r="C37" s="2">
        <v>2200</v>
      </c>
      <c r="D37" s="2">
        <v>757.142857142857</v>
      </c>
      <c r="E37" s="2">
        <v>857.14285714285711</v>
      </c>
      <c r="F37">
        <v>228</v>
      </c>
      <c r="G37">
        <v>0.79</v>
      </c>
      <c r="H37">
        <v>0.75</v>
      </c>
      <c r="I37">
        <v>0.93</v>
      </c>
      <c r="J37" t="s">
        <v>16</v>
      </c>
      <c r="K37" t="s">
        <v>14</v>
      </c>
      <c r="L37">
        <v>2</v>
      </c>
      <c r="M37" t="str">
        <f>TEXT(Table1[[#This Row],[Date]],"mmm")</f>
        <v>Jun</v>
      </c>
      <c r="N37" t="str">
        <f>"Q"&amp;ROUNDUP(MONTH(Table1[[#This Row],[Date]]) /3,0)</f>
        <v>Q2</v>
      </c>
    </row>
    <row r="38" spans="1:14" x14ac:dyDescent="0.3">
      <c r="A38" s="1">
        <v>45030</v>
      </c>
      <c r="B38" t="s">
        <v>15</v>
      </c>
      <c r="C38" s="2">
        <v>1800</v>
      </c>
      <c r="D38" s="2">
        <v>757.142857142857</v>
      </c>
      <c r="E38" s="2">
        <v>857.14285714285711</v>
      </c>
      <c r="F38">
        <v>220</v>
      </c>
      <c r="G38">
        <v>0.81</v>
      </c>
      <c r="H38">
        <v>0.98</v>
      </c>
      <c r="I38">
        <v>0.86</v>
      </c>
      <c r="J38" t="s">
        <v>19</v>
      </c>
      <c r="K38" t="s">
        <v>17</v>
      </c>
      <c r="L38">
        <v>7</v>
      </c>
      <c r="M38" t="str">
        <f>TEXT(Table1[[#This Row],[Date]],"mmm")</f>
        <v>Apr</v>
      </c>
      <c r="N38" t="str">
        <f>"Q"&amp;ROUNDUP(MONTH(Table1[[#This Row],[Date]]) /3,0)</f>
        <v>Q2</v>
      </c>
    </row>
    <row r="39" spans="1:14" x14ac:dyDescent="0.3">
      <c r="A39" s="1">
        <v>45266</v>
      </c>
      <c r="B39" t="s">
        <v>24</v>
      </c>
      <c r="C39" s="2">
        <v>1800</v>
      </c>
      <c r="D39" s="2">
        <v>757.142857142857</v>
      </c>
      <c r="E39" s="2">
        <v>857.14285714285711</v>
      </c>
      <c r="F39">
        <v>228</v>
      </c>
      <c r="G39">
        <v>0.86</v>
      </c>
      <c r="H39">
        <v>0.82</v>
      </c>
      <c r="I39">
        <v>0.86</v>
      </c>
      <c r="J39" t="s">
        <v>21</v>
      </c>
      <c r="K39" t="s">
        <v>20</v>
      </c>
      <c r="L39">
        <v>9</v>
      </c>
      <c r="M39" t="str">
        <f>TEXT(Table1[[#This Row],[Date]],"mmm")</f>
        <v>Dec</v>
      </c>
      <c r="N39" t="str">
        <f>"Q"&amp;ROUNDUP(MONTH(Table1[[#This Row],[Date]]) /3,0)</f>
        <v>Q4</v>
      </c>
    </row>
    <row r="40" spans="1:14" x14ac:dyDescent="0.3">
      <c r="A40" s="1">
        <v>45054</v>
      </c>
      <c r="B40" t="s">
        <v>12</v>
      </c>
      <c r="C40" s="2">
        <v>1414</v>
      </c>
      <c r="D40" s="2">
        <v>757.142857142857</v>
      </c>
      <c r="E40" s="2">
        <v>857.14285714285711</v>
      </c>
      <c r="F40">
        <v>238</v>
      </c>
      <c r="G40">
        <v>0.72</v>
      </c>
      <c r="H40">
        <v>0.95</v>
      </c>
      <c r="I40">
        <v>0.9</v>
      </c>
      <c r="J40" t="s">
        <v>22</v>
      </c>
      <c r="K40" t="s">
        <v>23</v>
      </c>
      <c r="L40">
        <v>5</v>
      </c>
      <c r="M40" t="str">
        <f>TEXT(Table1[[#This Row],[Date]],"mmm")</f>
        <v>May</v>
      </c>
      <c r="N40" t="str">
        <f>"Q"&amp;ROUNDUP(MONTH(Table1[[#This Row],[Date]]) /3,0)</f>
        <v>Q2</v>
      </c>
    </row>
    <row r="41" spans="1:14" x14ac:dyDescent="0.3">
      <c r="A41" s="1">
        <v>45019</v>
      </c>
      <c r="B41" t="s">
        <v>18</v>
      </c>
      <c r="C41" s="2">
        <v>2100</v>
      </c>
      <c r="D41" s="2">
        <v>757.142857142857</v>
      </c>
      <c r="E41" s="2">
        <v>857.14285714285711</v>
      </c>
      <c r="F41">
        <v>228</v>
      </c>
      <c r="G41">
        <v>0.71</v>
      </c>
      <c r="H41">
        <v>0.8</v>
      </c>
      <c r="I41">
        <v>0.76</v>
      </c>
      <c r="J41" t="s">
        <v>22</v>
      </c>
      <c r="K41" t="s">
        <v>25</v>
      </c>
      <c r="L41">
        <v>5</v>
      </c>
      <c r="M41" t="str">
        <f>TEXT(Table1[[#This Row],[Date]],"mmm")</f>
        <v>Apr</v>
      </c>
      <c r="N41" t="str">
        <f>"Q"&amp;ROUNDUP(MONTH(Table1[[#This Row],[Date]]) /3,0)</f>
        <v>Q2</v>
      </c>
    </row>
    <row r="42" spans="1:14" x14ac:dyDescent="0.3">
      <c r="A42" s="1">
        <v>45078</v>
      </c>
      <c r="B42" t="s">
        <v>18</v>
      </c>
      <c r="C42" s="2">
        <v>2500</v>
      </c>
      <c r="D42" s="2">
        <v>757.142857142857</v>
      </c>
      <c r="E42" s="2">
        <v>857.14285714285711</v>
      </c>
      <c r="F42">
        <v>230</v>
      </c>
      <c r="G42">
        <v>0.97</v>
      </c>
      <c r="H42">
        <v>0.95</v>
      </c>
      <c r="I42">
        <v>0.85</v>
      </c>
      <c r="J42" t="s">
        <v>22</v>
      </c>
      <c r="K42" t="s">
        <v>14</v>
      </c>
      <c r="L42">
        <v>8</v>
      </c>
      <c r="M42" t="str">
        <f>TEXT(Table1[[#This Row],[Date]],"mmm")</f>
        <v>Jun</v>
      </c>
      <c r="N42" t="str">
        <f>"Q"&amp;ROUNDUP(MONTH(Table1[[#This Row],[Date]]) /3,0)</f>
        <v>Q2</v>
      </c>
    </row>
    <row r="43" spans="1:14" x14ac:dyDescent="0.3">
      <c r="A43" s="1">
        <v>45233</v>
      </c>
      <c r="B43" t="s">
        <v>24</v>
      </c>
      <c r="C43" s="2">
        <v>2200</v>
      </c>
      <c r="D43" s="2">
        <v>757.142857142857</v>
      </c>
      <c r="E43" s="2">
        <v>857.14285714285711</v>
      </c>
      <c r="F43">
        <v>228</v>
      </c>
      <c r="G43">
        <v>0.95</v>
      </c>
      <c r="H43">
        <v>0.85</v>
      </c>
      <c r="I43">
        <v>0.91</v>
      </c>
      <c r="J43" t="s">
        <v>19</v>
      </c>
      <c r="K43" t="s">
        <v>17</v>
      </c>
      <c r="L43">
        <v>4</v>
      </c>
      <c r="M43" t="str">
        <f>TEXT(Table1[[#This Row],[Date]],"mmm")</f>
        <v>Nov</v>
      </c>
      <c r="N43" t="str">
        <f>"Q"&amp;ROUNDUP(MONTH(Table1[[#This Row],[Date]]) /3,0)</f>
        <v>Q4</v>
      </c>
    </row>
    <row r="44" spans="1:14" x14ac:dyDescent="0.3">
      <c r="A44" s="1">
        <v>45060</v>
      </c>
      <c r="B44" t="s">
        <v>12</v>
      </c>
      <c r="C44" s="2">
        <v>2500</v>
      </c>
      <c r="D44" s="2">
        <v>914.28571428571399</v>
      </c>
      <c r="E44" s="2">
        <v>714.28571428571433</v>
      </c>
      <c r="F44">
        <v>250</v>
      </c>
      <c r="G44">
        <v>0.97</v>
      </c>
      <c r="H44">
        <v>0.7</v>
      </c>
      <c r="I44">
        <v>0.93</v>
      </c>
      <c r="J44" t="s">
        <v>19</v>
      </c>
      <c r="K44" t="s">
        <v>20</v>
      </c>
      <c r="L44">
        <v>3</v>
      </c>
      <c r="M44" t="str">
        <f>TEXT(Table1[[#This Row],[Date]],"mmm")</f>
        <v>May</v>
      </c>
      <c r="N44" t="str">
        <f>"Q"&amp;ROUNDUP(MONTH(Table1[[#This Row],[Date]]) /3,0)</f>
        <v>Q2</v>
      </c>
    </row>
    <row r="45" spans="1:14" x14ac:dyDescent="0.3">
      <c r="A45" s="1">
        <v>45225</v>
      </c>
      <c r="B45" t="s">
        <v>18</v>
      </c>
      <c r="C45" s="2">
        <v>2200</v>
      </c>
      <c r="D45" s="2">
        <v>914.28571428571399</v>
      </c>
      <c r="E45" s="2">
        <v>714.28571428571433</v>
      </c>
      <c r="F45">
        <v>240</v>
      </c>
      <c r="G45">
        <v>0.9</v>
      </c>
      <c r="H45">
        <v>0.98</v>
      </c>
      <c r="I45">
        <v>0.96</v>
      </c>
      <c r="J45" t="s">
        <v>19</v>
      </c>
      <c r="K45" t="s">
        <v>23</v>
      </c>
      <c r="L45">
        <v>2</v>
      </c>
      <c r="M45" t="str">
        <f>TEXT(Table1[[#This Row],[Date]],"mmm")</f>
        <v>Oct</v>
      </c>
      <c r="N45" t="str">
        <f>"Q"&amp;ROUNDUP(MONTH(Table1[[#This Row],[Date]]) /3,0)</f>
        <v>Q4</v>
      </c>
    </row>
    <row r="46" spans="1:14" x14ac:dyDescent="0.3">
      <c r="A46" s="1">
        <v>45226</v>
      </c>
      <c r="B46" t="s">
        <v>12</v>
      </c>
      <c r="C46" s="2">
        <v>2500</v>
      </c>
      <c r="D46" s="2">
        <v>914.28571428571399</v>
      </c>
      <c r="E46" s="2">
        <v>714.28571428571433</v>
      </c>
      <c r="F46">
        <v>270</v>
      </c>
      <c r="G46">
        <v>0.9</v>
      </c>
      <c r="H46">
        <v>0.95</v>
      </c>
      <c r="I46">
        <v>0.98</v>
      </c>
      <c r="J46" t="s">
        <v>19</v>
      </c>
      <c r="K46" t="s">
        <v>25</v>
      </c>
      <c r="L46">
        <v>3</v>
      </c>
      <c r="M46" t="str">
        <f>TEXT(Table1[[#This Row],[Date]],"mmm")</f>
        <v>Oct</v>
      </c>
      <c r="N46" t="str">
        <f>"Q"&amp;ROUNDUP(MONTH(Table1[[#This Row],[Date]]) /3,0)</f>
        <v>Q4</v>
      </c>
    </row>
    <row r="47" spans="1:14" x14ac:dyDescent="0.3">
      <c r="A47" s="1">
        <v>44954</v>
      </c>
      <c r="B47" t="s">
        <v>15</v>
      </c>
      <c r="C47" s="2">
        <v>2000</v>
      </c>
      <c r="D47" s="2">
        <v>914.28571428571399</v>
      </c>
      <c r="E47" s="2">
        <v>714.28571428571433</v>
      </c>
      <c r="F47">
        <v>259</v>
      </c>
      <c r="G47">
        <v>0.96</v>
      </c>
      <c r="H47">
        <v>0.81</v>
      </c>
      <c r="I47">
        <v>0.85</v>
      </c>
      <c r="J47" t="s">
        <v>19</v>
      </c>
      <c r="K47" t="s">
        <v>14</v>
      </c>
      <c r="L47">
        <v>9</v>
      </c>
      <c r="M47" t="str">
        <f>TEXT(Table1[[#This Row],[Date]],"mmm")</f>
        <v>Jan</v>
      </c>
      <c r="N47" t="str">
        <f>"Q"&amp;ROUNDUP(MONTH(Table1[[#This Row],[Date]]) /3,0)</f>
        <v>Q1</v>
      </c>
    </row>
    <row r="48" spans="1:14" x14ac:dyDescent="0.3">
      <c r="A48" s="1">
        <v>44955</v>
      </c>
      <c r="B48" t="s">
        <v>15</v>
      </c>
      <c r="C48" s="2">
        <v>2500</v>
      </c>
      <c r="D48" s="2">
        <v>914.28571428571399</v>
      </c>
      <c r="E48" s="2">
        <v>714.28571428571433</v>
      </c>
      <c r="F48">
        <v>260</v>
      </c>
      <c r="G48">
        <v>0.98</v>
      </c>
      <c r="H48">
        <v>0.84</v>
      </c>
      <c r="I48">
        <v>0.89</v>
      </c>
      <c r="J48" t="s">
        <v>19</v>
      </c>
      <c r="K48" t="s">
        <v>14</v>
      </c>
      <c r="L48">
        <v>5</v>
      </c>
      <c r="M48" t="str">
        <f>TEXT(Table1[[#This Row],[Date]],"mmm")</f>
        <v>Jan</v>
      </c>
      <c r="N48" t="str">
        <f>"Q"&amp;ROUNDUP(MONTH(Table1[[#This Row],[Date]]) /3,0)</f>
        <v>Q1</v>
      </c>
    </row>
    <row r="49" spans="1:14" x14ac:dyDescent="0.3">
      <c r="A49" s="1">
        <v>44956</v>
      </c>
      <c r="B49" t="s">
        <v>15</v>
      </c>
      <c r="C49" s="2">
        <v>2500</v>
      </c>
      <c r="D49" s="2">
        <v>914.28571428571399</v>
      </c>
      <c r="E49" s="2">
        <v>714.28571428571433</v>
      </c>
      <c r="F49">
        <v>260</v>
      </c>
      <c r="G49">
        <v>0.76</v>
      </c>
      <c r="H49">
        <v>0.7</v>
      </c>
      <c r="I49">
        <v>0.86</v>
      </c>
      <c r="J49" t="s">
        <v>19</v>
      </c>
      <c r="K49" t="s">
        <v>20</v>
      </c>
      <c r="L49">
        <v>6</v>
      </c>
      <c r="M49" t="str">
        <f>TEXT(Table1[[#This Row],[Date]],"mmm")</f>
        <v>Jan</v>
      </c>
      <c r="N49" t="str">
        <f>"Q"&amp;ROUNDUP(MONTH(Table1[[#This Row],[Date]]) /3,0)</f>
        <v>Q1</v>
      </c>
    </row>
    <row r="50" spans="1:14" x14ac:dyDescent="0.3">
      <c r="A50" s="1">
        <v>44957</v>
      </c>
      <c r="B50" t="s">
        <v>12</v>
      </c>
      <c r="C50" s="2">
        <v>2500</v>
      </c>
      <c r="D50" s="2">
        <v>914.28571428571399</v>
      </c>
      <c r="E50" s="2">
        <v>714.28571428571433</v>
      </c>
      <c r="F50">
        <v>261</v>
      </c>
      <c r="G50">
        <v>0.91</v>
      </c>
      <c r="H50">
        <v>0.77</v>
      </c>
      <c r="I50">
        <v>0.75</v>
      </c>
      <c r="J50" t="s">
        <v>13</v>
      </c>
      <c r="K50" t="s">
        <v>23</v>
      </c>
      <c r="L50">
        <v>8</v>
      </c>
      <c r="M50" t="str">
        <f>TEXT(Table1[[#This Row],[Date]],"mmm")</f>
        <v>Jan</v>
      </c>
      <c r="N50" t="str">
        <f>"Q"&amp;ROUNDUP(MONTH(Table1[[#This Row],[Date]]) /3,0)</f>
        <v>Q1</v>
      </c>
    </row>
    <row r="51" spans="1:14" x14ac:dyDescent="0.3">
      <c r="A51" s="1">
        <v>45231</v>
      </c>
      <c r="B51" t="s">
        <v>12</v>
      </c>
      <c r="C51" s="2">
        <v>2500</v>
      </c>
      <c r="D51" s="2">
        <v>914.28571428571399</v>
      </c>
      <c r="E51" s="2">
        <v>714.28571428571433</v>
      </c>
      <c r="F51">
        <v>242</v>
      </c>
      <c r="G51">
        <v>0.79</v>
      </c>
      <c r="H51">
        <v>0.81</v>
      </c>
      <c r="I51">
        <v>0.74</v>
      </c>
      <c r="J51" t="s">
        <v>16</v>
      </c>
      <c r="K51" t="s">
        <v>25</v>
      </c>
      <c r="L51">
        <v>4</v>
      </c>
      <c r="M51" t="str">
        <f>TEXT(Table1[[#This Row],[Date]],"mmm")</f>
        <v>Nov</v>
      </c>
      <c r="N51" t="str">
        <f>"Q"&amp;ROUNDUP(MONTH(Table1[[#This Row],[Date]]) /3,0)</f>
        <v>Q4</v>
      </c>
    </row>
    <row r="52" spans="1:14" x14ac:dyDescent="0.3">
      <c r="A52" s="1">
        <v>45232</v>
      </c>
      <c r="B52" t="s">
        <v>12</v>
      </c>
      <c r="C52" s="2">
        <v>2250</v>
      </c>
      <c r="D52" s="2">
        <v>914.28571428571399</v>
      </c>
      <c r="E52" s="2">
        <v>714.28571428571433</v>
      </c>
      <c r="F52">
        <v>250</v>
      </c>
      <c r="G52">
        <v>0.85</v>
      </c>
      <c r="H52">
        <v>0.82</v>
      </c>
      <c r="I52">
        <v>0.73</v>
      </c>
      <c r="J52" t="s">
        <v>19</v>
      </c>
      <c r="K52" t="s">
        <v>14</v>
      </c>
      <c r="L52">
        <v>3</v>
      </c>
      <c r="M52" t="str">
        <f>TEXT(Table1[[#This Row],[Date]],"mmm")</f>
        <v>Nov</v>
      </c>
      <c r="N52" t="str">
        <f>"Q"&amp;ROUNDUP(MONTH(Table1[[#This Row],[Date]]) /3,0)</f>
        <v>Q4</v>
      </c>
    </row>
    <row r="53" spans="1:14" x14ac:dyDescent="0.3">
      <c r="A53" s="1">
        <v>45233</v>
      </c>
      <c r="B53" t="s">
        <v>12</v>
      </c>
      <c r="C53" s="2">
        <v>2500</v>
      </c>
      <c r="D53" s="2">
        <v>914.28571428571399</v>
      </c>
      <c r="E53" s="2">
        <v>714.28571428571433</v>
      </c>
      <c r="F53">
        <v>242</v>
      </c>
      <c r="G53">
        <v>0.88</v>
      </c>
      <c r="H53">
        <v>0.84</v>
      </c>
      <c r="I53">
        <v>0.75</v>
      </c>
      <c r="J53" t="s">
        <v>21</v>
      </c>
      <c r="K53" t="s">
        <v>17</v>
      </c>
      <c r="L53">
        <v>2</v>
      </c>
      <c r="M53" t="str">
        <f>TEXT(Table1[[#This Row],[Date]],"mmm")</f>
        <v>Nov</v>
      </c>
      <c r="N53" t="str">
        <f>"Q"&amp;ROUNDUP(MONTH(Table1[[#This Row],[Date]]) /3,0)</f>
        <v>Q4</v>
      </c>
    </row>
    <row r="54" spans="1:14" x14ac:dyDescent="0.3">
      <c r="A54" s="1">
        <v>45060</v>
      </c>
      <c r="B54" t="s">
        <v>12</v>
      </c>
      <c r="C54" s="2">
        <v>2500</v>
      </c>
      <c r="D54" s="2">
        <v>914.28571428571399</v>
      </c>
      <c r="E54" s="2">
        <v>714.28571428571433</v>
      </c>
      <c r="F54">
        <v>242</v>
      </c>
      <c r="G54">
        <v>0.81</v>
      </c>
      <c r="H54">
        <v>0.92</v>
      </c>
      <c r="I54">
        <v>0.91</v>
      </c>
      <c r="J54" t="s">
        <v>13</v>
      </c>
      <c r="K54" t="s">
        <v>20</v>
      </c>
      <c r="L54">
        <v>7</v>
      </c>
      <c r="M54" t="str">
        <f>TEXT(Table1[[#This Row],[Date]],"mmm")</f>
        <v>May</v>
      </c>
      <c r="N54" t="str">
        <f>"Q"&amp;ROUNDUP(MONTH(Table1[[#This Row],[Date]]) /3,0)</f>
        <v>Q2</v>
      </c>
    </row>
    <row r="55" spans="1:14" x14ac:dyDescent="0.3">
      <c r="A55" s="1">
        <v>45225</v>
      </c>
      <c r="B55" t="s">
        <v>18</v>
      </c>
      <c r="C55" s="2">
        <v>2500</v>
      </c>
      <c r="D55" s="2">
        <v>914.28571428571399</v>
      </c>
      <c r="E55" s="2">
        <v>714.28571428571433</v>
      </c>
      <c r="F55">
        <v>242</v>
      </c>
      <c r="G55">
        <v>0.84</v>
      </c>
      <c r="H55">
        <v>0.73</v>
      </c>
      <c r="I55">
        <v>0.99</v>
      </c>
      <c r="J55" t="s">
        <v>16</v>
      </c>
      <c r="K55" t="s">
        <v>23</v>
      </c>
      <c r="L55">
        <v>9</v>
      </c>
      <c r="M55" t="str">
        <f>TEXT(Table1[[#This Row],[Date]],"mmm")</f>
        <v>Oct</v>
      </c>
      <c r="N55" t="str">
        <f>"Q"&amp;ROUNDUP(MONTH(Table1[[#This Row],[Date]]) /3,0)</f>
        <v>Q4</v>
      </c>
    </row>
    <row r="56" spans="1:14" x14ac:dyDescent="0.3">
      <c r="A56" s="1">
        <v>44995</v>
      </c>
      <c r="B56" t="s">
        <v>18</v>
      </c>
      <c r="C56" s="2">
        <v>2500</v>
      </c>
      <c r="D56" s="2">
        <v>914.28571428571399</v>
      </c>
      <c r="E56" s="2">
        <v>714.28571428571433</v>
      </c>
      <c r="F56">
        <v>240</v>
      </c>
      <c r="G56">
        <v>0.93</v>
      </c>
      <c r="H56">
        <v>0.79</v>
      </c>
      <c r="I56">
        <v>0.72</v>
      </c>
      <c r="J56" t="s">
        <v>19</v>
      </c>
      <c r="K56" t="s">
        <v>25</v>
      </c>
      <c r="L56">
        <v>5</v>
      </c>
      <c r="M56" t="str">
        <f>TEXT(Table1[[#This Row],[Date]],"mmm")</f>
        <v>Mar</v>
      </c>
      <c r="N56" t="str">
        <f>"Q"&amp;ROUNDUP(MONTH(Table1[[#This Row],[Date]]) /3,0)</f>
        <v>Q1</v>
      </c>
    </row>
    <row r="57" spans="1:14" x14ac:dyDescent="0.3">
      <c r="A57" s="1">
        <v>45044</v>
      </c>
      <c r="B57" t="s">
        <v>18</v>
      </c>
      <c r="C57" s="2">
        <v>2500</v>
      </c>
      <c r="D57" s="2">
        <v>914.28571428571399</v>
      </c>
      <c r="E57" s="2">
        <v>714.28571428571433</v>
      </c>
      <c r="F57">
        <v>242</v>
      </c>
      <c r="G57">
        <v>0.84</v>
      </c>
      <c r="H57">
        <v>0.79</v>
      </c>
      <c r="I57">
        <v>0.8</v>
      </c>
      <c r="J57" t="s">
        <v>21</v>
      </c>
      <c r="K57" t="s">
        <v>14</v>
      </c>
      <c r="L57">
        <v>6</v>
      </c>
      <c r="M57" t="str">
        <f>TEXT(Table1[[#This Row],[Date]],"mmm")</f>
        <v>Apr</v>
      </c>
      <c r="N57" t="str">
        <f>"Q"&amp;ROUNDUP(MONTH(Table1[[#This Row],[Date]]) /3,0)</f>
        <v>Q2</v>
      </c>
    </row>
    <row r="58" spans="1:14" x14ac:dyDescent="0.3">
      <c r="A58" s="1">
        <v>44945</v>
      </c>
      <c r="B58" t="s">
        <v>18</v>
      </c>
      <c r="C58" s="2">
        <v>2200</v>
      </c>
      <c r="D58" s="2">
        <v>385.71428571428601</v>
      </c>
      <c r="E58" s="2">
        <v>285.71428571428572</v>
      </c>
      <c r="F58">
        <v>285</v>
      </c>
      <c r="G58">
        <v>0.85</v>
      </c>
      <c r="H58">
        <v>0.91</v>
      </c>
      <c r="I58">
        <v>0.84</v>
      </c>
      <c r="J58" t="s">
        <v>13</v>
      </c>
      <c r="K58" t="s">
        <v>17</v>
      </c>
      <c r="L58">
        <v>8</v>
      </c>
      <c r="M58" t="str">
        <f>TEXT(Table1[[#This Row],[Date]],"mmm")</f>
        <v>Jan</v>
      </c>
      <c r="N58" t="str">
        <f>"Q"&amp;ROUNDUP(MONTH(Table1[[#This Row],[Date]]) /3,0)</f>
        <v>Q1</v>
      </c>
    </row>
    <row r="59" spans="1:14" x14ac:dyDescent="0.3">
      <c r="A59" s="1">
        <v>45160</v>
      </c>
      <c r="B59" t="s">
        <v>15</v>
      </c>
      <c r="C59" s="2">
        <v>2150</v>
      </c>
      <c r="D59" s="2">
        <v>385.71428571428601</v>
      </c>
      <c r="E59" s="2">
        <v>285.71428571428572</v>
      </c>
      <c r="F59">
        <v>275</v>
      </c>
      <c r="G59">
        <v>0.86</v>
      </c>
      <c r="H59">
        <v>0.75</v>
      </c>
      <c r="I59">
        <v>0.96</v>
      </c>
      <c r="J59" t="s">
        <v>19</v>
      </c>
      <c r="K59" t="s">
        <v>20</v>
      </c>
      <c r="L59">
        <v>4</v>
      </c>
      <c r="M59" t="str">
        <f>TEXT(Table1[[#This Row],[Date]],"mmm")</f>
        <v>Aug</v>
      </c>
      <c r="N59" t="str">
        <f>"Q"&amp;ROUNDUP(MONTH(Table1[[#This Row],[Date]]) /3,0)</f>
        <v>Q3</v>
      </c>
    </row>
    <row r="60" spans="1:14" x14ac:dyDescent="0.3">
      <c r="A60" s="1">
        <v>45147</v>
      </c>
      <c r="B60" t="s">
        <v>24</v>
      </c>
      <c r="C60" s="2">
        <v>2400</v>
      </c>
      <c r="D60" s="2">
        <v>385.71428571428601</v>
      </c>
      <c r="E60" s="2">
        <v>285.71428571428572</v>
      </c>
      <c r="F60">
        <v>285</v>
      </c>
      <c r="G60">
        <v>0.96</v>
      </c>
      <c r="H60">
        <v>0.77</v>
      </c>
      <c r="I60">
        <v>0.92</v>
      </c>
      <c r="J60" t="s">
        <v>21</v>
      </c>
      <c r="K60" t="s">
        <v>23</v>
      </c>
      <c r="L60">
        <v>3</v>
      </c>
      <c r="M60" t="str">
        <f>TEXT(Table1[[#This Row],[Date]],"mmm")</f>
        <v>Aug</v>
      </c>
      <c r="N60" t="str">
        <f>"Q"&amp;ROUNDUP(MONTH(Table1[[#This Row],[Date]]) /3,0)</f>
        <v>Q3</v>
      </c>
    </row>
    <row r="61" spans="1:14" x14ac:dyDescent="0.3">
      <c r="A61" s="1">
        <v>45078</v>
      </c>
      <c r="B61" t="s">
        <v>18</v>
      </c>
      <c r="C61" s="2">
        <v>2450</v>
      </c>
      <c r="D61" s="2">
        <v>385.71428571428601</v>
      </c>
      <c r="E61" s="2">
        <v>285.71428571428572</v>
      </c>
      <c r="F61">
        <v>290</v>
      </c>
      <c r="G61">
        <v>0.99</v>
      </c>
      <c r="H61">
        <v>0.97</v>
      </c>
      <c r="I61">
        <v>0.73</v>
      </c>
      <c r="J61" t="s">
        <v>13</v>
      </c>
      <c r="K61" t="s">
        <v>25</v>
      </c>
      <c r="L61">
        <v>2</v>
      </c>
      <c r="M61" t="str">
        <f>TEXT(Table1[[#This Row],[Date]],"mmm")</f>
        <v>Jun</v>
      </c>
      <c r="N61" t="str">
        <f>"Q"&amp;ROUNDUP(MONTH(Table1[[#This Row],[Date]]) /3,0)</f>
        <v>Q2</v>
      </c>
    </row>
    <row r="62" spans="1:14" x14ac:dyDescent="0.3">
      <c r="A62" s="1">
        <v>44986</v>
      </c>
      <c r="B62" t="s">
        <v>15</v>
      </c>
      <c r="C62" s="2">
        <v>2500</v>
      </c>
      <c r="D62" s="2">
        <v>385.71428571428601</v>
      </c>
      <c r="E62" s="2">
        <v>285.71428571428572</v>
      </c>
      <c r="F62">
        <v>310</v>
      </c>
      <c r="G62">
        <v>0.77</v>
      </c>
      <c r="H62">
        <v>0.72</v>
      </c>
      <c r="I62">
        <v>0.85</v>
      </c>
      <c r="J62" t="s">
        <v>16</v>
      </c>
      <c r="K62" t="s">
        <v>14</v>
      </c>
      <c r="L62">
        <v>7</v>
      </c>
      <c r="M62" t="str">
        <f>TEXT(Table1[[#This Row],[Date]],"mmm")</f>
        <v>Mar</v>
      </c>
      <c r="N62" t="str">
        <f>"Q"&amp;ROUNDUP(MONTH(Table1[[#This Row],[Date]]) /3,0)</f>
        <v>Q1</v>
      </c>
    </row>
    <row r="63" spans="1:14" x14ac:dyDescent="0.3">
      <c r="A63" s="1">
        <v>45257</v>
      </c>
      <c r="B63" t="s">
        <v>24</v>
      </c>
      <c r="C63" s="2">
        <v>2450</v>
      </c>
      <c r="D63" s="2">
        <v>385.71428571428601</v>
      </c>
      <c r="E63" s="2">
        <v>285.71428571428572</v>
      </c>
      <c r="F63">
        <v>270</v>
      </c>
      <c r="G63">
        <v>0.77</v>
      </c>
      <c r="H63">
        <v>0.96</v>
      </c>
      <c r="I63">
        <v>0.78</v>
      </c>
      <c r="J63" t="s">
        <v>19</v>
      </c>
      <c r="K63" t="s">
        <v>17</v>
      </c>
      <c r="L63">
        <v>9</v>
      </c>
      <c r="M63" t="str">
        <f>TEXT(Table1[[#This Row],[Date]],"mmm")</f>
        <v>Nov</v>
      </c>
      <c r="N63" t="str">
        <f>"Q"&amp;ROUNDUP(MONTH(Table1[[#This Row],[Date]]) /3,0)</f>
        <v>Q4</v>
      </c>
    </row>
    <row r="64" spans="1:14" x14ac:dyDescent="0.3">
      <c r="A64" s="1">
        <v>45213</v>
      </c>
      <c r="B64" t="s">
        <v>18</v>
      </c>
      <c r="C64" s="2">
        <v>2400</v>
      </c>
      <c r="D64" s="2">
        <v>385.71428571428601</v>
      </c>
      <c r="E64" s="2">
        <v>285.71428571428572</v>
      </c>
      <c r="F64">
        <v>285</v>
      </c>
      <c r="G64">
        <v>0.78</v>
      </c>
      <c r="H64">
        <v>0.8</v>
      </c>
      <c r="I64">
        <v>0.85</v>
      </c>
      <c r="J64" t="s">
        <v>21</v>
      </c>
      <c r="K64" t="s">
        <v>20</v>
      </c>
      <c r="L64">
        <v>5</v>
      </c>
      <c r="M64" t="str">
        <f>TEXT(Table1[[#This Row],[Date]],"mmm")</f>
        <v>Oct</v>
      </c>
      <c r="N64" t="str">
        <f>"Q"&amp;ROUNDUP(MONTH(Table1[[#This Row],[Date]]) /3,0)</f>
        <v>Q4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Pvt</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Raghav Seth</cp:lastModifiedBy>
  <dcterms:created xsi:type="dcterms:W3CDTF">2025-01-31T08:22:50Z</dcterms:created>
  <dcterms:modified xsi:type="dcterms:W3CDTF">2025-09-21T13:11:48Z</dcterms:modified>
</cp:coreProperties>
</file>