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a\Documents\GitHub\CCRE_Fall_2023\Session13_Ta\"/>
    </mc:Choice>
  </mc:AlternateContent>
  <xr:revisionPtr revIDLastSave="0" documentId="13_ncr:1_{31572E15-4EE7-4A69-8E8D-9F0001927BC3}" xr6:coauthVersionLast="47" xr6:coauthVersionMax="47" xr10:uidLastSave="{00000000-0000-0000-0000-000000000000}"/>
  <bookViews>
    <workbookView xWindow="-120" yWindow="-120" windowWidth="23280" windowHeight="14880" xr2:uid="{D8C94763-68ED-4754-B889-67D69145CD04}"/>
  </bookViews>
  <sheets>
    <sheet name="ex1" sheetId="6" r:id="rId1"/>
    <sheet name="ex2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" i="7" l="1"/>
  <c r="L33" i="7"/>
  <c r="L34" i="7"/>
  <c r="L35" i="7"/>
  <c r="L31" i="7"/>
  <c r="L24" i="7"/>
  <c r="L25" i="7"/>
  <c r="L26" i="7"/>
  <c r="L27" i="7"/>
  <c r="L23" i="7"/>
  <c r="L16" i="7"/>
  <c r="L17" i="7"/>
  <c r="L18" i="7"/>
  <c r="L19" i="7"/>
  <c r="L15" i="7"/>
  <c r="L8" i="7"/>
  <c r="L9" i="7"/>
  <c r="L10" i="7"/>
  <c r="L11" i="7"/>
  <c r="L7" i="7"/>
  <c r="B48" i="7"/>
  <c r="D42" i="7"/>
  <c r="C42" i="7"/>
  <c r="D41" i="7"/>
  <c r="C41" i="7"/>
  <c r="D40" i="7"/>
  <c r="C40" i="7"/>
  <c r="N35" i="7"/>
  <c r="J35" i="7"/>
  <c r="N34" i="7"/>
  <c r="J34" i="7"/>
  <c r="N33" i="7"/>
  <c r="J33" i="7"/>
  <c r="B33" i="7"/>
  <c r="B34" i="7" s="1"/>
  <c r="N32" i="7"/>
  <c r="J32" i="7"/>
  <c r="B32" i="7"/>
  <c r="N31" i="7"/>
  <c r="J31" i="7"/>
  <c r="N27" i="7"/>
  <c r="J27" i="7"/>
  <c r="K27" i="7" s="1"/>
  <c r="M27" i="7" s="1"/>
  <c r="N26" i="7"/>
  <c r="J26" i="7"/>
  <c r="N25" i="7"/>
  <c r="J25" i="7"/>
  <c r="K25" i="7" s="1"/>
  <c r="N24" i="7"/>
  <c r="J24" i="7"/>
  <c r="B24" i="7"/>
  <c r="B25" i="7" s="1"/>
  <c r="B26" i="7" s="1"/>
  <c r="N23" i="7"/>
  <c r="J23" i="7"/>
  <c r="N19" i="7"/>
  <c r="J19" i="7"/>
  <c r="N18" i="7"/>
  <c r="J18" i="7"/>
  <c r="N17" i="7"/>
  <c r="J17" i="7"/>
  <c r="B17" i="7"/>
  <c r="B18" i="7" s="1"/>
  <c r="N16" i="7"/>
  <c r="J16" i="7"/>
  <c r="B16" i="7"/>
  <c r="N15" i="7"/>
  <c r="J15" i="7"/>
  <c r="N11" i="7"/>
  <c r="J11" i="7"/>
  <c r="N10" i="7"/>
  <c r="J10" i="7"/>
  <c r="N9" i="7"/>
  <c r="J9" i="7"/>
  <c r="N8" i="7"/>
  <c r="J8" i="7"/>
  <c r="B8" i="7"/>
  <c r="B9" i="7" s="1"/>
  <c r="B10" i="7" s="1"/>
  <c r="N7" i="7"/>
  <c r="J7" i="7"/>
  <c r="B48" i="6"/>
  <c r="D42" i="6"/>
  <c r="C42" i="6"/>
  <c r="D41" i="6"/>
  <c r="C41" i="6"/>
  <c r="D40" i="6"/>
  <c r="C40" i="6"/>
  <c r="N35" i="6"/>
  <c r="J35" i="6"/>
  <c r="N34" i="6"/>
  <c r="J34" i="6"/>
  <c r="B34" i="6"/>
  <c r="K35" i="6" s="1"/>
  <c r="L35" i="6" s="1"/>
  <c r="M35" i="6" s="1"/>
  <c r="N33" i="6"/>
  <c r="J33" i="6"/>
  <c r="B33" i="6"/>
  <c r="N32" i="6"/>
  <c r="J32" i="6"/>
  <c r="B32" i="6"/>
  <c r="N31" i="6"/>
  <c r="J31" i="6"/>
  <c r="N27" i="6"/>
  <c r="J27" i="6"/>
  <c r="K27" i="6" s="1"/>
  <c r="L27" i="6" s="1"/>
  <c r="M27" i="6" s="1"/>
  <c r="N26" i="6"/>
  <c r="J26" i="6"/>
  <c r="N25" i="6"/>
  <c r="J25" i="6"/>
  <c r="N24" i="6"/>
  <c r="J24" i="6"/>
  <c r="B24" i="6"/>
  <c r="B25" i="6" s="1"/>
  <c r="B26" i="6" s="1"/>
  <c r="N23" i="6"/>
  <c r="J23" i="6"/>
  <c r="K23" i="6" s="1"/>
  <c r="L23" i="6" s="1"/>
  <c r="M23" i="6" s="1"/>
  <c r="N19" i="6"/>
  <c r="J19" i="6"/>
  <c r="N18" i="6"/>
  <c r="J18" i="6"/>
  <c r="N17" i="6"/>
  <c r="J17" i="6"/>
  <c r="B17" i="6"/>
  <c r="B18" i="6" s="1"/>
  <c r="K19" i="6" s="1"/>
  <c r="L19" i="6" s="1"/>
  <c r="M19" i="6" s="1"/>
  <c r="N16" i="6"/>
  <c r="J16" i="6"/>
  <c r="B16" i="6"/>
  <c r="N15" i="6"/>
  <c r="J15" i="6"/>
  <c r="N11" i="6"/>
  <c r="J11" i="6"/>
  <c r="K11" i="6" s="1"/>
  <c r="L11" i="6" s="1"/>
  <c r="M11" i="6" s="1"/>
  <c r="N10" i="6"/>
  <c r="J10" i="6"/>
  <c r="N9" i="6"/>
  <c r="J9" i="6"/>
  <c r="N8" i="6"/>
  <c r="J8" i="6"/>
  <c r="B8" i="6"/>
  <c r="B9" i="6" s="1"/>
  <c r="B10" i="6" s="1"/>
  <c r="N7" i="6"/>
  <c r="J7" i="6"/>
  <c r="K7" i="6" s="1"/>
  <c r="L7" i="6" s="1"/>
  <c r="M7" i="6" s="1"/>
  <c r="M25" i="7" l="1"/>
  <c r="K32" i="7"/>
  <c r="M32" i="7" s="1"/>
  <c r="K33" i="7"/>
  <c r="M33" i="7" s="1"/>
  <c r="K31" i="7"/>
  <c r="M31" i="7" s="1"/>
  <c r="K9" i="7"/>
  <c r="M9" i="7" s="1"/>
  <c r="K16" i="7"/>
  <c r="M16" i="7" s="1"/>
  <c r="K23" i="7"/>
  <c r="M23" i="7" s="1"/>
  <c r="K35" i="7"/>
  <c r="M35" i="7" s="1"/>
  <c r="K34" i="7"/>
  <c r="M34" i="7" s="1"/>
  <c r="K7" i="7"/>
  <c r="M7" i="7" s="1"/>
  <c r="K19" i="7"/>
  <c r="M19" i="7" s="1"/>
  <c r="K18" i="7"/>
  <c r="M18" i="7" s="1"/>
  <c r="K11" i="7"/>
  <c r="M11" i="7" s="1"/>
  <c r="K17" i="7"/>
  <c r="M17" i="7" s="1"/>
  <c r="K26" i="7"/>
  <c r="M26" i="7" s="1"/>
  <c r="K24" i="7"/>
  <c r="M24" i="7" s="1"/>
  <c r="K10" i="7"/>
  <c r="M10" i="7" s="1"/>
  <c r="K8" i="7"/>
  <c r="M8" i="7" s="1"/>
  <c r="K15" i="7"/>
  <c r="M15" i="7" s="1"/>
  <c r="K15" i="6"/>
  <c r="L15" i="6" s="1"/>
  <c r="M15" i="6" s="1"/>
  <c r="K17" i="6"/>
  <c r="L17" i="6" s="1"/>
  <c r="M17" i="6" s="1"/>
  <c r="K33" i="6"/>
  <c r="L33" i="6" s="1"/>
  <c r="M33" i="6" s="1"/>
  <c r="K26" i="6"/>
  <c r="L26" i="6" s="1"/>
  <c r="M26" i="6" s="1"/>
  <c r="K18" i="6"/>
  <c r="L18" i="6" s="1"/>
  <c r="M18" i="6" s="1"/>
  <c r="K31" i="6"/>
  <c r="L31" i="6" s="1"/>
  <c r="M31" i="6" s="1"/>
  <c r="K34" i="6"/>
  <c r="L34" i="6" s="1"/>
  <c r="M34" i="6" s="1"/>
  <c r="K16" i="6"/>
  <c r="L16" i="6" s="1"/>
  <c r="M16" i="6" s="1"/>
  <c r="K10" i="6"/>
  <c r="L10" i="6" s="1"/>
  <c r="M10" i="6" s="1"/>
  <c r="K32" i="6"/>
  <c r="L32" i="6" s="1"/>
  <c r="M32" i="6" s="1"/>
  <c r="K8" i="6"/>
  <c r="L8" i="6" s="1"/>
  <c r="M8" i="6" s="1"/>
  <c r="K24" i="6"/>
  <c r="L24" i="6" s="1"/>
  <c r="M24" i="6" s="1"/>
  <c r="K9" i="6"/>
  <c r="L9" i="6" s="1"/>
  <c r="M9" i="6" s="1"/>
  <c r="K25" i="6"/>
  <c r="L25" i="6" s="1"/>
  <c r="M25" i="6" s="1"/>
</calcChain>
</file>

<file path=xl/sharedStrings.xml><?xml version="1.0" encoding="utf-8"?>
<sst xmlns="http://schemas.openxmlformats.org/spreadsheetml/2006/main" count="167" uniqueCount="33">
  <si>
    <t>K</t>
  </si>
  <si>
    <t>conversion</t>
  </si>
  <si>
    <t>r</t>
  </si>
  <si>
    <t>tabella 1</t>
  </si>
  <si>
    <t xml:space="preserve">T </t>
  </si>
  <si>
    <t>Test</t>
  </si>
  <si>
    <t>CAin</t>
  </si>
  <si>
    <t>CBin</t>
  </si>
  <si>
    <t>CAout</t>
  </si>
  <si>
    <t>CBout</t>
  </si>
  <si>
    <t>°C</t>
  </si>
  <si>
    <t>tabella 2</t>
  </si>
  <si>
    <t>tabella 3</t>
  </si>
  <si>
    <t>tabella 4</t>
  </si>
  <si>
    <t>Q_298K</t>
  </si>
  <si>
    <t>Nm3/s</t>
  </si>
  <si>
    <t>reactor_volume</t>
  </si>
  <si>
    <t>m3</t>
  </si>
  <si>
    <t>Q_eff</t>
  </si>
  <si>
    <t>tau</t>
  </si>
  <si>
    <t>m3/s</t>
  </si>
  <si>
    <t>s</t>
  </si>
  <si>
    <t>dCA</t>
  </si>
  <si>
    <t>dCA/tau</t>
  </si>
  <si>
    <t>r/CA</t>
  </si>
  <si>
    <t>kr</t>
  </si>
  <si>
    <t>lnK</t>
  </si>
  <si>
    <t>-1/T</t>
  </si>
  <si>
    <t>Ea/R</t>
  </si>
  <si>
    <t>lnK0</t>
  </si>
  <si>
    <t>k0</t>
  </si>
  <si>
    <t>T [K]</t>
  </si>
  <si>
    <t>espi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</si>
</sst>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1" applyFont="1"/>
    <xf numFmtId="11" fontId="0" fillId="0" borderId="0" xfId="0" applyNumberFormat="1"/>
    <xf numFmtId="0" fontId="0" fillId="0" borderId="0" xfId="0" quotePrefix="1"/>
    <xf numFmtId="2" fontId="0" fillId="0" borderId="0" xfId="0" applyNumberFormat="1"/>
    <xf numFmtId="1" fontId="0" fillId="0" borderId="0" xfId="0" applyNumberFormat="1"/>
    <xf numFmtId="2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'ex1'!$F$7:$F$11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1.75</c:v>
                </c:pt>
              </c:numCache>
            </c:numRef>
          </c:xVal>
          <c:yVal>
            <c:numRef>
              <c:f>'ex1'!$M$7:$M$11</c:f>
              <c:numCache>
                <c:formatCode>0.00</c:formatCode>
                <c:ptCount val="5"/>
                <c:pt idx="0">
                  <c:v>0.97085458612975462</c:v>
                </c:pt>
                <c:pt idx="1">
                  <c:v>0.9929194630872491</c:v>
                </c:pt>
                <c:pt idx="2">
                  <c:v>0.95320268456375901</c:v>
                </c:pt>
                <c:pt idx="3">
                  <c:v>0.97085458612975462</c:v>
                </c:pt>
                <c:pt idx="4">
                  <c:v>0.96455033557046843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11-4944-A77D-7E31EBE89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338991"/>
        <c:axId val="1870927119"/>
      </c:scatterChart>
      <c:valAx>
        <c:axId val="127033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400"/>
                  <a:t>CA_in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27119"/>
        <c:crosses val="autoZero"/>
        <c:crossBetween val="midCat"/>
      </c:valAx>
      <c:valAx>
        <c:axId val="18709271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400"/>
                  <a:t>r/CAin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33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85378500077354"/>
                  <c:y val="5.05550450329805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'ex1'!$D$40:$D$43</c:f>
              <c:numCache>
                <c:formatCode>General</c:formatCode>
                <c:ptCount val="4"/>
                <c:pt idx="0">
                  <c:v>-2.0277805941397143E-3</c:v>
                </c:pt>
                <c:pt idx="1">
                  <c:v>-1.948747929455325E-3</c:v>
                </c:pt>
                <c:pt idx="2">
                  <c:v>-1.8756447528838038E-3</c:v>
                </c:pt>
              </c:numCache>
            </c:numRef>
          </c:xVal>
          <c:yVal>
            <c:numRef>
              <c:f>'ex1'!$C$40:$C$43</c:f>
              <c:numCache>
                <c:formatCode>0.00</c:formatCode>
                <c:ptCount val="4"/>
                <c:pt idx="0">
                  <c:v>-1.2173800931708762E-2</c:v>
                </c:pt>
                <c:pt idx="1">
                  <c:v>0.56315238394375811</c:v>
                </c:pt>
                <c:pt idx="2">
                  <c:v>1.1153055116097701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69-4DF8-88A9-31E2CF94F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88559"/>
        <c:axId val="15777519"/>
      </c:scatterChart>
      <c:valAx>
        <c:axId val="2255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7519"/>
        <c:crosses val="autoZero"/>
        <c:crossBetween val="midCat"/>
      </c:valAx>
      <c:valAx>
        <c:axId val="1577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8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'ex2'!$F$7:$F$11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1.75</c:v>
                </c:pt>
              </c:numCache>
            </c:numRef>
          </c:xVal>
          <c:yVal>
            <c:numRef>
              <c:f>'ex2'!$M$7:$M$11</c:f>
              <c:numCache>
                <c:formatCode>0.00</c:formatCode>
                <c:ptCount val="5"/>
                <c:pt idx="0">
                  <c:v>2.0568953095969382</c:v>
                </c:pt>
                <c:pt idx="1">
                  <c:v>2.1036429302695958</c:v>
                </c:pt>
                <c:pt idx="2">
                  <c:v>2.0194972130588122</c:v>
                </c:pt>
                <c:pt idx="3">
                  <c:v>2.0568953095969382</c:v>
                </c:pt>
                <c:pt idx="4">
                  <c:v>2.043538846547603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40-43B5-9394-CBC3663F6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338991"/>
        <c:axId val="1870927119"/>
      </c:scatterChart>
      <c:valAx>
        <c:axId val="127033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400"/>
                  <a:t>CA_in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27119"/>
        <c:crosses val="autoZero"/>
        <c:crossBetween val="midCat"/>
      </c:valAx>
      <c:valAx>
        <c:axId val="18709271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400"/>
                  <a:t>r/CAin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33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'ex2'!$D$40:$D$43</c:f>
              <c:numCache>
                <c:formatCode>General</c:formatCode>
                <c:ptCount val="4"/>
                <c:pt idx="0">
                  <c:v>-2.0277805941397143E-3</c:v>
                </c:pt>
                <c:pt idx="1">
                  <c:v>-1.948747929455325E-3</c:v>
                </c:pt>
                <c:pt idx="2">
                  <c:v>-1.8756447528838038E-3</c:v>
                </c:pt>
              </c:numCache>
            </c:numRef>
          </c:xVal>
          <c:yVal>
            <c:numRef>
              <c:f>'ex2'!$C$40:$C$43</c:f>
              <c:numCache>
                <c:formatCode>0.00</c:formatCode>
                <c:ptCount val="4"/>
                <c:pt idx="0">
                  <c:v>0.73859844346386272</c:v>
                </c:pt>
                <c:pt idx="1">
                  <c:v>1.3139386989277502</c:v>
                </c:pt>
                <c:pt idx="2">
                  <c:v>1.8660626604205384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984-4856-BC6D-6B6454086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88559"/>
        <c:axId val="15777519"/>
      </c:scatterChart>
      <c:valAx>
        <c:axId val="2255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7519"/>
        <c:crosses val="autoZero"/>
        <c:crossBetween val="midCat"/>
      </c:valAx>
      <c:valAx>
        <c:axId val="1577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8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101201</xdr:colOff>
      <xdr:row>2</xdr:row>
      <xdr:rowOff>75010</xdr:rowOff>
    </xdr:from>
    <xdr:to>
      <xdr:col>28</xdr:col>
      <xdr:colOff>506016</xdr:colOff>
      <xdr:row>28</xdr:row>
      <xdr:rowOff>89297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3D7F2E-4F55-4BC4-8ACE-0F7FEE7F0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5953</xdr:colOff>
      <xdr:row>38</xdr:row>
      <xdr:rowOff>11905</xdr:rowOff>
    </xdr:from>
    <xdr:to>
      <xdr:col>15</xdr:col>
      <xdr:colOff>65485</xdr:colOff>
      <xdr:row>58</xdr:row>
      <xdr:rowOff>121443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364ED2-9606-440E-AF2E-58B8D25FA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101201</xdr:colOff>
      <xdr:row>2</xdr:row>
      <xdr:rowOff>75010</xdr:rowOff>
    </xdr:from>
    <xdr:to>
      <xdr:col>28</xdr:col>
      <xdr:colOff>506016</xdr:colOff>
      <xdr:row>28</xdr:row>
      <xdr:rowOff>89297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F0EFAE-910B-47D2-96D0-31E6440F4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5953</xdr:colOff>
      <xdr:row>38</xdr:row>
      <xdr:rowOff>11905</xdr:rowOff>
    </xdr:from>
    <xdr:to>
      <xdr:col>15</xdr:col>
      <xdr:colOff>65485</xdr:colOff>
      <xdr:row>58</xdr:row>
      <xdr:rowOff>121443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EEB15F-FAC2-40DF-BEAB-AF25CEF7C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3F3FB-EE50-49C5-AA31-E704CF8CC948}">
  <dimension ref="A1:N78"/>
  <sheetViews>
    <sheetView tabSelected="1" zoomScale="80" zoomScaleNormal="80" workbookViewId="0">
      <selection activeCell="A30" sqref="A30"/>
    </sheetView>
  </sheetViews>
  <sheetFormatPr defaultRowHeight="15" x14ac:dyDescent="0.25"/>
  <cols>
    <col min="1" max="1" width="52" bestFit="1" customWidth="1"/>
    <col min="2" max="2" width="10.7109375" bestFit="1" customWidth="1"/>
    <col min="14" max="14" width="10.28515625" bestFit="1" customWidth="1"/>
  </cols>
  <sheetData>
    <row r="1" spans="1:14" x14ac:dyDescent="0.25">
      <c r="A1" s="1"/>
      <c r="B1" s="1"/>
      <c r="C1" s="1"/>
      <c r="D1" s="1"/>
      <c r="E1" s="1"/>
      <c r="F1" s="1"/>
    </row>
    <row r="2" spans="1:14" x14ac:dyDescent="0.25">
      <c r="A2" s="3" t="s">
        <v>14</v>
      </c>
      <c r="B2" s="4">
        <v>3.9999999999999998E-6</v>
      </c>
      <c r="C2" t="s">
        <v>15</v>
      </c>
      <c r="D2" s="1"/>
      <c r="E2" s="1"/>
      <c r="F2" s="1"/>
    </row>
    <row r="3" spans="1:14" x14ac:dyDescent="0.25">
      <c r="A3" s="3" t="s">
        <v>16</v>
      </c>
      <c r="B3" s="4">
        <v>1.9999999999999999E-7</v>
      </c>
      <c r="C3" t="s">
        <v>17</v>
      </c>
      <c r="D3" s="1"/>
      <c r="E3" s="1"/>
      <c r="F3" s="1"/>
    </row>
    <row r="4" spans="1:14" x14ac:dyDescent="0.25">
      <c r="A4" s="3"/>
      <c r="B4" s="4"/>
      <c r="D4" s="1"/>
      <c r="E4" s="1"/>
      <c r="F4" s="1"/>
    </row>
    <row r="6" spans="1:14" x14ac:dyDescent="0.25">
      <c r="A6" t="s">
        <v>3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22</v>
      </c>
      <c r="K6" s="1" t="s">
        <v>23</v>
      </c>
      <c r="L6" s="1" t="s">
        <v>2</v>
      </c>
      <c r="M6" s="1" t="s">
        <v>24</v>
      </c>
      <c r="N6" s="1" t="s">
        <v>1</v>
      </c>
    </row>
    <row r="7" spans="1:14" x14ac:dyDescent="0.25">
      <c r="A7" t="s">
        <v>4</v>
      </c>
      <c r="B7">
        <v>220</v>
      </c>
      <c r="C7" t="s">
        <v>10</v>
      </c>
      <c r="E7" s="2">
        <v>1</v>
      </c>
      <c r="F7" s="2">
        <v>0.75</v>
      </c>
      <c r="G7" s="2">
        <v>0</v>
      </c>
      <c r="H7" s="2">
        <v>0.72799999999999998</v>
      </c>
      <c r="I7" s="2">
        <v>2.1999999999999999E-2</v>
      </c>
      <c r="J7">
        <f>H7-F7</f>
        <v>-2.200000000000002E-2</v>
      </c>
      <c r="K7" s="4">
        <f>J7/$B$10</f>
        <v>-0.72814093959731596</v>
      </c>
      <c r="L7" s="6">
        <f>-K7</f>
        <v>0.72814093959731596</v>
      </c>
      <c r="M7" s="6">
        <f>L7/F7</f>
        <v>0.97085458612975462</v>
      </c>
      <c r="N7" s="7">
        <f>(F7-H7)/F7*100</f>
        <v>2.9333333333333362</v>
      </c>
    </row>
    <row r="8" spans="1:14" x14ac:dyDescent="0.25">
      <c r="B8">
        <f>B7+273.15</f>
        <v>493.15</v>
      </c>
      <c r="C8" t="s">
        <v>0</v>
      </c>
      <c r="E8" s="2">
        <v>2</v>
      </c>
      <c r="F8" s="2">
        <v>1</v>
      </c>
      <c r="G8" s="2">
        <v>0</v>
      </c>
      <c r="H8" s="2">
        <v>0.97</v>
      </c>
      <c r="I8" s="2">
        <v>2.9000000000000001E-2</v>
      </c>
      <c r="J8">
        <f t="shared" ref="J8:J11" si="0">H8-F8</f>
        <v>-3.0000000000000027E-2</v>
      </c>
      <c r="K8" s="4">
        <f t="shared" ref="K8:K11" si="1">J8/$B$10</f>
        <v>-0.9929194630872491</v>
      </c>
      <c r="L8" s="6">
        <f t="shared" ref="L8:L11" si="2">-K8</f>
        <v>0.9929194630872491</v>
      </c>
      <c r="M8" s="6">
        <f t="shared" ref="M8:M11" si="3">L8/F8</f>
        <v>0.9929194630872491</v>
      </c>
      <c r="N8" s="7">
        <f t="shared" ref="N8:N11" si="4">(F8-H8)/F8*100</f>
        <v>3.0000000000000027</v>
      </c>
    </row>
    <row r="9" spans="1:14" x14ac:dyDescent="0.25">
      <c r="A9" t="s">
        <v>18</v>
      </c>
      <c r="B9" s="4">
        <f>$B$2*B8/298</f>
        <v>6.6194630872483208E-6</v>
      </c>
      <c r="C9" t="s">
        <v>20</v>
      </c>
      <c r="E9" s="2">
        <v>3</v>
      </c>
      <c r="F9" s="2">
        <v>1.25</v>
      </c>
      <c r="G9" s="2">
        <v>0</v>
      </c>
      <c r="H9" s="2">
        <v>1.214</v>
      </c>
      <c r="I9" s="2">
        <v>3.5999999999999997E-2</v>
      </c>
      <c r="J9">
        <f t="shared" si="0"/>
        <v>-3.6000000000000032E-2</v>
      </c>
      <c r="K9" s="4">
        <f t="shared" si="1"/>
        <v>-1.1915033557046988</v>
      </c>
      <c r="L9" s="6">
        <f t="shared" si="2"/>
        <v>1.1915033557046988</v>
      </c>
      <c r="M9" s="6">
        <f t="shared" si="3"/>
        <v>0.95320268456375901</v>
      </c>
      <c r="N9" s="7">
        <f t="shared" si="4"/>
        <v>2.8800000000000026</v>
      </c>
    </row>
    <row r="10" spans="1:14" x14ac:dyDescent="0.25">
      <c r="A10" t="s">
        <v>19</v>
      </c>
      <c r="B10" s="4">
        <f>$B$3/B9</f>
        <v>3.0213930852681745E-2</v>
      </c>
      <c r="C10" t="s">
        <v>21</v>
      </c>
      <c r="E10" s="2">
        <v>4</v>
      </c>
      <c r="F10" s="2">
        <v>1.5</v>
      </c>
      <c r="G10" s="2">
        <v>0</v>
      </c>
      <c r="H10" s="2">
        <v>1.456</v>
      </c>
      <c r="I10" s="2">
        <v>4.3999999999999997E-2</v>
      </c>
      <c r="J10">
        <f t="shared" si="0"/>
        <v>-4.4000000000000039E-2</v>
      </c>
      <c r="K10" s="4">
        <f t="shared" si="1"/>
        <v>-1.4562818791946319</v>
      </c>
      <c r="L10" s="6">
        <f t="shared" si="2"/>
        <v>1.4562818791946319</v>
      </c>
      <c r="M10" s="6">
        <f t="shared" si="3"/>
        <v>0.97085458612975462</v>
      </c>
      <c r="N10" s="7">
        <f t="shared" si="4"/>
        <v>2.9333333333333362</v>
      </c>
    </row>
    <row r="11" spans="1:14" x14ac:dyDescent="0.25">
      <c r="E11" s="2">
        <v>5</v>
      </c>
      <c r="F11" s="2">
        <v>1.75</v>
      </c>
      <c r="G11" s="2">
        <v>0</v>
      </c>
      <c r="H11" s="2">
        <v>1.6990000000000001</v>
      </c>
      <c r="I11" s="2">
        <v>5.0999999999999997E-2</v>
      </c>
      <c r="J11">
        <f t="shared" si="0"/>
        <v>-5.0999999999999934E-2</v>
      </c>
      <c r="K11" s="4">
        <f t="shared" si="1"/>
        <v>-1.6879630872483198</v>
      </c>
      <c r="L11" s="6">
        <f t="shared" si="2"/>
        <v>1.6879630872483198</v>
      </c>
      <c r="M11" s="6">
        <f t="shared" si="3"/>
        <v>0.96455033557046843</v>
      </c>
      <c r="N11" s="7">
        <f t="shared" si="4"/>
        <v>2.9142857142857106</v>
      </c>
    </row>
    <row r="12" spans="1:14" x14ac:dyDescent="0.25">
      <c r="L12" s="6"/>
      <c r="M12" s="6"/>
      <c r="N12" s="4"/>
    </row>
    <row r="13" spans="1:14" x14ac:dyDescent="0.25">
      <c r="L13" s="6"/>
      <c r="M13" s="6"/>
    </row>
    <row r="14" spans="1:14" x14ac:dyDescent="0.25">
      <c r="A14" t="s">
        <v>11</v>
      </c>
      <c r="E14" s="1" t="s">
        <v>5</v>
      </c>
      <c r="F14" s="1" t="s">
        <v>6</v>
      </c>
      <c r="G14" s="1" t="s">
        <v>7</v>
      </c>
      <c r="H14" s="1" t="s">
        <v>8</v>
      </c>
      <c r="I14" s="1" t="s">
        <v>9</v>
      </c>
      <c r="J14" s="1" t="s">
        <v>22</v>
      </c>
      <c r="K14" s="1" t="s">
        <v>23</v>
      </c>
      <c r="L14" s="8" t="s">
        <v>2</v>
      </c>
      <c r="M14" s="8" t="s">
        <v>24</v>
      </c>
      <c r="N14" s="1" t="s">
        <v>1</v>
      </c>
    </row>
    <row r="15" spans="1:14" x14ac:dyDescent="0.25">
      <c r="A15" t="s">
        <v>4</v>
      </c>
      <c r="B15">
        <v>240</v>
      </c>
      <c r="C15" t="s">
        <v>10</v>
      </c>
      <c r="E15" s="2">
        <v>1</v>
      </c>
      <c r="F15" s="2">
        <v>0.75</v>
      </c>
      <c r="G15" s="2">
        <v>0</v>
      </c>
      <c r="H15" s="2">
        <v>0.71299999999999997</v>
      </c>
      <c r="I15" s="2">
        <v>3.7999999999999999E-2</v>
      </c>
      <c r="J15">
        <f>H15-F15</f>
        <v>-3.7000000000000033E-2</v>
      </c>
      <c r="K15" s="4">
        <f>J15/$B$18</f>
        <v>-1.2742651006711421</v>
      </c>
      <c r="L15" s="6">
        <f>-K15</f>
        <v>1.2742651006711421</v>
      </c>
      <c r="M15" s="6">
        <f>L15/F15</f>
        <v>1.6990201342281894</v>
      </c>
      <c r="N15" s="7">
        <f>(F15-H15)/F15*100</f>
        <v>4.9333333333333371</v>
      </c>
    </row>
    <row r="16" spans="1:14" x14ac:dyDescent="0.25">
      <c r="B16">
        <f>B15+273.15</f>
        <v>513.15</v>
      </c>
      <c r="C16" t="s">
        <v>0</v>
      </c>
      <c r="E16" s="2">
        <v>2</v>
      </c>
      <c r="F16" s="2">
        <v>1</v>
      </c>
      <c r="G16" s="2">
        <v>0</v>
      </c>
      <c r="H16" s="2">
        <v>0.95</v>
      </c>
      <c r="I16" s="2">
        <v>0.05</v>
      </c>
      <c r="J16">
        <f t="shared" ref="J16:J19" si="5">H16-F16</f>
        <v>-5.0000000000000044E-2</v>
      </c>
      <c r="K16" s="4">
        <f t="shared" ref="K16:K19" si="6">J16/$B$18</f>
        <v>-1.7219798657718137</v>
      </c>
      <c r="L16" s="6">
        <f t="shared" ref="L16:L19" si="7">-K16</f>
        <v>1.7219798657718137</v>
      </c>
      <c r="M16" s="6">
        <f t="shared" ref="M16:M19" si="8">L16/F16</f>
        <v>1.7219798657718137</v>
      </c>
      <c r="N16" s="7">
        <f t="shared" ref="N16:N19" si="9">(F16-H16)/F16*100</f>
        <v>5.0000000000000044</v>
      </c>
    </row>
    <row r="17" spans="1:14" x14ac:dyDescent="0.25">
      <c r="A17" t="s">
        <v>18</v>
      </c>
      <c r="B17" s="4">
        <f>$B$2*B16/298</f>
        <v>6.8879194630872483E-6</v>
      </c>
      <c r="C17" t="s">
        <v>20</v>
      </c>
      <c r="E17" s="2">
        <v>3</v>
      </c>
      <c r="F17" s="2">
        <v>1.25</v>
      </c>
      <c r="G17" s="2">
        <v>0</v>
      </c>
      <c r="H17" s="2">
        <v>1.1879999999999999</v>
      </c>
      <c r="I17" s="2">
        <v>6.2E-2</v>
      </c>
      <c r="J17">
        <f t="shared" si="5"/>
        <v>-6.2000000000000055E-2</v>
      </c>
      <c r="K17" s="4">
        <f t="shared" si="6"/>
        <v>-2.135255033557049</v>
      </c>
      <c r="L17" s="6">
        <f t="shared" si="7"/>
        <v>2.135255033557049</v>
      </c>
      <c r="M17" s="6">
        <f t="shared" si="8"/>
        <v>1.7082040268456393</v>
      </c>
      <c r="N17" s="7">
        <f t="shared" si="9"/>
        <v>4.9600000000000044</v>
      </c>
    </row>
    <row r="18" spans="1:14" x14ac:dyDescent="0.25">
      <c r="A18" t="s">
        <v>19</v>
      </c>
      <c r="B18" s="4">
        <f>$B$3/B17</f>
        <v>2.9036344148884341E-2</v>
      </c>
      <c r="C18" t="s">
        <v>21</v>
      </c>
      <c r="E18" s="2">
        <v>4</v>
      </c>
      <c r="F18" s="2">
        <v>1.5</v>
      </c>
      <c r="G18" s="2">
        <v>0</v>
      </c>
      <c r="H18" s="2">
        <v>1.425</v>
      </c>
      <c r="I18" s="2">
        <v>7.4999999999999997E-2</v>
      </c>
      <c r="J18">
        <f t="shared" si="5"/>
        <v>-7.4999999999999956E-2</v>
      </c>
      <c r="K18" s="4">
        <f t="shared" si="6"/>
        <v>-2.5829697986577167</v>
      </c>
      <c r="L18" s="6">
        <f t="shared" si="7"/>
        <v>2.5829697986577167</v>
      </c>
      <c r="M18" s="6">
        <f t="shared" si="8"/>
        <v>1.7219798657718111</v>
      </c>
      <c r="N18" s="7">
        <f t="shared" si="9"/>
        <v>4.9999999999999964</v>
      </c>
    </row>
    <row r="19" spans="1:14" x14ac:dyDescent="0.25">
      <c r="E19" s="2">
        <v>5</v>
      </c>
      <c r="F19" s="2">
        <v>1.75</v>
      </c>
      <c r="G19" s="2">
        <v>0</v>
      </c>
      <c r="H19" s="2">
        <v>1.663</v>
      </c>
      <c r="I19" s="2">
        <v>8.6999999999999994E-2</v>
      </c>
      <c r="J19">
        <f t="shared" si="5"/>
        <v>-8.6999999999999966E-2</v>
      </c>
      <c r="K19" s="4">
        <f t="shared" si="6"/>
        <v>-2.9962449664429518</v>
      </c>
      <c r="L19" s="6">
        <f t="shared" si="7"/>
        <v>2.9962449664429518</v>
      </c>
      <c r="M19" s="6">
        <f t="shared" si="8"/>
        <v>1.7121399808245439</v>
      </c>
      <c r="N19" s="7">
        <f t="shared" si="9"/>
        <v>4.9714285714285698</v>
      </c>
    </row>
    <row r="20" spans="1:14" x14ac:dyDescent="0.25">
      <c r="L20" s="6"/>
      <c r="M20" s="6"/>
      <c r="N20" s="4"/>
    </row>
    <row r="21" spans="1:14" x14ac:dyDescent="0.25">
      <c r="L21" s="6"/>
      <c r="M21" s="6"/>
    </row>
    <row r="22" spans="1:14" x14ac:dyDescent="0.25">
      <c r="A22" t="s">
        <v>12</v>
      </c>
      <c r="E22" s="1" t="s">
        <v>5</v>
      </c>
      <c r="F22" s="1" t="s">
        <v>6</v>
      </c>
      <c r="G22" s="1" t="s">
        <v>7</v>
      </c>
      <c r="H22" s="1" t="s">
        <v>8</v>
      </c>
      <c r="I22" s="1" t="s">
        <v>9</v>
      </c>
      <c r="J22" s="1" t="s">
        <v>22</v>
      </c>
      <c r="K22" s="1" t="s">
        <v>23</v>
      </c>
      <c r="L22" s="8" t="s">
        <v>2</v>
      </c>
      <c r="M22" s="8" t="s">
        <v>24</v>
      </c>
      <c r="N22" s="1" t="s">
        <v>1</v>
      </c>
    </row>
    <row r="23" spans="1:14" x14ac:dyDescent="0.25">
      <c r="A23" t="s">
        <v>4</v>
      </c>
      <c r="B23">
        <v>240</v>
      </c>
      <c r="C23" t="s">
        <v>10</v>
      </c>
      <c r="E23" s="2">
        <v>1</v>
      </c>
      <c r="F23" s="2">
        <v>1</v>
      </c>
      <c r="G23" s="2">
        <v>0.25</v>
      </c>
      <c r="H23" s="2">
        <v>0.95</v>
      </c>
      <c r="I23" s="2">
        <v>0.3</v>
      </c>
      <c r="J23">
        <f>H23-F23</f>
        <v>-5.0000000000000044E-2</v>
      </c>
      <c r="K23" s="4">
        <f>J23/$B$26</f>
        <v>-1.7219798657718137</v>
      </c>
      <c r="L23" s="6">
        <f>-K23</f>
        <v>1.7219798657718137</v>
      </c>
      <c r="M23" s="6">
        <f>L23/F23</f>
        <v>1.7219798657718137</v>
      </c>
      <c r="N23">
        <f>(F23-H23)/F23*100</f>
        <v>5.0000000000000044</v>
      </c>
    </row>
    <row r="24" spans="1:14" x14ac:dyDescent="0.25">
      <c r="B24">
        <f>B23+273.15</f>
        <v>513.15</v>
      </c>
      <c r="C24" t="s">
        <v>0</v>
      </c>
      <c r="E24" s="2">
        <v>2</v>
      </c>
      <c r="F24" s="2">
        <v>1</v>
      </c>
      <c r="G24" s="2">
        <v>0.5</v>
      </c>
      <c r="H24" s="2">
        <v>0.95</v>
      </c>
      <c r="I24" s="2">
        <v>0.55000000000000004</v>
      </c>
      <c r="J24">
        <f t="shared" ref="J24:J27" si="10">H24-F24</f>
        <v>-5.0000000000000044E-2</v>
      </c>
      <c r="K24" s="4">
        <f t="shared" ref="K24:K27" si="11">J24/$B$26</f>
        <v>-1.7219798657718137</v>
      </c>
      <c r="L24" s="6">
        <f t="shared" ref="L24:L27" si="12">-K24</f>
        <v>1.7219798657718137</v>
      </c>
      <c r="M24" s="6">
        <f t="shared" ref="M24:M27" si="13">L24/F24</f>
        <v>1.7219798657718137</v>
      </c>
      <c r="N24">
        <f t="shared" ref="N24:N27" si="14">(F24-H24)/F24*100</f>
        <v>5.0000000000000044</v>
      </c>
    </row>
    <row r="25" spans="1:14" x14ac:dyDescent="0.25">
      <c r="A25" t="s">
        <v>18</v>
      </c>
      <c r="B25" s="4">
        <f>$B$2*B24/298</f>
        <v>6.8879194630872483E-6</v>
      </c>
      <c r="C25" t="s">
        <v>20</v>
      </c>
      <c r="E25" s="2">
        <v>3</v>
      </c>
      <c r="F25" s="2">
        <v>1</v>
      </c>
      <c r="G25" s="2">
        <v>0.75</v>
      </c>
      <c r="H25" s="2">
        <v>0.95</v>
      </c>
      <c r="I25" s="2">
        <v>0.8</v>
      </c>
      <c r="J25">
        <f t="shared" si="10"/>
        <v>-5.0000000000000044E-2</v>
      </c>
      <c r="K25" s="4">
        <f t="shared" si="11"/>
        <v>-1.7219798657718137</v>
      </c>
      <c r="L25" s="6">
        <f t="shared" si="12"/>
        <v>1.7219798657718137</v>
      </c>
      <c r="M25" s="6">
        <f t="shared" si="13"/>
        <v>1.7219798657718137</v>
      </c>
      <c r="N25">
        <f t="shared" si="14"/>
        <v>5.0000000000000044</v>
      </c>
    </row>
    <row r="26" spans="1:14" x14ac:dyDescent="0.25">
      <c r="A26" t="s">
        <v>19</v>
      </c>
      <c r="B26" s="4">
        <f>$B$3/B25</f>
        <v>2.9036344148884341E-2</v>
      </c>
      <c r="C26" t="s">
        <v>21</v>
      </c>
      <c r="E26" s="2">
        <v>4</v>
      </c>
      <c r="F26" s="2">
        <v>1</v>
      </c>
      <c r="G26" s="2">
        <v>1</v>
      </c>
      <c r="H26" s="2">
        <v>0.95</v>
      </c>
      <c r="I26" s="2">
        <v>1.05</v>
      </c>
      <c r="J26">
        <f t="shared" si="10"/>
        <v>-5.0000000000000044E-2</v>
      </c>
      <c r="K26" s="4">
        <f t="shared" si="11"/>
        <v>-1.7219798657718137</v>
      </c>
      <c r="L26" s="6">
        <f t="shared" si="12"/>
        <v>1.7219798657718137</v>
      </c>
      <c r="M26" s="6">
        <f t="shared" si="13"/>
        <v>1.7219798657718137</v>
      </c>
      <c r="N26">
        <f t="shared" si="14"/>
        <v>5.0000000000000044</v>
      </c>
    </row>
    <row r="27" spans="1:14" x14ac:dyDescent="0.25">
      <c r="E27" s="2">
        <v>5</v>
      </c>
      <c r="F27" s="2">
        <v>1</v>
      </c>
      <c r="G27" s="2">
        <v>1.25</v>
      </c>
      <c r="H27" s="2">
        <v>0.95</v>
      </c>
      <c r="I27" s="2">
        <v>1.3</v>
      </c>
      <c r="J27">
        <f t="shared" si="10"/>
        <v>-5.0000000000000044E-2</v>
      </c>
      <c r="K27" s="4">
        <f t="shared" si="11"/>
        <v>-1.7219798657718137</v>
      </c>
      <c r="L27" s="6">
        <f t="shared" si="12"/>
        <v>1.7219798657718137</v>
      </c>
      <c r="M27" s="6">
        <f t="shared" si="13"/>
        <v>1.7219798657718137</v>
      </c>
      <c r="N27">
        <f t="shared" si="14"/>
        <v>5.0000000000000044</v>
      </c>
    </row>
    <row r="28" spans="1:14" x14ac:dyDescent="0.25">
      <c r="L28" s="6"/>
      <c r="M28" s="6"/>
      <c r="N28" s="4"/>
    </row>
    <row r="29" spans="1:14" x14ac:dyDescent="0.25">
      <c r="L29" s="6"/>
      <c r="M29" s="6"/>
    </row>
    <row r="30" spans="1:14" x14ac:dyDescent="0.25">
      <c r="A30" t="s">
        <v>13</v>
      </c>
      <c r="E30" s="1" t="s">
        <v>5</v>
      </c>
      <c r="F30" s="1" t="s">
        <v>6</v>
      </c>
      <c r="G30" s="1" t="s">
        <v>7</v>
      </c>
      <c r="H30" s="1" t="s">
        <v>8</v>
      </c>
      <c r="I30" s="1" t="s">
        <v>9</v>
      </c>
      <c r="J30" s="1" t="s">
        <v>22</v>
      </c>
      <c r="K30" s="1" t="s">
        <v>23</v>
      </c>
      <c r="L30" s="8" t="s">
        <v>2</v>
      </c>
      <c r="M30" s="8" t="s">
        <v>24</v>
      </c>
      <c r="N30" s="1" t="s">
        <v>1</v>
      </c>
    </row>
    <row r="31" spans="1:14" x14ac:dyDescent="0.25">
      <c r="A31" t="s">
        <v>4</v>
      </c>
      <c r="B31">
        <v>260</v>
      </c>
      <c r="C31" t="s">
        <v>10</v>
      </c>
      <c r="E31" s="2">
        <v>1</v>
      </c>
      <c r="F31" s="2">
        <v>0.75</v>
      </c>
      <c r="G31" s="2">
        <v>0</v>
      </c>
      <c r="H31" s="2">
        <v>0.68899999999999995</v>
      </c>
      <c r="I31" s="2">
        <v>6.0999999999999999E-2</v>
      </c>
      <c r="J31">
        <f>H31-F31</f>
        <v>-6.1000000000000054E-2</v>
      </c>
      <c r="K31" s="4">
        <f>J31/$B$34</f>
        <v>-2.1826946308724851</v>
      </c>
      <c r="L31" s="6">
        <f>-K31</f>
        <v>2.1826946308724851</v>
      </c>
      <c r="M31" s="6">
        <f>L31/F31</f>
        <v>2.9102595078299802</v>
      </c>
      <c r="N31" s="7">
        <f>(F31-H31)/F31*100</f>
        <v>8.1333333333333417</v>
      </c>
    </row>
    <row r="32" spans="1:14" x14ac:dyDescent="0.25">
      <c r="B32">
        <f>B31+273.15</f>
        <v>533.15</v>
      </c>
      <c r="C32" t="s">
        <v>0</v>
      </c>
      <c r="E32" s="2">
        <v>2</v>
      </c>
      <c r="F32" s="2">
        <v>1</v>
      </c>
      <c r="G32" s="2">
        <v>0</v>
      </c>
      <c r="H32" s="2">
        <v>0.91800000000000004</v>
      </c>
      <c r="I32" s="2">
        <v>8.2000000000000003E-2</v>
      </c>
      <c r="J32">
        <f t="shared" ref="J32:J35" si="15">H32-F32</f>
        <v>-8.1999999999999962E-2</v>
      </c>
      <c r="K32" s="4">
        <f t="shared" ref="K32:K35" si="16">J32/$B$34</f>
        <v>-2.9341140939597299</v>
      </c>
      <c r="L32" s="6">
        <f t="shared" ref="L32:L35" si="17">-K32</f>
        <v>2.9341140939597299</v>
      </c>
      <c r="M32" s="6">
        <f t="shared" ref="M32:M35" si="18">L32/F32</f>
        <v>2.9341140939597299</v>
      </c>
      <c r="N32" s="7">
        <f t="shared" ref="N32:N35" si="19">(F32-H32)/F32*100</f>
        <v>8.1999999999999957</v>
      </c>
    </row>
    <row r="33" spans="1:14" x14ac:dyDescent="0.25">
      <c r="A33" t="s">
        <v>18</v>
      </c>
      <c r="B33" s="4">
        <f>$B$2*B32/298</f>
        <v>7.1563758389261734E-6</v>
      </c>
      <c r="C33" t="s">
        <v>20</v>
      </c>
      <c r="E33" s="2">
        <v>3</v>
      </c>
      <c r="F33" s="2">
        <v>1.25</v>
      </c>
      <c r="G33" s="2">
        <v>0</v>
      </c>
      <c r="H33" s="2">
        <v>1.1479999999999999</v>
      </c>
      <c r="I33" s="2">
        <v>0.10199999999999999</v>
      </c>
      <c r="J33">
        <f t="shared" si="15"/>
        <v>-0.10200000000000009</v>
      </c>
      <c r="K33" s="4">
        <f t="shared" si="16"/>
        <v>-3.6497516778523522</v>
      </c>
      <c r="L33" s="6">
        <f t="shared" si="17"/>
        <v>3.6497516778523522</v>
      </c>
      <c r="M33" s="6">
        <f t="shared" si="18"/>
        <v>2.9198013422818816</v>
      </c>
      <c r="N33" s="7">
        <f t="shared" si="19"/>
        <v>8.1600000000000072</v>
      </c>
    </row>
    <row r="34" spans="1:14" x14ac:dyDescent="0.25">
      <c r="A34" t="s">
        <v>19</v>
      </c>
      <c r="B34" s="4">
        <f>$B$3/B33</f>
        <v>2.7947106817968678E-2</v>
      </c>
      <c r="C34" t="s">
        <v>21</v>
      </c>
      <c r="E34" s="2">
        <v>4</v>
      </c>
      <c r="F34" s="2">
        <v>1.5</v>
      </c>
      <c r="G34" s="2">
        <v>0</v>
      </c>
      <c r="H34" s="2">
        <v>1.377</v>
      </c>
      <c r="I34" s="2">
        <v>0.123</v>
      </c>
      <c r="J34">
        <f t="shared" si="15"/>
        <v>-0.123</v>
      </c>
      <c r="K34" s="4">
        <f t="shared" si="16"/>
        <v>-4.4011711409395966</v>
      </c>
      <c r="L34" s="6">
        <f t="shared" si="17"/>
        <v>4.4011711409395966</v>
      </c>
      <c r="M34" s="6">
        <f t="shared" si="18"/>
        <v>2.9341140939597312</v>
      </c>
      <c r="N34" s="7">
        <f t="shared" si="19"/>
        <v>8.2000000000000011</v>
      </c>
    </row>
    <row r="35" spans="1:14" x14ac:dyDescent="0.25">
      <c r="E35" s="2">
        <v>5</v>
      </c>
      <c r="F35" s="2">
        <v>1.75</v>
      </c>
      <c r="G35" s="2">
        <v>0</v>
      </c>
      <c r="H35" s="2">
        <v>1.607</v>
      </c>
      <c r="I35" s="2">
        <v>0.14299999999999999</v>
      </c>
      <c r="J35">
        <f t="shared" si="15"/>
        <v>-0.14300000000000002</v>
      </c>
      <c r="K35" s="4">
        <f t="shared" si="16"/>
        <v>-5.1168087248322154</v>
      </c>
      <c r="L35" s="6">
        <f t="shared" si="17"/>
        <v>5.1168087248322154</v>
      </c>
      <c r="M35" s="6">
        <f t="shared" si="18"/>
        <v>2.9238906999041232</v>
      </c>
      <c r="N35" s="7">
        <f t="shared" si="19"/>
        <v>8.1714285714285726</v>
      </c>
    </row>
    <row r="36" spans="1:14" x14ac:dyDescent="0.25">
      <c r="N36" s="4"/>
    </row>
    <row r="39" spans="1:14" x14ac:dyDescent="0.25">
      <c r="A39" t="s">
        <v>31</v>
      </c>
      <c r="B39" t="s">
        <v>25</v>
      </c>
      <c r="C39" t="s">
        <v>26</v>
      </c>
      <c r="D39" s="5" t="s">
        <v>27</v>
      </c>
    </row>
    <row r="40" spans="1:14" x14ac:dyDescent="0.25">
      <c r="A40">
        <v>493.15</v>
      </c>
      <c r="B40" s="6">
        <v>0.9879</v>
      </c>
      <c r="C40" s="6">
        <f>LN(B40)</f>
        <v>-1.2173800931708762E-2</v>
      </c>
      <c r="D40">
        <f>-1/A40</f>
        <v>-2.0277805941397143E-3</v>
      </c>
    </row>
    <row r="41" spans="1:14" x14ac:dyDescent="0.25">
      <c r="A41">
        <v>513.15</v>
      </c>
      <c r="B41" s="6">
        <v>1.7562</v>
      </c>
      <c r="C41" s="6">
        <f t="shared" ref="C41:C42" si="20">LN(B41)</f>
        <v>0.56315238394375811</v>
      </c>
      <c r="D41">
        <f t="shared" ref="D41:D42" si="21">-1/A41</f>
        <v>-1.948747929455325E-3</v>
      </c>
    </row>
    <row r="42" spans="1:14" x14ac:dyDescent="0.25">
      <c r="A42">
        <v>533.15</v>
      </c>
      <c r="B42" s="6">
        <v>3.0505</v>
      </c>
      <c r="C42" s="6">
        <f t="shared" si="20"/>
        <v>1.1153055116097701</v>
      </c>
      <c r="D42">
        <f t="shared" si="21"/>
        <v>-1.8756447528838038E-3</v>
      </c>
    </row>
    <row r="46" spans="1:14" x14ac:dyDescent="0.25">
      <c r="A46" t="s">
        <v>28</v>
      </c>
      <c r="B46" s="6">
        <v>7409.2</v>
      </c>
    </row>
    <row r="47" spans="1:14" x14ac:dyDescent="0.25">
      <c r="A47" t="s">
        <v>29</v>
      </c>
      <c r="B47" s="6">
        <v>15.009</v>
      </c>
    </row>
    <row r="48" spans="1:14" x14ac:dyDescent="0.25">
      <c r="A48" t="s">
        <v>30</v>
      </c>
      <c r="B48" s="4">
        <f>EXP(B47)</f>
        <v>3298571.3221088354</v>
      </c>
    </row>
    <row r="49" spans="2:2" x14ac:dyDescent="0.25">
      <c r="B49" s="4"/>
    </row>
    <row r="78" spans="2:2" x14ac:dyDescent="0.25">
      <c r="B78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36F4D-CDEA-4000-872D-AF4AB51AB1D8}">
  <dimension ref="A1:N78"/>
  <sheetViews>
    <sheetView topLeftCell="A25" zoomScale="120" zoomScaleNormal="120" workbookViewId="0">
      <selection activeCell="B46" sqref="B46"/>
    </sheetView>
  </sheetViews>
  <sheetFormatPr defaultRowHeight="15" x14ac:dyDescent="0.25"/>
  <cols>
    <col min="1" max="1" width="52" bestFit="1" customWidth="1"/>
    <col min="2" max="2" width="10.7109375" bestFit="1" customWidth="1"/>
    <col min="14" max="14" width="10.28515625" bestFit="1" customWidth="1"/>
  </cols>
  <sheetData>
    <row r="1" spans="1:14" x14ac:dyDescent="0.25">
      <c r="A1" s="1"/>
      <c r="B1" s="1"/>
      <c r="C1" s="1"/>
      <c r="D1" s="1"/>
      <c r="E1" s="1"/>
      <c r="F1" s="1"/>
    </row>
    <row r="2" spans="1:14" x14ac:dyDescent="0.25">
      <c r="A2" s="3" t="s">
        <v>14</v>
      </c>
      <c r="B2" s="4">
        <v>3.0000000000000001E-6</v>
      </c>
      <c r="C2" t="s">
        <v>15</v>
      </c>
      <c r="D2" s="1"/>
      <c r="E2" s="1"/>
      <c r="F2" s="1"/>
    </row>
    <row r="3" spans="1:14" x14ac:dyDescent="0.25">
      <c r="A3" s="3" t="s">
        <v>16</v>
      </c>
      <c r="B3" s="4">
        <v>1.18E-7</v>
      </c>
      <c r="C3" t="s">
        <v>17</v>
      </c>
      <c r="D3" s="1"/>
      <c r="E3" s="1"/>
      <c r="F3" s="1"/>
    </row>
    <row r="4" spans="1:14" x14ac:dyDescent="0.25">
      <c r="A4" s="3" t="s">
        <v>32</v>
      </c>
      <c r="B4" s="4">
        <v>0.4</v>
      </c>
      <c r="D4" s="1"/>
      <c r="E4" s="1"/>
      <c r="F4" s="1"/>
    </row>
    <row r="6" spans="1:14" x14ac:dyDescent="0.25">
      <c r="A6" t="s">
        <v>3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22</v>
      </c>
      <c r="K6" s="1" t="s">
        <v>23</v>
      </c>
      <c r="L6" s="1" t="s">
        <v>2</v>
      </c>
      <c r="M6" s="1" t="s">
        <v>24</v>
      </c>
      <c r="N6" s="1" t="s">
        <v>1</v>
      </c>
    </row>
    <row r="7" spans="1:14" x14ac:dyDescent="0.25">
      <c r="A7" t="s">
        <v>4</v>
      </c>
      <c r="B7">
        <v>220</v>
      </c>
      <c r="C7" t="s">
        <v>10</v>
      </c>
      <c r="E7" s="2">
        <v>1</v>
      </c>
      <c r="F7" s="2">
        <v>0.75</v>
      </c>
      <c r="G7" s="2">
        <v>0</v>
      </c>
      <c r="H7" s="2">
        <v>0.72799999999999998</v>
      </c>
      <c r="I7" s="2">
        <v>2.1999999999999999E-2</v>
      </c>
      <c r="J7">
        <f>H7-F7</f>
        <v>-2.200000000000002E-2</v>
      </c>
      <c r="K7" s="4">
        <f>J7/$B$10</f>
        <v>-0.92560288931862222</v>
      </c>
      <c r="L7" s="6">
        <f>-K7/(1-$B$4)</f>
        <v>1.5426714821977037</v>
      </c>
      <c r="M7" s="6">
        <f>L7/F7</f>
        <v>2.0568953095969382</v>
      </c>
      <c r="N7" s="7">
        <f>(F7-H7)/F7*100</f>
        <v>2.9333333333333362</v>
      </c>
    </row>
    <row r="8" spans="1:14" x14ac:dyDescent="0.25">
      <c r="B8">
        <f>B7+273.15</f>
        <v>493.15</v>
      </c>
      <c r="C8" t="s">
        <v>0</v>
      </c>
      <c r="E8" s="2">
        <v>2</v>
      </c>
      <c r="F8" s="2">
        <v>1</v>
      </c>
      <c r="G8" s="2">
        <v>0</v>
      </c>
      <c r="H8" s="2">
        <v>0.97</v>
      </c>
      <c r="I8" s="2">
        <v>2.9000000000000001E-2</v>
      </c>
      <c r="J8">
        <f t="shared" ref="J8:J11" si="0">H8-F8</f>
        <v>-3.0000000000000027E-2</v>
      </c>
      <c r="K8" s="4">
        <f t="shared" ref="K8:K11" si="1">J8/$B$10</f>
        <v>-1.2621857581617575</v>
      </c>
      <c r="L8" s="6">
        <f t="shared" ref="L8:L11" si="2">-K8/(1-$B$4)</f>
        <v>2.1036429302695958</v>
      </c>
      <c r="M8" s="6">
        <f t="shared" ref="M8:M11" si="3">L8/F8</f>
        <v>2.1036429302695958</v>
      </c>
      <c r="N8" s="7">
        <f t="shared" ref="N8:N11" si="4">(F8-H8)/F8*100</f>
        <v>3.0000000000000027</v>
      </c>
    </row>
    <row r="9" spans="1:14" x14ac:dyDescent="0.25">
      <c r="A9" t="s">
        <v>18</v>
      </c>
      <c r="B9" s="4">
        <f>$B$2*B8/298</f>
        <v>4.9645973154362418E-6</v>
      </c>
      <c r="C9" t="s">
        <v>20</v>
      </c>
      <c r="E9" s="2">
        <v>3</v>
      </c>
      <c r="F9" s="2">
        <v>1.25</v>
      </c>
      <c r="G9" s="2">
        <v>0</v>
      </c>
      <c r="H9" s="2">
        <v>1.214</v>
      </c>
      <c r="I9" s="2">
        <v>3.5999999999999997E-2</v>
      </c>
      <c r="J9">
        <f t="shared" si="0"/>
        <v>-3.6000000000000032E-2</v>
      </c>
      <c r="K9" s="4">
        <f t="shared" si="1"/>
        <v>-1.5146229097941091</v>
      </c>
      <c r="L9" s="6">
        <f t="shared" si="2"/>
        <v>2.5243715163235154</v>
      </c>
      <c r="M9" s="6">
        <f t="shared" si="3"/>
        <v>2.0194972130588122</v>
      </c>
      <c r="N9" s="7">
        <f t="shared" si="4"/>
        <v>2.8800000000000026</v>
      </c>
    </row>
    <row r="10" spans="1:14" x14ac:dyDescent="0.25">
      <c r="A10" t="s">
        <v>19</v>
      </c>
      <c r="B10" s="4">
        <f>$B$3/B9</f>
        <v>2.3768292270776301E-2</v>
      </c>
      <c r="C10" t="s">
        <v>21</v>
      </c>
      <c r="E10" s="2">
        <v>4</v>
      </c>
      <c r="F10" s="2">
        <v>1.5</v>
      </c>
      <c r="G10" s="2">
        <v>0</v>
      </c>
      <c r="H10" s="2">
        <v>1.456</v>
      </c>
      <c r="I10" s="2">
        <v>4.3999999999999997E-2</v>
      </c>
      <c r="J10">
        <f t="shared" si="0"/>
        <v>-4.4000000000000039E-2</v>
      </c>
      <c r="K10" s="4">
        <f t="shared" si="1"/>
        <v>-1.8512057786372444</v>
      </c>
      <c r="L10" s="6">
        <f t="shared" si="2"/>
        <v>3.0853429643954073</v>
      </c>
      <c r="M10" s="6">
        <f t="shared" si="3"/>
        <v>2.0568953095969382</v>
      </c>
      <c r="N10" s="7">
        <f t="shared" si="4"/>
        <v>2.9333333333333362</v>
      </c>
    </row>
    <row r="11" spans="1:14" x14ac:dyDescent="0.25">
      <c r="E11" s="2">
        <v>5</v>
      </c>
      <c r="F11" s="2">
        <v>1.75</v>
      </c>
      <c r="G11" s="2">
        <v>0</v>
      </c>
      <c r="H11" s="2">
        <v>1.6990000000000001</v>
      </c>
      <c r="I11" s="2">
        <v>5.0999999999999997E-2</v>
      </c>
      <c r="J11">
        <f t="shared" si="0"/>
        <v>-5.0999999999999934E-2</v>
      </c>
      <c r="K11" s="4">
        <f t="shared" si="1"/>
        <v>-2.1457157888749832</v>
      </c>
      <c r="L11" s="6">
        <f t="shared" si="2"/>
        <v>3.5761929814583056</v>
      </c>
      <c r="M11" s="6">
        <f t="shared" si="3"/>
        <v>2.043538846547603</v>
      </c>
      <c r="N11" s="7">
        <f t="shared" si="4"/>
        <v>2.9142857142857106</v>
      </c>
    </row>
    <row r="12" spans="1:14" x14ac:dyDescent="0.25">
      <c r="L12" s="6"/>
      <c r="M12" s="6"/>
      <c r="N12" s="4"/>
    </row>
    <row r="13" spans="1:14" x14ac:dyDescent="0.25">
      <c r="L13" s="6"/>
      <c r="M13" s="6"/>
    </row>
    <row r="14" spans="1:14" x14ac:dyDescent="0.25">
      <c r="A14" t="s">
        <v>11</v>
      </c>
      <c r="E14" s="1" t="s">
        <v>5</v>
      </c>
      <c r="F14" s="1" t="s">
        <v>6</v>
      </c>
      <c r="G14" s="1" t="s">
        <v>7</v>
      </c>
      <c r="H14" s="1" t="s">
        <v>8</v>
      </c>
      <c r="I14" s="1" t="s">
        <v>9</v>
      </c>
      <c r="J14" s="1" t="s">
        <v>22</v>
      </c>
      <c r="K14" s="1" t="s">
        <v>23</v>
      </c>
      <c r="L14" s="8" t="s">
        <v>2</v>
      </c>
      <c r="M14" s="8" t="s">
        <v>24</v>
      </c>
      <c r="N14" s="1" t="s">
        <v>1</v>
      </c>
    </row>
    <row r="15" spans="1:14" x14ac:dyDescent="0.25">
      <c r="A15" t="s">
        <v>4</v>
      </c>
      <c r="B15">
        <v>240</v>
      </c>
      <c r="C15" t="s">
        <v>10</v>
      </c>
      <c r="E15" s="2">
        <v>1</v>
      </c>
      <c r="F15" s="2">
        <v>0.75</v>
      </c>
      <c r="G15" s="2">
        <v>0</v>
      </c>
      <c r="H15" s="2">
        <v>0.71299999999999997</v>
      </c>
      <c r="I15" s="2">
        <v>3.7999999999999999E-2</v>
      </c>
      <c r="J15">
        <f>H15-F15</f>
        <v>-3.7000000000000033E-2</v>
      </c>
      <c r="K15" s="4">
        <f>J15/$B$18</f>
        <v>-1.6198285178022993</v>
      </c>
      <c r="L15" s="6">
        <f>-K15/(1-$B$4)</f>
        <v>2.6997141963371658</v>
      </c>
      <c r="M15" s="6">
        <f>L15/F15</f>
        <v>3.5996189284495546</v>
      </c>
      <c r="N15" s="7">
        <f>(F15-H15)/F15*100</f>
        <v>4.9333333333333371</v>
      </c>
    </row>
    <row r="16" spans="1:14" x14ac:dyDescent="0.25">
      <c r="B16">
        <f>B15+273.15</f>
        <v>513.15</v>
      </c>
      <c r="C16" t="s">
        <v>0</v>
      </c>
      <c r="E16" s="2">
        <v>2</v>
      </c>
      <c r="F16" s="2">
        <v>1</v>
      </c>
      <c r="G16" s="2">
        <v>0</v>
      </c>
      <c r="H16" s="2">
        <v>0.95</v>
      </c>
      <c r="I16" s="2">
        <v>0.05</v>
      </c>
      <c r="J16">
        <f t="shared" ref="J16:J19" si="5">H16-F16</f>
        <v>-5.0000000000000044E-2</v>
      </c>
      <c r="K16" s="4">
        <f t="shared" ref="K16:K19" si="6">J16/$B$18</f>
        <v>-2.1889574564895935</v>
      </c>
      <c r="L16" s="6">
        <f t="shared" ref="L16:L19" si="7">-K16/(1-$B$4)</f>
        <v>3.6482624274826558</v>
      </c>
      <c r="M16" s="6">
        <f t="shared" ref="M16:M19" si="8">L16/F16</f>
        <v>3.6482624274826558</v>
      </c>
      <c r="N16" s="7">
        <f t="shared" ref="N16:N19" si="9">(F16-H16)/F16*100</f>
        <v>5.0000000000000044</v>
      </c>
    </row>
    <row r="17" spans="1:14" x14ac:dyDescent="0.25">
      <c r="A17" t="s">
        <v>18</v>
      </c>
      <c r="B17" s="4">
        <f>$B$2*B16/298</f>
        <v>5.1659395973154363E-6</v>
      </c>
      <c r="C17" t="s">
        <v>20</v>
      </c>
      <c r="E17" s="2">
        <v>3</v>
      </c>
      <c r="F17" s="2">
        <v>1.25</v>
      </c>
      <c r="G17" s="2">
        <v>0</v>
      </c>
      <c r="H17" s="2">
        <v>1.1879999999999999</v>
      </c>
      <c r="I17" s="2">
        <v>6.2E-2</v>
      </c>
      <c r="J17">
        <f t="shared" si="5"/>
        <v>-6.2000000000000055E-2</v>
      </c>
      <c r="K17" s="4">
        <f t="shared" si="6"/>
        <v>-2.7143072460470963</v>
      </c>
      <c r="L17" s="6">
        <f t="shared" si="7"/>
        <v>4.5238454100784944</v>
      </c>
      <c r="M17" s="6">
        <f t="shared" si="8"/>
        <v>3.6190763280627953</v>
      </c>
      <c r="N17" s="7">
        <f t="shared" si="9"/>
        <v>4.9600000000000044</v>
      </c>
    </row>
    <row r="18" spans="1:14" x14ac:dyDescent="0.25">
      <c r="A18" t="s">
        <v>19</v>
      </c>
      <c r="B18" s="4">
        <f>$B$3/B17</f>
        <v>2.2841924063789015E-2</v>
      </c>
      <c r="C18" t="s">
        <v>21</v>
      </c>
      <c r="E18" s="2">
        <v>4</v>
      </c>
      <c r="F18" s="2">
        <v>1.5</v>
      </c>
      <c r="G18" s="2">
        <v>0</v>
      </c>
      <c r="H18" s="2">
        <v>1.425</v>
      </c>
      <c r="I18" s="2">
        <v>7.4999999999999997E-2</v>
      </c>
      <c r="J18">
        <f t="shared" si="5"/>
        <v>-7.4999999999999956E-2</v>
      </c>
      <c r="K18" s="4">
        <f t="shared" si="6"/>
        <v>-3.2834361847343856</v>
      </c>
      <c r="L18" s="6">
        <f t="shared" si="7"/>
        <v>5.4723936412239764</v>
      </c>
      <c r="M18" s="6">
        <f t="shared" si="8"/>
        <v>3.6482624274826509</v>
      </c>
      <c r="N18" s="7">
        <f t="shared" si="9"/>
        <v>4.9999999999999964</v>
      </c>
    </row>
    <row r="19" spans="1:14" x14ac:dyDescent="0.25">
      <c r="E19" s="2">
        <v>5</v>
      </c>
      <c r="F19" s="2">
        <v>1.75</v>
      </c>
      <c r="G19" s="2">
        <v>0</v>
      </c>
      <c r="H19" s="2">
        <v>1.663</v>
      </c>
      <c r="I19" s="2">
        <v>8.6999999999999994E-2</v>
      </c>
      <c r="J19">
        <f t="shared" si="5"/>
        <v>-8.6999999999999966E-2</v>
      </c>
      <c r="K19" s="4">
        <f t="shared" si="6"/>
        <v>-3.8087859742918879</v>
      </c>
      <c r="L19" s="6">
        <f t="shared" si="7"/>
        <v>6.3479766238198136</v>
      </c>
      <c r="M19" s="6">
        <f t="shared" si="8"/>
        <v>3.627415213611322</v>
      </c>
      <c r="N19" s="7">
        <f t="shared" si="9"/>
        <v>4.9714285714285698</v>
      </c>
    </row>
    <row r="20" spans="1:14" x14ac:dyDescent="0.25">
      <c r="L20" s="6"/>
      <c r="M20" s="6"/>
      <c r="N20" s="4"/>
    </row>
    <row r="21" spans="1:14" x14ac:dyDescent="0.25">
      <c r="L21" s="6"/>
      <c r="M21" s="6"/>
    </row>
    <row r="22" spans="1:14" x14ac:dyDescent="0.25">
      <c r="A22" t="s">
        <v>12</v>
      </c>
      <c r="E22" s="1" t="s">
        <v>5</v>
      </c>
      <c r="F22" s="1" t="s">
        <v>6</v>
      </c>
      <c r="G22" s="1" t="s">
        <v>7</v>
      </c>
      <c r="H22" s="1" t="s">
        <v>8</v>
      </c>
      <c r="I22" s="1" t="s">
        <v>9</v>
      </c>
      <c r="J22" s="1" t="s">
        <v>22</v>
      </c>
      <c r="K22" s="1" t="s">
        <v>23</v>
      </c>
      <c r="L22" s="8" t="s">
        <v>2</v>
      </c>
      <c r="M22" s="8" t="s">
        <v>24</v>
      </c>
      <c r="N22" s="1" t="s">
        <v>1</v>
      </c>
    </row>
    <row r="23" spans="1:14" x14ac:dyDescent="0.25">
      <c r="A23" t="s">
        <v>4</v>
      </c>
      <c r="B23">
        <v>240</v>
      </c>
      <c r="C23" t="s">
        <v>10</v>
      </c>
      <c r="E23" s="2">
        <v>1</v>
      </c>
      <c r="F23" s="2">
        <v>1</v>
      </c>
      <c r="G23" s="2">
        <v>0.25</v>
      </c>
      <c r="H23" s="2">
        <v>0.95</v>
      </c>
      <c r="I23" s="2">
        <v>0.3</v>
      </c>
      <c r="J23">
        <f>H23-F23</f>
        <v>-5.0000000000000044E-2</v>
      </c>
      <c r="K23" s="4">
        <f>J23/$B$26</f>
        <v>-2.1889574564895935</v>
      </c>
      <c r="L23" s="6">
        <f>-K23/(1-$B$4)</f>
        <v>3.6482624274826558</v>
      </c>
      <c r="M23" s="6">
        <f>L23/F23</f>
        <v>3.6482624274826558</v>
      </c>
      <c r="N23">
        <f>(F23-H23)/F23*100</f>
        <v>5.0000000000000044</v>
      </c>
    </row>
    <row r="24" spans="1:14" x14ac:dyDescent="0.25">
      <c r="B24">
        <f>B23+273.15</f>
        <v>513.15</v>
      </c>
      <c r="C24" t="s">
        <v>0</v>
      </c>
      <c r="E24" s="2">
        <v>2</v>
      </c>
      <c r="F24" s="2">
        <v>1</v>
      </c>
      <c r="G24" s="2">
        <v>0.5</v>
      </c>
      <c r="H24" s="2">
        <v>0.95</v>
      </c>
      <c r="I24" s="2">
        <v>0.55000000000000004</v>
      </c>
      <c r="J24">
        <f t="shared" ref="J24:J27" si="10">H24-F24</f>
        <v>-5.0000000000000044E-2</v>
      </c>
      <c r="K24" s="4">
        <f t="shared" ref="K24:K27" si="11">J24/$B$26</f>
        <v>-2.1889574564895935</v>
      </c>
      <c r="L24" s="6">
        <f t="shared" ref="L24:L27" si="12">-K24/(1-$B$4)</f>
        <v>3.6482624274826558</v>
      </c>
      <c r="M24" s="6">
        <f t="shared" ref="M24:M27" si="13">L24/F24</f>
        <v>3.6482624274826558</v>
      </c>
      <c r="N24">
        <f t="shared" ref="N24:N27" si="14">(F24-H24)/F24*100</f>
        <v>5.0000000000000044</v>
      </c>
    </row>
    <row r="25" spans="1:14" x14ac:dyDescent="0.25">
      <c r="A25" t="s">
        <v>18</v>
      </c>
      <c r="B25" s="4">
        <f>$B$2*B24/298</f>
        <v>5.1659395973154363E-6</v>
      </c>
      <c r="C25" t="s">
        <v>20</v>
      </c>
      <c r="E25" s="2">
        <v>3</v>
      </c>
      <c r="F25" s="2">
        <v>1</v>
      </c>
      <c r="G25" s="2">
        <v>0.75</v>
      </c>
      <c r="H25" s="2">
        <v>0.95</v>
      </c>
      <c r="I25" s="2">
        <v>0.8</v>
      </c>
      <c r="J25">
        <f t="shared" si="10"/>
        <v>-5.0000000000000044E-2</v>
      </c>
      <c r="K25" s="4">
        <f t="shared" si="11"/>
        <v>-2.1889574564895935</v>
      </c>
      <c r="L25" s="6">
        <f t="shared" si="12"/>
        <v>3.6482624274826558</v>
      </c>
      <c r="M25" s="6">
        <f t="shared" si="13"/>
        <v>3.6482624274826558</v>
      </c>
      <c r="N25">
        <f t="shared" si="14"/>
        <v>5.0000000000000044</v>
      </c>
    </row>
    <row r="26" spans="1:14" x14ac:dyDescent="0.25">
      <c r="A26" t="s">
        <v>19</v>
      </c>
      <c r="B26" s="4">
        <f>$B$3/B25</f>
        <v>2.2841924063789015E-2</v>
      </c>
      <c r="C26" t="s">
        <v>21</v>
      </c>
      <c r="E26" s="2">
        <v>4</v>
      </c>
      <c r="F26" s="2">
        <v>1</v>
      </c>
      <c r="G26" s="2">
        <v>1</v>
      </c>
      <c r="H26" s="2">
        <v>0.95</v>
      </c>
      <c r="I26" s="2">
        <v>1.05</v>
      </c>
      <c r="J26">
        <f t="shared" si="10"/>
        <v>-5.0000000000000044E-2</v>
      </c>
      <c r="K26" s="4">
        <f t="shared" si="11"/>
        <v>-2.1889574564895935</v>
      </c>
      <c r="L26" s="6">
        <f t="shared" si="12"/>
        <v>3.6482624274826558</v>
      </c>
      <c r="M26" s="6">
        <f t="shared" si="13"/>
        <v>3.6482624274826558</v>
      </c>
      <c r="N26">
        <f t="shared" si="14"/>
        <v>5.0000000000000044</v>
      </c>
    </row>
    <row r="27" spans="1:14" x14ac:dyDescent="0.25">
      <c r="E27" s="2">
        <v>5</v>
      </c>
      <c r="F27" s="2">
        <v>1</v>
      </c>
      <c r="G27" s="2">
        <v>1.25</v>
      </c>
      <c r="H27" s="2">
        <v>0.95</v>
      </c>
      <c r="I27" s="2">
        <v>1.3</v>
      </c>
      <c r="J27">
        <f t="shared" si="10"/>
        <v>-5.0000000000000044E-2</v>
      </c>
      <c r="K27" s="4">
        <f t="shared" si="11"/>
        <v>-2.1889574564895935</v>
      </c>
      <c r="L27" s="6">
        <f t="shared" si="12"/>
        <v>3.6482624274826558</v>
      </c>
      <c r="M27" s="6">
        <f t="shared" si="13"/>
        <v>3.6482624274826558</v>
      </c>
      <c r="N27">
        <f t="shared" si="14"/>
        <v>5.0000000000000044</v>
      </c>
    </row>
    <row r="28" spans="1:14" x14ac:dyDescent="0.25">
      <c r="L28" s="6"/>
      <c r="M28" s="6"/>
      <c r="N28" s="4"/>
    </row>
    <row r="29" spans="1:14" x14ac:dyDescent="0.25">
      <c r="L29" s="6"/>
      <c r="M29" s="6"/>
    </row>
    <row r="30" spans="1:14" x14ac:dyDescent="0.25">
      <c r="A30" t="s">
        <v>13</v>
      </c>
      <c r="E30" s="1" t="s">
        <v>5</v>
      </c>
      <c r="F30" s="1" t="s">
        <v>6</v>
      </c>
      <c r="G30" s="1" t="s">
        <v>7</v>
      </c>
      <c r="H30" s="1" t="s">
        <v>8</v>
      </c>
      <c r="I30" s="1" t="s">
        <v>9</v>
      </c>
      <c r="J30" s="1" t="s">
        <v>22</v>
      </c>
      <c r="K30" s="1" t="s">
        <v>23</v>
      </c>
      <c r="L30" s="8" t="s">
        <v>2</v>
      </c>
      <c r="M30" s="8" t="s">
        <v>24</v>
      </c>
      <c r="N30" s="1" t="s">
        <v>1</v>
      </c>
    </row>
    <row r="31" spans="1:14" x14ac:dyDescent="0.25">
      <c r="A31" t="s">
        <v>4</v>
      </c>
      <c r="B31">
        <v>260</v>
      </c>
      <c r="C31" t="s">
        <v>10</v>
      </c>
      <c r="E31" s="2">
        <v>1</v>
      </c>
      <c r="F31" s="2">
        <v>0.75</v>
      </c>
      <c r="G31" s="2">
        <v>0</v>
      </c>
      <c r="H31" s="2">
        <v>0.68899999999999995</v>
      </c>
      <c r="I31" s="2">
        <v>6.0999999999999999E-2</v>
      </c>
      <c r="J31">
        <f>H31-F31</f>
        <v>-6.1000000000000054E-2</v>
      </c>
      <c r="K31" s="4">
        <f>J31/$B$34</f>
        <v>-2.7746118189057016</v>
      </c>
      <c r="L31" s="6">
        <f>-K31/(1-$B$4)</f>
        <v>4.6243530315095027</v>
      </c>
      <c r="M31" s="6">
        <f>L31/F31</f>
        <v>6.1658040420126703</v>
      </c>
      <c r="N31" s="7">
        <f>(F31-H31)/F31*100</f>
        <v>8.1333333333333417</v>
      </c>
    </row>
    <row r="32" spans="1:14" x14ac:dyDescent="0.25">
      <c r="B32">
        <f>B31+273.15</f>
        <v>533.15</v>
      </c>
      <c r="C32" t="s">
        <v>0</v>
      </c>
      <c r="E32" s="2">
        <v>2</v>
      </c>
      <c r="F32" s="2">
        <v>1</v>
      </c>
      <c r="G32" s="2">
        <v>0</v>
      </c>
      <c r="H32" s="2">
        <v>0.91800000000000004</v>
      </c>
      <c r="I32" s="2">
        <v>8.2000000000000003E-2</v>
      </c>
      <c r="J32">
        <f t="shared" ref="J32:J35" si="15">H32-F32</f>
        <v>-8.1999999999999962E-2</v>
      </c>
      <c r="K32" s="4">
        <f t="shared" ref="K32:K35" si="16">J32/$B$34</f>
        <v>-3.7298060516437248</v>
      </c>
      <c r="L32" s="6">
        <f t="shared" ref="L32:L35" si="17">-K32/(1-$B$4)</f>
        <v>6.2163434194062086</v>
      </c>
      <c r="M32" s="6">
        <f t="shared" ref="M32:M35" si="18">L32/F32</f>
        <v>6.2163434194062086</v>
      </c>
      <c r="N32" s="7">
        <f t="shared" ref="N32:N35" si="19">(F32-H32)/F32*100</f>
        <v>8.1999999999999957</v>
      </c>
    </row>
    <row r="33" spans="1:14" x14ac:dyDescent="0.25">
      <c r="A33" t="s">
        <v>18</v>
      </c>
      <c r="B33" s="4">
        <f>$B$2*B32/298</f>
        <v>5.3672818791946307E-6</v>
      </c>
      <c r="C33" t="s">
        <v>20</v>
      </c>
      <c r="E33" s="2">
        <v>3</v>
      </c>
      <c r="F33" s="2">
        <v>1.25</v>
      </c>
      <c r="G33" s="2">
        <v>0</v>
      </c>
      <c r="H33" s="2">
        <v>1.1479999999999999</v>
      </c>
      <c r="I33" s="2">
        <v>0.10199999999999999</v>
      </c>
      <c r="J33">
        <f t="shared" si="15"/>
        <v>-0.10200000000000009</v>
      </c>
      <c r="K33" s="4">
        <f t="shared" si="16"/>
        <v>-4.6395148447275663</v>
      </c>
      <c r="L33" s="6">
        <f t="shared" si="17"/>
        <v>7.732524741212611</v>
      </c>
      <c r="M33" s="6">
        <f t="shared" si="18"/>
        <v>6.1860197929700886</v>
      </c>
      <c r="N33" s="7">
        <f t="shared" si="19"/>
        <v>8.1600000000000072</v>
      </c>
    </row>
    <row r="34" spans="1:14" x14ac:dyDescent="0.25">
      <c r="A34" t="s">
        <v>19</v>
      </c>
      <c r="B34" s="4">
        <f>$B$3/B33</f>
        <v>2.1985057363468691E-2</v>
      </c>
      <c r="C34" t="s">
        <v>21</v>
      </c>
      <c r="E34" s="2">
        <v>4</v>
      </c>
      <c r="F34" s="2">
        <v>1.5</v>
      </c>
      <c r="G34" s="2">
        <v>0</v>
      </c>
      <c r="H34" s="2">
        <v>1.377</v>
      </c>
      <c r="I34" s="2">
        <v>0.123</v>
      </c>
      <c r="J34">
        <f t="shared" si="15"/>
        <v>-0.123</v>
      </c>
      <c r="K34" s="4">
        <f t="shared" si="16"/>
        <v>-5.5947090774655903</v>
      </c>
      <c r="L34" s="6">
        <f t="shared" si="17"/>
        <v>9.3245151291093169</v>
      </c>
      <c r="M34" s="6">
        <f t="shared" si="18"/>
        <v>6.2163434194062113</v>
      </c>
      <c r="N34" s="7">
        <f t="shared" si="19"/>
        <v>8.2000000000000011</v>
      </c>
    </row>
    <row r="35" spans="1:14" x14ac:dyDescent="0.25">
      <c r="E35" s="2">
        <v>5</v>
      </c>
      <c r="F35" s="2">
        <v>1.75</v>
      </c>
      <c r="G35" s="2">
        <v>0</v>
      </c>
      <c r="H35" s="2">
        <v>1.607</v>
      </c>
      <c r="I35" s="2">
        <v>0.14299999999999999</v>
      </c>
      <c r="J35">
        <f t="shared" si="15"/>
        <v>-0.14300000000000002</v>
      </c>
      <c r="K35" s="4">
        <f t="shared" si="16"/>
        <v>-6.5044178705494264</v>
      </c>
      <c r="L35" s="6">
        <f t="shared" si="17"/>
        <v>10.840696450915711</v>
      </c>
      <c r="M35" s="6">
        <f t="shared" si="18"/>
        <v>6.1946836862375489</v>
      </c>
      <c r="N35" s="7">
        <f t="shared" si="19"/>
        <v>8.1714285714285726</v>
      </c>
    </row>
    <row r="36" spans="1:14" x14ac:dyDescent="0.25">
      <c r="N36" s="4"/>
    </row>
    <row r="39" spans="1:14" x14ac:dyDescent="0.25">
      <c r="A39" t="s">
        <v>31</v>
      </c>
      <c r="B39" t="s">
        <v>25</v>
      </c>
      <c r="C39" t="s">
        <v>26</v>
      </c>
      <c r="D39" s="5" t="s">
        <v>27</v>
      </c>
    </row>
    <row r="40" spans="1:14" x14ac:dyDescent="0.25">
      <c r="A40">
        <v>493.15</v>
      </c>
      <c r="B40" s="6">
        <v>2.093</v>
      </c>
      <c r="C40" s="6">
        <f>LN(B40)</f>
        <v>0.73859844346386272</v>
      </c>
      <c r="D40">
        <f>-1/A40</f>
        <v>-2.0277805941397143E-3</v>
      </c>
    </row>
    <row r="41" spans="1:14" x14ac:dyDescent="0.25">
      <c r="A41">
        <v>513.15</v>
      </c>
      <c r="B41" s="6">
        <v>3.7208000000000001</v>
      </c>
      <c r="C41" s="6">
        <f t="shared" ref="C41:C42" si="20">LN(B41)</f>
        <v>1.3139386989277502</v>
      </c>
      <c r="D41">
        <f t="shared" ref="D41:D42" si="21">-1/A41</f>
        <v>-1.948747929455325E-3</v>
      </c>
    </row>
    <row r="42" spans="1:14" x14ac:dyDescent="0.25">
      <c r="A42">
        <v>533.15</v>
      </c>
      <c r="B42" s="6">
        <v>6.4627999999999997</v>
      </c>
      <c r="C42" s="6">
        <f t="shared" si="20"/>
        <v>1.8660626604205384</v>
      </c>
      <c r="D42">
        <f t="shared" si="21"/>
        <v>-1.8756447528838038E-3</v>
      </c>
    </row>
    <row r="46" spans="1:14" x14ac:dyDescent="0.25">
      <c r="A46" t="s">
        <v>28</v>
      </c>
      <c r="B46" s="6">
        <v>7409.1</v>
      </c>
    </row>
    <row r="47" spans="1:14" x14ac:dyDescent="0.25">
      <c r="A47" t="s">
        <v>29</v>
      </c>
      <c r="B47" s="6">
        <v>15.759</v>
      </c>
    </row>
    <row r="48" spans="1:14" x14ac:dyDescent="0.25">
      <c r="A48" t="s">
        <v>30</v>
      </c>
      <c r="B48" s="4">
        <f>EXP(B47)</f>
        <v>6983075.5437024962</v>
      </c>
    </row>
    <row r="49" spans="2:2" x14ac:dyDescent="0.25">
      <c r="B49" s="4"/>
    </row>
    <row r="78" spans="2:2" x14ac:dyDescent="0.25">
      <c r="B78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ex1</vt:lpstr>
      <vt:lpstr>ex2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Cafaro</dc:creator>
  <cp:lastModifiedBy>Sina Ghanbari</cp:lastModifiedBy>
  <dcterms:created xsi:type="dcterms:W3CDTF">2023-12-01T09:50:33Z</dcterms:created>
  <dcterms:modified xsi:type="dcterms:W3CDTF">2024-02-16T09:18:46Z</dcterms:modified>
</cp:coreProperties>
</file>