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90" windowHeight="5895" activeTab="1"/>
  </bookViews>
  <sheets>
    <sheet name="Lyophilization" sheetId="2" r:id="rId1"/>
    <sheet name="Optimal Tp" sheetId="5" r:id="rId2"/>
  </sheets>
  <definedNames>
    <definedName name="H">#REF!</definedName>
    <definedName name="Hev">#REF!</definedName>
    <definedName name="hs">#REF!</definedName>
    <definedName name="k">#REF!</definedName>
    <definedName name="rho">#REF!</definedName>
    <definedName name="sigma">#REF!</definedName>
    <definedName name="Tf">#REF!</definedName>
    <definedName name="Tmax">#REF!</definedName>
    <definedName name="Tpa">#REF!</definedName>
    <definedName name="Tpb">#REF!</definedName>
    <definedName name="Tpc">#REF!</definedName>
    <definedName name="W">#REF!</definedName>
    <definedName name="xa">#REF!</definedName>
    <definedName name="x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5" l="1"/>
  <c r="E6" i="5" s="1"/>
  <c r="B37" i="5" l="1"/>
  <c r="B41" i="5"/>
  <c r="B45" i="5"/>
  <c r="B49" i="5"/>
  <c r="B53" i="5"/>
  <c r="B57" i="5"/>
  <c r="B61" i="5"/>
  <c r="B65" i="5"/>
  <c r="B69" i="5"/>
  <c r="B73" i="5"/>
  <c r="G18" i="5"/>
  <c r="B33" i="5"/>
  <c r="B29" i="5"/>
  <c r="B25" i="5"/>
  <c r="B48" i="5"/>
  <c r="B72" i="5"/>
  <c r="B30" i="5"/>
  <c r="B38" i="5"/>
  <c r="B42" i="5"/>
  <c r="B46" i="5"/>
  <c r="B50" i="5"/>
  <c r="B54" i="5"/>
  <c r="B58" i="5"/>
  <c r="B62" i="5"/>
  <c r="B66" i="5"/>
  <c r="B70" i="5"/>
  <c r="B74" i="5"/>
  <c r="B36" i="5"/>
  <c r="B32" i="5"/>
  <c r="B28" i="5"/>
  <c r="B24" i="5"/>
  <c r="B44" i="5"/>
  <c r="B56" i="5"/>
  <c r="B60" i="5"/>
  <c r="B68" i="5"/>
  <c r="B34" i="5"/>
  <c r="B39" i="5"/>
  <c r="B43" i="5"/>
  <c r="B47" i="5"/>
  <c r="B51" i="5"/>
  <c r="B55" i="5"/>
  <c r="B59" i="5"/>
  <c r="B63" i="5"/>
  <c r="B67" i="5"/>
  <c r="B71" i="5"/>
  <c r="B75" i="5"/>
  <c r="B35" i="5"/>
  <c r="B31" i="5"/>
  <c r="B27" i="5"/>
  <c r="B40" i="5"/>
  <c r="B52" i="5"/>
  <c r="B64" i="5"/>
  <c r="B76" i="5"/>
  <c r="B26" i="5"/>
  <c r="F81" i="5"/>
  <c r="B89" i="5"/>
  <c r="B93" i="5"/>
  <c r="B97" i="5"/>
  <c r="B101" i="5"/>
  <c r="B94" i="5"/>
  <c r="B98" i="5"/>
  <c r="B91" i="5"/>
  <c r="B95" i="5"/>
  <c r="B92" i="5"/>
  <c r="B96" i="5"/>
  <c r="B90" i="5"/>
  <c r="B99" i="5"/>
  <c r="B100" i="5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7" i="2"/>
  <c r="H7" i="2" l="1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B13" i="2"/>
  <c r="I10" i="2" l="1"/>
  <c r="I14" i="2"/>
  <c r="I18" i="2"/>
  <c r="I7" i="2"/>
  <c r="I21" i="2"/>
  <c r="I11" i="2"/>
  <c r="I15" i="2"/>
  <c r="I19" i="2"/>
  <c r="I13" i="2"/>
  <c r="I8" i="2"/>
  <c r="I12" i="2"/>
  <c r="I16" i="2"/>
  <c r="I20" i="2"/>
  <c r="I9" i="2"/>
  <c r="I17" i="2"/>
  <c r="F7" i="2" l="1"/>
  <c r="F108" i="2" l="1"/>
  <c r="F112" i="2"/>
  <c r="F116" i="2"/>
  <c r="F120" i="2"/>
  <c r="F124" i="2"/>
  <c r="F128" i="2"/>
  <c r="F109" i="2"/>
  <c r="F113" i="2"/>
  <c r="F117" i="2"/>
  <c r="F121" i="2"/>
  <c r="F125" i="2"/>
  <c r="F129" i="2"/>
  <c r="F110" i="2"/>
  <c r="F114" i="2"/>
  <c r="F118" i="2"/>
  <c r="F122" i="2"/>
  <c r="F126" i="2"/>
  <c r="F107" i="2"/>
  <c r="F111" i="2"/>
  <c r="F115" i="2"/>
  <c r="F119" i="2"/>
  <c r="F123" i="2"/>
  <c r="F127" i="2"/>
  <c r="F92" i="2"/>
  <c r="F96" i="2"/>
  <c r="F100" i="2"/>
  <c r="F104" i="2"/>
  <c r="F93" i="2"/>
  <c r="F97" i="2"/>
  <c r="F101" i="2"/>
  <c r="F91" i="2"/>
  <c r="F94" i="2"/>
  <c r="F98" i="2"/>
  <c r="F102" i="2"/>
  <c r="F95" i="2"/>
  <c r="F99" i="2"/>
  <c r="F103" i="2"/>
  <c r="E80" i="2"/>
  <c r="E84" i="2"/>
  <c r="E88" i="2"/>
  <c r="E99" i="2" s="1"/>
  <c r="F83" i="2"/>
  <c r="F87" i="2"/>
  <c r="F82" i="2"/>
  <c r="E81" i="2"/>
  <c r="E85" i="2"/>
  <c r="F80" i="2"/>
  <c r="F84" i="2"/>
  <c r="F88" i="2"/>
  <c r="E87" i="2"/>
  <c r="E82" i="2"/>
  <c r="E86" i="2"/>
  <c r="F81" i="2"/>
  <c r="F85" i="2"/>
  <c r="E83" i="2"/>
  <c r="F86" i="2"/>
  <c r="E55" i="2"/>
  <c r="E59" i="2"/>
  <c r="E63" i="2"/>
  <c r="E67" i="2"/>
  <c r="E71" i="2"/>
  <c r="F55" i="2"/>
  <c r="F59" i="2"/>
  <c r="F63" i="2"/>
  <c r="F67" i="2"/>
  <c r="F71" i="2"/>
  <c r="E53" i="2"/>
  <c r="E70" i="2"/>
  <c r="F70" i="2"/>
  <c r="E56" i="2"/>
  <c r="E60" i="2"/>
  <c r="E64" i="2"/>
  <c r="E68" i="2"/>
  <c r="E72" i="2"/>
  <c r="F56" i="2"/>
  <c r="F60" i="2"/>
  <c r="F64" i="2"/>
  <c r="F68" i="2"/>
  <c r="F72" i="2"/>
  <c r="E58" i="2"/>
  <c r="E66" i="2"/>
  <c r="F58" i="2"/>
  <c r="F66" i="2"/>
  <c r="E57" i="2"/>
  <c r="E61" i="2"/>
  <c r="E65" i="2"/>
  <c r="E69" i="2"/>
  <c r="E73" i="2"/>
  <c r="F57" i="2"/>
  <c r="F61" i="2"/>
  <c r="F65" i="2"/>
  <c r="F69" i="2"/>
  <c r="F73" i="2"/>
  <c r="E54" i="2"/>
  <c r="E62" i="2"/>
  <c r="F54" i="2"/>
  <c r="F62" i="2"/>
  <c r="F53" i="2"/>
  <c r="F42" i="2"/>
  <c r="F31" i="2"/>
  <c r="F35" i="2"/>
  <c r="F39" i="2"/>
  <c r="F43" i="2"/>
  <c r="F47" i="2"/>
  <c r="F28" i="2"/>
  <c r="F32" i="2"/>
  <c r="F36" i="2"/>
  <c r="F40" i="2"/>
  <c r="F44" i="2"/>
  <c r="F27" i="2"/>
  <c r="F29" i="2"/>
  <c r="F33" i="2"/>
  <c r="F37" i="2"/>
  <c r="F41" i="2"/>
  <c r="F45" i="2"/>
  <c r="F30" i="2"/>
  <c r="F34" i="2"/>
  <c r="F38" i="2"/>
  <c r="F46" i="2"/>
  <c r="E27" i="2"/>
  <c r="E29" i="2"/>
  <c r="E33" i="2"/>
  <c r="E37" i="2"/>
  <c r="E41" i="2"/>
  <c r="E45" i="2"/>
  <c r="J9" i="2"/>
  <c r="J13" i="2"/>
  <c r="J17" i="2"/>
  <c r="J21" i="2"/>
  <c r="E40" i="2"/>
  <c r="J20" i="2"/>
  <c r="E30" i="2"/>
  <c r="E34" i="2"/>
  <c r="E38" i="2"/>
  <c r="E42" i="2"/>
  <c r="E46" i="2"/>
  <c r="E28" i="2"/>
  <c r="J10" i="2"/>
  <c r="J14" i="2"/>
  <c r="J18" i="2"/>
  <c r="J7" i="2"/>
  <c r="E36" i="2"/>
  <c r="J8" i="2"/>
  <c r="J16" i="2"/>
  <c r="E31" i="2"/>
  <c r="E35" i="2"/>
  <c r="E39" i="2"/>
  <c r="E43" i="2"/>
  <c r="E47" i="2"/>
  <c r="B26" i="2"/>
  <c r="J11" i="2"/>
  <c r="J15" i="2"/>
  <c r="J19" i="2"/>
  <c r="E32" i="2"/>
  <c r="E44" i="2"/>
  <c r="J12" i="2"/>
  <c r="E101" i="2" l="1"/>
  <c r="E104" i="2"/>
  <c r="E124" i="2" s="1"/>
  <c r="E95" i="2"/>
  <c r="E121" i="2"/>
  <c r="E100" i="2"/>
  <c r="E102" i="2"/>
  <c r="E113" i="2"/>
  <c r="E112" i="2"/>
  <c r="E96" i="2"/>
  <c r="E94" i="2"/>
  <c r="E97" i="2"/>
  <c r="E103" i="2"/>
  <c r="E109" i="2"/>
  <c r="E127" i="2"/>
  <c r="E118" i="2"/>
  <c r="E93" i="2"/>
  <c r="E91" i="2"/>
  <c r="E107" i="2"/>
  <c r="E98" i="2"/>
  <c r="E92" i="2"/>
  <c r="E114" i="2"/>
  <c r="E122" i="2"/>
  <c r="E128" i="2" l="1"/>
  <c r="E115" i="2"/>
  <c r="E120" i="2"/>
  <c r="E126" i="2"/>
  <c r="E119" i="2"/>
  <c r="E125" i="2"/>
  <c r="E108" i="2"/>
  <c r="E123" i="2"/>
  <c r="E117" i="2"/>
  <c r="E111" i="2"/>
  <c r="E110" i="2"/>
  <c r="E116" i="2"/>
  <c r="E129" i="2"/>
  <c r="G87" i="5"/>
  <c r="G85" i="5"/>
  <c r="G83" i="5"/>
  <c r="G81" i="5"/>
  <c r="F82" i="5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G88" i="5"/>
  <c r="G86" i="5"/>
  <c r="G84" i="5"/>
  <c r="G82" i="5"/>
  <c r="B19" i="5"/>
  <c r="B20" i="5"/>
  <c r="B21" i="5"/>
  <c r="B22" i="5"/>
  <c r="B23" i="5"/>
  <c r="F18" i="5"/>
  <c r="F19" i="5" l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</calcChain>
</file>

<file path=xl/sharedStrings.xml><?xml version="1.0" encoding="utf-8"?>
<sst xmlns="http://schemas.openxmlformats.org/spreadsheetml/2006/main" count="70" uniqueCount="30">
  <si>
    <t>x [m]</t>
  </si>
  <si>
    <t>Tp [°C]</t>
  </si>
  <si>
    <t>Tp1 [°C]</t>
  </si>
  <si>
    <t>Tp3 [°C]</t>
  </si>
  <si>
    <t>Tp2 [°C]</t>
  </si>
  <si>
    <t>LYOPHILIZATION</t>
  </si>
  <si>
    <t>Tf [°C]</t>
  </si>
  <si>
    <t>H [m]</t>
  </si>
  <si>
    <t>W [kg/kg]</t>
  </si>
  <si>
    <t>rho [kgm3]</t>
  </si>
  <si>
    <t>Hev [kcal/kg]</t>
  </si>
  <si>
    <t>k [kcal/m/h/K]</t>
  </si>
  <si>
    <t>sigma [kcal/m2/h/K^4]</t>
  </si>
  <si>
    <t>DATA</t>
  </si>
  <si>
    <t>LINEARIZATION</t>
  </si>
  <si>
    <t>T2 [K]</t>
  </si>
  <si>
    <t>1st REQUEST</t>
  </si>
  <si>
    <t>t_lyophilization</t>
  </si>
  <si>
    <t>t [h]</t>
  </si>
  <si>
    <t>Ts [°C]</t>
  </si>
  <si>
    <t>2nd REQUEST</t>
  </si>
  <si>
    <t>Tsmax [°C]</t>
  </si>
  <si>
    <t>Rad [kcal/m2/h]</t>
  </si>
  <si>
    <t>Conv [kcal/m2/h]</t>
  </si>
  <si>
    <t>OVERALL PROFILES</t>
  </si>
  <si>
    <t>3rd REQUEST</t>
  </si>
  <si>
    <t>h [kcal/m2/h/K]</t>
  </si>
  <si>
    <t>Theorical optimal Tp profile</t>
  </si>
  <si>
    <t>Real optimal Tp profile</t>
  </si>
  <si>
    <t>A. Di Pretoro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</si>
</sst>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NumberFormat="1" applyBorder="1"/>
    <xf numFmtId="0" fontId="0" fillId="3" borderId="1" xfId="0" applyNumberFormat="1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0" xfId="0" applyBorder="1"/>
    <xf numFmtId="0" fontId="0" fillId="5" borderId="3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0" xfId="0" applyFill="1" applyBorder="1" applyAlignment="1"/>
    <xf numFmtId="0" fontId="0" fillId="0" borderId="0" xfId="0" applyNumberFormat="1" applyBorder="1"/>
    <xf numFmtId="0" fontId="0" fillId="0" borderId="7" xfId="0" applyBorder="1"/>
    <xf numFmtId="0" fontId="0" fillId="0" borderId="8" xfId="0" applyFill="1" applyBorder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J_I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Lyophilization!$H$7:$H$21</c:f>
              <c:numCache>
                <c:formatCode>General</c:formatCode>
                <c:ptCount val="15"/>
                <c:pt idx="0">
                  <c:v>323.14999999999998</c:v>
                </c:pt>
                <c:pt idx="1">
                  <c:v>328.15</c:v>
                </c:pt>
                <c:pt idx="2">
                  <c:v>333.15</c:v>
                </c:pt>
                <c:pt idx="3">
                  <c:v>338.15</c:v>
                </c:pt>
                <c:pt idx="4">
                  <c:v>343.15</c:v>
                </c:pt>
                <c:pt idx="5">
                  <c:v>348.15</c:v>
                </c:pt>
                <c:pt idx="6">
                  <c:v>353.15</c:v>
                </c:pt>
                <c:pt idx="7">
                  <c:v>358.15</c:v>
                </c:pt>
                <c:pt idx="8">
                  <c:v>363.15</c:v>
                </c:pt>
                <c:pt idx="9">
                  <c:v>368.15</c:v>
                </c:pt>
                <c:pt idx="10">
                  <c:v>373.15</c:v>
                </c:pt>
                <c:pt idx="11">
                  <c:v>378.15</c:v>
                </c:pt>
                <c:pt idx="12">
                  <c:v>383.15</c:v>
                </c:pt>
                <c:pt idx="13">
                  <c:v>388.15</c:v>
                </c:pt>
                <c:pt idx="14">
                  <c:v>393.15</c:v>
                </c:pt>
              </c:numCache>
            </c:numRef>
          </c:xVal>
          <c:yVal>
            <c:numRef>
              <c:f>Lyophilization!$I$7:$I$21</c:f>
              <c:numCache>
                <c:formatCode>General</c:formatCode>
                <c:ptCount val="15"/>
                <c:pt idx="0">
                  <c:v>0</c:v>
                </c:pt>
                <c:pt idx="1">
                  <c:v>33.638591201484765</c:v>
                </c:pt>
                <c:pt idx="2">
                  <c:v>68.850483470694442</c:v>
                </c:pt>
                <c:pt idx="3">
                  <c:v>105.6839847726292</c:v>
                </c:pt>
                <c:pt idx="4">
                  <c:v>144.18813357228896</c:v>
                </c:pt>
                <c:pt idx="5">
                  <c:v>184.41269883467373</c:v>
                </c:pt>
                <c:pt idx="6">
                  <c:v>226.40818002478349</c:v>
                </c:pt>
                <c:pt idx="7">
                  <c:v>270.22580710761815</c:v>
                </c:pt>
                <c:pt idx="8">
                  <c:v>315.91754054817801</c:v>
                </c:pt>
                <c:pt idx="9">
                  <c:v>363.53607131146259</c:v>
                </c:pt>
                <c:pt idx="10">
                  <c:v>413.13482086247234</c:v>
                </c:pt>
                <c:pt idx="11">
                  <c:v>464.76794116620715</c:v>
                </c:pt>
                <c:pt idx="12">
                  <c:v>518.49031468766691</c:v>
                </c:pt>
                <c:pt idx="13">
                  <c:v>574.35755439185164</c:v>
                </c:pt>
                <c:pt idx="14">
                  <c:v>632.42600374376138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9-44AF-AD47-5186EFF25142}"/>
            </c:ext>
          </c:extLst>
        </c:ser>
        <c:ser>
          <c:idx val="1"/>
          <c:order val="1"/>
          <c:tx>
            <c:v>J_C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Lyophilization!$H$7:$H$21</c:f>
              <c:numCache>
                <c:formatCode>General</c:formatCode>
                <c:ptCount val="15"/>
                <c:pt idx="0">
                  <c:v>323.14999999999998</c:v>
                </c:pt>
                <c:pt idx="1">
                  <c:v>328.15</c:v>
                </c:pt>
                <c:pt idx="2">
                  <c:v>333.15</c:v>
                </c:pt>
                <c:pt idx="3">
                  <c:v>338.15</c:v>
                </c:pt>
                <c:pt idx="4">
                  <c:v>343.15</c:v>
                </c:pt>
                <c:pt idx="5">
                  <c:v>348.15</c:v>
                </c:pt>
                <c:pt idx="6">
                  <c:v>353.15</c:v>
                </c:pt>
                <c:pt idx="7">
                  <c:v>358.15</c:v>
                </c:pt>
                <c:pt idx="8">
                  <c:v>363.15</c:v>
                </c:pt>
                <c:pt idx="9">
                  <c:v>368.15</c:v>
                </c:pt>
                <c:pt idx="10">
                  <c:v>373.15</c:v>
                </c:pt>
                <c:pt idx="11">
                  <c:v>378.15</c:v>
                </c:pt>
                <c:pt idx="12">
                  <c:v>383.15</c:v>
                </c:pt>
                <c:pt idx="13">
                  <c:v>388.15</c:v>
                </c:pt>
                <c:pt idx="14">
                  <c:v>393.15</c:v>
                </c:pt>
              </c:numCache>
            </c:numRef>
          </c:xVal>
          <c:yVal>
            <c:numRef>
              <c:f>Lyophilization!$J$7:$J$21</c:f>
              <c:numCache>
                <c:formatCode>General</c:formatCode>
                <c:ptCount val="15"/>
                <c:pt idx="0">
                  <c:v>0</c:v>
                </c:pt>
                <c:pt idx="1">
                  <c:v>45.173285981697248</c:v>
                </c:pt>
                <c:pt idx="2">
                  <c:v>90.346571963394496</c:v>
                </c:pt>
                <c:pt idx="3">
                  <c:v>135.51985794509173</c:v>
                </c:pt>
                <c:pt idx="4">
                  <c:v>180.69314392678899</c:v>
                </c:pt>
                <c:pt idx="5">
                  <c:v>225.86642990848623</c:v>
                </c:pt>
                <c:pt idx="6">
                  <c:v>271.03971589018346</c:v>
                </c:pt>
                <c:pt idx="7">
                  <c:v>316.21300187188069</c:v>
                </c:pt>
                <c:pt idx="8">
                  <c:v>361.38628785357798</c:v>
                </c:pt>
                <c:pt idx="9">
                  <c:v>406.55957383527522</c:v>
                </c:pt>
                <c:pt idx="10">
                  <c:v>451.73285981697245</c:v>
                </c:pt>
                <c:pt idx="11">
                  <c:v>496.90614579866968</c:v>
                </c:pt>
                <c:pt idx="12">
                  <c:v>542.07943178036692</c:v>
                </c:pt>
                <c:pt idx="13">
                  <c:v>587.25271776206421</c:v>
                </c:pt>
                <c:pt idx="14">
                  <c:v>632.42600374376138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9-44AF-AD47-5186EFF2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77695"/>
        <c:axId val="1810676671"/>
      </c:scatterChart>
      <c:valAx>
        <c:axId val="1658477695"/>
        <c:scaling>
          <c:orientation val="minMax"/>
          <c:min val="32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Plate 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676671"/>
        <c:crosses val="autoZero"/>
        <c:crossBetween val="midCat"/>
        <c:majorUnit val="10"/>
      </c:valAx>
      <c:valAx>
        <c:axId val="18106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Heat flow [kcal/h/m2]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8477695"/>
        <c:crosses val="autoZero"/>
        <c:crossBetween val="midCat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9822672892049"/>
          <c:y val="5.2949330486231592E-2"/>
          <c:w val="0.69070541129807639"/>
          <c:h val="0.72402971662440496"/>
        </c:manualLayout>
      </c:layout>
      <c:scatterChart>
        <c:scatterStyle val="smoothMarker"/>
        <c:varyColors val="0"/>
        <c:ser>
          <c:idx val="0"/>
          <c:order val="0"/>
          <c:tx>
            <c:v>T_S [°C]</c:v>
          </c:tx>
          <c:spPr>
            <a:ln w="762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Lyophilization!$E$27:$E$47</c:f>
              <c:numCache>
                <c:formatCode>General</c:formatCode>
                <c:ptCount val="21"/>
                <c:pt idx="0">
                  <c:v>0</c:v>
                </c:pt>
                <c:pt idx="1">
                  <c:v>0.77495517973193906</c:v>
                </c:pt>
                <c:pt idx="2">
                  <c:v>1.6482675023210207</c:v>
                </c:pt>
                <c:pt idx="3">
                  <c:v>2.6199369677672451</c:v>
                </c:pt>
                <c:pt idx="4">
                  <c:v>3.6899635760706131</c:v>
                </c:pt>
                <c:pt idx="5">
                  <c:v>4.8583473272311233</c:v>
                </c:pt>
                <c:pt idx="6">
                  <c:v>6.1250882212487783</c:v>
                </c:pt>
                <c:pt idx="7">
                  <c:v>7.4901862581235736</c:v>
                </c:pt>
                <c:pt idx="8">
                  <c:v>8.9536414378555111</c:v>
                </c:pt>
                <c:pt idx="9">
                  <c:v>10.515453760444595</c:v>
                </c:pt>
                <c:pt idx="10">
                  <c:v>12.175623225890817</c:v>
                </c:pt>
                <c:pt idx="11">
                  <c:v>13.934149834194187</c:v>
                </c:pt>
                <c:pt idx="12">
                  <c:v>15.791033585354693</c:v>
                </c:pt>
                <c:pt idx="13">
                  <c:v>17.746274479372349</c:v>
                </c:pt>
                <c:pt idx="14">
                  <c:v>19.799872516247142</c:v>
                </c:pt>
                <c:pt idx="15">
                  <c:v>21.951827695979087</c:v>
                </c:pt>
                <c:pt idx="16">
                  <c:v>24.202140018568166</c:v>
                </c:pt>
                <c:pt idx="17">
                  <c:v>26.55080948401439</c:v>
                </c:pt>
                <c:pt idx="18">
                  <c:v>28.997836092317755</c:v>
                </c:pt>
                <c:pt idx="19">
                  <c:v>31.543219843478273</c:v>
                </c:pt>
                <c:pt idx="20">
                  <c:v>34.186960737495923</c:v>
                </c:pt>
              </c:numCache>
            </c:numRef>
          </c:xVal>
          <c:yVal>
            <c:numRef>
              <c:f>Lyophilization!$F$27:$F$47</c:f>
              <c:numCache>
                <c:formatCode>General</c:formatCode>
                <c:ptCount val="21"/>
                <c:pt idx="0">
                  <c:v>-20</c:v>
                </c:pt>
                <c:pt idx="1">
                  <c:v>-3.2915470570041987</c:v>
                </c:pt>
                <c:pt idx="2">
                  <c:v>9.8539532244672543</c:v>
                </c:pt>
                <c:pt idx="3">
                  <c:v>20.466355919599557</c:v>
                </c:pt>
                <c:pt idx="4">
                  <c:v>29.213496325304906</c:v>
                </c:pt>
                <c:pt idx="5">
                  <c:v>36.547413403524274</c:v>
                </c:pt>
                <c:pt idx="6">
                  <c:v>42.784997235361793</c:v>
                </c:pt>
                <c:pt idx="7">
                  <c:v>48.154984275412687</c:v>
                </c:pt>
                <c:pt idx="8">
                  <c:v>52.826617755609348</c:v>
                </c:pt>
                <c:pt idx="9">
                  <c:v>56.927809126798181</c:v>
                </c:pt>
                <c:pt idx="10">
                  <c:v>60.55702936410605</c:v>
                </c:pt>
                <c:pt idx="11">
                  <c:v>63.791318240544726</c:v>
                </c:pt>
                <c:pt idx="12">
                  <c:v>66.691813820414737</c:v>
                </c:pt>
                <c:pt idx="13">
                  <c:v>69.307653954632059</c:v>
                </c:pt>
                <c:pt idx="14">
                  <c:v>71.678782823984903</c:v>
                </c:pt>
                <c:pt idx="15">
                  <c:v>73.838005024047277</c:v>
                </c:pt>
                <c:pt idx="16">
                  <c:v>75.812512488387611</c:v>
                </c:pt>
                <c:pt idx="17">
                  <c:v>77.62503561530869</c:v>
                </c:pt>
                <c:pt idx="18">
                  <c:v>79.294722249802007</c:v>
                </c:pt>
                <c:pt idx="19">
                  <c:v>80.837816737785133</c:v>
                </c:pt>
                <c:pt idx="20">
                  <c:v>82.268190168236373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6-49FF-8A98-FE8FE61FCA1E}"/>
            </c:ext>
          </c:extLst>
        </c:ser>
        <c:ser>
          <c:idx val="1"/>
          <c:order val="1"/>
          <c:tx>
            <c:v>T_S^max</c:v>
          </c:tx>
          <c:spPr>
            <a:ln w="762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Lyophilization!$E$27:$E$47</c:f>
              <c:numCache>
                <c:formatCode>General</c:formatCode>
                <c:ptCount val="21"/>
                <c:pt idx="0">
                  <c:v>0</c:v>
                </c:pt>
                <c:pt idx="1">
                  <c:v>0.77495517973193906</c:v>
                </c:pt>
                <c:pt idx="2">
                  <c:v>1.6482675023210207</c:v>
                </c:pt>
                <c:pt idx="3">
                  <c:v>2.6199369677672451</c:v>
                </c:pt>
                <c:pt idx="4">
                  <c:v>3.6899635760706131</c:v>
                </c:pt>
                <c:pt idx="5">
                  <c:v>4.8583473272311233</c:v>
                </c:pt>
                <c:pt idx="6">
                  <c:v>6.1250882212487783</c:v>
                </c:pt>
                <c:pt idx="7">
                  <c:v>7.4901862581235736</c:v>
                </c:pt>
                <c:pt idx="8">
                  <c:v>8.9536414378555111</c:v>
                </c:pt>
                <c:pt idx="9">
                  <c:v>10.515453760444595</c:v>
                </c:pt>
                <c:pt idx="10">
                  <c:v>12.175623225890817</c:v>
                </c:pt>
                <c:pt idx="11">
                  <c:v>13.934149834194187</c:v>
                </c:pt>
                <c:pt idx="12">
                  <c:v>15.791033585354693</c:v>
                </c:pt>
                <c:pt idx="13">
                  <c:v>17.746274479372349</c:v>
                </c:pt>
                <c:pt idx="14">
                  <c:v>19.799872516247142</c:v>
                </c:pt>
                <c:pt idx="15">
                  <c:v>21.951827695979087</c:v>
                </c:pt>
                <c:pt idx="16">
                  <c:v>24.202140018568166</c:v>
                </c:pt>
                <c:pt idx="17">
                  <c:v>26.55080948401439</c:v>
                </c:pt>
                <c:pt idx="18">
                  <c:v>28.997836092317755</c:v>
                </c:pt>
                <c:pt idx="19">
                  <c:v>31.543219843478273</c:v>
                </c:pt>
                <c:pt idx="20">
                  <c:v>34.186960737495923</c:v>
                </c:pt>
              </c:numCache>
            </c:numRef>
          </c:xVal>
          <c:yVal>
            <c:numRef>
              <c:f>Lyophilization!$G$27:$G$47</c:f>
              <c:numCache>
                <c:formatCode>General</c:formatCode>
                <c:ptCount val="2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F6-49FF-8A98-FE8FE61F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39423"/>
        <c:axId val="1972717119"/>
      </c:scatterChart>
      <c:valAx>
        <c:axId val="19635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717119"/>
        <c:crossesAt val="-40"/>
        <c:crossBetween val="midCat"/>
      </c:valAx>
      <c:valAx>
        <c:axId val="19727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Ts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3539423"/>
        <c:crossesAt val="-4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697085211366394"/>
          <c:y val="0.44894594955291606"/>
          <c:w val="0.26802259683175345"/>
          <c:h val="0.1747531897778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31051573103953"/>
          <c:y val="5.3049222273249791E-2"/>
          <c:w val="0.73325700684678718"/>
          <c:h val="0.82273948649781925"/>
        </c:manualLayout>
      </c:layout>
      <c:scatterChart>
        <c:scatterStyle val="smoothMarker"/>
        <c:varyColors val="0"/>
        <c:ser>
          <c:idx val="0"/>
          <c:order val="0"/>
          <c:tx>
            <c:v>T_S [°C]</c:v>
          </c:tx>
          <c:spPr>
            <a:ln w="762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Lyophilization!$E$53:$E$73</c:f>
              <c:numCache>
                <c:formatCode>General</c:formatCode>
                <c:ptCount val="21"/>
                <c:pt idx="0">
                  <c:v>0</c:v>
                </c:pt>
                <c:pt idx="1">
                  <c:v>1.132189481324082</c:v>
                </c:pt>
                <c:pt idx="2">
                  <c:v>2.4080762053641451</c:v>
                </c:pt>
                <c:pt idx="3">
                  <c:v>3.8276601721201886</c:v>
                </c:pt>
                <c:pt idx="4">
                  <c:v>5.3909413815922154</c:v>
                </c:pt>
                <c:pt idx="5">
                  <c:v>7.097919833780221</c:v>
                </c:pt>
                <c:pt idx="6">
                  <c:v>8.9485955286842103</c:v>
                </c:pt>
                <c:pt idx="7">
                  <c:v>10.942968466304178</c:v>
                </c:pt>
                <c:pt idx="8">
                  <c:v>13.081038646640128</c:v>
                </c:pt>
                <c:pt idx="9">
                  <c:v>15.362806069692059</c:v>
                </c:pt>
                <c:pt idx="10">
                  <c:v>17.788270735459967</c:v>
                </c:pt>
                <c:pt idx="11">
                  <c:v>20.357432643943866</c:v>
                </c:pt>
                <c:pt idx="12">
                  <c:v>23.070291795143735</c:v>
                </c:pt>
                <c:pt idx="13">
                  <c:v>25.926848189059594</c:v>
                </c:pt>
                <c:pt idx="14">
                  <c:v>28.927101825691423</c:v>
                </c:pt>
                <c:pt idx="15">
                  <c:v>32.07105270503925</c:v>
                </c:pt>
                <c:pt idx="16">
                  <c:v>35.358700827103043</c:v>
                </c:pt>
                <c:pt idx="17">
                  <c:v>38.79004619188283</c:v>
                </c:pt>
                <c:pt idx="18">
                  <c:v>42.365088799378583</c:v>
                </c:pt>
                <c:pt idx="19">
                  <c:v>46.083828649590338</c:v>
                </c:pt>
                <c:pt idx="20">
                  <c:v>49.946265742518051</c:v>
                </c:pt>
              </c:numCache>
            </c:numRef>
          </c:xVal>
          <c:yVal>
            <c:numRef>
              <c:f>Lyophilization!$F$53:$F$73</c:f>
              <c:numCache>
                <c:formatCode>General</c:formatCode>
                <c:ptCount val="21"/>
                <c:pt idx="0">
                  <c:v>-20</c:v>
                </c:pt>
                <c:pt idx="1">
                  <c:v>-8.5634848520769946</c:v>
                </c:pt>
                <c:pt idx="2">
                  <c:v>0.43427895101026437</c:v>
                </c:pt>
                <c:pt idx="3">
                  <c:v>7.6982012658298151</c:v>
                </c:pt>
                <c:pt idx="4">
                  <c:v>13.685398530121962</c:v>
                </c:pt>
                <c:pt idx="5">
                  <c:v>18.705280026321606</c:v>
                </c:pt>
                <c:pt idx="6">
                  <c:v>22.974749032376629</c:v>
                </c:pt>
                <c:pt idx="7">
                  <c:v>26.650369889509125</c:v>
                </c:pt>
                <c:pt idx="8">
                  <c:v>29.847985326682803</c:v>
                </c:pt>
                <c:pt idx="9">
                  <c:v>32.655147509869501</c:v>
                </c:pt>
                <c:pt idx="10">
                  <c:v>35.139257341026521</c:v>
                </c:pt>
                <c:pt idx="11">
                  <c:v>37.353046604122568</c:v>
                </c:pt>
                <c:pt idx="12">
                  <c:v>39.338362764082952</c:v>
                </c:pt>
                <c:pt idx="13">
                  <c:v>41.128839442060617</c:v>
                </c:pt>
                <c:pt idx="14">
                  <c:v>42.751817423597736</c:v>
                </c:pt>
                <c:pt idx="15">
                  <c:v>44.229750628005917</c:v>
                </c:pt>
                <c:pt idx="16">
                  <c:v>45.581251248838761</c:v>
                </c:pt>
                <c:pt idx="17">
                  <c:v>46.821877671148158</c:v>
                </c:pt>
                <c:pt idx="18">
                  <c:v>47.964736112490094</c:v>
                </c:pt>
                <c:pt idx="19">
                  <c:v>49.020945418444633</c:v>
                </c:pt>
                <c:pt idx="20">
                  <c:v>50.000000000000007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B-48D8-9E82-A8B20C85CF1D}"/>
            </c:ext>
          </c:extLst>
        </c:ser>
        <c:ser>
          <c:idx val="1"/>
          <c:order val="1"/>
          <c:tx>
            <c:v>T_S^max</c:v>
          </c:tx>
          <c:spPr>
            <a:ln w="762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Lyophilization!$E$53:$E$73</c:f>
              <c:numCache>
                <c:formatCode>General</c:formatCode>
                <c:ptCount val="21"/>
                <c:pt idx="0">
                  <c:v>0</c:v>
                </c:pt>
                <c:pt idx="1">
                  <c:v>1.132189481324082</c:v>
                </c:pt>
                <c:pt idx="2">
                  <c:v>2.4080762053641451</c:v>
                </c:pt>
                <c:pt idx="3">
                  <c:v>3.8276601721201886</c:v>
                </c:pt>
                <c:pt idx="4">
                  <c:v>5.3909413815922154</c:v>
                </c:pt>
                <c:pt idx="5">
                  <c:v>7.097919833780221</c:v>
                </c:pt>
                <c:pt idx="6">
                  <c:v>8.9485955286842103</c:v>
                </c:pt>
                <c:pt idx="7">
                  <c:v>10.942968466304178</c:v>
                </c:pt>
                <c:pt idx="8">
                  <c:v>13.081038646640128</c:v>
                </c:pt>
                <c:pt idx="9">
                  <c:v>15.362806069692059</c:v>
                </c:pt>
                <c:pt idx="10">
                  <c:v>17.788270735459967</c:v>
                </c:pt>
                <c:pt idx="11">
                  <c:v>20.357432643943866</c:v>
                </c:pt>
                <c:pt idx="12">
                  <c:v>23.070291795143735</c:v>
                </c:pt>
                <c:pt idx="13">
                  <c:v>25.926848189059594</c:v>
                </c:pt>
                <c:pt idx="14">
                  <c:v>28.927101825691423</c:v>
                </c:pt>
                <c:pt idx="15">
                  <c:v>32.07105270503925</c:v>
                </c:pt>
                <c:pt idx="16">
                  <c:v>35.358700827103043</c:v>
                </c:pt>
                <c:pt idx="17">
                  <c:v>38.79004619188283</c:v>
                </c:pt>
                <c:pt idx="18">
                  <c:v>42.365088799378583</c:v>
                </c:pt>
                <c:pt idx="19">
                  <c:v>46.083828649590338</c:v>
                </c:pt>
                <c:pt idx="20">
                  <c:v>49.946265742518051</c:v>
                </c:pt>
              </c:numCache>
            </c:numRef>
          </c:xVal>
          <c:yVal>
            <c:numRef>
              <c:f>Lyophilization!$G$53:$G$73</c:f>
              <c:numCache>
                <c:formatCode>General</c:formatCode>
                <c:ptCount val="2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B-48D8-9E82-A8B20C85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39423"/>
        <c:axId val="1972717119"/>
      </c:scatterChart>
      <c:valAx>
        <c:axId val="19635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717119"/>
        <c:crossesAt val="-40"/>
        <c:crossBetween val="midCat"/>
      </c:valAx>
      <c:valAx>
        <c:axId val="1972717119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Ts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3539423"/>
        <c:crosses val="autoZero"/>
        <c:crossBetween val="midCat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886014928858188"/>
          <c:y val="0.46454233497730857"/>
          <c:w val="0.26859230357855729"/>
          <c:h val="0.1747531897778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Lyophilization!$I$80:$I$104</c:f>
              <c:numCache>
                <c:formatCode>General</c:formatCode>
                <c:ptCount val="25"/>
                <c:pt idx="0">
                  <c:v>0</c:v>
                </c:pt>
                <c:pt idx="1">
                  <c:v>0.77495517973193906</c:v>
                </c:pt>
                <c:pt idx="2">
                  <c:v>1.6482675023210207</c:v>
                </c:pt>
                <c:pt idx="3">
                  <c:v>2.6199369677672451</c:v>
                </c:pt>
                <c:pt idx="4">
                  <c:v>3.6899635760706131</c:v>
                </c:pt>
                <c:pt idx="5">
                  <c:v>4.8583473272311233</c:v>
                </c:pt>
                <c:pt idx="6">
                  <c:v>6.1250882212487783</c:v>
                </c:pt>
                <c:pt idx="7">
                  <c:v>7.4901862581235736</c:v>
                </c:pt>
                <c:pt idx="8">
                  <c:v>8.0332501003788188</c:v>
                </c:pt>
                <c:pt idx="9">
                  <c:v>8.0332501003788188</c:v>
                </c:pt>
                <c:pt idx="10">
                  <c:v>9.153726511220011</c:v>
                </c:pt>
                <c:pt idx="11">
                  <c:v>11.05506325176324</c:v>
                </c:pt>
                <c:pt idx="12">
                  <c:v>13.076139122741253</c:v>
                </c:pt>
                <c:pt idx="13">
                  <c:v>15.216954124154048</c:v>
                </c:pt>
                <c:pt idx="14">
                  <c:v>16.283537374932024</c:v>
                </c:pt>
                <c:pt idx="15">
                  <c:v>16.283537374932024</c:v>
                </c:pt>
                <c:pt idx="16">
                  <c:v>17.716405000326382</c:v>
                </c:pt>
                <c:pt idx="17">
                  <c:v>20.572961394242242</c:v>
                </c:pt>
                <c:pt idx="18">
                  <c:v>23.573215030874081</c:v>
                </c:pt>
                <c:pt idx="19">
                  <c:v>26.717165910221897</c:v>
                </c:pt>
                <c:pt idx="20">
                  <c:v>30.004814032285694</c:v>
                </c:pt>
                <c:pt idx="21">
                  <c:v>33.436159397065467</c:v>
                </c:pt>
                <c:pt idx="22">
                  <c:v>37.011202004561234</c:v>
                </c:pt>
                <c:pt idx="23">
                  <c:v>40.729941854772981</c:v>
                </c:pt>
                <c:pt idx="24">
                  <c:v>44.592378947700695</c:v>
                </c:pt>
              </c:numCache>
            </c:numRef>
          </c:xVal>
          <c:yVal>
            <c:numRef>
              <c:f>Lyophilization!$J$80:$J$104</c:f>
              <c:numCache>
                <c:formatCode>General</c:formatCode>
                <c:ptCount val="25"/>
                <c:pt idx="0">
                  <c:v>-20</c:v>
                </c:pt>
                <c:pt idx="1">
                  <c:v>-3.2915470570041987</c:v>
                </c:pt>
                <c:pt idx="2">
                  <c:v>9.8539532244672543</c:v>
                </c:pt>
                <c:pt idx="3">
                  <c:v>20.466355919599557</c:v>
                </c:pt>
                <c:pt idx="4">
                  <c:v>29.213496325304906</c:v>
                </c:pt>
                <c:pt idx="5">
                  <c:v>36.547413403524274</c:v>
                </c:pt>
                <c:pt idx="6">
                  <c:v>42.784997235361793</c:v>
                </c:pt>
                <c:pt idx="7">
                  <c:v>48.154984275412687</c:v>
                </c:pt>
                <c:pt idx="8">
                  <c:v>49.999999999654719</c:v>
                </c:pt>
                <c:pt idx="9">
                  <c:v>37.499999999716373</c:v>
                </c:pt>
                <c:pt idx="10">
                  <c:v>39.821864584964821</c:v>
                </c:pt>
                <c:pt idx="11">
                  <c:v>43.190700354155652</c:v>
                </c:pt>
                <c:pt idx="12">
                  <c:v>46.171845549087116</c:v>
                </c:pt>
                <c:pt idx="13">
                  <c:v>48.82858284044746</c:v>
                </c:pt>
                <c:pt idx="14">
                  <c:v>49.999999999995836</c:v>
                </c:pt>
                <c:pt idx="15">
                  <c:v>38.329157693031497</c:v>
                </c:pt>
                <c:pt idx="16">
                  <c:v>39.338362764082959</c:v>
                </c:pt>
                <c:pt idx="17">
                  <c:v>41.128839442060631</c:v>
                </c:pt>
                <c:pt idx="18">
                  <c:v>42.751817423597743</c:v>
                </c:pt>
                <c:pt idx="19">
                  <c:v>44.229750628005924</c:v>
                </c:pt>
                <c:pt idx="20">
                  <c:v>45.581251248838768</c:v>
                </c:pt>
                <c:pt idx="21">
                  <c:v>46.821877671148165</c:v>
                </c:pt>
                <c:pt idx="22">
                  <c:v>47.964736112490108</c:v>
                </c:pt>
                <c:pt idx="23">
                  <c:v>49.020945418444647</c:v>
                </c:pt>
                <c:pt idx="24">
                  <c:v>50.000000000000014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5-4C3B-AFDA-F4A7EA8D6E30}"/>
            </c:ext>
          </c:extLst>
        </c:ser>
        <c:ser>
          <c:idx val="1"/>
          <c:order val="1"/>
          <c:tx>
            <c:v>Tp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Lyophilization!$I$80:$I$104</c:f>
              <c:numCache>
                <c:formatCode>General</c:formatCode>
                <c:ptCount val="25"/>
                <c:pt idx="0">
                  <c:v>0</c:v>
                </c:pt>
                <c:pt idx="1">
                  <c:v>0.77495517973193906</c:v>
                </c:pt>
                <c:pt idx="2">
                  <c:v>1.6482675023210207</c:v>
                </c:pt>
                <c:pt idx="3">
                  <c:v>2.6199369677672451</c:v>
                </c:pt>
                <c:pt idx="4">
                  <c:v>3.6899635760706131</c:v>
                </c:pt>
                <c:pt idx="5">
                  <c:v>4.8583473272311233</c:v>
                </c:pt>
                <c:pt idx="6">
                  <c:v>6.1250882212487783</c:v>
                </c:pt>
                <c:pt idx="7">
                  <c:v>7.4901862581235736</c:v>
                </c:pt>
                <c:pt idx="8">
                  <c:v>8.0332501003788188</c:v>
                </c:pt>
                <c:pt idx="9">
                  <c:v>8.0332501003788188</c:v>
                </c:pt>
                <c:pt idx="10">
                  <c:v>9.153726511220011</c:v>
                </c:pt>
                <c:pt idx="11">
                  <c:v>11.05506325176324</c:v>
                </c:pt>
                <c:pt idx="12">
                  <c:v>13.076139122741253</c:v>
                </c:pt>
                <c:pt idx="13">
                  <c:v>15.216954124154048</c:v>
                </c:pt>
                <c:pt idx="14">
                  <c:v>16.283537374932024</c:v>
                </c:pt>
                <c:pt idx="15">
                  <c:v>16.283537374932024</c:v>
                </c:pt>
                <c:pt idx="16">
                  <c:v>17.716405000326382</c:v>
                </c:pt>
                <c:pt idx="17">
                  <c:v>20.572961394242242</c:v>
                </c:pt>
                <c:pt idx="18">
                  <c:v>23.573215030874081</c:v>
                </c:pt>
                <c:pt idx="19">
                  <c:v>26.717165910221897</c:v>
                </c:pt>
                <c:pt idx="20">
                  <c:v>30.004814032285694</c:v>
                </c:pt>
                <c:pt idx="21">
                  <c:v>33.436159397065467</c:v>
                </c:pt>
                <c:pt idx="22">
                  <c:v>37.011202004561234</c:v>
                </c:pt>
                <c:pt idx="23">
                  <c:v>40.729941854772981</c:v>
                </c:pt>
                <c:pt idx="24">
                  <c:v>44.592378947700695</c:v>
                </c:pt>
              </c:numCache>
            </c:numRef>
          </c:xVal>
          <c:yVal>
            <c:numRef>
              <c:f>Lyophilization!$L$80:$L$104</c:f>
              <c:numCache>
                <c:formatCode>General</c:formatCode>
                <c:ptCount val="2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75.826473352843166</c:v>
                </c:pt>
                <c:pt idx="16">
                  <c:v>75.826473352843166</c:v>
                </c:pt>
                <c:pt idx="17">
                  <c:v>75.826473352843166</c:v>
                </c:pt>
                <c:pt idx="18">
                  <c:v>75.826473352843166</c:v>
                </c:pt>
                <c:pt idx="19">
                  <c:v>75.826473352843166</c:v>
                </c:pt>
                <c:pt idx="20">
                  <c:v>75.826473352843166</c:v>
                </c:pt>
                <c:pt idx="21">
                  <c:v>75.826473352843166</c:v>
                </c:pt>
                <c:pt idx="22">
                  <c:v>75.826473352843166</c:v>
                </c:pt>
                <c:pt idx="23">
                  <c:v>75.826473352843166</c:v>
                </c:pt>
                <c:pt idx="24">
                  <c:v>75.826473352843166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4-41B1-831B-B353BFEBEF2E}"/>
            </c:ext>
          </c:extLst>
        </c:ser>
        <c:ser>
          <c:idx val="2"/>
          <c:order val="2"/>
          <c:tx>
            <c:v>Tsmax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Lyophilization!$I$80:$I$104</c:f>
              <c:numCache>
                <c:formatCode>General</c:formatCode>
                <c:ptCount val="25"/>
                <c:pt idx="0">
                  <c:v>0</c:v>
                </c:pt>
                <c:pt idx="1">
                  <c:v>0.77495517973193906</c:v>
                </c:pt>
                <c:pt idx="2">
                  <c:v>1.6482675023210207</c:v>
                </c:pt>
                <c:pt idx="3">
                  <c:v>2.6199369677672451</c:v>
                </c:pt>
                <c:pt idx="4">
                  <c:v>3.6899635760706131</c:v>
                </c:pt>
                <c:pt idx="5">
                  <c:v>4.8583473272311233</c:v>
                </c:pt>
                <c:pt idx="6">
                  <c:v>6.1250882212487783</c:v>
                </c:pt>
                <c:pt idx="7">
                  <c:v>7.4901862581235736</c:v>
                </c:pt>
                <c:pt idx="8">
                  <c:v>8.0332501003788188</c:v>
                </c:pt>
                <c:pt idx="9">
                  <c:v>8.0332501003788188</c:v>
                </c:pt>
                <c:pt idx="10">
                  <c:v>9.153726511220011</c:v>
                </c:pt>
                <c:pt idx="11">
                  <c:v>11.05506325176324</c:v>
                </c:pt>
                <c:pt idx="12">
                  <c:v>13.076139122741253</c:v>
                </c:pt>
                <c:pt idx="13">
                  <c:v>15.216954124154048</c:v>
                </c:pt>
                <c:pt idx="14">
                  <c:v>16.283537374932024</c:v>
                </c:pt>
                <c:pt idx="15">
                  <c:v>16.283537374932024</c:v>
                </c:pt>
                <c:pt idx="16">
                  <c:v>17.716405000326382</c:v>
                </c:pt>
                <c:pt idx="17">
                  <c:v>20.572961394242242</c:v>
                </c:pt>
                <c:pt idx="18">
                  <c:v>23.573215030874081</c:v>
                </c:pt>
                <c:pt idx="19">
                  <c:v>26.717165910221897</c:v>
                </c:pt>
                <c:pt idx="20">
                  <c:v>30.004814032285694</c:v>
                </c:pt>
                <c:pt idx="21">
                  <c:v>33.436159397065467</c:v>
                </c:pt>
                <c:pt idx="22">
                  <c:v>37.011202004561234</c:v>
                </c:pt>
                <c:pt idx="23">
                  <c:v>40.729941854772981</c:v>
                </c:pt>
                <c:pt idx="24">
                  <c:v>44.592378947700695</c:v>
                </c:pt>
              </c:numCache>
            </c:numRef>
          </c:xVal>
          <c:yVal>
            <c:numRef>
              <c:f>Lyophilization!$K$80:$K$104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4-41B1-831B-B353BFEB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39423"/>
        <c:axId val="1972717119"/>
      </c:scatterChart>
      <c:valAx>
        <c:axId val="19635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717119"/>
        <c:crosses val="autoZero"/>
        <c:crossBetween val="midCat"/>
      </c:valAx>
      <c:valAx>
        <c:axId val="19727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Ts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35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T_S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'Optimal Tp'!$F$81:$F$101</c:f>
              <c:numCache>
                <c:formatCode>General</c:formatCode>
                <c:ptCount val="21"/>
                <c:pt idx="0">
                  <c:v>0</c:v>
                </c:pt>
                <c:pt idx="1">
                  <c:v>0.77495517973193906</c:v>
                </c:pt>
                <c:pt idx="2">
                  <c:v>1.6482675023210209</c:v>
                </c:pt>
                <c:pt idx="3">
                  <c:v>2.6199369677672455</c:v>
                </c:pt>
                <c:pt idx="4">
                  <c:v>3.689963576070614</c:v>
                </c:pt>
                <c:pt idx="5">
                  <c:v>4.8583473272311242</c:v>
                </c:pt>
                <c:pt idx="6">
                  <c:v>6.1250882212487774</c:v>
                </c:pt>
                <c:pt idx="7">
                  <c:v>7.4901862581235745</c:v>
                </c:pt>
                <c:pt idx="8">
                  <c:v>9.0127361292207819</c:v>
                </c:pt>
                <c:pt idx="9">
                  <c:v>10.729118989849557</c:v>
                </c:pt>
                <c:pt idx="10">
                  <c:v>12.63966642381161</c:v>
                </c:pt>
                <c:pt idx="11">
                  <c:v>14.744655890537516</c:v>
                </c:pt>
                <c:pt idx="12">
                  <c:v>17.044321896848373</c:v>
                </c:pt>
                <c:pt idx="13">
                  <c:v>19.538864427718003</c:v>
                </c:pt>
                <c:pt idx="14">
                  <c:v>22.228455405295236</c:v>
                </c:pt>
                <c:pt idx="15">
                  <c:v>25.113243704826807</c:v>
                </c:pt>
                <c:pt idx="16">
                  <c:v>28.193359097838794</c:v>
                </c:pt>
                <c:pt idx="17">
                  <c:v>31.468915386592727</c:v>
                </c:pt>
                <c:pt idx="18">
                  <c:v>34.940012921012126</c:v>
                </c:pt>
                <c:pt idx="19">
                  <c:v>38.606740638538696</c:v>
                </c:pt>
                <c:pt idx="20">
                  <c:v>42.469177731466417</c:v>
                </c:pt>
              </c:numCache>
            </c:numRef>
          </c:xVal>
          <c:yVal>
            <c:numRef>
              <c:f>'Optimal Tp'!$G$81:$G$101</c:f>
              <c:numCache>
                <c:formatCode>General</c:formatCode>
                <c:ptCount val="21"/>
                <c:pt idx="0">
                  <c:v>-20</c:v>
                </c:pt>
                <c:pt idx="1">
                  <c:v>-3.2915470570041987</c:v>
                </c:pt>
                <c:pt idx="2">
                  <c:v>9.8539532244672543</c:v>
                </c:pt>
                <c:pt idx="3">
                  <c:v>20.466355919599557</c:v>
                </c:pt>
                <c:pt idx="4">
                  <c:v>29.213496325304906</c:v>
                </c:pt>
                <c:pt idx="5">
                  <c:v>36.547413403524274</c:v>
                </c:pt>
                <c:pt idx="6">
                  <c:v>42.784997235361793</c:v>
                </c:pt>
                <c:pt idx="7">
                  <c:v>48.154984275412687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E-42DD-82D4-D82A93A7342D}"/>
            </c:ext>
          </c:extLst>
        </c:ser>
        <c:ser>
          <c:idx val="1"/>
          <c:order val="1"/>
          <c:tx>
            <c:v>T_P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'Optimal Tp'!$F$82:$F$101</c:f>
              <c:numCache>
                <c:formatCode>General</c:formatCode>
                <c:ptCount val="20"/>
                <c:pt idx="0">
                  <c:v>0.77495517973193906</c:v>
                </c:pt>
                <c:pt idx="1">
                  <c:v>1.6482675023210209</c:v>
                </c:pt>
                <c:pt idx="2">
                  <c:v>2.6199369677672455</c:v>
                </c:pt>
                <c:pt idx="3">
                  <c:v>3.689963576070614</c:v>
                </c:pt>
                <c:pt idx="4">
                  <c:v>4.8583473272311242</c:v>
                </c:pt>
                <c:pt idx="5">
                  <c:v>6.1250882212487774</c:v>
                </c:pt>
                <c:pt idx="6">
                  <c:v>7.4901862581235745</c:v>
                </c:pt>
                <c:pt idx="7">
                  <c:v>9.0127361292207819</c:v>
                </c:pt>
                <c:pt idx="8">
                  <c:v>10.729118989849557</c:v>
                </c:pt>
                <c:pt idx="9">
                  <c:v>12.63966642381161</c:v>
                </c:pt>
                <c:pt idx="10">
                  <c:v>14.744655890537516</c:v>
                </c:pt>
                <c:pt idx="11">
                  <c:v>17.044321896848373</c:v>
                </c:pt>
                <c:pt idx="12">
                  <c:v>19.538864427718003</c:v>
                </c:pt>
                <c:pt idx="13">
                  <c:v>22.228455405295236</c:v>
                </c:pt>
                <c:pt idx="14">
                  <c:v>25.113243704826807</c:v>
                </c:pt>
                <c:pt idx="15">
                  <c:v>28.193359097838794</c:v>
                </c:pt>
                <c:pt idx="16">
                  <c:v>31.468915386592727</c:v>
                </c:pt>
                <c:pt idx="17">
                  <c:v>34.940012921012126</c:v>
                </c:pt>
                <c:pt idx="18">
                  <c:v>38.606740638538696</c:v>
                </c:pt>
                <c:pt idx="19">
                  <c:v>42.469177731466417</c:v>
                </c:pt>
              </c:numCache>
            </c:numRef>
          </c:xVal>
          <c:yVal>
            <c:numRef>
              <c:f>'Optimal Tp'!$B$82:$B$101</c:f>
              <c:numCache>
                <c:formatCode>General</c:formatCode>
                <c:ptCount val="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114.56618338210787</c:v>
                </c:pt>
                <c:pt idx="8">
                  <c:v>107.3921630063181</c:v>
                </c:pt>
                <c:pt idx="9">
                  <c:v>101.65294670568629</c:v>
                </c:pt>
                <c:pt idx="10">
                  <c:v>96.957224277896614</c:v>
                </c:pt>
                <c:pt idx="11">
                  <c:v>93.044122254738582</c:v>
                </c:pt>
                <c:pt idx="12">
                  <c:v>89.733035927450999</c:v>
                </c:pt>
                <c:pt idx="13">
                  <c:v>86.894961932633066</c:v>
                </c:pt>
                <c:pt idx="14">
                  <c:v>84.43529780379086</c:v>
                </c:pt>
                <c:pt idx="15">
                  <c:v>82.283091691053926</c:v>
                </c:pt>
                <c:pt idx="16">
                  <c:v>80.384086297462517</c:v>
                </c:pt>
                <c:pt idx="17">
                  <c:v>78.69608150315905</c:v>
                </c:pt>
                <c:pt idx="18">
                  <c:v>77.185761424045424</c:v>
                </c:pt>
                <c:pt idx="19">
                  <c:v>75.826473352843152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E-42DD-82D4-D82A93A7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73184"/>
        <c:axId val="1812123952"/>
      </c:scatterChart>
      <c:valAx>
        <c:axId val="18119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123952"/>
        <c:crossesAt val="-40"/>
        <c:crossBetween val="midCat"/>
      </c:valAx>
      <c:valAx>
        <c:axId val="18121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T_P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197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476416960134464"/>
          <c:y val="0.61468926553672321"/>
          <c:w val="0.33660120548172584"/>
          <c:h val="7.6271720272254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 Tp'!$F$18:$F$76</c:f>
              <c:numCache>
                <c:formatCode>General</c:formatCode>
                <c:ptCount val="59"/>
                <c:pt idx="0">
                  <c:v>0</c:v>
                </c:pt>
                <c:pt idx="1">
                  <c:v>0.18497574504974224</c:v>
                </c:pt>
                <c:pt idx="2">
                  <c:v>0.27073180915478551</c:v>
                </c:pt>
                <c:pt idx="3">
                  <c:v>0.37800392933893395</c:v>
                </c:pt>
                <c:pt idx="4">
                  <c:v>0.50681635033722805</c:v>
                </c:pt>
                <c:pt idx="5">
                  <c:v>0.65719082059949929</c:v>
                </c:pt>
                <c:pt idx="6">
                  <c:v>0.82914692361559816</c:v>
                </c:pt>
                <c:pt idx="7">
                  <c:v>1.0227023560361599</c:v>
                </c:pt>
                <c:pt idx="8">
                  <c:v>1.2378731625222243</c:v>
                </c:pt>
                <c:pt idx="9">
                  <c:v>1.474673935158668</c:v>
                </c:pt>
                <c:pt idx="10">
                  <c:v>1.733117983659805</c:v>
                </c:pt>
                <c:pt idx="11">
                  <c:v>2.0132174813546881</c:v>
                </c:pt>
                <c:pt idx="12">
                  <c:v>2.3149835909735326</c:v>
                </c:pt>
                <c:pt idx="13">
                  <c:v>2.6384265734986654</c:v>
                </c:pt>
                <c:pt idx="14">
                  <c:v>2.9835558827444317</c:v>
                </c:pt>
                <c:pt idx="15">
                  <c:v>3.3503802478539031</c:v>
                </c:pt>
                <c:pt idx="16">
                  <c:v>3.7389077455186928</c:v>
                </c:pt>
                <c:pt idx="17">
                  <c:v>4.1491458634208094</c:v>
                </c:pt>
                <c:pt idx="18">
                  <c:v>4.5811015561464457</c:v>
                </c:pt>
                <c:pt idx="19">
                  <c:v>5.0347812946188242</c:v>
                </c:pt>
                <c:pt idx="20">
                  <c:v>5.5101911099310978</c:v>
                </c:pt>
                <c:pt idx="21">
                  <c:v>6.0073366323237174</c:v>
                </c:pt>
                <c:pt idx="22">
                  <c:v>6.526223125937693</c:v>
                </c:pt>
                <c:pt idx="23">
                  <c:v>7.0668555198814573</c:v>
                </c:pt>
                <c:pt idx="24">
                  <c:v>7.6292384360707937</c:v>
                </c:pt>
                <c:pt idx="25">
                  <c:v>8.2133762142358968</c:v>
                </c:pt>
                <c:pt idx="26">
                  <c:v>8.8192729344345242</c:v>
                </c:pt>
                <c:pt idx="27">
                  <c:v>9.4469324373639179</c:v>
                </c:pt>
                <c:pt idx="28">
                  <c:v>10.09635834272478</c:v>
                </c:pt>
                <c:pt idx="29">
                  <c:v>10.767554065857258</c:v>
                </c:pt>
                <c:pt idx="30">
                  <c:v>11.460522832840461</c:v>
                </c:pt>
                <c:pt idx="31">
                  <c:v>12.175267694222706</c:v>
                </c:pt>
                <c:pt idx="32">
                  <c:v>12.911791537528835</c:v>
                </c:pt>
                <c:pt idx="33">
                  <c:v>13.670097098673036</c:v>
                </c:pt>
                <c:pt idx="34">
                  <c:v>14.450186972390112</c:v>
                </c:pt>
                <c:pt idx="35">
                  <c:v>15.252063621784806</c:v>
                </c:pt>
                <c:pt idx="36">
                  <c:v>16.075729387087137</c:v>
                </c:pt>
                <c:pt idx="37">
                  <c:v>16.9211864936917</c:v>
                </c:pt>
                <c:pt idx="38">
                  <c:v>17.788437059550091</c:v>
                </c:pt>
                <c:pt idx="39">
                  <c:v>18.677483101977874</c:v>
                </c:pt>
                <c:pt idx="40">
                  <c:v>19.588326543930901</c:v>
                </c:pt>
                <c:pt idx="41">
                  <c:v>20.520969219799845</c:v>
                </c:pt>
                <c:pt idx="42">
                  <c:v>21.475412880766694</c:v>
                </c:pt>
                <c:pt idx="43">
                  <c:v>22.451659199762268</c:v>
                </c:pt>
                <c:pt idx="44">
                  <c:v>23.44970977605999</c:v>
                </c:pt>
                <c:pt idx="45">
                  <c:v>24.46956613953742</c:v>
                </c:pt>
                <c:pt idx="46">
                  <c:v>25.511229754633991</c:v>
                </c:pt>
                <c:pt idx="47">
                  <c:v>26.574702024030557</c:v>
                </c:pt>
                <c:pt idx="48">
                  <c:v>27.659984292073919</c:v>
                </c:pt>
                <c:pt idx="49">
                  <c:v>28.767077847967204</c:v>
                </c:pt>
                <c:pt idx="50">
                  <c:v>29.895983928745153</c:v>
                </c:pt>
                <c:pt idx="51">
                  <c:v>31.046703722051284</c:v>
                </c:pt>
                <c:pt idx="52">
                  <c:v>32.219238368732803</c:v>
                </c:pt>
                <c:pt idx="53">
                  <c:v>33.413588965267266</c:v>
                </c:pt>
                <c:pt idx="54">
                  <c:v>34.629756566033933</c:v>
                </c:pt>
                <c:pt idx="55">
                  <c:v>35.867742185441642</c:v>
                </c:pt>
                <c:pt idx="56">
                  <c:v>37.127546799923948</c:v>
                </c:pt>
                <c:pt idx="57">
                  <c:v>38.409171349811224</c:v>
                </c:pt>
                <c:pt idx="58">
                  <c:v>39.712616741088908</c:v>
                </c:pt>
              </c:numCache>
            </c:numRef>
          </c:xVal>
          <c:yVal>
            <c:numRef>
              <c:f>'Optimal Tp'!$G$18:$G$76</c:f>
              <c:numCache>
                <c:formatCode>General</c:formatCode>
                <c:ptCount val="59"/>
                <c:pt idx="0">
                  <c:v>-20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9-46DF-A647-2E4853A85CA3}"/>
            </c:ext>
          </c:extLst>
        </c:ser>
        <c:ser>
          <c:idx val="1"/>
          <c:order val="1"/>
          <c:tx>
            <c:v>Tp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'Optimal Tp'!$F$19:$F$76</c:f>
              <c:numCache>
                <c:formatCode>General</c:formatCode>
                <c:ptCount val="58"/>
                <c:pt idx="0">
                  <c:v>0.18497574504974224</c:v>
                </c:pt>
                <c:pt idx="1">
                  <c:v>0.27073180915478551</c:v>
                </c:pt>
                <c:pt idx="2">
                  <c:v>0.37800392933893395</c:v>
                </c:pt>
                <c:pt idx="3">
                  <c:v>0.50681635033722805</c:v>
                </c:pt>
                <c:pt idx="4">
                  <c:v>0.65719082059949929</c:v>
                </c:pt>
                <c:pt idx="5">
                  <c:v>0.82914692361559816</c:v>
                </c:pt>
                <c:pt idx="6">
                  <c:v>1.0227023560361599</c:v>
                </c:pt>
                <c:pt idx="7">
                  <c:v>1.2378731625222243</c:v>
                </c:pt>
                <c:pt idx="8">
                  <c:v>1.474673935158668</c:v>
                </c:pt>
                <c:pt idx="9">
                  <c:v>1.733117983659805</c:v>
                </c:pt>
                <c:pt idx="10">
                  <c:v>2.0132174813546881</c:v>
                </c:pt>
                <c:pt idx="11">
                  <c:v>2.3149835909735326</c:v>
                </c:pt>
                <c:pt idx="12">
                  <c:v>2.6384265734986654</c:v>
                </c:pt>
                <c:pt idx="13">
                  <c:v>2.9835558827444317</c:v>
                </c:pt>
                <c:pt idx="14">
                  <c:v>3.3503802478539031</c:v>
                </c:pt>
                <c:pt idx="15">
                  <c:v>3.7389077455186928</c:v>
                </c:pt>
                <c:pt idx="16">
                  <c:v>4.1491458634208094</c:v>
                </c:pt>
                <c:pt idx="17">
                  <c:v>4.5811015561464457</c:v>
                </c:pt>
                <c:pt idx="18">
                  <c:v>5.0347812946188242</c:v>
                </c:pt>
                <c:pt idx="19">
                  <c:v>5.5101911099310978</c:v>
                </c:pt>
                <c:pt idx="20">
                  <c:v>6.0073366323237174</c:v>
                </c:pt>
                <c:pt idx="21">
                  <c:v>6.526223125937693</c:v>
                </c:pt>
                <c:pt idx="22">
                  <c:v>7.0668555198814573</c:v>
                </c:pt>
                <c:pt idx="23">
                  <c:v>7.6292384360707937</c:v>
                </c:pt>
                <c:pt idx="24">
                  <c:v>8.2133762142358968</c:v>
                </c:pt>
                <c:pt idx="25">
                  <c:v>8.8192729344345242</c:v>
                </c:pt>
                <c:pt idx="26">
                  <c:v>9.4469324373639179</c:v>
                </c:pt>
                <c:pt idx="27">
                  <c:v>10.09635834272478</c:v>
                </c:pt>
                <c:pt idx="28">
                  <c:v>10.767554065857258</c:v>
                </c:pt>
                <c:pt idx="29">
                  <c:v>11.460522832840461</c:v>
                </c:pt>
                <c:pt idx="30">
                  <c:v>12.175267694222706</c:v>
                </c:pt>
                <c:pt idx="31">
                  <c:v>12.911791537528835</c:v>
                </c:pt>
                <c:pt idx="32">
                  <c:v>13.670097098673036</c:v>
                </c:pt>
                <c:pt idx="33">
                  <c:v>14.450186972390112</c:v>
                </c:pt>
                <c:pt idx="34">
                  <c:v>15.252063621784806</c:v>
                </c:pt>
                <c:pt idx="35">
                  <c:v>16.075729387087137</c:v>
                </c:pt>
                <c:pt idx="36">
                  <c:v>16.9211864936917</c:v>
                </c:pt>
                <c:pt idx="37">
                  <c:v>17.788437059550091</c:v>
                </c:pt>
                <c:pt idx="38">
                  <c:v>18.677483101977874</c:v>
                </c:pt>
                <c:pt idx="39">
                  <c:v>19.588326543930901</c:v>
                </c:pt>
                <c:pt idx="40">
                  <c:v>20.520969219799845</c:v>
                </c:pt>
                <c:pt idx="41">
                  <c:v>21.475412880766694</c:v>
                </c:pt>
                <c:pt idx="42">
                  <c:v>22.451659199762268</c:v>
                </c:pt>
                <c:pt idx="43">
                  <c:v>23.44970977605999</c:v>
                </c:pt>
                <c:pt idx="44">
                  <c:v>24.46956613953742</c:v>
                </c:pt>
                <c:pt idx="45">
                  <c:v>25.511229754633991</c:v>
                </c:pt>
                <c:pt idx="46">
                  <c:v>26.574702024030557</c:v>
                </c:pt>
                <c:pt idx="47">
                  <c:v>27.659984292073919</c:v>
                </c:pt>
                <c:pt idx="48">
                  <c:v>28.767077847967204</c:v>
                </c:pt>
                <c:pt idx="49">
                  <c:v>29.895983928745153</c:v>
                </c:pt>
                <c:pt idx="50">
                  <c:v>31.046703722051284</c:v>
                </c:pt>
                <c:pt idx="51">
                  <c:v>32.219238368732803</c:v>
                </c:pt>
                <c:pt idx="52">
                  <c:v>33.413588965267266</c:v>
                </c:pt>
                <c:pt idx="53">
                  <c:v>34.629756566033933</c:v>
                </c:pt>
                <c:pt idx="54">
                  <c:v>35.867742185441642</c:v>
                </c:pt>
                <c:pt idx="55">
                  <c:v>37.127546799923948</c:v>
                </c:pt>
                <c:pt idx="56">
                  <c:v>38.409171349811224</c:v>
                </c:pt>
                <c:pt idx="57">
                  <c:v>39.712616741088908</c:v>
                </c:pt>
              </c:numCache>
            </c:numRef>
          </c:xVal>
          <c:yVal>
            <c:numRef>
              <c:f>'Optimal Tp'!$B$19:$B$76</c:f>
              <c:numCache>
                <c:formatCode>General</c:formatCode>
                <c:ptCount val="58"/>
                <c:pt idx="0">
                  <c:v>566.52946705686293</c:v>
                </c:pt>
                <c:pt idx="1">
                  <c:v>437.39710029264717</c:v>
                </c:pt>
                <c:pt idx="2">
                  <c:v>359.91768023411771</c:v>
                </c:pt>
                <c:pt idx="3">
                  <c:v>308.26473352843146</c:v>
                </c:pt>
                <c:pt idx="4">
                  <c:v>271.3697715957984</c:v>
                </c:pt>
                <c:pt idx="5">
                  <c:v>243.69855014632358</c:v>
                </c:pt>
                <c:pt idx="6">
                  <c:v>222.17648901895433</c:v>
                </c:pt>
                <c:pt idx="7">
                  <c:v>204.95884011705886</c:v>
                </c:pt>
                <c:pt idx="8">
                  <c:v>190.8716728336899</c:v>
                </c:pt>
                <c:pt idx="9">
                  <c:v>179.13236676421573</c:v>
                </c:pt>
                <c:pt idx="10">
                  <c:v>169.199107782353</c:v>
                </c:pt>
                <c:pt idx="11">
                  <c:v>160.6848857978992</c:v>
                </c:pt>
                <c:pt idx="12">
                  <c:v>153.30589341137258</c:v>
                </c:pt>
                <c:pt idx="13">
                  <c:v>146.84927507316178</c:v>
                </c:pt>
                <c:pt idx="14">
                  <c:v>141.15225889238758</c:v>
                </c:pt>
                <c:pt idx="15">
                  <c:v>136.08824450947716</c:v>
                </c:pt>
                <c:pt idx="16">
                  <c:v>131.55728427213626</c:v>
                </c:pt>
                <c:pt idx="17">
                  <c:v>127.47942005852943</c:v>
                </c:pt>
                <c:pt idx="18">
                  <c:v>123.78992386526612</c:v>
                </c:pt>
                <c:pt idx="19">
                  <c:v>120.43583641684495</c:v>
                </c:pt>
                <c:pt idx="20">
                  <c:v>117.37340874654734</c:v>
                </c:pt>
                <c:pt idx="21">
                  <c:v>114.56618338210787</c:v>
                </c:pt>
                <c:pt idx="22">
                  <c:v>111.98353604682355</c:v>
                </c:pt>
                <c:pt idx="23">
                  <c:v>109.5995538911765</c:v>
                </c:pt>
                <c:pt idx="24">
                  <c:v>107.3921630063181</c:v>
                </c:pt>
                <c:pt idx="25">
                  <c:v>105.3424428989496</c:v>
                </c:pt>
                <c:pt idx="26">
                  <c:v>103.43408279898583</c:v>
                </c:pt>
                <c:pt idx="27">
                  <c:v>101.65294670568629</c:v>
                </c:pt>
                <c:pt idx="28">
                  <c:v>99.986722618406091</c:v>
                </c:pt>
                <c:pt idx="29">
                  <c:v>98.424637536580889</c:v>
                </c:pt>
                <c:pt idx="30">
                  <c:v>96.957224277896614</c:v>
                </c:pt>
                <c:pt idx="31">
                  <c:v>95.576129446193789</c:v>
                </c:pt>
                <c:pt idx="32">
                  <c:v>94.273954319159685</c:v>
                </c:pt>
                <c:pt idx="33">
                  <c:v>93.044122254738582</c:v>
                </c:pt>
                <c:pt idx="34">
                  <c:v>91.8807675992051</c:v>
                </c:pt>
                <c:pt idx="35">
                  <c:v>90.778642136068129</c:v>
                </c:pt>
                <c:pt idx="36">
                  <c:v>89.733035927450999</c:v>
                </c:pt>
                <c:pt idx="37">
                  <c:v>88.739710029264714</c:v>
                </c:pt>
                <c:pt idx="38">
                  <c:v>87.794839052941185</c:v>
                </c:pt>
                <c:pt idx="39">
                  <c:v>86.894961932633066</c:v>
                </c:pt>
                <c:pt idx="40">
                  <c:v>86.03693956210671</c:v>
                </c:pt>
                <c:pt idx="41">
                  <c:v>85.217918208422475</c:v>
                </c:pt>
                <c:pt idx="42">
                  <c:v>84.43529780379086</c:v>
                </c:pt>
                <c:pt idx="43">
                  <c:v>83.68670437327367</c:v>
                </c:pt>
                <c:pt idx="44">
                  <c:v>82.96996598235296</c:v>
                </c:pt>
                <c:pt idx="45">
                  <c:v>82.283091691053926</c:v>
                </c:pt>
                <c:pt idx="46">
                  <c:v>81.624253085114049</c:v>
                </c:pt>
                <c:pt idx="47">
                  <c:v>80.991768023411765</c:v>
                </c:pt>
                <c:pt idx="48">
                  <c:v>80.384086297462517</c:v>
                </c:pt>
                <c:pt idx="49">
                  <c:v>79.799776945588249</c:v>
                </c:pt>
                <c:pt idx="50">
                  <c:v>79.237517003218656</c:v>
                </c:pt>
                <c:pt idx="51">
                  <c:v>78.69608150315905</c:v>
                </c:pt>
                <c:pt idx="52">
                  <c:v>78.174334566737969</c:v>
                </c:pt>
                <c:pt idx="53">
                  <c:v>77.6712214494748</c:v>
                </c:pt>
                <c:pt idx="54">
                  <c:v>77.185761424045424</c:v>
                </c:pt>
                <c:pt idx="55">
                  <c:v>76.717041399492913</c:v>
                </c:pt>
                <c:pt idx="56">
                  <c:v>76.264210189332005</c:v>
                </c:pt>
                <c:pt idx="57">
                  <c:v>75.826473352843152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9-46DF-A647-2E4853A8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73184"/>
        <c:axId val="1812123952"/>
      </c:scatterChart>
      <c:valAx>
        <c:axId val="18119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123952"/>
        <c:crosses val="autoZero"/>
        <c:crossBetween val="midCat"/>
      </c:valAx>
      <c:valAx>
        <c:axId val="18121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Tp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197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23600174978116"/>
          <c:y val="0.10243000874890641"/>
          <c:w val="0.1086528871391076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4</xdr:row>
      <xdr:rowOff>175260</xdr:rowOff>
    </xdr:from>
    <xdr:to>
      <xdr:col>15</xdr:col>
      <xdr:colOff>260351</xdr:colOff>
      <xdr:row>19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D01A6D-8F0E-4CFB-A509-F88F35650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25</xdr:row>
      <xdr:rowOff>7620</xdr:rowOff>
    </xdr:from>
    <xdr:to>
      <xdr:col>12</xdr:col>
      <xdr:colOff>31750</xdr:colOff>
      <xdr:row>40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ED93F2-EDF3-4F02-84B2-3A3237E1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51</xdr:row>
      <xdr:rowOff>7620</xdr:rowOff>
    </xdr:from>
    <xdr:to>
      <xdr:col>12</xdr:col>
      <xdr:colOff>24695</xdr:colOff>
      <xdr:row>66</xdr:row>
      <xdr:rowOff>7620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A5F3A59-4C9E-477D-A894-18C4FCCF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</xdr:colOff>
      <xdr:row>78</xdr:row>
      <xdr:rowOff>0</xdr:rowOff>
    </xdr:from>
    <xdr:to>
      <xdr:col>20</xdr:col>
      <xdr:colOff>320040</xdr:colOff>
      <xdr:row>93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04FF9D-D1EE-412F-B86D-7BBCB3E19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79</xdr:row>
      <xdr:rowOff>0</xdr:rowOff>
    </xdr:from>
    <xdr:to>
      <xdr:col>14</xdr:col>
      <xdr:colOff>473075</xdr:colOff>
      <xdr:row>94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3B61D83-C191-4868-BF8F-CA4393014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16</xdr:row>
      <xdr:rowOff>0</xdr:rowOff>
    </xdr:from>
    <xdr:to>
      <xdr:col>16</xdr:col>
      <xdr:colOff>480060</xdr:colOff>
      <xdr:row>31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DDDC01-888E-4C3F-97EF-3BA473ED4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B91" zoomScale="90" zoomScaleNormal="90" workbookViewId="0">
      <selection activeCell="M36" sqref="M36"/>
    </sheetView>
  </sheetViews>
  <sheetFormatPr defaultRowHeight="14.75" x14ac:dyDescent="0.75"/>
  <cols>
    <col min="1" max="1" width="19.76953125" bestFit="1" customWidth="1"/>
    <col min="8" max="8" width="8.86328125" customWidth="1"/>
    <col min="9" max="9" width="14.31640625" bestFit="1" customWidth="1"/>
    <col min="10" max="10" width="15.31640625" bestFit="1" customWidth="1"/>
    <col min="11" max="11" width="8.86328125" customWidth="1"/>
  </cols>
  <sheetData>
    <row r="1" spans="1:10" ht="18.5" x14ac:dyDescent="0.9">
      <c r="A1" s="28" t="s">
        <v>5</v>
      </c>
      <c r="B1" s="29"/>
      <c r="C1" s="22"/>
    </row>
    <row r="2" spans="1:10" x14ac:dyDescent="0.75">
      <c r="A2" t="s">
        <v>29</v>
      </c>
    </row>
    <row r="4" spans="1:10" x14ac:dyDescent="0.75">
      <c r="A4" s="3" t="s">
        <v>13</v>
      </c>
      <c r="F4" s="23" t="s">
        <v>14</v>
      </c>
      <c r="G4" s="24"/>
    </row>
    <row r="6" spans="1:10" x14ac:dyDescent="0.75">
      <c r="A6" s="2" t="s">
        <v>1</v>
      </c>
      <c r="B6" s="1">
        <v>120</v>
      </c>
      <c r="F6" s="26" t="s">
        <v>26</v>
      </c>
      <c r="G6" s="26"/>
      <c r="H6" s="5" t="s">
        <v>15</v>
      </c>
      <c r="I6" s="4" t="s">
        <v>22</v>
      </c>
      <c r="J6" s="4" t="s">
        <v>23</v>
      </c>
    </row>
    <row r="7" spans="1:10" x14ac:dyDescent="0.75">
      <c r="A7" s="2" t="s">
        <v>6</v>
      </c>
      <c r="B7" s="1">
        <v>-20</v>
      </c>
      <c r="F7" s="27">
        <f>I21/(B6-B14)</f>
        <v>9.0346571963394489</v>
      </c>
      <c r="G7" s="27"/>
      <c r="H7" s="6">
        <f>B14+273.15</f>
        <v>323.14999999999998</v>
      </c>
      <c r="I7" s="6">
        <f>$B$13*(H7^4-$H$7^4)</f>
        <v>0</v>
      </c>
      <c r="J7" s="6">
        <f t="shared" ref="J7:J21" si="0">$F$7*(H7-$H$7)</f>
        <v>0</v>
      </c>
    </row>
    <row r="8" spans="1:10" x14ac:dyDescent="0.75">
      <c r="A8" s="2" t="s">
        <v>7</v>
      </c>
      <c r="B8" s="1">
        <v>0.03</v>
      </c>
      <c r="H8" s="6">
        <f>H7+5</f>
        <v>328.15</v>
      </c>
      <c r="I8" s="6">
        <f t="shared" ref="I8:I21" si="1">$B$13*(H8^4-$H$7^4)</f>
        <v>33.638591201484765</v>
      </c>
      <c r="J8" s="6">
        <f t="shared" si="0"/>
        <v>45.173285981697248</v>
      </c>
    </row>
    <row r="9" spans="1:10" x14ac:dyDescent="0.75">
      <c r="A9" s="2" t="s">
        <v>8</v>
      </c>
      <c r="B9" s="1">
        <v>0.9</v>
      </c>
      <c r="H9" s="6">
        <f t="shared" ref="H9:H21" si="2">H8+5</f>
        <v>333.15</v>
      </c>
      <c r="I9" s="6">
        <f t="shared" si="1"/>
        <v>68.850483470694442</v>
      </c>
      <c r="J9" s="6">
        <f t="shared" si="0"/>
        <v>90.346571963394496</v>
      </c>
    </row>
    <row r="10" spans="1:10" x14ac:dyDescent="0.75">
      <c r="A10" s="2" t="s">
        <v>9</v>
      </c>
      <c r="B10" s="1">
        <v>1000</v>
      </c>
      <c r="H10" s="6">
        <f t="shared" si="2"/>
        <v>338.15</v>
      </c>
      <c r="I10" s="6">
        <f t="shared" si="1"/>
        <v>105.6839847726292</v>
      </c>
      <c r="J10" s="6">
        <f t="shared" si="0"/>
        <v>135.51985794509173</v>
      </c>
    </row>
    <row r="11" spans="1:10" x14ac:dyDescent="0.75">
      <c r="A11" s="2" t="s">
        <v>10</v>
      </c>
      <c r="B11" s="1">
        <v>680</v>
      </c>
      <c r="H11" s="6">
        <f t="shared" si="2"/>
        <v>343.15</v>
      </c>
      <c r="I11" s="6">
        <f t="shared" si="1"/>
        <v>144.18813357228896</v>
      </c>
      <c r="J11" s="6">
        <f t="shared" si="0"/>
        <v>180.69314392678899</v>
      </c>
    </row>
    <row r="12" spans="1:10" x14ac:dyDescent="0.75">
      <c r="A12" s="2" t="s">
        <v>11</v>
      </c>
      <c r="B12" s="1">
        <v>0.1</v>
      </c>
      <c r="H12" s="6">
        <f t="shared" si="2"/>
        <v>348.15</v>
      </c>
      <c r="I12" s="6">
        <f t="shared" si="1"/>
        <v>184.41269883467373</v>
      </c>
      <c r="J12" s="6">
        <f t="shared" si="0"/>
        <v>225.86642990848623</v>
      </c>
    </row>
    <row r="13" spans="1:10" x14ac:dyDescent="0.75">
      <c r="A13" s="2" t="s">
        <v>12</v>
      </c>
      <c r="B13" s="1">
        <f>4.87*10^(-8)</f>
        <v>4.8699999999999999E-8</v>
      </c>
      <c r="H13" s="6">
        <f t="shared" si="2"/>
        <v>353.15</v>
      </c>
      <c r="I13" s="6">
        <f t="shared" si="1"/>
        <v>226.40818002478349</v>
      </c>
      <c r="J13" s="6">
        <f t="shared" si="0"/>
        <v>271.03971589018346</v>
      </c>
    </row>
    <row r="14" spans="1:10" x14ac:dyDescent="0.75">
      <c r="A14" s="2" t="s">
        <v>21</v>
      </c>
      <c r="B14" s="1">
        <v>50</v>
      </c>
      <c r="H14" s="6">
        <f t="shared" si="2"/>
        <v>358.15</v>
      </c>
      <c r="I14" s="6">
        <f t="shared" si="1"/>
        <v>270.22580710761815</v>
      </c>
      <c r="J14" s="6">
        <f t="shared" si="0"/>
        <v>316.21300187188069</v>
      </c>
    </row>
    <row r="15" spans="1:10" x14ac:dyDescent="0.75">
      <c r="H15" s="6">
        <f t="shared" si="2"/>
        <v>363.15</v>
      </c>
      <c r="I15" s="6">
        <f t="shared" si="1"/>
        <v>315.91754054817801</v>
      </c>
      <c r="J15" s="6">
        <f t="shared" si="0"/>
        <v>361.38628785357798</v>
      </c>
    </row>
    <row r="16" spans="1:10" x14ac:dyDescent="0.75">
      <c r="H16" s="6">
        <f t="shared" si="2"/>
        <v>368.15</v>
      </c>
      <c r="I16" s="6">
        <f t="shared" si="1"/>
        <v>363.53607131146259</v>
      </c>
      <c r="J16" s="6">
        <f t="shared" si="0"/>
        <v>406.55957383527522</v>
      </c>
    </row>
    <row r="17" spans="1:10" x14ac:dyDescent="0.75">
      <c r="H17" s="6">
        <f t="shared" si="2"/>
        <v>373.15</v>
      </c>
      <c r="I17" s="6">
        <f t="shared" si="1"/>
        <v>413.13482086247234</v>
      </c>
      <c r="J17" s="6">
        <f t="shared" si="0"/>
        <v>451.73285981697245</v>
      </c>
    </row>
    <row r="18" spans="1:10" x14ac:dyDescent="0.75">
      <c r="H18" s="6">
        <f t="shared" si="2"/>
        <v>378.15</v>
      </c>
      <c r="I18" s="6">
        <f t="shared" si="1"/>
        <v>464.76794116620715</v>
      </c>
      <c r="J18" s="6">
        <f t="shared" si="0"/>
        <v>496.90614579866968</v>
      </c>
    </row>
    <row r="19" spans="1:10" x14ac:dyDescent="0.75">
      <c r="H19" s="6">
        <f t="shared" si="2"/>
        <v>383.15</v>
      </c>
      <c r="I19" s="6">
        <f t="shared" si="1"/>
        <v>518.49031468766691</v>
      </c>
      <c r="J19" s="6">
        <f t="shared" si="0"/>
        <v>542.07943178036692</v>
      </c>
    </row>
    <row r="20" spans="1:10" x14ac:dyDescent="0.75">
      <c r="H20" s="6">
        <f t="shared" si="2"/>
        <v>388.15</v>
      </c>
      <c r="I20" s="6">
        <f t="shared" si="1"/>
        <v>574.35755439185164</v>
      </c>
      <c r="J20" s="6">
        <f t="shared" si="0"/>
        <v>587.25271776206421</v>
      </c>
    </row>
    <row r="21" spans="1:10" x14ac:dyDescent="0.75">
      <c r="H21" s="6">
        <f t="shared" si="2"/>
        <v>393.15</v>
      </c>
      <c r="I21" s="6">
        <f t="shared" si="1"/>
        <v>632.42600374376138</v>
      </c>
      <c r="J21" s="6">
        <f t="shared" si="0"/>
        <v>632.42600374376138</v>
      </c>
    </row>
    <row r="22" spans="1:10" x14ac:dyDescent="0.75">
      <c r="H22" s="10"/>
      <c r="I22" s="10"/>
      <c r="J22" s="10"/>
    </row>
    <row r="24" spans="1:10" x14ac:dyDescent="0.75">
      <c r="A24" s="7" t="s">
        <v>16</v>
      </c>
    </row>
    <row r="26" spans="1:10" x14ac:dyDescent="0.75">
      <c r="A26" s="9" t="s">
        <v>17</v>
      </c>
      <c r="B26" s="6">
        <f>(B12*B8+0.5*F7*B8^2)*B10*B9*B11/B12/F7/(B6-B7)</f>
        <v>34.186960737495923</v>
      </c>
      <c r="D26" s="5" t="s">
        <v>0</v>
      </c>
      <c r="E26" s="4" t="s">
        <v>18</v>
      </c>
      <c r="F26" s="4" t="s">
        <v>19</v>
      </c>
      <c r="G26" s="4" t="s">
        <v>21</v>
      </c>
    </row>
    <row r="27" spans="1:10" x14ac:dyDescent="0.75">
      <c r="D27" s="8">
        <v>0</v>
      </c>
      <c r="E27" s="6">
        <f t="shared" ref="E27:E47" si="3">($B$12*D27+0.5*$F$7*D27^2)*$B$10*$B$9*$B$11/$B$12/$F$7/($B$6-$B$7)</f>
        <v>0</v>
      </c>
      <c r="F27" s="8">
        <f t="shared" ref="F27:F47" si="4">($B$12*$B$7+$F$7*D27*$B$6)/($B$12+$F$7*D27)</f>
        <v>-20</v>
      </c>
      <c r="G27" s="6">
        <f>$B$14</f>
        <v>50</v>
      </c>
    </row>
    <row r="28" spans="1:10" x14ac:dyDescent="0.75">
      <c r="D28" s="6">
        <v>1.5E-3</v>
      </c>
      <c r="E28" s="6">
        <f t="shared" si="3"/>
        <v>0.77495517973193906</v>
      </c>
      <c r="F28" s="8">
        <f t="shared" si="4"/>
        <v>-3.2915470570041987</v>
      </c>
      <c r="G28" s="6">
        <f t="shared" ref="G28:G47" si="5">$B$14</f>
        <v>50</v>
      </c>
    </row>
    <row r="29" spans="1:10" x14ac:dyDescent="0.75">
      <c r="D29" s="8">
        <v>3.0000000000000001E-3</v>
      </c>
      <c r="E29" s="6">
        <f t="shared" si="3"/>
        <v>1.6482675023210207</v>
      </c>
      <c r="F29" s="8">
        <f t="shared" si="4"/>
        <v>9.8539532244672543</v>
      </c>
      <c r="G29" s="6">
        <f t="shared" si="5"/>
        <v>50</v>
      </c>
    </row>
    <row r="30" spans="1:10" x14ac:dyDescent="0.75">
      <c r="D30" s="6">
        <v>4.4999999999999997E-3</v>
      </c>
      <c r="E30" s="6">
        <f t="shared" si="3"/>
        <v>2.6199369677672451</v>
      </c>
      <c r="F30" s="8">
        <f t="shared" si="4"/>
        <v>20.466355919599557</v>
      </c>
      <c r="G30" s="6">
        <f t="shared" si="5"/>
        <v>50</v>
      </c>
    </row>
    <row r="31" spans="1:10" x14ac:dyDescent="0.75">
      <c r="D31" s="8">
        <v>6.0000000000000001E-3</v>
      </c>
      <c r="E31" s="6">
        <f t="shared" si="3"/>
        <v>3.6899635760706131</v>
      </c>
      <c r="F31" s="8">
        <f t="shared" si="4"/>
        <v>29.213496325304906</v>
      </c>
      <c r="G31" s="6">
        <f t="shared" si="5"/>
        <v>50</v>
      </c>
    </row>
    <row r="32" spans="1:10" x14ac:dyDescent="0.75">
      <c r="D32" s="6">
        <v>7.4999999999999997E-3</v>
      </c>
      <c r="E32" s="6">
        <f t="shared" si="3"/>
        <v>4.8583473272311233</v>
      </c>
      <c r="F32" s="8">
        <f t="shared" si="4"/>
        <v>36.547413403524274</v>
      </c>
      <c r="G32" s="6">
        <f t="shared" si="5"/>
        <v>50</v>
      </c>
    </row>
    <row r="33" spans="4:7" x14ac:dyDescent="0.75">
      <c r="D33" s="8">
        <v>8.9999999999999993E-3</v>
      </c>
      <c r="E33" s="6">
        <f t="shared" si="3"/>
        <v>6.1250882212487783</v>
      </c>
      <c r="F33" s="8">
        <f t="shared" si="4"/>
        <v>42.784997235361793</v>
      </c>
      <c r="G33" s="6">
        <f t="shared" si="5"/>
        <v>50</v>
      </c>
    </row>
    <row r="34" spans="4:7" x14ac:dyDescent="0.75">
      <c r="D34" s="6">
        <v>1.0500000000000001E-2</v>
      </c>
      <c r="E34" s="6">
        <f t="shared" si="3"/>
        <v>7.4901862581235736</v>
      </c>
      <c r="F34" s="8">
        <f t="shared" si="4"/>
        <v>48.154984275412687</v>
      </c>
      <c r="G34" s="6">
        <f t="shared" si="5"/>
        <v>50</v>
      </c>
    </row>
    <row r="35" spans="4:7" x14ac:dyDescent="0.75">
      <c r="D35" s="8">
        <v>1.2E-2</v>
      </c>
      <c r="E35" s="6">
        <f t="shared" si="3"/>
        <v>8.9536414378555111</v>
      </c>
      <c r="F35" s="8">
        <f t="shared" si="4"/>
        <v>52.826617755609348</v>
      </c>
      <c r="G35" s="6">
        <f t="shared" si="5"/>
        <v>50</v>
      </c>
    </row>
    <row r="36" spans="4:7" x14ac:dyDescent="0.75">
      <c r="D36" s="6">
        <v>1.35E-2</v>
      </c>
      <c r="E36" s="6">
        <f t="shared" si="3"/>
        <v>10.515453760444595</v>
      </c>
      <c r="F36" s="8">
        <f t="shared" si="4"/>
        <v>56.927809126798181</v>
      </c>
      <c r="G36" s="6">
        <f t="shared" si="5"/>
        <v>50</v>
      </c>
    </row>
    <row r="37" spans="4:7" x14ac:dyDescent="0.75">
      <c r="D37" s="8">
        <v>1.4999999999999999E-2</v>
      </c>
      <c r="E37" s="6">
        <f t="shared" si="3"/>
        <v>12.175623225890817</v>
      </c>
      <c r="F37" s="8">
        <f t="shared" si="4"/>
        <v>60.55702936410605</v>
      </c>
      <c r="G37" s="6">
        <f t="shared" si="5"/>
        <v>50</v>
      </c>
    </row>
    <row r="38" spans="4:7" x14ac:dyDescent="0.75">
      <c r="D38" s="6">
        <v>1.6500000000000001E-2</v>
      </c>
      <c r="E38" s="6">
        <f t="shared" si="3"/>
        <v>13.934149834194187</v>
      </c>
      <c r="F38" s="8">
        <f t="shared" si="4"/>
        <v>63.791318240544726</v>
      </c>
      <c r="G38" s="6">
        <f t="shared" si="5"/>
        <v>50</v>
      </c>
    </row>
    <row r="39" spans="4:7" x14ac:dyDescent="0.75">
      <c r="D39" s="8">
        <v>1.7999999999999999E-2</v>
      </c>
      <c r="E39" s="6">
        <f t="shared" si="3"/>
        <v>15.791033585354693</v>
      </c>
      <c r="F39" s="8">
        <f t="shared" si="4"/>
        <v>66.691813820414737</v>
      </c>
      <c r="G39" s="6">
        <f t="shared" si="5"/>
        <v>50</v>
      </c>
    </row>
    <row r="40" spans="4:7" x14ac:dyDescent="0.75">
      <c r="D40" s="6">
        <v>1.95E-2</v>
      </c>
      <c r="E40" s="6">
        <f t="shared" si="3"/>
        <v>17.746274479372349</v>
      </c>
      <c r="F40" s="8">
        <f t="shared" si="4"/>
        <v>69.307653954632059</v>
      </c>
      <c r="G40" s="6">
        <f t="shared" si="5"/>
        <v>50</v>
      </c>
    </row>
    <row r="41" spans="4:7" x14ac:dyDescent="0.75">
      <c r="D41" s="8">
        <v>2.1000000000000001E-2</v>
      </c>
      <c r="E41" s="6">
        <f t="shared" si="3"/>
        <v>19.799872516247142</v>
      </c>
      <c r="F41" s="8">
        <f t="shared" si="4"/>
        <v>71.678782823984903</v>
      </c>
      <c r="G41" s="6">
        <f t="shared" si="5"/>
        <v>50</v>
      </c>
    </row>
    <row r="42" spans="4:7" x14ac:dyDescent="0.75">
      <c r="D42" s="6">
        <v>2.2499999999999999E-2</v>
      </c>
      <c r="E42" s="6">
        <f t="shared" si="3"/>
        <v>21.951827695979087</v>
      </c>
      <c r="F42" s="8">
        <f t="shared" si="4"/>
        <v>73.838005024047277</v>
      </c>
      <c r="G42" s="6">
        <f t="shared" si="5"/>
        <v>50</v>
      </c>
    </row>
    <row r="43" spans="4:7" x14ac:dyDescent="0.75">
      <c r="D43" s="8">
        <v>2.4E-2</v>
      </c>
      <c r="E43" s="6">
        <f t="shared" si="3"/>
        <v>24.202140018568166</v>
      </c>
      <c r="F43" s="8">
        <f t="shared" si="4"/>
        <v>75.812512488387611</v>
      </c>
      <c r="G43" s="6">
        <f t="shared" si="5"/>
        <v>50</v>
      </c>
    </row>
    <row r="44" spans="4:7" x14ac:dyDescent="0.75">
      <c r="D44" s="6">
        <v>2.5499999999999998E-2</v>
      </c>
      <c r="E44" s="6">
        <f t="shared" si="3"/>
        <v>26.55080948401439</v>
      </c>
      <c r="F44" s="8">
        <f t="shared" si="4"/>
        <v>77.62503561530869</v>
      </c>
      <c r="G44" s="6">
        <f t="shared" si="5"/>
        <v>50</v>
      </c>
    </row>
    <row r="45" spans="4:7" x14ac:dyDescent="0.75">
      <c r="D45" s="8">
        <v>2.7E-2</v>
      </c>
      <c r="E45" s="6">
        <f t="shared" si="3"/>
        <v>28.997836092317755</v>
      </c>
      <c r="F45" s="8">
        <f t="shared" si="4"/>
        <v>79.294722249802007</v>
      </c>
      <c r="G45" s="6">
        <f t="shared" si="5"/>
        <v>50</v>
      </c>
    </row>
    <row r="46" spans="4:7" x14ac:dyDescent="0.75">
      <c r="D46" s="6">
        <v>2.8500000000000001E-2</v>
      </c>
      <c r="E46" s="6">
        <f t="shared" si="3"/>
        <v>31.543219843478273</v>
      </c>
      <c r="F46" s="8">
        <f t="shared" si="4"/>
        <v>80.837816737785133</v>
      </c>
      <c r="G46" s="6">
        <f t="shared" si="5"/>
        <v>50</v>
      </c>
    </row>
    <row r="47" spans="4:7" x14ac:dyDescent="0.75">
      <c r="D47" s="8">
        <v>0.03</v>
      </c>
      <c r="E47" s="6">
        <f t="shared" si="3"/>
        <v>34.186960737495923</v>
      </c>
      <c r="F47" s="8">
        <f t="shared" si="4"/>
        <v>82.268190168236373</v>
      </c>
      <c r="G47" s="6">
        <f t="shared" si="5"/>
        <v>50</v>
      </c>
    </row>
    <row r="50" spans="1:7" x14ac:dyDescent="0.75">
      <c r="A50" s="7" t="s">
        <v>20</v>
      </c>
    </row>
    <row r="52" spans="1:7" x14ac:dyDescent="0.75">
      <c r="A52" s="9" t="s">
        <v>1</v>
      </c>
      <c r="B52" s="6">
        <v>75.826473352843152</v>
      </c>
      <c r="D52" s="5" t="s">
        <v>0</v>
      </c>
      <c r="E52" s="4" t="s">
        <v>18</v>
      </c>
      <c r="F52" s="4" t="s">
        <v>19</v>
      </c>
      <c r="G52" s="4" t="s">
        <v>21</v>
      </c>
    </row>
    <row r="53" spans="1:7" x14ac:dyDescent="0.75">
      <c r="D53" s="8">
        <v>0</v>
      </c>
      <c r="E53" s="6">
        <f t="shared" ref="E53:E73" si="6">($B$12*D53+0.5*$F$7*D53^2)*$B$10*$B$9*$B$11/$B$12/$F$7/($B$52-$B$7)</f>
        <v>0</v>
      </c>
      <c r="F53" s="8">
        <f t="shared" ref="F53:F73" si="7">($B$12*$B$7+$F$7*D53*$B$52)/($B$12+$F$7*D53)</f>
        <v>-20</v>
      </c>
      <c r="G53" s="6">
        <f>$B$14</f>
        <v>50</v>
      </c>
    </row>
    <row r="54" spans="1:7" x14ac:dyDescent="0.75">
      <c r="D54" s="6">
        <v>1.5E-3</v>
      </c>
      <c r="E54" s="6">
        <f t="shared" si="6"/>
        <v>1.132189481324082</v>
      </c>
      <c r="F54" s="8">
        <f t="shared" si="7"/>
        <v>-8.5634848520769946</v>
      </c>
      <c r="G54" s="6">
        <f t="shared" ref="G54:G73" si="8">$B$14</f>
        <v>50</v>
      </c>
    </row>
    <row r="55" spans="1:7" x14ac:dyDescent="0.75">
      <c r="D55" s="8">
        <v>3.0000000000000001E-3</v>
      </c>
      <c r="E55" s="6">
        <f t="shared" si="6"/>
        <v>2.4080762053641451</v>
      </c>
      <c r="F55" s="8">
        <f t="shared" si="7"/>
        <v>0.43427895101026437</v>
      </c>
      <c r="G55" s="6">
        <f t="shared" si="8"/>
        <v>50</v>
      </c>
    </row>
    <row r="56" spans="1:7" x14ac:dyDescent="0.75">
      <c r="D56" s="6">
        <v>4.4999999999999997E-3</v>
      </c>
      <c r="E56" s="6">
        <f t="shared" si="6"/>
        <v>3.8276601721201886</v>
      </c>
      <c r="F56" s="8">
        <f t="shared" si="7"/>
        <v>7.6982012658298151</v>
      </c>
      <c r="G56" s="6">
        <f t="shared" si="8"/>
        <v>50</v>
      </c>
    </row>
    <row r="57" spans="1:7" x14ac:dyDescent="0.75">
      <c r="D57" s="8">
        <v>6.0000000000000001E-3</v>
      </c>
      <c r="E57" s="6">
        <f t="shared" si="6"/>
        <v>5.3909413815922154</v>
      </c>
      <c r="F57" s="8">
        <f t="shared" si="7"/>
        <v>13.685398530121962</v>
      </c>
      <c r="G57" s="6">
        <f t="shared" si="8"/>
        <v>50</v>
      </c>
    </row>
    <row r="58" spans="1:7" x14ac:dyDescent="0.75">
      <c r="D58" s="6">
        <v>7.4999999999999997E-3</v>
      </c>
      <c r="E58" s="6">
        <f t="shared" si="6"/>
        <v>7.097919833780221</v>
      </c>
      <c r="F58" s="8">
        <f t="shared" si="7"/>
        <v>18.705280026321606</v>
      </c>
      <c r="G58" s="6">
        <f t="shared" si="8"/>
        <v>50</v>
      </c>
    </row>
    <row r="59" spans="1:7" x14ac:dyDescent="0.75">
      <c r="D59" s="8">
        <v>8.9999999999999993E-3</v>
      </c>
      <c r="E59" s="6">
        <f t="shared" si="6"/>
        <v>8.9485955286842103</v>
      </c>
      <c r="F59" s="8">
        <f t="shared" si="7"/>
        <v>22.974749032376629</v>
      </c>
      <c r="G59" s="6">
        <f t="shared" si="8"/>
        <v>50</v>
      </c>
    </row>
    <row r="60" spans="1:7" x14ac:dyDescent="0.75">
      <c r="D60" s="6">
        <v>1.0500000000000001E-2</v>
      </c>
      <c r="E60" s="6">
        <f t="shared" si="6"/>
        <v>10.942968466304178</v>
      </c>
      <c r="F60" s="8">
        <f t="shared" si="7"/>
        <v>26.650369889509125</v>
      </c>
      <c r="G60" s="6">
        <f t="shared" si="8"/>
        <v>50</v>
      </c>
    </row>
    <row r="61" spans="1:7" x14ac:dyDescent="0.75">
      <c r="D61" s="8">
        <v>1.2E-2</v>
      </c>
      <c r="E61" s="6">
        <f t="shared" si="6"/>
        <v>13.081038646640128</v>
      </c>
      <c r="F61" s="8">
        <f t="shared" si="7"/>
        <v>29.847985326682803</v>
      </c>
      <c r="G61" s="6">
        <f t="shared" si="8"/>
        <v>50</v>
      </c>
    </row>
    <row r="62" spans="1:7" x14ac:dyDescent="0.75">
      <c r="D62" s="6">
        <v>1.35E-2</v>
      </c>
      <c r="E62" s="6">
        <f t="shared" si="6"/>
        <v>15.362806069692059</v>
      </c>
      <c r="F62" s="8">
        <f t="shared" si="7"/>
        <v>32.655147509869501</v>
      </c>
      <c r="G62" s="6">
        <f t="shared" si="8"/>
        <v>50</v>
      </c>
    </row>
    <row r="63" spans="1:7" x14ac:dyDescent="0.75">
      <c r="D63" s="8">
        <v>1.4999999999999999E-2</v>
      </c>
      <c r="E63" s="6">
        <f t="shared" si="6"/>
        <v>17.788270735459967</v>
      </c>
      <c r="F63" s="8">
        <f t="shared" si="7"/>
        <v>35.139257341026521</v>
      </c>
      <c r="G63" s="6">
        <f t="shared" si="8"/>
        <v>50</v>
      </c>
    </row>
    <row r="64" spans="1:7" x14ac:dyDescent="0.75">
      <c r="D64" s="6">
        <v>1.6500000000000001E-2</v>
      </c>
      <c r="E64" s="6">
        <f t="shared" si="6"/>
        <v>20.357432643943866</v>
      </c>
      <c r="F64" s="8">
        <f t="shared" si="7"/>
        <v>37.353046604122568</v>
      </c>
      <c r="G64" s="6">
        <f t="shared" si="8"/>
        <v>50</v>
      </c>
    </row>
    <row r="65" spans="1:12" x14ac:dyDescent="0.75">
      <c r="D65" s="8">
        <v>1.7999999999999999E-2</v>
      </c>
      <c r="E65" s="6">
        <f t="shared" si="6"/>
        <v>23.070291795143735</v>
      </c>
      <c r="F65" s="8">
        <f t="shared" si="7"/>
        <v>39.338362764082952</v>
      </c>
      <c r="G65" s="6">
        <f t="shared" si="8"/>
        <v>50</v>
      </c>
    </row>
    <row r="66" spans="1:12" x14ac:dyDescent="0.75">
      <c r="D66" s="6">
        <v>1.95E-2</v>
      </c>
      <c r="E66" s="6">
        <f t="shared" si="6"/>
        <v>25.926848189059594</v>
      </c>
      <c r="F66" s="8">
        <f t="shared" si="7"/>
        <v>41.128839442060617</v>
      </c>
      <c r="G66" s="6">
        <f t="shared" si="8"/>
        <v>50</v>
      </c>
    </row>
    <row r="67" spans="1:12" x14ac:dyDescent="0.75">
      <c r="D67" s="8">
        <v>2.1000000000000001E-2</v>
      </c>
      <c r="E67" s="6">
        <f t="shared" si="6"/>
        <v>28.927101825691423</v>
      </c>
      <c r="F67" s="8">
        <f t="shared" si="7"/>
        <v>42.751817423597736</v>
      </c>
      <c r="G67" s="6">
        <f t="shared" si="8"/>
        <v>50</v>
      </c>
    </row>
    <row r="68" spans="1:12" x14ac:dyDescent="0.75">
      <c r="D68" s="6">
        <v>2.2499999999999999E-2</v>
      </c>
      <c r="E68" s="6">
        <f t="shared" si="6"/>
        <v>32.07105270503925</v>
      </c>
      <c r="F68" s="8">
        <f t="shared" si="7"/>
        <v>44.229750628005917</v>
      </c>
      <c r="G68" s="6">
        <f t="shared" si="8"/>
        <v>50</v>
      </c>
    </row>
    <row r="69" spans="1:12" x14ac:dyDescent="0.75">
      <c r="D69" s="8">
        <v>2.4E-2</v>
      </c>
      <c r="E69" s="6">
        <f t="shared" si="6"/>
        <v>35.358700827103043</v>
      </c>
      <c r="F69" s="8">
        <f t="shared" si="7"/>
        <v>45.581251248838761</v>
      </c>
      <c r="G69" s="6">
        <f t="shared" si="8"/>
        <v>50</v>
      </c>
    </row>
    <row r="70" spans="1:12" x14ac:dyDescent="0.75">
      <c r="D70" s="6">
        <v>2.5499999999999998E-2</v>
      </c>
      <c r="E70" s="6">
        <f t="shared" si="6"/>
        <v>38.79004619188283</v>
      </c>
      <c r="F70" s="8">
        <f t="shared" si="7"/>
        <v>46.821877671148158</v>
      </c>
      <c r="G70" s="6">
        <f t="shared" si="8"/>
        <v>50</v>
      </c>
    </row>
    <row r="71" spans="1:12" x14ac:dyDescent="0.75">
      <c r="D71" s="8">
        <v>2.7E-2</v>
      </c>
      <c r="E71" s="6">
        <f t="shared" si="6"/>
        <v>42.365088799378583</v>
      </c>
      <c r="F71" s="8">
        <f t="shared" si="7"/>
        <v>47.964736112490094</v>
      </c>
      <c r="G71" s="6">
        <f t="shared" si="8"/>
        <v>50</v>
      </c>
    </row>
    <row r="72" spans="1:12" x14ac:dyDescent="0.75">
      <c r="D72" s="6">
        <v>2.8500000000000001E-2</v>
      </c>
      <c r="E72" s="6">
        <f t="shared" si="6"/>
        <v>46.083828649590338</v>
      </c>
      <c r="F72" s="8">
        <f t="shared" si="7"/>
        <v>49.020945418444633</v>
      </c>
      <c r="G72" s="6">
        <f t="shared" si="8"/>
        <v>50</v>
      </c>
    </row>
    <row r="73" spans="1:12" x14ac:dyDescent="0.75">
      <c r="D73" s="8">
        <v>0.03</v>
      </c>
      <c r="E73" s="6">
        <f t="shared" si="6"/>
        <v>49.946265742518051</v>
      </c>
      <c r="F73" s="8">
        <f t="shared" si="7"/>
        <v>50.000000000000007</v>
      </c>
      <c r="G73" s="6">
        <f t="shared" si="8"/>
        <v>50</v>
      </c>
    </row>
    <row r="74" spans="1:12" x14ac:dyDescent="0.75">
      <c r="D74" s="13"/>
      <c r="E74" s="10"/>
      <c r="F74" s="13"/>
      <c r="G74" s="10"/>
    </row>
    <row r="76" spans="1:12" x14ac:dyDescent="0.75">
      <c r="A76" s="7" t="s">
        <v>25</v>
      </c>
    </row>
    <row r="77" spans="1:12" x14ac:dyDescent="0.75">
      <c r="H77" s="25" t="s">
        <v>24</v>
      </c>
      <c r="I77" s="25"/>
    </row>
    <row r="79" spans="1:12" x14ac:dyDescent="0.75">
      <c r="A79" s="9" t="s">
        <v>2</v>
      </c>
      <c r="B79" s="6">
        <v>120</v>
      </c>
      <c r="D79" s="5" t="s">
        <v>0</v>
      </c>
      <c r="E79" s="4" t="s">
        <v>18</v>
      </c>
      <c r="F79" s="11" t="s">
        <v>19</v>
      </c>
      <c r="G79" s="14"/>
      <c r="H79" s="5" t="s">
        <v>0</v>
      </c>
      <c r="I79" s="4" t="s">
        <v>18</v>
      </c>
      <c r="J79" s="11" t="s">
        <v>19</v>
      </c>
      <c r="K79" s="4" t="s">
        <v>21</v>
      </c>
      <c r="L79" s="4" t="s">
        <v>1</v>
      </c>
    </row>
    <row r="80" spans="1:12" x14ac:dyDescent="0.75">
      <c r="D80" s="8">
        <v>0</v>
      </c>
      <c r="E80" s="6">
        <f t="shared" ref="E80:E88" si="9">($B$12*D80+0.5*$F$7*D80^2)*$B$10*$B$9*$B$11/$B$12/$F$7/($B$79-$B$7)</f>
        <v>0</v>
      </c>
      <c r="F80" s="12">
        <f t="shared" ref="F80:F88" si="10">($B$12*$B$7+$F$7*D80*$B$79)/($B$12+$F$7*D80)</f>
        <v>-20</v>
      </c>
      <c r="G80" s="14"/>
      <c r="H80" s="6">
        <v>0</v>
      </c>
      <c r="I80" s="6">
        <v>0</v>
      </c>
      <c r="J80" s="6">
        <v>-20</v>
      </c>
      <c r="K80" s="8">
        <v>50</v>
      </c>
      <c r="L80" s="6">
        <v>120</v>
      </c>
    </row>
    <row r="81" spans="1:12" x14ac:dyDescent="0.75">
      <c r="D81" s="6">
        <v>1.5E-3</v>
      </c>
      <c r="E81" s="6">
        <f t="shared" si="9"/>
        <v>0.77495517973193906</v>
      </c>
      <c r="F81" s="12">
        <f t="shared" si="10"/>
        <v>-3.2915470570041987</v>
      </c>
      <c r="G81" s="14"/>
      <c r="H81" s="6">
        <v>1.5E-3</v>
      </c>
      <c r="I81" s="6">
        <v>0.77495517973193906</v>
      </c>
      <c r="J81" s="6">
        <v>-3.2915470570041987</v>
      </c>
      <c r="K81" s="8">
        <v>50</v>
      </c>
      <c r="L81" s="6">
        <v>120</v>
      </c>
    </row>
    <row r="82" spans="1:12" x14ac:dyDescent="0.75">
      <c r="D82" s="8">
        <v>3.0000000000000001E-3</v>
      </c>
      <c r="E82" s="6">
        <f t="shared" si="9"/>
        <v>1.6482675023210207</v>
      </c>
      <c r="F82" s="12">
        <f t="shared" si="10"/>
        <v>9.8539532244672543</v>
      </c>
      <c r="G82" s="14"/>
      <c r="H82" s="6">
        <v>3.0000000000000001E-3</v>
      </c>
      <c r="I82" s="6">
        <v>1.6482675023210207</v>
      </c>
      <c r="J82" s="6">
        <v>9.8539532244672543</v>
      </c>
      <c r="K82" s="8">
        <v>50</v>
      </c>
      <c r="L82" s="6">
        <v>120</v>
      </c>
    </row>
    <row r="83" spans="1:12" x14ac:dyDescent="0.75">
      <c r="D83" s="6">
        <v>4.4999999999999997E-3</v>
      </c>
      <c r="E83" s="6">
        <f t="shared" si="9"/>
        <v>2.6199369677672451</v>
      </c>
      <c r="F83" s="12">
        <f t="shared" si="10"/>
        <v>20.466355919599557</v>
      </c>
      <c r="G83" s="14"/>
      <c r="H83" s="6">
        <v>4.4999999999999997E-3</v>
      </c>
      <c r="I83" s="6">
        <v>2.6199369677672451</v>
      </c>
      <c r="J83" s="6">
        <v>20.466355919599557</v>
      </c>
      <c r="K83" s="8">
        <v>50</v>
      </c>
      <c r="L83" s="6">
        <v>120</v>
      </c>
    </row>
    <row r="84" spans="1:12" x14ac:dyDescent="0.75">
      <c r="D84" s="8">
        <v>6.0000000000000001E-3</v>
      </c>
      <c r="E84" s="6">
        <f t="shared" si="9"/>
        <v>3.6899635760706131</v>
      </c>
      <c r="F84" s="12">
        <f t="shared" si="10"/>
        <v>29.213496325304906</v>
      </c>
      <c r="G84" s="14"/>
      <c r="H84" s="6">
        <v>6.0000000000000001E-3</v>
      </c>
      <c r="I84" s="6">
        <v>3.6899635760706131</v>
      </c>
      <c r="J84" s="6">
        <v>29.213496325304906</v>
      </c>
      <c r="K84" s="8">
        <v>50</v>
      </c>
      <c r="L84" s="6">
        <v>120</v>
      </c>
    </row>
    <row r="85" spans="1:12" x14ac:dyDescent="0.75">
      <c r="D85" s="6">
        <v>7.4999999999999997E-3</v>
      </c>
      <c r="E85" s="6">
        <f t="shared" si="9"/>
        <v>4.8583473272311233</v>
      </c>
      <c r="F85" s="12">
        <f t="shared" si="10"/>
        <v>36.547413403524274</v>
      </c>
      <c r="G85" s="14"/>
      <c r="H85" s="6">
        <v>7.4999999999999997E-3</v>
      </c>
      <c r="I85" s="6">
        <v>4.8583473272311233</v>
      </c>
      <c r="J85" s="6">
        <v>36.547413403524274</v>
      </c>
      <c r="K85" s="8">
        <v>50</v>
      </c>
      <c r="L85" s="6">
        <v>120</v>
      </c>
    </row>
    <row r="86" spans="1:12" x14ac:dyDescent="0.75">
      <c r="D86" s="8">
        <v>8.9999999999999993E-3</v>
      </c>
      <c r="E86" s="6">
        <f t="shared" si="9"/>
        <v>6.1250882212487783</v>
      </c>
      <c r="F86" s="12">
        <f t="shared" si="10"/>
        <v>42.784997235361793</v>
      </c>
      <c r="G86" s="14"/>
      <c r="H86" s="6">
        <v>8.9999999999999993E-3</v>
      </c>
      <c r="I86" s="6">
        <v>6.1250882212487783</v>
      </c>
      <c r="J86" s="6">
        <v>42.784997235361793</v>
      </c>
      <c r="K86" s="8">
        <v>50</v>
      </c>
      <c r="L86" s="6">
        <v>120</v>
      </c>
    </row>
    <row r="87" spans="1:12" x14ac:dyDescent="0.75">
      <c r="D87" s="6">
        <v>1.0500000000000001E-2</v>
      </c>
      <c r="E87" s="6">
        <f t="shared" si="9"/>
        <v>7.4901862581235736</v>
      </c>
      <c r="F87" s="12">
        <f t="shared" si="10"/>
        <v>48.154984275412687</v>
      </c>
      <c r="G87" s="14"/>
      <c r="H87" s="6">
        <v>1.0500000000000001E-2</v>
      </c>
      <c r="I87" s="6">
        <v>7.4901862581235736</v>
      </c>
      <c r="J87" s="6">
        <v>48.154984275412687</v>
      </c>
      <c r="K87" s="8">
        <v>50</v>
      </c>
      <c r="L87" s="6">
        <v>120</v>
      </c>
    </row>
    <row r="88" spans="1:12" x14ac:dyDescent="0.75">
      <c r="D88" s="8">
        <v>1.1068488579680727E-2</v>
      </c>
      <c r="E88" s="6">
        <f t="shared" si="9"/>
        <v>8.0332501003788188</v>
      </c>
      <c r="F88" s="12">
        <f t="shared" si="10"/>
        <v>49.999999999654719</v>
      </c>
      <c r="G88" s="14"/>
      <c r="H88" s="6">
        <v>1.1068488579680727E-2</v>
      </c>
      <c r="I88" s="6">
        <v>8.0332501003788188</v>
      </c>
      <c r="J88" s="6">
        <v>49.999999999654719</v>
      </c>
      <c r="K88" s="8">
        <v>50</v>
      </c>
      <c r="L88" s="6">
        <v>120</v>
      </c>
    </row>
    <row r="89" spans="1:12" x14ac:dyDescent="0.75">
      <c r="H89" s="6">
        <v>1.1068488579680727E-2</v>
      </c>
      <c r="I89" s="6">
        <v>8.0332501003788188</v>
      </c>
      <c r="J89" s="6">
        <v>37.499999999716373</v>
      </c>
      <c r="K89" s="8">
        <v>50</v>
      </c>
      <c r="L89" s="6">
        <v>95</v>
      </c>
    </row>
    <row r="90" spans="1:12" x14ac:dyDescent="0.75">
      <c r="A90" s="9" t="s">
        <v>4</v>
      </c>
      <c r="B90" s="6">
        <v>95</v>
      </c>
      <c r="D90" s="5" t="s">
        <v>0</v>
      </c>
      <c r="E90" s="4" t="s">
        <v>18</v>
      </c>
      <c r="F90" s="11" t="s">
        <v>19</v>
      </c>
      <c r="G90" s="14"/>
      <c r="H90" s="6">
        <v>1.2E-2</v>
      </c>
      <c r="I90" s="6">
        <v>9.153726511220011</v>
      </c>
      <c r="J90" s="6">
        <v>39.821864584964821</v>
      </c>
      <c r="K90" s="8">
        <v>50</v>
      </c>
      <c r="L90" s="6">
        <v>95</v>
      </c>
    </row>
    <row r="91" spans="1:12" x14ac:dyDescent="0.75">
      <c r="D91" s="8">
        <v>0</v>
      </c>
      <c r="E91" s="6">
        <f t="shared" ref="E91:E104" si="11">($B$12*(D91-$D$88)+0.5*$F$7*(D91^2-$D$88^2))*$B$10*$B$9*$B$11/$B$12/$F$7/($B$90-$B$7)+$E$88</f>
        <v>-1.7463587174736563</v>
      </c>
      <c r="F91" s="12">
        <f t="shared" ref="F91:F104" si="12">($B$12*$B$7+$F$7*D91*$B$90)/($B$12+$F$7*D91)</f>
        <v>-20</v>
      </c>
      <c r="G91" s="14"/>
      <c r="H91" s="6">
        <v>1.35E-2</v>
      </c>
      <c r="I91" s="6">
        <v>11.05506325176324</v>
      </c>
      <c r="J91" s="6">
        <v>43.190700354155652</v>
      </c>
      <c r="K91" s="8">
        <v>50</v>
      </c>
      <c r="L91" s="6">
        <v>95</v>
      </c>
    </row>
    <row r="92" spans="1:12" x14ac:dyDescent="0.75">
      <c r="D92" s="6">
        <v>1.5E-3</v>
      </c>
      <c r="E92" s="6">
        <f t="shared" si="11"/>
        <v>-0.80293502040868781</v>
      </c>
      <c r="F92" s="12">
        <f t="shared" si="12"/>
        <v>-6.2751993682534488</v>
      </c>
      <c r="G92" s="14"/>
      <c r="H92" s="6">
        <v>1.4999999999999999E-2</v>
      </c>
      <c r="I92" s="6">
        <v>13.076139122741253</v>
      </c>
      <c r="J92" s="6">
        <v>46.171845549087116</v>
      </c>
      <c r="K92" s="8">
        <v>50</v>
      </c>
      <c r="L92" s="6">
        <v>95</v>
      </c>
    </row>
    <row r="93" spans="1:12" x14ac:dyDescent="0.75">
      <c r="D93" s="8">
        <v>3.0000000000000001E-3</v>
      </c>
      <c r="E93" s="6">
        <f t="shared" si="11"/>
        <v>0.26022780709106375</v>
      </c>
      <c r="F93" s="12">
        <f t="shared" si="12"/>
        <v>4.5228901486695303</v>
      </c>
      <c r="G93" s="14"/>
      <c r="H93" s="6">
        <v>1.6500000000000001E-2</v>
      </c>
      <c r="I93" s="6">
        <v>15.216954124154048</v>
      </c>
      <c r="J93" s="6">
        <v>48.82858284044746</v>
      </c>
      <c r="K93" s="8">
        <v>50</v>
      </c>
      <c r="L93" s="6">
        <v>95</v>
      </c>
    </row>
    <row r="94" spans="1:12" x14ac:dyDescent="0.75">
      <c r="D94" s="6">
        <v>4.4999999999999997E-3</v>
      </c>
      <c r="E94" s="6">
        <f t="shared" si="11"/>
        <v>1.4431297650255983</v>
      </c>
      <c r="F94" s="12">
        <f t="shared" si="12"/>
        <v>13.240220933956781</v>
      </c>
      <c r="G94" s="14"/>
      <c r="H94" s="6">
        <v>1.7217648901892809E-2</v>
      </c>
      <c r="I94" s="6">
        <v>16.283537374932024</v>
      </c>
      <c r="J94" s="6">
        <v>49.999999999995836</v>
      </c>
      <c r="K94" s="8">
        <v>50</v>
      </c>
      <c r="L94" s="6">
        <v>95</v>
      </c>
    </row>
    <row r="95" spans="1:12" x14ac:dyDescent="0.75">
      <c r="D95" s="8">
        <v>6.0000000000000001E-3</v>
      </c>
      <c r="E95" s="6">
        <f t="shared" si="11"/>
        <v>2.7457708533949168</v>
      </c>
      <c r="F95" s="12">
        <f t="shared" si="12"/>
        <v>20.425371981500458</v>
      </c>
      <c r="G95" s="14"/>
      <c r="H95" s="6">
        <v>1.7217648901892809E-2</v>
      </c>
      <c r="I95" s="6">
        <v>16.283537374932024</v>
      </c>
      <c r="J95" s="6">
        <v>38.329157693031497</v>
      </c>
      <c r="K95" s="8">
        <v>50</v>
      </c>
      <c r="L95" s="6">
        <v>75.826473352843166</v>
      </c>
    </row>
    <row r="96" spans="1:12" x14ac:dyDescent="0.75">
      <c r="D96" s="6">
        <v>7.4999999999999997E-3</v>
      </c>
      <c r="E96" s="6">
        <f t="shared" si="11"/>
        <v>4.1681510721990147</v>
      </c>
      <c r="F96" s="12">
        <f t="shared" si="12"/>
        <v>26.449661010037794</v>
      </c>
      <c r="G96" s="14"/>
      <c r="H96" s="6">
        <v>1.7999999999999999E-2</v>
      </c>
      <c r="I96" s="6">
        <v>17.716405000326382</v>
      </c>
      <c r="J96" s="6">
        <v>39.338362764082959</v>
      </c>
      <c r="K96" s="8">
        <v>50</v>
      </c>
      <c r="L96" s="6">
        <v>75.826473352843166</v>
      </c>
    </row>
    <row r="97" spans="1:12" x14ac:dyDescent="0.75">
      <c r="D97" s="8">
        <v>8.9999999999999993E-3</v>
      </c>
      <c r="E97" s="6">
        <f t="shared" si="11"/>
        <v>5.7102704214378965</v>
      </c>
      <c r="F97" s="12">
        <f t="shared" si="12"/>
        <v>31.573390586190047</v>
      </c>
      <c r="G97" s="14"/>
      <c r="H97" s="6">
        <v>1.95E-2</v>
      </c>
      <c r="I97" s="6">
        <v>20.572961394242242</v>
      </c>
      <c r="J97" s="6">
        <v>41.128839442060631</v>
      </c>
      <c r="K97" s="8">
        <v>50</v>
      </c>
      <c r="L97" s="6">
        <v>75.826473352843166</v>
      </c>
    </row>
    <row r="98" spans="1:12" x14ac:dyDescent="0.75">
      <c r="D98" s="6">
        <v>1.0500000000000001E-2</v>
      </c>
      <c r="E98" s="6">
        <f t="shared" si="11"/>
        <v>7.3721289011115632</v>
      </c>
      <c r="F98" s="8">
        <f t="shared" si="12"/>
        <v>35.984451369088987</v>
      </c>
      <c r="G98" s="13"/>
      <c r="H98" s="6">
        <v>2.1000000000000001E-2</v>
      </c>
      <c r="I98" s="6">
        <v>23.573215030874081</v>
      </c>
      <c r="J98" s="6">
        <v>42.751817423597743</v>
      </c>
      <c r="K98" s="8">
        <v>50</v>
      </c>
      <c r="L98" s="6">
        <v>75.826473352843166</v>
      </c>
    </row>
    <row r="99" spans="1:12" x14ac:dyDescent="0.75">
      <c r="D99" s="8">
        <v>1.1068488579680727E-2</v>
      </c>
      <c r="E99" s="6">
        <f t="shared" si="11"/>
        <v>8.0332501003788188</v>
      </c>
      <c r="F99" s="8">
        <f t="shared" si="12"/>
        <v>37.499999999716373</v>
      </c>
      <c r="G99" s="13"/>
      <c r="H99" s="6">
        <v>2.2499999999999999E-2</v>
      </c>
      <c r="I99" s="6">
        <v>26.717165910221897</v>
      </c>
      <c r="J99" s="6">
        <v>44.229750628005924</v>
      </c>
      <c r="K99" s="8">
        <v>50</v>
      </c>
      <c r="L99" s="6">
        <v>75.826473352843166</v>
      </c>
    </row>
    <row r="100" spans="1:12" x14ac:dyDescent="0.75">
      <c r="D100" s="8">
        <v>1.2E-2</v>
      </c>
      <c r="E100" s="6">
        <f t="shared" si="11"/>
        <v>9.153726511220011</v>
      </c>
      <c r="F100" s="8">
        <f t="shared" si="12"/>
        <v>39.821864584964821</v>
      </c>
      <c r="H100" s="6">
        <v>2.4E-2</v>
      </c>
      <c r="I100" s="6">
        <v>30.004814032285694</v>
      </c>
      <c r="J100" s="6">
        <v>45.581251248838768</v>
      </c>
      <c r="K100" s="8">
        <v>50</v>
      </c>
      <c r="L100" s="6">
        <v>75.826473352843166</v>
      </c>
    </row>
    <row r="101" spans="1:12" x14ac:dyDescent="0.75">
      <c r="D101" s="8">
        <v>1.35E-2</v>
      </c>
      <c r="E101" s="6">
        <f t="shared" si="11"/>
        <v>11.055063251763238</v>
      </c>
      <c r="F101" s="8">
        <f t="shared" si="12"/>
        <v>43.190700354155652</v>
      </c>
      <c r="H101" s="6">
        <v>2.5499999999999998E-2</v>
      </c>
      <c r="I101" s="6">
        <v>33.436159397065467</v>
      </c>
      <c r="J101" s="6">
        <v>46.821877671148165</v>
      </c>
      <c r="K101" s="8">
        <v>50</v>
      </c>
      <c r="L101" s="6">
        <v>75.826473352843166</v>
      </c>
    </row>
    <row r="102" spans="1:12" x14ac:dyDescent="0.75">
      <c r="D102" s="8">
        <v>1.4999999999999999E-2</v>
      </c>
      <c r="E102" s="6">
        <f t="shared" si="11"/>
        <v>13.076139122741253</v>
      </c>
      <c r="F102" s="8">
        <f t="shared" si="12"/>
        <v>46.171845549087116</v>
      </c>
      <c r="H102" s="6">
        <v>2.7E-2</v>
      </c>
      <c r="I102" s="6">
        <v>37.011202004561234</v>
      </c>
      <c r="J102" s="6">
        <v>47.964736112490108</v>
      </c>
      <c r="K102" s="8">
        <v>50</v>
      </c>
      <c r="L102" s="6">
        <v>75.826473352843166</v>
      </c>
    </row>
    <row r="103" spans="1:12" x14ac:dyDescent="0.75">
      <c r="D103" s="8">
        <v>1.6500000000000001E-2</v>
      </c>
      <c r="E103" s="6">
        <f t="shared" si="11"/>
        <v>15.216954124154048</v>
      </c>
      <c r="F103" s="8">
        <f t="shared" si="12"/>
        <v>48.82858284044746</v>
      </c>
      <c r="H103" s="6">
        <v>2.8500000000000001E-2</v>
      </c>
      <c r="I103" s="6">
        <v>40.729941854772981</v>
      </c>
      <c r="J103" s="6">
        <v>49.020945418444647</v>
      </c>
      <c r="K103" s="8">
        <v>50</v>
      </c>
      <c r="L103" s="6">
        <v>75.826473352843166</v>
      </c>
    </row>
    <row r="104" spans="1:12" x14ac:dyDescent="0.75">
      <c r="D104" s="15">
        <v>1.7217648901892809E-2</v>
      </c>
      <c r="E104" s="6">
        <f t="shared" si="11"/>
        <v>16.283537374932024</v>
      </c>
      <c r="F104" s="8">
        <f t="shared" si="12"/>
        <v>49.999999999995836</v>
      </c>
      <c r="H104" s="6">
        <v>0.03</v>
      </c>
      <c r="I104" s="6">
        <v>44.592378947700695</v>
      </c>
      <c r="J104" s="6">
        <v>50.000000000000014</v>
      </c>
      <c r="K104" s="8">
        <v>50</v>
      </c>
      <c r="L104" s="6">
        <v>75.826473352843166</v>
      </c>
    </row>
    <row r="105" spans="1:12" x14ac:dyDescent="0.75">
      <c r="D105" s="16"/>
      <c r="E105" s="16"/>
      <c r="F105" s="16"/>
    </row>
    <row r="106" spans="1:12" x14ac:dyDescent="0.75">
      <c r="A106" s="9" t="s">
        <v>3</v>
      </c>
      <c r="B106" s="6">
        <v>75.826473352843166</v>
      </c>
      <c r="D106" s="5" t="s">
        <v>0</v>
      </c>
      <c r="E106" s="4" t="s">
        <v>18</v>
      </c>
      <c r="F106" s="11" t="s">
        <v>19</v>
      </c>
    </row>
    <row r="107" spans="1:12" x14ac:dyDescent="0.75">
      <c r="D107" s="8">
        <v>0</v>
      </c>
      <c r="E107" s="6">
        <f t="shared" ref="E107:E129" si="13">($B$12*(D107-$D$104)+0.5*$F$7*(D107^2-$D$104^2))*$B$10*$B$9*$B$11/$B$12/$F$7/($B$106-$B$7)+$E$104</f>
        <v>-5.353886794817349</v>
      </c>
      <c r="F107" s="8">
        <f t="shared" ref="F107:F129" si="14">($B$12*$B$7+$F$7*D107*$B$106)/($B$12+$F$7*D107)</f>
        <v>-20</v>
      </c>
    </row>
    <row r="108" spans="1:12" x14ac:dyDescent="0.75">
      <c r="D108" s="6">
        <v>1.5E-3</v>
      </c>
      <c r="E108" s="6">
        <f t="shared" si="13"/>
        <v>-4.2216973134932623</v>
      </c>
      <c r="F108" s="8">
        <f t="shared" si="14"/>
        <v>-8.5634848520769928</v>
      </c>
    </row>
    <row r="109" spans="1:12" x14ac:dyDescent="0.75">
      <c r="D109" s="8">
        <v>3.0000000000000001E-3</v>
      </c>
      <c r="E109" s="6">
        <f t="shared" si="13"/>
        <v>-2.9458105894532025</v>
      </c>
      <c r="F109" s="8">
        <f t="shared" si="14"/>
        <v>0.43427895101026787</v>
      </c>
    </row>
    <row r="110" spans="1:12" x14ac:dyDescent="0.75">
      <c r="D110" s="6">
        <v>4.4999999999999997E-3</v>
      </c>
      <c r="E110" s="6">
        <f t="shared" si="13"/>
        <v>-1.5262266226971555</v>
      </c>
      <c r="F110" s="8">
        <f t="shared" si="14"/>
        <v>7.6982012658298178</v>
      </c>
    </row>
    <row r="111" spans="1:12" x14ac:dyDescent="0.75">
      <c r="D111" s="8">
        <v>6.0000000000000001E-3</v>
      </c>
      <c r="E111" s="6">
        <f t="shared" si="13"/>
        <v>3.705458677486817E-2</v>
      </c>
      <c r="F111" s="8">
        <f t="shared" si="14"/>
        <v>13.685398530121969</v>
      </c>
    </row>
    <row r="112" spans="1:12" x14ac:dyDescent="0.75">
      <c r="D112" s="6">
        <v>7.4999999999999997E-3</v>
      </c>
      <c r="E112" s="6">
        <f t="shared" si="13"/>
        <v>1.7440330389628684</v>
      </c>
      <c r="F112" s="8">
        <f t="shared" si="14"/>
        <v>18.70528002632161</v>
      </c>
    </row>
    <row r="113" spans="4:6" x14ac:dyDescent="0.75">
      <c r="D113" s="8">
        <v>8.9999999999999993E-3</v>
      </c>
      <c r="E113" s="6">
        <f t="shared" si="13"/>
        <v>3.594708733866856</v>
      </c>
      <c r="F113" s="8">
        <f t="shared" si="14"/>
        <v>22.974749032376636</v>
      </c>
    </row>
    <row r="114" spans="4:6" x14ac:dyDescent="0.75">
      <c r="D114" s="6">
        <v>1.0500000000000001E-2</v>
      </c>
      <c r="E114" s="6">
        <f t="shared" si="13"/>
        <v>5.589081671486829</v>
      </c>
      <c r="F114" s="8">
        <f t="shared" si="14"/>
        <v>26.650369889509133</v>
      </c>
    </row>
    <row r="115" spans="4:6" x14ac:dyDescent="0.75">
      <c r="D115" s="8">
        <v>1.1068488579680727E-2</v>
      </c>
      <c r="E115" s="6">
        <f t="shared" si="13"/>
        <v>6.3824839042475787</v>
      </c>
      <c r="F115" s="8">
        <f t="shared" si="14"/>
        <v>27.91323667618525</v>
      </c>
    </row>
    <row r="116" spans="4:6" x14ac:dyDescent="0.75">
      <c r="D116" s="8">
        <v>1.2E-2</v>
      </c>
      <c r="E116" s="6">
        <f t="shared" si="13"/>
        <v>7.7271518518227786</v>
      </c>
      <c r="F116" s="8">
        <f t="shared" si="14"/>
        <v>29.847985326682814</v>
      </c>
    </row>
    <row r="117" spans="4:6" x14ac:dyDescent="0.75">
      <c r="D117" s="8">
        <v>1.35E-2</v>
      </c>
      <c r="E117" s="6">
        <f t="shared" si="13"/>
        <v>10.008919274874707</v>
      </c>
      <c r="F117" s="8">
        <f t="shared" si="14"/>
        <v>32.655147509869508</v>
      </c>
    </row>
    <row r="118" spans="4:6" x14ac:dyDescent="0.75">
      <c r="D118" s="8">
        <v>1.4999999999999999E-2</v>
      </c>
      <c r="E118" s="6">
        <f t="shared" si="13"/>
        <v>12.434383940642618</v>
      </c>
      <c r="F118" s="8">
        <f t="shared" si="14"/>
        <v>35.139257341026529</v>
      </c>
    </row>
    <row r="119" spans="4:6" x14ac:dyDescent="0.75">
      <c r="D119" s="8">
        <v>1.6500000000000001E-2</v>
      </c>
      <c r="E119" s="6">
        <f t="shared" si="13"/>
        <v>15.003545849126514</v>
      </c>
      <c r="F119" s="8">
        <f t="shared" si="14"/>
        <v>37.353046604122575</v>
      </c>
    </row>
    <row r="120" spans="4:6" x14ac:dyDescent="0.75">
      <c r="D120" s="8">
        <v>1.7217648901892809E-2</v>
      </c>
      <c r="E120" s="6">
        <f t="shared" si="13"/>
        <v>16.283537374932024</v>
      </c>
      <c r="F120" s="8">
        <f t="shared" si="14"/>
        <v>38.329157693031497</v>
      </c>
    </row>
    <row r="121" spans="4:6" x14ac:dyDescent="0.75">
      <c r="D121" s="8">
        <v>1.7999999999999999E-2</v>
      </c>
      <c r="E121" s="6">
        <f t="shared" si="13"/>
        <v>17.716405000326382</v>
      </c>
      <c r="F121" s="8">
        <f t="shared" si="14"/>
        <v>39.338362764082959</v>
      </c>
    </row>
    <row r="122" spans="4:6" x14ac:dyDescent="0.75">
      <c r="D122" s="8">
        <v>1.95E-2</v>
      </c>
      <c r="E122" s="6">
        <f t="shared" si="13"/>
        <v>20.572961394242242</v>
      </c>
      <c r="F122" s="8">
        <f t="shared" si="14"/>
        <v>41.128839442060631</v>
      </c>
    </row>
    <row r="123" spans="4:6" x14ac:dyDescent="0.75">
      <c r="D123" s="8">
        <v>2.1000000000000001E-2</v>
      </c>
      <c r="E123" s="6">
        <f t="shared" si="13"/>
        <v>23.573215030874081</v>
      </c>
      <c r="F123" s="8">
        <f t="shared" si="14"/>
        <v>42.751817423597743</v>
      </c>
    </row>
    <row r="124" spans="4:6" x14ac:dyDescent="0.75">
      <c r="D124" s="8">
        <v>2.2499999999999999E-2</v>
      </c>
      <c r="E124" s="6">
        <f t="shared" si="13"/>
        <v>26.717165910221897</v>
      </c>
      <c r="F124" s="8">
        <f t="shared" si="14"/>
        <v>44.229750628005924</v>
      </c>
    </row>
    <row r="125" spans="4:6" x14ac:dyDescent="0.75">
      <c r="D125" s="8">
        <v>2.4E-2</v>
      </c>
      <c r="E125" s="6">
        <f t="shared" si="13"/>
        <v>30.004814032285694</v>
      </c>
      <c r="F125" s="8">
        <f t="shared" si="14"/>
        <v>45.581251248838768</v>
      </c>
    </row>
    <row r="126" spans="4:6" x14ac:dyDescent="0.75">
      <c r="D126" s="8">
        <v>2.5499999999999998E-2</v>
      </c>
      <c r="E126" s="6">
        <f t="shared" si="13"/>
        <v>33.436159397065467</v>
      </c>
      <c r="F126" s="8">
        <f t="shared" si="14"/>
        <v>46.821877671148165</v>
      </c>
    </row>
    <row r="127" spans="4:6" x14ac:dyDescent="0.75">
      <c r="D127" s="8">
        <v>2.7E-2</v>
      </c>
      <c r="E127" s="6">
        <f t="shared" si="13"/>
        <v>37.011202004561234</v>
      </c>
      <c r="F127" s="8">
        <f t="shared" si="14"/>
        <v>47.964736112490108</v>
      </c>
    </row>
    <row r="128" spans="4:6" x14ac:dyDescent="0.75">
      <c r="D128" s="8">
        <v>2.8500000000000001E-2</v>
      </c>
      <c r="E128" s="6">
        <f t="shared" si="13"/>
        <v>40.729941854772974</v>
      </c>
      <c r="F128" s="8">
        <f t="shared" si="14"/>
        <v>49.020945418444647</v>
      </c>
    </row>
    <row r="129" spans="4:6" x14ac:dyDescent="0.75">
      <c r="D129" s="8">
        <v>0.03</v>
      </c>
      <c r="E129" s="6">
        <f t="shared" si="13"/>
        <v>44.592378947700702</v>
      </c>
      <c r="F129" s="8">
        <f t="shared" si="14"/>
        <v>50.000000000000014</v>
      </c>
    </row>
  </sheetData>
  <mergeCells count="5">
    <mergeCell ref="F4:G4"/>
    <mergeCell ref="H77:I77"/>
    <mergeCell ref="F6:G6"/>
    <mergeCell ref="F7:G7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G79" zoomScaleNormal="100" workbookViewId="0">
      <selection activeCell="Q93" sqref="Q93"/>
    </sheetView>
  </sheetViews>
  <sheetFormatPr defaultRowHeight="14.75" x14ac:dyDescent="0.75"/>
  <cols>
    <col min="1" max="1" width="19.76953125" bestFit="1" customWidth="1"/>
    <col min="9" max="9" width="8.86328125" customWidth="1"/>
    <col min="10" max="10" width="14.31640625" bestFit="1" customWidth="1"/>
    <col min="11" max="11" width="15.31640625" bestFit="1" customWidth="1"/>
    <col min="12" max="12" width="8.86328125" customWidth="1"/>
  </cols>
  <sheetData>
    <row r="1" spans="1:8" ht="18.5" x14ac:dyDescent="0.9">
      <c r="A1" s="28" t="s">
        <v>5</v>
      </c>
      <c r="B1" s="29"/>
      <c r="C1" s="22"/>
      <c r="D1" s="21"/>
    </row>
    <row r="3" spans="1:8" x14ac:dyDescent="0.75">
      <c r="A3" s="3" t="s">
        <v>13</v>
      </c>
      <c r="G3" s="17"/>
      <c r="H3" s="17"/>
    </row>
    <row r="5" spans="1:8" x14ac:dyDescent="0.75">
      <c r="A5" s="2" t="s">
        <v>1</v>
      </c>
      <c r="B5" s="1">
        <v>120</v>
      </c>
      <c r="C5" s="18"/>
      <c r="E5" s="26" t="s">
        <v>26</v>
      </c>
      <c r="F5" s="26"/>
    </row>
    <row r="6" spans="1:8" x14ac:dyDescent="0.75">
      <c r="A6" s="2" t="s">
        <v>6</v>
      </c>
      <c r="B6" s="1">
        <v>-20</v>
      </c>
      <c r="C6" s="18"/>
      <c r="E6" s="27">
        <f>B12*((B5+273.15)^4-(B13+273.15)^4)/(B5-B13)</f>
        <v>9.0346571963394489</v>
      </c>
      <c r="F6" s="27"/>
    </row>
    <row r="7" spans="1:8" x14ac:dyDescent="0.75">
      <c r="A7" s="2" t="s">
        <v>7</v>
      </c>
      <c r="B7" s="1">
        <v>0.03</v>
      </c>
      <c r="C7" s="18"/>
    </row>
    <row r="8" spans="1:8" x14ac:dyDescent="0.75">
      <c r="A8" s="2" t="s">
        <v>8</v>
      </c>
      <c r="B8" s="1">
        <v>0.9</v>
      </c>
      <c r="C8" s="18"/>
    </row>
    <row r="9" spans="1:8" x14ac:dyDescent="0.75">
      <c r="A9" s="2" t="s">
        <v>9</v>
      </c>
      <c r="B9" s="1">
        <v>1000</v>
      </c>
      <c r="C9" s="18"/>
    </row>
    <row r="10" spans="1:8" x14ac:dyDescent="0.75">
      <c r="A10" s="2" t="s">
        <v>10</v>
      </c>
      <c r="B10" s="1">
        <v>680</v>
      </c>
      <c r="C10" s="18"/>
    </row>
    <row r="11" spans="1:8" x14ac:dyDescent="0.75">
      <c r="A11" s="2" t="s">
        <v>11</v>
      </c>
      <c r="B11" s="1">
        <v>0.1</v>
      </c>
      <c r="C11" s="18"/>
    </row>
    <row r="12" spans="1:8" x14ac:dyDescent="0.75">
      <c r="A12" s="2" t="s">
        <v>12</v>
      </c>
      <c r="B12" s="1">
        <f>4.87*10^(-8)</f>
        <v>4.8699999999999999E-8</v>
      </c>
      <c r="C12" s="18"/>
    </row>
    <row r="13" spans="1:8" x14ac:dyDescent="0.75">
      <c r="A13" s="2" t="s">
        <v>21</v>
      </c>
      <c r="B13" s="1">
        <v>50</v>
      </c>
      <c r="C13" s="18"/>
    </row>
    <row r="15" spans="1:8" x14ac:dyDescent="0.75">
      <c r="A15" s="30" t="s">
        <v>27</v>
      </c>
      <c r="B15" s="30"/>
    </row>
    <row r="17" spans="1:7" x14ac:dyDescent="0.75">
      <c r="B17" s="20"/>
      <c r="C17" s="10"/>
      <c r="E17" s="5" t="s">
        <v>0</v>
      </c>
      <c r="F17" s="4" t="s">
        <v>18</v>
      </c>
      <c r="G17" s="4" t="s">
        <v>19</v>
      </c>
    </row>
    <row r="18" spans="1:7" x14ac:dyDescent="0.75">
      <c r="A18" s="9" t="s">
        <v>1</v>
      </c>
      <c r="B18" s="6"/>
      <c r="C18" s="10"/>
      <c r="E18" s="8">
        <v>0</v>
      </c>
      <c r="F18" s="6">
        <f>($B$11*E18+0.5*$E$6*E18^2)*$B$9*$B$8*$B$10/$B$11/$E$6/(B18-$B$6)</f>
        <v>0</v>
      </c>
      <c r="G18" s="8">
        <f>($B$11*$B$6+$E$6*E18*B18)/($B$11+$E$6*E18)</f>
        <v>-20</v>
      </c>
    </row>
    <row r="19" spans="1:7" x14ac:dyDescent="0.75">
      <c r="B19" s="6">
        <f t="shared" ref="B19:B24" si="0">G19+$B$11/E19/$E$6*(G19-$B$6)</f>
        <v>566.52946705686293</v>
      </c>
      <c r="C19" s="10"/>
      <c r="E19" s="6">
        <v>1.5E-3</v>
      </c>
      <c r="F19" s="6">
        <f>($B$11*(E19-E18)+0.5*$E$6*(E19^2-E18^2))*$B$9*$B$8*$B$10/$B$11/$E$6/(B19-$B$6)+F18</f>
        <v>0.18497574504974224</v>
      </c>
      <c r="G19" s="8">
        <v>50</v>
      </c>
    </row>
    <row r="20" spans="1:7" x14ac:dyDescent="0.75">
      <c r="B20" s="6">
        <f t="shared" si="0"/>
        <v>437.39710029264717</v>
      </c>
      <c r="C20" s="10"/>
      <c r="E20" s="8">
        <v>2E-3</v>
      </c>
      <c r="F20" s="6">
        <f t="shared" ref="F20:F36" si="1">($B$11*(E20-E19)+0.5*$E$6*(E20^2-E19^2))*$B$9*$B$8*$B$10/$B$11/$E$6/(B20-$B$6)+F19</f>
        <v>0.27073180915478551</v>
      </c>
      <c r="G20" s="8">
        <v>50</v>
      </c>
    </row>
    <row r="21" spans="1:7" x14ac:dyDescent="0.75">
      <c r="B21" s="6">
        <f t="shared" si="0"/>
        <v>359.91768023411771</v>
      </c>
      <c r="C21" s="10"/>
      <c r="E21" s="6">
        <v>2.5000000000000001E-3</v>
      </c>
      <c r="F21" s="6">
        <f t="shared" si="1"/>
        <v>0.37800392933893395</v>
      </c>
      <c r="G21" s="8">
        <v>50</v>
      </c>
    </row>
    <row r="22" spans="1:7" x14ac:dyDescent="0.75">
      <c r="B22" s="6">
        <f t="shared" si="0"/>
        <v>308.26473352843146</v>
      </c>
      <c r="C22" s="10"/>
      <c r="E22" s="8">
        <v>3.0000000000000001E-3</v>
      </c>
      <c r="F22" s="6">
        <f t="shared" si="1"/>
        <v>0.50681635033722805</v>
      </c>
      <c r="G22" s="8">
        <v>50</v>
      </c>
    </row>
    <row r="23" spans="1:7" x14ac:dyDescent="0.75">
      <c r="B23" s="6">
        <f t="shared" si="0"/>
        <v>271.3697715957984</v>
      </c>
      <c r="C23" s="10"/>
      <c r="E23" s="6">
        <v>3.5000000000000001E-3</v>
      </c>
      <c r="F23" s="6">
        <f t="shared" si="1"/>
        <v>0.65719082059949929</v>
      </c>
      <c r="G23" s="8">
        <v>50</v>
      </c>
    </row>
    <row r="24" spans="1:7" x14ac:dyDescent="0.75">
      <c r="B24" s="6">
        <f t="shared" si="0"/>
        <v>243.69855014632358</v>
      </c>
      <c r="C24" s="10"/>
      <c r="E24" s="8">
        <v>4.0000000000000001E-3</v>
      </c>
      <c r="F24" s="6">
        <f t="shared" si="1"/>
        <v>0.82914692361559816</v>
      </c>
      <c r="G24" s="8">
        <v>50</v>
      </c>
    </row>
    <row r="25" spans="1:7" x14ac:dyDescent="0.75">
      <c r="B25" s="6">
        <f t="shared" ref="B25:B36" si="2">G25+$B$11/E25/$E$6*(G25-$B$6)</f>
        <v>222.17648901895433</v>
      </c>
      <c r="C25" s="10"/>
      <c r="E25" s="6">
        <v>4.4999999999999997E-3</v>
      </c>
      <c r="F25" s="6">
        <f t="shared" si="1"/>
        <v>1.0227023560361599</v>
      </c>
      <c r="G25" s="8">
        <v>50</v>
      </c>
    </row>
    <row r="26" spans="1:7" x14ac:dyDescent="0.75">
      <c r="B26" s="6">
        <f t="shared" si="2"/>
        <v>204.95884011705886</v>
      </c>
      <c r="C26" s="10"/>
      <c r="E26" s="8">
        <v>5.0000000000000001E-3</v>
      </c>
      <c r="F26" s="6">
        <f t="shared" si="1"/>
        <v>1.2378731625222243</v>
      </c>
      <c r="G26" s="8">
        <v>50</v>
      </c>
    </row>
    <row r="27" spans="1:7" x14ac:dyDescent="0.75">
      <c r="B27" s="6">
        <f t="shared" si="2"/>
        <v>190.8716728336899</v>
      </c>
      <c r="C27" s="10"/>
      <c r="E27" s="6">
        <v>5.4999999999999997E-3</v>
      </c>
      <c r="F27" s="6">
        <f t="shared" si="1"/>
        <v>1.474673935158668</v>
      </c>
      <c r="G27" s="8">
        <v>50</v>
      </c>
    </row>
    <row r="28" spans="1:7" x14ac:dyDescent="0.75">
      <c r="B28" s="6">
        <f t="shared" si="2"/>
        <v>179.13236676421573</v>
      </c>
      <c r="C28" s="10"/>
      <c r="E28" s="8">
        <v>6.0000000000000001E-3</v>
      </c>
      <c r="F28" s="6">
        <f t="shared" si="1"/>
        <v>1.733117983659805</v>
      </c>
      <c r="G28" s="8">
        <v>50</v>
      </c>
    </row>
    <row r="29" spans="1:7" x14ac:dyDescent="0.75">
      <c r="B29" s="6">
        <f t="shared" si="2"/>
        <v>169.199107782353</v>
      </c>
      <c r="C29" s="10"/>
      <c r="E29" s="6">
        <v>6.4999999999999997E-3</v>
      </c>
      <c r="F29" s="6">
        <f t="shared" si="1"/>
        <v>2.0132174813546881</v>
      </c>
      <c r="G29" s="8">
        <v>50</v>
      </c>
    </row>
    <row r="30" spans="1:7" x14ac:dyDescent="0.75">
      <c r="B30" s="6">
        <f t="shared" si="2"/>
        <v>160.6848857978992</v>
      </c>
      <c r="C30" s="10"/>
      <c r="E30" s="8">
        <v>7.0000000000000001E-3</v>
      </c>
      <c r="F30" s="6">
        <f t="shared" si="1"/>
        <v>2.3149835909735326</v>
      </c>
      <c r="G30" s="8">
        <v>50</v>
      </c>
    </row>
    <row r="31" spans="1:7" x14ac:dyDescent="0.75">
      <c r="B31" s="6">
        <f t="shared" si="2"/>
        <v>153.30589341137258</v>
      </c>
      <c r="C31" s="10"/>
      <c r="E31" s="6">
        <v>7.4999999999999997E-3</v>
      </c>
      <c r="F31" s="6">
        <f t="shared" si="1"/>
        <v>2.6384265734986654</v>
      </c>
      <c r="G31" s="8">
        <v>50</v>
      </c>
    </row>
    <row r="32" spans="1:7" x14ac:dyDescent="0.75">
      <c r="B32" s="6">
        <f t="shared" si="2"/>
        <v>146.84927507316178</v>
      </c>
      <c r="C32" s="10"/>
      <c r="E32" s="8">
        <v>8.0000000000000002E-3</v>
      </c>
      <c r="F32" s="6">
        <f t="shared" si="1"/>
        <v>2.9835558827444317</v>
      </c>
      <c r="G32" s="8">
        <v>50</v>
      </c>
    </row>
    <row r="33" spans="2:7" x14ac:dyDescent="0.75">
      <c r="B33" s="6">
        <f t="shared" si="2"/>
        <v>141.15225889238758</v>
      </c>
      <c r="C33" s="10"/>
      <c r="E33" s="6">
        <v>8.5000000000000006E-3</v>
      </c>
      <c r="F33" s="6">
        <f t="shared" si="1"/>
        <v>3.3503802478539031</v>
      </c>
      <c r="G33" s="8">
        <v>50</v>
      </c>
    </row>
    <row r="34" spans="2:7" x14ac:dyDescent="0.75">
      <c r="B34" s="6">
        <f t="shared" si="2"/>
        <v>136.08824450947716</v>
      </c>
      <c r="C34" s="10"/>
      <c r="E34" s="8">
        <v>8.9999999999999993E-3</v>
      </c>
      <c r="F34" s="6">
        <f t="shared" si="1"/>
        <v>3.7389077455186928</v>
      </c>
      <c r="G34" s="8">
        <v>50</v>
      </c>
    </row>
    <row r="35" spans="2:7" x14ac:dyDescent="0.75">
      <c r="B35" s="6">
        <f t="shared" si="2"/>
        <v>131.55728427213626</v>
      </c>
      <c r="C35" s="10"/>
      <c r="E35" s="6">
        <v>9.4999999999999998E-3</v>
      </c>
      <c r="F35" s="6">
        <f t="shared" si="1"/>
        <v>4.1491458634208094</v>
      </c>
      <c r="G35" s="8">
        <v>50</v>
      </c>
    </row>
    <row r="36" spans="2:7" x14ac:dyDescent="0.75">
      <c r="B36" s="6">
        <f t="shared" si="2"/>
        <v>127.47942005852943</v>
      </c>
      <c r="E36" s="8">
        <v>0.01</v>
      </c>
      <c r="F36" s="6">
        <f t="shared" si="1"/>
        <v>4.5811015561464457</v>
      </c>
      <c r="G36" s="8">
        <v>50</v>
      </c>
    </row>
    <row r="37" spans="2:7" x14ac:dyDescent="0.75">
      <c r="B37" s="6">
        <f t="shared" ref="B37:B76" si="3">G37+$B$11/E37/$E$6*(G37-$B$6)</f>
        <v>123.78992386526612</v>
      </c>
      <c r="C37" s="10"/>
      <c r="E37" s="6">
        <v>1.0500000000000001E-2</v>
      </c>
      <c r="F37" s="6">
        <f t="shared" ref="F37:F76" si="4">($B$11*(E37-E36)+0.5*$E$6*(E37^2-E36^2))*$B$9*$B$8*$B$10/$B$11/$E$6/(B37-$B$6)+F36</f>
        <v>5.0347812946188242</v>
      </c>
      <c r="G37" s="8">
        <v>50</v>
      </c>
    </row>
    <row r="38" spans="2:7" x14ac:dyDescent="0.75">
      <c r="B38" s="6">
        <f t="shared" si="3"/>
        <v>120.43583641684495</v>
      </c>
      <c r="E38" s="8">
        <v>1.0999999999999999E-2</v>
      </c>
      <c r="F38" s="6">
        <f t="shared" si="4"/>
        <v>5.5101911099310978</v>
      </c>
      <c r="G38" s="8">
        <v>50</v>
      </c>
    </row>
    <row r="39" spans="2:7" x14ac:dyDescent="0.75">
      <c r="B39" s="6">
        <f t="shared" si="3"/>
        <v>117.37340874654734</v>
      </c>
      <c r="C39" s="10"/>
      <c r="E39" s="6">
        <v>1.15E-2</v>
      </c>
      <c r="F39" s="6">
        <f t="shared" si="4"/>
        <v>6.0073366323237174</v>
      </c>
      <c r="G39" s="8">
        <v>50</v>
      </c>
    </row>
    <row r="40" spans="2:7" x14ac:dyDescent="0.75">
      <c r="B40" s="6">
        <f t="shared" si="3"/>
        <v>114.56618338210787</v>
      </c>
      <c r="E40" s="8">
        <v>1.2E-2</v>
      </c>
      <c r="F40" s="6">
        <f t="shared" si="4"/>
        <v>6.526223125937693</v>
      </c>
      <c r="G40" s="8">
        <v>50</v>
      </c>
    </row>
    <row r="41" spans="2:7" x14ac:dyDescent="0.75">
      <c r="B41" s="6">
        <f t="shared" si="3"/>
        <v>111.98353604682355</v>
      </c>
      <c r="C41" s="10"/>
      <c r="E41" s="6">
        <v>1.2500000000000001E-2</v>
      </c>
      <c r="F41" s="6">
        <f t="shared" si="4"/>
        <v>7.0668555198814573</v>
      </c>
      <c r="G41" s="8">
        <v>50</v>
      </c>
    </row>
    <row r="42" spans="2:7" x14ac:dyDescent="0.75">
      <c r="B42" s="6">
        <f t="shared" si="3"/>
        <v>109.5995538911765</v>
      </c>
      <c r="E42" s="8">
        <v>1.2999999999999999E-2</v>
      </c>
      <c r="F42" s="6">
        <f t="shared" si="4"/>
        <v>7.6292384360707937</v>
      </c>
      <c r="G42" s="8">
        <v>50</v>
      </c>
    </row>
    <row r="43" spans="2:7" x14ac:dyDescent="0.75">
      <c r="B43" s="6">
        <f t="shared" si="3"/>
        <v>107.3921630063181</v>
      </c>
      <c r="C43" s="10"/>
      <c r="E43" s="6">
        <v>1.35E-2</v>
      </c>
      <c r="F43" s="6">
        <f t="shared" si="4"/>
        <v>8.2133762142358968</v>
      </c>
      <c r="G43" s="8">
        <v>50</v>
      </c>
    </row>
    <row r="44" spans="2:7" x14ac:dyDescent="0.75">
      <c r="B44" s="6">
        <f t="shared" si="3"/>
        <v>105.3424428989496</v>
      </c>
      <c r="E44" s="8">
        <v>1.4E-2</v>
      </c>
      <c r="F44" s="6">
        <f t="shared" si="4"/>
        <v>8.8192729344345242</v>
      </c>
      <c r="G44" s="8">
        <v>50</v>
      </c>
    </row>
    <row r="45" spans="2:7" x14ac:dyDescent="0.75">
      <c r="B45" s="6">
        <f t="shared" si="3"/>
        <v>103.43408279898583</v>
      </c>
      <c r="C45" s="10"/>
      <c r="E45" s="6">
        <v>1.4500000000000001E-2</v>
      </c>
      <c r="F45" s="6">
        <f t="shared" si="4"/>
        <v>9.4469324373639179</v>
      </c>
      <c r="G45" s="8">
        <v>50</v>
      </c>
    </row>
    <row r="46" spans="2:7" x14ac:dyDescent="0.75">
      <c r="B46" s="6">
        <f t="shared" si="3"/>
        <v>101.65294670568629</v>
      </c>
      <c r="E46" s="8">
        <v>1.4999999999999999E-2</v>
      </c>
      <c r="F46" s="6">
        <f t="shared" si="4"/>
        <v>10.09635834272478</v>
      </c>
      <c r="G46" s="8">
        <v>50</v>
      </c>
    </row>
    <row r="47" spans="2:7" x14ac:dyDescent="0.75">
      <c r="B47" s="6">
        <f t="shared" si="3"/>
        <v>99.986722618406091</v>
      </c>
      <c r="C47" s="10"/>
      <c r="E47" s="6">
        <v>1.55E-2</v>
      </c>
      <c r="F47" s="6">
        <f t="shared" si="4"/>
        <v>10.767554065857258</v>
      </c>
      <c r="G47" s="8">
        <v>50</v>
      </c>
    </row>
    <row r="48" spans="2:7" x14ac:dyDescent="0.75">
      <c r="B48" s="6">
        <f t="shared" si="3"/>
        <v>98.424637536580889</v>
      </c>
      <c r="E48" s="8">
        <v>1.6E-2</v>
      </c>
      <c r="F48" s="6">
        <f t="shared" si="4"/>
        <v>11.460522832840461</v>
      </c>
      <c r="G48" s="8">
        <v>50</v>
      </c>
    </row>
    <row r="49" spans="2:7" x14ac:dyDescent="0.75">
      <c r="B49" s="6">
        <f t="shared" si="3"/>
        <v>96.957224277896614</v>
      </c>
      <c r="C49" s="10"/>
      <c r="E49" s="6">
        <v>1.6500000000000001E-2</v>
      </c>
      <c r="F49" s="6">
        <f t="shared" si="4"/>
        <v>12.175267694222706</v>
      </c>
      <c r="G49" s="8">
        <v>50</v>
      </c>
    </row>
    <row r="50" spans="2:7" x14ac:dyDescent="0.75">
      <c r="B50" s="6">
        <f t="shared" si="3"/>
        <v>95.576129446193789</v>
      </c>
      <c r="E50" s="8">
        <v>1.7000000000000001E-2</v>
      </c>
      <c r="F50" s="6">
        <f t="shared" si="4"/>
        <v>12.911791537528835</v>
      </c>
      <c r="G50" s="8">
        <v>50</v>
      </c>
    </row>
    <row r="51" spans="2:7" x14ac:dyDescent="0.75">
      <c r="B51" s="6">
        <f t="shared" si="3"/>
        <v>94.273954319159685</v>
      </c>
      <c r="C51" s="10"/>
      <c r="E51" s="6">
        <v>1.7500000000000002E-2</v>
      </c>
      <c r="F51" s="6">
        <f t="shared" si="4"/>
        <v>13.670097098673036</v>
      </c>
      <c r="G51" s="8">
        <v>50</v>
      </c>
    </row>
    <row r="52" spans="2:7" x14ac:dyDescent="0.75">
      <c r="B52" s="6">
        <f t="shared" si="3"/>
        <v>93.044122254738582</v>
      </c>
      <c r="E52" s="8">
        <v>1.7999999999999999E-2</v>
      </c>
      <c r="F52" s="6">
        <f t="shared" si="4"/>
        <v>14.450186972390112</v>
      </c>
      <c r="G52" s="8">
        <v>50</v>
      </c>
    </row>
    <row r="53" spans="2:7" x14ac:dyDescent="0.75">
      <c r="B53" s="6">
        <f t="shared" si="3"/>
        <v>91.8807675992051</v>
      </c>
      <c r="C53" s="10"/>
      <c r="E53" s="6">
        <v>1.8499999999999999E-2</v>
      </c>
      <c r="F53" s="6">
        <f t="shared" si="4"/>
        <v>15.252063621784806</v>
      </c>
      <c r="G53" s="8">
        <v>50</v>
      </c>
    </row>
    <row r="54" spans="2:7" x14ac:dyDescent="0.75">
      <c r="B54" s="6">
        <f t="shared" si="3"/>
        <v>90.778642136068129</v>
      </c>
      <c r="E54" s="8">
        <v>1.9E-2</v>
      </c>
      <c r="F54" s="6">
        <f t="shared" si="4"/>
        <v>16.075729387087137</v>
      </c>
      <c r="G54" s="8">
        <v>50</v>
      </c>
    </row>
    <row r="55" spans="2:7" x14ac:dyDescent="0.75">
      <c r="B55" s="6">
        <f t="shared" si="3"/>
        <v>89.733035927450999</v>
      </c>
      <c r="C55" s="10"/>
      <c r="E55" s="6">
        <v>1.95E-2</v>
      </c>
      <c r="F55" s="6">
        <f t="shared" si="4"/>
        <v>16.9211864936917</v>
      </c>
      <c r="G55" s="8">
        <v>50</v>
      </c>
    </row>
    <row r="56" spans="2:7" x14ac:dyDescent="0.75">
      <c r="B56" s="6">
        <f t="shared" si="3"/>
        <v>88.739710029264714</v>
      </c>
      <c r="E56" s="8">
        <v>0.02</v>
      </c>
      <c r="F56" s="6">
        <f t="shared" si="4"/>
        <v>17.788437059550091</v>
      </c>
      <c r="G56" s="8">
        <v>50</v>
      </c>
    </row>
    <row r="57" spans="2:7" x14ac:dyDescent="0.75">
      <c r="B57" s="6">
        <f t="shared" si="3"/>
        <v>87.794839052941185</v>
      </c>
      <c r="C57" s="10"/>
      <c r="E57" s="6">
        <v>2.0500000000000001E-2</v>
      </c>
      <c r="F57" s="6">
        <f t="shared" si="4"/>
        <v>18.677483101977874</v>
      </c>
      <c r="G57" s="8">
        <v>50</v>
      </c>
    </row>
    <row r="58" spans="2:7" x14ac:dyDescent="0.75">
      <c r="B58" s="6">
        <f t="shared" si="3"/>
        <v>86.894961932633066</v>
      </c>
      <c r="E58" s="8">
        <v>2.1000000000000001E-2</v>
      </c>
      <c r="F58" s="6">
        <f t="shared" si="4"/>
        <v>19.588326543930901</v>
      </c>
      <c r="G58" s="8">
        <v>50</v>
      </c>
    </row>
    <row r="59" spans="2:7" x14ac:dyDescent="0.75">
      <c r="B59" s="6">
        <f t="shared" si="3"/>
        <v>86.03693956210671</v>
      </c>
      <c r="C59" s="10"/>
      <c r="E59" s="6">
        <v>2.1499999999999998E-2</v>
      </c>
      <c r="F59" s="6">
        <f t="shared" si="4"/>
        <v>20.520969219799845</v>
      </c>
      <c r="G59" s="8">
        <v>50</v>
      </c>
    </row>
    <row r="60" spans="2:7" x14ac:dyDescent="0.75">
      <c r="B60" s="6">
        <f t="shared" si="3"/>
        <v>85.217918208422475</v>
      </c>
      <c r="E60" s="8">
        <v>2.1999999999999999E-2</v>
      </c>
      <c r="F60" s="6">
        <f t="shared" si="4"/>
        <v>21.475412880766694</v>
      </c>
      <c r="G60" s="8">
        <v>50</v>
      </c>
    </row>
    <row r="61" spans="2:7" x14ac:dyDescent="0.75">
      <c r="B61" s="6">
        <f t="shared" si="3"/>
        <v>84.43529780379086</v>
      </c>
      <c r="C61" s="10"/>
      <c r="E61" s="6">
        <v>2.2499999999999999E-2</v>
      </c>
      <c r="F61" s="6">
        <f t="shared" si="4"/>
        <v>22.451659199762268</v>
      </c>
      <c r="G61" s="8">
        <v>50</v>
      </c>
    </row>
    <row r="62" spans="2:7" x14ac:dyDescent="0.75">
      <c r="B62" s="6">
        <f t="shared" si="3"/>
        <v>83.68670437327367</v>
      </c>
      <c r="E62" s="8">
        <v>2.3E-2</v>
      </c>
      <c r="F62" s="6">
        <f t="shared" si="4"/>
        <v>23.44970977605999</v>
      </c>
      <c r="G62" s="8">
        <v>50</v>
      </c>
    </row>
    <row r="63" spans="2:7" x14ac:dyDescent="0.75">
      <c r="B63" s="6">
        <f t="shared" si="3"/>
        <v>82.96996598235296</v>
      </c>
      <c r="C63" s="10"/>
      <c r="E63" s="6">
        <v>2.35E-2</v>
      </c>
      <c r="F63" s="6">
        <f t="shared" si="4"/>
        <v>24.46956613953742</v>
      </c>
      <c r="G63" s="8">
        <v>50</v>
      </c>
    </row>
    <row r="64" spans="2:7" x14ac:dyDescent="0.75">
      <c r="B64" s="6">
        <f t="shared" si="3"/>
        <v>82.283091691053926</v>
      </c>
      <c r="E64" s="8">
        <v>2.4E-2</v>
      </c>
      <c r="F64" s="6">
        <f t="shared" si="4"/>
        <v>25.511229754633991</v>
      </c>
      <c r="G64" s="8">
        <v>50</v>
      </c>
    </row>
    <row r="65" spans="1:7" x14ac:dyDescent="0.75">
      <c r="B65" s="6">
        <f t="shared" si="3"/>
        <v>81.624253085114049</v>
      </c>
      <c r="C65" s="10"/>
      <c r="E65" s="6">
        <v>2.4500000000000001E-2</v>
      </c>
      <c r="F65" s="6">
        <f t="shared" si="4"/>
        <v>26.574702024030557</v>
      </c>
      <c r="G65" s="8">
        <v>50</v>
      </c>
    </row>
    <row r="66" spans="1:7" x14ac:dyDescent="0.75">
      <c r="B66" s="6">
        <f t="shared" si="3"/>
        <v>80.991768023411765</v>
      </c>
      <c r="E66" s="8">
        <v>2.5000000000000001E-2</v>
      </c>
      <c r="F66" s="6">
        <f t="shared" si="4"/>
        <v>27.659984292073919</v>
      </c>
      <c r="G66" s="8">
        <v>50</v>
      </c>
    </row>
    <row r="67" spans="1:7" x14ac:dyDescent="0.75">
      <c r="B67" s="6">
        <f t="shared" si="3"/>
        <v>80.384086297462517</v>
      </c>
      <c r="C67" s="10"/>
      <c r="E67" s="6">
        <v>2.5499999999999998E-2</v>
      </c>
      <c r="F67" s="6">
        <f t="shared" si="4"/>
        <v>28.767077847967204</v>
      </c>
      <c r="G67" s="8">
        <v>50</v>
      </c>
    </row>
    <row r="68" spans="1:7" x14ac:dyDescent="0.75">
      <c r="B68" s="6">
        <f t="shared" si="3"/>
        <v>79.799776945588249</v>
      </c>
      <c r="E68" s="8">
        <v>2.5999999999999999E-2</v>
      </c>
      <c r="F68" s="6">
        <f t="shared" si="4"/>
        <v>29.895983928745153</v>
      </c>
      <c r="G68" s="8">
        <v>50</v>
      </c>
    </row>
    <row r="69" spans="1:7" x14ac:dyDescent="0.75">
      <c r="B69" s="6">
        <f t="shared" si="3"/>
        <v>79.237517003218656</v>
      </c>
      <c r="C69" s="10"/>
      <c r="E69" s="6">
        <v>2.6499999999999999E-2</v>
      </c>
      <c r="F69" s="6">
        <f t="shared" si="4"/>
        <v>31.046703722051284</v>
      </c>
      <c r="G69" s="8">
        <v>50</v>
      </c>
    </row>
    <row r="70" spans="1:7" x14ac:dyDescent="0.75">
      <c r="B70" s="6">
        <f t="shared" si="3"/>
        <v>78.69608150315905</v>
      </c>
      <c r="E70" s="8">
        <v>2.7E-2</v>
      </c>
      <c r="F70" s="6">
        <f t="shared" si="4"/>
        <v>32.219238368732803</v>
      </c>
      <c r="G70" s="8">
        <v>50</v>
      </c>
    </row>
    <row r="71" spans="1:7" x14ac:dyDescent="0.75">
      <c r="B71" s="6">
        <f t="shared" si="3"/>
        <v>78.174334566737969</v>
      </c>
      <c r="C71" s="10"/>
      <c r="E71" s="6">
        <v>2.75E-2</v>
      </c>
      <c r="F71" s="6">
        <f t="shared" si="4"/>
        <v>33.413588965267266</v>
      </c>
      <c r="G71" s="8">
        <v>50</v>
      </c>
    </row>
    <row r="72" spans="1:7" x14ac:dyDescent="0.75">
      <c r="B72" s="6">
        <f t="shared" si="3"/>
        <v>77.6712214494748</v>
      </c>
      <c r="E72" s="8">
        <v>2.8000000000000001E-2</v>
      </c>
      <c r="F72" s="6">
        <f t="shared" si="4"/>
        <v>34.629756566033933</v>
      </c>
      <c r="G72" s="8">
        <v>50</v>
      </c>
    </row>
    <row r="73" spans="1:7" x14ac:dyDescent="0.75">
      <c r="B73" s="6">
        <f t="shared" si="3"/>
        <v>77.185761424045424</v>
      </c>
      <c r="C73" s="10"/>
      <c r="E73" s="6">
        <v>2.8500000000000001E-2</v>
      </c>
      <c r="F73" s="6">
        <f t="shared" si="4"/>
        <v>35.867742185441642</v>
      </c>
      <c r="G73" s="8">
        <v>50</v>
      </c>
    </row>
    <row r="74" spans="1:7" x14ac:dyDescent="0.75">
      <c r="B74" s="6">
        <f t="shared" si="3"/>
        <v>76.717041399492913</v>
      </c>
      <c r="E74" s="8">
        <v>2.9000000000000001E-2</v>
      </c>
      <c r="F74" s="6">
        <f t="shared" si="4"/>
        <v>37.127546799923948</v>
      </c>
      <c r="G74" s="8">
        <v>50</v>
      </c>
    </row>
    <row r="75" spans="1:7" x14ac:dyDescent="0.75">
      <c r="B75" s="6">
        <f t="shared" si="3"/>
        <v>76.264210189332005</v>
      </c>
      <c r="C75" s="10"/>
      <c r="E75" s="6">
        <v>2.9499999999999998E-2</v>
      </c>
      <c r="F75" s="6">
        <f t="shared" si="4"/>
        <v>38.409171349811224</v>
      </c>
      <c r="G75" s="8">
        <v>50</v>
      </c>
    </row>
    <row r="76" spans="1:7" x14ac:dyDescent="0.75">
      <c r="B76" s="6">
        <f t="shared" si="3"/>
        <v>75.826473352843152</v>
      </c>
      <c r="E76" s="8">
        <v>0.03</v>
      </c>
      <c r="F76" s="6">
        <f t="shared" si="4"/>
        <v>39.712616741088908</v>
      </c>
      <c r="G76" s="8">
        <v>50</v>
      </c>
    </row>
    <row r="78" spans="1:7" x14ac:dyDescent="0.75">
      <c r="A78" s="30" t="s">
        <v>28</v>
      </c>
      <c r="B78" s="30"/>
    </row>
    <row r="80" spans="1:7" x14ac:dyDescent="0.75">
      <c r="B80" s="20"/>
      <c r="C80" s="10"/>
      <c r="E80" s="5" t="s">
        <v>0</v>
      </c>
      <c r="F80" s="4" t="s">
        <v>18</v>
      </c>
      <c r="G80" s="4" t="s">
        <v>19</v>
      </c>
    </row>
    <row r="81" spans="1:7" x14ac:dyDescent="0.75">
      <c r="A81" s="9" t="s">
        <v>1</v>
      </c>
      <c r="B81" s="19">
        <v>120</v>
      </c>
      <c r="C81" s="10"/>
      <c r="E81" s="8">
        <v>0</v>
      </c>
      <c r="F81" s="6">
        <f>($B$11*E81+0.5*$E$6*E81^2)*$B$9*$B$8*$B$10/$B$11/$E$6/(B81-$B$6)</f>
        <v>0</v>
      </c>
      <c r="G81" s="8">
        <f t="shared" ref="G81:G88" si="5">($B$11*$B$6+$E$6*E81*B81)/($B$11+$E$6*E81)</f>
        <v>-20</v>
      </c>
    </row>
    <row r="82" spans="1:7" x14ac:dyDescent="0.75">
      <c r="B82" s="6">
        <v>120</v>
      </c>
      <c r="C82" s="10"/>
      <c r="E82" s="6">
        <v>1.5E-3</v>
      </c>
      <c r="F82" s="6">
        <f t="shared" ref="F82:F101" si="6">($B$11*(E82-E81)+0.5*$E$6*(E82^2-E81^2))*$B$9*$B$8*$B$10/$B$11/$E$6/(B82-$B$6)+F81</f>
        <v>0.77495517973193906</v>
      </c>
      <c r="G82" s="8">
        <f t="shared" si="5"/>
        <v>-3.2915470570041987</v>
      </c>
    </row>
    <row r="83" spans="1:7" x14ac:dyDescent="0.75">
      <c r="B83" s="6">
        <v>120</v>
      </c>
      <c r="C83" s="10"/>
      <c r="E83" s="8">
        <v>3.0000000000000001E-3</v>
      </c>
      <c r="F83" s="6">
        <f t="shared" si="6"/>
        <v>1.6482675023210209</v>
      </c>
      <c r="G83" s="8">
        <f t="shared" si="5"/>
        <v>9.8539532244672543</v>
      </c>
    </row>
    <row r="84" spans="1:7" x14ac:dyDescent="0.75">
      <c r="B84" s="6">
        <v>120</v>
      </c>
      <c r="C84" s="10"/>
      <c r="E84" s="6">
        <v>4.4999999999999997E-3</v>
      </c>
      <c r="F84" s="6">
        <f t="shared" si="6"/>
        <v>2.6199369677672455</v>
      </c>
      <c r="G84" s="8">
        <f t="shared" si="5"/>
        <v>20.466355919599557</v>
      </c>
    </row>
    <row r="85" spans="1:7" x14ac:dyDescent="0.75">
      <c r="B85" s="6">
        <v>120</v>
      </c>
      <c r="C85" s="10"/>
      <c r="E85" s="8">
        <v>6.0000000000000001E-3</v>
      </c>
      <c r="F85" s="6">
        <f t="shared" si="6"/>
        <v>3.689963576070614</v>
      </c>
      <c r="G85" s="8">
        <f t="shared" si="5"/>
        <v>29.213496325304906</v>
      </c>
    </row>
    <row r="86" spans="1:7" x14ac:dyDescent="0.75">
      <c r="B86" s="6">
        <v>120</v>
      </c>
      <c r="C86" s="10"/>
      <c r="E86" s="6">
        <v>7.4999999999999997E-3</v>
      </c>
      <c r="F86" s="6">
        <f t="shared" si="6"/>
        <v>4.8583473272311242</v>
      </c>
      <c r="G86" s="8">
        <f t="shared" si="5"/>
        <v>36.547413403524274</v>
      </c>
    </row>
    <row r="87" spans="1:7" x14ac:dyDescent="0.75">
      <c r="B87" s="6">
        <v>120</v>
      </c>
      <c r="C87" s="10"/>
      <c r="E87" s="8">
        <v>8.9999999999999993E-3</v>
      </c>
      <c r="F87" s="6">
        <f t="shared" si="6"/>
        <v>6.1250882212487774</v>
      </c>
      <c r="G87" s="8">
        <f t="shared" si="5"/>
        <v>42.784997235361793</v>
      </c>
    </row>
    <row r="88" spans="1:7" x14ac:dyDescent="0.75">
      <c r="B88" s="6">
        <v>120</v>
      </c>
      <c r="C88" s="10"/>
      <c r="E88" s="6">
        <v>1.0500000000000001E-2</v>
      </c>
      <c r="F88" s="6">
        <f t="shared" si="6"/>
        <v>7.4901862581235745</v>
      </c>
      <c r="G88" s="8">
        <f t="shared" si="5"/>
        <v>48.154984275412687</v>
      </c>
    </row>
    <row r="89" spans="1:7" x14ac:dyDescent="0.75">
      <c r="B89" s="6">
        <f>G89+$B$11/E89/$E$6*(G89-$B$6)</f>
        <v>114.56618338210787</v>
      </c>
      <c r="C89" s="10"/>
      <c r="E89" s="8">
        <v>1.2E-2</v>
      </c>
      <c r="F89" s="6">
        <f t="shared" si="6"/>
        <v>9.0127361292207819</v>
      </c>
      <c r="G89" s="8">
        <v>50</v>
      </c>
    </row>
    <row r="90" spans="1:7" x14ac:dyDescent="0.75">
      <c r="B90" s="6">
        <f t="shared" ref="B90:B101" si="7">G90+$B$11/E90/$E$6*(G90-$B$6)</f>
        <v>107.3921630063181</v>
      </c>
      <c r="C90" s="10"/>
      <c r="E90" s="6">
        <v>1.35E-2</v>
      </c>
      <c r="F90" s="6">
        <f t="shared" si="6"/>
        <v>10.729118989849557</v>
      </c>
      <c r="G90" s="8">
        <v>50</v>
      </c>
    </row>
    <row r="91" spans="1:7" x14ac:dyDescent="0.75">
      <c r="B91" s="6">
        <f t="shared" si="7"/>
        <v>101.65294670568629</v>
      </c>
      <c r="C91" s="10"/>
      <c r="E91" s="8">
        <v>1.4999999999999999E-2</v>
      </c>
      <c r="F91" s="6">
        <f t="shared" si="6"/>
        <v>12.63966642381161</v>
      </c>
      <c r="G91" s="8">
        <v>50</v>
      </c>
    </row>
    <row r="92" spans="1:7" x14ac:dyDescent="0.75">
      <c r="B92" s="6">
        <f t="shared" si="7"/>
        <v>96.957224277896614</v>
      </c>
      <c r="C92" s="10"/>
      <c r="E92" s="6">
        <v>1.6500000000000001E-2</v>
      </c>
      <c r="F92" s="6">
        <f t="shared" si="6"/>
        <v>14.744655890537516</v>
      </c>
      <c r="G92" s="8">
        <v>50</v>
      </c>
    </row>
    <row r="93" spans="1:7" x14ac:dyDescent="0.75">
      <c r="B93" s="6">
        <f t="shared" si="7"/>
        <v>93.044122254738582</v>
      </c>
      <c r="C93" s="10"/>
      <c r="E93" s="8">
        <v>1.7999999999999999E-2</v>
      </c>
      <c r="F93" s="6">
        <f t="shared" si="6"/>
        <v>17.044321896848373</v>
      </c>
      <c r="G93" s="8">
        <v>50</v>
      </c>
    </row>
    <row r="94" spans="1:7" x14ac:dyDescent="0.75">
      <c r="B94" s="6">
        <f t="shared" si="7"/>
        <v>89.733035927450999</v>
      </c>
      <c r="C94" s="10"/>
      <c r="E94" s="6">
        <v>1.95E-2</v>
      </c>
      <c r="F94" s="6">
        <f t="shared" si="6"/>
        <v>19.538864427718003</v>
      </c>
      <c r="G94" s="8">
        <v>50</v>
      </c>
    </row>
    <row r="95" spans="1:7" x14ac:dyDescent="0.75">
      <c r="B95" s="6">
        <f t="shared" si="7"/>
        <v>86.894961932633066</v>
      </c>
      <c r="C95" s="10"/>
      <c r="E95" s="8">
        <v>2.1000000000000001E-2</v>
      </c>
      <c r="F95" s="6">
        <f t="shared" si="6"/>
        <v>22.228455405295236</v>
      </c>
      <c r="G95" s="8">
        <v>50</v>
      </c>
    </row>
    <row r="96" spans="1:7" x14ac:dyDescent="0.75">
      <c r="B96" s="6">
        <f t="shared" si="7"/>
        <v>84.43529780379086</v>
      </c>
      <c r="C96" s="10"/>
      <c r="E96" s="6">
        <v>2.2499999999999999E-2</v>
      </c>
      <c r="F96" s="6">
        <f t="shared" si="6"/>
        <v>25.113243704826807</v>
      </c>
      <c r="G96" s="8">
        <v>50</v>
      </c>
    </row>
    <row r="97" spans="2:7" x14ac:dyDescent="0.75">
      <c r="B97" s="6">
        <f t="shared" si="7"/>
        <v>82.283091691053926</v>
      </c>
      <c r="C97" s="10"/>
      <c r="E97" s="8">
        <v>2.4E-2</v>
      </c>
      <c r="F97" s="6">
        <f t="shared" si="6"/>
        <v>28.193359097838794</v>
      </c>
      <c r="G97" s="8">
        <v>50</v>
      </c>
    </row>
    <row r="98" spans="2:7" x14ac:dyDescent="0.75">
      <c r="B98" s="6">
        <f t="shared" si="7"/>
        <v>80.384086297462517</v>
      </c>
      <c r="C98" s="10"/>
      <c r="E98" s="6">
        <v>2.5499999999999998E-2</v>
      </c>
      <c r="F98" s="6">
        <f t="shared" si="6"/>
        <v>31.468915386592727</v>
      </c>
      <c r="G98" s="8">
        <v>50</v>
      </c>
    </row>
    <row r="99" spans="2:7" x14ac:dyDescent="0.75">
      <c r="B99" s="6">
        <f t="shared" si="7"/>
        <v>78.69608150315905</v>
      </c>
      <c r="C99" s="10"/>
      <c r="E99" s="8">
        <v>2.7E-2</v>
      </c>
      <c r="F99" s="6">
        <f t="shared" si="6"/>
        <v>34.940012921012126</v>
      </c>
      <c r="G99" s="8">
        <v>50</v>
      </c>
    </row>
    <row r="100" spans="2:7" x14ac:dyDescent="0.75">
      <c r="B100" s="6">
        <f t="shared" si="7"/>
        <v>77.185761424045424</v>
      </c>
      <c r="C100" s="10"/>
      <c r="E100" s="6">
        <v>2.8500000000000001E-2</v>
      </c>
      <c r="F100" s="6">
        <f t="shared" si="6"/>
        <v>38.606740638538696</v>
      </c>
      <c r="G100" s="8">
        <v>50</v>
      </c>
    </row>
    <row r="101" spans="2:7" x14ac:dyDescent="0.75">
      <c r="B101" s="6">
        <f t="shared" si="7"/>
        <v>75.826473352843152</v>
      </c>
      <c r="E101" s="8">
        <v>0.03</v>
      </c>
      <c r="F101" s="6">
        <f t="shared" si="6"/>
        <v>42.469177731466417</v>
      </c>
      <c r="G101" s="8">
        <v>50</v>
      </c>
    </row>
  </sheetData>
  <mergeCells count="5">
    <mergeCell ref="E5:F5"/>
    <mergeCell ref="E6:F6"/>
    <mergeCell ref="A15:B15"/>
    <mergeCell ref="A78:B78"/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Lyophilization</vt:lpstr>
      <vt:lpstr>Optimal 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2020-08-31T18:24:23Z</dcterms:modified>
</cp:coreProperties>
</file>