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3xa\Desktop\Chemical Plants II - 2018-19\2. Multiple effects evaporator\"/>
    </mc:Choice>
  </mc:AlternateContent>
  <xr:revisionPtr revIDLastSave="0" documentId="13_ncr:1_{6A6ABD20-5CD1-4247-98B0-1E14EBA290E2}" xr6:coauthVersionLast="38" xr6:coauthVersionMax="38" xr10:uidLastSave="{00000000-0000-0000-0000-000000000000}"/>
  <bookViews>
    <workbookView xWindow="0" yWindow="0" windowWidth="23040" windowHeight="9072" xr2:uid="{442DDFBA-21AE-4562-BF72-8F6294D205BA}"/>
  </bookViews>
  <sheets>
    <sheet name="Multiple-effect" sheetId="1" r:id="rId1"/>
  </sheet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1" l="1"/>
  <c r="H44" i="1"/>
  <c r="H33" i="1"/>
  <c r="H27" i="1" s="1"/>
  <c r="H17" i="1"/>
  <c r="H24" i="1" l="1"/>
  <c r="H23" i="1"/>
  <c r="H39" i="1"/>
  <c r="H42" i="1" s="1"/>
  <c r="H36" i="1" s="1"/>
  <c r="H26" i="1"/>
  <c r="H32" i="1"/>
  <c r="H35" i="1" s="1"/>
  <c r="B24" i="1"/>
  <c r="B19" i="1"/>
  <c r="B22" i="1"/>
  <c r="B18" i="1"/>
  <c r="B17" i="1"/>
  <c r="K9" i="1"/>
  <c r="K8" i="1"/>
  <c r="K7" i="1"/>
  <c r="K6" i="1"/>
  <c r="K5" i="1"/>
  <c r="H46" i="1" l="1"/>
  <c r="H37" i="1"/>
  <c r="H28" i="1"/>
  <c r="B25" i="1"/>
  <c r="B26" i="1" s="1"/>
  <c r="B28" i="1" s="1"/>
  <c r="B29" i="1" s="1"/>
  <c r="B30" i="1" s="1"/>
  <c r="B31" i="1" s="1"/>
  <c r="H7" i="1"/>
  <c r="B27" i="1" l="1"/>
  <c r="B33" i="1" l="1"/>
  <c r="B34" i="1" s="1"/>
  <c r="B35" i="1" s="1"/>
  <c r="B37" i="1" l="1"/>
  <c r="B38" i="1" s="1"/>
  <c r="B39" i="1" s="1"/>
  <c r="B40" i="1" s="1"/>
  <c r="B36" i="1"/>
  <c r="B42" i="1" l="1"/>
  <c r="B43" i="1" s="1"/>
  <c r="B44" i="1" s="1"/>
  <c r="B51" i="1" l="1"/>
  <c r="B46" i="1"/>
  <c r="B47" i="1" s="1"/>
  <c r="B48" i="1" s="1"/>
  <c r="B49" i="1" s="1"/>
  <c r="B45" i="1"/>
</calcChain>
</file>

<file path=xl/sharedStrings.xml><?xml version="1.0" encoding="utf-8"?>
<sst xmlns="http://schemas.openxmlformats.org/spreadsheetml/2006/main" count="100" uniqueCount="65">
  <si>
    <t>MULTIPLE-EFFECT EVAPORATOR</t>
  </si>
  <si>
    <t>L0 [kg/hr]</t>
  </si>
  <si>
    <t>Tl0 [°C]</t>
  </si>
  <si>
    <t>x0 [kg/kg]</t>
  </si>
  <si>
    <t>Tv0 [°C]</t>
  </si>
  <si>
    <t>Cpl [kcal/kg/°C]</t>
  </si>
  <si>
    <t>dHev0 [kcal/kg]</t>
  </si>
  <si>
    <t>dHev1 [kcal/kg]</t>
  </si>
  <si>
    <t>dHev2 [kcal/kg]</t>
  </si>
  <si>
    <t>dHev3 [kcal/kg]</t>
  </si>
  <si>
    <t>INLET</t>
  </si>
  <si>
    <t>EFFECTS</t>
  </si>
  <si>
    <t>A [m^2]</t>
  </si>
  <si>
    <t>Keb [°C]</t>
  </si>
  <si>
    <t>SPECS</t>
  </si>
  <si>
    <t>x3 [kg/kg]</t>
  </si>
  <si>
    <t>L3 [kg]</t>
  </si>
  <si>
    <t>Vapour pressure correlation</t>
  </si>
  <si>
    <t>C1</t>
  </si>
  <si>
    <t>C2</t>
  </si>
  <si>
    <t>C3</t>
  </si>
  <si>
    <t>C4</t>
  </si>
  <si>
    <t>C5</t>
  </si>
  <si>
    <t>C6</t>
  </si>
  <si>
    <t>TL0  [°C]</t>
  </si>
  <si>
    <t>TL1 [°C]</t>
  </si>
  <si>
    <t>Tv1 [°C]</t>
  </si>
  <si>
    <t>TL2 [°C]</t>
  </si>
  <si>
    <t>Tv2 [°C]</t>
  </si>
  <si>
    <t>TL3 [°C]</t>
  </si>
  <si>
    <t>Tv3 [°C]</t>
  </si>
  <si>
    <t>dTeb correlation</t>
  </si>
  <si>
    <t>x1 [kg/kg]</t>
  </si>
  <si>
    <t>x2 [kg/kg]</t>
  </si>
  <si>
    <t>Fobj [kg/hr]</t>
  </si>
  <si>
    <t>V3 [kg/hr]</t>
  </si>
  <si>
    <t>L3 [kg/hr]</t>
  </si>
  <si>
    <t>V2 [kg/hr]</t>
  </si>
  <si>
    <t>L2 [kg/hr]</t>
  </si>
  <si>
    <t>V1 [kg/hr]</t>
  </si>
  <si>
    <t>L1 [kg/hr]</t>
  </si>
  <si>
    <t>V0 [kg/hr]</t>
  </si>
  <si>
    <t>dTS1 [°C]</t>
  </si>
  <si>
    <t>dTeb1 [°C]</t>
  </si>
  <si>
    <t>dTS2 [°C]</t>
  </si>
  <si>
    <t>dTeb2 [°C]</t>
  </si>
  <si>
    <t>dTS3 [°C]</t>
  </si>
  <si>
    <t>dTeb3 [°C]</t>
  </si>
  <si>
    <t>Goal seek</t>
  </si>
  <si>
    <t>U1 [kcal/m2/hr/K]</t>
  </si>
  <si>
    <t>U3 [kcal/m2/hr/K]</t>
  </si>
  <si>
    <t>U2 [kcal/m2/hr/K]</t>
  </si>
  <si>
    <t>Tl1 [°C]</t>
  </si>
  <si>
    <t>Tl2 [°C]</t>
  </si>
  <si>
    <t>Tl3 [°C]</t>
  </si>
  <si>
    <t>COUNTERCURRENT
Results</t>
  </si>
  <si>
    <t>3rd effect</t>
  </si>
  <si>
    <t>2nd effect</t>
  </si>
  <si>
    <t>1st effect</t>
  </si>
  <si>
    <t>Feed</t>
  </si>
  <si>
    <t>Duty</t>
  </si>
  <si>
    <t>P1 [atm]</t>
  </si>
  <si>
    <t>P2 [atm]</t>
  </si>
  <si>
    <t>P3 [atm]</t>
  </si>
  <si>
    <t>A. Di Pretoro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</si>
</sst>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4" borderId="1" xfId="0" applyFont="1" applyFill="1" applyBorder="1"/>
    <xf numFmtId="0" fontId="0" fillId="2" borderId="1" xfId="0" applyFill="1" applyBorder="1"/>
    <xf numFmtId="11" fontId="0" fillId="0" borderId="0" xfId="0" applyNumberFormat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2" fillId="0" borderId="6" xfId="0" applyFont="1" applyBorder="1"/>
    <xf numFmtId="0" fontId="2" fillId="0" borderId="11" xfId="0" applyFont="1" applyBorder="1"/>
    <xf numFmtId="0" fontId="0" fillId="0" borderId="11" xfId="0" applyBorder="1"/>
    <xf numFmtId="0" fontId="2" fillId="0" borderId="3" xfId="0" applyFont="1" applyBorder="1"/>
    <xf numFmtId="0" fontId="2" fillId="0" borderId="11" xfId="0" applyFont="1" applyFill="1" applyBorder="1"/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A0EF-E971-47A7-8148-4D9A195363B1}">
  <dimension ref="A1:L51"/>
  <sheetViews>
    <sheetView tabSelected="1" workbookViewId="0">
      <selection activeCell="A2" sqref="A2"/>
    </sheetView>
  </sheetViews>
  <sheetFormatPr defaultRowHeight="14.4" x14ac:dyDescent="0.3"/>
  <cols>
    <col min="1" max="1" width="13.77734375" bestFit="1" customWidth="1"/>
    <col min="3" max="3" width="9.33203125" bestFit="1" customWidth="1"/>
    <col min="4" max="4" width="16" bestFit="1" customWidth="1"/>
    <col min="6" max="6" width="9.33203125" bestFit="1" customWidth="1"/>
    <col min="7" max="7" width="9.5546875" bestFit="1" customWidth="1"/>
  </cols>
  <sheetData>
    <row r="1" spans="1:12" ht="18" x14ac:dyDescent="0.35">
      <c r="A1" s="25" t="s">
        <v>0</v>
      </c>
      <c r="B1" s="25"/>
      <c r="C1" s="25"/>
      <c r="D1" s="25"/>
    </row>
    <row r="2" spans="1:12" x14ac:dyDescent="0.3">
      <c r="A2" t="s">
        <v>64</v>
      </c>
    </row>
    <row r="4" spans="1:12" x14ac:dyDescent="0.3">
      <c r="A4" s="4" t="s">
        <v>10</v>
      </c>
      <c r="D4" s="4" t="s">
        <v>11</v>
      </c>
      <c r="G4" s="4" t="s">
        <v>14</v>
      </c>
      <c r="J4" s="26" t="s">
        <v>17</v>
      </c>
      <c r="K4" s="28"/>
      <c r="L4" s="27"/>
    </row>
    <row r="5" spans="1:12" x14ac:dyDescent="0.3">
      <c r="J5" s="2" t="s">
        <v>18</v>
      </c>
      <c r="K5" s="1">
        <f>-5800.2206</f>
        <v>-5800.2205999999996</v>
      </c>
      <c r="L5" s="1"/>
    </row>
    <row r="6" spans="1:12" x14ac:dyDescent="0.3">
      <c r="A6" s="2" t="s">
        <v>1</v>
      </c>
      <c r="B6" s="1">
        <v>10000</v>
      </c>
      <c r="D6" s="2" t="s">
        <v>12</v>
      </c>
      <c r="E6" s="3">
        <v>150</v>
      </c>
      <c r="G6" s="5" t="s">
        <v>15</v>
      </c>
      <c r="H6" s="1">
        <v>0.5</v>
      </c>
      <c r="J6" s="2" t="s">
        <v>19</v>
      </c>
      <c r="K6" s="1">
        <f>1.3914993</f>
        <v>1.3914993</v>
      </c>
      <c r="L6" s="1"/>
    </row>
    <row r="7" spans="1:12" x14ac:dyDescent="0.3">
      <c r="A7" s="2" t="s">
        <v>2</v>
      </c>
      <c r="B7" s="1">
        <v>90</v>
      </c>
      <c r="D7" s="2" t="s">
        <v>49</v>
      </c>
      <c r="E7" s="3">
        <v>800</v>
      </c>
      <c r="G7" s="6" t="s">
        <v>16</v>
      </c>
      <c r="H7" s="1">
        <f>B6*B8/H6</f>
        <v>1000</v>
      </c>
      <c r="J7" s="2" t="s">
        <v>20</v>
      </c>
      <c r="K7" s="1">
        <f>-0.048640239</f>
        <v>-4.8640239000000002E-2</v>
      </c>
      <c r="L7" s="1"/>
    </row>
    <row r="8" spans="1:12" x14ac:dyDescent="0.3">
      <c r="A8" s="2" t="s">
        <v>3</v>
      </c>
      <c r="B8" s="1">
        <v>0.05</v>
      </c>
      <c r="D8" s="2" t="s">
        <v>7</v>
      </c>
      <c r="E8" s="3">
        <v>521.6</v>
      </c>
      <c r="J8" s="2" t="s">
        <v>21</v>
      </c>
      <c r="K8" s="1">
        <f>0.000041764768</f>
        <v>4.1764768000000003E-5</v>
      </c>
      <c r="L8" s="1"/>
    </row>
    <row r="9" spans="1:12" x14ac:dyDescent="0.3">
      <c r="A9" s="2" t="s">
        <v>4</v>
      </c>
      <c r="B9" s="1">
        <v>140</v>
      </c>
      <c r="D9" s="2" t="s">
        <v>51</v>
      </c>
      <c r="E9" s="3">
        <v>600</v>
      </c>
      <c r="G9" s="26" t="s">
        <v>31</v>
      </c>
      <c r="H9" s="27"/>
      <c r="J9" s="2" t="s">
        <v>22</v>
      </c>
      <c r="K9" s="1">
        <f>-0.000000014452093</f>
        <v>-1.4452092999999999E-8</v>
      </c>
      <c r="L9" s="1"/>
    </row>
    <row r="10" spans="1:12" x14ac:dyDescent="0.3">
      <c r="A10" s="2" t="s">
        <v>6</v>
      </c>
      <c r="B10" s="1">
        <v>511.5</v>
      </c>
      <c r="D10" s="2" t="s">
        <v>8</v>
      </c>
      <c r="E10" s="3">
        <v>532.20000000000005</v>
      </c>
      <c r="G10" s="2" t="s">
        <v>13</v>
      </c>
      <c r="H10" s="1">
        <v>60</v>
      </c>
      <c r="J10" s="2" t="s">
        <v>23</v>
      </c>
      <c r="K10" s="1">
        <v>6.5459673</v>
      </c>
      <c r="L10" s="1"/>
    </row>
    <row r="11" spans="1:12" x14ac:dyDescent="0.3">
      <c r="A11" s="2" t="s">
        <v>5</v>
      </c>
      <c r="B11" s="1">
        <v>1</v>
      </c>
      <c r="D11" s="2" t="s">
        <v>50</v>
      </c>
      <c r="E11" s="3">
        <v>300</v>
      </c>
    </row>
    <row r="12" spans="1:12" x14ac:dyDescent="0.3">
      <c r="D12" s="2" t="s">
        <v>9</v>
      </c>
      <c r="E12" s="3">
        <v>563</v>
      </c>
    </row>
    <row r="13" spans="1:12" x14ac:dyDescent="0.3">
      <c r="D13" s="13"/>
      <c r="E13" s="13"/>
    </row>
    <row r="14" spans="1:12" x14ac:dyDescent="0.3">
      <c r="D14" s="13"/>
      <c r="E14" s="13"/>
    </row>
    <row r="15" spans="1:12" x14ac:dyDescent="0.3">
      <c r="G15" s="21" t="s">
        <v>55</v>
      </c>
      <c r="H15" s="22"/>
    </row>
    <row r="16" spans="1:12" ht="14.4" customHeight="1" x14ac:dyDescent="0.3">
      <c r="A16" s="10" t="s">
        <v>48</v>
      </c>
      <c r="G16" s="23"/>
      <c r="H16" s="24"/>
    </row>
    <row r="17" spans="1:8" x14ac:dyDescent="0.3">
      <c r="A17" s="7" t="s">
        <v>1</v>
      </c>
      <c r="B17" s="1">
        <f>$B$6</f>
        <v>10000</v>
      </c>
      <c r="C17" s="1" t="s">
        <v>59</v>
      </c>
      <c r="F17" s="1" t="s">
        <v>59</v>
      </c>
      <c r="G17" s="7" t="s">
        <v>1</v>
      </c>
      <c r="H17" s="1">
        <f>$B$6</f>
        <v>10000</v>
      </c>
    </row>
    <row r="18" spans="1:8" x14ac:dyDescent="0.3">
      <c r="A18" s="7" t="s">
        <v>24</v>
      </c>
      <c r="B18" s="1">
        <f>$B$7</f>
        <v>90</v>
      </c>
      <c r="E18" s="12"/>
      <c r="G18" s="1" t="s">
        <v>2</v>
      </c>
      <c r="H18" s="1">
        <v>90</v>
      </c>
    </row>
    <row r="19" spans="1:8" x14ac:dyDescent="0.3">
      <c r="A19" s="8" t="s">
        <v>3</v>
      </c>
      <c r="B19" s="1">
        <f>$B$8</f>
        <v>0.05</v>
      </c>
      <c r="G19" s="7" t="s">
        <v>3</v>
      </c>
      <c r="H19" s="1">
        <v>0.05</v>
      </c>
    </row>
    <row r="20" spans="1:8" x14ac:dyDescent="0.3">
      <c r="A20" s="8"/>
      <c r="B20" s="1"/>
      <c r="C20" s="1" t="s">
        <v>60</v>
      </c>
      <c r="F20" s="1" t="s">
        <v>58</v>
      </c>
    </row>
    <row r="21" spans="1:8" x14ac:dyDescent="0.3">
      <c r="A21" s="7" t="s">
        <v>41</v>
      </c>
      <c r="B21" s="11">
        <v>3540.0327897497523</v>
      </c>
      <c r="E21" s="12"/>
      <c r="G21" s="1" t="s">
        <v>40</v>
      </c>
      <c r="H21" s="1">
        <v>6552.3</v>
      </c>
    </row>
    <row r="22" spans="1:8" x14ac:dyDescent="0.3">
      <c r="A22" s="16" t="s">
        <v>4</v>
      </c>
      <c r="B22" s="14">
        <f>$B$9</f>
        <v>140</v>
      </c>
      <c r="G22" s="3" t="s">
        <v>52</v>
      </c>
      <c r="H22" s="1">
        <v>35.7652</v>
      </c>
    </row>
    <row r="23" spans="1:8" x14ac:dyDescent="0.3">
      <c r="A23" s="19"/>
      <c r="B23" s="15"/>
      <c r="C23" s="15" t="s">
        <v>58</v>
      </c>
      <c r="G23" s="3" t="s">
        <v>32</v>
      </c>
      <c r="H23" s="1">
        <f>$H$17*$H$19/H21</f>
        <v>7.6309082306976181E-2</v>
      </c>
    </row>
    <row r="24" spans="1:8" x14ac:dyDescent="0.3">
      <c r="A24" s="20" t="s">
        <v>42</v>
      </c>
      <c r="B24" s="18">
        <f>B21*$B$10/$E$7/$E$6</f>
        <v>15.089389766308319</v>
      </c>
      <c r="G24" s="3" t="s">
        <v>39</v>
      </c>
      <c r="H24" s="1">
        <f>H17-H21</f>
        <v>3447.7</v>
      </c>
    </row>
    <row r="25" spans="1:8" x14ac:dyDescent="0.3">
      <c r="A25" s="8" t="s">
        <v>25</v>
      </c>
      <c r="B25" s="1">
        <f>B22-B24</f>
        <v>124.91061023369168</v>
      </c>
      <c r="G25" s="3" t="s">
        <v>26</v>
      </c>
      <c r="H25" s="1">
        <v>31.186599999999999</v>
      </c>
    </row>
    <row r="26" spans="1:8" x14ac:dyDescent="0.3">
      <c r="A26" s="7" t="s">
        <v>40</v>
      </c>
      <c r="B26" s="1">
        <f>(B21*$B$10+B17*$B$11*B18-B17*($B$11*B25+$E$8))/(-$E$8)</f>
        <v>7197.8131333970832</v>
      </c>
      <c r="G26" s="7" t="s">
        <v>43</v>
      </c>
      <c r="H26" s="1">
        <f>$H$10*H23</f>
        <v>4.5785449384185712</v>
      </c>
    </row>
    <row r="27" spans="1:8" x14ac:dyDescent="0.3">
      <c r="A27" s="7" t="s">
        <v>39</v>
      </c>
      <c r="B27" s="1">
        <f>B17-B26</f>
        <v>2802.1868666029168</v>
      </c>
      <c r="E27" s="12"/>
      <c r="G27" s="8" t="s">
        <v>42</v>
      </c>
      <c r="H27" s="1">
        <f>H33*E10/E7/E6</f>
        <v>11.656067000000002</v>
      </c>
    </row>
    <row r="28" spans="1:8" x14ac:dyDescent="0.3">
      <c r="A28" s="9" t="s">
        <v>32</v>
      </c>
      <c r="B28" s="1">
        <f>B17*B19/B26</f>
        <v>6.9465543316212741E-2</v>
      </c>
      <c r="G28" s="7" t="s">
        <v>61</v>
      </c>
      <c r="H28" s="1">
        <f>EXP($K$5/(273.15+H25)+$K$6+$K$7*(273.15+H25)+$K$8*(273.15+H25)^2+$K$9*(273.15+H25)^3+$K$10*LN(273.15+H25))/101325</f>
        <v>4.484542693010031E-2</v>
      </c>
    </row>
    <row r="29" spans="1:8" x14ac:dyDescent="0.3">
      <c r="A29" s="7" t="s">
        <v>43</v>
      </c>
      <c r="B29" s="1">
        <f>$H$10*B28</f>
        <v>4.1679325989727642</v>
      </c>
      <c r="F29" s="1" t="s">
        <v>57</v>
      </c>
      <c r="G29" s="13"/>
    </row>
    <row r="30" spans="1:8" x14ac:dyDescent="0.3">
      <c r="A30" s="7" t="s">
        <v>26</v>
      </c>
      <c r="B30" s="1">
        <f>B25-B29</f>
        <v>120.74267763471892</v>
      </c>
      <c r="E30" s="12"/>
      <c r="G30" s="1" t="s">
        <v>38</v>
      </c>
      <c r="H30" s="1">
        <v>3924.1</v>
      </c>
    </row>
    <row r="31" spans="1:8" x14ac:dyDescent="0.3">
      <c r="A31" s="16" t="s">
        <v>61</v>
      </c>
      <c r="B31" s="14">
        <f>EXP($K$5/(273.15+B30)+$K$6+$K$7*(273.15+B30)+$K$8*(273.15+B30)^2+$K$9*(273.15+B30)^3+$K$10*LN(273.15+B30))/101325</f>
        <v>2.0074414200162054</v>
      </c>
      <c r="G31" s="3" t="s">
        <v>53</v>
      </c>
      <c r="H31" s="1">
        <v>55.066400000000002</v>
      </c>
    </row>
    <row r="32" spans="1:8" x14ac:dyDescent="0.3">
      <c r="A32" s="19"/>
      <c r="B32" s="15"/>
      <c r="C32" s="15" t="s">
        <v>57</v>
      </c>
      <c r="G32" s="3" t="s">
        <v>33</v>
      </c>
      <c r="H32" s="1">
        <f>$H$17*$H$19/H30</f>
        <v>0.12741775184118651</v>
      </c>
    </row>
    <row r="33" spans="1:8" x14ac:dyDescent="0.3">
      <c r="A33" s="17" t="s">
        <v>44</v>
      </c>
      <c r="B33" s="18">
        <f>B27*$E$8/$E$9/$E$6</f>
        <v>16.240229662445351</v>
      </c>
      <c r="E33" s="12"/>
      <c r="G33" s="3" t="s">
        <v>37</v>
      </c>
      <c r="H33" s="1">
        <f>H21-H30</f>
        <v>2628.2000000000003</v>
      </c>
    </row>
    <row r="34" spans="1:8" x14ac:dyDescent="0.3">
      <c r="A34" s="7" t="s">
        <v>27</v>
      </c>
      <c r="B34" s="1">
        <f>B30-B33</f>
        <v>104.50244797227356</v>
      </c>
      <c r="G34" s="3" t="s">
        <v>28</v>
      </c>
      <c r="H34" s="1">
        <v>47.421300000000002</v>
      </c>
    </row>
    <row r="35" spans="1:8" x14ac:dyDescent="0.3">
      <c r="A35" s="7" t="s">
        <v>38</v>
      </c>
      <c r="B35" s="1">
        <f>(B27*$E$8+B26*$B$11*B25-B26*($B$11*B34+$E$10))/(-$E$10)</f>
        <v>4175.4252942880712</v>
      </c>
      <c r="G35" s="7" t="s">
        <v>45</v>
      </c>
      <c r="H35" s="1">
        <f>$H$10*H32</f>
        <v>7.6450651104711902</v>
      </c>
    </row>
    <row r="36" spans="1:8" x14ac:dyDescent="0.3">
      <c r="A36" s="7" t="s">
        <v>37</v>
      </c>
      <c r="B36" s="1">
        <f>B26-B35</f>
        <v>3022.387839109012</v>
      </c>
      <c r="E36" s="12"/>
      <c r="G36" s="8" t="s">
        <v>44</v>
      </c>
      <c r="H36" s="1">
        <f>H42*E8/E9/E6</f>
        <v>16.946784000000001</v>
      </c>
    </row>
    <row r="37" spans="1:8" x14ac:dyDescent="0.3">
      <c r="A37" s="7" t="s">
        <v>33</v>
      </c>
      <c r="B37" s="1">
        <f>B17*B19/B35</f>
        <v>0.11974828065634263</v>
      </c>
      <c r="G37" s="7" t="s">
        <v>62</v>
      </c>
      <c r="H37" s="1">
        <f>EXP($K$5/(273.15+H34)+$K$6+$K$7*(273.15+H34)+$K$8*(273.15+H34)^2+$K$9*(273.15+H34)^3+$K$10*LN(273.15+H34))/101325</f>
        <v>0.1071168774362736</v>
      </c>
    </row>
    <row r="38" spans="1:8" x14ac:dyDescent="0.3">
      <c r="A38" s="7" t="s">
        <v>45</v>
      </c>
      <c r="B38" s="1">
        <f>$H$10*B37</f>
        <v>7.1848968393805581</v>
      </c>
      <c r="F38" s="1" t="s">
        <v>56</v>
      </c>
    </row>
    <row r="39" spans="1:8" x14ac:dyDescent="0.3">
      <c r="A39" s="7" t="s">
        <v>28</v>
      </c>
      <c r="B39" s="1">
        <f>B34-B38</f>
        <v>97.317551132893001</v>
      </c>
      <c r="G39" s="1" t="s">
        <v>36</v>
      </c>
      <c r="H39" s="1">
        <f>H17*H19/H41</f>
        <v>1000</v>
      </c>
    </row>
    <row r="40" spans="1:8" x14ac:dyDescent="0.3">
      <c r="A40" s="16" t="s">
        <v>62</v>
      </c>
      <c r="B40" s="14">
        <f>EXP($K$5/(273.15+B39)+$K$6+$K$7*(273.15+B39)+$K$8*(273.15+B39)^2+$K$9*(273.15+B39)^3+$K$10*LN(273.15+B39))/101325</f>
        <v>0.90882060117492913</v>
      </c>
      <c r="G40" s="3" t="s">
        <v>54</v>
      </c>
      <c r="H40" s="1">
        <v>102.01300000000001</v>
      </c>
    </row>
    <row r="41" spans="1:8" x14ac:dyDescent="0.3">
      <c r="A41" s="19"/>
      <c r="B41" s="15"/>
      <c r="C41" s="15" t="s">
        <v>56</v>
      </c>
      <c r="G41" s="3" t="s">
        <v>15</v>
      </c>
      <c r="H41" s="1">
        <v>0.5</v>
      </c>
    </row>
    <row r="42" spans="1:8" x14ac:dyDescent="0.3">
      <c r="A42" s="17" t="s">
        <v>46</v>
      </c>
      <c r="B42" s="18">
        <f>B36*$E$10/$E$11/$E$6</f>
        <v>35.744773510529249</v>
      </c>
      <c r="G42" s="3" t="s">
        <v>35</v>
      </c>
      <c r="H42" s="1">
        <f>H30-H39</f>
        <v>2924.1</v>
      </c>
    </row>
    <row r="43" spans="1:8" x14ac:dyDescent="0.3">
      <c r="A43" s="7" t="s">
        <v>29</v>
      </c>
      <c r="B43" s="1">
        <f>B39-B42</f>
        <v>61.572777622363752</v>
      </c>
      <c r="G43" s="3" t="s">
        <v>30</v>
      </c>
      <c r="H43" s="1">
        <v>72.013000000000005</v>
      </c>
    </row>
    <row r="44" spans="1:8" x14ac:dyDescent="0.3">
      <c r="A44" s="7" t="s">
        <v>36</v>
      </c>
      <c r="B44" s="1">
        <f>(B36*$E$10+B35*$B$11*B34-B35*($B$11*B43+$E$12))/(-$E$12)</f>
        <v>1000.0000022307388</v>
      </c>
      <c r="G44" s="7" t="s">
        <v>47</v>
      </c>
      <c r="H44" s="1">
        <f>$H$10*H41</f>
        <v>30</v>
      </c>
    </row>
    <row r="45" spans="1:8" x14ac:dyDescent="0.3">
      <c r="A45" s="7" t="s">
        <v>35</v>
      </c>
      <c r="B45" s="1">
        <f>B35-B44</f>
        <v>3175.4252920573326</v>
      </c>
      <c r="G45" s="8" t="s">
        <v>46</v>
      </c>
      <c r="H45" s="1">
        <f>H48*B10/E11/E6</f>
        <v>37.987400000000001</v>
      </c>
    </row>
    <row r="46" spans="1:8" x14ac:dyDescent="0.3">
      <c r="A46" s="7" t="s">
        <v>15</v>
      </c>
      <c r="B46" s="1">
        <f>B17*B19/B44</f>
        <v>0.49999999888463059</v>
      </c>
      <c r="G46" s="7" t="s">
        <v>63</v>
      </c>
      <c r="H46" s="1">
        <f>EXP($K$5/(273.15+H43)+$K$6+$K$7*(273.15+H43)+$K$8*(273.15+H43)^2+$K$9*(273.15+H43)^3+$K$10*LN(273.15+H43))/101325</f>
        <v>0.33571305881319513</v>
      </c>
    </row>
    <row r="47" spans="1:8" x14ac:dyDescent="0.3">
      <c r="A47" s="7" t="s">
        <v>47</v>
      </c>
      <c r="B47" s="1">
        <f>$H$10*B46</f>
        <v>29.999999933077834</v>
      </c>
      <c r="F47" s="1" t="s">
        <v>60</v>
      </c>
    </row>
    <row r="48" spans="1:8" x14ac:dyDescent="0.3">
      <c r="A48" s="7" t="s">
        <v>30</v>
      </c>
      <c r="B48" s="1">
        <f>B43-B47</f>
        <v>31.572777689285918</v>
      </c>
      <c r="G48" s="7" t="s">
        <v>41</v>
      </c>
      <c r="H48" s="1">
        <v>3342</v>
      </c>
    </row>
    <row r="49" spans="1:8" x14ac:dyDescent="0.3">
      <c r="A49" s="16" t="s">
        <v>63</v>
      </c>
      <c r="B49" s="14">
        <f>EXP($K$5/(273.15+B48)+$K$6+$K$7*(273.15+B48)+$K$8*(273.15+B48)^2+$K$9*(273.15+B48)^3+$K$10*LN(273.15+B48))/101325</f>
        <v>4.5840248655349573E-2</v>
      </c>
      <c r="G49" s="7" t="s">
        <v>4</v>
      </c>
      <c r="H49" s="1">
        <v>140</v>
      </c>
    </row>
    <row r="50" spans="1:8" x14ac:dyDescent="0.3">
      <c r="A50" s="19"/>
      <c r="B50" s="15"/>
    </row>
    <row r="51" spans="1:8" x14ac:dyDescent="0.3">
      <c r="A51" s="20" t="s">
        <v>34</v>
      </c>
      <c r="B51" s="18">
        <f>B44-$H$7</f>
        <v>2.2307388007902773E-6</v>
      </c>
    </row>
  </sheetData>
  <mergeCells count="4">
    <mergeCell ref="G15:H16"/>
    <mergeCell ref="A1:D1"/>
    <mergeCell ref="G9:H9"/>
    <mergeCell ref="J4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Multiple-effect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Pretoro</dc:creator>
  <cp:lastModifiedBy>Alessandro Di Pretoro</cp:lastModifiedBy>
  <dcterms:created xsi:type="dcterms:W3CDTF">2018-08-19T07:26:40Z</dcterms:created>
  <dcterms:modified xsi:type="dcterms:W3CDTF">2018-11-19T18:03:44Z</dcterms:modified>
</cp:coreProperties>
</file>