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7_Ta\"/>
    </mc:Choice>
  </mc:AlternateContent>
  <xr:revisionPtr revIDLastSave="0" documentId="13_ncr:1_{E2AD98D3-7FE7-489B-956E-DA6B3151007A}" xr6:coauthVersionLast="47" xr6:coauthVersionMax="47" xr10:uidLastSave="{00000000-0000-0000-0000-000000000000}"/>
  <bookViews>
    <workbookView xWindow="-120" yWindow="-120" windowWidth="23280" windowHeight="14880" xr2:uid="{8B4CFB3B-6E69-415F-A796-98EB67215936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N29" i="1"/>
  <c r="N30" i="1" s="1"/>
  <c r="F25" i="1"/>
  <c r="F22" i="1"/>
  <c r="N25" i="1"/>
  <c r="N22" i="1"/>
  <c r="M25" i="1"/>
  <c r="M22" i="1"/>
  <c r="L25" i="1"/>
  <c r="L22" i="1"/>
  <c r="K25" i="1"/>
  <c r="J25" i="1"/>
  <c r="I25" i="1"/>
  <c r="H25" i="1"/>
  <c r="G25" i="1"/>
  <c r="K22" i="1"/>
  <c r="J22" i="1"/>
  <c r="I22" i="1"/>
  <c r="H22" i="1"/>
  <c r="G22" i="1"/>
  <c r="E20" i="1"/>
  <c r="E21" i="1"/>
  <c r="E22" i="1"/>
  <c r="E23" i="1"/>
  <c r="E24" i="1"/>
  <c r="E25" i="1"/>
  <c r="K19" i="1"/>
  <c r="G19" i="1"/>
  <c r="H19" i="1" s="1"/>
  <c r="E19" i="1"/>
  <c r="E27" i="1"/>
  <c r="N27" i="1"/>
  <c r="M27" i="1"/>
  <c r="L27" i="1"/>
  <c r="K27" i="1"/>
  <c r="J27" i="1"/>
  <c r="H27" i="1"/>
  <c r="G27" i="1"/>
  <c r="D27" i="1"/>
  <c r="C27" i="1"/>
  <c r="C20" i="1"/>
  <c r="K9" i="1"/>
  <c r="K8" i="1"/>
  <c r="K7" i="1"/>
  <c r="K6" i="1"/>
  <c r="K5" i="1"/>
  <c r="K4" i="1"/>
  <c r="C5" i="1"/>
  <c r="J19" i="1" l="1"/>
  <c r="L19" i="1" s="1"/>
  <c r="M19" i="1" s="1"/>
  <c r="F19" i="1" s="1"/>
  <c r="I19" i="1"/>
  <c r="N19" i="1" l="1"/>
  <c r="F29" i="1" s="1"/>
  <c r="I29" i="1" s="1"/>
</calcChain>
</file>

<file path=xl/sharedStrings.xml><?xml version="1.0" encoding="utf-8"?>
<sst xmlns="http://schemas.openxmlformats.org/spreadsheetml/2006/main" count="64" uniqueCount="46">
  <si>
    <t>F0</t>
  </si>
  <si>
    <t>ϕ</t>
  </si>
  <si>
    <t>a</t>
  </si>
  <si>
    <t xml:space="preserve">b </t>
  </si>
  <si>
    <t xml:space="preserve">c </t>
  </si>
  <si>
    <t xml:space="preserve">d </t>
  </si>
  <si>
    <t>Temperatures</t>
  </si>
  <si>
    <t>CO</t>
  </si>
  <si>
    <t>K</t>
  </si>
  <si>
    <t>CO2</t>
  </si>
  <si>
    <t>FM</t>
  </si>
  <si>
    <t>H2</t>
  </si>
  <si>
    <t>FF</t>
  </si>
  <si>
    <t>CH4</t>
  </si>
  <si>
    <t>FA</t>
  </si>
  <si>
    <t>CH3OH</t>
  </si>
  <si>
    <t>FA2</t>
  </si>
  <si>
    <t>H2O</t>
  </si>
  <si>
    <t>separator</t>
  </si>
  <si>
    <t>N2</t>
  </si>
  <si>
    <t>M</t>
  </si>
  <si>
    <t>MeOH yield</t>
  </si>
  <si>
    <t>R conv CO</t>
  </si>
  <si>
    <t>OV CO conv</t>
  </si>
  <si>
    <t>PROCESSES OF THE ORGANIC CHEMICAL INDUSTRY  - TUTORIAL 5</t>
  </si>
  <si>
    <t>MATERIAL BALANCE</t>
  </si>
  <si>
    <t>F</t>
  </si>
  <si>
    <t>R'</t>
  </si>
  <si>
    <t>FA1</t>
  </si>
  <si>
    <t>P</t>
  </si>
  <si>
    <t>G</t>
  </si>
  <si>
    <t>R</t>
  </si>
  <si>
    <t>S</t>
  </si>
  <si>
    <t>T (K)</t>
  </si>
  <si>
    <t>REC FRAC</t>
  </si>
  <si>
    <t>OV CO Conv</t>
  </si>
  <si>
    <t>eq1</t>
  </si>
  <si>
    <t xml:space="preserve"> -- GS in REC fraction</t>
  </si>
  <si>
    <t>lambda M</t>
  </si>
  <si>
    <t>lambda R</t>
  </si>
  <si>
    <t>FM CO2 = 60</t>
  </si>
  <si>
    <t>FF H2 = 3000</t>
  </si>
  <si>
    <t>FF MeOH = 30</t>
  </si>
  <si>
    <t>First Guess</t>
  </si>
  <si>
    <t>nu M</t>
  </si>
  <si>
    <t>nu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</si>
</sst>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3" borderId="3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3" xfId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04C-37BA-45CD-A2BD-B1128D15BA11}">
  <dimension ref="A1:P30"/>
  <sheetViews>
    <sheetView tabSelected="1" zoomScale="93" zoomScaleNormal="85" workbookViewId="0">
      <selection activeCell="Q8" sqref="Q8"/>
    </sheetView>
  </sheetViews>
  <sheetFormatPr defaultRowHeight="15" x14ac:dyDescent="0.25"/>
  <cols>
    <col min="5" max="5" width="11.140625" bestFit="1" customWidth="1"/>
    <col min="11" max="11" width="9.140625" customWidth="1"/>
    <col min="13" max="13" width="10.85546875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  <c r="J12" s="20" t="s">
        <v>43</v>
      </c>
      <c r="K12" s="20"/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  <c r="J13" s="13" t="s">
        <v>40</v>
      </c>
      <c r="K13" s="13"/>
    </row>
    <row r="14" spans="1:12" x14ac:dyDescent="0.25">
      <c r="J14" s="13" t="s">
        <v>41</v>
      </c>
      <c r="K14" s="13"/>
    </row>
    <row r="15" spans="1:12" x14ac:dyDescent="0.25">
      <c r="J15" s="13" t="s">
        <v>42</v>
      </c>
      <c r="K15" s="13"/>
    </row>
    <row r="16" spans="1:12" x14ac:dyDescent="0.25">
      <c r="B16" s="14" t="s">
        <v>25</v>
      </c>
      <c r="C16" s="14"/>
    </row>
    <row r="18" spans="2:16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  <c r="O18" s="21" t="s">
        <v>44</v>
      </c>
      <c r="P18" s="21" t="s">
        <v>45</v>
      </c>
    </row>
    <row r="19" spans="2:16" x14ac:dyDescent="0.25">
      <c r="B19" s="2" t="s">
        <v>7</v>
      </c>
      <c r="C19" s="3">
        <v>148.5651089461</v>
      </c>
      <c r="D19" s="12">
        <v>0</v>
      </c>
      <c r="E19" s="17">
        <f xml:space="preserve"> C19+D19</f>
        <v>148.5651089461</v>
      </c>
      <c r="F19" s="12">
        <f>M19</f>
        <v>198.08681193005228</v>
      </c>
      <c r="G19" s="12">
        <f>E19/(1-$C$29*(1-$C$13))</f>
        <v>346.65192087615225</v>
      </c>
      <c r="H19" s="12">
        <f>G19*(1-$C$13)</f>
        <v>201.05811410816833</v>
      </c>
      <c r="I19" s="12">
        <f>H19</f>
        <v>201.05811410816833</v>
      </c>
      <c r="J19" s="12">
        <f>H19</f>
        <v>201.05811410816833</v>
      </c>
      <c r="K19" s="12">
        <f>0</f>
        <v>0</v>
      </c>
      <c r="L19" s="12">
        <f>J19-K19</f>
        <v>201.05811410816833</v>
      </c>
      <c r="M19" s="12">
        <f>$C$29*L19</f>
        <v>198.08681193005228</v>
      </c>
      <c r="N19" s="12">
        <f>L19-M19</f>
        <v>2.9713021781160478</v>
      </c>
      <c r="O19" s="12">
        <v>-1</v>
      </c>
      <c r="P19" s="12">
        <v>-1</v>
      </c>
    </row>
    <row r="20" spans="2:16" x14ac:dyDescent="0.25">
      <c r="B20" s="2" t="s">
        <v>9</v>
      </c>
      <c r="C20" s="3">
        <f>75.4233392836</f>
        <v>75.423339283600001</v>
      </c>
      <c r="D20" s="18">
        <v>60</v>
      </c>
      <c r="E20" s="17">
        <f t="shared" ref="E20:E25" si="0" xml:space="preserve"> C20+D20</f>
        <v>135.4233392836</v>
      </c>
      <c r="F20" s="12"/>
      <c r="G20" s="18">
        <f>(G21-G19*C12)/(C12+1)</f>
        <v>490.0110593428858</v>
      </c>
      <c r="H20" s="12"/>
      <c r="I20" s="12"/>
      <c r="J20" s="12"/>
      <c r="K20" s="12"/>
      <c r="L20" s="12"/>
      <c r="M20" s="12"/>
      <c r="N20" s="12"/>
      <c r="O20" s="12">
        <v>0</v>
      </c>
      <c r="P20" s="12">
        <v>-1</v>
      </c>
    </row>
    <row r="21" spans="2:16" x14ac:dyDescent="0.25">
      <c r="B21" s="2" t="s">
        <v>11</v>
      </c>
      <c r="C21" s="3">
        <v>696.71788031999995</v>
      </c>
      <c r="D21" s="12">
        <v>0</v>
      </c>
      <c r="E21" s="17">
        <f t="shared" si="0"/>
        <v>696.71788031999995</v>
      </c>
      <c r="F21" s="12"/>
      <c r="G21" s="18">
        <v>3000</v>
      </c>
      <c r="H21" s="12"/>
      <c r="I21" s="12"/>
      <c r="J21" s="12"/>
      <c r="K21" s="12"/>
      <c r="L21" s="12"/>
      <c r="M21" s="12"/>
      <c r="N21" s="12"/>
      <c r="O21" s="12">
        <v>-2</v>
      </c>
      <c r="P21" s="12">
        <v>-1</v>
      </c>
    </row>
    <row r="22" spans="2:16" x14ac:dyDescent="0.25">
      <c r="B22" s="2" t="s">
        <v>13</v>
      </c>
      <c r="C22" s="3">
        <v>24.788823020500001</v>
      </c>
      <c r="D22" s="12">
        <v>0</v>
      </c>
      <c r="E22" s="17">
        <f t="shared" si="0"/>
        <v>24.788823020500001</v>
      </c>
      <c r="F22" s="12">
        <f>M22</f>
        <v>1652.5882018309262</v>
      </c>
      <c r="G22" s="12">
        <f xml:space="preserve"> C22/(1-$C$29)</f>
        <v>1677.3770248514263</v>
      </c>
      <c r="H22" s="12">
        <f>G22</f>
        <v>1677.3770248514263</v>
      </c>
      <c r="I22" s="12">
        <f>H22</f>
        <v>1677.3770248514263</v>
      </c>
      <c r="J22" s="12">
        <f>I22</f>
        <v>1677.3770248514263</v>
      </c>
      <c r="K22" s="12">
        <f>J22*D7</f>
        <v>0</v>
      </c>
      <c r="L22" s="12">
        <f>J22-K22</f>
        <v>1677.3770248514263</v>
      </c>
      <c r="M22" s="12">
        <f>L22*$C$29</f>
        <v>1652.5882018309262</v>
      </c>
      <c r="N22" s="12">
        <f>L22-M22</f>
        <v>24.788823020500104</v>
      </c>
      <c r="O22" s="12">
        <v>0</v>
      </c>
      <c r="P22" s="12">
        <v>0</v>
      </c>
    </row>
    <row r="23" spans="2:16" x14ac:dyDescent="0.25">
      <c r="B23" s="2" t="s">
        <v>15</v>
      </c>
      <c r="C23" s="3">
        <v>0</v>
      </c>
      <c r="D23" s="12">
        <v>0</v>
      </c>
      <c r="E23" s="17">
        <f t="shared" si="0"/>
        <v>0</v>
      </c>
      <c r="F23" s="12"/>
      <c r="G23" s="18">
        <v>30</v>
      </c>
      <c r="H23" s="12"/>
      <c r="I23" s="12"/>
      <c r="J23" s="12"/>
      <c r="K23" s="12"/>
      <c r="L23" s="12"/>
      <c r="M23" s="12"/>
      <c r="N23" s="12"/>
      <c r="O23" s="12">
        <v>1</v>
      </c>
      <c r="P23" s="12">
        <v>0</v>
      </c>
    </row>
    <row r="24" spans="2:16" x14ac:dyDescent="0.25">
      <c r="B24" s="2" t="s">
        <v>17</v>
      </c>
      <c r="C24" s="3">
        <v>1.7690102429999999</v>
      </c>
      <c r="D24" s="12">
        <v>0</v>
      </c>
      <c r="E24" s="17">
        <f t="shared" si="0"/>
        <v>1.7690102429999999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v>0</v>
      </c>
      <c r="P24" s="12">
        <v>1</v>
      </c>
    </row>
    <row r="25" spans="2:16" x14ac:dyDescent="0.25">
      <c r="B25" s="2" t="s">
        <v>19</v>
      </c>
      <c r="C25" s="3">
        <v>3.1706106663</v>
      </c>
      <c r="D25" s="12">
        <v>0</v>
      </c>
      <c r="E25" s="17">
        <f t="shared" si="0"/>
        <v>3.1706106663</v>
      </c>
      <c r="F25" s="12">
        <f>M25</f>
        <v>211.37404447938104</v>
      </c>
      <c r="G25" s="12">
        <f>E25/(1-$C$29)</f>
        <v>214.54465514568105</v>
      </c>
      <c r="H25" s="12">
        <f>G25</f>
        <v>214.54465514568105</v>
      </c>
      <c r="I25" s="12">
        <f>H25</f>
        <v>214.54465514568105</v>
      </c>
      <c r="J25" s="12">
        <f>I25</f>
        <v>214.54465514568105</v>
      </c>
      <c r="K25" s="12">
        <f>J25*D10</f>
        <v>0</v>
      </c>
      <c r="L25" s="12">
        <f>J25-K25</f>
        <v>214.54465514568105</v>
      </c>
      <c r="M25" s="12">
        <f>L25*$C$29</f>
        <v>211.37404447938104</v>
      </c>
      <c r="N25" s="12">
        <f>L25-M25</f>
        <v>3.1706106663000071</v>
      </c>
      <c r="O25" s="12">
        <v>0</v>
      </c>
      <c r="P25" s="12">
        <v>0</v>
      </c>
    </row>
    <row r="27" spans="2:16" x14ac:dyDescent="0.25">
      <c r="B27" s="2" t="s">
        <v>33</v>
      </c>
      <c r="C27" s="12">
        <f>K4</f>
        <v>823.15</v>
      </c>
      <c r="D27" s="12">
        <f>K5</f>
        <v>823.15</v>
      </c>
      <c r="E27" s="12">
        <f>K4</f>
        <v>823.15</v>
      </c>
      <c r="F27" s="12"/>
      <c r="G27" s="12">
        <f>K6</f>
        <v>518.15</v>
      </c>
      <c r="H27" s="12">
        <f>K7</f>
        <v>537.15</v>
      </c>
      <c r="I27" s="12"/>
      <c r="J27" s="12">
        <f>K8</f>
        <v>383.15</v>
      </c>
      <c r="K27" s="12">
        <f>K9</f>
        <v>313.14999999999998</v>
      </c>
      <c r="L27" s="12">
        <f>K9</f>
        <v>313.14999999999998</v>
      </c>
      <c r="M27" s="12">
        <f>K9</f>
        <v>313.14999999999998</v>
      </c>
      <c r="N27" s="12">
        <f>K9</f>
        <v>313.14999999999998</v>
      </c>
    </row>
    <row r="29" spans="2:16" x14ac:dyDescent="0.25">
      <c r="B29" s="15" t="s">
        <v>34</v>
      </c>
      <c r="C29" s="16">
        <v>0.98522167488093759</v>
      </c>
      <c r="E29" t="s">
        <v>35</v>
      </c>
      <c r="F29">
        <f>1-N19/(C19+D19)</f>
        <v>0.98000000000542487</v>
      </c>
      <c r="H29" t="s">
        <v>36</v>
      </c>
      <c r="I29">
        <f>F29-F13</f>
        <v>5.4248827652259024E-12</v>
      </c>
      <c r="J29" t="s">
        <v>37</v>
      </c>
      <c r="M29" s="19" t="s">
        <v>38</v>
      </c>
      <c r="N29" s="12">
        <f>-G23+F12*(G23+G20+G19)</f>
        <v>229.9988940657114</v>
      </c>
    </row>
    <row r="30" spans="2:16" x14ac:dyDescent="0.25">
      <c r="M30" s="19" t="s">
        <v>39</v>
      </c>
      <c r="N30" s="12">
        <f>N29-G19*C13</f>
        <v>84.405087297727448</v>
      </c>
    </row>
  </sheetData>
  <mergeCells count="7">
    <mergeCell ref="A1:G1"/>
    <mergeCell ref="J3:L3"/>
    <mergeCell ref="B16:C16"/>
    <mergeCell ref="J12:K12"/>
    <mergeCell ref="J13:K13"/>
    <mergeCell ref="J14:K14"/>
    <mergeCell ref="J15:K1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2021-10-26T08:11:55Z</dcterms:created>
  <dcterms:modified xsi:type="dcterms:W3CDTF">2024-05-19T18:42:32Z</dcterms:modified>
</cp:coreProperties>
</file>