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ocuments\GitHub\Process-of-Organic-Industry--Spring-2024-\Session1_Ta\"/>
    </mc:Choice>
  </mc:AlternateContent>
  <xr:revisionPtr revIDLastSave="0" documentId="13_ncr:1_{FABBEE43-1CE7-4AB4-8A95-53259B79740B}" xr6:coauthVersionLast="47" xr6:coauthVersionMax="47" xr10:uidLastSave="{00000000-0000-0000-0000-000000000000}"/>
  <bookViews>
    <workbookView xWindow="-120" yWindow="-120" windowWidth="23280" windowHeight="14880" xr2:uid="{63385D7F-ACC9-4489-A332-BAE8B3B0F5B2}"/>
  </bookViews>
  <sheets>
    <sheet name="Sheet1" sheetId="1" r:id="rId1"/>
  </sheets>
  <calcPr calcId="191029" iterateDelta="1.0000000000000001E-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R14" i="1"/>
  <c r="Q15" i="1"/>
  <c r="R15" i="1"/>
  <c r="Q16" i="1"/>
  <c r="R16" i="1"/>
  <c r="Q17" i="1"/>
  <c r="R17" i="1"/>
  <c r="Q18" i="1"/>
  <c r="R18" i="1"/>
  <c r="Q19" i="1"/>
  <c r="R19" i="1"/>
  <c r="R20" i="1"/>
  <c r="P22" i="1"/>
  <c r="P20" i="1"/>
  <c r="I20" i="1"/>
  <c r="I15" i="1"/>
  <c r="I16" i="1"/>
  <c r="I17" i="1"/>
  <c r="I18" i="1"/>
  <c r="I19" i="1"/>
  <c r="I14" i="1"/>
  <c r="P15" i="1"/>
  <c r="P16" i="1"/>
  <c r="P17" i="1"/>
  <c r="P18" i="1"/>
  <c r="P19" i="1"/>
  <c r="P14" i="1"/>
  <c r="O15" i="1"/>
  <c r="O16" i="1"/>
  <c r="O17" i="1"/>
  <c r="O18" i="1"/>
  <c r="O19" i="1"/>
  <c r="O14" i="1"/>
  <c r="M16" i="1"/>
  <c r="N15" i="1"/>
  <c r="N16" i="1"/>
  <c r="N17" i="1"/>
  <c r="N18" i="1"/>
  <c r="N19" i="1"/>
  <c r="N14" i="1"/>
  <c r="M15" i="1"/>
  <c r="M17" i="1"/>
  <c r="M18" i="1"/>
  <c r="M19" i="1"/>
  <c r="M14" i="1"/>
  <c r="H12" i="1"/>
  <c r="K15" i="1"/>
  <c r="K16" i="1"/>
  <c r="K17" i="1"/>
  <c r="K18" i="1"/>
  <c r="K19" i="1"/>
  <c r="K14" i="1"/>
  <c r="C12" i="1"/>
</calcChain>
</file>

<file path=xl/sharedStrings.xml><?xml version="1.0" encoding="utf-8"?>
<sst xmlns="http://schemas.openxmlformats.org/spreadsheetml/2006/main" count="45" uniqueCount="34">
  <si>
    <t>Specie</t>
  </si>
  <si>
    <t>DH0F (298K)  [cal/mol]</t>
  </si>
  <si>
    <t>a</t>
  </si>
  <si>
    <r>
      <t>b x 10</t>
    </r>
    <r>
      <rPr>
        <b/>
        <vertAlign val="superscript"/>
        <sz val="10"/>
        <color theme="1"/>
        <rFont val="Tahoma"/>
        <family val="2"/>
      </rPr>
      <t>3</t>
    </r>
  </si>
  <si>
    <r>
      <t>c x 10</t>
    </r>
    <r>
      <rPr>
        <b/>
        <vertAlign val="superscript"/>
        <sz val="10"/>
        <color theme="1"/>
        <rFont val="Tahoma"/>
        <family val="2"/>
      </rPr>
      <t>6</t>
    </r>
  </si>
  <si>
    <r>
      <t>d x 10</t>
    </r>
    <r>
      <rPr>
        <b/>
        <vertAlign val="superscript"/>
        <sz val="10"/>
        <color theme="1"/>
        <rFont val="Tahoma"/>
        <family val="2"/>
      </rPr>
      <t>9</t>
    </r>
  </si>
  <si>
    <t>x1</t>
  </si>
  <si>
    <r>
      <t>H</t>
    </r>
    <r>
      <rPr>
        <b/>
        <vertAlign val="subscript"/>
        <sz val="10"/>
        <color theme="1"/>
        <rFont val="Tahoma"/>
        <family val="2"/>
      </rPr>
      <t>2</t>
    </r>
  </si>
  <si>
    <t>CO</t>
  </si>
  <si>
    <r>
      <t>CO</t>
    </r>
    <r>
      <rPr>
        <b/>
        <vertAlign val="subscript"/>
        <sz val="10"/>
        <color theme="1"/>
        <rFont val="Tahoma"/>
        <family val="2"/>
      </rPr>
      <t>2</t>
    </r>
  </si>
  <si>
    <r>
      <t>CH</t>
    </r>
    <r>
      <rPr>
        <b/>
        <vertAlign val="subscript"/>
        <sz val="10"/>
        <color theme="1"/>
        <rFont val="Tahoma"/>
        <family val="2"/>
      </rPr>
      <t>4</t>
    </r>
  </si>
  <si>
    <r>
      <t>H</t>
    </r>
    <r>
      <rPr>
        <b/>
        <vertAlign val="subscript"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>O</t>
    </r>
  </si>
  <si>
    <t>N2</t>
  </si>
  <si>
    <t>Data:</t>
  </si>
  <si>
    <t>T1</t>
  </si>
  <si>
    <t>K</t>
  </si>
  <si>
    <t>Conv CO</t>
  </si>
  <si>
    <t>-</t>
  </si>
  <si>
    <t>PROCESSES OF THE ORGANIC CHEMICAL INDUSTRY  - EXERCISE 1</t>
  </si>
  <si>
    <t>Basis</t>
  </si>
  <si>
    <t>mol/s</t>
  </si>
  <si>
    <t>n in [mol/s]</t>
  </si>
  <si>
    <t>nu i</t>
  </si>
  <si>
    <t>n out [mol/s]</t>
  </si>
  <si>
    <t xml:space="preserve">lambda </t>
  </si>
  <si>
    <t>Y OUT</t>
  </si>
  <si>
    <t>hi (in)</t>
  </si>
  <si>
    <t>H (in)</t>
  </si>
  <si>
    <t>hi (out)</t>
  </si>
  <si>
    <t>H (out)</t>
  </si>
  <si>
    <t>T2</t>
  </si>
  <si>
    <t>DHr</t>
  </si>
  <si>
    <t>cal/s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</si>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</sst>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b/>
      <vertAlign val="subscript"/>
      <sz val="10"/>
      <color theme="1"/>
      <name val="Tahoma"/>
      <family val="2"/>
    </font>
    <font>
      <sz val="10"/>
      <color theme="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8" fillId="3" borderId="5" applyNumberFormat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3" borderId="5" xfId="1"/>
    <xf numFmtId="0" fontId="8" fillId="3" borderId="5" xfId="1" applyAlignment="1">
      <alignment horizontal="center"/>
    </xf>
    <xf numFmtId="0" fontId="1" fillId="0" borderId="0" xfId="0" applyFont="1"/>
    <xf numFmtId="0" fontId="8" fillId="3" borderId="6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344714</xdr:colOff>
      <xdr:row>2</xdr:row>
      <xdr:rowOff>145142</xdr:rowOff>
    </xdr:from>
    <xdr:ext cx="5197929" cy="702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2">
              <a:extLst>
                <a:ext uri="{FF2B5EF4-FFF2-40B4-BE49-F238E27FC236}">
                  <a16:creationId xmlns:a16="http://schemas.microsoft.com/office/drawing/2014/main" id="{019010DC-239E-42C9-A843-D1A1183C51E1}"/>
                </a:ext>
              </a:extLst>
            </xdr:cNvPr>
            <xdr:cNvSpPr txBox="1"/>
          </xdr:nvSpPr>
          <xdr:spPr>
            <a:xfrm>
              <a:off x="5823857" y="562428"/>
              <a:ext cx="5197929" cy="70224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d>
                    <m:r>
                      <a:rPr lang="it-IT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Sup>
                      <m:sSubSupPr>
                        <m:ctrl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p>
                    </m:sSubSup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nary>
                      <m:naryPr>
                        <m:ctrl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98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𝑑𝑇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       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Sup>
                      <m:sSub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</m:sSub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−298</m:t>
                        </m:r>
                      </m:e>
                    </m:d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298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298</m:t>
                            </m:r>
                          </m:e>
                          <m:sup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e>
                    </m:d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den>
                    </m:f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p>
                      <m:sSup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298</m:t>
                        </m:r>
                      </m:e>
                      <m:sup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p>
                    </m:sSup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" name="CasellaDiTesto 2">
              <a:extLst>
                <a:ext uri="{FF2B5EF4-FFF2-40B4-BE49-F238E27FC236}">
                  <a16:creationId xmlns:a16="http://schemas.microsoft.com/office/drawing/2014/main" id="{019010DC-239E-42C9-A843-D1A1183C51E1}"/>
                </a:ext>
              </a:extLst>
            </xdr:cNvPr>
            <xdr:cNvSpPr txBox="1"/>
          </xdr:nvSpPr>
          <xdr:spPr>
            <a:xfrm>
              <a:off x="5823857" y="562428"/>
              <a:ext cx="5197929" cy="70224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ℎ_𝑖 (𝑇)=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∆ℎ_(𝑓,𝑖)^0+∫_298^𝑇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〖(𝑎〗_𝑖+𝑏_𝑖 𝑇+𝑐_𝑖 𝑇^2+𝑑_𝑖 𝑇^3)𝑑𝑇 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        =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∆ℎ_(𝑓,𝑖)^0+𝑎_𝑖 (𝑇−298)+𝑏_𝑖/2 (𝑇^2−298^2 )+𝑐_𝑖/3 (𝑇^3−298^3 )+𝑑_𝑖/4(𝑇^4−298^4)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E368-B5AD-419F-B6E5-2DD97EC8474B}">
  <dimension ref="A1:R25"/>
  <sheetViews>
    <sheetView tabSelected="1" zoomScale="90" zoomScaleNormal="70" workbookViewId="0">
      <selection activeCell="I29" sqref="I29"/>
    </sheetView>
  </sheetViews>
  <sheetFormatPr defaultRowHeight="15" x14ac:dyDescent="0.25"/>
  <cols>
    <col min="3" max="3" width="15.140625" customWidth="1"/>
    <col min="7" max="7" width="11.140625" customWidth="1"/>
    <col min="9" max="9" width="14.5703125" customWidth="1"/>
    <col min="10" max="10" width="9.7109375" customWidth="1"/>
    <col min="11" max="11" width="12.140625" customWidth="1"/>
    <col min="12" max="12" width="12.42578125" customWidth="1"/>
    <col min="13" max="13" width="13.42578125" customWidth="1"/>
  </cols>
  <sheetData>
    <row r="1" spans="1:18" ht="18.75" x14ac:dyDescent="0.3">
      <c r="A1" s="16" t="s">
        <v>18</v>
      </c>
      <c r="B1" s="17"/>
      <c r="C1" s="17"/>
      <c r="D1" s="17"/>
      <c r="E1" s="17"/>
      <c r="F1" s="17"/>
      <c r="G1" s="17"/>
      <c r="H1" s="17"/>
      <c r="I1" s="18"/>
    </row>
    <row r="3" spans="1:18" ht="26.2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18" x14ac:dyDescent="0.25">
      <c r="B4" s="1" t="s">
        <v>7</v>
      </c>
      <c r="C4" s="2">
        <v>0</v>
      </c>
      <c r="D4" s="2">
        <v>6.4829999999999997</v>
      </c>
      <c r="E4" s="2">
        <v>2.2149999999999999</v>
      </c>
      <c r="F4" s="2">
        <v>-3.298</v>
      </c>
      <c r="G4" s="2">
        <v>1.8260000000000001</v>
      </c>
      <c r="H4" s="2">
        <v>0.34799999999999998</v>
      </c>
    </row>
    <row r="5" spans="1:18" x14ac:dyDescent="0.25">
      <c r="B5" s="1" t="s">
        <v>8</v>
      </c>
      <c r="C5" s="2">
        <v>-26420</v>
      </c>
      <c r="D5" s="2">
        <v>7.3730000000000002</v>
      </c>
      <c r="E5" s="2">
        <v>-3.07</v>
      </c>
      <c r="F5" s="2">
        <v>6.6619999999999999</v>
      </c>
      <c r="G5" s="2">
        <v>-3.0369999999999999</v>
      </c>
      <c r="H5" s="2">
        <v>7.4999999999999997E-2</v>
      </c>
    </row>
    <row r="6" spans="1:18" x14ac:dyDescent="0.25">
      <c r="B6" s="1" t="s">
        <v>9</v>
      </c>
      <c r="C6" s="2">
        <v>-94050</v>
      </c>
      <c r="D6" s="2">
        <v>4.7279999999999998</v>
      </c>
      <c r="E6" s="2">
        <v>17.54</v>
      </c>
      <c r="F6" s="2">
        <v>-13.38</v>
      </c>
      <c r="G6" s="2">
        <v>4.0970000000000004</v>
      </c>
      <c r="H6" s="2">
        <v>0.05</v>
      </c>
    </row>
    <row r="7" spans="1:18" x14ac:dyDescent="0.25">
      <c r="B7" s="1" t="s">
        <v>10</v>
      </c>
      <c r="C7" s="2">
        <v>-17890</v>
      </c>
      <c r="D7" s="2">
        <v>4.5979999999999999</v>
      </c>
      <c r="E7" s="2">
        <v>12.45</v>
      </c>
      <c r="F7" s="2">
        <v>2.86</v>
      </c>
      <c r="G7" s="2">
        <v>-2.7090000000000001</v>
      </c>
      <c r="H7" s="2">
        <v>6.0000000000000001E-3</v>
      </c>
    </row>
    <row r="8" spans="1:18" x14ac:dyDescent="0.25">
      <c r="B8" s="1" t="s">
        <v>11</v>
      </c>
      <c r="C8" s="2">
        <v>-57800</v>
      </c>
      <c r="D8" s="2">
        <v>7.7009999999999996</v>
      </c>
      <c r="E8" s="2">
        <v>0.45950000000000002</v>
      </c>
      <c r="F8" s="2">
        <v>2.5209999999999999</v>
      </c>
      <c r="G8" s="2">
        <v>-0.85899999999999999</v>
      </c>
      <c r="H8" s="2">
        <v>0.379</v>
      </c>
    </row>
    <row r="9" spans="1:18" x14ac:dyDescent="0.25">
      <c r="B9" s="3" t="s">
        <v>12</v>
      </c>
      <c r="C9" s="4">
        <v>0</v>
      </c>
      <c r="D9" s="4">
        <v>7.44</v>
      </c>
      <c r="E9" s="4">
        <v>-3.24</v>
      </c>
      <c r="F9" s="4">
        <v>6.4</v>
      </c>
      <c r="G9" s="4">
        <v>-2.79</v>
      </c>
      <c r="H9" s="2">
        <v>0.14199999999999999</v>
      </c>
    </row>
    <row r="11" spans="1:18" x14ac:dyDescent="0.25">
      <c r="B11" s="5" t="s">
        <v>13</v>
      </c>
      <c r="F11" s="6"/>
    </row>
    <row r="12" spans="1:18" x14ac:dyDescent="0.25">
      <c r="B12" s="5" t="s">
        <v>14</v>
      </c>
      <c r="C12">
        <f>360+273</f>
        <v>633</v>
      </c>
      <c r="D12" t="s">
        <v>15</v>
      </c>
      <c r="G12" t="s">
        <v>24</v>
      </c>
      <c r="H12">
        <f xml:space="preserve"> K15*C13</f>
        <v>5.25</v>
      </c>
      <c r="O12" t="s">
        <v>32</v>
      </c>
      <c r="P12" t="s">
        <v>32</v>
      </c>
      <c r="Q12" t="s">
        <v>32</v>
      </c>
      <c r="R12" t="s">
        <v>32</v>
      </c>
    </row>
    <row r="13" spans="1:18" x14ac:dyDescent="0.25">
      <c r="B13" s="5" t="s">
        <v>16</v>
      </c>
      <c r="C13">
        <v>0.7</v>
      </c>
      <c r="D13" s="7" t="s">
        <v>17</v>
      </c>
      <c r="I13" s="5" t="s">
        <v>31</v>
      </c>
      <c r="J13" s="1" t="s">
        <v>0</v>
      </c>
      <c r="K13" s="20" t="s">
        <v>21</v>
      </c>
      <c r="L13" s="20" t="s">
        <v>22</v>
      </c>
      <c r="M13" s="19" t="s">
        <v>23</v>
      </c>
      <c r="N13" s="19" t="s">
        <v>25</v>
      </c>
      <c r="O13" s="19" t="s">
        <v>26</v>
      </c>
      <c r="P13" s="19" t="s">
        <v>27</v>
      </c>
      <c r="Q13" s="19" t="s">
        <v>28</v>
      </c>
      <c r="R13" s="19" t="s">
        <v>29</v>
      </c>
    </row>
    <row r="14" spans="1:18" x14ac:dyDescent="0.25">
      <c r="I14">
        <f xml:space="preserve"> L14*(-C4)</f>
        <v>0</v>
      </c>
      <c r="J14" s="1" t="s">
        <v>7</v>
      </c>
      <c r="K14" s="20">
        <f xml:space="preserve"> $C$16*H4</f>
        <v>34.799999999999997</v>
      </c>
      <c r="L14" s="20">
        <v>1</v>
      </c>
      <c r="M14" s="19">
        <f xml:space="preserve"> K14+ L14*$H$12</f>
        <v>40.049999999999997</v>
      </c>
      <c r="N14" s="19">
        <f xml:space="preserve"> M14/SUM($M$14:$M$19)</f>
        <v>0.40049999999999997</v>
      </c>
      <c r="O14" s="19">
        <f xml:space="preserve"> C4+ D4*($C$12-298)+E4/1000/2*($C$12^2-298^2)+F4/1000000/3*($C$12^3-298^3)+G4/1000000000/4*($C$12^4-298^4)</f>
        <v>2337.171098208566</v>
      </c>
      <c r="P14" s="19">
        <f xml:space="preserve"> O14*K14</f>
        <v>81333.554217658093</v>
      </c>
      <c r="Q14" s="19">
        <f xml:space="preserve"> C4+ D4*($C$18-298)+E4/1000/2*($C$18^2-298^2)+F4/1000000/3*($C$18^3-298^3)+G4/1000000000/4*($C$18^4-298^4)</f>
        <v>2337.1710982085665</v>
      </c>
      <c r="R14" s="19">
        <f xml:space="preserve"> Q14*K14</f>
        <v>81333.554217658108</v>
      </c>
    </row>
    <row r="15" spans="1:18" x14ac:dyDescent="0.25">
      <c r="B15" s="9"/>
      <c r="H15" s="10"/>
      <c r="I15">
        <f t="shared" ref="I15:I19" si="0" xml:space="preserve"> L15*(-C5)</f>
        <v>-26420</v>
      </c>
      <c r="J15" s="1" t="s">
        <v>8</v>
      </c>
      <c r="K15" s="20">
        <f t="shared" ref="K15:K19" si="1" xml:space="preserve"> $C$16*H5</f>
        <v>7.5</v>
      </c>
      <c r="L15" s="20">
        <v>-1</v>
      </c>
      <c r="M15" s="19">
        <f t="shared" ref="M15:M19" si="2" xml:space="preserve"> K15+ L15*$H$12</f>
        <v>2.25</v>
      </c>
      <c r="N15" s="19">
        <f t="shared" ref="N15:N19" si="3" xml:space="preserve"> M15/SUM($M$14:$M$19)</f>
        <v>2.2499999999999999E-2</v>
      </c>
      <c r="O15" s="19">
        <f t="shared" ref="O15:O19" si="4" xml:space="preserve"> C5+ D5*($C$12-298)+E5/1000/2*($C$12^2-298^2)+F5/1000000/3*($C$12^3-298^3)+G5/1000000000/4*($C$12^4-298^4)</f>
        <v>-24040.225276065234</v>
      </c>
      <c r="P15" s="19">
        <f t="shared" ref="P15:P19" si="5" xml:space="preserve"> O15*K15</f>
        <v>-180301.68957048925</v>
      </c>
      <c r="Q15" s="19">
        <f t="shared" ref="Q15:Q19" si="6" xml:space="preserve"> C5+ D5*($C$18-298)+E5/1000/2*($C$18^2-298^2)+F5/1000000/3*($C$18^3-298^3)+G5/1000000000/4*($C$18^4-298^4)</f>
        <v>-24040.225276065234</v>
      </c>
      <c r="R15" s="19">
        <f t="shared" ref="R15:R19" si="7" xml:space="preserve"> Q15*K15</f>
        <v>-180301.68957048925</v>
      </c>
    </row>
    <row r="16" spans="1:18" x14ac:dyDescent="0.25">
      <c r="B16" s="11" t="s">
        <v>19</v>
      </c>
      <c r="C16">
        <v>100</v>
      </c>
      <c r="D16" t="s">
        <v>20</v>
      </c>
      <c r="F16" s="5"/>
      <c r="H16" s="12"/>
      <c r="I16">
        <f t="shared" si="0"/>
        <v>94050</v>
      </c>
      <c r="J16" s="1" t="s">
        <v>9</v>
      </c>
      <c r="K16" s="20">
        <f t="shared" si="1"/>
        <v>5</v>
      </c>
      <c r="L16" s="20">
        <v>1</v>
      </c>
      <c r="M16" s="19">
        <f t="shared" si="2"/>
        <v>10.25</v>
      </c>
      <c r="N16" s="19">
        <f t="shared" si="3"/>
        <v>0.10249999999999999</v>
      </c>
      <c r="O16" s="19">
        <f t="shared" si="4"/>
        <v>-90587.710437430593</v>
      </c>
      <c r="P16" s="19">
        <f t="shared" si="5"/>
        <v>-452938.55218715296</v>
      </c>
      <c r="Q16" s="19">
        <f t="shared" si="6"/>
        <v>-90587.710437430593</v>
      </c>
      <c r="R16" s="19">
        <f t="shared" si="7"/>
        <v>-452938.55218715296</v>
      </c>
    </row>
    <row r="17" spans="2:18" x14ac:dyDescent="0.25">
      <c r="F17" s="5"/>
      <c r="H17" s="12"/>
      <c r="I17">
        <f t="shared" si="0"/>
        <v>0</v>
      </c>
      <c r="J17" s="1" t="s">
        <v>10</v>
      </c>
      <c r="K17" s="20">
        <f t="shared" si="1"/>
        <v>0.6</v>
      </c>
      <c r="L17" s="20">
        <v>0</v>
      </c>
      <c r="M17" s="19">
        <f t="shared" si="2"/>
        <v>0.6</v>
      </c>
      <c r="N17" s="19">
        <f t="shared" si="3"/>
        <v>6.0000000000000001E-3</v>
      </c>
      <c r="O17" s="19">
        <f t="shared" si="4"/>
        <v>-14295.007441768894</v>
      </c>
      <c r="P17" s="19">
        <f t="shared" si="5"/>
        <v>-8577.0044650613363</v>
      </c>
      <c r="Q17" s="19">
        <f t="shared" si="6"/>
        <v>-14295.007441768894</v>
      </c>
      <c r="R17" s="19">
        <f t="shared" si="7"/>
        <v>-8577.0044650613363</v>
      </c>
    </row>
    <row r="18" spans="2:18" x14ac:dyDescent="0.25">
      <c r="B18" s="21" t="s">
        <v>30</v>
      </c>
      <c r="C18">
        <v>633.00000000000011</v>
      </c>
      <c r="D18" t="s">
        <v>15</v>
      </c>
      <c r="F18" s="5"/>
      <c r="H18" s="12"/>
      <c r="I18">
        <f t="shared" si="0"/>
        <v>-57800</v>
      </c>
      <c r="J18" s="1" t="s">
        <v>11</v>
      </c>
      <c r="K18" s="20">
        <f t="shared" si="1"/>
        <v>37.9</v>
      </c>
      <c r="L18" s="20">
        <v>-1</v>
      </c>
      <c r="M18" s="19">
        <f t="shared" si="2"/>
        <v>32.65</v>
      </c>
      <c r="N18" s="19">
        <f t="shared" si="3"/>
        <v>0.32650000000000001</v>
      </c>
      <c r="O18" s="19">
        <f t="shared" si="4"/>
        <v>-54990.39368061284</v>
      </c>
      <c r="P18" s="19">
        <f t="shared" si="5"/>
        <v>-2084135.9204952265</v>
      </c>
      <c r="Q18" s="19">
        <f t="shared" si="6"/>
        <v>-54990.39368061284</v>
      </c>
      <c r="R18" s="19">
        <f t="shared" si="7"/>
        <v>-2084135.9204952265</v>
      </c>
    </row>
    <row r="19" spans="2:18" x14ac:dyDescent="0.25">
      <c r="F19" s="5"/>
      <c r="H19" s="12"/>
      <c r="I19">
        <f t="shared" si="0"/>
        <v>0</v>
      </c>
      <c r="J19" s="3" t="s">
        <v>12</v>
      </c>
      <c r="K19" s="20">
        <f t="shared" si="1"/>
        <v>14.2</v>
      </c>
      <c r="L19" s="20">
        <v>0</v>
      </c>
      <c r="M19" s="19">
        <f t="shared" si="2"/>
        <v>14.2</v>
      </c>
      <c r="N19" s="19">
        <f t="shared" si="3"/>
        <v>0.14199999999999999</v>
      </c>
      <c r="O19" s="19">
        <f t="shared" si="4"/>
        <v>2365.2968594639292</v>
      </c>
      <c r="P19" s="19">
        <f t="shared" si="5"/>
        <v>33587.215404387796</v>
      </c>
      <c r="Q19" s="19">
        <f t="shared" si="6"/>
        <v>2365.2968594639301</v>
      </c>
      <c r="R19" s="19">
        <f t="shared" si="7"/>
        <v>33587.215404387804</v>
      </c>
    </row>
    <row r="20" spans="2:18" x14ac:dyDescent="0.25">
      <c r="F20" s="5"/>
      <c r="G20" s="8"/>
      <c r="H20" s="12"/>
      <c r="I20" s="8">
        <f xml:space="preserve"> SUM(I14:I19)</f>
        <v>9830</v>
      </c>
      <c r="J20" s="13"/>
      <c r="P20" s="22">
        <f>SUM(P14:P19)</f>
        <v>-2611032.3970958842</v>
      </c>
      <c r="R20" s="22">
        <f>SUM(R14:R19)</f>
        <v>-2611032.3970958837</v>
      </c>
    </row>
    <row r="21" spans="2:18" x14ac:dyDescent="0.25">
      <c r="F21" s="14"/>
      <c r="G21" s="8"/>
      <c r="H21" s="12"/>
      <c r="I21" s="8"/>
      <c r="J21" s="13"/>
    </row>
    <row r="22" spans="2:18" x14ac:dyDescent="0.25">
      <c r="O22" t="s">
        <v>33</v>
      </c>
      <c r="P22">
        <f xml:space="preserve"> P20-R20</f>
        <v>0</v>
      </c>
    </row>
    <row r="23" spans="2:18" x14ac:dyDescent="0.25">
      <c r="F23" s="5"/>
      <c r="G23" s="8"/>
      <c r="M23" s="15"/>
    </row>
    <row r="25" spans="2:18" x14ac:dyDescent="0.25">
      <c r="N25" s="7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Sina Ghanbari</cp:lastModifiedBy>
  <dcterms:created xsi:type="dcterms:W3CDTF">2023-02-28T11:53:39Z</dcterms:created>
  <dcterms:modified xsi:type="dcterms:W3CDTF">2024-02-20T15:44:59Z</dcterms:modified>
</cp:coreProperties>
</file>