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\Documents\GitHub\Process-of-Organic-Industry--Spring-2024-\Session2_Ta\"/>
    </mc:Choice>
  </mc:AlternateContent>
  <xr:revisionPtr revIDLastSave="0" documentId="13_ncr:1_{592139FE-B5F9-4449-AADB-82BE35BA2FBA}" xr6:coauthVersionLast="47" xr6:coauthVersionMax="47" xr10:uidLastSave="{00000000-0000-0000-0000-000000000000}"/>
  <bookViews>
    <workbookView xWindow="-120" yWindow="-120" windowWidth="23280" windowHeight="14880" xr2:uid="{6ED2B133-F318-4949-B732-FDB747F148CD}"/>
  </bookViews>
  <sheets>
    <sheet name="Sheet1" sheetId="1" r:id="rId1"/>
  </sheets>
  <calcPr calcId="191029" iterateDelta="1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J29" i="1"/>
  <c r="E18" i="1"/>
  <c r="E19" i="1"/>
  <c r="E20" i="1"/>
  <c r="E21" i="1"/>
  <c r="E22" i="1"/>
  <c r="E23" i="1"/>
  <c r="E17" i="1"/>
  <c r="D24" i="1"/>
  <c r="C24" i="1"/>
  <c r="B24" i="1"/>
  <c r="B18" i="1"/>
  <c r="B19" i="1"/>
  <c r="B20" i="1"/>
  <c r="B21" i="1"/>
  <c r="B22" i="1"/>
  <c r="B23" i="1"/>
  <c r="B17" i="1"/>
  <c r="E24" i="1" l="1"/>
  <c r="F23" i="1" s="1"/>
  <c r="G23" i="1" s="1"/>
  <c r="F17" i="1" l="1"/>
  <c r="G17" i="1" s="1"/>
  <c r="H17" i="1" s="1"/>
  <c r="F19" i="1"/>
  <c r="G19" i="1" s="1"/>
  <c r="H19" i="1" s="1"/>
  <c r="F18" i="1"/>
  <c r="G18" i="1" s="1"/>
  <c r="H18" i="1" s="1"/>
  <c r="F20" i="1"/>
  <c r="G20" i="1" s="1"/>
  <c r="H20" i="1" s="1"/>
  <c r="F21" i="1"/>
  <c r="G21" i="1" s="1"/>
  <c r="H21" i="1" s="1"/>
  <c r="F22" i="1"/>
  <c r="G22" i="1" s="1"/>
  <c r="I23" i="1"/>
  <c r="H23" i="1"/>
  <c r="I18" i="1" l="1"/>
  <c r="I17" i="1"/>
  <c r="I20" i="1"/>
  <c r="I19" i="1"/>
  <c r="I21" i="1"/>
  <c r="I22" i="1"/>
  <c r="H22" i="1"/>
  <c r="H24" i="1" s="1"/>
  <c r="F24" i="1"/>
  <c r="G24" i="1"/>
  <c r="K29" i="1" l="1"/>
  <c r="L33" i="1" s="1"/>
  <c r="I24" i="1"/>
  <c r="K28" i="1"/>
  <c r="L32" i="1" s="1"/>
</calcChain>
</file>

<file path=xl/sharedStrings.xml><?xml version="1.0" encoding="utf-8"?>
<sst xmlns="http://schemas.openxmlformats.org/spreadsheetml/2006/main" count="60" uniqueCount="48">
  <si>
    <t>K</t>
  </si>
  <si>
    <t>T3</t>
  </si>
  <si>
    <t>T2</t>
  </si>
  <si>
    <t>bar</t>
  </si>
  <si>
    <t>P</t>
  </si>
  <si>
    <t>T1</t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</si>
  <si>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</si>
  <si>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</si>
  <si>
    <r>
      <t>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OH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</si>
  <si>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</si>
  <si>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</si>
  <si>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</si>
  <si>
    <t>CO</t>
  </si>
  <si>
    <t>ω [-]</t>
  </si>
  <si>
    <t>Pc [bar]</t>
  </si>
  <si>
    <t>Tc [K]</t>
  </si>
  <si>
    <r>
      <t>d x 10</t>
    </r>
    <r>
      <rPr>
        <b/>
        <vertAlign val="superscript"/>
        <sz val="11"/>
        <color theme="1"/>
        <rFont val="Calibri"/>
        <family val="2"/>
        <scheme val="minor"/>
      </rPr>
      <t>9</t>
    </r>
  </si>
  <si>
    <r>
      <t>c x 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</si>
  <si>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b x 10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</si>
  <si>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a</t>
  </si>
  <si>
    <t>DH0F (298K)  [cal/mol]</t>
  </si>
  <si>
    <t>Molar fraction [-]</t>
  </si>
  <si>
    <t>Specie</t>
  </si>
  <si>
    <t>PROCESSES OF THE ORGANIC CHEMICAL INDUSTRY - TUTORIAL 2</t>
  </si>
  <si>
    <t>BOC</t>
  </si>
  <si>
    <t>mol/s</t>
  </si>
  <si>
    <t>SUM</t>
  </si>
  <si>
    <t>nu M</t>
  </si>
  <si>
    <t>nu R</t>
  </si>
  <si>
    <t>ni 2</t>
  </si>
  <si>
    <t>ni 1</t>
  </si>
  <si>
    <t>lambda M</t>
  </si>
  <si>
    <t>lambda R</t>
  </si>
  <si>
    <t>MeOH</t>
  </si>
  <si>
    <t>RWGS</t>
  </si>
  <si>
    <t>Keq</t>
  </si>
  <si>
    <t>Kp</t>
  </si>
  <si>
    <t>Kphi</t>
  </si>
  <si>
    <t>yi 2</t>
  </si>
  <si>
    <t>needs a first assumption</t>
  </si>
  <si>
    <t>Pi 2^ Num</t>
  </si>
  <si>
    <t>Pi 2 ^ Nu RWGS</t>
  </si>
  <si>
    <t>Pi 2 / pref</t>
  </si>
  <si>
    <t>= Keq - Kp*Kphi = 0</t>
  </si>
  <si>
    <t>Kp = product(Pi/Pref)^nu</t>
  </si>
  <si>
    <t>IM, IG</t>
  </si>
  <si>
    <t>Goal MeOH</t>
  </si>
  <si>
    <t>Goal RWGS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</si>
</sst>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9" fillId="4" borderId="2" applyNumberFormat="0" applyAlignment="0" applyProtection="0"/>
    <xf numFmtId="0" fontId="8" fillId="5" borderId="3" applyNumberFormat="0" applyFont="0" applyAlignment="0" applyProtection="0"/>
  </cellStyleXfs>
  <cellXfs count="2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3" xfId="2" applyFont="1" applyAlignment="1">
      <alignment horizontal="center" vertical="center" wrapText="1"/>
    </xf>
    <xf numFmtId="0" fontId="0" fillId="5" borderId="3" xfId="2" applyFont="1" applyAlignment="1">
      <alignment horizontal="center"/>
    </xf>
    <xf numFmtId="0" fontId="9" fillId="4" borderId="4" xfId="1" applyBorder="1" applyAlignment="1">
      <alignment horizontal="center"/>
    </xf>
    <xf numFmtId="0" fontId="9" fillId="4" borderId="5" xfId="1" applyBorder="1" applyAlignment="1">
      <alignment horizontal="center"/>
    </xf>
    <xf numFmtId="0" fontId="0" fillId="0" borderId="6" xfId="0" applyFill="1" applyBorder="1" applyAlignment="1">
      <alignment horizontal="center" vertical="center" wrapText="1"/>
    </xf>
    <xf numFmtId="0" fontId="9" fillId="4" borderId="7" xfId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quotePrefix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381000</xdr:colOff>
      <xdr:row>0</xdr:row>
      <xdr:rowOff>190500</xdr:rowOff>
    </xdr:from>
    <xdr:to>
      <xdr:col>19</xdr:col>
      <xdr:colOff>261405</xdr:colOff>
      <xdr:row>18</xdr:row>
      <xdr:rowOff>96595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FA5B35-E3CB-46C7-A552-D050A6D5B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8857" y="190500"/>
          <a:ext cx="4778979" cy="4065344"/>
        </a:xfrm>
        <a:prstGeom prst="rect">
          <a:avLst/>
        </a:prstGeom>
      </xdr:spPr>
    </xdr:pic>
    <xdr:clientData/>
  </xdr:twoCellAnchor>
  <xdr:twoCellAnchor editAs="oneCell">
    <xdr:from>
      <xdr:col>19</xdr:col>
      <xdr:colOff>216050</xdr:colOff>
      <xdr:row>0</xdr:row>
      <xdr:rowOff>192390</xdr:rowOff>
    </xdr:from>
    <xdr:to>
      <xdr:col>25</xdr:col>
      <xdr:colOff>400203</xdr:colOff>
      <xdr:row>18</xdr:row>
      <xdr:rowOff>202770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70EC4A-1D0F-453E-BD72-1E565C327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62479" y="192390"/>
          <a:ext cx="3858080" cy="4169630"/>
        </a:xfrm>
        <a:prstGeom prst="rect">
          <a:avLst/>
        </a:prstGeom>
      </xdr:spPr>
    </xdr:pic>
    <xdr:clientData/>
  </xdr:twoCellAnchor>
  <xdr:twoCellAnchor editAs="oneCell">
    <xdr:from>
      <xdr:col>25</xdr:col>
      <xdr:colOff>311453</xdr:colOff>
      <xdr:row>0</xdr:row>
      <xdr:rowOff>255361</xdr:rowOff>
    </xdr:from>
    <xdr:to>
      <xdr:col>32</xdr:col>
      <xdr:colOff>520086</xdr:colOff>
      <xdr:row>19</xdr:row>
      <xdr:rowOff>71058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BDD4B6-D330-4123-8997-5CA33E6CB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31810" y="255361"/>
          <a:ext cx="4494882" cy="4207781"/>
        </a:xfrm>
        <a:prstGeom prst="rect">
          <a:avLst/>
        </a:prstGeom>
      </xdr:spPr>
    </xdr:pic>
    <xdr:clientData/>
  </xdr:twoCellAnchor>
  <xdr:twoCellAnchor editAs="oneCell">
    <xdr:from>
      <xdr:col>13</xdr:col>
      <xdr:colOff>250977</xdr:colOff>
      <xdr:row>20</xdr:row>
      <xdr:rowOff>102809</xdr:rowOff>
    </xdr:from>
    <xdr:to>
      <xdr:col>26</xdr:col>
      <xdr:colOff>395626</xdr:colOff>
      <xdr:row>26</xdr:row>
      <xdr:rowOff>8824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686A22-A3DC-4D2B-9CBD-BF1CAACD7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30810" y="4621892"/>
          <a:ext cx="8124482" cy="11971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43F9-7A8B-4493-A597-005897D04447}">
  <dimension ref="A1:M33"/>
  <sheetViews>
    <sheetView tabSelected="1" topLeftCell="A3" zoomScale="90" zoomScaleNormal="70" workbookViewId="0">
      <selection activeCell="L22" sqref="L22"/>
    </sheetView>
  </sheetViews>
  <sheetFormatPr defaultRowHeight="15" x14ac:dyDescent="0.25"/>
  <cols>
    <col min="1" max="1" width="12" customWidth="1"/>
    <col min="7" max="7" width="13.42578125" customWidth="1"/>
    <col min="8" max="8" width="12.140625" customWidth="1"/>
    <col min="9" max="9" width="13.5703125" customWidth="1"/>
    <col min="10" max="10" width="13" bestFit="1" customWidth="1"/>
    <col min="11" max="11" width="11" customWidth="1"/>
  </cols>
  <sheetData>
    <row r="1" spans="1:11" ht="21" x14ac:dyDescent="0.35">
      <c r="A1" s="13" t="s">
        <v>23</v>
      </c>
      <c r="B1" s="13"/>
      <c r="C1" s="13"/>
      <c r="D1" s="13"/>
      <c r="E1" s="13"/>
      <c r="F1" s="13"/>
      <c r="G1" s="13"/>
      <c r="H1" s="13"/>
      <c r="I1" s="13"/>
      <c r="J1" s="13"/>
    </row>
    <row r="3" spans="1:11" ht="45" x14ac:dyDescent="0.25">
      <c r="A3" s="7" t="s">
        <v>22</v>
      </c>
      <c r="B3" s="7" t="s">
        <v>21</v>
      </c>
      <c r="C3" s="7" t="s">
        <v>20</v>
      </c>
      <c r="D3" s="7" t="s">
        <v>19</v>
      </c>
      <c r="E3" s="7" t="s">
        <v>18</v>
      </c>
      <c r="F3" s="7" t="s">
        <v>17</v>
      </c>
      <c r="G3" s="7" t="s">
        <v>16</v>
      </c>
      <c r="H3" s="12" t="s">
        <v>15</v>
      </c>
      <c r="I3" s="12" t="s">
        <v>14</v>
      </c>
      <c r="J3" s="12" t="s">
        <v>13</v>
      </c>
    </row>
    <row r="4" spans="1:11" x14ac:dyDescent="0.25">
      <c r="A4" s="6" t="s">
        <v>12</v>
      </c>
      <c r="B4" s="3">
        <v>5.4000000000000006E-2</v>
      </c>
      <c r="C4" s="9">
        <v>-26420</v>
      </c>
      <c r="D4" s="9">
        <v>7.3730000000000002</v>
      </c>
      <c r="E4" s="9">
        <v>-3.07</v>
      </c>
      <c r="F4" s="9">
        <v>6.6619999999999999</v>
      </c>
      <c r="G4" s="9">
        <v>-3.0369999999999999</v>
      </c>
      <c r="H4" s="8">
        <v>132.91999999999999</v>
      </c>
      <c r="I4" s="8">
        <v>34.99</v>
      </c>
      <c r="J4" s="8">
        <v>6.6000000000000003E-2</v>
      </c>
    </row>
    <row r="5" spans="1:11" ht="18" x14ac:dyDescent="0.25">
      <c r="A5" s="6" t="s">
        <v>11</v>
      </c>
      <c r="B5" s="3">
        <v>0.1008</v>
      </c>
      <c r="C5" s="9">
        <v>-94050</v>
      </c>
      <c r="D5" s="9">
        <v>4.7279999999999998</v>
      </c>
      <c r="E5" s="9">
        <v>17.54</v>
      </c>
      <c r="F5" s="9">
        <v>-13.38</v>
      </c>
      <c r="G5" s="9">
        <v>4.0970000000000004</v>
      </c>
      <c r="H5" s="8">
        <v>304.19</v>
      </c>
      <c r="I5" s="8">
        <v>73.819999999999993</v>
      </c>
      <c r="J5" s="8">
        <v>0.22800000000000001</v>
      </c>
    </row>
    <row r="6" spans="1:11" ht="18" x14ac:dyDescent="0.25">
      <c r="A6" s="6" t="s">
        <v>10</v>
      </c>
      <c r="B6" s="3">
        <v>0.5696</v>
      </c>
      <c r="C6" s="9">
        <v>0</v>
      </c>
      <c r="D6" s="9">
        <v>6.4829999999999997</v>
      </c>
      <c r="E6" s="9">
        <v>2.2149999999999999</v>
      </c>
      <c r="F6" s="9">
        <v>-3.298</v>
      </c>
      <c r="G6" s="9">
        <v>1.8260000000000001</v>
      </c>
      <c r="H6" s="8">
        <v>33.18</v>
      </c>
      <c r="I6" s="8">
        <v>13.13</v>
      </c>
      <c r="J6" s="8">
        <v>-0.22</v>
      </c>
    </row>
    <row r="7" spans="1:11" ht="18" x14ac:dyDescent="0.25">
      <c r="A7" s="6" t="s">
        <v>9</v>
      </c>
      <c r="B7" s="3">
        <v>8.9999999999999998E-4</v>
      </c>
      <c r="C7" s="9">
        <v>-57800</v>
      </c>
      <c r="D7" s="9">
        <v>7.7009999999999996</v>
      </c>
      <c r="E7" s="9">
        <v>0.45950000000000002</v>
      </c>
      <c r="F7" s="9">
        <v>2.5209999999999999</v>
      </c>
      <c r="G7" s="9">
        <v>-0.85899999999999999</v>
      </c>
      <c r="H7" s="8">
        <v>647.13</v>
      </c>
      <c r="I7" s="8">
        <v>220.55</v>
      </c>
      <c r="J7" s="8">
        <v>0.34499999999999997</v>
      </c>
    </row>
    <row r="8" spans="1:11" ht="18" x14ac:dyDescent="0.25">
      <c r="A8" s="6" t="s">
        <v>8</v>
      </c>
      <c r="B8" s="3">
        <v>4.1999999999999997E-3</v>
      </c>
      <c r="C8" s="11">
        <v>-48080</v>
      </c>
      <c r="D8" s="10">
        <v>5.0620000000000003</v>
      </c>
      <c r="E8" s="10">
        <v>16.940000000000001</v>
      </c>
      <c r="F8" s="10">
        <v>6.1790000000000003</v>
      </c>
      <c r="G8" s="10">
        <v>-6.8109999999999999</v>
      </c>
      <c r="H8" s="8">
        <v>512.58000000000004</v>
      </c>
      <c r="I8" s="8">
        <v>80.959999999999994</v>
      </c>
      <c r="J8" s="8">
        <v>0.56599999999999995</v>
      </c>
    </row>
    <row r="9" spans="1:11" ht="18" x14ac:dyDescent="0.25">
      <c r="A9" s="6" t="s">
        <v>7</v>
      </c>
      <c r="B9" s="3">
        <v>3.44E-2</v>
      </c>
      <c r="C9" s="6">
        <v>0</v>
      </c>
      <c r="D9" s="6">
        <v>7.44</v>
      </c>
      <c r="E9" s="6">
        <v>-3.24</v>
      </c>
      <c r="F9" s="6">
        <v>6.4</v>
      </c>
      <c r="G9" s="6">
        <v>-2.79</v>
      </c>
      <c r="H9" s="8">
        <v>126.1</v>
      </c>
      <c r="I9" s="8">
        <v>33.94</v>
      </c>
      <c r="J9" s="8">
        <v>0.04</v>
      </c>
    </row>
    <row r="10" spans="1:11" ht="18" x14ac:dyDescent="0.25">
      <c r="A10" s="6" t="s">
        <v>6</v>
      </c>
      <c r="B10" s="3">
        <v>0.2361</v>
      </c>
      <c r="C10" s="9">
        <v>-17890</v>
      </c>
      <c r="D10" s="9">
        <v>4.5979999999999999</v>
      </c>
      <c r="E10" s="9">
        <v>12.45</v>
      </c>
      <c r="F10" s="9">
        <v>2.86</v>
      </c>
      <c r="G10" s="9">
        <v>-2.7090000000000001</v>
      </c>
      <c r="H10" s="8">
        <v>190.58</v>
      </c>
      <c r="I10" s="8">
        <v>46.04</v>
      </c>
      <c r="J10" s="8">
        <v>1.0999999999999999E-2</v>
      </c>
    </row>
    <row r="12" spans="1:11" x14ac:dyDescent="0.25">
      <c r="A12" s="7" t="s">
        <v>5</v>
      </c>
      <c r="B12" s="6">
        <v>430</v>
      </c>
      <c r="C12" s="1" t="s">
        <v>0</v>
      </c>
      <c r="E12" s="2" t="s">
        <v>4</v>
      </c>
      <c r="F12" s="1">
        <v>80</v>
      </c>
      <c r="G12" s="1" t="s">
        <v>3</v>
      </c>
    </row>
    <row r="13" spans="1:11" x14ac:dyDescent="0.25">
      <c r="A13" s="4" t="s">
        <v>2</v>
      </c>
      <c r="B13" s="5">
        <v>530</v>
      </c>
      <c r="C13" s="1" t="s">
        <v>0</v>
      </c>
      <c r="I13" s="17" t="s">
        <v>24</v>
      </c>
      <c r="J13" s="1">
        <v>100</v>
      </c>
      <c r="K13" s="20" t="s">
        <v>25</v>
      </c>
    </row>
    <row r="14" spans="1:11" x14ac:dyDescent="0.25">
      <c r="A14" s="4" t="s">
        <v>1</v>
      </c>
      <c r="B14" s="3">
        <v>480</v>
      </c>
      <c r="C14" s="1" t="s">
        <v>0</v>
      </c>
    </row>
    <row r="16" spans="1:11" ht="14.25" customHeight="1" x14ac:dyDescent="0.25">
      <c r="A16" s="7" t="s">
        <v>22</v>
      </c>
      <c r="B16" s="7" t="s">
        <v>30</v>
      </c>
      <c r="C16" s="7" t="s">
        <v>27</v>
      </c>
      <c r="D16" s="7" t="s">
        <v>28</v>
      </c>
      <c r="E16" s="7" t="s">
        <v>29</v>
      </c>
      <c r="F16" s="7" t="s">
        <v>38</v>
      </c>
      <c r="G16" s="7" t="s">
        <v>42</v>
      </c>
      <c r="H16" s="7" t="s">
        <v>40</v>
      </c>
      <c r="I16" s="7" t="s">
        <v>41</v>
      </c>
    </row>
    <row r="17" spans="1:13" x14ac:dyDescent="0.25">
      <c r="A17" s="6" t="s">
        <v>12</v>
      </c>
      <c r="B17" s="3">
        <f xml:space="preserve"> $J$13*B4</f>
        <v>5.4</v>
      </c>
      <c r="C17" s="3">
        <v>-1</v>
      </c>
      <c r="D17" s="3">
        <v>1</v>
      </c>
      <c r="E17" s="3">
        <f xml:space="preserve"> B17+C17*$B$27+D17*$B$28</f>
        <v>1.5756546323720637</v>
      </c>
      <c r="F17" s="3">
        <f xml:space="preserve"> E17/$E$24</f>
        <v>1.8145078325788058E-2</v>
      </c>
      <c r="G17" s="3">
        <f xml:space="preserve"> F17*$F$12 / 1.015</f>
        <v>1.4301539567123593</v>
      </c>
      <c r="H17" s="3">
        <f xml:space="preserve"> G17^(C17)</f>
        <v>0.69922541926800796</v>
      </c>
      <c r="I17" s="3">
        <f xml:space="preserve"> G17^(D17)</f>
        <v>1.4301539567123593</v>
      </c>
    </row>
    <row r="18" spans="1:13" ht="18" x14ac:dyDescent="0.25">
      <c r="A18" s="6" t="s">
        <v>11</v>
      </c>
      <c r="B18" s="3">
        <f t="shared" ref="B18:B23" si="0" xml:space="preserve"> $J$13*B5</f>
        <v>10.08</v>
      </c>
      <c r="C18" s="3">
        <v>0</v>
      </c>
      <c r="D18" s="3">
        <v>-1</v>
      </c>
      <c r="E18" s="3">
        <f xml:space="preserve"> B18+C18*$B$27+D18*$B$28</f>
        <v>7.3225826461278558</v>
      </c>
      <c r="F18" s="3">
        <f t="shared" ref="F18:F23" si="1" xml:space="preserve"> E18/$E$24</f>
        <v>8.4326116225748912E-2</v>
      </c>
      <c r="G18" s="3">
        <f t="shared" ref="G18:G23" si="2" xml:space="preserve"> F18*$F$12 / 1.015</f>
        <v>6.6463933971033633</v>
      </c>
      <c r="H18" s="3">
        <f t="shared" ref="H18:H23" si="3" xml:space="preserve"> G18^(C18)</f>
        <v>1</v>
      </c>
      <c r="I18" s="3">
        <f t="shared" ref="I18:I23" si="4" xml:space="preserve"> G18^(D18)</f>
        <v>0.15045753993975453</v>
      </c>
    </row>
    <row r="19" spans="1:13" ht="18" x14ac:dyDescent="0.25">
      <c r="A19" s="6" t="s">
        <v>10</v>
      </c>
      <c r="B19" s="3">
        <f t="shared" si="0"/>
        <v>56.96</v>
      </c>
      <c r="C19" s="3">
        <v>-2</v>
      </c>
      <c r="D19" s="3">
        <v>-1</v>
      </c>
      <c r="E19" s="3">
        <f xml:space="preserve"> B19+C19*$B$27+D19*$B$28</f>
        <v>41.039057203127697</v>
      </c>
      <c r="F19" s="3">
        <f t="shared" si="1"/>
        <v>0.47260160448118477</v>
      </c>
      <c r="G19" s="3">
        <f t="shared" si="2"/>
        <v>37.249387545315059</v>
      </c>
      <c r="H19" s="3">
        <f t="shared" si="3"/>
        <v>7.2071195660305531E-4</v>
      </c>
      <c r="I19" s="3">
        <f t="shared" si="4"/>
        <v>2.6846078980049492E-2</v>
      </c>
    </row>
    <row r="20" spans="1:13" ht="18" x14ac:dyDescent="0.25">
      <c r="A20" s="6" t="s">
        <v>9</v>
      </c>
      <c r="B20" s="3">
        <f t="shared" si="0"/>
        <v>0.09</v>
      </c>
      <c r="C20" s="3">
        <v>0</v>
      </c>
      <c r="D20" s="3">
        <v>1</v>
      </c>
      <c r="E20" s="3">
        <f xml:space="preserve"> B20+C20*$B$27+D20*$B$28</f>
        <v>2.8474173538721446</v>
      </c>
      <c r="F20" s="3">
        <f t="shared" si="1"/>
        <v>3.2790568345829003E-2</v>
      </c>
      <c r="G20" s="3">
        <f t="shared" si="2"/>
        <v>2.5844782932673107</v>
      </c>
      <c r="H20" s="3">
        <f t="shared" si="3"/>
        <v>1</v>
      </c>
      <c r="I20" s="3">
        <f t="shared" si="4"/>
        <v>2.5844782932673107</v>
      </c>
    </row>
    <row r="21" spans="1:13" ht="18" x14ac:dyDescent="0.25">
      <c r="A21" s="6" t="s">
        <v>8</v>
      </c>
      <c r="B21" s="3">
        <f t="shared" si="0"/>
        <v>0.42</v>
      </c>
      <c r="C21" s="3">
        <v>1</v>
      </c>
      <c r="D21" s="3">
        <v>0</v>
      </c>
      <c r="E21" s="3">
        <f xml:space="preserve"> B21+C21*$B$27+D21*$B$28</f>
        <v>7.0017627215000813</v>
      </c>
      <c r="F21" s="3">
        <f t="shared" si="1"/>
        <v>8.0631586637065683E-2</v>
      </c>
      <c r="G21" s="3">
        <f t="shared" si="2"/>
        <v>6.3551989467637986</v>
      </c>
      <c r="H21" s="3">
        <f t="shared" si="3"/>
        <v>6.3551989467637986</v>
      </c>
      <c r="I21" s="3">
        <f t="shared" si="4"/>
        <v>1</v>
      </c>
    </row>
    <row r="22" spans="1:13" ht="18" x14ac:dyDescent="0.25">
      <c r="A22" s="6" t="s">
        <v>7</v>
      </c>
      <c r="B22" s="3">
        <f t="shared" si="0"/>
        <v>3.44</v>
      </c>
      <c r="C22" s="3">
        <v>0</v>
      </c>
      <c r="D22" s="3">
        <v>0</v>
      </c>
      <c r="E22" s="3">
        <f xml:space="preserve"> B22+C22*$B$27+D22*$B$28</f>
        <v>3.44</v>
      </c>
      <c r="F22" s="3">
        <f t="shared" si="1"/>
        <v>3.9614689766590758E-2</v>
      </c>
      <c r="G22" s="3">
        <f t="shared" si="2"/>
        <v>3.1223400801253804</v>
      </c>
      <c r="H22" s="3">
        <f t="shared" si="3"/>
        <v>1</v>
      </c>
      <c r="I22" s="3">
        <f t="shared" si="4"/>
        <v>1</v>
      </c>
    </row>
    <row r="23" spans="1:13" ht="18" x14ac:dyDescent="0.25">
      <c r="A23" s="6" t="s">
        <v>6</v>
      </c>
      <c r="B23" s="3">
        <f t="shared" si="0"/>
        <v>23.61</v>
      </c>
      <c r="C23" s="3">
        <v>0</v>
      </c>
      <c r="D23" s="3">
        <v>0</v>
      </c>
      <c r="E23" s="3">
        <f xml:space="preserve"> B23+C23*$B$27+D23*$B$28</f>
        <v>23.61</v>
      </c>
      <c r="F23" s="3">
        <f t="shared" si="1"/>
        <v>0.27189035621779295</v>
      </c>
      <c r="G23" s="3">
        <f t="shared" si="2"/>
        <v>21.429781770860529</v>
      </c>
      <c r="H23" s="3">
        <f t="shared" si="3"/>
        <v>1</v>
      </c>
      <c r="I23" s="3">
        <f t="shared" si="4"/>
        <v>1</v>
      </c>
    </row>
    <row r="24" spans="1:13" x14ac:dyDescent="0.25">
      <c r="A24" s="21" t="s">
        <v>26</v>
      </c>
      <c r="B24" s="22">
        <f xml:space="preserve"> SUM(B17:B23)</f>
        <v>100</v>
      </c>
      <c r="C24" s="23">
        <f xml:space="preserve"> SUM(C17:C23)</f>
        <v>-2</v>
      </c>
      <c r="D24" s="23">
        <f xml:space="preserve"> SUM(D17:D23)</f>
        <v>0</v>
      </c>
      <c r="E24" s="23">
        <f xml:space="preserve"> SUM(E17:E23)</f>
        <v>86.836474556999832</v>
      </c>
      <c r="F24" s="23">
        <f xml:space="preserve"> SUM(F17:F23)</f>
        <v>1.0000000000000002</v>
      </c>
      <c r="G24" s="23">
        <f xml:space="preserve"> SUM(G17:G23)</f>
        <v>78.817733990147815</v>
      </c>
      <c r="H24" s="23">
        <f t="shared" ref="H24:I24" si="5" xml:space="preserve"> SUM(H17:H23)</f>
        <v>11.05514507798841</v>
      </c>
      <c r="I24" s="23">
        <f t="shared" si="5"/>
        <v>7.1919358688994741</v>
      </c>
    </row>
    <row r="26" spans="1:13" ht="16.5" customHeight="1" x14ac:dyDescent="0.25">
      <c r="A26" s="19" t="s">
        <v>39</v>
      </c>
      <c r="B26" s="19"/>
      <c r="C26" s="19"/>
    </row>
    <row r="27" spans="1:13" x14ac:dyDescent="0.25">
      <c r="A27" s="15" t="s">
        <v>31</v>
      </c>
      <c r="B27" s="16">
        <v>6.5817627215000813</v>
      </c>
      <c r="C27" s="16" t="s">
        <v>25</v>
      </c>
      <c r="J27" s="18" t="s">
        <v>35</v>
      </c>
      <c r="K27" s="18" t="s">
        <v>36</v>
      </c>
      <c r="L27" s="18" t="s">
        <v>37</v>
      </c>
    </row>
    <row r="28" spans="1:13" x14ac:dyDescent="0.25">
      <c r="A28" s="15" t="s">
        <v>32</v>
      </c>
      <c r="B28" s="16">
        <v>2.7574173538721447</v>
      </c>
      <c r="C28" s="16" t="s">
        <v>25</v>
      </c>
      <c r="I28" s="17" t="s">
        <v>33</v>
      </c>
      <c r="J28" s="3">
        <f xml:space="preserve"> EXP(-(-22828+56.02*B13)/1.987/B13)</f>
        <v>1.4788237850626839E-3</v>
      </c>
      <c r="K28" s="3">
        <f xml:space="preserve"> PRODUCT(H17:H23)</f>
        <v>3.2026397200291237E-3</v>
      </c>
      <c r="L28" s="3">
        <v>1</v>
      </c>
      <c r="M28" s="24" t="s">
        <v>44</v>
      </c>
    </row>
    <row r="29" spans="1:13" x14ac:dyDescent="0.25">
      <c r="I29" s="17" t="s">
        <v>34</v>
      </c>
      <c r="J29" s="3">
        <f xml:space="preserve"> EXP(-(8514-7.71*B13)/1.987/B13)</f>
        <v>1.4929680039997966E-2</v>
      </c>
      <c r="K29" s="3">
        <f xml:space="preserve"> PRODUCT(I17:I23)</f>
        <v>1.4929680061759961E-2</v>
      </c>
      <c r="L29" s="3">
        <v>1</v>
      </c>
    </row>
    <row r="30" spans="1:13" x14ac:dyDescent="0.25">
      <c r="L30" s="14" t="s">
        <v>45</v>
      </c>
    </row>
    <row r="31" spans="1:13" x14ac:dyDescent="0.25">
      <c r="I31" s="24" t="s">
        <v>43</v>
      </c>
    </row>
    <row r="32" spans="1:13" x14ac:dyDescent="0.25">
      <c r="K32" t="s">
        <v>46</v>
      </c>
      <c r="L32">
        <f xml:space="preserve"> LN(J28)-LN(K28*L28)</f>
        <v>-0.77272835028105646</v>
      </c>
    </row>
    <row r="33" spans="11:12" x14ac:dyDescent="0.25">
      <c r="K33" t="s">
        <v>47</v>
      </c>
      <c r="L33">
        <f xml:space="preserve"> LN(J29) -LN(K29*L29)</f>
        <v>-1.4576331253124408E-9</v>
      </c>
    </row>
  </sheetData>
  <mergeCells count="2">
    <mergeCell ref="A1:J1"/>
    <mergeCell ref="A26:C26"/>
  </mergeCells>
  <phoneticPr fontId="10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porta</dc:creator>
  <cp:lastModifiedBy>Sina Ghanbari</cp:lastModifiedBy>
  <dcterms:created xsi:type="dcterms:W3CDTF">2021-09-27T17:06:30Z</dcterms:created>
  <dcterms:modified xsi:type="dcterms:W3CDTF">2024-03-04T11:21:35Z</dcterms:modified>
</cp:coreProperties>
</file>