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ina/Desktop/RFCAN/rfcan/inv/"/>
    </mc:Choice>
  </mc:AlternateContent>
  <xr:revisionPtr revIDLastSave="0" documentId="8_{60DE33DA-B30C-7D42-8369-40344927CB50}" xr6:coauthVersionLast="47" xr6:coauthVersionMax="47" xr10:uidLastSave="{00000000-0000-0000-0000-000000000000}"/>
  <bookViews>
    <workbookView xWindow="2300" yWindow="500" windowWidth="35960" windowHeight="28300" xr2:uid="{5CEBB106-7F0F-544B-A2D0-333EF0922D30}"/>
  </bookViews>
  <sheets>
    <sheet name="Inv-Brief-20iter" sheetId="1" r:id="rId1"/>
  </sheets>
  <definedNames>
    <definedName name="_xlchart.v1.0" hidden="1">'Inv-Brief-20iter'!$G$2:$G$39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2" i="1" a="1"/>
  <c r="L2" i="1" s="1"/>
  <c r="L40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2" i="1" a="1"/>
  <c r="O2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6" i="1" a="1"/>
  <c r="N36" i="1" s="1"/>
  <c r="N37" i="1" a="1"/>
  <c r="N37" i="1" s="1"/>
  <c r="N38" i="1" a="1"/>
  <c r="N38" i="1" s="1"/>
  <c r="N39" i="1" a="1"/>
  <c r="N39" i="1" s="1"/>
  <c r="N35" i="1" a="1"/>
  <c r="N35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2" i="1" a="1"/>
  <c r="K2" i="1" s="1"/>
  <c r="C52" i="1"/>
  <c r="D52" i="1" s="1"/>
  <c r="C53" i="1"/>
  <c r="D53" i="1" s="1"/>
  <c r="C54" i="1"/>
  <c r="D54" i="1" s="1"/>
  <c r="C51" i="1"/>
  <c r="D51" i="1" s="1"/>
  <c r="G58" i="1"/>
  <c r="G57" i="1"/>
  <c r="G56" i="1"/>
  <c r="G52" i="1"/>
  <c r="H52" i="1" s="1"/>
  <c r="G51" i="1"/>
  <c r="H51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I65" i="1" s="1"/>
  <c r="S31" i="1"/>
  <c r="S32" i="1"/>
  <c r="S33" i="1"/>
  <c r="S34" i="1"/>
  <c r="S35" i="1"/>
  <c r="S36" i="1"/>
  <c r="S37" i="1"/>
  <c r="S38" i="1"/>
  <c r="S39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H65" i="1" s="1"/>
  <c r="P31" i="1"/>
  <c r="P32" i="1"/>
  <c r="P33" i="1"/>
  <c r="P34" i="1"/>
  <c r="P35" i="1"/>
  <c r="P36" i="1"/>
  <c r="P37" i="1"/>
  <c r="P38" i="1"/>
  <c r="P39" i="1"/>
  <c r="P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G65" i="1" s="1"/>
  <c r="H31" i="1"/>
  <c r="H32" i="1"/>
  <c r="H33" i="1"/>
  <c r="H34" i="1"/>
  <c r="H35" i="1"/>
  <c r="H36" i="1"/>
  <c r="H37" i="1"/>
  <c r="H38" i="1"/>
  <c r="H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D41" i="1"/>
  <c r="C41" i="1"/>
  <c r="D40" i="1"/>
  <c r="C40" i="1"/>
  <c r="H2" i="1"/>
  <c r="V35" i="1" l="1"/>
  <c r="V27" i="1"/>
  <c r="V19" i="1"/>
  <c r="V11" i="1"/>
  <c r="V3" i="1"/>
  <c r="O40" i="1"/>
  <c r="R38" i="1"/>
  <c r="V37" i="1"/>
  <c r="V29" i="1"/>
  <c r="V21" i="1"/>
  <c r="V13" i="1"/>
  <c r="V5" i="1"/>
  <c r="R19" i="1"/>
  <c r="U39" i="1"/>
  <c r="U31" i="1"/>
  <c r="V36" i="1"/>
  <c r="V28" i="1"/>
  <c r="V20" i="1"/>
  <c r="V12" i="1"/>
  <c r="V4" i="1"/>
  <c r="N40" i="1"/>
  <c r="I40" i="1"/>
  <c r="V39" i="1"/>
  <c r="V31" i="1"/>
  <c r="V23" i="1"/>
  <c r="V15" i="1"/>
  <c r="V7" i="1"/>
  <c r="J36" i="1"/>
  <c r="J28" i="1"/>
  <c r="J20" i="1"/>
  <c r="J12" i="1"/>
  <c r="J4" i="1"/>
  <c r="V34" i="1"/>
  <c r="V26" i="1"/>
  <c r="V18" i="1"/>
  <c r="V10" i="1"/>
  <c r="U4" i="1"/>
  <c r="J35" i="1"/>
  <c r="J27" i="1"/>
  <c r="J19" i="1"/>
  <c r="J11" i="1"/>
  <c r="J3" i="1"/>
  <c r="K40" i="1"/>
  <c r="R10" i="1"/>
  <c r="R34" i="1"/>
  <c r="R26" i="1"/>
  <c r="R18" i="1"/>
  <c r="I62" i="1"/>
  <c r="U38" i="1"/>
  <c r="U30" i="1"/>
  <c r="U22" i="1"/>
  <c r="U14" i="1"/>
  <c r="U6" i="1"/>
  <c r="U5" i="1"/>
  <c r="K41" i="1"/>
  <c r="I41" i="1"/>
  <c r="V33" i="1"/>
  <c r="V9" i="1"/>
  <c r="V2" i="1"/>
  <c r="V32" i="1"/>
  <c r="V24" i="1"/>
  <c r="V16" i="1"/>
  <c r="V8" i="1"/>
  <c r="V17" i="1"/>
  <c r="V25" i="1"/>
  <c r="V22" i="1"/>
  <c r="V14" i="1"/>
  <c r="V6" i="1"/>
  <c r="J39" i="1"/>
  <c r="J31" i="1"/>
  <c r="J23" i="1"/>
  <c r="J15" i="1"/>
  <c r="J7" i="1"/>
  <c r="R30" i="1"/>
  <c r="U37" i="1"/>
  <c r="U21" i="1"/>
  <c r="U13" i="1"/>
  <c r="U35" i="1"/>
  <c r="U27" i="1"/>
  <c r="U19" i="1"/>
  <c r="U11" i="1"/>
  <c r="U3" i="1"/>
  <c r="H57" i="1"/>
  <c r="J38" i="1"/>
  <c r="J30" i="1"/>
  <c r="J22" i="1"/>
  <c r="J14" i="1"/>
  <c r="J6" i="1"/>
  <c r="R37" i="1"/>
  <c r="R21" i="1"/>
  <c r="R13" i="1"/>
  <c r="R5" i="1"/>
  <c r="I63" i="1"/>
  <c r="I64" i="1"/>
  <c r="U34" i="1"/>
  <c r="U26" i="1"/>
  <c r="U18" i="1"/>
  <c r="U10" i="1"/>
  <c r="G64" i="1"/>
  <c r="J37" i="1"/>
  <c r="J29" i="1"/>
  <c r="J21" i="1"/>
  <c r="J13" i="1"/>
  <c r="J5" i="1"/>
  <c r="J65" i="1"/>
  <c r="U33" i="1"/>
  <c r="U25" i="1"/>
  <c r="U17" i="1"/>
  <c r="U9" i="1"/>
  <c r="V38" i="1"/>
  <c r="V30" i="1"/>
  <c r="R35" i="1"/>
  <c r="R27" i="1"/>
  <c r="R11" i="1"/>
  <c r="R3" i="1"/>
  <c r="U2" i="1"/>
  <c r="U32" i="1"/>
  <c r="U24" i="1"/>
  <c r="U16" i="1"/>
  <c r="U8" i="1"/>
  <c r="J34" i="1"/>
  <c r="J26" i="1"/>
  <c r="J18" i="1"/>
  <c r="J10" i="1"/>
  <c r="U28" i="1"/>
  <c r="U20" i="1"/>
  <c r="U12" i="1"/>
  <c r="H64" i="1"/>
  <c r="J64" i="1" s="1"/>
  <c r="G62" i="1"/>
  <c r="J2" i="1"/>
  <c r="J32" i="1"/>
  <c r="J24" i="1"/>
  <c r="J16" i="1"/>
  <c r="J8" i="1"/>
  <c r="H62" i="1"/>
  <c r="R22" i="1"/>
  <c r="R14" i="1"/>
  <c r="R6" i="1"/>
  <c r="U36" i="1"/>
  <c r="R29" i="1"/>
  <c r="R28" i="1"/>
  <c r="R33" i="1"/>
  <c r="R25" i="1"/>
  <c r="R17" i="1"/>
  <c r="R9" i="1"/>
  <c r="U23" i="1"/>
  <c r="U15" i="1"/>
  <c r="U7" i="1"/>
  <c r="R36" i="1"/>
  <c r="R12" i="1"/>
  <c r="R2" i="1"/>
  <c r="R32" i="1"/>
  <c r="R24" i="1"/>
  <c r="R16" i="1"/>
  <c r="R8" i="1"/>
  <c r="H56" i="1"/>
  <c r="R20" i="1"/>
  <c r="G63" i="1"/>
  <c r="J33" i="1"/>
  <c r="J25" i="1"/>
  <c r="J17" i="1"/>
  <c r="J9" i="1"/>
  <c r="R39" i="1"/>
  <c r="R31" i="1"/>
  <c r="R23" i="1"/>
  <c r="R15" i="1"/>
  <c r="R7" i="1"/>
  <c r="P40" i="1"/>
  <c r="H41" i="1"/>
  <c r="R4" i="1"/>
  <c r="H58" i="1"/>
  <c r="H63" i="1"/>
  <c r="U29" i="1"/>
  <c r="S40" i="1"/>
  <c r="H40" i="1"/>
  <c r="P41" i="1"/>
  <c r="S41" i="1"/>
  <c r="J62" i="1" l="1"/>
  <c r="V41" i="1"/>
  <c r="J63" i="1"/>
  <c r="J40" i="1"/>
  <c r="J41" i="1"/>
  <c r="R40" i="1"/>
  <c r="U40" i="1"/>
  <c r="V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<sst xmlns="http://schemas.openxmlformats.org/spreadsheetml/2006/main" count="216" uniqueCount="133">
  <si>
    <t>station</t>
  </si>
  <si>
    <t>Zone</t>
  </si>
  <si>
    <t>lat</t>
  </si>
  <si>
    <t>lon</t>
  </si>
  <si>
    <t>SELECTED_MODEL</t>
  </si>
  <si>
    <t>DISTRIB</t>
  </si>
  <si>
    <t xml:space="preserve"> SIZE</t>
  </si>
  <si>
    <t>moho_avg</t>
  </si>
  <si>
    <t>moho_std</t>
  </si>
  <si>
    <t>vp%</t>
  </si>
  <si>
    <t>vs%</t>
  </si>
  <si>
    <t xml:space="preserve"> ERR2L</t>
  </si>
  <si>
    <t xml:space="preserve"> DEP2L1</t>
  </si>
  <si>
    <t xml:space="preserve"> DEN2L1</t>
  </si>
  <si>
    <t xml:space="preserve"> VP2L1</t>
  </si>
  <si>
    <t xml:space="preserve"> VS2L1</t>
  </si>
  <si>
    <t xml:space="preserve"> PLNG2L1</t>
  </si>
  <si>
    <t xml:space="preserve"> TRND2L1</t>
  </si>
  <si>
    <t xml:space="preserve"> ANIS2L1</t>
  </si>
  <si>
    <t xml:space="preserve"> DIP2L2</t>
  </si>
  <si>
    <t xml:space="preserve"> STRK2L2</t>
  </si>
  <si>
    <t xml:space="preserve">  ERR3L</t>
  </si>
  <si>
    <t xml:space="preserve"> DEP3L1</t>
  </si>
  <si>
    <t xml:space="preserve"> DEN3L1</t>
  </si>
  <si>
    <t xml:space="preserve"> VP3L1</t>
  </si>
  <si>
    <t xml:space="preserve"> VS3L1</t>
  </si>
  <si>
    <t xml:space="preserve"> DEP3L2</t>
  </si>
  <si>
    <t xml:space="preserve"> DEN3L2</t>
  </si>
  <si>
    <t xml:space="preserve"> VP3L2</t>
  </si>
  <si>
    <t xml:space="preserve"> VS3L2</t>
  </si>
  <si>
    <t xml:space="preserve"> DIP3L2</t>
  </si>
  <si>
    <t xml:space="preserve"> STRK3L2</t>
  </si>
  <si>
    <t xml:space="preserve"> PLNG3L2</t>
  </si>
  <si>
    <t xml:space="preserve"> TRND3L2</t>
  </si>
  <si>
    <t xml:space="preserve"> ANIS3L2</t>
  </si>
  <si>
    <t xml:space="preserve"> DIP3L3</t>
  </si>
  <si>
    <t xml:space="preserve"> STRK3L3</t>
  </si>
  <si>
    <t xml:space="preserve"> ERR4L</t>
  </si>
  <si>
    <t xml:space="preserve"> DEP4L1</t>
  </si>
  <si>
    <t xml:space="preserve"> DEN4L1</t>
  </si>
  <si>
    <t xml:space="preserve"> VP4L1</t>
  </si>
  <si>
    <t xml:space="preserve"> VS4L1</t>
  </si>
  <si>
    <t xml:space="preserve"> DEP4L2</t>
  </si>
  <si>
    <t xml:space="preserve"> DEN4L2</t>
  </si>
  <si>
    <t xml:space="preserve"> VP4L2</t>
  </si>
  <si>
    <t xml:space="preserve"> VS4L2</t>
  </si>
  <si>
    <t xml:space="preserve"> DIP4L2</t>
  </si>
  <si>
    <t xml:space="preserve"> STRK4L2</t>
  </si>
  <si>
    <t xml:space="preserve"> PLNG4L2</t>
  </si>
  <si>
    <t xml:space="preserve"> TRND4L2</t>
  </si>
  <si>
    <t xml:space="preserve"> ANIS4L2</t>
  </si>
  <si>
    <t xml:space="preserve"> DEP4L3</t>
  </si>
  <si>
    <t xml:space="preserve"> DEN4L3</t>
  </si>
  <si>
    <t xml:space="preserve"> VP4L3</t>
  </si>
  <si>
    <t xml:space="preserve"> VS4L3</t>
  </si>
  <si>
    <t xml:space="preserve"> DIP4L3</t>
  </si>
  <si>
    <t xml:space="preserve"> STRK4L3</t>
  </si>
  <si>
    <t xml:space="preserve"> PLNG4L3</t>
  </si>
  <si>
    <t xml:space="preserve"> TRND4L3</t>
  </si>
  <si>
    <t xml:space="preserve"> ANIS4L3</t>
  </si>
  <si>
    <t xml:space="preserve"> DIP4L4</t>
  </si>
  <si>
    <t xml:space="preserve"> STRK4L4</t>
  </si>
  <si>
    <t>AP3N</t>
  </si>
  <si>
    <t>Rae</t>
  </si>
  <si>
    <t>BAD</t>
  </si>
  <si>
    <t>ARVN</t>
  </si>
  <si>
    <t>Hearne</t>
  </si>
  <si>
    <t>AXF</t>
  </si>
  <si>
    <t>Northern</t>
  </si>
  <si>
    <t>BLKN</t>
  </si>
  <si>
    <t>GOOD</t>
  </si>
  <si>
    <t>BULN</t>
  </si>
  <si>
    <t>CNF</t>
  </si>
  <si>
    <t>CRLN</t>
  </si>
  <si>
    <t>CTSN</t>
  </si>
  <si>
    <t>DORN</t>
  </si>
  <si>
    <t>EUNU</t>
  </si>
  <si>
    <t>FCC</t>
  </si>
  <si>
    <t>GIFN</t>
  </si>
  <si>
    <t>IBFB</t>
  </si>
  <si>
    <t>IGLN</t>
  </si>
  <si>
    <t>ILON</t>
  </si>
  <si>
    <t>INUQ</t>
  </si>
  <si>
    <t>Superior</t>
  </si>
  <si>
    <t>JOSN</t>
  </si>
  <si>
    <t>KUGN</t>
  </si>
  <si>
    <t>LAIN</t>
  </si>
  <si>
    <t>MANN</t>
  </si>
  <si>
    <t>MARN</t>
  </si>
  <si>
    <t>MCF</t>
  </si>
  <si>
    <t>MCMN</t>
  </si>
  <si>
    <t>NOTN</t>
  </si>
  <si>
    <t>NUNN</t>
  </si>
  <si>
    <t>POIN</t>
  </si>
  <si>
    <t>QILN</t>
  </si>
  <si>
    <t>RES</t>
  </si>
  <si>
    <t>SAKN</t>
  </si>
  <si>
    <t>THO</t>
  </si>
  <si>
    <t>SEDN</t>
  </si>
  <si>
    <t>SHMN</t>
  </si>
  <si>
    <t>SHWN</t>
  </si>
  <si>
    <t>SMLN</t>
  </si>
  <si>
    <t>SRLN</t>
  </si>
  <si>
    <t>STLN</t>
  </si>
  <si>
    <t>TQF</t>
  </si>
  <si>
    <t>WAGN</t>
  </si>
  <si>
    <t>YRTN</t>
  </si>
  <si>
    <t>AVERAGE</t>
  </si>
  <si>
    <t>STDEV</t>
  </si>
  <si>
    <t>depth%</t>
  </si>
  <si>
    <t>vp_avg</t>
  </si>
  <si>
    <t>vp_std</t>
  </si>
  <si>
    <t>vs_avg</t>
  </si>
  <si>
    <t>vs_std</t>
  </si>
  <si>
    <t>Distribution</t>
  </si>
  <si>
    <t>Models</t>
  </si>
  <si>
    <t>2-layer</t>
  </si>
  <si>
    <t>3-layer</t>
  </si>
  <si>
    <t>4-layer</t>
  </si>
  <si>
    <t>#</t>
  </si>
  <si>
    <t>%</t>
  </si>
  <si>
    <t>Zones</t>
  </si>
  <si>
    <t>Region Info</t>
  </si>
  <si>
    <t>Moho</t>
  </si>
  <si>
    <t>Vp</t>
  </si>
  <si>
    <t>Vs</t>
  </si>
  <si>
    <t>Vp/Vs</t>
  </si>
  <si>
    <t>vp/vs</t>
  </si>
  <si>
    <t>Selected_Vp</t>
  </si>
  <si>
    <t>Anis</t>
  </si>
  <si>
    <t>Dip</t>
  </si>
  <si>
    <t>Selected_Vs</t>
  </si>
  <si>
    <t>SelectedVpVs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</si>
</sst>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2" fontId="0" fillId="33" borderId="0" xfId="0" applyNumberFormat="1" applyFill="1"/>
    <xf numFmtId="165" fontId="0" fillId="33" borderId="0" xfId="0" applyNumberFormat="1" applyFill="1"/>
    <xf numFmtId="1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0" fontId="0" fillId="34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9" fontId="0" fillId="35" borderId="0" xfId="43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7" borderId="0" xfId="43" applyNumberFormat="1" applyFont="1" applyFill="1" applyAlignment="1">
      <alignment horizontal="center"/>
    </xf>
    <xf numFmtId="0" fontId="20" fillId="37" borderId="0" xfId="0" applyFont="1" applyFill="1"/>
    <xf numFmtId="0" fontId="20" fillId="37" borderId="0" xfId="0" applyFont="1" applyFill="1" applyAlignment="1">
      <alignment horizontal="center"/>
    </xf>
    <xf numFmtId="2" fontId="0" fillId="37" borderId="0" xfId="0" applyNumberFormat="1" applyFill="1"/>
    <xf numFmtId="167" fontId="0" fillId="37" borderId="0" xfId="42" applyNumberFormat="1" applyFont="1" applyFill="1"/>
    <xf numFmtId="9" fontId="0" fillId="36" borderId="0" xfId="43" applyFont="1" applyFill="1" applyAlignment="1">
      <alignment horizontal="center"/>
    </xf>
    <xf numFmtId="2" fontId="0" fillId="36" borderId="0" xfId="0" applyNumberFormat="1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0" fontId="0" fillId="40" borderId="0" xfId="0" applyFill="1"/>
    <xf numFmtId="164" fontId="0" fillId="40" borderId="0" xfId="0" applyNumberFormat="1" applyFill="1"/>
    <xf numFmtId="1" fontId="0" fillId="40" borderId="0" xfId="0" applyNumberFormat="1" applyFill="1"/>
    <xf numFmtId="2" fontId="0" fillId="40" borderId="0" xfId="0" applyNumberFormat="1" applyFill="1"/>
    <xf numFmtId="167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Stations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Stations Size</a:t>
          </a:r>
        </a:p>
      </cx:txPr>
    </cx:title>
    <cx:plotArea>
      <cx:plotAreaRegion>
        <cx:series layoutId="clusteredColumn" uniqueId="{2A3C86AF-8A15-8044-A4A3-C4AC0CBF0530}">
          <cx:dataPt idx="1"/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45</xdr:row>
      <xdr:rowOff>63500</xdr:rowOff>
    </xdr:from>
    <xdr:to>
      <xdr:col>23</xdr:col>
      <xdr:colOff>88900</xdr:colOff>
      <xdr:row>58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A3EC13-0B89-D4FB-EBFB-E01CDA361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9207500"/>
              <a:ext cx="10229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8A22-43F4-1F44-BF9B-6A57854762C5}">
  <dimension ref="A1:BU65"/>
  <sheetViews>
    <sheetView tabSelected="1" workbookViewId="0">
      <selection activeCell="O1" sqref="O1"/>
    </sheetView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109</v>
      </c>
      <c r="K1" s="7" t="s">
        <v>128</v>
      </c>
      <c r="L1" s="7" t="s">
        <v>131</v>
      </c>
      <c r="M1" s="7" t="s">
        <v>132</v>
      </c>
      <c r="N1" s="7" t="s">
        <v>129</v>
      </c>
      <c r="O1" s="7" t="s">
        <v>130</v>
      </c>
      <c r="P1" s="7" t="s">
        <v>110</v>
      </c>
      <c r="Q1" s="7" t="s">
        <v>111</v>
      </c>
      <c r="R1" s="7" t="s">
        <v>9</v>
      </c>
      <c r="S1" s="7" t="s">
        <v>112</v>
      </c>
      <c r="T1" s="7" t="s">
        <v>113</v>
      </c>
      <c r="U1" s="7" t="s">
        <v>10</v>
      </c>
      <c r="V1" s="7" t="s">
        <v>127</v>
      </c>
      <c r="W1" s="8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s="24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s="26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</row>
    <row r="2" spans="1:73" x14ac:dyDescent="0.2">
      <c r="A2" t="s">
        <v>62</v>
      </c>
      <c r="B2" t="s">
        <v>63</v>
      </c>
      <c r="C2" s="4">
        <v>69.458600000000004</v>
      </c>
      <c r="D2" s="4">
        <v>-84.461600000000004</v>
      </c>
      <c r="E2">
        <v>3</v>
      </c>
      <c r="F2" t="s">
        <v>64</v>
      </c>
      <c r="G2">
        <v>7</v>
      </c>
      <c r="H2" s="3">
        <f>AVERAGE(X2,SUM(AH2,AL2), SUM(AX2,BB2,BK2))</f>
        <v>38819.173333333332</v>
      </c>
      <c r="I2" s="2">
        <f>STDEV(X2,SUM(AH2,AL2), SUM(AX2,BB2,BK2))</f>
        <v>1495.0906324478549</v>
      </c>
      <c r="J2" s="1">
        <f>I2/H2*100</f>
        <v>3.851423160431001</v>
      </c>
      <c r="K2" s="3" cm="1">
        <f t="array" ref="K2">_xlfn.IFS(E2=2,Z2, E2=3, SUM(AH2,AL2)/SUM(AH2/AJ2, AL2/AN2), E2=4, SUM(AX2,BB2,BK2)/SUM(AX2/AZ2,BB2/BD2,BK2/BM2))</f>
        <v>6301.1453276742805</v>
      </c>
      <c r="L2" s="3" cm="1">
        <f t="array" ref="L2">_xlfn.IFS(E2=2,AA2, E2=3, SUM(AH2,AL2)/SUM(AH2/AK2, AL2/AO2), E2=4, SUM(AX2,BB2,BK2)/SUM(AX2/BA2,BB2/BE2,BK2/BN2))</f>
        <v>3705.1080750958581</v>
      </c>
      <c r="M2" s="1">
        <f>K2/L2</f>
        <v>1.7006643800832335</v>
      </c>
      <c r="N2" s="2" cm="1">
        <f t="array" ref="N2">IF(F2="GOOD", _xlfn.IFS(E2=2,AD2, E2=3, AT2, E2=4, SUM(BB2*BJ2,BK2*BS2)/SUM(BB2,BK2)), 0)</f>
        <v>0</v>
      </c>
      <c r="O2" s="2" cm="1">
        <f t="array" ref="O2">IF(F2="GOOD", _xlfn.IFS(E2=2,AE2, E2=3, AU2, E2=4, SUM(BB2*BF2,BK2*BT2)/SUM(BB2,BK2)), 0)</f>
        <v>0</v>
      </c>
      <c r="P2" s="3">
        <f>AVERAGE(Z2, (AJ2*AH2+AN2*AL2)/SUM(AH2+AL2), (AZ2*AX2+BD2*BB2+BM2*BK2)/SUM(AX2,BB2,BK2))</f>
        <v>6492.1638387850335</v>
      </c>
      <c r="Q2" s="2">
        <f>STDEV(Z2, (AJ2*AH2+AN2*AL2)/SUM(AH2+AL2), (AZ2*AX2+BD2*BB2+BM2*BK2)/SUM(AX2,BB2,BK2))</f>
        <v>160.9023902581454</v>
      </c>
      <c r="R2" s="1">
        <f>Q2/P2*100</f>
        <v>2.4784092677528182</v>
      </c>
      <c r="S2" s="3">
        <f>AVERAGE(AA2, (AK2*AH2+AO2*AL2)/SUM(AH2+AL2), (BA2*AX2+BE2*BB2+BN2*BK2)/SUM(AX2,BB2,BK2))</f>
        <v>3670.5251683880183</v>
      </c>
      <c r="T2" s="2">
        <f>STDEV(AA2, (AK2*AH2+AO2*AL2)/SUM(AH2+AL2), (BA2*AX2+BE2*BB2+BN2*BK2)/SUM(AX2,BB2,BK2))</f>
        <v>196.55356864609323</v>
      </c>
      <c r="U2" s="1">
        <f>T2/S2*100</f>
        <v>5.3549167933484982</v>
      </c>
      <c r="V2" s="1">
        <f>P2/S2</f>
        <v>1.7687288714699625</v>
      </c>
      <c r="W2" s="23">
        <v>0.17</v>
      </c>
      <c r="X2" s="5">
        <v>40463.71</v>
      </c>
      <c r="Y2" s="5">
        <v>2840.71</v>
      </c>
      <c r="Z2" s="5">
        <v>6583.31</v>
      </c>
      <c r="AA2" s="5">
        <v>3845.87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25">
        <v>0.16</v>
      </c>
      <c r="AH2" s="5">
        <v>18341.55</v>
      </c>
      <c r="AI2" s="5">
        <v>2653.42</v>
      </c>
      <c r="AJ2" s="5">
        <v>6116.37</v>
      </c>
      <c r="AK2" s="5">
        <v>3606.15</v>
      </c>
      <c r="AL2" s="5">
        <v>20110.240000000002</v>
      </c>
      <c r="AM2" s="5">
        <v>2755.39</v>
      </c>
      <c r="AN2" s="5">
        <v>6479.68</v>
      </c>
      <c r="AO2" s="5">
        <v>3800.22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27">
        <v>0.17</v>
      </c>
      <c r="AX2" s="5">
        <v>9390.1299999999992</v>
      </c>
      <c r="AY2" s="5">
        <v>2282.61</v>
      </c>
      <c r="AZ2" s="5">
        <v>6145.41</v>
      </c>
      <c r="BA2" s="5">
        <v>3526.12</v>
      </c>
      <c r="BB2" s="5">
        <v>13758.73</v>
      </c>
      <c r="BC2" s="5">
        <v>2983.37</v>
      </c>
      <c r="BD2" s="5">
        <v>7372.08</v>
      </c>
      <c r="BE2" s="5">
        <v>3526.12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14393.16</v>
      </c>
      <c r="BL2" s="5">
        <v>3339.14</v>
      </c>
      <c r="BM2" s="5">
        <v>6124.1</v>
      </c>
      <c r="BN2" s="5">
        <v>3348.59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</row>
    <row r="3" spans="1:73" x14ac:dyDescent="0.2">
      <c r="A3" t="s">
        <v>65</v>
      </c>
      <c r="B3" t="s">
        <v>66</v>
      </c>
      <c r="C3" s="4">
        <v>61.0976</v>
      </c>
      <c r="D3" s="4">
        <v>-94.070099999999996</v>
      </c>
      <c r="E3">
        <v>3</v>
      </c>
      <c r="F3" t="s">
        <v>64</v>
      </c>
      <c r="G3">
        <v>6</v>
      </c>
      <c r="H3" s="3">
        <f t="shared" ref="H3:H39" si="0">AVERAGE(X3,SUM(AH3,AL3), SUM(AX3,BB3,BK3))</f>
        <v>40227.373333333329</v>
      </c>
      <c r="I3" s="2">
        <f t="shared" ref="I3:I39" si="1">STDEV(X3,SUM(AH3,AL3), SUM(AX3,BB3,BK3))</f>
        <v>3273.3668051309696</v>
      </c>
      <c r="J3" s="1">
        <f t="shared" ref="J3:J39" si="2">I3/H3*100</f>
        <v>8.1371626678358897</v>
      </c>
      <c r="K3" s="3" cm="1">
        <f t="array" ref="K3">_xlfn.IFS(E3=2,Z3, E3=3, SUM(AH3,AL3)/SUM(AH3/AJ3, AL3/AN3), E3=4, SUM(AX3,BB3,BK3)/SUM(AX3/AZ3,BB3/BD3,BK3/BM3))</f>
        <v>6162.6958894669251</v>
      </c>
      <c r="L3" s="3" cm="1">
        <f t="array" ref="L3">_xlfn.IFS(E3=2,AA3, E3=3, SUM(AH3,AL3)/SUM(AH3/AK3, AL3/AO3), E3=4, SUM(AX3,BB3,BK3)/SUM(AX3/BA3,BB3/BE3,BK3/BN3))</f>
        <v>3808.6387689453818</v>
      </c>
      <c r="M3" s="1">
        <f t="shared" ref="M3:M39" si="3">K3/L3</f>
        <v>1.6180835892644618</v>
      </c>
      <c r="N3" s="2" cm="1">
        <f t="array" ref="N3">IF(F3="GOOD", _xlfn.IFS(E3=2,AD3, E3=3, AT3, E3=4, SUM(BB3*BJ3,BK3*BS3)/SUM(BB3,BK3)), 0)</f>
        <v>0</v>
      </c>
      <c r="O3" s="2" cm="1">
        <f t="array" ref="O3">IF(F3="GOOD", _xlfn.IFS(E3=2,AE3, E3=3, AU3, E3=4, SUM(BB3*BF3,BK3*BT3)/SUM(BB3,BK3)), 0)</f>
        <v>0</v>
      </c>
      <c r="P3" s="3">
        <f t="shared" ref="P3:P39" si="4">AVERAGE(Z3, (AJ3*AH3+AN3*AL3)/SUM(AH3+AL3), (AZ3*AX3+BD3*BB3+BM3*BK3)/SUM(AX3,BB3,BK3))</f>
        <v>6351.0885292389185</v>
      </c>
      <c r="Q3" s="2">
        <f t="shared" ref="Q3:Q39" si="5">STDEV(Z3, (AJ3*AH3+AN3*AL3)/SUM(AH3+AL3), (AZ3*AX3+BD3*BB3+BM3*BK3)/SUM(AX3,BB3,BK3))</f>
        <v>220.94451233027766</v>
      </c>
      <c r="R3" s="1">
        <f t="shared" ref="R3:R39" si="6">Q3/P3*100</f>
        <v>3.4788447887807119</v>
      </c>
      <c r="S3" s="3">
        <f t="shared" ref="S3:S39" si="7">AVERAGE(AA3, (AK3*AH3+AO3*AL3)/SUM(AH3+AL3), (BA3*AX3+BE3*BB3+BN3*BK3)/SUM(AX3,BB3,BK3))</f>
        <v>3838.7705193387242</v>
      </c>
      <c r="T3" s="2">
        <f t="shared" ref="T3:T39" si="8">STDEV(AA3, (AK3*AH3+AO3*AL3)/SUM(AH3+AL3), (BA3*AX3+BE3*BB3+BN3*BK3)/SUM(AX3,BB3,BK3))</f>
        <v>247.25358003624203</v>
      </c>
      <c r="U3" s="1">
        <f t="shared" ref="U3:U39" si="9">T3/S3*100</f>
        <v>6.4409575615589159</v>
      </c>
      <c r="V3" s="1">
        <f t="shared" ref="V3:V39" si="10">P3/S3</f>
        <v>1.654459024639215</v>
      </c>
      <c r="W3" s="23">
        <v>0.17</v>
      </c>
      <c r="X3" s="5">
        <v>42810.5</v>
      </c>
      <c r="Y3" s="5">
        <v>2981.16</v>
      </c>
      <c r="Z3" s="5">
        <v>6279.28</v>
      </c>
      <c r="AA3" s="5">
        <v>4099.63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25">
        <v>0.16</v>
      </c>
      <c r="AH3" s="5">
        <v>32630.67</v>
      </c>
      <c r="AI3" s="5">
        <v>2611.5300000000002</v>
      </c>
      <c r="AJ3" s="5">
        <v>6028.23</v>
      </c>
      <c r="AK3" s="5">
        <v>3794.74</v>
      </c>
      <c r="AL3" s="5">
        <v>8694.81</v>
      </c>
      <c r="AM3" s="5">
        <v>2900.31</v>
      </c>
      <c r="AN3" s="5">
        <v>6725.72</v>
      </c>
      <c r="AO3" s="5">
        <v>3861.72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7">
        <v>0.17</v>
      </c>
      <c r="AX3" s="5">
        <v>8694.36</v>
      </c>
      <c r="AY3" s="5">
        <v>1897.73</v>
      </c>
      <c r="AZ3" s="5">
        <v>6163.79</v>
      </c>
      <c r="BA3" s="5">
        <v>3467.85</v>
      </c>
      <c r="BB3" s="5">
        <v>14466.96</v>
      </c>
      <c r="BC3" s="5">
        <v>2985.41</v>
      </c>
      <c r="BD3" s="5">
        <v>7380.49</v>
      </c>
      <c r="BE3" s="5">
        <v>3777.02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13384.82</v>
      </c>
      <c r="BL3" s="5">
        <v>3416.49</v>
      </c>
      <c r="BM3" s="5">
        <v>6037.04</v>
      </c>
      <c r="BN3" s="5">
        <v>3515.94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2">
      <c r="A4" t="s">
        <v>67</v>
      </c>
      <c r="B4" t="s">
        <v>68</v>
      </c>
      <c r="C4" s="4">
        <v>78.879000000000005</v>
      </c>
      <c r="D4" s="4">
        <v>-75.783000000000001</v>
      </c>
      <c r="E4">
        <v>2</v>
      </c>
      <c r="F4" t="s">
        <v>64</v>
      </c>
      <c r="G4">
        <v>2</v>
      </c>
      <c r="H4" s="3">
        <f t="shared" si="0"/>
        <v>32877.996666666666</v>
      </c>
      <c r="I4" s="2">
        <f t="shared" si="1"/>
        <v>1649.2502454853018</v>
      </c>
      <c r="J4" s="1">
        <f t="shared" si="2"/>
        <v>5.016273534565423</v>
      </c>
      <c r="K4" s="3" cm="1">
        <f t="array" ref="K4">_xlfn.IFS(E4=2,Z4, E4=3, SUM(AH4,AL4)/SUM(AH4/AJ4, AL4/AN4), E4=4, SUM(AX4,BB4,BK4)/SUM(AX4/AZ4,BB4/BD4,BK4/BM4))</f>
        <v>6883.31</v>
      </c>
      <c r="L4" s="3" cm="1">
        <f t="array" ref="L4">_xlfn.IFS(E4=2,AA4, E4=3, SUM(AH4,AL4)/SUM(AH4/AK4, AL4/AO4), E4=4, SUM(AX4,BB4,BK4)/SUM(AX4/BA4,BB4/BE4,BK4/BN4))</f>
        <v>4059</v>
      </c>
      <c r="M4" s="1">
        <f t="shared" si="3"/>
        <v>1.6958142399605816</v>
      </c>
      <c r="N4" s="2" cm="1">
        <f t="array" ref="N4">IF(F4="GOOD", _xlfn.IFS(E4=2,AD4, E4=3, AT4, E4=4, SUM(BB4*BJ4,BK4*BS4)/SUM(BB4,BK4)), 0)</f>
        <v>0</v>
      </c>
      <c r="O4" s="2" cm="1">
        <f t="array" ref="O4">IF(F4="GOOD", _xlfn.IFS(E4=2,AE4, E4=3, AU4, E4=4, SUM(BB4*BF4,BK4*BT4)/SUM(BB4,BK4)), 0)</f>
        <v>0</v>
      </c>
      <c r="P4" s="3">
        <f t="shared" si="4"/>
        <v>6858.4670150448555</v>
      </c>
      <c r="Q4" s="2">
        <f t="shared" si="5"/>
        <v>72.905902277028403</v>
      </c>
      <c r="R4" s="1">
        <f t="shared" si="6"/>
        <v>1.0630058016915547</v>
      </c>
      <c r="S4" s="3">
        <f t="shared" si="7"/>
        <v>3874.2692037958927</v>
      </c>
      <c r="T4" s="2">
        <f t="shared" si="8"/>
        <v>272.32587626018426</v>
      </c>
      <c r="U4" s="1">
        <f t="shared" si="9"/>
        <v>7.0290901828238352</v>
      </c>
      <c r="V4" s="1">
        <f t="shared" si="10"/>
        <v>1.7702608296617941</v>
      </c>
      <c r="W4" s="23">
        <v>0.13</v>
      </c>
      <c r="X4" s="5">
        <v>34035.06</v>
      </c>
      <c r="Y4" s="5">
        <v>2870.91</v>
      </c>
      <c r="Z4" s="5">
        <v>6883.31</v>
      </c>
      <c r="AA4" s="5">
        <v>4059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5">
        <v>0.13</v>
      </c>
      <c r="AH4" s="5">
        <v>7417.48</v>
      </c>
      <c r="AI4" s="5">
        <v>2247.0700000000002</v>
      </c>
      <c r="AJ4" s="5">
        <v>5963.76</v>
      </c>
      <c r="AK4" s="5">
        <v>3809.71</v>
      </c>
      <c r="AL4" s="5">
        <v>26191.919999999998</v>
      </c>
      <c r="AM4" s="5">
        <v>2806.76</v>
      </c>
      <c r="AN4" s="5">
        <v>7006.52</v>
      </c>
      <c r="AO4" s="5">
        <v>4056.82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27">
        <v>0.14000000000000001</v>
      </c>
      <c r="AX4" s="5">
        <v>6612.38</v>
      </c>
      <c r="AY4" s="5">
        <v>1923.94</v>
      </c>
      <c r="AZ4" s="5">
        <v>6379.27</v>
      </c>
      <c r="BA4" s="5">
        <v>3519.38</v>
      </c>
      <c r="BB4" s="5">
        <v>10595.66</v>
      </c>
      <c r="BC4" s="5">
        <v>2712.56</v>
      </c>
      <c r="BD4" s="5">
        <v>7183.47</v>
      </c>
      <c r="BE4" s="5">
        <v>3489.98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13781.49</v>
      </c>
      <c r="BL4" s="5">
        <v>3124.43</v>
      </c>
      <c r="BM4" s="5">
        <v>6967.22</v>
      </c>
      <c r="BN4" s="5">
        <v>3636.75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">
      <c r="A5" t="s">
        <v>69</v>
      </c>
      <c r="B5" t="s">
        <v>63</v>
      </c>
      <c r="C5" s="4">
        <v>64.3185</v>
      </c>
      <c r="D5" s="4">
        <v>-96.002399999999994</v>
      </c>
      <c r="E5">
        <v>4</v>
      </c>
      <c r="F5" t="s">
        <v>70</v>
      </c>
      <c r="G5">
        <v>28</v>
      </c>
      <c r="H5" s="3">
        <f t="shared" si="0"/>
        <v>34502.843508999998</v>
      </c>
      <c r="I5" s="2">
        <f t="shared" si="1"/>
        <v>1358.364395847565</v>
      </c>
      <c r="J5" s="1">
        <f t="shared" si="2"/>
        <v>3.9369636171964735</v>
      </c>
      <c r="K5" s="3" cm="1">
        <f t="array" ref="K5">_xlfn.IFS(E5=2,Z5, E5=3, SUM(AH5,AL5)/SUM(AH5/AJ5, AL5/AN5), E5=4, SUM(AX5,BB5,BK5)/SUM(AX5/AZ5,BB5/BD5,BK5/BM5))</f>
        <v>6549.1419722592382</v>
      </c>
      <c r="L5" s="3" cm="1">
        <f t="array" ref="L5">_xlfn.IFS(E5=2,AA5, E5=3, SUM(AH5,AL5)/SUM(AH5/AK5, AL5/AO5), E5=4, SUM(AX5,BB5,BK5)/SUM(AX5/BA5,BB5/BE5,BK5/BN5))</f>
        <v>3575.2642616889007</v>
      </c>
      <c r="M5" s="1">
        <f t="shared" si="3"/>
        <v>1.8317924194967123</v>
      </c>
      <c r="N5" s="2" cm="1">
        <f t="array" ref="N5">IF(F5="GOOD", _xlfn.IFS(E5=2,AD5, E5=3, AT5, E5=4, SUM(BB5*BJ5,BK5*BS5)/SUM(BB5,BK5)), 0)</f>
        <v>4.7971711609496657</v>
      </c>
      <c r="O5" s="2" cm="1">
        <f t="array" ref="O5">IF(F5="GOOD", _xlfn.IFS(E5=2,AE5, E5=3, AU5, E5=4, SUM(BB5*BF5,BK5*BT5)/SUM(BB5,BK5)), 0)</f>
        <v>4.1909211182919925</v>
      </c>
      <c r="P5" s="3">
        <f t="shared" si="4"/>
        <v>6683.9437859446143</v>
      </c>
      <c r="Q5" s="2">
        <f t="shared" si="5"/>
        <v>344.4344663453781</v>
      </c>
      <c r="R5" s="1">
        <f t="shared" si="6"/>
        <v>5.153162225416601</v>
      </c>
      <c r="S5" s="3">
        <f t="shared" si="7"/>
        <v>3746.4660966549741</v>
      </c>
      <c r="T5" s="2">
        <f t="shared" si="8"/>
        <v>137.12993608965172</v>
      </c>
      <c r="U5" s="1">
        <f t="shared" si="9"/>
        <v>3.6602476187383077</v>
      </c>
      <c r="V5" s="1">
        <f t="shared" si="10"/>
        <v>1.7840662676521648</v>
      </c>
      <c r="W5" s="23">
        <v>0.16</v>
      </c>
      <c r="X5" s="5">
        <v>35596.169479999997</v>
      </c>
      <c r="Y5" s="5">
        <v>2950.0800899999999</v>
      </c>
      <c r="Z5" s="5">
        <v>7073.4471780000003</v>
      </c>
      <c r="AA5" s="5">
        <v>3874.3639509999998</v>
      </c>
      <c r="AB5" s="5">
        <v>1.8461574629999999</v>
      </c>
      <c r="AC5" s="5">
        <v>183.51222749999999</v>
      </c>
      <c r="AD5" s="5">
        <v>0.41714303600000002</v>
      </c>
      <c r="AE5" s="5">
        <v>2.7759940759999999</v>
      </c>
      <c r="AF5" s="5">
        <v>344.35447850000003</v>
      </c>
      <c r="AG5" s="25">
        <v>0.16</v>
      </c>
      <c r="AH5" s="5">
        <v>21331.086309999999</v>
      </c>
      <c r="AI5" s="5">
        <v>2465.2259410000001</v>
      </c>
      <c r="AJ5" s="5">
        <v>5969.4076269999996</v>
      </c>
      <c r="AK5" s="5">
        <v>3855.3491939999999</v>
      </c>
      <c r="AL5" s="5">
        <v>13599.07192</v>
      </c>
      <c r="AM5" s="5">
        <v>2967.6907329999999</v>
      </c>
      <c r="AN5" s="5">
        <v>7125.6219030000002</v>
      </c>
      <c r="AO5" s="5">
        <v>3619.0790659999998</v>
      </c>
      <c r="AP5" s="5">
        <v>4.7058313289999996</v>
      </c>
      <c r="AQ5" s="5">
        <v>163.6907171</v>
      </c>
      <c r="AR5" s="5">
        <v>30.13953098</v>
      </c>
      <c r="AS5" s="5">
        <v>109.40892030000001</v>
      </c>
      <c r="AT5" s="5">
        <v>4.1928779829999998</v>
      </c>
      <c r="AU5" s="5">
        <v>3.6178380969999999</v>
      </c>
      <c r="AV5" s="5">
        <v>28.894109830000001</v>
      </c>
      <c r="AW5" s="27">
        <v>0.14000000000000001</v>
      </c>
      <c r="AX5" s="5">
        <v>7925.4430069999999</v>
      </c>
      <c r="AY5" s="5">
        <v>2322.0374080000001</v>
      </c>
      <c r="AZ5" s="5">
        <v>6321.7410159999999</v>
      </c>
      <c r="BA5" s="5">
        <v>3518.4308339999998</v>
      </c>
      <c r="BB5" s="5">
        <v>12665.50137</v>
      </c>
      <c r="BC5" s="5">
        <v>2591.4376050000001</v>
      </c>
      <c r="BD5" s="5">
        <v>6387.8265240000001</v>
      </c>
      <c r="BE5" s="5">
        <v>3976.9242039999999</v>
      </c>
      <c r="BF5" s="5">
        <v>3.491244853</v>
      </c>
      <c r="BG5" s="5">
        <v>285.70257830000003</v>
      </c>
      <c r="BH5" s="5">
        <v>12.814690260000001</v>
      </c>
      <c r="BI5" s="5">
        <v>35.426827070000002</v>
      </c>
      <c r="BJ5" s="5">
        <v>5.9554254740000001</v>
      </c>
      <c r="BK5" s="5">
        <v>12391.25844</v>
      </c>
      <c r="BL5" s="5">
        <v>3395.742514</v>
      </c>
      <c r="BM5" s="5">
        <v>6885.2791120000002</v>
      </c>
      <c r="BN5" s="5">
        <v>3271.3510930000002</v>
      </c>
      <c r="BO5" s="5">
        <v>3.6530356859999999</v>
      </c>
      <c r="BP5" s="5">
        <v>138.03647090000001</v>
      </c>
      <c r="BQ5" s="5">
        <v>8.0402581630000007</v>
      </c>
      <c r="BR5" s="5">
        <v>116.15480030000001</v>
      </c>
      <c r="BS5" s="5">
        <v>3.6132824010000002</v>
      </c>
      <c r="BT5" s="5">
        <v>4.9060825960000001</v>
      </c>
      <c r="BU5" s="5">
        <v>320.54351250000002</v>
      </c>
    </row>
    <row r="6" spans="1:73" x14ac:dyDescent="0.2">
      <c r="A6" t="s">
        <v>71</v>
      </c>
      <c r="B6" t="s">
        <v>63</v>
      </c>
      <c r="C6" s="4">
        <v>66.397099999999995</v>
      </c>
      <c r="D6" s="4">
        <v>-93.125200000000007</v>
      </c>
      <c r="E6">
        <v>4</v>
      </c>
      <c r="F6" t="s">
        <v>70</v>
      </c>
      <c r="G6">
        <v>5</v>
      </c>
      <c r="H6" s="3">
        <f t="shared" si="0"/>
        <v>37238.675261000004</v>
      </c>
      <c r="I6" s="2">
        <f t="shared" si="1"/>
        <v>2847.4670608011588</v>
      </c>
      <c r="J6" s="1">
        <f t="shared" si="2"/>
        <v>7.646531571930824</v>
      </c>
      <c r="K6" s="3" cm="1">
        <f t="array" ref="K6">_xlfn.IFS(E6=2,Z6, E6=3, SUM(AH6,AL6)/SUM(AH6/AJ6, AL6/AN6), E6=4, SUM(AX6,BB6,BK6)/SUM(AX6/AZ6,BB6/BD6,BK6/BM6))</f>
        <v>6317.177519603465</v>
      </c>
      <c r="L6" s="3" cm="1">
        <f t="array" ref="L6">_xlfn.IFS(E6=2,AA6, E6=3, SUM(AH6,AL6)/SUM(AH6/AK6, AL6/AO6), E6=4, SUM(AX6,BB6,BK6)/SUM(AX6/BA6,BB6/BE6,BK6/BN6))</f>
        <v>3495.0959056820184</v>
      </c>
      <c r="M6" s="1">
        <f t="shared" si="3"/>
        <v>1.8074403936480128</v>
      </c>
      <c r="N6" s="2" cm="1">
        <f t="array" ref="N6">IF(F6="GOOD", _xlfn.IFS(E6=2,AD6, E6=3, AT6, E6=4, SUM(BB6*BJ6,BK6*BS6)/SUM(BB6,BK6)), 0)</f>
        <v>4.8222002140189026</v>
      </c>
      <c r="O6" s="2" cm="1">
        <f t="array" ref="O6">IF(F6="GOOD", _xlfn.IFS(E6=2,AE6, E6=3, AU6, E6=4, SUM(BB6*BF6,BK6*BT6)/SUM(BB6,BK6)), 0)</f>
        <v>2.761090472278231</v>
      </c>
      <c r="P6" s="3">
        <f t="shared" si="4"/>
        <v>6385.0529785133231</v>
      </c>
      <c r="Q6" s="2">
        <f t="shared" si="5"/>
        <v>150.62620996639373</v>
      </c>
      <c r="R6" s="1">
        <f t="shared" si="6"/>
        <v>2.3590440122153078</v>
      </c>
      <c r="S6" s="3">
        <f t="shared" si="7"/>
        <v>3801.8841608115958</v>
      </c>
      <c r="T6" s="2">
        <f t="shared" si="8"/>
        <v>260.80421430135635</v>
      </c>
      <c r="U6" s="1">
        <f t="shared" si="9"/>
        <v>6.8598674570264109</v>
      </c>
      <c r="V6" s="1">
        <f t="shared" si="10"/>
        <v>1.6794443776925316</v>
      </c>
      <c r="W6" s="23">
        <v>0.13</v>
      </c>
      <c r="X6" s="5">
        <v>39769.665119999998</v>
      </c>
      <c r="Y6" s="5">
        <v>2950.11112</v>
      </c>
      <c r="Z6" s="5">
        <v>6557.4724850000002</v>
      </c>
      <c r="AA6" s="5">
        <v>4030.904442</v>
      </c>
      <c r="AB6" s="5">
        <v>37.706823030000002</v>
      </c>
      <c r="AC6" s="5">
        <v>67.674772610000005</v>
      </c>
      <c r="AD6" s="5">
        <v>6.0044719510000002</v>
      </c>
      <c r="AE6" s="5">
        <v>1.9521825660000001</v>
      </c>
      <c r="AF6" s="5">
        <v>51.091839620000002</v>
      </c>
      <c r="AG6" s="25">
        <v>0.13</v>
      </c>
      <c r="AH6" s="5">
        <v>6372.5168080000003</v>
      </c>
      <c r="AI6" s="5">
        <v>2832.5623959999998</v>
      </c>
      <c r="AJ6" s="5">
        <v>6149.5841909999999</v>
      </c>
      <c r="AK6" s="5">
        <v>3677.41617</v>
      </c>
      <c r="AL6" s="5">
        <v>31418.254349999999</v>
      </c>
      <c r="AM6" s="5">
        <v>2849.0097510000001</v>
      </c>
      <c r="AN6" s="5">
        <v>6305.3057470000003</v>
      </c>
      <c r="AO6" s="5">
        <v>3893.0987919999998</v>
      </c>
      <c r="AP6" s="5">
        <v>5.51578035</v>
      </c>
      <c r="AQ6" s="5">
        <v>278.65483760000001</v>
      </c>
      <c r="AR6" s="5">
        <v>37.172187209999997</v>
      </c>
      <c r="AS6" s="5">
        <v>67.546190100000004</v>
      </c>
      <c r="AT6" s="5">
        <v>2.547099888</v>
      </c>
      <c r="AU6" s="5">
        <v>0.74005462099999997</v>
      </c>
      <c r="AV6" s="5">
        <v>105.0369749</v>
      </c>
      <c r="AW6" s="27">
        <v>0.11</v>
      </c>
      <c r="AX6" s="5">
        <v>8126.0600549999999</v>
      </c>
      <c r="AY6" s="5">
        <v>2261.5645829999999</v>
      </c>
      <c r="AZ6" s="5">
        <v>6209.9990310000003</v>
      </c>
      <c r="BA6" s="5">
        <v>3561.3814809999999</v>
      </c>
      <c r="BB6" s="5">
        <v>11816.439179999999</v>
      </c>
      <c r="BC6" s="5">
        <v>2643.9154880000001</v>
      </c>
      <c r="BD6" s="5">
        <v>6446.6754209999999</v>
      </c>
      <c r="BE6" s="5">
        <v>3860.5870880000002</v>
      </c>
      <c r="BF6" s="5">
        <v>5.5791989549999998</v>
      </c>
      <c r="BG6" s="5">
        <v>276.38123890000003</v>
      </c>
      <c r="BH6" s="5">
        <v>19.772203139999998</v>
      </c>
      <c r="BI6" s="5">
        <v>41.870431740000001</v>
      </c>
      <c r="BJ6" s="5">
        <v>5.373789403</v>
      </c>
      <c r="BK6" s="5">
        <v>14213.090270000001</v>
      </c>
      <c r="BL6" s="5">
        <v>3341.3885610000002</v>
      </c>
      <c r="BM6" s="5">
        <v>6274.3063229999998</v>
      </c>
      <c r="BN6" s="5">
        <v>3208.4240519999998</v>
      </c>
      <c r="BO6" s="5">
        <v>6.226492693</v>
      </c>
      <c r="BP6" s="5">
        <v>14.88873656</v>
      </c>
      <c r="BQ6" s="5">
        <v>3.9135521130000002</v>
      </c>
      <c r="BR6" s="5">
        <v>134.46109530000001</v>
      </c>
      <c r="BS6" s="5">
        <v>4.3636215390000004</v>
      </c>
      <c r="BT6" s="5">
        <v>0.41817933499999999</v>
      </c>
      <c r="BU6" s="5">
        <v>85.704326960000003</v>
      </c>
    </row>
    <row r="7" spans="1:73" x14ac:dyDescent="0.2">
      <c r="A7" t="s">
        <v>72</v>
      </c>
      <c r="B7" t="s">
        <v>68</v>
      </c>
      <c r="C7" s="4">
        <v>79.656670000000005</v>
      </c>
      <c r="D7" s="4">
        <v>-80.778328000000002</v>
      </c>
      <c r="E7">
        <v>4</v>
      </c>
      <c r="F7" t="s">
        <v>70</v>
      </c>
      <c r="G7">
        <v>5</v>
      </c>
      <c r="H7" s="3">
        <f t="shared" si="0"/>
        <v>30619.358418</v>
      </c>
      <c r="I7" s="2">
        <f t="shared" si="1"/>
        <v>1010.1765618236627</v>
      </c>
      <c r="J7" s="1">
        <f t="shared" si="2"/>
        <v>3.2991434635345493</v>
      </c>
      <c r="K7" s="3" cm="1">
        <f t="array" ref="K7">_xlfn.IFS(E7=2,Z7, E7=3, SUM(AH7,AL7)/SUM(AH7/AJ7, AL7/AN7), E7=4, SUM(AX7,BB7,BK7)/SUM(AX7/AZ7,BB7/BD7,BK7/BM7))</f>
        <v>6689.9834617949173</v>
      </c>
      <c r="L7" s="3" cm="1">
        <f t="array" ref="L7">_xlfn.IFS(E7=2,AA7, E7=3, SUM(AH7,AL7)/SUM(AH7/AK7, AL7/AO7), E7=4, SUM(AX7,BB7,BK7)/SUM(AX7/BA7,BB7/BE7,BK7/BN7))</f>
        <v>3705.4381016732841</v>
      </c>
      <c r="M7" s="1">
        <f t="shared" si="3"/>
        <v>1.8054500650743259</v>
      </c>
      <c r="N7" s="2" cm="1">
        <f t="array" ref="N7">IF(F7="GOOD", _xlfn.IFS(E7=2,AD7, E7=3, AT7, E7=4, SUM(BB7*BJ7,BK7*BS7)/SUM(BB7,BK7)), 0)</f>
        <v>4.7999592993191049</v>
      </c>
      <c r="O7" s="2" cm="1">
        <f t="array" ref="O7">IF(F7="GOOD", _xlfn.IFS(E7=2,AE7, E7=3, AU7, E7=4, SUM(BB7*BF7,BK7*BT7)/SUM(BB7,BK7)), 0)</f>
        <v>4.4083581803769096</v>
      </c>
      <c r="P7" s="3">
        <f t="shared" si="4"/>
        <v>6476.1314128647091</v>
      </c>
      <c r="Q7" s="2">
        <f t="shared" si="5"/>
        <v>294.48069069409524</v>
      </c>
      <c r="R7" s="1">
        <f t="shared" si="6"/>
        <v>4.5471697827056925</v>
      </c>
      <c r="S7" s="3">
        <f t="shared" si="7"/>
        <v>3831.1956535381819</v>
      </c>
      <c r="T7" s="2">
        <f t="shared" si="8"/>
        <v>110.37035556655508</v>
      </c>
      <c r="U7" s="1">
        <f t="shared" si="9"/>
        <v>2.8808331797052955</v>
      </c>
      <c r="V7" s="1">
        <f t="shared" si="10"/>
        <v>1.6903682292716842</v>
      </c>
      <c r="W7" s="23">
        <v>0.23</v>
      </c>
      <c r="X7" s="5">
        <v>31785.747189999998</v>
      </c>
      <c r="Y7" s="5">
        <v>2980.8874540000002</v>
      </c>
      <c r="Z7" s="5">
        <v>6151.7910469999997</v>
      </c>
      <c r="AA7" s="5">
        <v>3924.7604700000002</v>
      </c>
      <c r="AB7" s="5">
        <v>42.60611557</v>
      </c>
      <c r="AC7" s="5">
        <v>183.45780070000001</v>
      </c>
      <c r="AD7" s="5">
        <v>7.4652995820000001</v>
      </c>
      <c r="AE7" s="5">
        <v>5.2026567630000002</v>
      </c>
      <c r="AF7" s="5">
        <v>88.218260819999998</v>
      </c>
      <c r="AG7" s="25">
        <v>0.18</v>
      </c>
      <c r="AH7" s="5">
        <v>17901.84086</v>
      </c>
      <c r="AI7" s="5">
        <v>1994.079078</v>
      </c>
      <c r="AJ7" s="5">
        <v>6768.2288150000004</v>
      </c>
      <c r="AK7" s="5">
        <v>3839.4178590000001</v>
      </c>
      <c r="AL7" s="5">
        <v>12123.85367</v>
      </c>
      <c r="AM7" s="5">
        <v>2865.2354650000002</v>
      </c>
      <c r="AN7" s="5">
        <v>6227.4285650000002</v>
      </c>
      <c r="AO7" s="5">
        <v>3888.7866410000001</v>
      </c>
      <c r="AP7" s="5">
        <v>3.7163937749999998</v>
      </c>
      <c r="AQ7" s="5">
        <v>282.05607309999999</v>
      </c>
      <c r="AR7" s="5">
        <v>39.652297179999998</v>
      </c>
      <c r="AS7" s="5">
        <v>334.67798449999998</v>
      </c>
      <c r="AT7" s="5">
        <v>3.76556662</v>
      </c>
      <c r="AU7" s="5">
        <v>0.595993141</v>
      </c>
      <c r="AV7" s="5">
        <v>234.87570650000001</v>
      </c>
      <c r="AW7" s="27">
        <v>0.16</v>
      </c>
      <c r="AX7" s="5">
        <v>8277.7065050000001</v>
      </c>
      <c r="AY7" s="5">
        <v>1552.265384</v>
      </c>
      <c r="AZ7" s="5">
        <v>5970.4092209999999</v>
      </c>
      <c r="BA7" s="5">
        <v>3526.8845019999999</v>
      </c>
      <c r="BB7" s="5">
        <v>8509.7623889999995</v>
      </c>
      <c r="BC7" s="5">
        <v>2694.1074560000002</v>
      </c>
      <c r="BD7" s="5">
        <v>6833.2137860000003</v>
      </c>
      <c r="BE7" s="5">
        <v>3844.83167</v>
      </c>
      <c r="BF7" s="5">
        <v>2.9248462210000001</v>
      </c>
      <c r="BG7" s="5">
        <v>197.28790799999999</v>
      </c>
      <c r="BH7" s="5">
        <v>10.77988968</v>
      </c>
      <c r="BI7" s="5">
        <v>269.95417040000001</v>
      </c>
      <c r="BJ7" s="5">
        <v>6.3740908210000002</v>
      </c>
      <c r="BK7" s="5">
        <v>13259.164640000001</v>
      </c>
      <c r="BL7" s="5">
        <v>3453.9476629999999</v>
      </c>
      <c r="BM7" s="5">
        <v>7130.5830269999997</v>
      </c>
      <c r="BN7" s="5">
        <v>3736.592748</v>
      </c>
      <c r="BO7" s="5">
        <v>7.7939408239999999</v>
      </c>
      <c r="BP7" s="5">
        <v>278.79334019999999</v>
      </c>
      <c r="BQ7" s="5">
        <v>29.278487890000001</v>
      </c>
      <c r="BR7" s="5">
        <v>350.77919609999998</v>
      </c>
      <c r="BS7" s="5">
        <v>3.7896780649999999</v>
      </c>
      <c r="BT7" s="5">
        <v>5.3604795709999999</v>
      </c>
      <c r="BU7" s="5">
        <v>184.00352849999999</v>
      </c>
    </row>
    <row r="8" spans="1:73" x14ac:dyDescent="0.2">
      <c r="A8" t="s">
        <v>73</v>
      </c>
      <c r="B8" t="s">
        <v>66</v>
      </c>
      <c r="C8" s="4">
        <v>64.188796999999994</v>
      </c>
      <c r="D8" s="4">
        <v>-83.347831999999997</v>
      </c>
      <c r="E8">
        <v>3</v>
      </c>
      <c r="F8" t="s">
        <v>64</v>
      </c>
      <c r="G8">
        <v>20</v>
      </c>
      <c r="H8" s="3">
        <f t="shared" si="0"/>
        <v>34553.418754000006</v>
      </c>
      <c r="I8" s="2">
        <f t="shared" si="1"/>
        <v>1183.8304429528389</v>
      </c>
      <c r="J8" s="1">
        <f t="shared" si="2"/>
        <v>3.4260877378907555</v>
      </c>
      <c r="K8" s="3" cm="1">
        <f t="array" ref="K8">_xlfn.IFS(E8=2,Z8, E8=3, SUM(AH8,AL8)/SUM(AH8/AJ8, AL8/AN8), E8=4, SUM(AX8,BB8,BK8)/SUM(AX8/AZ8,BB8/BD8,BK8/BM8))</f>
        <v>6958.9318820451062</v>
      </c>
      <c r="L8" s="3" cm="1">
        <f t="array" ref="L8">_xlfn.IFS(E8=2,AA8, E8=3, SUM(AH8,AL8)/SUM(AH8/AK8, AL8/AO8), E8=4, SUM(AX8,BB8,BK8)/SUM(AX8/BA8,BB8/BE8,BK8/BN8))</f>
        <v>3622.2118148655109</v>
      </c>
      <c r="M8" s="1">
        <f t="shared" si="3"/>
        <v>1.9211830333846682</v>
      </c>
      <c r="N8" s="2" cm="1">
        <f t="array" ref="N8">IF(F8="GOOD", _xlfn.IFS(E8=2,AD8, E8=3, AT8, E8=4, SUM(BB8*BJ8,BK8*BS8)/SUM(BB8,BK8)), 0)</f>
        <v>0</v>
      </c>
      <c r="O8" s="2" cm="1">
        <f t="array" ref="O8">IF(F8="GOOD", _xlfn.IFS(E8=2,AE8, E8=3, AU8, E8=4, SUM(BB8*BF8,BK8*BT8)/SUM(BB8,BK8)), 0)</f>
        <v>0</v>
      </c>
      <c r="P8" s="3">
        <f t="shared" si="4"/>
        <v>6800.2682672456067</v>
      </c>
      <c r="Q8" s="2">
        <f t="shared" si="5"/>
        <v>143.64364329537145</v>
      </c>
      <c r="R8" s="1">
        <f t="shared" si="6"/>
        <v>2.1123231856491618</v>
      </c>
      <c r="S8" s="3">
        <f t="shared" si="7"/>
        <v>3681.6983967021865</v>
      </c>
      <c r="T8" s="2">
        <f t="shared" si="8"/>
        <v>202.73521512501975</v>
      </c>
      <c r="U8" s="1">
        <f t="shared" si="9"/>
        <v>5.5065677108862605</v>
      </c>
      <c r="V8" s="1">
        <f t="shared" si="10"/>
        <v>1.8470465351906125</v>
      </c>
      <c r="W8" s="23">
        <v>0.17</v>
      </c>
      <c r="X8" s="5">
        <v>35431.78</v>
      </c>
      <c r="Y8" s="5">
        <v>2893.9</v>
      </c>
      <c r="Z8" s="5">
        <v>6698.1</v>
      </c>
      <c r="AA8" s="5">
        <v>3907.52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25">
        <v>0.17</v>
      </c>
      <c r="AH8" s="5">
        <v>10181.69</v>
      </c>
      <c r="AI8" s="5">
        <v>1920.19</v>
      </c>
      <c r="AJ8" s="5">
        <v>6660.63</v>
      </c>
      <c r="AK8" s="5">
        <v>3613.73</v>
      </c>
      <c r="AL8" s="5">
        <v>24839.64</v>
      </c>
      <c r="AM8" s="5">
        <v>2997.26</v>
      </c>
      <c r="AN8" s="5">
        <v>7089.07</v>
      </c>
      <c r="AO8" s="5">
        <v>3625.7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27">
        <v>0.17</v>
      </c>
      <c r="AX8" s="5">
        <v>10765.86924</v>
      </c>
      <c r="AY8" s="5">
        <v>2128.8817749999998</v>
      </c>
      <c r="AZ8" s="5">
        <v>6280.5434299999997</v>
      </c>
      <c r="BA8" s="5">
        <v>3381.0337159999999</v>
      </c>
      <c r="BB8" s="5">
        <v>13549.5345</v>
      </c>
      <c r="BC8" s="5">
        <v>2881.58914</v>
      </c>
      <c r="BD8" s="5">
        <v>6876.0540190000002</v>
      </c>
      <c r="BE8" s="5">
        <v>3349.7535809999999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8891.7425220000005</v>
      </c>
      <c r="BL8" s="5">
        <v>2975.8070440000001</v>
      </c>
      <c r="BM8" s="5">
        <v>7082.2301470000002</v>
      </c>
      <c r="BN8" s="5">
        <v>3930.3371470000002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2">
      <c r="A9" t="s">
        <v>74</v>
      </c>
      <c r="B9" t="s">
        <v>66</v>
      </c>
      <c r="C9" s="4">
        <v>62.851799</v>
      </c>
      <c r="D9" s="4">
        <v>-82.484641999999994</v>
      </c>
      <c r="E9">
        <v>3</v>
      </c>
      <c r="F9" t="s">
        <v>70</v>
      </c>
      <c r="G9">
        <v>14</v>
      </c>
      <c r="H9" s="3">
        <f t="shared" si="0"/>
        <v>36944.067036666667</v>
      </c>
      <c r="I9" s="2">
        <f t="shared" si="1"/>
        <v>1339.0678973742217</v>
      </c>
      <c r="J9" s="1">
        <f t="shared" si="2"/>
        <v>3.6245817117135712</v>
      </c>
      <c r="K9" s="3" cm="1">
        <f t="array" ref="K9">_xlfn.IFS(E9=2,Z9, E9=3, SUM(AH9,AL9)/SUM(AH9/AJ9, AL9/AN9), E9=4, SUM(AX9,BB9,BK9)/SUM(AX9/AZ9,BB9/BD9,BK9/BM9))</f>
        <v>6373.4357202114943</v>
      </c>
      <c r="L9" s="3" cm="1">
        <f t="array" ref="L9">_xlfn.IFS(E9=2,AA9, E9=3, SUM(AH9,AL9)/SUM(AH9/AK9, AL9/AO9), E9=4, SUM(AX9,BB9,BK9)/SUM(AX9/BA9,BB9/BE9,BK9/BN9))</f>
        <v>3879.9735112848534</v>
      </c>
      <c r="M9" s="1">
        <f t="shared" si="3"/>
        <v>1.6426492865671474</v>
      </c>
      <c r="N9" s="2" cm="1">
        <f t="array" ref="N9">IF(F9="GOOD", _xlfn.IFS(E9=2,AD9, E9=3, AT9, E9=4, SUM(BB9*BJ9,BK9*BS9)/SUM(BB9,BK9)), 0)</f>
        <v>2.3551053980000001</v>
      </c>
      <c r="O9" s="2" cm="1">
        <f t="array" ref="O9">IF(F9="GOOD", _xlfn.IFS(E9=2,AE9, E9=3, AU9, E9=4, SUM(BB9*BF9,BK9*BT9)/SUM(BB9,BK9)), 0)</f>
        <v>0.890223981</v>
      </c>
      <c r="P9" s="3">
        <f t="shared" si="4"/>
        <v>6638.6794813204351</v>
      </c>
      <c r="Q9" s="2">
        <f t="shared" si="5"/>
        <v>561.20377376774081</v>
      </c>
      <c r="R9" s="1">
        <f t="shared" si="6"/>
        <v>8.4535452471658896</v>
      </c>
      <c r="S9" s="3">
        <f t="shared" si="7"/>
        <v>3812.4512212752975</v>
      </c>
      <c r="T9" s="2">
        <f t="shared" si="8"/>
        <v>164.06114119391566</v>
      </c>
      <c r="U9" s="1">
        <f t="shared" si="9"/>
        <v>4.3032981059108693</v>
      </c>
      <c r="V9" s="1">
        <f t="shared" si="10"/>
        <v>1.7413152578250537</v>
      </c>
      <c r="W9" s="23">
        <v>0.16</v>
      </c>
      <c r="X9" s="5">
        <v>38130.334329999998</v>
      </c>
      <c r="Y9" s="5">
        <v>2977.164878</v>
      </c>
      <c r="Z9" s="5">
        <v>7275.9825510000001</v>
      </c>
      <c r="AA9" s="5">
        <v>3931.9613429999999</v>
      </c>
      <c r="AB9" s="5">
        <v>5.1165127210000003</v>
      </c>
      <c r="AC9" s="5">
        <v>234.81306839999999</v>
      </c>
      <c r="AD9" s="5">
        <v>3.2353250560000002</v>
      </c>
      <c r="AE9" s="5">
        <v>7.7494543699999996</v>
      </c>
      <c r="AF9" s="5">
        <v>67.335795239999996</v>
      </c>
      <c r="AG9" s="25">
        <v>0.14000000000000001</v>
      </c>
      <c r="AH9" s="5">
        <v>26786.919730000001</v>
      </c>
      <c r="AI9" s="5">
        <v>2960.394937</v>
      </c>
      <c r="AJ9" s="5">
        <v>6059.4290799999999</v>
      </c>
      <c r="AK9" s="5">
        <v>3885.1702089999999</v>
      </c>
      <c r="AL9" s="5">
        <v>10422.89681</v>
      </c>
      <c r="AM9" s="5">
        <v>2836.7444759999998</v>
      </c>
      <c r="AN9" s="5">
        <v>7352.669817</v>
      </c>
      <c r="AO9" s="5">
        <v>3866.681517</v>
      </c>
      <c r="AP9" s="5">
        <v>7.1544754609999996</v>
      </c>
      <c r="AQ9" s="5">
        <v>40.120473699999998</v>
      </c>
      <c r="AR9" s="5">
        <v>21.320364290000001</v>
      </c>
      <c r="AS9" s="5">
        <v>160.78954659999999</v>
      </c>
      <c r="AT9" s="5">
        <v>2.3551053980000001</v>
      </c>
      <c r="AU9" s="5">
        <v>0.890223981</v>
      </c>
      <c r="AV9" s="5">
        <v>202.9875528</v>
      </c>
      <c r="AW9" s="27">
        <v>0.14000000000000001</v>
      </c>
      <c r="AX9" s="5">
        <v>14680.56954</v>
      </c>
      <c r="AY9" s="5">
        <v>2122.8242340000002</v>
      </c>
      <c r="AZ9" s="5">
        <v>6039.4153630000001</v>
      </c>
      <c r="BA9" s="5">
        <v>3571.3459950000001</v>
      </c>
      <c r="BB9" s="5">
        <v>14062.505020000001</v>
      </c>
      <c r="BC9" s="5">
        <v>2613.5617689999999</v>
      </c>
      <c r="BD9" s="5">
        <v>6023.1856760000001</v>
      </c>
      <c r="BE9" s="5">
        <v>3551.8874110000002</v>
      </c>
      <c r="BF9" s="5">
        <v>3.1650490790000001</v>
      </c>
      <c r="BG9" s="5">
        <v>250.83449540000001</v>
      </c>
      <c r="BH9" s="5">
        <v>7.8172623310000002</v>
      </c>
      <c r="BI9" s="5">
        <v>121.8561385</v>
      </c>
      <c r="BJ9" s="5">
        <v>2.1722281450000001</v>
      </c>
      <c r="BK9" s="5">
        <v>6748.9756799999996</v>
      </c>
      <c r="BL9" s="5">
        <v>2801.4612379999999</v>
      </c>
      <c r="BM9" s="5">
        <v>7014.3607679999996</v>
      </c>
      <c r="BN9" s="5">
        <v>3896.1596749999999</v>
      </c>
      <c r="BO9" s="5">
        <v>3.9626743360000001</v>
      </c>
      <c r="BP9" s="5">
        <v>358.52947219999999</v>
      </c>
      <c r="BQ9" s="5">
        <v>23.750611970000001</v>
      </c>
      <c r="BR9" s="5">
        <v>163.85859350000001</v>
      </c>
      <c r="BS9" s="5">
        <v>2.3792800490000001</v>
      </c>
      <c r="BT9" s="5">
        <v>0.69334692499999995</v>
      </c>
      <c r="BU9" s="5">
        <v>6.0721308189999998</v>
      </c>
    </row>
    <row r="10" spans="1:73" x14ac:dyDescent="0.2">
      <c r="A10" t="s">
        <v>75</v>
      </c>
      <c r="B10" t="s">
        <v>66</v>
      </c>
      <c r="C10" s="4">
        <v>64.229941999999994</v>
      </c>
      <c r="D10" s="4">
        <v>-76.530501999999998</v>
      </c>
      <c r="E10">
        <v>4</v>
      </c>
      <c r="F10" t="s">
        <v>70</v>
      </c>
      <c r="G10">
        <v>26</v>
      </c>
      <c r="H10" s="3">
        <f t="shared" si="0"/>
        <v>38450.873096000003</v>
      </c>
      <c r="I10" s="2">
        <f t="shared" si="1"/>
        <v>1783.6684313709143</v>
      </c>
      <c r="J10" s="1">
        <f t="shared" si="2"/>
        <v>4.6388242652322687</v>
      </c>
      <c r="K10" s="3" cm="1">
        <f t="array" ref="K10">_xlfn.IFS(E10=2,Z10, E10=3, SUM(AH10,AL10)/SUM(AH10/AJ10, AL10/AN10), E10=4, SUM(AX10,BB10,BK10)/SUM(AX10/AZ10,BB10/BD10,BK10/BM10))</f>
        <v>6505.7251344064061</v>
      </c>
      <c r="L10" s="3" cm="1">
        <f t="array" ref="L10">_xlfn.IFS(E10=2,AA10, E10=3, SUM(AH10,AL10)/SUM(AH10/AK10, AL10/AO10), E10=4, SUM(AX10,BB10,BK10)/SUM(AX10/BA10,BB10/BE10,BK10/BN10))</f>
        <v>3634.91961029706</v>
      </c>
      <c r="M10" s="1">
        <f t="shared" si="3"/>
        <v>1.7897851484739529</v>
      </c>
      <c r="N10" s="2" cm="1">
        <f t="array" ref="N10">IF(F10="GOOD", _xlfn.IFS(E10=2,AD10, E10=3, AT10, E10=4, SUM(BB10*BJ10,BK10*BS10)/SUM(BB10,BK10)), 0)</f>
        <v>2.5304894278365819</v>
      </c>
      <c r="O10" s="2" cm="1">
        <f t="array" ref="O10">IF(F10="GOOD", _xlfn.IFS(E10=2,AE10, E10=3, AU10, E10=4, SUM(BB10*BF10,BK10*BT10)/SUM(BB10,BK10)), 0)</f>
        <v>3.9955476393391969</v>
      </c>
      <c r="P10" s="3">
        <f t="shared" si="4"/>
        <v>6441.9039993376509</v>
      </c>
      <c r="Q10" s="2">
        <f t="shared" si="5"/>
        <v>102.83440819703877</v>
      </c>
      <c r="R10" s="1">
        <f t="shared" si="6"/>
        <v>1.596335620766967</v>
      </c>
      <c r="S10" s="3">
        <f t="shared" si="7"/>
        <v>3816.7640413556251</v>
      </c>
      <c r="T10" s="2">
        <f t="shared" si="8"/>
        <v>190.11215308645183</v>
      </c>
      <c r="U10" s="1">
        <f t="shared" si="9"/>
        <v>4.980977367910028</v>
      </c>
      <c r="V10" s="1">
        <f t="shared" si="10"/>
        <v>1.6877920483262669</v>
      </c>
      <c r="W10" s="23">
        <v>0.14000000000000001</v>
      </c>
      <c r="X10" s="5">
        <v>40288.057939999999</v>
      </c>
      <c r="Y10" s="5">
        <v>2985.152607</v>
      </c>
      <c r="Z10" s="5">
        <v>6465.7021880000002</v>
      </c>
      <c r="AA10" s="5">
        <v>4016.5657040000001</v>
      </c>
      <c r="AB10" s="5">
        <v>18.978910129999999</v>
      </c>
      <c r="AC10" s="5">
        <v>64.120014130000001</v>
      </c>
      <c r="AD10" s="5">
        <v>0.79568308899999995</v>
      </c>
      <c r="AE10" s="5">
        <v>5.0602228660000002</v>
      </c>
      <c r="AF10" s="5">
        <v>81.460707920000004</v>
      </c>
      <c r="AG10" s="25">
        <v>0.13</v>
      </c>
      <c r="AH10" s="5">
        <v>23455.99178</v>
      </c>
      <c r="AI10" s="5">
        <v>2939.1990820000001</v>
      </c>
      <c r="AJ10" s="5">
        <v>6569.994702</v>
      </c>
      <c r="AK10" s="5">
        <v>3892.0017549999998</v>
      </c>
      <c r="AL10" s="5">
        <v>14882.53759</v>
      </c>
      <c r="AM10" s="5">
        <v>2965.6702140000002</v>
      </c>
      <c r="AN10" s="5">
        <v>5949.83626</v>
      </c>
      <c r="AO10" s="5">
        <v>3643.7064890000001</v>
      </c>
      <c r="AP10" s="5">
        <v>7.840991131</v>
      </c>
      <c r="AQ10" s="5">
        <v>270.8364401</v>
      </c>
      <c r="AR10" s="5">
        <v>0.35971412000000003</v>
      </c>
      <c r="AS10" s="5">
        <v>289.19561779999998</v>
      </c>
      <c r="AT10" s="5">
        <v>0.87615442799999999</v>
      </c>
      <c r="AU10" s="5">
        <v>3.2157060120000001</v>
      </c>
      <c r="AV10" s="5">
        <v>74.609935930000006</v>
      </c>
      <c r="AW10" s="27">
        <v>0.12</v>
      </c>
      <c r="AX10" s="5">
        <v>9982.5516380000008</v>
      </c>
      <c r="AY10" s="5">
        <v>2226.3526099999999</v>
      </c>
      <c r="AZ10" s="5">
        <v>5988.5577329999996</v>
      </c>
      <c r="BA10" s="5">
        <v>3594.0689050000001</v>
      </c>
      <c r="BB10" s="5">
        <v>14090.74915</v>
      </c>
      <c r="BC10" s="5">
        <v>2953.798405</v>
      </c>
      <c r="BD10" s="5">
        <v>6987.0974470000001</v>
      </c>
      <c r="BE10" s="5">
        <v>3770.9231890000001</v>
      </c>
      <c r="BF10" s="5">
        <v>6.9209293159999996</v>
      </c>
      <c r="BG10" s="5">
        <v>59.795183629999997</v>
      </c>
      <c r="BH10" s="5">
        <v>11.389018200000001</v>
      </c>
      <c r="BI10" s="5">
        <v>44.438507850000001</v>
      </c>
      <c r="BJ10" s="5">
        <v>2.5261632039999999</v>
      </c>
      <c r="BK10" s="5">
        <v>12652.73119</v>
      </c>
      <c r="BL10" s="5">
        <v>3165.331803</v>
      </c>
      <c r="BM10" s="5">
        <v>6450.3159740000001</v>
      </c>
      <c r="BN10" s="5">
        <v>3524.948437</v>
      </c>
      <c r="BO10" s="5">
        <v>7.6095922710000004</v>
      </c>
      <c r="BP10" s="5">
        <v>295.72776099999999</v>
      </c>
      <c r="BQ10" s="5">
        <v>9.5159441410000003</v>
      </c>
      <c r="BR10" s="5">
        <v>287.96791530000002</v>
      </c>
      <c r="BS10" s="5">
        <v>2.535307339</v>
      </c>
      <c r="BT10" s="5">
        <v>0.73768822899999997</v>
      </c>
      <c r="BU10" s="5">
        <v>127.17002429999999</v>
      </c>
    </row>
    <row r="11" spans="1:73" x14ac:dyDescent="0.2">
      <c r="A11" t="s">
        <v>76</v>
      </c>
      <c r="B11" t="s">
        <v>68</v>
      </c>
      <c r="C11" s="4">
        <v>80.053200000000004</v>
      </c>
      <c r="D11" s="4">
        <v>-86.415800000000004</v>
      </c>
      <c r="E11">
        <v>4</v>
      </c>
      <c r="F11" t="s">
        <v>64</v>
      </c>
      <c r="G11">
        <v>9</v>
      </c>
      <c r="H11" s="3">
        <f t="shared" si="0"/>
        <v>33197.547776666666</v>
      </c>
      <c r="I11" s="2">
        <f t="shared" si="1"/>
        <v>1612.2395224737104</v>
      </c>
      <c r="J11" s="1">
        <f t="shared" si="2"/>
        <v>4.8565018516424701</v>
      </c>
      <c r="K11" s="3" cm="1">
        <f t="array" ref="K11">_xlfn.IFS(E11=2,Z11, E11=3, SUM(AH11,AL11)/SUM(AH11/AJ11, AL11/AN11), E11=4, SUM(AX11,BB11,BK11)/SUM(AX11/AZ11,BB11/BD11,BK11/BM11))</f>
        <v>6770.3414616470063</v>
      </c>
      <c r="L11" s="3" cm="1">
        <f t="array" ref="L11">_xlfn.IFS(E11=2,AA11, E11=3, SUM(AH11,AL11)/SUM(AH11/AK11, AL11/AO11), E11=4, SUM(AX11,BB11,BK11)/SUM(AX11/BA11,BB11/BE11,BK11/BN11))</f>
        <v>3480.0474035448797</v>
      </c>
      <c r="M11" s="1">
        <f t="shared" si="3"/>
        <v>1.9454739193352755</v>
      </c>
      <c r="N11" s="2" cm="1">
        <f t="array" ref="N11">IF(F11="GOOD", _xlfn.IFS(E11=2,AD11, E11=3, AT11, E11=4, SUM(BB11*BJ11,BK11*BS11)/SUM(BB11,BK11)), 0)</f>
        <v>0</v>
      </c>
      <c r="O11" s="2" cm="1">
        <f t="array" ref="O11">IF(F11="GOOD", _xlfn.IFS(E11=2,AE11, E11=3, AU11, E11=4, SUM(BB11*BF11,BK11*BT11)/SUM(BB11,BK11)), 0)</f>
        <v>0</v>
      </c>
      <c r="P11" s="3">
        <f t="shared" si="4"/>
        <v>7031.8000688451821</v>
      </c>
      <c r="Q11" s="2">
        <f t="shared" si="5"/>
        <v>203.20467647207329</v>
      </c>
      <c r="R11" s="1">
        <f t="shared" si="6"/>
        <v>2.8897959908215247</v>
      </c>
      <c r="S11" s="3">
        <f t="shared" si="7"/>
        <v>3642.758941550499</v>
      </c>
      <c r="T11" s="2">
        <f t="shared" si="8"/>
        <v>206.13197901270095</v>
      </c>
      <c r="U11" s="1">
        <f t="shared" si="9"/>
        <v>5.6586774562953437</v>
      </c>
      <c r="V11" s="1">
        <f t="shared" si="10"/>
        <v>1.9303500949893149</v>
      </c>
      <c r="W11" s="23">
        <v>0.23</v>
      </c>
      <c r="X11" s="5">
        <v>32331.200000000001</v>
      </c>
      <c r="Y11" s="5">
        <v>2980.61</v>
      </c>
      <c r="Z11" s="5">
        <v>7071.25</v>
      </c>
      <c r="AA11" s="5">
        <v>3542.87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25">
        <v>0.22</v>
      </c>
      <c r="AH11" s="5">
        <v>13107.51081</v>
      </c>
      <c r="AI11" s="5">
        <v>2298.1196610000002</v>
      </c>
      <c r="AJ11" s="5">
        <v>6891.7328120000002</v>
      </c>
      <c r="AK11" s="5">
        <v>3679.9619910000001</v>
      </c>
      <c r="AL11" s="5">
        <v>21950.234830000001</v>
      </c>
      <c r="AM11" s="5">
        <v>2688.7001599999999</v>
      </c>
      <c r="AN11" s="5">
        <v>7403.8648439999997</v>
      </c>
      <c r="AO11" s="5">
        <v>3999.1407610000001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27">
        <v>0.2</v>
      </c>
      <c r="AX11" s="5">
        <v>10882.41914</v>
      </c>
      <c r="AY11" s="5">
        <v>1902.800622</v>
      </c>
      <c r="AZ11" s="5">
        <v>6172.1385639999999</v>
      </c>
      <c r="BA11" s="5">
        <v>3134.1387519999998</v>
      </c>
      <c r="BB11" s="5">
        <v>10221.01095</v>
      </c>
      <c r="BC11" s="5">
        <v>2740.519957</v>
      </c>
      <c r="BD11" s="5">
        <v>6791.7916150000001</v>
      </c>
      <c r="BE11" s="5">
        <v>3867.9494890000001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11100.267599999999</v>
      </c>
      <c r="BL11" s="5">
        <v>2939.186068</v>
      </c>
      <c r="BM11" s="5">
        <v>7457.2240730000003</v>
      </c>
      <c r="BN11" s="5">
        <v>3536.128487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2">
      <c r="A12" t="s">
        <v>77</v>
      </c>
      <c r="B12" t="s">
        <v>66</v>
      </c>
      <c r="C12" s="4">
        <v>58.7592</v>
      </c>
      <c r="D12" s="4">
        <v>-94.088399999999993</v>
      </c>
      <c r="E12">
        <v>2</v>
      </c>
      <c r="F12" t="s">
        <v>70</v>
      </c>
      <c r="G12">
        <v>18</v>
      </c>
      <c r="H12" s="3">
        <f t="shared" si="0"/>
        <v>41606.060879999997</v>
      </c>
      <c r="I12" s="2">
        <f t="shared" si="1"/>
        <v>2941.4492372809941</v>
      </c>
      <c r="J12" s="1">
        <f t="shared" si="2"/>
        <v>7.0697614123209309</v>
      </c>
      <c r="K12" s="3" cm="1">
        <f t="array" ref="K12">_xlfn.IFS(E12=2,Z12, E12=3, SUM(AH12,AL12)/SUM(AH12/AJ12, AL12/AN12), E12=4, SUM(AX12,BB12,BK12)/SUM(AX12/AZ12,BB12/BD12,BK12/BM12))</f>
        <v>6023.5526010000003</v>
      </c>
      <c r="L12" s="3" cm="1">
        <f t="array" ref="L12">_xlfn.IFS(E12=2,AA12, E12=3, SUM(AH12,AL12)/SUM(AH12/AK12, AL12/AO12), E12=4, SUM(AX12,BB12,BK12)/SUM(AX12/BA12,BB12/BE12,BK12/BN12))</f>
        <v>4046.4219499999999</v>
      </c>
      <c r="M12" s="1">
        <f t="shared" si="3"/>
        <v>1.4886120813475718</v>
      </c>
      <c r="N12" s="2" cm="1">
        <f t="array" ref="N12">IF(F12="GOOD", _xlfn.IFS(E12=2,AD12, E12=3, AT12, E12=4, SUM(BB12*BJ12,BK12*BS12)/SUM(BB12,BK12)), 0)</f>
        <v>1.489768457</v>
      </c>
      <c r="O12" s="2" cm="1">
        <f t="array" ref="O12">IF(F12="GOOD", _xlfn.IFS(E12=2,AE12, E12=3, AU12, E12=4, SUM(BB12*BF12,BK12*BT12)/SUM(BB12,BK12)), 0)</f>
        <v>4.3589324029999998</v>
      </c>
      <c r="P12" s="3">
        <f t="shared" si="4"/>
        <v>6577.4390289786288</v>
      </c>
      <c r="Q12" s="2">
        <f t="shared" si="5"/>
        <v>481.50568099419201</v>
      </c>
      <c r="R12" s="1">
        <f t="shared" si="6"/>
        <v>7.3205647193807915</v>
      </c>
      <c r="S12" s="3">
        <f t="shared" si="7"/>
        <v>3726.7874245016792</v>
      </c>
      <c r="T12" s="2">
        <f t="shared" si="8"/>
        <v>276.92345057563614</v>
      </c>
      <c r="U12" s="1">
        <f t="shared" si="9"/>
        <v>7.4306210425367762</v>
      </c>
      <c r="V12" s="1">
        <f t="shared" si="10"/>
        <v>1.7649085605836827</v>
      </c>
      <c r="W12" s="23">
        <v>0.15</v>
      </c>
      <c r="X12" s="5">
        <v>44937.132919999996</v>
      </c>
      <c r="Y12" s="5">
        <v>2970.4207150000002</v>
      </c>
      <c r="Z12" s="5">
        <v>6023.5526010000003</v>
      </c>
      <c r="AA12" s="5">
        <v>4046.4219499999999</v>
      </c>
      <c r="AB12" s="5">
        <v>22.59382527</v>
      </c>
      <c r="AC12" s="5">
        <v>148.708853</v>
      </c>
      <c r="AD12" s="5">
        <v>1.489768457</v>
      </c>
      <c r="AE12" s="5">
        <v>4.3589324029999998</v>
      </c>
      <c r="AF12" s="5">
        <v>32.296430829999998</v>
      </c>
      <c r="AG12" s="25">
        <v>0.16</v>
      </c>
      <c r="AH12" s="5">
        <v>12042.64423</v>
      </c>
      <c r="AI12" s="5">
        <v>2223.5774889999998</v>
      </c>
      <c r="AJ12" s="5">
        <v>6396.2771290000001</v>
      </c>
      <c r="AK12" s="5">
        <v>3840.7341929999998</v>
      </c>
      <c r="AL12" s="5">
        <v>28472.41776</v>
      </c>
      <c r="AM12" s="5">
        <v>2984.4824039999999</v>
      </c>
      <c r="AN12" s="5">
        <v>6988.528472</v>
      </c>
      <c r="AO12" s="5">
        <v>3462.377015</v>
      </c>
      <c r="AP12" s="5">
        <v>1.809876128</v>
      </c>
      <c r="AQ12" s="5">
        <v>133.36891220000001</v>
      </c>
      <c r="AR12" s="5">
        <v>11.13240165</v>
      </c>
      <c r="AS12" s="5">
        <v>335.41567700000002</v>
      </c>
      <c r="AT12" s="5">
        <v>2.2538603770000001</v>
      </c>
      <c r="AU12" s="5">
        <v>7.1002697030000004</v>
      </c>
      <c r="AV12" s="5">
        <v>16.5562927</v>
      </c>
      <c r="AW12" s="27">
        <v>0.15</v>
      </c>
      <c r="AX12" s="5">
        <v>13983.851000000001</v>
      </c>
      <c r="AY12" s="5">
        <v>2445.1915629999999</v>
      </c>
      <c r="AZ12" s="5">
        <v>6063.5209000000004</v>
      </c>
      <c r="BA12" s="5">
        <v>3555.1601470000001</v>
      </c>
      <c r="BB12" s="5">
        <v>12170.97897</v>
      </c>
      <c r="BC12" s="5">
        <v>2997.4964110000001</v>
      </c>
      <c r="BD12" s="5">
        <v>7421.790317</v>
      </c>
      <c r="BE12" s="5">
        <v>3186.5959090000001</v>
      </c>
      <c r="BF12" s="5">
        <v>7.1931820860000002</v>
      </c>
      <c r="BG12" s="5">
        <v>42.097805950000001</v>
      </c>
      <c r="BH12" s="5">
        <v>25.774707639999999</v>
      </c>
      <c r="BI12" s="5">
        <v>144.50603369999999</v>
      </c>
      <c r="BJ12" s="5">
        <v>5.3924960400000002</v>
      </c>
      <c r="BK12" s="5">
        <v>13211.15776</v>
      </c>
      <c r="BL12" s="5">
        <v>2851.2915090000001</v>
      </c>
      <c r="BM12" s="5">
        <v>7293.5992980000001</v>
      </c>
      <c r="BN12" s="5">
        <v>3906.4480400000002</v>
      </c>
      <c r="BO12" s="5">
        <v>1.5472867800000001</v>
      </c>
      <c r="BP12" s="5">
        <v>153.30019340000001</v>
      </c>
      <c r="BQ12" s="5">
        <v>33.64905624</v>
      </c>
      <c r="BR12" s="5">
        <v>222.33052359999999</v>
      </c>
      <c r="BS12" s="5">
        <v>0.83636975099999999</v>
      </c>
      <c r="BT12" s="5">
        <v>2.5528917679999998</v>
      </c>
      <c r="BU12" s="5">
        <v>18.850006279999999</v>
      </c>
    </row>
    <row r="13" spans="1:73" x14ac:dyDescent="0.2">
      <c r="A13" t="s">
        <v>78</v>
      </c>
      <c r="B13" t="s">
        <v>63</v>
      </c>
      <c r="C13" s="4">
        <v>69.994500000000002</v>
      </c>
      <c r="D13" s="4">
        <v>-81.638000000000005</v>
      </c>
      <c r="E13">
        <v>3</v>
      </c>
      <c r="F13" t="s">
        <v>64</v>
      </c>
      <c r="G13">
        <v>5</v>
      </c>
      <c r="H13" s="3">
        <f t="shared" si="0"/>
        <v>40993.36148</v>
      </c>
      <c r="I13" s="2">
        <f t="shared" si="1"/>
        <v>3350.4121156488759</v>
      </c>
      <c r="J13" s="1">
        <f t="shared" si="2"/>
        <v>8.1730602094768159</v>
      </c>
      <c r="K13" s="3" cm="1">
        <f t="array" ref="K13">_xlfn.IFS(E13=2,Z13, E13=3, SUM(AH13,AL13)/SUM(AH13/AJ13, AL13/AN13), E13=4, SUM(AX13,BB13,BK13)/SUM(AX13/AZ13,BB13/BD13,BK13/BM13))</f>
        <v>6758.9437667888815</v>
      </c>
      <c r="L13" s="3" cm="1">
        <f t="array" ref="L13">_xlfn.IFS(E13=2,AA13, E13=3, SUM(AH13,AL13)/SUM(AH13/AK13, AL13/AO13), E13=4, SUM(AX13,BB13,BK13)/SUM(AX13/BA13,BB13/BE13,BK13/BN13))</f>
        <v>3883.3890289846713</v>
      </c>
      <c r="M13" s="1">
        <f t="shared" si="3"/>
        <v>1.7404755785067549</v>
      </c>
      <c r="N13" s="2" cm="1">
        <f t="array" ref="N13">IF(F13="GOOD", _xlfn.IFS(E13=2,AD13, E13=3, AT13, E13=4, SUM(BB13*BJ13,BK13*BS13)/SUM(BB13,BK13)), 0)</f>
        <v>0</v>
      </c>
      <c r="O13" s="2" cm="1">
        <f t="array" ref="O13">IF(F13="GOOD", _xlfn.IFS(E13=2,AE13, E13=3, AU13, E13=4, SUM(BB13*BF13,BK13*BT13)/SUM(BB13,BK13)), 0)</f>
        <v>0</v>
      </c>
      <c r="P13" s="3">
        <f t="shared" si="4"/>
        <v>6583.3211317780178</v>
      </c>
      <c r="Q13" s="2">
        <f t="shared" si="5"/>
        <v>193.96829761419374</v>
      </c>
      <c r="R13" s="1">
        <f t="shared" si="6"/>
        <v>2.9463593485953337</v>
      </c>
      <c r="S13" s="3">
        <f t="shared" si="7"/>
        <v>3834.860373430914</v>
      </c>
      <c r="T13" s="2">
        <f t="shared" si="8"/>
        <v>167.81712752856853</v>
      </c>
      <c r="U13" s="1">
        <f t="shared" si="9"/>
        <v>4.376094855793367</v>
      </c>
      <c r="V13" s="1">
        <f t="shared" si="10"/>
        <v>1.7167042579670646</v>
      </c>
      <c r="W13" s="23">
        <v>0.17</v>
      </c>
      <c r="X13" s="5">
        <v>43111.472560000002</v>
      </c>
      <c r="Y13" s="5">
        <v>2680.2861520000001</v>
      </c>
      <c r="Z13" s="5">
        <v>6528.8026369999998</v>
      </c>
      <c r="AA13" s="5">
        <v>3973.0654530000002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25">
        <v>0.15</v>
      </c>
      <c r="AH13" s="5">
        <v>11850.533880000001</v>
      </c>
      <c r="AI13" s="5">
        <v>2256.6803530000002</v>
      </c>
      <c r="AJ13" s="5">
        <v>5990.5568579999999</v>
      </c>
      <c r="AK13" s="5">
        <v>3883.9441489999999</v>
      </c>
      <c r="AL13" s="5">
        <v>30887.424220000001</v>
      </c>
      <c r="AM13" s="5">
        <v>2863.0368410000001</v>
      </c>
      <c r="AN13" s="5">
        <v>7108.7793830000001</v>
      </c>
      <c r="AO13" s="5">
        <v>3883.176089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27">
        <v>0.17</v>
      </c>
      <c r="AX13" s="5">
        <v>11830.720859999999</v>
      </c>
      <c r="AY13" s="5">
        <v>2392.308325</v>
      </c>
      <c r="AZ13" s="5">
        <v>6167.1296000000002</v>
      </c>
      <c r="BA13" s="5">
        <v>3567.2133909999998</v>
      </c>
      <c r="BB13" s="5">
        <v>10532.72076</v>
      </c>
      <c r="BC13" s="5">
        <v>2865.2746320000001</v>
      </c>
      <c r="BD13" s="5">
        <v>7153.3988470000004</v>
      </c>
      <c r="BE13" s="5">
        <v>3755.8038809999998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14767.212159999999</v>
      </c>
      <c r="BL13" s="5">
        <v>3224.7374679999998</v>
      </c>
      <c r="BM13" s="5">
        <v>6105.6400389999999</v>
      </c>
      <c r="BN13" s="5">
        <v>3636.1491970000002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2">
      <c r="A14" t="s">
        <v>79</v>
      </c>
      <c r="B14" t="s">
        <v>68</v>
      </c>
      <c r="C14" s="4">
        <v>80.605002999999996</v>
      </c>
      <c r="D14" s="4">
        <v>-79.576667999999998</v>
      </c>
      <c r="E14">
        <v>3</v>
      </c>
      <c r="F14" t="s">
        <v>64</v>
      </c>
      <c r="G14">
        <v>10</v>
      </c>
      <c r="H14" s="3">
        <f t="shared" si="0"/>
        <v>36365.400159999997</v>
      </c>
      <c r="I14" s="2">
        <f t="shared" si="1"/>
        <v>1308.0483580170801</v>
      </c>
      <c r="J14" s="1">
        <f t="shared" si="2"/>
        <v>3.5969585162323159</v>
      </c>
      <c r="K14" s="3" cm="1">
        <f t="array" ref="K14">_xlfn.IFS(E14=2,Z14, E14=3, SUM(AH14,AL14)/SUM(AH14/AJ14, AL14/AN14), E14=4, SUM(AX14,BB14,BK14)/SUM(AX14/AZ14,BB14/BD14,BK14/BM14))</f>
        <v>6392.4320730988693</v>
      </c>
      <c r="L14" s="3" cm="1">
        <f t="array" ref="L14">_xlfn.IFS(E14=2,AA14, E14=3, SUM(AH14,AL14)/SUM(AH14/AK14, AL14/AO14), E14=4, SUM(AX14,BB14,BK14)/SUM(AX14/BA14,BB14/BE14,BK14/BN14))</f>
        <v>3677.0911837548419</v>
      </c>
      <c r="M14" s="1">
        <f t="shared" si="3"/>
        <v>1.7384480704041916</v>
      </c>
      <c r="N14" s="2" cm="1">
        <f t="array" ref="N14">IF(F14="GOOD", _xlfn.IFS(E14=2,AD14, E14=3, AT14, E14=4, SUM(BB14*BJ14,BK14*BS14)/SUM(BB14,BK14)), 0)</f>
        <v>0</v>
      </c>
      <c r="O14" s="2" cm="1">
        <f t="array" ref="O14">IF(F14="GOOD", _xlfn.IFS(E14=2,AE14, E14=3, AU14, E14=4, SUM(BB14*BF14,BK14*BT14)/SUM(BB14,BK14)), 0)</f>
        <v>0</v>
      </c>
      <c r="P14" s="3">
        <f t="shared" si="4"/>
        <v>6233.422082545716</v>
      </c>
      <c r="Q14" s="2">
        <f t="shared" si="5"/>
        <v>162.25088043719634</v>
      </c>
      <c r="R14" s="1">
        <f t="shared" si="6"/>
        <v>2.6029182411939837</v>
      </c>
      <c r="S14" s="3">
        <f t="shared" si="7"/>
        <v>3667.6255613186222</v>
      </c>
      <c r="T14" s="2">
        <f t="shared" si="8"/>
        <v>122.60646117552609</v>
      </c>
      <c r="U14" s="1">
        <f t="shared" si="9"/>
        <v>3.3429383432327633</v>
      </c>
      <c r="V14" s="1">
        <f t="shared" si="10"/>
        <v>1.6995797358072213</v>
      </c>
      <c r="W14" s="23">
        <v>0.23</v>
      </c>
      <c r="X14" s="5">
        <v>37634.368090000004</v>
      </c>
      <c r="Y14" s="5">
        <v>2681.1136820000002</v>
      </c>
      <c r="Z14" s="5">
        <v>6068.160922</v>
      </c>
      <c r="AA14" s="5">
        <v>3785.1195710000002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25">
        <v>0.21</v>
      </c>
      <c r="AH14" s="5">
        <v>25524.40062</v>
      </c>
      <c r="AI14" s="5">
        <v>2002.3891679999999</v>
      </c>
      <c r="AJ14" s="5">
        <v>6404.5044809999999</v>
      </c>
      <c r="AK14" s="5">
        <v>3660.0086240000001</v>
      </c>
      <c r="AL14" s="5">
        <v>10915.93844</v>
      </c>
      <c r="AM14" s="5">
        <v>2908.2767309999999</v>
      </c>
      <c r="AN14" s="5">
        <v>6364.3803870000002</v>
      </c>
      <c r="AO14" s="5">
        <v>3717.6640280000001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27">
        <v>0.21</v>
      </c>
      <c r="AX14" s="5">
        <v>11985.0887</v>
      </c>
      <c r="AY14" s="5">
        <v>2332.2506389999999</v>
      </c>
      <c r="AZ14" s="5">
        <v>6236.792985</v>
      </c>
      <c r="BA14" s="5">
        <v>3387.994166</v>
      </c>
      <c r="BB14" s="5">
        <v>12543.20255</v>
      </c>
      <c r="BC14" s="5">
        <v>2233.386853</v>
      </c>
      <c r="BD14" s="5">
        <v>6378.0466020000003</v>
      </c>
      <c r="BE14" s="5">
        <v>3526.8717369999999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10493.202079999999</v>
      </c>
      <c r="BL14" s="5">
        <v>3013.5057200000001</v>
      </c>
      <c r="BM14" s="5">
        <v>6077.3796069999999</v>
      </c>
      <c r="BN14" s="5">
        <v>3730.9040300000001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2">
      <c r="A15" t="s">
        <v>80</v>
      </c>
      <c r="B15" t="s">
        <v>68</v>
      </c>
      <c r="C15" s="4">
        <v>69.371200000000002</v>
      </c>
      <c r="D15" s="4">
        <v>-81.824299999999994</v>
      </c>
      <c r="E15">
        <v>3</v>
      </c>
      <c r="F15" t="s">
        <v>64</v>
      </c>
      <c r="G15">
        <v>2</v>
      </c>
      <c r="H15" s="3">
        <f t="shared" si="0"/>
        <v>37112.486389999998</v>
      </c>
      <c r="I15" s="2">
        <f t="shared" si="1"/>
        <v>2143.4693108061588</v>
      </c>
      <c r="J15" s="1">
        <f t="shared" si="2"/>
        <v>5.775601473534576</v>
      </c>
      <c r="K15" s="3" cm="1">
        <f t="array" ref="K15">_xlfn.IFS(E15=2,Z15, E15=3, SUM(AH15,AL15)/SUM(AH15/AJ15, AL15/AN15), E15=4, SUM(AX15,BB15,BK15)/SUM(AX15/AZ15,BB15/BD15,BK15/BM15))</f>
        <v>6709.9120539910655</v>
      </c>
      <c r="L15" s="3" cm="1">
        <f t="array" ref="L15">_xlfn.IFS(E15=2,AA15, E15=3, SUM(AH15,AL15)/SUM(AH15/AK15, AL15/AO15), E15=4, SUM(AX15,BB15,BK15)/SUM(AX15/BA15,BB15/BE15,BK15/BN15))</f>
        <v>3882.1532418226134</v>
      </c>
      <c r="M15" s="1">
        <f t="shared" si="3"/>
        <v>1.7283995854941732</v>
      </c>
      <c r="N15" s="2" cm="1">
        <f t="array" ref="N15">IF(F15="GOOD", _xlfn.IFS(E15=2,AD15, E15=3, AT15, E15=4, SUM(BB15*BJ15,BK15*BS15)/SUM(BB15,BK15)), 0)</f>
        <v>0</v>
      </c>
      <c r="O15" s="2" cm="1">
        <f t="array" ref="O15">IF(F15="GOOD", _xlfn.IFS(E15=2,AE15, E15=3, AU15, E15=4, SUM(BB15*BF15,BK15*BT15)/SUM(BB15,BK15)), 0)</f>
        <v>0</v>
      </c>
      <c r="P15" s="3">
        <f t="shared" si="4"/>
        <v>6568.9857205264934</v>
      </c>
      <c r="Q15" s="2">
        <f t="shared" si="5"/>
        <v>199.70239392334068</v>
      </c>
      <c r="R15" s="1">
        <f t="shared" si="6"/>
        <v>3.0400795864012755</v>
      </c>
      <c r="S15" s="3">
        <f t="shared" si="7"/>
        <v>3770.8086940006106</v>
      </c>
      <c r="T15" s="2">
        <f t="shared" si="8"/>
        <v>217.33181830111693</v>
      </c>
      <c r="U15" s="1">
        <f t="shared" si="9"/>
        <v>5.7635333939611879</v>
      </c>
      <c r="V15" s="1">
        <f t="shared" si="10"/>
        <v>1.7420628447626652</v>
      </c>
      <c r="W15" s="23">
        <v>0.15</v>
      </c>
      <c r="X15" s="5">
        <v>38210.263709999999</v>
      </c>
      <c r="Y15" s="5">
        <v>2969.241497</v>
      </c>
      <c r="Z15" s="5">
        <v>6647.4664009999997</v>
      </c>
      <c r="AA15" s="5">
        <v>3909.9045369999999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25">
        <v>0.14000000000000001</v>
      </c>
      <c r="AH15" s="5">
        <v>20952.066879999998</v>
      </c>
      <c r="AI15" s="5">
        <v>2510.1317650000001</v>
      </c>
      <c r="AJ15" s="5">
        <v>6510.0207650000002</v>
      </c>
      <c r="AK15" s="5">
        <v>3883.7777550000001</v>
      </c>
      <c r="AL15" s="5">
        <v>17532.630639999999</v>
      </c>
      <c r="AM15" s="5">
        <v>2949.2123750000001</v>
      </c>
      <c r="AN15" s="5">
        <v>6965.5019620000003</v>
      </c>
      <c r="AO15" s="5">
        <v>3880.2136770000002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27">
        <v>0.14000000000000001</v>
      </c>
      <c r="AX15" s="5">
        <v>10294.13054</v>
      </c>
      <c r="AY15" s="5">
        <v>2420.1202779999999</v>
      </c>
      <c r="AZ15" s="5">
        <v>6013.9497620000002</v>
      </c>
      <c r="BA15" s="5">
        <v>3456.0678250000001</v>
      </c>
      <c r="BB15" s="5">
        <v>10718.013800000001</v>
      </c>
      <c r="BC15" s="5">
        <v>2846.3520090000002</v>
      </c>
      <c r="BD15" s="5">
        <v>7090.7285419999998</v>
      </c>
      <c r="BE15" s="5">
        <v>3441.531798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13630.3536</v>
      </c>
      <c r="BL15" s="5">
        <v>3243.4970309999999</v>
      </c>
      <c r="BM15" s="5">
        <v>6000.9143290000002</v>
      </c>
      <c r="BN15" s="5">
        <v>3630.9201050000001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</row>
    <row r="16" spans="1:73" x14ac:dyDescent="0.2">
      <c r="A16" t="s">
        <v>81</v>
      </c>
      <c r="B16" t="s">
        <v>63</v>
      </c>
      <c r="C16" s="4">
        <v>69.371200000000002</v>
      </c>
      <c r="D16" s="4">
        <v>-81.824299999999994</v>
      </c>
      <c r="E16">
        <v>3</v>
      </c>
      <c r="F16" t="s">
        <v>70</v>
      </c>
      <c r="G16">
        <v>25</v>
      </c>
      <c r="H16" s="3">
        <f t="shared" si="0"/>
        <v>38173.427319666662</v>
      </c>
      <c r="I16" s="2">
        <f t="shared" si="1"/>
        <v>2598.3719328641869</v>
      </c>
      <c r="J16" s="1">
        <f t="shared" si="2"/>
        <v>6.8067556813939136</v>
      </c>
      <c r="K16" s="3" cm="1">
        <f t="array" ref="K16">_xlfn.IFS(E16=2,Z16, E16=3, SUM(AH16,AL16)/SUM(AH16/AJ16, AL16/AN16), E16=4, SUM(AX16,BB16,BK16)/SUM(AX16/AZ16,BB16/BD16,BK16/BM16))</f>
        <v>6503.060729692419</v>
      </c>
      <c r="L16" s="3" cm="1">
        <f t="array" ref="L16">_xlfn.IFS(E16=2,AA16, E16=3, SUM(AH16,AL16)/SUM(AH16/AK16, AL16/AO16), E16=4, SUM(AX16,BB16,BK16)/SUM(AX16/BA16,BB16/BE16,BK16/BN16))</f>
        <v>3899.7178477713178</v>
      </c>
      <c r="M16" s="1">
        <f t="shared" si="3"/>
        <v>1.6675721125334508</v>
      </c>
      <c r="N16" s="2" cm="1">
        <f t="array" ref="N16">IF(F16="GOOD", _xlfn.IFS(E16=2,AD16, E16=3, AT16, E16=4, SUM(BB16*BJ16,BK16*BS16)/SUM(BB16,BK16)), 0)</f>
        <v>2.4636479999999999E-2</v>
      </c>
      <c r="O16" s="2" cm="1">
        <f t="array" ref="O16">IF(F16="GOOD", _xlfn.IFS(E16=2,AE16, E16=3, AU16, E16=4, SUM(BB16*BF16,BK16*BT16)/SUM(BB16,BK16)), 0)</f>
        <v>5.3508199999999998E-4</v>
      </c>
      <c r="P16" s="3">
        <f t="shared" si="4"/>
        <v>6546.9562265223076</v>
      </c>
      <c r="Q16" s="2">
        <f t="shared" si="5"/>
        <v>51.218529842955057</v>
      </c>
      <c r="R16" s="1">
        <f t="shared" si="6"/>
        <v>0.78232583311713921</v>
      </c>
      <c r="S16" s="3">
        <f t="shared" si="7"/>
        <v>3799.1936066281892</v>
      </c>
      <c r="T16" s="2">
        <f t="shared" si="8"/>
        <v>288.3411481345866</v>
      </c>
      <c r="U16" s="1">
        <f t="shared" si="9"/>
        <v>7.5895355169986018</v>
      </c>
      <c r="V16" s="1">
        <f t="shared" si="10"/>
        <v>1.7232489060574032</v>
      </c>
      <c r="W16" s="23">
        <v>0.16</v>
      </c>
      <c r="X16" s="5">
        <v>39982.33827</v>
      </c>
      <c r="Y16" s="5">
        <v>2992.76181</v>
      </c>
      <c r="Z16" s="5">
        <v>6497.1017279999996</v>
      </c>
      <c r="AA16" s="5">
        <v>4023.8145840000002</v>
      </c>
      <c r="AB16" s="5">
        <v>23.138376399999999</v>
      </c>
      <c r="AC16" s="5">
        <v>53.105265850000002</v>
      </c>
      <c r="AD16" s="5">
        <v>0.28326758000000002</v>
      </c>
      <c r="AE16" s="5">
        <v>7.8678951970000002</v>
      </c>
      <c r="AF16" s="5">
        <v>70.212100550000002</v>
      </c>
      <c r="AG16" s="25">
        <v>0.14000000000000001</v>
      </c>
      <c r="AH16" s="5">
        <v>11479.60648</v>
      </c>
      <c r="AI16" s="5">
        <v>2686.4765320000001</v>
      </c>
      <c r="AJ16" s="5">
        <v>7383.9443689999998</v>
      </c>
      <c r="AK16" s="5">
        <v>3894.8720920000001</v>
      </c>
      <c r="AL16" s="5">
        <v>27862.386729999998</v>
      </c>
      <c r="AM16" s="5">
        <v>2965.7899080000002</v>
      </c>
      <c r="AN16" s="5">
        <v>6198.3987070000003</v>
      </c>
      <c r="AO16" s="5">
        <v>3901.7178610000001</v>
      </c>
      <c r="AP16" s="5">
        <v>5.7362011390000003</v>
      </c>
      <c r="AQ16" s="5">
        <v>257.62006309999998</v>
      </c>
      <c r="AR16" s="5">
        <v>43.861825879999998</v>
      </c>
      <c r="AS16" s="5">
        <v>163.86246080000001</v>
      </c>
      <c r="AT16" s="5">
        <v>2.4636479999999999E-2</v>
      </c>
      <c r="AU16" s="5">
        <v>5.3508199999999998E-4</v>
      </c>
      <c r="AV16" s="5">
        <v>54.983583269999997</v>
      </c>
      <c r="AW16" s="27">
        <v>0.14000000000000001</v>
      </c>
      <c r="AX16" s="5">
        <v>9570.2909990000007</v>
      </c>
      <c r="AY16" s="5">
        <v>1842.1670429999999</v>
      </c>
      <c r="AZ16" s="5">
        <v>5891.5928000000004</v>
      </c>
      <c r="BA16" s="5">
        <v>3507.3592370000001</v>
      </c>
      <c r="BB16" s="5">
        <v>14216.21523</v>
      </c>
      <c r="BC16" s="5">
        <v>2982.8341610000002</v>
      </c>
      <c r="BD16" s="5">
        <v>7409.2145399999999</v>
      </c>
      <c r="BE16" s="5">
        <v>3551.9926420000002</v>
      </c>
      <c r="BF16" s="5">
        <v>2.153297126</v>
      </c>
      <c r="BG16" s="5">
        <v>64.755982239999994</v>
      </c>
      <c r="BH16" s="5">
        <v>0.71119658500000005</v>
      </c>
      <c r="BI16" s="5">
        <v>39.331309509999997</v>
      </c>
      <c r="BJ16" s="5">
        <v>1.749583259</v>
      </c>
      <c r="BK16" s="5">
        <v>11409.44425</v>
      </c>
      <c r="BL16" s="5">
        <v>3384.8557409999999</v>
      </c>
      <c r="BM16" s="5">
        <v>6184.1956829999999</v>
      </c>
      <c r="BN16" s="5">
        <v>3348.9805719999999</v>
      </c>
      <c r="BO16" s="5">
        <v>5.4291047030000001</v>
      </c>
      <c r="BP16" s="5">
        <v>296.6558149</v>
      </c>
      <c r="BQ16" s="5">
        <v>15.79710362</v>
      </c>
      <c r="BR16" s="5">
        <v>119.2410232</v>
      </c>
      <c r="BS16" s="5">
        <v>0.53486255599999999</v>
      </c>
      <c r="BT16" s="5">
        <v>2.4140533230000001</v>
      </c>
      <c r="BU16" s="5">
        <v>48.617738580000001</v>
      </c>
    </row>
    <row r="17" spans="1:73" x14ac:dyDescent="0.2">
      <c r="A17" t="s">
        <v>82</v>
      </c>
      <c r="B17" t="s">
        <v>83</v>
      </c>
      <c r="C17" s="4">
        <v>58.450899999999997</v>
      </c>
      <c r="D17" s="4">
        <v>-78.118600000000001</v>
      </c>
      <c r="E17">
        <v>4</v>
      </c>
      <c r="F17" t="s">
        <v>64</v>
      </c>
      <c r="G17">
        <v>3</v>
      </c>
      <c r="H17" s="3">
        <f t="shared" si="0"/>
        <v>41023.886430000006</v>
      </c>
      <c r="I17" s="2">
        <f t="shared" si="1"/>
        <v>3331.3581580478303</v>
      </c>
      <c r="J17" s="1">
        <f t="shared" si="2"/>
        <v>8.1205328113712554</v>
      </c>
      <c r="K17" s="3" cm="1">
        <f t="array" ref="K17">_xlfn.IFS(E17=2,Z17, E17=3, SUM(AH17,AL17)/SUM(AH17/AJ17, AL17/AN17), E17=4, SUM(AX17,BB17,BK17)/SUM(AX17/AZ17,BB17/BD17,BK17/BM17))</f>
        <v>6403.8089772861422</v>
      </c>
      <c r="L17" s="3" cm="1">
        <f t="array" ref="L17">_xlfn.IFS(E17=2,AA17, E17=3, SUM(AH17,AL17)/SUM(AH17/AK17, AL17/AO17), E17=4, SUM(AX17,BB17,BK17)/SUM(AX17/BA17,BB17/BE17,BK17/BN17))</f>
        <v>3348.0542008736916</v>
      </c>
      <c r="M17" s="1">
        <f t="shared" si="3"/>
        <v>1.9126957310353685</v>
      </c>
      <c r="N17" s="2" cm="1">
        <f t="array" ref="N17">IF(F17="GOOD", _xlfn.IFS(E17=2,AD17, E17=3, AT17, E17=4, SUM(BB17*BJ17,BK17*BS17)/SUM(BB17,BK17)), 0)</f>
        <v>0</v>
      </c>
      <c r="O17" s="2" cm="1">
        <f t="array" ref="O17">IF(F17="GOOD", _xlfn.IFS(E17=2,AE17, E17=3, AU17, E17=4, SUM(BB17*BF17,BK17*BT17)/SUM(BB17,BK17)), 0)</f>
        <v>0</v>
      </c>
      <c r="P17" s="3">
        <f t="shared" si="4"/>
        <v>6632.1500987348809</v>
      </c>
      <c r="Q17" s="2">
        <f t="shared" si="5"/>
        <v>370.79469210505709</v>
      </c>
      <c r="R17" s="1">
        <f t="shared" si="6"/>
        <v>5.5908670127322395</v>
      </c>
      <c r="S17" s="3">
        <f t="shared" si="7"/>
        <v>3679.9251584426079</v>
      </c>
      <c r="T17" s="2">
        <f t="shared" si="8"/>
        <v>281.93365940682691</v>
      </c>
      <c r="U17" s="1">
        <f t="shared" si="9"/>
        <v>7.6613965574817531</v>
      </c>
      <c r="V17" s="1">
        <f t="shared" si="10"/>
        <v>1.8022513538133185</v>
      </c>
      <c r="W17" s="23">
        <v>0.17</v>
      </c>
      <c r="X17" s="5">
        <v>43927.047989999999</v>
      </c>
      <c r="Y17" s="5">
        <v>2987.5610360000001</v>
      </c>
      <c r="Z17" s="5">
        <v>7060.2693929999996</v>
      </c>
      <c r="AA17" s="5">
        <v>3890.7841400000002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25">
        <v>0.17</v>
      </c>
      <c r="AH17" s="5">
        <v>31420.242689999999</v>
      </c>
      <c r="AI17" s="5">
        <v>2277.9642899999999</v>
      </c>
      <c r="AJ17" s="5">
        <v>6318.0952020000004</v>
      </c>
      <c r="AK17" s="5">
        <v>3728.4965750000001</v>
      </c>
      <c r="AL17" s="5">
        <v>10337.626249999999</v>
      </c>
      <c r="AM17" s="5">
        <v>2687.3239490000001</v>
      </c>
      <c r="AN17" s="5">
        <v>6741.8492690000003</v>
      </c>
      <c r="AO17" s="5">
        <v>3974.1021030000002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27">
        <v>0.16</v>
      </c>
      <c r="AX17" s="5">
        <v>12872.938550000001</v>
      </c>
      <c r="AY17" s="5">
        <v>2336.1216890000001</v>
      </c>
      <c r="AZ17" s="5">
        <v>6079.0849049999997</v>
      </c>
      <c r="BA17" s="5">
        <v>3297.1845790000002</v>
      </c>
      <c r="BB17" s="5">
        <v>13534.16671</v>
      </c>
      <c r="BC17" s="5">
        <v>2504.1208569999999</v>
      </c>
      <c r="BD17" s="5">
        <v>6587.8714460000001</v>
      </c>
      <c r="BE17" s="5">
        <v>3173.85529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10979.6371</v>
      </c>
      <c r="BL17" s="5">
        <v>3174.3961629999999</v>
      </c>
      <c r="BM17" s="5">
        <v>6589.552584</v>
      </c>
      <c r="BN17" s="5">
        <v>3662.0529150000002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 x14ac:dyDescent="0.2">
      <c r="A18" t="s">
        <v>84</v>
      </c>
      <c r="B18" t="s">
        <v>66</v>
      </c>
      <c r="C18" s="4">
        <v>63.162199999999999</v>
      </c>
      <c r="D18" s="4">
        <v>-91.542000000000002</v>
      </c>
      <c r="E18">
        <v>4</v>
      </c>
      <c r="F18" t="s">
        <v>64</v>
      </c>
      <c r="G18">
        <v>6</v>
      </c>
      <c r="H18" s="3">
        <f t="shared" si="0"/>
        <v>36751.802923333329</v>
      </c>
      <c r="I18" s="2">
        <f t="shared" si="1"/>
        <v>1597.8406206913739</v>
      </c>
      <c r="J18" s="1">
        <f t="shared" si="2"/>
        <v>4.3476523424567066</v>
      </c>
      <c r="K18" s="3" cm="1">
        <f t="array" ref="K18">_xlfn.IFS(E18=2,Z18, E18=3, SUM(AH18,AL18)/SUM(AH18/AJ18, AL18/AN18), E18=4, SUM(AX18,BB18,BK18)/SUM(AX18/AZ18,BB18/BD18,BK18/BM18))</f>
        <v>6652.4653189341461</v>
      </c>
      <c r="L18" s="3" cm="1">
        <f t="array" ref="L18">_xlfn.IFS(E18=2,AA18, E18=3, SUM(AH18,AL18)/SUM(AH18/AK18, AL18/AO18), E18=4, SUM(AX18,BB18,BK18)/SUM(AX18/BA18,BB18/BE18,BK18/BN18))</f>
        <v>3610.7216704854677</v>
      </c>
      <c r="M18" s="1">
        <f t="shared" si="3"/>
        <v>1.8424198611907161</v>
      </c>
      <c r="N18" s="2" cm="1">
        <f t="array" ref="N18">IF(F18="GOOD", _xlfn.IFS(E18=2,AD18, E18=3, AT18, E18=4, SUM(BB18*BJ18,BK18*BS18)/SUM(BB18,BK18)), 0)</f>
        <v>0</v>
      </c>
      <c r="O18" s="2" cm="1">
        <f t="array" ref="O18">IF(F18="GOOD", _xlfn.IFS(E18=2,AE18, E18=3, AU18, E18=4, SUM(BB18*BF18,BK18*BT18)/SUM(BB18,BK18)), 0)</f>
        <v>0</v>
      </c>
      <c r="P18" s="3">
        <f t="shared" si="4"/>
        <v>6626.4052045167909</v>
      </c>
      <c r="Q18" s="2">
        <f t="shared" si="5"/>
        <v>73.21032635392163</v>
      </c>
      <c r="R18" s="1">
        <f t="shared" si="6"/>
        <v>1.1048271890167372</v>
      </c>
      <c r="S18" s="3">
        <f t="shared" si="7"/>
        <v>3782.649913531674</v>
      </c>
      <c r="T18" s="2">
        <f t="shared" si="8"/>
        <v>148.39442581755358</v>
      </c>
      <c r="U18" s="1">
        <f t="shared" si="9"/>
        <v>3.9230282793737317</v>
      </c>
      <c r="V18" s="1">
        <f t="shared" si="10"/>
        <v>1.7517891837709196</v>
      </c>
      <c r="W18" s="23">
        <v>0.17</v>
      </c>
      <c r="X18" s="5">
        <v>37631.129500000003</v>
      </c>
      <c r="Y18" s="5">
        <v>2862.4943400000002</v>
      </c>
      <c r="Z18" s="5">
        <v>6565.5032700000002</v>
      </c>
      <c r="AA18" s="5">
        <v>3885.7529599999998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25">
        <v>0.17</v>
      </c>
      <c r="AH18" s="5">
        <v>10901.727569999999</v>
      </c>
      <c r="AI18" s="5">
        <v>2914.7026289999999</v>
      </c>
      <c r="AJ18" s="5">
        <v>6382.9100200000003</v>
      </c>
      <c r="AK18" s="5">
        <v>3745.8247080000001</v>
      </c>
      <c r="AL18" s="5">
        <v>26815.11247</v>
      </c>
      <c r="AM18" s="5">
        <v>2924.8665339999998</v>
      </c>
      <c r="AN18" s="5">
        <v>6696.8136080000004</v>
      </c>
      <c r="AO18" s="5">
        <v>3891.823218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27">
        <v>0.16</v>
      </c>
      <c r="AX18" s="5">
        <v>12332.100780000001</v>
      </c>
      <c r="AY18" s="5">
        <v>2234.7663130000001</v>
      </c>
      <c r="AZ18" s="5">
        <v>5919.9113010000001</v>
      </c>
      <c r="BA18" s="5">
        <v>3513.93345</v>
      </c>
      <c r="BB18" s="5">
        <v>12416.06107</v>
      </c>
      <c r="BC18" s="5">
        <v>2499.6283910000002</v>
      </c>
      <c r="BD18" s="5">
        <v>7273.9118019999996</v>
      </c>
      <c r="BE18" s="5">
        <v>3624.8104520000002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10159.27738</v>
      </c>
      <c r="BL18" s="5">
        <v>3169.2782659999998</v>
      </c>
      <c r="BM18" s="5">
        <v>6971.7464369999998</v>
      </c>
      <c r="BN18" s="5">
        <v>3717.3538760000001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</row>
    <row r="19" spans="1:73" x14ac:dyDescent="0.2">
      <c r="A19" t="s">
        <v>85</v>
      </c>
      <c r="B19" t="s">
        <v>63</v>
      </c>
      <c r="C19" s="4">
        <v>68.089799999999997</v>
      </c>
      <c r="D19" s="4">
        <v>-90.061599999999999</v>
      </c>
      <c r="E19">
        <v>4</v>
      </c>
      <c r="F19" t="s">
        <v>70</v>
      </c>
      <c r="G19">
        <v>12</v>
      </c>
      <c r="H19" s="3">
        <f t="shared" si="0"/>
        <v>32697.698162666667</v>
      </c>
      <c r="I19" s="2">
        <f t="shared" si="1"/>
        <v>3452.2831322548104</v>
      </c>
      <c r="J19" s="1">
        <f t="shared" si="2"/>
        <v>10.558183989222007</v>
      </c>
      <c r="K19" s="3" cm="1">
        <f t="array" ref="K19">_xlfn.IFS(E19=2,Z19, E19=3, SUM(AH19,AL19)/SUM(AH19/AJ19, AL19/AN19), E19=4, SUM(AX19,BB19,BK19)/SUM(AX19/AZ19,BB19/BD19,BK19/BM19))</f>
        <v>6465.3234053742499</v>
      </c>
      <c r="L19" s="3" cm="1">
        <f t="array" ref="L19">_xlfn.IFS(E19=2,AA19, E19=3, SUM(AH19,AL19)/SUM(AH19/AK19, AL19/AO19), E19=4, SUM(AX19,BB19,BK19)/SUM(AX19/BA19,BB19/BE19,BK19/BN19))</f>
        <v>3564.9684443633691</v>
      </c>
      <c r="M19" s="1">
        <f t="shared" si="3"/>
        <v>1.813571005262804</v>
      </c>
      <c r="N19" s="2" cm="1">
        <f t="array" ref="N19">IF(F19="GOOD", _xlfn.IFS(E19=2,AD19, E19=3, AT19, E19=4, SUM(BB19*BJ19,BK19*BS19)/SUM(BB19,BK19)), 0)</f>
        <v>4.0890528654527136</v>
      </c>
      <c r="O19" s="2" cm="1">
        <f t="array" ref="O19">IF(F19="GOOD", _xlfn.IFS(E19=2,AE19, E19=3, AU19, E19=4, SUM(BB19*BF19,BK19*BT19)/SUM(BB19,BK19)), 0)</f>
        <v>1.1170461151230102</v>
      </c>
      <c r="P19" s="3">
        <f t="shared" si="4"/>
        <v>6601.2188238733243</v>
      </c>
      <c r="Q19" s="2">
        <f t="shared" si="5"/>
        <v>97.50421211476619</v>
      </c>
      <c r="R19" s="1">
        <f t="shared" si="6"/>
        <v>1.4770637774064082</v>
      </c>
      <c r="S19" s="3">
        <f t="shared" si="7"/>
        <v>3671.2926034695379</v>
      </c>
      <c r="T19" s="2">
        <f t="shared" si="8"/>
        <v>121.68390115851662</v>
      </c>
      <c r="U19" s="1">
        <f t="shared" si="9"/>
        <v>3.3144702507100581</v>
      </c>
      <c r="V19" s="1">
        <f t="shared" si="10"/>
        <v>1.7980639346574756</v>
      </c>
      <c r="W19" s="23">
        <v>0.12</v>
      </c>
      <c r="X19" s="5">
        <v>31265.711940000001</v>
      </c>
      <c r="Y19" s="5">
        <v>2952.2938709999999</v>
      </c>
      <c r="Z19" s="5">
        <v>6632.9325339999996</v>
      </c>
      <c r="AA19" s="5">
        <v>3644.2437620000001</v>
      </c>
      <c r="AB19" s="5">
        <v>10.331158220000001</v>
      </c>
      <c r="AC19" s="5">
        <v>189.36739650000001</v>
      </c>
      <c r="AD19" s="5">
        <v>6.8369876500000002</v>
      </c>
      <c r="AE19" s="5">
        <v>5.7796656759999996</v>
      </c>
      <c r="AF19" s="5">
        <v>9.1974851920000003</v>
      </c>
      <c r="AG19" s="25">
        <v>0.12</v>
      </c>
      <c r="AH19" s="5">
        <v>30507.295170000001</v>
      </c>
      <c r="AI19" s="5">
        <v>2450.009047</v>
      </c>
      <c r="AJ19" s="5">
        <v>6591.4083700000001</v>
      </c>
      <c r="AK19" s="5">
        <v>3772.4291939999998</v>
      </c>
      <c r="AL19" s="5">
        <v>6128.2465689999999</v>
      </c>
      <c r="AM19" s="5">
        <v>2713.646612</v>
      </c>
      <c r="AN19" s="5">
        <v>7114.5542240000004</v>
      </c>
      <c r="AO19" s="5">
        <v>3962.508538</v>
      </c>
      <c r="AP19" s="5">
        <v>7.3483931699999996</v>
      </c>
      <c r="AQ19" s="5">
        <v>12.92684246</v>
      </c>
      <c r="AR19" s="5">
        <v>35.107576629999997</v>
      </c>
      <c r="AS19" s="5">
        <v>8.3116873570000003</v>
      </c>
      <c r="AT19" s="5">
        <v>3.046091214</v>
      </c>
      <c r="AU19" s="5">
        <v>4.2878520829999998</v>
      </c>
      <c r="AV19" s="5">
        <v>300.59701680000001</v>
      </c>
      <c r="AW19" s="27">
        <v>0.11</v>
      </c>
      <c r="AX19" s="5">
        <v>12738.402819999999</v>
      </c>
      <c r="AY19" s="5">
        <v>2378.9258199999999</v>
      </c>
      <c r="AZ19" s="5">
        <v>6011.4015840000002</v>
      </c>
      <c r="BA19" s="5">
        <v>3578.7268399999998</v>
      </c>
      <c r="BB19" s="5">
        <v>5028.4770289999997</v>
      </c>
      <c r="BC19" s="5">
        <v>2819.2799450000002</v>
      </c>
      <c r="BD19" s="5">
        <v>6856.946696</v>
      </c>
      <c r="BE19" s="5">
        <v>3478.0152349999998</v>
      </c>
      <c r="BF19" s="5">
        <v>3.6796971470000002</v>
      </c>
      <c r="BG19" s="5">
        <v>349.4629003</v>
      </c>
      <c r="BH19" s="5">
        <v>23.77531523</v>
      </c>
      <c r="BI19" s="5">
        <v>131.86747209999999</v>
      </c>
      <c r="BJ19" s="5">
        <v>2.7690743449999999</v>
      </c>
      <c r="BK19" s="5">
        <v>12424.96096</v>
      </c>
      <c r="BL19" s="5">
        <v>3154.0736630000001</v>
      </c>
      <c r="BM19" s="5">
        <v>6836.5538130000004</v>
      </c>
      <c r="BN19" s="5">
        <v>3587.1244700000002</v>
      </c>
      <c r="BO19" s="5">
        <v>7.4050605919999999</v>
      </c>
      <c r="BP19" s="5">
        <v>121.0003852</v>
      </c>
      <c r="BQ19" s="5">
        <v>11.18485587</v>
      </c>
      <c r="BR19" s="5">
        <v>186.40011530000001</v>
      </c>
      <c r="BS19" s="5">
        <v>4.6232582999999998</v>
      </c>
      <c r="BT19" s="5">
        <v>7.9921581000000005E-2</v>
      </c>
      <c r="BU19" s="5">
        <v>291.69484019999999</v>
      </c>
    </row>
    <row r="20" spans="1:73" x14ac:dyDescent="0.2">
      <c r="A20" t="s">
        <v>86</v>
      </c>
      <c r="B20" t="s">
        <v>63</v>
      </c>
      <c r="C20" s="4">
        <v>69.108599999999996</v>
      </c>
      <c r="D20" s="4">
        <v>-83.536100000000005</v>
      </c>
      <c r="E20">
        <v>3</v>
      </c>
      <c r="F20" t="s">
        <v>64</v>
      </c>
      <c r="G20">
        <v>7</v>
      </c>
      <c r="H20" s="3">
        <f t="shared" si="0"/>
        <v>41222.895883583427</v>
      </c>
      <c r="I20" s="2">
        <f t="shared" si="1"/>
        <v>3968.9159637557204</v>
      </c>
      <c r="J20" s="1">
        <f t="shared" si="2"/>
        <v>9.6279406836536641</v>
      </c>
      <c r="K20" s="3" cm="1">
        <f t="array" ref="K20">_xlfn.IFS(E20=2,Z20, E20=3, SUM(AH20,AL20)/SUM(AH20/AJ20, AL20/AN20), E20=4, SUM(AX20,BB20,BK20)/SUM(AX20/AZ20,BB20/BD20,BK20/BM20))</f>
        <v>6942.8045061486118</v>
      </c>
      <c r="L20" s="3" cm="1">
        <f t="array" ref="L20">_xlfn.IFS(E20=2,AA20, E20=3, SUM(AH20,AL20)/SUM(AH20/AK20, AL20/AO20), E20=4, SUM(AX20,BB20,BK20)/SUM(AX20/BA20,BB20/BE20,BK20/BN20))</f>
        <v>3676.3876723704343</v>
      </c>
      <c r="M20" s="1">
        <f t="shared" si="3"/>
        <v>1.8884854169016625</v>
      </c>
      <c r="N20" s="2" cm="1">
        <f t="array" ref="N20">IF(F20="GOOD", _xlfn.IFS(E20=2,AD20, E20=3, AT20, E20=4, SUM(BB20*BJ20,BK20*BS20)/SUM(BB20,BK20)), 0)</f>
        <v>0</v>
      </c>
      <c r="O20" s="2" cm="1">
        <f t="array" ref="O20">IF(F20="GOOD", _xlfn.IFS(E20=2,AE20, E20=3, AU20, E20=4, SUM(BB20*BF20,BK20*BT20)/SUM(BB20,BK20)), 0)</f>
        <v>0</v>
      </c>
      <c r="P20" s="3">
        <f t="shared" si="4"/>
        <v>6955.9426461606208</v>
      </c>
      <c r="Q20" s="2">
        <f t="shared" si="5"/>
        <v>469.52515175690212</v>
      </c>
      <c r="R20" s="1">
        <f t="shared" si="6"/>
        <v>6.7499859564836937</v>
      </c>
      <c r="S20" s="3">
        <f t="shared" si="7"/>
        <v>3633.2541399579477</v>
      </c>
      <c r="T20" s="2">
        <f t="shared" si="8"/>
        <v>328.13952065970119</v>
      </c>
      <c r="U20" s="1">
        <f t="shared" si="9"/>
        <v>9.0315598089017577</v>
      </c>
      <c r="V20" s="1">
        <f t="shared" si="10"/>
        <v>1.9145213569456307</v>
      </c>
      <c r="W20" s="23">
        <v>0.17</v>
      </c>
      <c r="X20" s="5">
        <v>44864.035081873699</v>
      </c>
      <c r="Y20" s="5">
        <v>2749.0768526812199</v>
      </c>
      <c r="Z20" s="5">
        <v>7425.3949515772301</v>
      </c>
      <c r="AA20" s="5">
        <v>3929.4048050751899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25">
        <v>0.16</v>
      </c>
      <c r="AH20" s="5">
        <v>24562.25158982</v>
      </c>
      <c r="AI20" s="5">
        <v>2840.6255404795102</v>
      </c>
      <c r="AJ20" s="5">
        <v>6699.35753843766</v>
      </c>
      <c r="AK20" s="5">
        <v>3500.9619405136</v>
      </c>
      <c r="AL20" s="5">
        <v>17250.235048487</v>
      </c>
      <c r="AM20" s="5">
        <v>2392.2776685049498</v>
      </c>
      <c r="AN20" s="5">
        <v>7321.6419139434702</v>
      </c>
      <c r="AO20" s="5">
        <v>3958.84130099493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27">
        <v>0.16</v>
      </c>
      <c r="AX20" s="5">
        <v>8813.7070667399803</v>
      </c>
      <c r="AY20" s="5">
        <v>2331.8116690500201</v>
      </c>
      <c r="AZ20" s="5">
        <v>6080.44835526715</v>
      </c>
      <c r="BA20" s="5">
        <v>3360.2669788753401</v>
      </c>
      <c r="BB20" s="5">
        <v>14364.1140946783</v>
      </c>
      <c r="BC20" s="5">
        <v>2837.3691436745798</v>
      </c>
      <c r="BD20" s="5">
        <v>6290.4822693296901</v>
      </c>
      <c r="BE20" s="5">
        <v>3214.8026896328201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13814.344769151299</v>
      </c>
      <c r="BL20" s="5">
        <v>3104.6063704080402</v>
      </c>
      <c r="BM20" s="5">
        <v>6948.9682425690899</v>
      </c>
      <c r="BN20" s="5">
        <v>3297.8985841047902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</row>
    <row r="21" spans="1:73" x14ac:dyDescent="0.2">
      <c r="A21" t="s">
        <v>87</v>
      </c>
      <c r="B21" t="s">
        <v>66</v>
      </c>
      <c r="C21" s="4">
        <v>62.289332999999999</v>
      </c>
      <c r="D21" s="4">
        <v>-79.591835000000003</v>
      </c>
      <c r="E21">
        <v>4</v>
      </c>
      <c r="F21" t="s">
        <v>70</v>
      </c>
      <c r="G21">
        <v>11</v>
      </c>
      <c r="H21" s="3">
        <f t="shared" si="0"/>
        <v>33724.149323999998</v>
      </c>
      <c r="I21" s="2">
        <f t="shared" si="1"/>
        <v>553.93369401779864</v>
      </c>
      <c r="J21" s="1">
        <f t="shared" si="2"/>
        <v>1.6425431185704906</v>
      </c>
      <c r="K21" s="3" cm="1">
        <f t="array" ref="K21">_xlfn.IFS(E21=2,Z21, E21=3, SUM(AH21,AL21)/SUM(AH21/AJ21, AL21/AN21), E21=4, SUM(AX21,BB21,BK21)/SUM(AX21/AZ21,BB21/BD21,BK21/BM21))</f>
        <v>6679.6007546389174</v>
      </c>
      <c r="L21" s="3" cm="1">
        <f t="array" ref="L21">_xlfn.IFS(E21=2,AA21, E21=3, SUM(AH21,AL21)/SUM(AH21/AK21, AL21/AO21), E21=4, SUM(AX21,BB21,BK21)/SUM(AX21/BA21,BB21/BE21,BK21/BN21))</f>
        <v>3524.2218352839132</v>
      </c>
      <c r="M21" s="1">
        <f t="shared" si="3"/>
        <v>1.8953406076098513</v>
      </c>
      <c r="N21" s="2" cm="1">
        <f t="array" ref="N21">IF(F21="GOOD", _xlfn.IFS(E21=2,AD21, E21=3, AT21, E21=4, SUM(BB21*BJ21,BK21*BS21)/SUM(BB21,BK21)), 0)</f>
        <v>1.9953827986586827</v>
      </c>
      <c r="O21" s="2" cm="1">
        <f t="array" ref="O21">IF(F21="GOOD", _xlfn.IFS(E21=2,AE21, E21=3, AU21, E21=4, SUM(BB21*BF21,BK21*BT21)/SUM(BB21,BK21)), 0)</f>
        <v>1.6256109158282543</v>
      </c>
      <c r="P21" s="3">
        <f t="shared" si="4"/>
        <v>6690.1958180999181</v>
      </c>
      <c r="Q21" s="2">
        <f t="shared" si="5"/>
        <v>48.010887268471834</v>
      </c>
      <c r="R21" s="1">
        <f t="shared" si="6"/>
        <v>0.71763052343821232</v>
      </c>
      <c r="S21" s="3">
        <f t="shared" si="7"/>
        <v>3536.6007872459181</v>
      </c>
      <c r="T21" s="2">
        <f t="shared" si="8"/>
        <v>66.460989355055275</v>
      </c>
      <c r="U21" s="1">
        <f t="shared" si="9"/>
        <v>1.8792335735131389</v>
      </c>
      <c r="V21" s="1">
        <f t="shared" si="10"/>
        <v>1.891702292841998</v>
      </c>
      <c r="W21" s="23">
        <v>0.14000000000000001</v>
      </c>
      <c r="X21" s="5">
        <v>33291.530570000003</v>
      </c>
      <c r="Y21" s="5">
        <v>2993.5404640000002</v>
      </c>
      <c r="Z21" s="5">
        <v>6634.7608270000001</v>
      </c>
      <c r="AA21" s="5">
        <v>3607.0157340000001</v>
      </c>
      <c r="AB21" s="5">
        <v>39.981526789999997</v>
      </c>
      <c r="AC21" s="5">
        <v>29.35663358</v>
      </c>
      <c r="AD21" s="5">
        <v>2.8537637189999998</v>
      </c>
      <c r="AE21" s="5">
        <v>6.8916674530000002</v>
      </c>
      <c r="AF21" s="5">
        <v>298.16699870000002</v>
      </c>
      <c r="AG21" s="25">
        <v>0.12</v>
      </c>
      <c r="AH21" s="5">
        <v>9173.2819670000008</v>
      </c>
      <c r="AI21" s="5">
        <v>2355.620801</v>
      </c>
      <c r="AJ21" s="5">
        <v>5928.509024</v>
      </c>
      <c r="AK21" s="5">
        <v>3348.9135230000002</v>
      </c>
      <c r="AL21" s="5">
        <v>24359.16534</v>
      </c>
      <c r="AM21" s="5">
        <v>2958.804345</v>
      </c>
      <c r="AN21" s="5">
        <v>7015.9014639999996</v>
      </c>
      <c r="AO21" s="5">
        <v>3522.4363969999999</v>
      </c>
      <c r="AP21" s="5">
        <v>3.7358842069999998</v>
      </c>
      <c r="AQ21" s="5">
        <v>294.3876649</v>
      </c>
      <c r="AR21" s="5">
        <v>17.552070799999999</v>
      </c>
      <c r="AS21" s="5">
        <v>111.5195575</v>
      </c>
      <c r="AT21" s="5">
        <v>1.1791110170000001</v>
      </c>
      <c r="AU21" s="5">
        <v>1.183024487</v>
      </c>
      <c r="AV21" s="5">
        <v>330.90273960000002</v>
      </c>
      <c r="AW21" s="27">
        <v>0.11</v>
      </c>
      <c r="AX21" s="5">
        <v>8668.5846849999998</v>
      </c>
      <c r="AY21" s="5">
        <v>2186.1561799999999</v>
      </c>
      <c r="AZ21" s="5">
        <v>6166.3369279999997</v>
      </c>
      <c r="BA21" s="5">
        <v>3418.1539819999998</v>
      </c>
      <c r="BB21" s="5">
        <v>12109.47186</v>
      </c>
      <c r="BC21" s="5">
        <v>2916.5199720000001</v>
      </c>
      <c r="BD21" s="5">
        <v>7392.6737419999999</v>
      </c>
      <c r="BE21" s="5">
        <v>3680.0452789999999</v>
      </c>
      <c r="BF21" s="5">
        <v>1.842678375</v>
      </c>
      <c r="BG21" s="5">
        <v>283.94263999999998</v>
      </c>
      <c r="BH21" s="5">
        <v>21.477246990000001</v>
      </c>
      <c r="BI21" s="5">
        <v>111.8047627</v>
      </c>
      <c r="BJ21" s="5">
        <v>3.16885846</v>
      </c>
      <c r="BK21" s="5">
        <v>13570.413549999999</v>
      </c>
      <c r="BL21" s="5">
        <v>3101.4636139999998</v>
      </c>
      <c r="BM21" s="5">
        <v>6466.8272550000002</v>
      </c>
      <c r="BN21" s="5">
        <v>3462.0355690000001</v>
      </c>
      <c r="BO21" s="5">
        <v>5.8819419799999997</v>
      </c>
      <c r="BP21" s="5">
        <v>127.096603</v>
      </c>
      <c r="BQ21" s="5">
        <v>32.321108580000001</v>
      </c>
      <c r="BR21" s="5">
        <v>90.140344940000006</v>
      </c>
      <c r="BS21" s="5">
        <v>0.94823928700000004</v>
      </c>
      <c r="BT21" s="5">
        <v>1.431912155</v>
      </c>
      <c r="BU21" s="5">
        <v>19.053585170000002</v>
      </c>
    </row>
    <row r="22" spans="1:73" x14ac:dyDescent="0.2">
      <c r="A22" t="s">
        <v>88</v>
      </c>
      <c r="B22" t="s">
        <v>63</v>
      </c>
      <c r="C22" s="4">
        <v>71.326279</v>
      </c>
      <c r="D22" s="4">
        <v>-79.373581000000001</v>
      </c>
      <c r="E22">
        <v>2</v>
      </c>
      <c r="F22" t="s">
        <v>64</v>
      </c>
      <c r="G22">
        <v>7</v>
      </c>
      <c r="H22" s="3">
        <f t="shared" si="0"/>
        <v>40934.844646942525</v>
      </c>
      <c r="I22" s="2">
        <f t="shared" si="1"/>
        <v>1942.7709101594046</v>
      </c>
      <c r="J22" s="1">
        <f t="shared" si="2"/>
        <v>4.7460077762980166</v>
      </c>
      <c r="K22" s="3" cm="1">
        <f t="array" ref="K22">_xlfn.IFS(E22=2,Z22, E22=3, SUM(AH22,AL22)/SUM(AH22/AJ22, AL22/AN22), E22=4, SUM(AX22,BB22,BK22)/SUM(AX22/AZ22,BB22/BD22,BK22/BM22))</f>
        <v>6879.9144928531796</v>
      </c>
      <c r="L22" s="3" cm="1">
        <f t="array" ref="L22">_xlfn.IFS(E22=2,AA22, E22=3, SUM(AH22,AL22)/SUM(AH22/AK22, AL22/AO22), E22=4, SUM(AX22,BB22,BK22)/SUM(AX22/BA22,BB22/BE22,BK22/BN22))</f>
        <v>3979.6313849952799</v>
      </c>
      <c r="M22" s="1">
        <f t="shared" si="3"/>
        <v>1.7287818461762734</v>
      </c>
      <c r="N22" s="2" cm="1">
        <f t="array" ref="N22">IF(F22="GOOD", _xlfn.IFS(E22=2,AD22, E22=3, AT22, E22=4, SUM(BB22*BJ22,BK22*BS22)/SUM(BB22,BK22)), 0)</f>
        <v>0</v>
      </c>
      <c r="O22" s="2" cm="1">
        <f t="array" ref="O22">IF(F22="GOOD", _xlfn.IFS(E22=2,AE22, E22=3, AU22, E22=4, SUM(BB22*BF22,BK22*BT22)/SUM(BB22,BK22)), 0)</f>
        <v>0</v>
      </c>
      <c r="P22" s="3">
        <f t="shared" si="4"/>
        <v>6671.113610652671</v>
      </c>
      <c r="Q22" s="2">
        <f t="shared" si="5"/>
        <v>181.07028895700466</v>
      </c>
      <c r="R22" s="1">
        <f t="shared" si="6"/>
        <v>2.7142438208197386</v>
      </c>
      <c r="S22" s="3">
        <f t="shared" si="7"/>
        <v>3796.0389469059942</v>
      </c>
      <c r="T22" s="2">
        <f t="shared" si="8"/>
        <v>192.20920193592963</v>
      </c>
      <c r="U22" s="1">
        <f t="shared" si="9"/>
        <v>5.0634149075997223</v>
      </c>
      <c r="V22" s="1">
        <f t="shared" si="10"/>
        <v>1.7573880837260745</v>
      </c>
      <c r="W22" s="23">
        <v>0.16</v>
      </c>
      <c r="X22" s="5">
        <v>42935.147471855402</v>
      </c>
      <c r="Y22" s="5">
        <v>2687.5138749959101</v>
      </c>
      <c r="Z22" s="5">
        <v>6879.9144928531796</v>
      </c>
      <c r="AA22" s="5">
        <v>3979.6313849952799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25">
        <v>0.16</v>
      </c>
      <c r="AH22" s="5">
        <v>32259.637864164801</v>
      </c>
      <c r="AI22" s="5">
        <v>2181.91336786085</v>
      </c>
      <c r="AJ22" s="5">
        <v>6699.1339459884803</v>
      </c>
      <c r="AK22" s="5">
        <v>3896.4675409463398</v>
      </c>
      <c r="AL22" s="5">
        <v>8554.5155830914791</v>
      </c>
      <c r="AM22" s="5">
        <v>2878.6460533935101</v>
      </c>
      <c r="AN22" s="5">
        <v>6112.1260238518598</v>
      </c>
      <c r="AO22" s="5">
        <v>3494.6417890829698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27">
        <v>0.17</v>
      </c>
      <c r="AX22" s="5">
        <v>10952.6495839088</v>
      </c>
      <c r="AY22" s="5">
        <v>2319.1679604644</v>
      </c>
      <c r="AZ22" s="5">
        <v>6139.0927216188002</v>
      </c>
      <c r="BA22" s="5">
        <v>3497.7580041943202</v>
      </c>
      <c r="BB22" s="5">
        <v>14925.848939424701</v>
      </c>
      <c r="BC22" s="5">
        <v>2840.9629500393298</v>
      </c>
      <c r="BD22" s="5">
        <v>6890.3519300605403</v>
      </c>
      <c r="BE22" s="5">
        <v>3657.78056603606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13176.7344983824</v>
      </c>
      <c r="BL22" s="5">
        <v>3015.3858931565001</v>
      </c>
      <c r="BM22" s="5">
        <v>6527.7375852711803</v>
      </c>
      <c r="BN22" s="5">
        <v>3608.3876508756498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</row>
    <row r="23" spans="1:73" x14ac:dyDescent="0.2">
      <c r="A23" t="s">
        <v>89</v>
      </c>
      <c r="B23" t="s">
        <v>68</v>
      </c>
      <c r="C23" s="4">
        <v>82.648330999999999</v>
      </c>
      <c r="D23" s="4">
        <v>-75.041672000000005</v>
      </c>
      <c r="E23">
        <v>4</v>
      </c>
      <c r="F23" t="s">
        <v>64</v>
      </c>
      <c r="G23">
        <v>1</v>
      </c>
      <c r="H23" s="3">
        <f t="shared" si="0"/>
        <v>35894.84235310198</v>
      </c>
      <c r="I23" s="2">
        <f t="shared" si="1"/>
        <v>2924.0052592089919</v>
      </c>
      <c r="J23" s="1">
        <f t="shared" si="2"/>
        <v>8.1460317625724397</v>
      </c>
      <c r="K23" s="3" cm="1">
        <f t="array" ref="K23">_xlfn.IFS(E23=2,Z23, E23=3, SUM(AH23,AL23)/SUM(AH23/AJ23, AL23/AN23), E23=4, SUM(AX23,BB23,BK23)/SUM(AX23/AZ23,BB23/BD23,BK23/BM23))</f>
        <v>6599.9916196345812</v>
      </c>
      <c r="L23" s="3" cm="1">
        <f t="array" ref="L23">_xlfn.IFS(E23=2,AA23, E23=3, SUM(AH23,AL23)/SUM(AH23/AK23, AL23/AO23), E23=4, SUM(AX23,BB23,BK23)/SUM(AX23/BA23,BB23/BE23,BK23/BN23))</f>
        <v>3617.1448169609316</v>
      </c>
      <c r="M23" s="1">
        <f t="shared" si="3"/>
        <v>1.8246412443004676</v>
      </c>
      <c r="N23" s="2" cm="1">
        <f t="array" ref="N23">IF(F23="GOOD", _xlfn.IFS(E23=2,AD23, E23=3, AT23, E23=4, SUM(BB23*BJ23,BK23*BS23)/SUM(BB23,BK23)), 0)</f>
        <v>0</v>
      </c>
      <c r="O23" s="2" cm="1">
        <f t="array" ref="O23">IF(F23="GOOD", _xlfn.IFS(E23=2,AE23, E23=3, AU23, E23=4, SUM(BB23*BF23,BK23*BT23)/SUM(BB23,BK23)), 0)</f>
        <v>0</v>
      </c>
      <c r="P23" s="3">
        <f t="shared" si="4"/>
        <v>6691.6843954716996</v>
      </c>
      <c r="Q23" s="2">
        <f t="shared" si="5"/>
        <v>325.12402008280208</v>
      </c>
      <c r="R23" s="1">
        <f t="shared" si="6"/>
        <v>4.8586275273653872</v>
      </c>
      <c r="S23" s="3">
        <f t="shared" si="7"/>
        <v>3737.4523182711055</v>
      </c>
      <c r="T23" s="2">
        <f t="shared" si="8"/>
        <v>175.66810969644473</v>
      </c>
      <c r="U23" s="1">
        <f t="shared" si="9"/>
        <v>4.7002100558625024</v>
      </c>
      <c r="V23" s="1">
        <f t="shared" si="10"/>
        <v>1.7904400713711799</v>
      </c>
      <c r="W23" s="23">
        <v>0.16</v>
      </c>
      <c r="X23" s="5">
        <v>34944.173781176301</v>
      </c>
      <c r="Y23" s="5">
        <v>2915.8463973331</v>
      </c>
      <c r="Z23" s="5">
        <v>7051.4046260832201</v>
      </c>
      <c r="AA23" s="5">
        <v>3639.4466309071099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25">
        <v>0.14000000000000001</v>
      </c>
      <c r="AH23" s="5">
        <v>5204.6791185888997</v>
      </c>
      <c r="AI23" s="5">
        <v>2263.7424245911402</v>
      </c>
      <c r="AJ23" s="5">
        <v>7497.7387037797598</v>
      </c>
      <c r="AK23" s="5">
        <v>3539.1751553059798</v>
      </c>
      <c r="AL23" s="5">
        <v>33971.202192326899</v>
      </c>
      <c r="AM23" s="5">
        <v>2845.3756452264902</v>
      </c>
      <c r="AN23" s="5">
        <v>6253.4779600907304</v>
      </c>
      <c r="AO23" s="5">
        <v>4001.7078355980502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27">
        <v>0.12</v>
      </c>
      <c r="AX23" s="5">
        <v>6406.0764237950298</v>
      </c>
      <c r="AY23" s="5">
        <v>2437.6524347887498</v>
      </c>
      <c r="AZ23" s="5">
        <v>6377.2555384655498</v>
      </c>
      <c r="BA23" s="5">
        <v>3245.8438598693601</v>
      </c>
      <c r="BB23" s="5">
        <v>14129.328121214099</v>
      </c>
      <c r="BC23" s="5">
        <v>2654.5984804300801</v>
      </c>
      <c r="BD23" s="5">
        <v>6506.9369457064904</v>
      </c>
      <c r="BE23" s="5">
        <v>3872.34489824817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13029.0674222047</v>
      </c>
      <c r="BL23" s="5">
        <v>3208.8846820981098</v>
      </c>
      <c r="BM23" s="5">
        <v>6822.97376316183</v>
      </c>
      <c r="BN23" s="5">
        <v>3562.9017249369999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</row>
    <row r="24" spans="1:73" x14ac:dyDescent="0.2">
      <c r="A24" t="s">
        <v>90</v>
      </c>
      <c r="B24" t="s">
        <v>66</v>
      </c>
      <c r="C24" s="4">
        <v>63.304299999999998</v>
      </c>
      <c r="D24" s="4">
        <v>-92.297700000000006</v>
      </c>
      <c r="E24">
        <v>3</v>
      </c>
      <c r="F24" t="s">
        <v>70</v>
      </c>
      <c r="G24">
        <v>6</v>
      </c>
      <c r="H24" s="3">
        <f t="shared" si="0"/>
        <v>37627.624134666672</v>
      </c>
      <c r="I24" s="2">
        <f t="shared" si="1"/>
        <v>1231.6300843563445</v>
      </c>
      <c r="J24" s="1">
        <f t="shared" si="2"/>
        <v>3.2732071521402077</v>
      </c>
      <c r="K24" s="3" cm="1">
        <f t="array" ref="K24">_xlfn.IFS(E24=2,Z24, E24=3, SUM(AH24,AL24)/SUM(AH24/AJ24, AL24/AN24), E24=4, SUM(AX24,BB24,BK24)/SUM(AX24/AZ24,BB24/BD24,BK24/BM24))</f>
        <v>6206.1388266018894</v>
      </c>
      <c r="L24" s="3" cm="1">
        <f t="array" ref="L24">_xlfn.IFS(E24=2,AA24, E24=3, SUM(AH24,AL24)/SUM(AH24/AK24, AL24/AO24), E24=4, SUM(AX24,BB24,BK24)/SUM(AX24/BA24,BB24/BE24,BK24/BN24))</f>
        <v>3781.3772754555011</v>
      </c>
      <c r="M24" s="1">
        <f t="shared" si="3"/>
        <v>1.6412376693765114</v>
      </c>
      <c r="N24" s="2" cm="1">
        <f t="array" ref="N24">IF(F24="GOOD", _xlfn.IFS(E24=2,AD24, E24=3, AT24, E24=4, SUM(BB24*BJ24,BK24*BS24)/SUM(BB24,BK24)), 0)</f>
        <v>0.28271485400000002</v>
      </c>
      <c r="O24" s="2" cm="1">
        <f t="array" ref="O24">IF(F24="GOOD", _xlfn.IFS(E24=2,AE24, E24=3, AU24, E24=4, SUM(BB24*BF24,BK24*BT24)/SUM(BB24,BK24)), 0)</f>
        <v>5.5750081839999996</v>
      </c>
      <c r="P24" s="3">
        <f t="shared" si="4"/>
        <v>6198.8220467798119</v>
      </c>
      <c r="Q24" s="2">
        <f t="shared" si="5"/>
        <v>84.017505880571377</v>
      </c>
      <c r="R24" s="1">
        <f t="shared" si="6"/>
        <v>1.3553785742924678</v>
      </c>
      <c r="S24" s="3">
        <f t="shared" si="7"/>
        <v>3724.9936545148016</v>
      </c>
      <c r="T24" s="2">
        <f t="shared" si="8"/>
        <v>135.94507841650463</v>
      </c>
      <c r="U24" s="1">
        <f t="shared" si="9"/>
        <v>3.6495385234209783</v>
      </c>
      <c r="V24" s="1">
        <f t="shared" si="10"/>
        <v>1.664116135947415</v>
      </c>
      <c r="W24" s="23">
        <v>0.13</v>
      </c>
      <c r="X24" s="5">
        <v>38523.166510000003</v>
      </c>
      <c r="Y24" s="5">
        <v>2999.4371569999998</v>
      </c>
      <c r="Z24" s="5">
        <v>6275.9846820000002</v>
      </c>
      <c r="AA24" s="5">
        <v>3822.5512819999999</v>
      </c>
      <c r="AB24" s="5">
        <v>33.251213800000002</v>
      </c>
      <c r="AC24" s="5">
        <v>185.3816162</v>
      </c>
      <c r="AD24" s="5">
        <v>0.68468210500000004</v>
      </c>
      <c r="AE24" s="5">
        <v>5.449129299</v>
      </c>
      <c r="AF24" s="5">
        <v>150.22175609999999</v>
      </c>
      <c r="AG24" s="25">
        <v>0.12</v>
      </c>
      <c r="AH24" s="5">
        <v>20121.827720000001</v>
      </c>
      <c r="AI24" s="5">
        <v>2491.7416720000001</v>
      </c>
      <c r="AJ24" s="5">
        <v>6378.1010610000003</v>
      </c>
      <c r="AK24" s="5">
        <v>3850.0340820000001</v>
      </c>
      <c r="AL24" s="5">
        <v>18014.798739999998</v>
      </c>
      <c r="AM24" s="5">
        <v>2932.8995140000002</v>
      </c>
      <c r="AN24" s="5">
        <v>6024.7061270000004</v>
      </c>
      <c r="AO24" s="5">
        <v>3707.5287939999998</v>
      </c>
      <c r="AP24" s="5">
        <v>7.1213047669999998</v>
      </c>
      <c r="AQ24" s="5">
        <v>221.23617680000001</v>
      </c>
      <c r="AR24" s="5">
        <v>32.77906626</v>
      </c>
      <c r="AS24" s="5">
        <v>217.9855561</v>
      </c>
      <c r="AT24" s="5">
        <v>0.28271485400000002</v>
      </c>
      <c r="AU24" s="5">
        <v>5.5750081839999996</v>
      </c>
      <c r="AV24" s="5">
        <v>153.0051201</v>
      </c>
      <c r="AW24" s="27">
        <v>0.12</v>
      </c>
      <c r="AX24" s="5">
        <v>8022.7279440000002</v>
      </c>
      <c r="AY24" s="5">
        <v>2346.373012</v>
      </c>
      <c r="AZ24" s="5">
        <v>5971.9576189999998</v>
      </c>
      <c r="BA24" s="5">
        <v>3483.8185050000002</v>
      </c>
      <c r="BB24" s="5">
        <v>13981.66059</v>
      </c>
      <c r="BC24" s="5">
        <v>2809.7808329999998</v>
      </c>
      <c r="BD24" s="5">
        <v>6046.664057</v>
      </c>
      <c r="BE24" s="5">
        <v>3819.2208139999998</v>
      </c>
      <c r="BF24" s="5">
        <v>2.9095264529999998</v>
      </c>
      <c r="BG24" s="5">
        <v>165.77356499999999</v>
      </c>
      <c r="BH24" s="5">
        <v>25.32565215</v>
      </c>
      <c r="BI24" s="5">
        <v>287.12795569999997</v>
      </c>
      <c r="BJ24" s="5">
        <v>0.535918758</v>
      </c>
      <c r="BK24" s="5">
        <v>14218.6909</v>
      </c>
      <c r="BL24" s="5">
        <v>3269.8820599999999</v>
      </c>
      <c r="BM24" s="5">
        <v>6248.4248770000004</v>
      </c>
      <c r="BN24" s="5">
        <v>3372.8258770000002</v>
      </c>
      <c r="BO24" s="5">
        <v>4.1542925090000002</v>
      </c>
      <c r="BP24" s="5">
        <v>295.60588419999999</v>
      </c>
      <c r="BQ24" s="5">
        <v>40.093772489999999</v>
      </c>
      <c r="BR24" s="5">
        <v>77.818377040000001</v>
      </c>
      <c r="BS24" s="5">
        <v>1.0510065790000001</v>
      </c>
      <c r="BT24" s="5">
        <v>5.0392810929999996</v>
      </c>
      <c r="BU24" s="5">
        <v>154.45605359999999</v>
      </c>
    </row>
    <row r="25" spans="1:73" x14ac:dyDescent="0.2">
      <c r="A25" t="s">
        <v>91</v>
      </c>
      <c r="B25" t="s">
        <v>66</v>
      </c>
      <c r="C25" s="4">
        <v>63.293658999999998</v>
      </c>
      <c r="D25" s="4">
        <v>-78.135452000000001</v>
      </c>
      <c r="E25">
        <v>4</v>
      </c>
      <c r="F25" t="s">
        <v>64</v>
      </c>
      <c r="G25">
        <v>9</v>
      </c>
      <c r="H25" s="3">
        <f t="shared" si="0"/>
        <v>37932.457196975156</v>
      </c>
      <c r="I25" s="2">
        <f t="shared" si="1"/>
        <v>1522.243163863584</v>
      </c>
      <c r="J25" s="1">
        <f t="shared" si="2"/>
        <v>4.0130360022787341</v>
      </c>
      <c r="K25" s="3" cm="1">
        <f t="array" ref="K25">_xlfn.IFS(E25=2,Z25, E25=3, SUM(AH25,AL25)/SUM(AH25/AJ25, AL25/AN25), E25=4, SUM(AX25,BB25,BK25)/SUM(AX25/AZ25,BB25/BD25,BK25/BM25))</f>
        <v>6548.23004902912</v>
      </c>
      <c r="L25" s="3" cm="1">
        <f t="array" ref="L25">_xlfn.IFS(E25=2,AA25, E25=3, SUM(AH25,AL25)/SUM(AH25/AK25, AL25/AO25), E25=4, SUM(AX25,BB25,BK25)/SUM(AX25/BA25,BB25/BE25,BK25/BN25))</f>
        <v>3608.3183919776961</v>
      </c>
      <c r="M25" s="1">
        <f t="shared" si="3"/>
        <v>1.8147594911767411</v>
      </c>
      <c r="N25" s="2" cm="1">
        <f t="array" ref="N25">IF(F25="GOOD", _xlfn.IFS(E25=2,AD25, E25=3, AT25, E25=4, SUM(BB25*BJ25,BK25*BS25)/SUM(BB25,BK25)), 0)</f>
        <v>0</v>
      </c>
      <c r="O25" s="2" cm="1">
        <f t="array" ref="O25">IF(F25="GOOD", _xlfn.IFS(E25=2,AE25, E25=3, AU25, E25=4, SUM(BB25*BF25,BK25*BT25)/SUM(BB25,BK25)), 0)</f>
        <v>0</v>
      </c>
      <c r="P25" s="3">
        <f t="shared" si="4"/>
        <v>6863.3483068559326</v>
      </c>
      <c r="Q25" s="2">
        <f t="shared" si="5"/>
        <v>257.41305532901828</v>
      </c>
      <c r="R25" s="1">
        <f t="shared" si="6"/>
        <v>3.7505462905311586</v>
      </c>
      <c r="S25" s="3">
        <f t="shared" si="7"/>
        <v>3835.5933773066827</v>
      </c>
      <c r="T25" s="2">
        <f t="shared" si="8"/>
        <v>234.51878422760382</v>
      </c>
      <c r="U25" s="1">
        <f t="shared" si="9"/>
        <v>6.1142764927882078</v>
      </c>
      <c r="V25" s="1">
        <f t="shared" si="10"/>
        <v>1.7893837098225753</v>
      </c>
      <c r="W25" s="23">
        <v>0.16</v>
      </c>
      <c r="X25" s="5">
        <v>39675.920238140498</v>
      </c>
      <c r="Y25" s="5">
        <v>2965.1337795181698</v>
      </c>
      <c r="Z25" s="5">
        <v>6914.8845062157798</v>
      </c>
      <c r="AA25" s="5">
        <v>4090.0073251938502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5">
        <v>0.16</v>
      </c>
      <c r="AH25" s="5">
        <v>9734.1316178807501</v>
      </c>
      <c r="AI25" s="5">
        <v>1782.02238608977</v>
      </c>
      <c r="AJ25" s="5">
        <v>6189.7145199303204</v>
      </c>
      <c r="AK25" s="5">
        <v>3760.5645578205099</v>
      </c>
      <c r="AL25" s="5">
        <v>27520.1831026162</v>
      </c>
      <c r="AM25" s="5">
        <v>2663.0688107338501</v>
      </c>
      <c r="AN25" s="5">
        <v>7409.9205519412899</v>
      </c>
      <c r="AO25" s="5">
        <v>3798.6849851301599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27">
        <v>0.15</v>
      </c>
      <c r="AX25" s="5">
        <v>9439.5010714666096</v>
      </c>
      <c r="AY25" s="5">
        <v>1909.9876796133301</v>
      </c>
      <c r="AZ25" s="5">
        <v>5881.2556910284002</v>
      </c>
      <c r="BA25" s="5">
        <v>3558.80867179082</v>
      </c>
      <c r="BB25" s="5">
        <v>13140.973334164601</v>
      </c>
      <c r="BC25" s="5">
        <v>2739.67791817428</v>
      </c>
      <c r="BD25" s="5">
        <v>7121.8342402689896</v>
      </c>
      <c r="BE25" s="5">
        <v>3975.5442965848601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14286.662226656799</v>
      </c>
      <c r="BL25" s="5">
        <v>3351.5360935270501</v>
      </c>
      <c r="BM25" s="5">
        <v>6553.7844299972603</v>
      </c>
      <c r="BN25" s="5">
        <v>3354.1670013060798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 x14ac:dyDescent="0.2">
      <c r="A26" t="s">
        <v>92</v>
      </c>
      <c r="B26" t="s">
        <v>63</v>
      </c>
      <c r="C26" s="4">
        <v>65.214600000000004</v>
      </c>
      <c r="D26" s="4">
        <v>-91.078400000000002</v>
      </c>
      <c r="E26">
        <v>3</v>
      </c>
      <c r="F26" t="s">
        <v>64</v>
      </c>
      <c r="G26">
        <v>6</v>
      </c>
      <c r="H26" s="3">
        <f t="shared" si="0"/>
        <v>35401.556708713011</v>
      </c>
      <c r="I26" s="2">
        <f t="shared" si="1"/>
        <v>2098.6151730520846</v>
      </c>
      <c r="J26" s="1">
        <f t="shared" si="2"/>
        <v>5.9280307651995843</v>
      </c>
      <c r="K26" s="3" cm="1">
        <f t="array" ref="K26">_xlfn.IFS(E26=2,Z26, E26=3, SUM(AH26,AL26)/SUM(AH26/AJ26, AL26/AN26), E26=4, SUM(AX26,BB26,BK26)/SUM(AX26/AZ26,BB26/BD26,BK26/BM26))</f>
        <v>6385.6635429591843</v>
      </c>
      <c r="L26" s="3" cm="1">
        <f t="array" ref="L26">_xlfn.IFS(E26=2,AA26, E26=3, SUM(AH26,AL26)/SUM(AH26/AK26, AL26/AO26), E26=4, SUM(AX26,BB26,BK26)/SUM(AX26/BA26,BB26/BE26,BK26/BN26))</f>
        <v>3676.586697311544</v>
      </c>
      <c r="M26" s="1">
        <f t="shared" si="3"/>
        <v>1.736845631201521</v>
      </c>
      <c r="N26" s="2" cm="1">
        <f t="array" ref="N26">IF(F26="GOOD", _xlfn.IFS(E26=2,AD26, E26=3, AT26, E26=4, SUM(BB26*BJ26,BK26*BS26)/SUM(BB26,BK26)), 0)</f>
        <v>0</v>
      </c>
      <c r="O26" s="2" cm="1">
        <f t="array" ref="O26">IF(F26="GOOD", _xlfn.IFS(E26=2,AE26, E26=3, AU26, E26=4, SUM(BB26*BF26,BK26*BT26)/SUM(BB26,BK26)), 0)</f>
        <v>0</v>
      </c>
      <c r="P26" s="3">
        <f t="shared" si="4"/>
        <v>6572.2575810833478</v>
      </c>
      <c r="Q26" s="2">
        <f t="shared" si="5"/>
        <v>262.19335359978766</v>
      </c>
      <c r="R26" s="1">
        <f t="shared" si="6"/>
        <v>3.9893955823406517</v>
      </c>
      <c r="S26" s="3">
        <f t="shared" si="7"/>
        <v>3738.6209259557777</v>
      </c>
      <c r="T26" s="2">
        <f t="shared" si="8"/>
        <v>226.76473719411001</v>
      </c>
      <c r="U26" s="1">
        <f t="shared" si="9"/>
        <v>6.0654648247371501</v>
      </c>
      <c r="V26" s="1">
        <f t="shared" si="10"/>
        <v>1.757936338358014</v>
      </c>
      <c r="W26" s="23">
        <v>0.18</v>
      </c>
      <c r="X26" s="5">
        <v>37716.256931343698</v>
      </c>
      <c r="Y26" s="5">
        <v>2729.7265368419298</v>
      </c>
      <c r="Z26" s="5">
        <v>6872.0972160887404</v>
      </c>
      <c r="AA26" s="5">
        <v>3989.1690290616698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5">
        <v>0.17</v>
      </c>
      <c r="AH26" s="5">
        <v>18660.8935790998</v>
      </c>
      <c r="AI26" s="5">
        <v>2579.36025504196</v>
      </c>
      <c r="AJ26" s="5">
        <v>6431.7293421392596</v>
      </c>
      <c r="AK26" s="5">
        <v>3771.07803413394</v>
      </c>
      <c r="AL26" s="5">
        <v>16204.447306579799</v>
      </c>
      <c r="AM26" s="5">
        <v>2929.2442142325499</v>
      </c>
      <c r="AN26" s="5">
        <v>6333.4254008573698</v>
      </c>
      <c r="AO26" s="5">
        <v>3573.4732693544502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27">
        <v>0.19</v>
      </c>
      <c r="AX26" s="5">
        <v>9420.2564686027308</v>
      </c>
      <c r="AY26" s="5">
        <v>2387.44491790244</v>
      </c>
      <c r="AZ26" s="5">
        <v>6031.7500069677799</v>
      </c>
      <c r="BA26" s="5">
        <v>3384.3449507754299</v>
      </c>
      <c r="BB26" s="5">
        <v>11507.086656646101</v>
      </c>
      <c r="BC26" s="5">
        <v>2971.0320989511101</v>
      </c>
      <c r="BD26" s="5">
        <v>6261.7287402718202</v>
      </c>
      <c r="BE26" s="5">
        <v>3648.0467944142101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12695.729183866901</v>
      </c>
      <c r="BL26" s="5">
        <v>3355.1135559833701</v>
      </c>
      <c r="BM26" s="5">
        <v>6953.85572910678</v>
      </c>
      <c r="BN26" s="5">
        <v>3577.3143000124201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 x14ac:dyDescent="0.2">
      <c r="A27" t="s">
        <v>93</v>
      </c>
      <c r="B27" t="s">
        <v>63</v>
      </c>
      <c r="C27" s="4">
        <v>72.7012</v>
      </c>
      <c r="D27" s="4">
        <v>-77.962000000000003</v>
      </c>
      <c r="E27">
        <v>2</v>
      </c>
      <c r="F27" t="s">
        <v>64</v>
      </c>
      <c r="G27">
        <v>9</v>
      </c>
      <c r="H27" s="3">
        <f t="shared" si="0"/>
        <v>32487.876932071045</v>
      </c>
      <c r="I27" s="2">
        <f t="shared" si="1"/>
        <v>1123.9025490329914</v>
      </c>
      <c r="J27" s="1">
        <f t="shared" si="2"/>
        <v>3.4594521254280823</v>
      </c>
      <c r="K27" s="3" cm="1">
        <f t="array" ref="K27">_xlfn.IFS(E27=2,Z27, E27=3, SUM(AH27,AL27)/SUM(AH27/AJ27, AL27/AN27), E27=4, SUM(AX27,BB27,BK27)/SUM(AX27/AZ27,BB27/BD27,BK27/BM27))</f>
        <v>6355.7066602209297</v>
      </c>
      <c r="L27" s="3" cm="1">
        <f t="array" ref="L27">_xlfn.IFS(E27=2,AA27, E27=3, SUM(AH27,AL27)/SUM(AH27/AK27, AL27/AO27), E27=4, SUM(AX27,BB27,BK27)/SUM(AX27/BA27,BB27/BE27,BK27/BN27))</f>
        <v>3743.9012164184401</v>
      </c>
      <c r="M27" s="1">
        <f t="shared" si="3"/>
        <v>1.6976160141054799</v>
      </c>
      <c r="N27" s="2" cm="1">
        <f t="array" ref="N27">IF(F27="GOOD", _xlfn.IFS(E27=2,AD27, E27=3, AT27, E27=4, SUM(BB27*BJ27,BK27*BS27)/SUM(BB27,BK27)), 0)</f>
        <v>0</v>
      </c>
      <c r="O27" s="2" cm="1">
        <f t="array" ref="O27">IF(F27="GOOD", _xlfn.IFS(E27=2,AE27, E27=3, AU27, E27=4, SUM(BB27*BF27,BK27*BT27)/SUM(BB27,BK27)), 0)</f>
        <v>0</v>
      </c>
      <c r="P27" s="3">
        <f t="shared" si="4"/>
        <v>6307.6576736846737</v>
      </c>
      <c r="Q27" s="2">
        <f t="shared" si="5"/>
        <v>211.5732967842111</v>
      </c>
      <c r="R27" s="1">
        <f t="shared" si="6"/>
        <v>3.3542292199351191</v>
      </c>
      <c r="S27" s="3">
        <f t="shared" si="7"/>
        <v>3686.935948153247</v>
      </c>
      <c r="T27" s="2">
        <f t="shared" si="8"/>
        <v>49.376933457270539</v>
      </c>
      <c r="U27" s="1">
        <f t="shared" si="9"/>
        <v>1.3392403380916611</v>
      </c>
      <c r="V27" s="1">
        <f t="shared" si="10"/>
        <v>1.7108129249829043</v>
      </c>
      <c r="W27" s="23">
        <v>0.16</v>
      </c>
      <c r="X27" s="5">
        <v>31384.809800743798</v>
      </c>
      <c r="Y27" s="5">
        <v>2666.6460225686801</v>
      </c>
      <c r="Z27" s="5">
        <v>6355.7066602209297</v>
      </c>
      <c r="AA27" s="5">
        <v>3743.9012164184401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25">
        <v>0.17</v>
      </c>
      <c r="AH27" s="5">
        <v>26281.380254225001</v>
      </c>
      <c r="AI27" s="5">
        <v>2320.3555644749899</v>
      </c>
      <c r="AJ27" s="5">
        <v>6013.4849983837003</v>
      </c>
      <c r="AK27" s="5">
        <v>3547.5701461754602</v>
      </c>
      <c r="AL27" s="5">
        <v>7350.1359076963599</v>
      </c>
      <c r="AM27" s="5">
        <v>2634.8432422140399</v>
      </c>
      <c r="AN27" s="5">
        <v>6300.4103918974097</v>
      </c>
      <c r="AO27" s="5">
        <v>4064.4191744159998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27">
        <v>0.17</v>
      </c>
      <c r="AX27" s="5">
        <v>5567.0120716015799</v>
      </c>
      <c r="AY27" s="5">
        <v>2202.25730554744</v>
      </c>
      <c r="AZ27" s="5">
        <v>6109.62711075272</v>
      </c>
      <c r="BA27" s="5">
        <v>3579.5537389536998</v>
      </c>
      <c r="BB27" s="5">
        <v>12269.278063072899</v>
      </c>
      <c r="BC27" s="5">
        <v>2583.5699870071298</v>
      </c>
      <c r="BD27" s="5">
        <v>6741.0844375589104</v>
      </c>
      <c r="BE27" s="5">
        <v>3777.71740906477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14611.0146988735</v>
      </c>
      <c r="BL27" s="5">
        <v>2882.1069081314199</v>
      </c>
      <c r="BM27" s="5">
        <v>6426.4703273373898</v>
      </c>
      <c r="BN27" s="5">
        <v>3583.7606704279701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</row>
    <row r="28" spans="1:73" x14ac:dyDescent="0.2">
      <c r="A28" t="s">
        <v>94</v>
      </c>
      <c r="B28" t="s">
        <v>63</v>
      </c>
      <c r="C28" s="4">
        <v>66.653199999999998</v>
      </c>
      <c r="D28" s="4">
        <v>-86.370900000000006</v>
      </c>
      <c r="E28">
        <v>4</v>
      </c>
      <c r="F28" t="s">
        <v>70</v>
      </c>
      <c r="G28">
        <v>11</v>
      </c>
      <c r="H28" s="3">
        <f t="shared" si="0"/>
        <v>36386.600567999994</v>
      </c>
      <c r="I28" s="2">
        <f t="shared" si="1"/>
        <v>1558.388910185095</v>
      </c>
      <c r="J28" s="1">
        <f t="shared" si="2"/>
        <v>4.2828648069850521</v>
      </c>
      <c r="K28" s="3" cm="1">
        <f t="array" ref="K28">_xlfn.IFS(E28=2,Z28, E28=3, SUM(AH28,AL28)/SUM(AH28/AJ28, AL28/AN28), E28=4, SUM(AX28,BB28,BK28)/SUM(AX28/AZ28,BB28/BD28,BK28/BM28))</f>
        <v>6359.4554773796181</v>
      </c>
      <c r="L28" s="3" cm="1">
        <f t="array" ref="L28">_xlfn.IFS(E28=2,AA28, E28=3, SUM(AH28,AL28)/SUM(AH28/AK28, AL28/AO28), E28=4, SUM(AX28,BB28,BK28)/SUM(AX28/BA28,BB28/BE28,BK28/BN28))</f>
        <v>3538.1890156811646</v>
      </c>
      <c r="M28" s="1">
        <f t="shared" si="3"/>
        <v>1.7973758465685896</v>
      </c>
      <c r="N28" s="2" cm="1">
        <f t="array" ref="N28">IF(F28="GOOD", _xlfn.IFS(E28=2,AD28, E28=3, AT28, E28=4, SUM(BB28*BJ28,BK28*BS28)/SUM(BB28,BK28)), 0)</f>
        <v>4.3358922584258313</v>
      </c>
      <c r="O28" s="2" cm="1">
        <f t="array" ref="O28">IF(F28="GOOD", _xlfn.IFS(E28=2,AE28, E28=3, AU28, E28=4, SUM(BB28*BF28,BK28*BT28)/SUM(BB28,BK28)), 0)</f>
        <v>1.7130719316334151</v>
      </c>
      <c r="P28" s="3">
        <f t="shared" si="4"/>
        <v>6566.0282159212957</v>
      </c>
      <c r="Q28" s="2">
        <f t="shared" si="5"/>
        <v>219.97081111321467</v>
      </c>
      <c r="R28" s="1">
        <f t="shared" si="6"/>
        <v>3.3501350265268397</v>
      </c>
      <c r="S28" s="3">
        <f t="shared" si="7"/>
        <v>3670.7595742906392</v>
      </c>
      <c r="T28" s="2">
        <f t="shared" si="8"/>
        <v>112.90477286294686</v>
      </c>
      <c r="U28" s="1">
        <f t="shared" si="9"/>
        <v>3.0757877376037435</v>
      </c>
      <c r="V28" s="1">
        <f t="shared" si="10"/>
        <v>1.7887382932700397</v>
      </c>
      <c r="W28" s="23">
        <v>0.16</v>
      </c>
      <c r="X28" s="5">
        <v>36646.37528</v>
      </c>
      <c r="Y28" s="5">
        <v>2968.9995610000001</v>
      </c>
      <c r="Z28" s="5">
        <v>6512.9405159999997</v>
      </c>
      <c r="AA28" s="5">
        <v>3677.4890740000001</v>
      </c>
      <c r="AB28" s="5">
        <v>41.151265899999999</v>
      </c>
      <c r="AC28" s="5">
        <v>197.73531170000001</v>
      </c>
      <c r="AD28" s="5">
        <v>1.800467909</v>
      </c>
      <c r="AE28" s="5">
        <v>0.458378968</v>
      </c>
      <c r="AF28" s="5">
        <v>69.651265620000004</v>
      </c>
      <c r="AG28" s="25">
        <v>0.15</v>
      </c>
      <c r="AH28" s="5">
        <v>31522.722440000001</v>
      </c>
      <c r="AI28" s="5">
        <v>2845.2894799999999</v>
      </c>
      <c r="AJ28" s="5">
        <v>7002.1975810000004</v>
      </c>
      <c r="AK28" s="5">
        <v>3717.8144910000001</v>
      </c>
      <c r="AL28" s="5">
        <v>6276.0555629999999</v>
      </c>
      <c r="AM28" s="5">
        <v>2891.2227929999999</v>
      </c>
      <c r="AN28" s="5">
        <v>5830.705312</v>
      </c>
      <c r="AO28" s="5">
        <v>4093.2368289999999</v>
      </c>
      <c r="AP28" s="5">
        <v>6.0984073070000004</v>
      </c>
      <c r="AQ28" s="5">
        <v>297.20278519999999</v>
      </c>
      <c r="AR28" s="5">
        <v>22.134248769999999</v>
      </c>
      <c r="AS28" s="5">
        <v>29.016370070000001</v>
      </c>
      <c r="AT28" s="5">
        <v>4.9565798699999997</v>
      </c>
      <c r="AU28" s="5">
        <v>3.732584626</v>
      </c>
      <c r="AV28" s="5">
        <v>335.25268190000003</v>
      </c>
      <c r="AW28" s="27">
        <v>0.14000000000000001</v>
      </c>
      <c r="AX28" s="5">
        <v>9361.729061</v>
      </c>
      <c r="AY28" s="5">
        <v>2243.754191</v>
      </c>
      <c r="AZ28" s="5">
        <v>5882.7128599999996</v>
      </c>
      <c r="BA28" s="5">
        <v>3591.1456039999998</v>
      </c>
      <c r="BB28" s="5">
        <v>11503.55485</v>
      </c>
      <c r="BC28" s="5">
        <v>2723.7992920000002</v>
      </c>
      <c r="BD28" s="5">
        <v>6749.443311</v>
      </c>
      <c r="BE28" s="5">
        <v>3850.609907</v>
      </c>
      <c r="BF28" s="5">
        <v>2.2097878930000001</v>
      </c>
      <c r="BG28" s="5">
        <v>84.890118670000007</v>
      </c>
      <c r="BH28" s="5">
        <v>0.77321251700000004</v>
      </c>
      <c r="BI28" s="5">
        <v>26.618828560000001</v>
      </c>
      <c r="BJ28" s="5">
        <v>7.5395312160000003</v>
      </c>
      <c r="BK28" s="5">
        <v>13849.364509999999</v>
      </c>
      <c r="BL28" s="5">
        <v>3383.049031</v>
      </c>
      <c r="BM28" s="5">
        <v>6402.9153040000001</v>
      </c>
      <c r="BN28" s="5">
        <v>3284.126358</v>
      </c>
      <c r="BO28" s="5">
        <v>3.5736925570000002</v>
      </c>
      <c r="BP28" s="5">
        <v>171.23136009999999</v>
      </c>
      <c r="BQ28" s="5">
        <v>29.62158724</v>
      </c>
      <c r="BR28" s="5">
        <v>169.85336760000001</v>
      </c>
      <c r="BS28" s="5">
        <v>1.674886662</v>
      </c>
      <c r="BT28" s="5">
        <v>1.3004898739999999</v>
      </c>
      <c r="BU28" s="5">
        <v>337.26533979999999</v>
      </c>
    </row>
    <row r="29" spans="1:73" x14ac:dyDescent="0.2">
      <c r="A29" t="s">
        <v>95</v>
      </c>
      <c r="B29" t="s">
        <v>63</v>
      </c>
      <c r="C29" s="4">
        <v>74.6892</v>
      </c>
      <c r="D29" s="4">
        <v>-94.896199999999993</v>
      </c>
      <c r="E29">
        <v>4</v>
      </c>
      <c r="F29" t="s">
        <v>64</v>
      </c>
      <c r="G29">
        <v>7</v>
      </c>
      <c r="H29" s="3">
        <f t="shared" si="0"/>
        <v>38156.852898260207</v>
      </c>
      <c r="I29" s="2">
        <f t="shared" si="1"/>
        <v>2089.0152165546456</v>
      </c>
      <c r="J29" s="1">
        <f t="shared" si="2"/>
        <v>5.4748100482099655</v>
      </c>
      <c r="K29" s="3" cm="1">
        <f t="array" ref="K29">_xlfn.IFS(E29=2,Z29, E29=3, SUM(AH29,AL29)/SUM(AH29/AJ29, AL29/AN29), E29=4, SUM(AX29,BB29,BK29)/SUM(AX29/AZ29,BB29/BD29,BK29/BM29))</f>
        <v>6532.5956205710454</v>
      </c>
      <c r="L29" s="3" cm="1">
        <f t="array" ref="L29">_xlfn.IFS(E29=2,AA29, E29=3, SUM(AH29,AL29)/SUM(AH29/AK29, AL29/AO29), E29=4, SUM(AX29,BB29,BK29)/SUM(AX29/BA29,BB29/BE29,BK29/BN29))</f>
        <v>3685.2427758643407</v>
      </c>
      <c r="M29" s="1">
        <f t="shared" si="3"/>
        <v>1.7726364361541644</v>
      </c>
      <c r="N29" s="2" cm="1">
        <f t="array" ref="N29">IF(F29="GOOD", _xlfn.IFS(E29=2,AD29, E29=3, AT29, E29=4, SUM(BB29*BJ29,BK29*BS29)/SUM(BB29,BK29)), 0)</f>
        <v>0</v>
      </c>
      <c r="O29" s="2" cm="1">
        <f t="array" ref="O29">IF(F29="GOOD", _xlfn.IFS(E29=2,AE29, E29=3, AU29, E29=4, SUM(BB29*BF29,BK29*BT29)/SUM(BB29,BK29)), 0)</f>
        <v>0</v>
      </c>
      <c r="P29" s="3">
        <f t="shared" si="4"/>
        <v>6493.3882577001559</v>
      </c>
      <c r="Q29" s="2">
        <f t="shared" si="5"/>
        <v>192.89148180941012</v>
      </c>
      <c r="R29" s="1">
        <f t="shared" si="6"/>
        <v>2.9705829091718119</v>
      </c>
      <c r="S29" s="3">
        <f t="shared" si="7"/>
        <v>3821.5147983663142</v>
      </c>
      <c r="T29" s="2">
        <f t="shared" si="8"/>
        <v>231.67868321769825</v>
      </c>
      <c r="U29" s="1">
        <f t="shared" si="9"/>
        <v>6.0624829535329852</v>
      </c>
      <c r="V29" s="1">
        <f t="shared" si="10"/>
        <v>1.699166063801731</v>
      </c>
      <c r="W29" s="23">
        <v>0.2</v>
      </c>
      <c r="X29" s="5">
        <v>40436.172418522401</v>
      </c>
      <c r="Y29" s="5">
        <v>2934.3839122320201</v>
      </c>
      <c r="Z29" s="5">
        <v>6272.8810489895504</v>
      </c>
      <c r="AA29" s="5">
        <v>4087.92718018407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25">
        <v>0.19</v>
      </c>
      <c r="AH29" s="5">
        <v>27355.782322499199</v>
      </c>
      <c r="AI29" s="5">
        <v>2226.0647180680398</v>
      </c>
      <c r="AJ29" s="5">
        <v>6464.56561593684</v>
      </c>
      <c r="AK29" s="5">
        <v>3659.5014581072701</v>
      </c>
      <c r="AL29" s="5">
        <v>10345.1589186698</v>
      </c>
      <c r="AM29" s="5">
        <v>2929.7090099123702</v>
      </c>
      <c r="AN29" s="5">
        <v>7070.5081032430699</v>
      </c>
      <c r="AO29" s="5">
        <v>3687.7499624114198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27">
        <v>0.17</v>
      </c>
      <c r="AX29" s="6">
        <v>13295.3655</v>
      </c>
      <c r="AY29" s="6">
        <v>2239.1860700000002</v>
      </c>
      <c r="AZ29" s="6">
        <v>5925.1647899999998</v>
      </c>
      <c r="BA29" s="6">
        <v>3330.0218</v>
      </c>
      <c r="BB29" s="5">
        <v>14748.7547647959</v>
      </c>
      <c r="BC29" s="5">
        <v>2259.7642594080698</v>
      </c>
      <c r="BD29" s="5">
        <v>6763.6768462778</v>
      </c>
      <c r="BE29" s="5">
        <v>3981.4141908454599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8289.3247702933204</v>
      </c>
      <c r="BL29" s="5">
        <v>3297.88099063767</v>
      </c>
      <c r="BM29" s="5">
        <v>7287.9203513681196</v>
      </c>
      <c r="BN29" s="5">
        <v>3833.7534357260001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</row>
    <row r="30" spans="1:73" x14ac:dyDescent="0.2">
      <c r="A30" t="s">
        <v>96</v>
      </c>
      <c r="B30" t="s">
        <v>97</v>
      </c>
      <c r="C30" s="4">
        <v>56.535899999999998</v>
      </c>
      <c r="D30" s="4">
        <v>-79.232399999999998</v>
      </c>
      <c r="E30">
        <v>4</v>
      </c>
      <c r="F30" t="s">
        <v>70</v>
      </c>
      <c r="G30">
        <v>12</v>
      </c>
      <c r="H30" s="3">
        <f t="shared" si="0"/>
        <v>40220.668189333337</v>
      </c>
      <c r="I30" s="2">
        <f t="shared" si="1"/>
        <v>8330.8622454949818</v>
      </c>
      <c r="J30" s="1">
        <f t="shared" si="2"/>
        <v>20.712888722481136</v>
      </c>
      <c r="K30" s="3" cm="1">
        <f t="array" ref="K30">_xlfn.IFS(E30=2,Z30, E30=3, SUM(AH30,AL30)/SUM(AH30/AJ30, AL30/AN30), E30=4, SUM(AX30,BB30,BK30)/SUM(AX30/AZ30,BB30/BD30,BK30/BM30))</f>
        <v>6506.8883841727147</v>
      </c>
      <c r="L30" s="3" cm="1">
        <f t="array" ref="L30">_xlfn.IFS(E30=2,AA30, E30=3, SUM(AH30,AL30)/SUM(AH30/AK30, AL30/AO30), E30=4, SUM(AX30,BB30,BK30)/SUM(AX30/BA30,BB30/BE30,BK30/BN30))</f>
        <v>3766.2222945345147</v>
      </c>
      <c r="M30" s="1">
        <f t="shared" si="3"/>
        <v>1.7276963161774634</v>
      </c>
      <c r="N30" s="2" cm="1">
        <f t="array" ref="N30">IF(F30="GOOD", _xlfn.IFS(E30=2,AD30, E30=3, AT30, E30=4, SUM(BB30*BJ30,BK30*BS30)/SUM(BB30,BK30)), 0)</f>
        <v>3.0288608277105151</v>
      </c>
      <c r="O30" s="2" cm="1">
        <f t="array" ref="O30">IF(F30="GOOD", _xlfn.IFS(E30=2,AE30, E30=3, AU30, E30=4, SUM(BB30*BF30,BK30*BT30)/SUM(BB30,BK30)), 0)</f>
        <v>4.6022427889110737</v>
      </c>
      <c r="P30" s="3">
        <f t="shared" si="4"/>
        <v>6986.7053286922019</v>
      </c>
      <c r="Q30" s="2">
        <f t="shared" si="5"/>
        <v>402.09799411766863</v>
      </c>
      <c r="R30" s="1">
        <f t="shared" si="6"/>
        <v>5.7551875340495409</v>
      </c>
      <c r="S30" s="3">
        <f t="shared" si="7"/>
        <v>3897.1052554643752</v>
      </c>
      <c r="T30" s="2">
        <f t="shared" si="8"/>
        <v>168.38969141503068</v>
      </c>
      <c r="U30" s="1">
        <f t="shared" si="9"/>
        <v>4.3208915432530581</v>
      </c>
      <c r="V30" s="1">
        <f t="shared" si="10"/>
        <v>1.7927935918322209</v>
      </c>
      <c r="W30" s="23">
        <v>0.18</v>
      </c>
      <c r="X30" s="5">
        <v>42045.064480000001</v>
      </c>
      <c r="Y30" s="5">
        <v>2989.123873</v>
      </c>
      <c r="Z30" s="5">
        <v>7228.6192510000001</v>
      </c>
      <c r="AA30" s="5">
        <v>4090.2936380000001</v>
      </c>
      <c r="AB30" s="5">
        <v>42.742730610000002</v>
      </c>
      <c r="AC30" s="5">
        <v>186.98794169999999</v>
      </c>
      <c r="AD30" s="5">
        <v>3.1880503839999998</v>
      </c>
      <c r="AE30" s="5">
        <v>1.078748061</v>
      </c>
      <c r="AF30" s="5">
        <v>25.402303419999999</v>
      </c>
      <c r="AG30" s="25">
        <v>0.17</v>
      </c>
      <c r="AH30" s="5">
        <v>30955.18864</v>
      </c>
      <c r="AI30" s="5">
        <v>2960.1655930000002</v>
      </c>
      <c r="AJ30" s="5">
        <v>7065.9219270000003</v>
      </c>
      <c r="AK30" s="5">
        <v>3834.1140829999999</v>
      </c>
      <c r="AL30" s="5">
        <v>16532.948230000002</v>
      </c>
      <c r="AM30" s="5">
        <v>2931.3418320000001</v>
      </c>
      <c r="AN30" s="5">
        <v>7476.7616029999999</v>
      </c>
      <c r="AO30" s="5">
        <v>3792.3786869999999</v>
      </c>
      <c r="AP30" s="5">
        <v>5.1118078679999996</v>
      </c>
      <c r="AQ30" s="5">
        <v>55.017523730000001</v>
      </c>
      <c r="AR30" s="5">
        <v>34.110826199999998</v>
      </c>
      <c r="AS30" s="5">
        <v>27.506986479999998</v>
      </c>
      <c r="AT30" s="5">
        <v>4.2205983490000003</v>
      </c>
      <c r="AU30" s="5">
        <v>4.5508454360000004</v>
      </c>
      <c r="AV30" s="5">
        <v>21.85028119</v>
      </c>
      <c r="AW30" s="27">
        <v>0.12</v>
      </c>
      <c r="AX30" s="5">
        <v>14223.149729999999</v>
      </c>
      <c r="AY30" s="5">
        <v>2302.6349009999999</v>
      </c>
      <c r="AZ30" s="5">
        <v>6342.2978620000004</v>
      </c>
      <c r="BA30" s="5">
        <v>3555.1755939999998</v>
      </c>
      <c r="BB30" s="5">
        <v>5562.7905780000001</v>
      </c>
      <c r="BC30" s="5">
        <v>2727.0060400000002</v>
      </c>
      <c r="BD30" s="5">
        <v>6137.6345419999998</v>
      </c>
      <c r="BE30" s="5">
        <v>3727.8010829999998</v>
      </c>
      <c r="BF30" s="5">
        <v>5.0591245479999998</v>
      </c>
      <c r="BG30" s="5">
        <v>306.54066180000001</v>
      </c>
      <c r="BH30" s="5">
        <v>21.440516899999999</v>
      </c>
      <c r="BI30" s="5">
        <v>206.20179200000001</v>
      </c>
      <c r="BJ30" s="5">
        <v>6.0602011149999999</v>
      </c>
      <c r="BK30" s="5">
        <v>11342.86291</v>
      </c>
      <c r="BL30" s="5">
        <v>3367.8825670000001</v>
      </c>
      <c r="BM30" s="5">
        <v>6937.3208459999996</v>
      </c>
      <c r="BN30" s="5">
        <v>4091.4603219999999</v>
      </c>
      <c r="BO30" s="5">
        <v>1.432263445</v>
      </c>
      <c r="BP30" s="5">
        <v>144.0338994</v>
      </c>
      <c r="BQ30" s="5">
        <v>32.125930390000001</v>
      </c>
      <c r="BR30" s="5">
        <v>258.87626160000002</v>
      </c>
      <c r="BS30" s="5">
        <v>1.542224577</v>
      </c>
      <c r="BT30" s="5">
        <v>4.37817788</v>
      </c>
      <c r="BU30" s="5">
        <v>276.85515420000002</v>
      </c>
    </row>
    <row r="31" spans="1:73" x14ac:dyDescent="0.2">
      <c r="A31" t="s">
        <v>98</v>
      </c>
      <c r="B31" t="s">
        <v>66</v>
      </c>
      <c r="C31" s="4">
        <v>63.2502</v>
      </c>
      <c r="D31" s="4">
        <v>-91.208100000000002</v>
      </c>
      <c r="E31">
        <v>4</v>
      </c>
      <c r="F31" t="s">
        <v>64</v>
      </c>
      <c r="G31">
        <v>4</v>
      </c>
      <c r="H31" s="3">
        <f t="shared" si="0"/>
        <v>38221.264068617296</v>
      </c>
      <c r="I31" s="2">
        <f t="shared" si="1"/>
        <v>4134.6284538394448</v>
      </c>
      <c r="J31" s="1">
        <f t="shared" si="2"/>
        <v>10.817613060668771</v>
      </c>
      <c r="K31" s="3" cm="1">
        <f t="array" ref="K31">_xlfn.IFS(E31=2,Z31, E31=3, SUM(AH31,AL31)/SUM(AH31/AJ31, AL31/AN31), E31=4, SUM(AX31,BB31,BK31)/SUM(AX31/AZ31,BB31/BD31,BK31/BM31))</f>
        <v>6441.3853427732984</v>
      </c>
      <c r="L31" s="3" cm="1">
        <f t="array" ref="L31">_xlfn.IFS(E31=2,AA31, E31=3, SUM(AH31,AL31)/SUM(AH31/AK31, AL31/AO31), E31=4, SUM(AX31,BB31,BK31)/SUM(AX31/BA31,BB31/BE31,BK31/BN31))</f>
        <v>3366.6359261219504</v>
      </c>
      <c r="M31" s="1">
        <f t="shared" si="3"/>
        <v>1.9133002451480317</v>
      </c>
      <c r="N31" s="2" cm="1">
        <f t="array" ref="N31">IF(F31="GOOD", _xlfn.IFS(E31=2,AD31, E31=3, AT31, E31=4, SUM(BB31*BJ31,BK31*BS31)/SUM(BB31,BK31)), 0)</f>
        <v>0</v>
      </c>
      <c r="O31" s="2" cm="1">
        <f t="array" ref="O31">IF(F31="GOOD", _xlfn.IFS(E31=2,AE31, E31=3, AU31, E31=4, SUM(BB31*BF31,BK31*BT31)/SUM(BB31,BK31)), 0)</f>
        <v>0</v>
      </c>
      <c r="P31" s="3">
        <f t="shared" si="4"/>
        <v>6680.5208234605443</v>
      </c>
      <c r="Q31" s="2">
        <f t="shared" si="5"/>
        <v>230.1409424372323</v>
      </c>
      <c r="R31" s="1">
        <f t="shared" si="6"/>
        <v>3.4449550943547256</v>
      </c>
      <c r="S31" s="3">
        <f t="shared" si="7"/>
        <v>3747.9368153482733</v>
      </c>
      <c r="T31" s="2">
        <f t="shared" si="8"/>
        <v>330.53304511194904</v>
      </c>
      <c r="U31" s="1">
        <f t="shared" si="9"/>
        <v>8.8190666330972967</v>
      </c>
      <c r="V31" s="1">
        <f t="shared" si="10"/>
        <v>1.7824528941104263</v>
      </c>
      <c r="W31" s="23">
        <v>0.17</v>
      </c>
      <c r="X31" s="5">
        <v>42222.682542534902</v>
      </c>
      <c r="Y31" s="5">
        <v>2817.4669193773502</v>
      </c>
      <c r="Z31" s="5">
        <v>6922.0375124728498</v>
      </c>
      <c r="AA31" s="5">
        <v>4026.4491540073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5">
        <v>0.11</v>
      </c>
      <c r="AH31" s="5">
        <v>13255.815796859401</v>
      </c>
      <c r="AI31" s="5">
        <v>2742.6412182070799</v>
      </c>
      <c r="AJ31" s="5">
        <v>6411.41976233277</v>
      </c>
      <c r="AK31" s="5">
        <v>3797.5731059156801</v>
      </c>
      <c r="AL31" s="5">
        <v>25220.097121388</v>
      </c>
      <c r="AM31" s="5">
        <v>2944.2140574273299</v>
      </c>
      <c r="AN31" s="5">
        <v>6784.1991966937203</v>
      </c>
      <c r="AO31" s="5">
        <v>3854.1820391339002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27">
        <v>0.16</v>
      </c>
      <c r="AX31" s="5">
        <v>11769.7839647534</v>
      </c>
      <c r="AY31" s="5">
        <v>2064.4764653888001</v>
      </c>
      <c r="AZ31" s="5">
        <v>5951.6352324223899</v>
      </c>
      <c r="BA31" s="5">
        <v>3508.8658968411601</v>
      </c>
      <c r="BB31" s="5">
        <v>11614.6225100137</v>
      </c>
      <c r="BC31" s="5">
        <v>2764.7785593478302</v>
      </c>
      <c r="BD31" s="5">
        <v>6719.8303569074296</v>
      </c>
      <c r="BE31" s="5">
        <v>3069.2396023702099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10580.790270302499</v>
      </c>
      <c r="BL31" s="5">
        <v>3022.7982366597998</v>
      </c>
      <c r="BM31" s="5">
        <v>6752.3323397990798</v>
      </c>
      <c r="BN31" s="5">
        <v>3586.3877818580199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 x14ac:dyDescent="0.2">
      <c r="A32" t="s">
        <v>99</v>
      </c>
      <c r="B32" t="s">
        <v>66</v>
      </c>
      <c r="C32" s="4">
        <v>64.576667999999998</v>
      </c>
      <c r="D32" s="4">
        <v>-84.114517000000006</v>
      </c>
      <c r="E32">
        <v>2</v>
      </c>
      <c r="F32" t="s">
        <v>64</v>
      </c>
      <c r="G32">
        <v>8</v>
      </c>
      <c r="H32" s="3">
        <f t="shared" si="0"/>
        <v>36163.058757733059</v>
      </c>
      <c r="I32" s="2">
        <f t="shared" si="1"/>
        <v>3014.3428196685068</v>
      </c>
      <c r="J32" s="1">
        <f t="shared" si="2"/>
        <v>8.3354199650601277</v>
      </c>
      <c r="K32" s="3" cm="1">
        <f t="array" ref="K32">_xlfn.IFS(E32=2,Z32, E32=3, SUM(AH32,AL32)/SUM(AH32/AJ32, AL32/AN32), E32=4, SUM(AX32,BB32,BK32)/SUM(AX32/AZ32,BB32/BD32,BK32/BM32))</f>
        <v>6718.6857348563399</v>
      </c>
      <c r="L32" s="3" cm="1">
        <f t="array" ref="L32">_xlfn.IFS(E32=2,AA32, E32=3, SUM(AH32,AL32)/SUM(AH32/AK32, AL32/AO32), E32=4, SUM(AX32,BB32,BK32)/SUM(AX32/BA32,BB32/BE32,BK32/BN32))</f>
        <v>3998.0036887911301</v>
      </c>
      <c r="M32" s="1">
        <f t="shared" si="3"/>
        <v>1.6805101390208717</v>
      </c>
      <c r="N32" s="2" cm="1">
        <f t="array" ref="N32">IF(F32="GOOD", _xlfn.IFS(E32=2,AD32, E32=3, AT32, E32=4, SUM(BB32*BJ32,BK32*BS32)/SUM(BB32,BK32)), 0)</f>
        <v>0</v>
      </c>
      <c r="O32" s="2" cm="1">
        <f t="array" ref="O32">IF(F32="GOOD", _xlfn.IFS(E32=2,AE32, E32=3, AU32, E32=4, SUM(BB32*BF32,BK32*BT32)/SUM(BB32,BK32)), 0)</f>
        <v>0</v>
      </c>
      <c r="P32" s="3">
        <f t="shared" si="4"/>
        <v>6590.0478668234655</v>
      </c>
      <c r="Q32" s="2">
        <f t="shared" si="5"/>
        <v>360.50077811701658</v>
      </c>
      <c r="R32" s="1">
        <f t="shared" si="6"/>
        <v>5.4703817848106944</v>
      </c>
      <c r="S32" s="3">
        <f t="shared" si="7"/>
        <v>3730.1096140971367</v>
      </c>
      <c r="T32" s="2">
        <f t="shared" si="8"/>
        <v>276.35134231750953</v>
      </c>
      <c r="U32" s="1">
        <f t="shared" si="9"/>
        <v>7.4086654524333513</v>
      </c>
      <c r="V32" s="1">
        <f t="shared" si="10"/>
        <v>1.7667169463111259</v>
      </c>
      <c r="W32" s="23">
        <v>0.16</v>
      </c>
      <c r="X32" s="5">
        <v>39089.9081605912</v>
      </c>
      <c r="Y32" s="5">
        <v>2663.3771691025499</v>
      </c>
      <c r="Z32" s="5">
        <v>6718.6857348563399</v>
      </c>
      <c r="AA32" s="5">
        <v>3998.0036887911301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25">
        <v>0.16</v>
      </c>
      <c r="AH32" s="5">
        <v>26389.416338623199</v>
      </c>
      <c r="AI32" s="5">
        <v>2726.2094055440598</v>
      </c>
      <c r="AJ32" s="5">
        <v>5982.3973105086798</v>
      </c>
      <c r="AK32" s="5">
        <v>3764.3133319841399</v>
      </c>
      <c r="AL32" s="5">
        <v>9941.6057966579592</v>
      </c>
      <c r="AM32" s="5">
        <v>2874.3011169737802</v>
      </c>
      <c r="AN32" s="5">
        <v>6715.0249260106903</v>
      </c>
      <c r="AO32" s="5">
        <v>3698.5259357437499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27">
        <v>0.16</v>
      </c>
      <c r="AX32" s="5">
        <v>10941.0005774848</v>
      </c>
      <c r="AY32" s="5">
        <v>1925.6174511724701</v>
      </c>
      <c r="AZ32" s="5">
        <v>6143.7607914355904</v>
      </c>
      <c r="BA32" s="5">
        <v>3587.9612728617699</v>
      </c>
      <c r="BB32" s="5">
        <v>12736.3546440344</v>
      </c>
      <c r="BC32" s="5">
        <v>2812.4517305373001</v>
      </c>
      <c r="BD32" s="5">
        <v>7077.1182399653799</v>
      </c>
      <c r="BE32" s="5">
        <v>3289.81642460387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9390.8907558076298</v>
      </c>
      <c r="BL32" s="5">
        <v>2864.44146528596</v>
      </c>
      <c r="BM32" s="5">
        <v>7430.2289357650498</v>
      </c>
      <c r="BN32" s="5">
        <v>3492.4779417357299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</row>
    <row r="33" spans="1:73" x14ac:dyDescent="0.2">
      <c r="A33" t="s">
        <v>100</v>
      </c>
      <c r="B33" t="s">
        <v>66</v>
      </c>
      <c r="C33" s="4">
        <v>63.775139000000003</v>
      </c>
      <c r="D33" s="4">
        <v>-85.088691999999995</v>
      </c>
      <c r="E33">
        <v>4</v>
      </c>
      <c r="F33" t="s">
        <v>70</v>
      </c>
      <c r="G33">
        <v>7</v>
      </c>
      <c r="H33" s="3">
        <f t="shared" si="0"/>
        <v>36773.073589</v>
      </c>
      <c r="I33" s="2">
        <f t="shared" si="1"/>
        <v>2504.663262324817</v>
      </c>
      <c r="J33" s="1">
        <f t="shared" si="2"/>
        <v>6.8111338484201163</v>
      </c>
      <c r="K33" s="3" cm="1">
        <f t="array" ref="K33">_xlfn.IFS(E33=2,Z33, E33=3, SUM(AH33,AL33)/SUM(AH33/AJ33, AL33/AN33), E33=4, SUM(AX33,BB33,BK33)/SUM(AX33/AZ33,BB33/BD33,BK33/BM33))</f>
        <v>6336.1635062316345</v>
      </c>
      <c r="L33" s="3" cm="1">
        <f t="array" ref="L33">_xlfn.IFS(E33=2,AA33, E33=3, SUM(AH33,AL33)/SUM(AH33/AK33, AL33/AO33), E33=4, SUM(AX33,BB33,BK33)/SUM(AX33/BA33,BB33/BE33,BK33/BN33))</f>
        <v>3358.201302224611</v>
      </c>
      <c r="M33" s="1">
        <f t="shared" si="3"/>
        <v>1.8867729882762831</v>
      </c>
      <c r="N33" s="2" cm="1">
        <f t="array" ref="N33">IF(F33="GOOD", _xlfn.IFS(E33=2,AD33, E33=3, AT33, E33=4, SUM(BB33*BJ33,BK33*BS33)/SUM(BB33,BK33)), 0)</f>
        <v>5.0730995234861318</v>
      </c>
      <c r="O33" s="2" cm="1">
        <f t="array" ref="O33">IF(F33="GOOD", _xlfn.IFS(E33=2,AE33, E33=3, AU33, E33=4, SUM(BB33*BF33,BK33*BT33)/SUM(BB33,BK33)), 0)</f>
        <v>5.7288957765725304</v>
      </c>
      <c r="P33" s="3">
        <f t="shared" si="4"/>
        <v>6453.7250186575247</v>
      </c>
      <c r="Q33" s="2">
        <f t="shared" si="5"/>
        <v>152.81163768437187</v>
      </c>
      <c r="R33" s="1">
        <f t="shared" si="6"/>
        <v>2.3678052170273451</v>
      </c>
      <c r="S33" s="3">
        <f t="shared" si="7"/>
        <v>3692.5607564936076</v>
      </c>
      <c r="T33" s="2">
        <f t="shared" si="8"/>
        <v>300.7555099595952</v>
      </c>
      <c r="U33" s="1">
        <f t="shared" si="9"/>
        <v>8.1449034909093143</v>
      </c>
      <c r="V33" s="1">
        <f t="shared" si="10"/>
        <v>1.7477640705865789</v>
      </c>
      <c r="W33" s="23">
        <v>0.17</v>
      </c>
      <c r="X33" s="5">
        <v>38779.449310000004</v>
      </c>
      <c r="Y33" s="5">
        <v>2659.163654</v>
      </c>
      <c r="Z33" s="5">
        <v>6627.8145919999997</v>
      </c>
      <c r="AA33" s="5">
        <v>3951.384239</v>
      </c>
      <c r="AB33" s="5">
        <v>20.24851752</v>
      </c>
      <c r="AC33" s="5">
        <v>96.282288949999995</v>
      </c>
      <c r="AD33" s="5">
        <v>0.67186052100000004</v>
      </c>
      <c r="AE33" s="5">
        <v>2.5179787789999999</v>
      </c>
      <c r="AF33" s="5">
        <v>92.948571650000005</v>
      </c>
      <c r="AG33" s="25">
        <v>0.16</v>
      </c>
      <c r="AH33" s="5">
        <v>10314.029270000001</v>
      </c>
      <c r="AI33" s="5">
        <v>2676.3258139999998</v>
      </c>
      <c r="AJ33" s="5">
        <v>6370.3599439999998</v>
      </c>
      <c r="AK33" s="5">
        <v>3886.5641679999999</v>
      </c>
      <c r="AL33" s="5">
        <v>27259.791160000001</v>
      </c>
      <c r="AM33" s="5">
        <v>2976.8511950000002</v>
      </c>
      <c r="AN33" s="5">
        <v>6330.9390759999997</v>
      </c>
      <c r="AO33" s="5">
        <v>3717.1820590000002</v>
      </c>
      <c r="AP33" s="5">
        <v>6.6671963720000003</v>
      </c>
      <c r="AQ33" s="5">
        <v>146.82924539999999</v>
      </c>
      <c r="AR33" s="5">
        <v>30.767042979999999</v>
      </c>
      <c r="AS33" s="5">
        <v>75.973813879999994</v>
      </c>
      <c r="AT33" s="5">
        <v>2.7053841959999998</v>
      </c>
      <c r="AU33" s="5">
        <v>4.7310075940000003</v>
      </c>
      <c r="AV33" s="5">
        <v>65.49668192</v>
      </c>
      <c r="AW33" s="27">
        <v>0.14000000000000001</v>
      </c>
      <c r="AX33" s="5">
        <v>9353.8402850000002</v>
      </c>
      <c r="AY33" s="5">
        <v>2131.5532309999999</v>
      </c>
      <c r="AZ33" s="5">
        <v>5964.2514739999997</v>
      </c>
      <c r="BA33" s="5">
        <v>3544.9218409999999</v>
      </c>
      <c r="BB33" s="5">
        <v>14954.39911</v>
      </c>
      <c r="BC33" s="5">
        <v>2798.8881120000001</v>
      </c>
      <c r="BD33" s="5">
        <v>6021.8874939999996</v>
      </c>
      <c r="BE33" s="5">
        <v>3246.0848390000001</v>
      </c>
      <c r="BF33" s="5">
        <v>4.2876549160000001</v>
      </c>
      <c r="BG33" s="5">
        <v>158.38088930000001</v>
      </c>
      <c r="BH33" s="5">
        <v>18.656138349999999</v>
      </c>
      <c r="BI33" s="5">
        <v>50.033539849999997</v>
      </c>
      <c r="BJ33" s="5">
        <v>6.9659567410000003</v>
      </c>
      <c r="BK33" s="5">
        <v>9657.7116320000005</v>
      </c>
      <c r="BL33" s="5">
        <v>3223.8925810000001</v>
      </c>
      <c r="BM33" s="5">
        <v>7377.9816870000004</v>
      </c>
      <c r="BN33" s="5">
        <v>3366.5037779999998</v>
      </c>
      <c r="BO33" s="5">
        <v>5.5394554740000004</v>
      </c>
      <c r="BP33" s="5">
        <v>307.97183760000001</v>
      </c>
      <c r="BQ33" s="5">
        <v>25.116294910000001</v>
      </c>
      <c r="BR33" s="5">
        <v>85.699765020000001</v>
      </c>
      <c r="BS33" s="5">
        <v>2.1421213200000002</v>
      </c>
      <c r="BT33" s="5">
        <v>7.9605725820000002</v>
      </c>
      <c r="BU33" s="5">
        <v>55.530969059999997</v>
      </c>
    </row>
    <row r="34" spans="1:73" x14ac:dyDescent="0.2">
      <c r="A34" t="s">
        <v>101</v>
      </c>
      <c r="B34" t="s">
        <v>63</v>
      </c>
      <c r="C34" s="4">
        <v>68.593599999999995</v>
      </c>
      <c r="D34" s="4">
        <v>-91.936400000000006</v>
      </c>
      <c r="E34">
        <v>2</v>
      </c>
      <c r="F34" t="s">
        <v>70</v>
      </c>
      <c r="G34">
        <v>5</v>
      </c>
      <c r="H34" s="3">
        <f t="shared" si="0"/>
        <v>38616.629911333337</v>
      </c>
      <c r="I34" s="2">
        <f t="shared" si="1"/>
        <v>4775.527196784994</v>
      </c>
      <c r="J34" s="1">
        <f t="shared" si="2"/>
        <v>12.366504295558574</v>
      </c>
      <c r="K34" s="3" cm="1">
        <f t="array" ref="K34">_xlfn.IFS(E34=2,Z34, E34=3, SUM(AH34,AL34)/SUM(AH34/AJ34, AL34/AN34), E34=4, SUM(AX34,BB34,BK34)/SUM(AX34/AZ34,BB34/BD34,BK34/BM34))</f>
        <v>7199.2201699999996</v>
      </c>
      <c r="L34" s="3" cm="1">
        <f t="array" ref="L34">_xlfn.IFS(E34=2,AA34, E34=3, SUM(AH34,AL34)/SUM(AH34/AK34, AL34/AO34), E34=4, SUM(AX34,BB34,BK34)/SUM(AX34/BA34,BB34/BE34,BK34/BN34))</f>
        <v>3926.300436</v>
      </c>
      <c r="M34" s="1">
        <f t="shared" si="3"/>
        <v>1.8335887147073122</v>
      </c>
      <c r="N34" s="2" cm="1">
        <f t="array" ref="N34">IF(F34="GOOD", _xlfn.IFS(E34=2,AD34, E34=3, AT34, E34=4, SUM(BB34*BJ34,BK34*BS34)/SUM(BB34,BK34)), 0)</f>
        <v>7.3009790790000002</v>
      </c>
      <c r="O34" s="2" cm="1">
        <f t="array" ref="O34">IF(F34="GOOD", _xlfn.IFS(E34=2,AE34, E34=3, AU34, E34=4, SUM(BB34*BF34,BK34*BT34)/SUM(BB34,BK34)), 0)</f>
        <v>2.5840989790000002</v>
      </c>
      <c r="P34" s="3">
        <f t="shared" si="4"/>
        <v>6825.5453016457477</v>
      </c>
      <c r="Q34" s="2">
        <f t="shared" si="5"/>
        <v>326.43775731742932</v>
      </c>
      <c r="R34" s="1">
        <f t="shared" si="6"/>
        <v>4.7825886854596069</v>
      </c>
      <c r="S34" s="3">
        <f t="shared" si="7"/>
        <v>3755.3320531080476</v>
      </c>
      <c r="T34" s="2">
        <f t="shared" si="8"/>
        <v>180.62208564830499</v>
      </c>
      <c r="U34" s="1">
        <f t="shared" si="9"/>
        <v>4.8097500592208799</v>
      </c>
      <c r="V34" s="1">
        <f t="shared" si="10"/>
        <v>1.8175610585478537</v>
      </c>
      <c r="W34" s="23">
        <v>0.13</v>
      </c>
      <c r="X34" s="5">
        <v>41638.397210000003</v>
      </c>
      <c r="Y34" s="5">
        <v>2986.0497540000001</v>
      </c>
      <c r="Z34" s="5">
        <v>7199.2201699999996</v>
      </c>
      <c r="AA34" s="5">
        <v>3926.300436</v>
      </c>
      <c r="AB34" s="5">
        <v>40.883060280000002</v>
      </c>
      <c r="AC34" s="5">
        <v>139.40867499999999</v>
      </c>
      <c r="AD34" s="5">
        <v>7.3009790790000002</v>
      </c>
      <c r="AE34" s="5">
        <v>2.5840989790000002</v>
      </c>
      <c r="AF34" s="5">
        <v>338.32922680000001</v>
      </c>
      <c r="AG34" s="25">
        <v>0.14000000000000001</v>
      </c>
      <c r="AH34" s="5">
        <v>18347.876390000001</v>
      </c>
      <c r="AI34" s="5">
        <v>2656.6173050000002</v>
      </c>
      <c r="AJ34" s="5">
        <v>6120.1466330000003</v>
      </c>
      <c r="AK34" s="5">
        <v>3877.179995</v>
      </c>
      <c r="AL34" s="5">
        <v>22752.53529</v>
      </c>
      <c r="AM34" s="5">
        <v>2984.2320119999999</v>
      </c>
      <c r="AN34" s="5">
        <v>7134.3026069999996</v>
      </c>
      <c r="AO34" s="5">
        <v>3689.5244550000002</v>
      </c>
      <c r="AP34" s="5">
        <v>4.4334622899999996</v>
      </c>
      <c r="AQ34" s="5">
        <v>202.20322640000001</v>
      </c>
      <c r="AR34" s="5">
        <v>17.564386450000001</v>
      </c>
      <c r="AS34" s="5">
        <v>227.11247650000001</v>
      </c>
      <c r="AT34" s="5">
        <v>0.44051293499999999</v>
      </c>
      <c r="AU34" s="5">
        <v>1.1348672209999999</v>
      </c>
      <c r="AV34" s="5">
        <v>254.00569229999999</v>
      </c>
      <c r="AW34" s="27">
        <v>0.13</v>
      </c>
      <c r="AX34" s="5">
        <v>14523.732980000001</v>
      </c>
      <c r="AY34" s="5">
        <v>2452.560461</v>
      </c>
      <c r="AZ34" s="5">
        <v>6026.8984140000002</v>
      </c>
      <c r="BA34" s="5">
        <v>3564.179666</v>
      </c>
      <c r="BB34" s="5">
        <v>10887.55128</v>
      </c>
      <c r="BC34" s="5">
        <v>2962.2423789999998</v>
      </c>
      <c r="BD34" s="5">
        <v>7154.977707</v>
      </c>
      <c r="BE34" s="5">
        <v>3332.846035</v>
      </c>
      <c r="BF34" s="5">
        <v>2.8240521570000001</v>
      </c>
      <c r="BG34" s="5">
        <v>204.13218330000001</v>
      </c>
      <c r="BH34" s="5">
        <v>0.48836099599999999</v>
      </c>
      <c r="BI34" s="5">
        <v>38.9550409</v>
      </c>
      <c r="BJ34" s="5">
        <v>1.4684041910000001</v>
      </c>
      <c r="BK34" s="5">
        <v>7699.7965839999997</v>
      </c>
      <c r="BL34" s="5">
        <v>2964.7649249999999</v>
      </c>
      <c r="BM34" s="5">
        <v>6878.4182799999999</v>
      </c>
      <c r="BN34" s="5">
        <v>3900.8296679999999</v>
      </c>
      <c r="BO34" s="5">
        <v>2.003650956</v>
      </c>
      <c r="BP34" s="5">
        <v>358.56003829999997</v>
      </c>
      <c r="BQ34" s="5">
        <v>15.84943926</v>
      </c>
      <c r="BR34" s="5">
        <v>171.73613420000001</v>
      </c>
      <c r="BS34" s="5">
        <v>0.79769668100000002</v>
      </c>
      <c r="BT34" s="5">
        <v>1.4009480000000001</v>
      </c>
      <c r="BU34" s="5">
        <v>267.57617970000001</v>
      </c>
    </row>
    <row r="35" spans="1:73" x14ac:dyDescent="0.2">
      <c r="A35" t="s">
        <v>102</v>
      </c>
      <c r="B35" t="s">
        <v>63</v>
      </c>
      <c r="C35" s="4">
        <v>68.551299999999998</v>
      </c>
      <c r="D35" s="4">
        <v>-83.323800000000006</v>
      </c>
      <c r="E35">
        <v>3</v>
      </c>
      <c r="F35" t="s">
        <v>70</v>
      </c>
      <c r="G35">
        <v>10</v>
      </c>
      <c r="H35" s="3">
        <f t="shared" si="0"/>
        <v>38142.456979333336</v>
      </c>
      <c r="I35" s="2">
        <f t="shared" si="1"/>
        <v>2762.7268024628142</v>
      </c>
      <c r="J35" s="1">
        <f t="shared" si="2"/>
        <v>7.2431799659883946</v>
      </c>
      <c r="K35" s="3" cm="1">
        <f t="array" ref="K35">_xlfn.IFS(E35=2,Z35, E35=3, SUM(AH35,AL35)/SUM(AH35/AJ35, AL35/AN35), E35=4, SUM(AX35,BB35,BK35)/SUM(AX35/AZ35,BB35/BD35,BK35/BM35))</f>
        <v>6943.8797327137672</v>
      </c>
      <c r="L35" s="3" cm="1">
        <f t="array" ref="L35">_xlfn.IFS(E35=2,AA35, E35=3, SUM(AH35,AL35)/SUM(AH35/AK35, AL35/AO35), E35=4, SUM(AX35,BB35,BK35)/SUM(AX35/BA35,BB35/BE35,BK35/BN35))</f>
        <v>3916.642633547805</v>
      </c>
      <c r="M35" s="1">
        <f t="shared" si="3"/>
        <v>1.772916342490968</v>
      </c>
      <c r="N35" s="2" cm="1">
        <f t="array" ref="N35">IF(F35="GOOD", _xlfn.IFS(E35=2,AD35, E35=3, AT35, E35=4, SUM(BB35*BJ35,BK35*BS35)/SUM(BB35,BK35)), 0)</f>
        <v>0.22367472399999999</v>
      </c>
      <c r="O35" s="2" cm="1">
        <f t="array" ref="O35">IF(F35="GOOD", _xlfn.IFS(E35=2,AE35, E35=3, AU35, E35=4, SUM(BB35*BF35,BK35*BT35)/SUM(BB35,BK35)), 0)</f>
        <v>2.88928209</v>
      </c>
      <c r="P35" s="3">
        <f t="shared" si="4"/>
        <v>6411.8591744830273</v>
      </c>
      <c r="Q35" s="2">
        <f t="shared" si="5"/>
        <v>477.7851795833264</v>
      </c>
      <c r="R35" s="1">
        <f t="shared" si="6"/>
        <v>7.4515856724481022</v>
      </c>
      <c r="S35" s="3">
        <f t="shared" si="7"/>
        <v>3828.9189826478164</v>
      </c>
      <c r="T35" s="2">
        <f t="shared" si="8"/>
        <v>235.52973467697166</v>
      </c>
      <c r="U35" s="1">
        <f t="shared" si="9"/>
        <v>6.1513376424093344</v>
      </c>
      <c r="V35" s="1">
        <f t="shared" si="10"/>
        <v>1.6745873191730549</v>
      </c>
      <c r="W35" s="23">
        <v>0.14000000000000001</v>
      </c>
      <c r="X35" s="5">
        <v>40630.518730000003</v>
      </c>
      <c r="Y35" s="5">
        <v>2904.9129250000001</v>
      </c>
      <c r="Z35" s="5">
        <v>6063.9265930000001</v>
      </c>
      <c r="AA35" s="5">
        <v>4007.0434660000001</v>
      </c>
      <c r="AB35" s="5">
        <v>11.052942290000001</v>
      </c>
      <c r="AC35" s="5">
        <v>211.124244</v>
      </c>
      <c r="AD35" s="5">
        <v>5.2599576480000003</v>
      </c>
      <c r="AE35" s="5">
        <v>3.254017288</v>
      </c>
      <c r="AF35" s="5">
        <v>56.406770360000003</v>
      </c>
      <c r="AG35" s="25">
        <v>0.12</v>
      </c>
      <c r="AH35" s="5">
        <v>17140.081419999999</v>
      </c>
      <c r="AI35" s="5">
        <v>2776.2219449999998</v>
      </c>
      <c r="AJ35" s="5">
        <v>6624.945694</v>
      </c>
      <c r="AK35" s="5">
        <v>3841.3073760000002</v>
      </c>
      <c r="AL35" s="5">
        <v>21487.454549999999</v>
      </c>
      <c r="AM35" s="5">
        <v>2714.8326310000002</v>
      </c>
      <c r="AN35" s="5">
        <v>7221.1828830000004</v>
      </c>
      <c r="AO35" s="5">
        <v>3978.8882640000002</v>
      </c>
      <c r="AP35" s="5">
        <v>7.2218012810000003</v>
      </c>
      <c r="AQ35" s="5">
        <v>4.286623412</v>
      </c>
      <c r="AR35" s="5">
        <v>25.69796492</v>
      </c>
      <c r="AS35" s="5">
        <v>228.8722674</v>
      </c>
      <c r="AT35" s="5">
        <v>0.22367472399999999</v>
      </c>
      <c r="AU35" s="5">
        <v>2.88928209</v>
      </c>
      <c r="AV35" s="5">
        <v>196.1330083</v>
      </c>
      <c r="AW35" s="27">
        <v>0.12</v>
      </c>
      <c r="AX35" s="5">
        <v>7553.0883480000002</v>
      </c>
      <c r="AY35" s="5">
        <v>2072.790375</v>
      </c>
      <c r="AZ35" s="5">
        <v>5998.9830430000002</v>
      </c>
      <c r="BA35" s="5">
        <v>3520.4134220000001</v>
      </c>
      <c r="BB35" s="5">
        <v>13376.188920000001</v>
      </c>
      <c r="BC35" s="5">
        <v>2936.0322019999999</v>
      </c>
      <c r="BD35" s="5">
        <v>6327.1080320000001</v>
      </c>
      <c r="BE35" s="5">
        <v>3967.20406</v>
      </c>
      <c r="BF35" s="5">
        <v>4.3017386679999996</v>
      </c>
      <c r="BG35" s="5">
        <v>246.18930649999999</v>
      </c>
      <c r="BH35" s="5">
        <v>5.4605336800000002</v>
      </c>
      <c r="BI35" s="5">
        <v>221.02588349999999</v>
      </c>
      <c r="BJ35" s="5">
        <v>7.4698733099999997</v>
      </c>
      <c r="BK35" s="5">
        <v>14240.03897</v>
      </c>
      <c r="BL35" s="5">
        <v>3243.3469289999998</v>
      </c>
      <c r="BM35" s="5">
        <v>6224.3562769999999</v>
      </c>
      <c r="BN35" s="5">
        <v>3203.1228059999999</v>
      </c>
      <c r="BO35" s="5">
        <v>6.0066315240000003</v>
      </c>
      <c r="BP35" s="5">
        <v>167.86150939999999</v>
      </c>
      <c r="BQ35" s="5">
        <v>11.20781616</v>
      </c>
      <c r="BR35" s="5">
        <v>165.84031669999999</v>
      </c>
      <c r="BS35" s="5">
        <v>2.807799014</v>
      </c>
      <c r="BT35" s="5">
        <v>2.5353750279999998</v>
      </c>
      <c r="BU35" s="5">
        <v>184.3674039</v>
      </c>
    </row>
    <row r="36" spans="1:73" x14ac:dyDescent="0.2">
      <c r="A36" t="s">
        <v>103</v>
      </c>
      <c r="B36" t="s">
        <v>63</v>
      </c>
      <c r="C36" s="4">
        <v>67.311599999999999</v>
      </c>
      <c r="D36" s="4">
        <v>-92.984899999999996</v>
      </c>
      <c r="E36">
        <v>4</v>
      </c>
      <c r="F36" t="s">
        <v>64</v>
      </c>
      <c r="G36">
        <v>2</v>
      </c>
      <c r="H36" s="3">
        <f t="shared" si="0"/>
        <v>38803.822039900835</v>
      </c>
      <c r="I36" s="2">
        <f t="shared" si="1"/>
        <v>2145.0619654557077</v>
      </c>
      <c r="J36" s="1">
        <f t="shared" si="2"/>
        <v>5.5279656814475731</v>
      </c>
      <c r="K36" s="3" cm="1">
        <f t="array" ref="K36">_xlfn.IFS(E36=2,Z36, E36=3, SUM(AH36,AL36)/SUM(AH36/AJ36, AL36/AN36), E36=4, SUM(AX36,BB36,BK36)/SUM(AX36/AZ36,BB36/BD36,BK36/BM36))</f>
        <v>6491.3300434502189</v>
      </c>
      <c r="L36" s="3" cm="1">
        <f t="array" ref="L36">_xlfn.IFS(E36=2,AA36, E36=3, SUM(AH36,AL36)/SUM(AH36/AK36, AL36/AO36), E36=4, SUM(AX36,BB36,BK36)/SUM(AX36/BA36,BB36/BE36,BK36/BN36))</f>
        <v>3603.5118068582096</v>
      </c>
      <c r="M36" s="1">
        <f t="shared" si="3"/>
        <v>1.8013899749394213</v>
      </c>
      <c r="N36" s="2" cm="1">
        <f t="array" ref="N36">IF(F36="GOOD", _xlfn.IFS(E36=2,AD36, E36=3, AT36, E36=4, SUM(BB36*BJ36,BK36*BS36)/SUM(BB36,BK36)), 0)</f>
        <v>0</v>
      </c>
      <c r="O36" s="2" cm="1">
        <f t="array" ref="O36">IF(F36="GOOD", _xlfn.IFS(E36=2,AE36, E36=3, AU36, E36=4, SUM(BB36*BF36,BK36*BT36)/SUM(BB36,BK36)), 0)</f>
        <v>0</v>
      </c>
      <c r="P36" s="3">
        <f t="shared" si="4"/>
        <v>6575.6456109922992</v>
      </c>
      <c r="Q36" s="2">
        <f t="shared" si="5"/>
        <v>65.194751401636225</v>
      </c>
      <c r="R36" s="1">
        <f t="shared" si="6"/>
        <v>0.99145780138534556</v>
      </c>
      <c r="S36" s="3">
        <f t="shared" si="7"/>
        <v>3778.4272565094052</v>
      </c>
      <c r="T36" s="2">
        <f t="shared" si="8"/>
        <v>144.60691301790774</v>
      </c>
      <c r="U36" s="1">
        <f t="shared" si="9"/>
        <v>3.8271720798324651</v>
      </c>
      <c r="V36" s="1">
        <f t="shared" si="10"/>
        <v>1.7403128774449468</v>
      </c>
      <c r="W36" s="23">
        <v>0.15</v>
      </c>
      <c r="X36" s="5">
        <v>39701.966136632</v>
      </c>
      <c r="Y36" s="5">
        <v>2807.86988324599</v>
      </c>
      <c r="Z36" s="5">
        <v>6636.2967106537399</v>
      </c>
      <c r="AA36" s="5">
        <v>3866.42251483769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5">
        <v>0.16</v>
      </c>
      <c r="AH36" s="5">
        <v>11293.6117486983</v>
      </c>
      <c r="AI36" s="5">
        <v>1860.5933341509201</v>
      </c>
      <c r="AJ36" s="5">
        <v>6503.2517454379504</v>
      </c>
      <c r="AK36" s="5">
        <v>3834.8191217684298</v>
      </c>
      <c r="AL36" s="5">
        <v>29060.211458548401</v>
      </c>
      <c r="AM36" s="5">
        <v>2808.4626222737402</v>
      </c>
      <c r="AN36" s="5">
        <v>6615.2966183143799</v>
      </c>
      <c r="AO36" s="5">
        <v>3866.0743100923301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27">
        <v>0.14000000000000001</v>
      </c>
      <c r="AX36" s="5">
        <v>10820.3717967382</v>
      </c>
      <c r="AY36" s="5">
        <v>2421.0053209054399</v>
      </c>
      <c r="AZ36" s="5">
        <v>6066.0797949538801</v>
      </c>
      <c r="BA36" s="5">
        <v>3408.5348909171698</v>
      </c>
      <c r="BB36" s="5">
        <v>13911.6735327802</v>
      </c>
      <c r="BC36" s="5">
        <v>2721.2554682571999</v>
      </c>
      <c r="BD36" s="5">
        <v>6556.2912485881398</v>
      </c>
      <c r="BE36" s="5">
        <v>3578.9677276602802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11623.6314463054</v>
      </c>
      <c r="BL36" s="5">
        <v>2996.0092437747398</v>
      </c>
      <c r="BM36" s="5">
        <v>6857.5206836621701</v>
      </c>
      <c r="BN36" s="5">
        <v>3839.4757273474102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 x14ac:dyDescent="0.2">
      <c r="A37" t="s">
        <v>104</v>
      </c>
      <c r="B37" t="s">
        <v>68</v>
      </c>
      <c r="C37" s="4">
        <v>81.413330000000002</v>
      </c>
      <c r="D37" s="4">
        <v>-76.845000999999996</v>
      </c>
      <c r="E37">
        <v>2</v>
      </c>
      <c r="F37" t="s">
        <v>64</v>
      </c>
      <c r="G37">
        <v>4</v>
      </c>
      <c r="H37" s="3">
        <f t="shared" si="0"/>
        <v>33001.685284003179</v>
      </c>
      <c r="I37" s="2">
        <f t="shared" si="1"/>
        <v>1121.2547492740662</v>
      </c>
      <c r="J37" s="1">
        <f t="shared" si="2"/>
        <v>3.3975681533378213</v>
      </c>
      <c r="K37" s="3" cm="1">
        <f t="array" ref="K37">_xlfn.IFS(E37=2,Z37, E37=3, SUM(AH37,AL37)/SUM(AH37/AJ37, AL37/AN37), E37=4, SUM(AX37,BB37,BK37)/SUM(AX37/AZ37,BB37/BD37,BK37/BM37))</f>
        <v>7438.7527836823901</v>
      </c>
      <c r="L37" s="3" cm="1">
        <f t="array" ref="L37">_xlfn.IFS(E37=2,AA37, E37=3, SUM(AH37,AL37)/SUM(AH37/AK37, AL37/AO37), E37=4, SUM(AX37,BB37,BK37)/SUM(AX37/BA37,BB37/BE37,BK37/BN37))</f>
        <v>4053.3577569941199</v>
      </c>
      <c r="M37" s="1">
        <f t="shared" si="3"/>
        <v>1.8352075562160108</v>
      </c>
      <c r="N37" s="2" cm="1">
        <f t="array" ref="N37">IF(F37="GOOD", _xlfn.IFS(E37=2,AD37, E37=3, AT37, E37=4, SUM(BB37*BJ37,BK37*BS37)/SUM(BB37,BK37)), 0)</f>
        <v>0</v>
      </c>
      <c r="O37" s="2" cm="1">
        <f t="array" ref="O37">IF(F37="GOOD", _xlfn.IFS(E37=2,AE37, E37=3, AU37, E37=4, SUM(BB37*BF37,BK37*BT37)/SUM(BB37,BK37)), 0)</f>
        <v>0</v>
      </c>
      <c r="P37" s="3">
        <f t="shared" si="4"/>
        <v>6736.4181789536424</v>
      </c>
      <c r="Q37" s="2">
        <f t="shared" si="5"/>
        <v>658.66157844828763</v>
      </c>
      <c r="R37" s="1">
        <f t="shared" si="6"/>
        <v>9.777623077292338</v>
      </c>
      <c r="S37" s="3">
        <f t="shared" si="7"/>
        <v>3800.3680037057711</v>
      </c>
      <c r="T37" s="2">
        <f t="shared" si="8"/>
        <v>288.69627911857702</v>
      </c>
      <c r="U37" s="1">
        <f t="shared" si="9"/>
        <v>7.596534831286518</v>
      </c>
      <c r="V37" s="1">
        <f t="shared" si="10"/>
        <v>1.7725699649046891</v>
      </c>
      <c r="W37" s="23">
        <v>0.21</v>
      </c>
      <c r="X37" s="5">
        <v>32536.042595211798</v>
      </c>
      <c r="Y37" s="5">
        <v>2932.9297910938799</v>
      </c>
      <c r="Z37" s="5">
        <v>7438.7527836823901</v>
      </c>
      <c r="AA37" s="5">
        <v>4053.3577569941199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5">
        <v>0.22</v>
      </c>
      <c r="AH37" s="5">
        <v>26665.298065340699</v>
      </c>
      <c r="AI37" s="5">
        <v>2326.4999030209001</v>
      </c>
      <c r="AJ37" s="5">
        <v>6183.2542373357501</v>
      </c>
      <c r="AK37" s="5">
        <v>3843.8480316567602</v>
      </c>
      <c r="AL37" s="5">
        <v>5522.9796791369699</v>
      </c>
      <c r="AM37" s="5">
        <v>2826.6999060017902</v>
      </c>
      <c r="AN37" s="5">
        <v>5887.4939690163301</v>
      </c>
      <c r="AO37" s="5">
        <v>3948.87897857813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27">
        <v>0.21</v>
      </c>
      <c r="AX37" s="5">
        <v>13319.0804336614</v>
      </c>
      <c r="AY37" s="5">
        <v>2469.01582637821</v>
      </c>
      <c r="AZ37" s="5">
        <v>5976.3335511013202</v>
      </c>
      <c r="BA37" s="5">
        <v>3354.2232788108199</v>
      </c>
      <c r="BB37" s="5">
        <v>12332.905026131801</v>
      </c>
      <c r="BC37" s="5">
        <v>2594.79997094995</v>
      </c>
      <c r="BD37" s="5">
        <v>7438.5591814566997</v>
      </c>
      <c r="BE37" s="5">
        <v>3352.6079326088802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8628.7500525268697</v>
      </c>
      <c r="BL37" s="5">
        <v>3109.72811470841</v>
      </c>
      <c r="BM37" s="5">
        <v>6515.0854399047003</v>
      </c>
      <c r="BN37" s="5">
        <v>3879.57119696678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 x14ac:dyDescent="0.2">
      <c r="A38" t="s">
        <v>105</v>
      </c>
      <c r="B38" t="s">
        <v>63</v>
      </c>
      <c r="C38" s="4">
        <v>65.879199999999997</v>
      </c>
      <c r="D38" s="4">
        <v>-89.444500000000005</v>
      </c>
      <c r="E38">
        <v>2</v>
      </c>
      <c r="F38" t="s">
        <v>64</v>
      </c>
      <c r="G38">
        <v>5</v>
      </c>
      <c r="H38" s="3">
        <f t="shared" si="0"/>
        <v>33790.346095409528</v>
      </c>
      <c r="I38" s="2">
        <f t="shared" si="1"/>
        <v>898.20247621779424</v>
      </c>
      <c r="J38" s="1">
        <f t="shared" si="2"/>
        <v>2.658162996264239</v>
      </c>
      <c r="K38" s="3" cm="1">
        <f t="array" ref="K38">_xlfn.IFS(E38=2,Z38, E38=3, SUM(AH38,AL38)/SUM(AH38/AJ38, AL38/AN38), E38=4, SUM(AX38,BB38,BK38)/SUM(AX38/AZ38,BB38/BD38,BK38/BM38))</f>
        <v>6798.7070482565196</v>
      </c>
      <c r="L38" s="3" cm="1">
        <f t="array" ref="L38">_xlfn.IFS(E38=2,AA38, E38=3, SUM(AH38,AL38)/SUM(AH38/AK38, AL38/AO38), E38=4, SUM(AX38,BB38,BK38)/SUM(AX38/BA38,BB38/BE38,BK38/BN38))</f>
        <v>3863.5236901673802</v>
      </c>
      <c r="M38" s="1">
        <f t="shared" si="3"/>
        <v>1.7597166714828603</v>
      </c>
      <c r="N38" s="2" cm="1">
        <f t="array" ref="N38">IF(F38="GOOD", _xlfn.IFS(E38=2,AD38, E38=3, AT38, E38=4, SUM(BB38*BJ38,BK38*BS38)/SUM(BB38,BK38)), 0)</f>
        <v>0</v>
      </c>
      <c r="O38" s="2" cm="1">
        <f t="array" ref="O38">IF(F38="GOOD", _xlfn.IFS(E38=2,AE38, E38=3, AU38, E38=4, SUM(BB38*BF38,BK38*BT38)/SUM(BB38,BK38)), 0)</f>
        <v>0</v>
      </c>
      <c r="P38" s="3">
        <f t="shared" si="4"/>
        <v>6563.3334720748126</v>
      </c>
      <c r="Q38" s="2">
        <f t="shared" si="5"/>
        <v>209.02932270894141</v>
      </c>
      <c r="R38" s="1">
        <f t="shared" si="6"/>
        <v>3.1848042400756253</v>
      </c>
      <c r="S38" s="3">
        <f t="shared" si="7"/>
        <v>3765.9874443797567</v>
      </c>
      <c r="T38" s="2">
        <f t="shared" si="8"/>
        <v>133.59126900662588</v>
      </c>
      <c r="U38" s="1">
        <f t="shared" si="9"/>
        <v>3.5473105255832271</v>
      </c>
      <c r="V38" s="1">
        <f t="shared" si="10"/>
        <v>1.742792181070526</v>
      </c>
      <c r="W38" s="23">
        <v>0.16</v>
      </c>
      <c r="X38" s="5">
        <v>34313.740160318099</v>
      </c>
      <c r="Y38" s="5">
        <v>2907.7419633514601</v>
      </c>
      <c r="Z38" s="5">
        <v>6798.7070482565196</v>
      </c>
      <c r="AA38" s="5">
        <v>3863.5236901673802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5">
        <v>0.17</v>
      </c>
      <c r="AH38" s="5">
        <v>20956.1002925373</v>
      </c>
      <c r="AI38" s="5">
        <v>2608.5890899660299</v>
      </c>
      <c r="AJ38" s="5">
        <v>6005.1549934611103</v>
      </c>
      <c r="AK38" s="5">
        <v>3775.7610434183798</v>
      </c>
      <c r="AL38" s="5">
        <v>13347.991661866199</v>
      </c>
      <c r="AM38" s="5">
        <v>2701.2680480031499</v>
      </c>
      <c r="AN38" s="5">
        <v>7256.1736501655896</v>
      </c>
      <c r="AO38" s="5">
        <v>3891.2953856525201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27">
        <v>0.16</v>
      </c>
      <c r="AX38" s="5">
        <v>7399.30714163838</v>
      </c>
      <c r="AY38" s="5">
        <v>2329.8743344320801</v>
      </c>
      <c r="AZ38" s="5">
        <v>6310.0699882319304</v>
      </c>
      <c r="BA38" s="5">
        <v>3506.4124658083001</v>
      </c>
      <c r="BB38" s="5">
        <v>12807.1252670619</v>
      </c>
      <c r="BC38" s="5">
        <v>2752.1860701256201</v>
      </c>
      <c r="BD38" s="5">
        <v>6280.4020642934602</v>
      </c>
      <c r="BE38" s="5">
        <v>3795.8314584988502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12546.773762806701</v>
      </c>
      <c r="BL38" s="5">
        <v>3293.5972857348602</v>
      </c>
      <c r="BM38" s="5">
        <v>6573.4367252904103</v>
      </c>
      <c r="BN38" s="5">
        <v>3491.1189051461402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 x14ac:dyDescent="0.2">
      <c r="A39" t="s">
        <v>106</v>
      </c>
      <c r="B39" t="s">
        <v>66</v>
      </c>
      <c r="C39" s="4">
        <v>62.810200000000002</v>
      </c>
      <c r="D39" s="4">
        <v>-92.109499999999997</v>
      </c>
      <c r="E39">
        <v>2</v>
      </c>
      <c r="F39" t="s">
        <v>64</v>
      </c>
      <c r="G39">
        <v>4</v>
      </c>
      <c r="H39" s="3">
        <f t="shared" si="0"/>
        <v>36309.356614255288</v>
      </c>
      <c r="I39" s="2">
        <f t="shared" si="1"/>
        <v>2891.4611118855037</v>
      </c>
      <c r="J39" s="1">
        <f t="shared" si="2"/>
        <v>7.9634049774109661</v>
      </c>
      <c r="K39" s="3" cm="1">
        <f t="array" ref="K39">_xlfn.IFS(E39=2,Z39, E39=3, SUM(AH39,AL39)/SUM(AH39/AJ39, AL39/AN39), E39=4, SUM(AX39,BB39,BK39)/SUM(AX39/AZ39,BB39/BD39,BK39/BM39))</f>
        <v>6660.6915584705202</v>
      </c>
      <c r="L39" s="3" cm="1">
        <f t="array" ref="L39">_xlfn.IFS(E39=2,AA39, E39=3, SUM(AH39,AL39)/SUM(AH39/AK39, AL39/AO39), E39=4, SUM(AX39,BB39,BK39)/SUM(AX39/BA39,BB39/BE39,BK39/BN39))</f>
        <v>3931.8629406863201</v>
      </c>
      <c r="M39" s="1">
        <f t="shared" si="3"/>
        <v>1.6940294356516592</v>
      </c>
      <c r="N39" s="2" cm="1">
        <f t="array" ref="N39">IF(F39="GOOD", _xlfn.IFS(E39=2,AD39, E39=3, AT39, E39=4, SUM(BB39*BJ39,BK39*BS39)/SUM(BB39,BK39)), 0)</f>
        <v>0</v>
      </c>
      <c r="O39" s="2" cm="1">
        <f t="array" ref="O39">IF(F39="GOOD", _xlfn.IFS(E39=2,AE39, E39=3, AU39, E39=4, SUM(BB39*BF39,BK39*BT39)/SUM(BB39,BK39)), 0)</f>
        <v>0</v>
      </c>
      <c r="P39" s="3">
        <f t="shared" si="4"/>
        <v>6638.5797309284071</v>
      </c>
      <c r="Q39" s="2">
        <f t="shared" si="5"/>
        <v>390.6742743564082</v>
      </c>
      <c r="R39" s="1">
        <f t="shared" si="6"/>
        <v>5.8849074680281399</v>
      </c>
      <c r="S39" s="3">
        <f t="shared" si="7"/>
        <v>3739.3528024290913</v>
      </c>
      <c r="T39" s="2">
        <f t="shared" si="8"/>
        <v>205.54495417564669</v>
      </c>
      <c r="U39" s="1">
        <f t="shared" si="9"/>
        <v>5.4968055980736636</v>
      </c>
      <c r="V39" s="1">
        <f t="shared" si="10"/>
        <v>1.7753285345570955</v>
      </c>
      <c r="W39" s="23">
        <v>0.15</v>
      </c>
      <c r="X39" s="5">
        <v>39169.1171642068</v>
      </c>
      <c r="Y39" s="5">
        <v>2963.2380016058901</v>
      </c>
      <c r="Z39" s="5">
        <v>6660.6915584705202</v>
      </c>
      <c r="AA39" s="5">
        <v>3931.8629406863201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25">
        <v>0.16</v>
      </c>
      <c r="AH39" s="5">
        <v>5120.6246843138997</v>
      </c>
      <c r="AI39" s="5">
        <v>2562.4878178594499</v>
      </c>
      <c r="AJ39" s="5">
        <v>7328.6445406921503</v>
      </c>
      <c r="AK39" s="5">
        <v>3813.6173466546902</v>
      </c>
      <c r="AL39" s="5">
        <v>31251.123265381098</v>
      </c>
      <c r="AM39" s="5">
        <v>2755.0906322729302</v>
      </c>
      <c r="AN39" s="5">
        <v>6058.5010000639604</v>
      </c>
      <c r="AO39" s="5">
        <v>3755.0796373335702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27">
        <v>0.15</v>
      </c>
      <c r="AX39" s="5">
        <v>9913.0012574646207</v>
      </c>
      <c r="AY39" s="5">
        <v>2061.3734610799402</v>
      </c>
      <c r="AZ39" s="5">
        <v>5997.5323644467398</v>
      </c>
      <c r="BA39" s="5">
        <v>3447.0366083397098</v>
      </c>
      <c r="BB39" s="5">
        <v>14263.0916918373</v>
      </c>
      <c r="BC39" s="5">
        <v>2593.8165313541499</v>
      </c>
      <c r="BD39" s="5">
        <v>7423.8033406796503</v>
      </c>
      <c r="BE39" s="5">
        <v>3419.7751563826801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9211.1117795621594</v>
      </c>
      <c r="BL39" s="5">
        <v>2866.2234701705702</v>
      </c>
      <c r="BM39" s="5">
        <v>7486.8708526219398</v>
      </c>
      <c r="BN39" s="5">
        <v>3764.1372611813999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</row>
    <row r="40" spans="1:73" x14ac:dyDescent="0.2">
      <c r="A40" s="7" t="s">
        <v>107</v>
      </c>
      <c r="B40" s="7"/>
      <c r="C40" s="28">
        <f>AVERAGE(C2:C39)</f>
        <v>67.970027631578944</v>
      </c>
      <c r="D40" s="28">
        <f>AVERAGE(D2:D39)</f>
        <v>-85.164340052631573</v>
      </c>
      <c r="E40" s="7"/>
      <c r="F40" s="7"/>
      <c r="G40" s="7"/>
      <c r="H40" s="29">
        <f t="shared" ref="H40:K40" si="11">AVERAGE(H2:H39)</f>
        <v>36893.881923830697</v>
      </c>
      <c r="I40" s="29">
        <f t="shared" si="11"/>
        <v>2364.9449176030212</v>
      </c>
      <c r="J40" s="29">
        <f t="shared" si="11"/>
        <v>6.2976254191040981</v>
      </c>
      <c r="K40" s="29">
        <f t="shared" si="11"/>
        <v>6590.7156092083969</v>
      </c>
      <c r="L40" s="29">
        <f>AVERAGE(L2:L39)</f>
        <v>3723.5125941941842</v>
      </c>
      <c r="M40" s="29"/>
      <c r="N40" s="28">
        <f>AVERAGEIF(N2:N39, "&gt;0")</f>
        <v>3.1432658245238754</v>
      </c>
      <c r="O40" s="28">
        <f>AVERAGEIF(O2:O39, "&gt;0")</f>
        <v>3.0960577104903075</v>
      </c>
      <c r="P40" s="29">
        <f t="shared" ref="P40" si="12">AVERAGE(P2:P39)</f>
        <v>6605.3214935194292</v>
      </c>
      <c r="Q40" s="30"/>
      <c r="R40" s="30">
        <f t="shared" ref="R40" si="13">AVERAGE(R2:R39)</f>
        <v>3.734702464122281</v>
      </c>
      <c r="S40" s="29">
        <f t="shared" ref="S40" si="14">AVERAGE(S2:S39)</f>
        <v>3751.7839524706978</v>
      </c>
      <c r="T40" s="30"/>
      <c r="U40" s="30">
        <f t="shared" ref="U40" si="15">AVERAGE(U2:U39)</f>
        <v>5.346860493327446</v>
      </c>
      <c r="V40" s="30">
        <f>AVERAGE(V2:V39)</f>
        <v>1.7613032900985377</v>
      </c>
      <c r="W40" s="30">
        <f t="shared" ref="W40" si="16">AVERAGE(W2:W39)</f>
        <v>0.16447368421052633</v>
      </c>
      <c r="X40" s="30">
        <f t="shared" ref="X40" si="17">AVERAGE(X2:X39)</f>
        <v>38365.425358240813</v>
      </c>
      <c r="Y40" s="30">
        <f t="shared" ref="Y40" si="18">AVERAGE(Y2:Y39)</f>
        <v>2888.1325722091619</v>
      </c>
      <c r="Z40" s="30">
        <f t="shared" ref="Z40" si="19">AVERAGE(Z2:Z39)</f>
        <v>6698.7935899058157</v>
      </c>
      <c r="AA40" s="30">
        <f t="shared" ref="AA40" si="20">AVERAGE(AA2:AA39)</f>
        <v>3912.4667908768306</v>
      </c>
      <c r="AB40" s="30">
        <f t="shared" ref="AB40" si="21">AVERAGE(AB2:AB39)</f>
        <v>10.306029894578948</v>
      </c>
      <c r="AC40" s="30">
        <f t="shared" ref="AC40" si="22">AVERAGE(AC2:AC39)</f>
        <v>57.132529205789474</v>
      </c>
      <c r="AD40" s="30">
        <f t="shared" ref="AD40" si="23">AVERAGE(AD2:AD39)</f>
        <v>1.270729151736842</v>
      </c>
      <c r="AE40" s="30">
        <f t="shared" ref="AE40" si="24">AVERAGE(AE2:AE39)</f>
        <v>1.657395335368421</v>
      </c>
      <c r="AF40" s="30">
        <f t="shared" ref="AF40" si="25">AVERAGE(AF2:AF39)</f>
        <v>46.718262929526325</v>
      </c>
      <c r="AG40" s="30">
        <f t="shared" ref="AG40" si="26">AVERAGE(AG2:AG39)</f>
        <v>0.1565789473684211</v>
      </c>
      <c r="AH40" s="30">
        <f t="shared" ref="AH40" si="27">AVERAGE(AH2:AH39)</f>
        <v>18882.11591941187</v>
      </c>
      <c r="AI40" s="30">
        <f t="shared" ref="AI40" si="28">AVERAGE(AI2:AI39)</f>
        <v>2474.3897369303863</v>
      </c>
      <c r="AJ40" s="30">
        <f t="shared" ref="AJ40" si="29">AVERAGE(AJ2:AJ39)</f>
        <v>6448.8187773516966</v>
      </c>
      <c r="AK40" s="30">
        <f t="shared" ref="AK40" si="30">AVERAGE(AK2:AK39)</f>
        <v>3761.1819210631888</v>
      </c>
      <c r="AL40" s="30">
        <f t="shared" ref="AL40" si="31">AVERAGE(AL2:AL39)</f>
        <v>18826.523109590693</v>
      </c>
      <c r="AM40" s="30">
        <f t="shared" ref="AM40" si="32">AVERAGE(AM2:AM39)</f>
        <v>2847.4418816360653</v>
      </c>
      <c r="AN40" s="30">
        <f t="shared" ref="AN40" si="33">AVERAGE(AN2:AN39)</f>
        <v>6710.4532085813134</v>
      </c>
      <c r="AO40" s="30">
        <f t="shared" ref="AO40" si="34">AVERAGE(AO2:AO39)</f>
        <v>3816.4017337769001</v>
      </c>
      <c r="AP40" s="30">
        <f t="shared" ref="AP40" si="35">AVERAGE(AP2:AP39)</f>
        <v>2.216258067763158</v>
      </c>
      <c r="AQ40" s="30">
        <f t="shared" ref="AQ40" si="36">AVERAGE(AQ2:AQ39)</f>
        <v>70.011515926368432</v>
      </c>
      <c r="AR40" s="30">
        <f t="shared" ref="AR40" si="37">AVERAGE(AR2:AR39)</f>
        <v>10.50925011368421</v>
      </c>
      <c r="AS40" s="30">
        <f t="shared" ref="AS40" si="38">AVERAGE(AS2:AS39)</f>
        <v>62.820924010184221</v>
      </c>
      <c r="AT40" s="30">
        <f t="shared" ref="AT40" si="39">AVERAGE(AT2:AT39)</f>
        <v>0.87026232455263153</v>
      </c>
      <c r="AU40" s="30">
        <f t="shared" ref="AU40" si="40">AVERAGE(AU2:AU39)</f>
        <v>1.164344535736842</v>
      </c>
      <c r="AV40" s="30">
        <f t="shared" ref="AV40" si="41">AVERAGE(AV2:AV39)</f>
        <v>62.504931001052626</v>
      </c>
      <c r="AW40" s="30">
        <f t="shared" ref="AW40" si="42">AVERAGE(AW2:AW39)</f>
        <v>0.15131578947368424</v>
      </c>
      <c r="AX40" s="30">
        <f t="shared" ref="AX40" si="43">AVERAGE(AX2:AX39)</f>
        <v>10281.815256969881</v>
      </c>
      <c r="AY40" s="30">
        <f t="shared" ref="AY40" si="44">AVERAGE(AY2:AY39)</f>
        <v>2206.2513561506139</v>
      </c>
      <c r="AZ40" s="30">
        <f t="shared" ref="AZ40" si="45">AVERAGE(AZ2:AZ39)</f>
        <v>6089.4237455708471</v>
      </c>
      <c r="BA40" s="30">
        <f t="shared" ref="BA40" si="46">AVERAGE(BA2:BA39)</f>
        <v>3476.624075053629</v>
      </c>
      <c r="BB40" s="30">
        <f t="shared" ref="BB40" si="47">AVERAGE(BB2:BB39)</f>
        <v>12369.038487154099</v>
      </c>
      <c r="BC40" s="30">
        <f t="shared" ref="BC40" si="48">AVERAGE(BC2:BC39)</f>
        <v>2751.2940809804377</v>
      </c>
      <c r="BD40" s="30">
        <f t="shared" ref="BD40" si="49">AVERAGE(BD2:BD39)</f>
        <v>6798.8495264832909</v>
      </c>
      <c r="BE40" s="30">
        <f t="shared" ref="BE40" si="50">AVERAGE(BE2:BE39)</f>
        <v>3605.6093352618718</v>
      </c>
      <c r="BF40" s="30">
        <f t="shared" ref="BF40" si="51">AVERAGE(BF2:BF39)</f>
        <v>1.5405791524473682</v>
      </c>
      <c r="BG40" s="30">
        <f t="shared" ref="BG40" si="52">AVERAGE(BG2:BG39)</f>
        <v>78.320196244473706</v>
      </c>
      <c r="BH40" s="30">
        <f t="shared" ref="BH40" si="53">AVERAGE(BH2:BH39)</f>
        <v>5.4330511749736843</v>
      </c>
      <c r="BI40" s="30">
        <f t="shared" ref="BI40" si="54">AVERAGE(BI2:BI39)</f>
        <v>46.605755107368417</v>
      </c>
      <c r="BJ40" s="30">
        <f t="shared" ref="BJ40" si="55">AVERAGE(BJ2:BJ39)</f>
        <v>1.724252486368421</v>
      </c>
      <c r="BK40" s="30">
        <f t="shared" ref="BK40" si="56">AVERAGE(BK2:BK39)</f>
        <v>11956.727640124742</v>
      </c>
      <c r="BL40" s="30">
        <f t="shared" ref="BL40" si="57">AVERAGE(BL2:BL39)</f>
        <v>3160.2935386651702</v>
      </c>
      <c r="BM40" s="30">
        <f t="shared" ref="BM40" si="58">AVERAGE(BM2:BM39)</f>
        <v>6714.6229248909221</v>
      </c>
      <c r="BN40" s="30">
        <f t="shared" ref="BN40" si="59">AVERAGE(BN2:BN39)</f>
        <v>3588.8792474638262</v>
      </c>
      <c r="BO40" s="30">
        <f t="shared" ref="BO40" si="60">AVERAGE(BO2:BO39)</f>
        <v>1.9005030613157892</v>
      </c>
      <c r="BP40" s="30">
        <f t="shared" ref="BP40" si="61">AVERAGE(BP2:BP39)</f>
        <v>84.981402798947371</v>
      </c>
      <c r="BQ40" s="30">
        <f t="shared" ref="BQ40" si="62">AVERAGE(BQ2:BQ39)</f>
        <v>8.4596268167631585</v>
      </c>
      <c r="BR40" s="30">
        <f t="shared" ref="BR40" si="63">AVERAGE(BR2:BR39)</f>
        <v>68.451521834210524</v>
      </c>
      <c r="BS40" s="30">
        <f t="shared" ref="BS40" si="64">AVERAGE(BS2:BS39)</f>
        <v>0.88525352947368408</v>
      </c>
      <c r="BT40" s="30">
        <f t="shared" ref="BT40" si="65">AVERAGE(BT2:BT39)</f>
        <v>1.0844578931578948</v>
      </c>
      <c r="BU40" s="30">
        <f t="shared" ref="BU40" si="66">AVERAGE(BU2:BU39)</f>
        <v>62.572652462342091</v>
      </c>
    </row>
    <row r="41" spans="1:73" x14ac:dyDescent="0.2">
      <c r="A41" s="31" t="s">
        <v>108</v>
      </c>
      <c r="B41" s="31"/>
      <c r="C41" s="32">
        <f>STDEV(C2:C39)</f>
        <v>6.7048944897917808</v>
      </c>
      <c r="D41" s="32">
        <f>STDEV(D2:D39)</f>
        <v>6.3382118353528734</v>
      </c>
      <c r="E41" s="31"/>
      <c r="F41" s="31"/>
      <c r="G41" s="31"/>
      <c r="H41" s="33">
        <f t="shared" ref="H41:K41" si="67">STDEV(H2:H39)</f>
        <v>2805.7807140689001</v>
      </c>
      <c r="I41" s="33">
        <f t="shared" si="67"/>
        <v>1410.2884589249513</v>
      </c>
      <c r="J41" s="33">
        <f t="shared" si="67"/>
        <v>3.4722964040076056</v>
      </c>
      <c r="K41" s="33">
        <f t="shared" si="67"/>
        <v>286.12679765723993</v>
      </c>
      <c r="L41" s="33"/>
      <c r="M41" s="33"/>
      <c r="N41" s="33"/>
      <c r="O41" s="33"/>
      <c r="P41" s="33">
        <f t="shared" ref="P41:BU41" si="68">STDEV(P2:P39)</f>
        <v>192.0583753168014</v>
      </c>
      <c r="Q41" s="34"/>
      <c r="R41" s="34"/>
      <c r="S41" s="33">
        <f t="shared" si="68"/>
        <v>75.890394380670188</v>
      </c>
      <c r="T41" s="34"/>
      <c r="U41" s="34"/>
      <c r="V41" s="34">
        <f>STDEV(V2:V39)</f>
        <v>6.3347614359397661E-2</v>
      </c>
      <c r="W41" s="34">
        <f t="shared" si="68"/>
        <v>2.6782140925366942E-2</v>
      </c>
      <c r="X41" s="34">
        <f t="shared" si="68"/>
        <v>3862.030602902028</v>
      </c>
      <c r="Y41" s="34">
        <f t="shared" si="68"/>
        <v>115.49048431332724</v>
      </c>
      <c r="Z41" s="34">
        <f t="shared" si="68"/>
        <v>371.93579752604256</v>
      </c>
      <c r="AA41" s="34">
        <f t="shared" si="68"/>
        <v>144.03847815916757</v>
      </c>
      <c r="AB41" s="34">
        <f t="shared" si="68"/>
        <v>15.744116265205074</v>
      </c>
      <c r="AC41" s="34">
        <f t="shared" si="68"/>
        <v>82.280018458436217</v>
      </c>
      <c r="AD41" s="34">
        <f t="shared" si="68"/>
        <v>2.2908940516291034</v>
      </c>
      <c r="AE41" s="34">
        <f t="shared" si="68"/>
        <v>2.5273485547281953</v>
      </c>
      <c r="AF41" s="34">
        <f t="shared" si="68"/>
        <v>91.017681513096008</v>
      </c>
      <c r="AG41" s="34">
        <f t="shared" si="68"/>
        <v>2.6022476333694144E-2</v>
      </c>
      <c r="AH41" s="34">
        <f t="shared" si="68"/>
        <v>8571.8333628167875</v>
      </c>
      <c r="AI41" s="34">
        <f t="shared" si="68"/>
        <v>321.19233269297763</v>
      </c>
      <c r="AJ41" s="34">
        <f t="shared" si="68"/>
        <v>413.95677580924979</v>
      </c>
      <c r="AK41" s="34">
        <f t="shared" si="68"/>
        <v>127.86126593138928</v>
      </c>
      <c r="AL41" s="34">
        <f t="shared" si="68"/>
        <v>8542.4326508352588</v>
      </c>
      <c r="AM41" s="34">
        <f t="shared" si="68"/>
        <v>128.45227131486456</v>
      </c>
      <c r="AN41" s="34">
        <f t="shared" si="68"/>
        <v>492.29278242715202</v>
      </c>
      <c r="AO41" s="34">
        <f t="shared" si="68"/>
        <v>163.00973450114685</v>
      </c>
      <c r="AP41" s="34">
        <f t="shared" si="68"/>
        <v>2.9720797247829007</v>
      </c>
      <c r="AQ41" s="34">
        <f t="shared" si="68"/>
        <v>109.84649466321349</v>
      </c>
      <c r="AR41" s="34">
        <f t="shared" si="68"/>
        <v>15.024414251063837</v>
      </c>
      <c r="AS41" s="34">
        <f t="shared" si="68"/>
        <v>103.81570351989993</v>
      </c>
      <c r="AT41" s="34">
        <f t="shared" si="68"/>
        <v>1.4846582272826907</v>
      </c>
      <c r="AU41" s="34">
        <f t="shared" si="68"/>
        <v>1.9559253839598298</v>
      </c>
      <c r="AV41" s="34">
        <f t="shared" si="68"/>
        <v>105.53027236620211</v>
      </c>
      <c r="AW41" s="34">
        <f t="shared" si="68"/>
        <v>2.611523865294773E-2</v>
      </c>
      <c r="AX41" s="34">
        <f t="shared" si="68"/>
        <v>2376.0022745602942</v>
      </c>
      <c r="AY41" s="34">
        <f t="shared" si="68"/>
        <v>210.05421622326966</v>
      </c>
      <c r="AZ41" s="34">
        <f t="shared" si="68"/>
        <v>141.95290720737498</v>
      </c>
      <c r="BA41" s="34">
        <f t="shared" si="68"/>
        <v>106.42168374698848</v>
      </c>
      <c r="BB41" s="34">
        <f t="shared" si="68"/>
        <v>2257.4517904772106</v>
      </c>
      <c r="BC41" s="34">
        <f t="shared" si="68"/>
        <v>185.35249613912373</v>
      </c>
      <c r="BD41" s="34">
        <f t="shared" si="68"/>
        <v>448.59632926521471</v>
      </c>
      <c r="BE41" s="34">
        <f t="shared" si="68"/>
        <v>256.29196139389933</v>
      </c>
      <c r="BF41" s="34">
        <f t="shared" si="68"/>
        <v>2.1854607344051495</v>
      </c>
      <c r="BG41" s="34">
        <f t="shared" si="68"/>
        <v>115.67262486387955</v>
      </c>
      <c r="BH41" s="34">
        <f t="shared" si="68"/>
        <v>8.8709436825912551</v>
      </c>
      <c r="BI41" s="34">
        <f t="shared" si="68"/>
        <v>80.711240302731866</v>
      </c>
      <c r="BJ41" s="34">
        <f t="shared" si="68"/>
        <v>2.6163988199073382</v>
      </c>
      <c r="BK41" s="34">
        <f t="shared" si="68"/>
        <v>2178.1624923064005</v>
      </c>
      <c r="BL41" s="34">
        <f t="shared" si="68"/>
        <v>184.45141256845562</v>
      </c>
      <c r="BM41" s="34">
        <f t="shared" si="68"/>
        <v>435.97165904798214</v>
      </c>
      <c r="BN41" s="34">
        <f t="shared" si="68"/>
        <v>224.00984417813186</v>
      </c>
      <c r="BO41" s="34">
        <f t="shared" si="68"/>
        <v>2.7181943185152897</v>
      </c>
      <c r="BP41" s="34">
        <f t="shared" si="68"/>
        <v>124.10853657361653</v>
      </c>
      <c r="BQ41" s="34">
        <f t="shared" si="68"/>
        <v>12.679618127503931</v>
      </c>
      <c r="BR41" s="34">
        <f t="shared" si="68"/>
        <v>98.519147337259</v>
      </c>
      <c r="BS41" s="34">
        <f t="shared" si="68"/>
        <v>1.3893819131555556</v>
      </c>
      <c r="BT41" s="34">
        <f t="shared" si="68"/>
        <v>1.9571874002914345</v>
      </c>
      <c r="BU41" s="34">
        <f t="shared" si="68"/>
        <v>106.85558380136932</v>
      </c>
    </row>
    <row r="50" spans="2:17" x14ac:dyDescent="0.2">
      <c r="B50" s="9" t="s">
        <v>121</v>
      </c>
      <c r="C50" s="9" t="s">
        <v>119</v>
      </c>
      <c r="D50" s="9" t="s">
        <v>120</v>
      </c>
      <c r="F50" s="10" t="s">
        <v>114</v>
      </c>
      <c r="G50" s="11" t="s">
        <v>119</v>
      </c>
      <c r="H50" s="11" t="s">
        <v>120</v>
      </c>
    </row>
    <row r="51" spans="2:17" x14ac:dyDescent="0.2">
      <c r="B51" s="9" t="s">
        <v>63</v>
      </c>
      <c r="C51" s="9">
        <f>COUNTIF(B2:B39,B51)</f>
        <v>16</v>
      </c>
      <c r="D51" s="17">
        <f>C51/38</f>
        <v>0.42105263157894735</v>
      </c>
      <c r="F51" s="10" t="s">
        <v>64</v>
      </c>
      <c r="G51" s="11">
        <f>COUNTIF(F2:F39,"BAD")</f>
        <v>23</v>
      </c>
      <c r="H51" s="12">
        <f>G51/38</f>
        <v>0.60526315789473684</v>
      </c>
    </row>
    <row r="52" spans="2:17" x14ac:dyDescent="0.2">
      <c r="B52" s="9" t="s">
        <v>66</v>
      </c>
      <c r="C52" s="9">
        <f t="shared" ref="C52:C54" si="69">COUNTIF(B3:B40,B52)</f>
        <v>13</v>
      </c>
      <c r="D52" s="17">
        <f t="shared" ref="D52:D54" si="70">C52/38</f>
        <v>0.34210526315789475</v>
      </c>
      <c r="F52" s="10" t="s">
        <v>70</v>
      </c>
      <c r="G52" s="11">
        <f>COUNTIF(F2:F39, "GOOD")</f>
        <v>15</v>
      </c>
      <c r="H52" s="12">
        <f>G52/38</f>
        <v>0.39473684210526316</v>
      </c>
    </row>
    <row r="53" spans="2:17" x14ac:dyDescent="0.2">
      <c r="B53" s="9" t="s">
        <v>68</v>
      </c>
      <c r="C53" s="9">
        <f t="shared" si="69"/>
        <v>7</v>
      </c>
      <c r="D53" s="17">
        <f t="shared" si="70"/>
        <v>0.18421052631578946</v>
      </c>
    </row>
    <row r="54" spans="2:17" x14ac:dyDescent="0.2">
      <c r="B54" s="9" t="s">
        <v>97</v>
      </c>
      <c r="C54" s="9">
        <f t="shared" si="69"/>
        <v>1</v>
      </c>
      <c r="D54" s="17">
        <f t="shared" si="70"/>
        <v>2.6315789473684209E-2</v>
      </c>
    </row>
    <row r="55" spans="2:17" x14ac:dyDescent="0.2">
      <c r="F55" s="13" t="s">
        <v>115</v>
      </c>
      <c r="G55" s="14" t="s">
        <v>119</v>
      </c>
      <c r="H55" s="14" t="s">
        <v>120</v>
      </c>
    </row>
    <row r="56" spans="2:17" x14ac:dyDescent="0.2">
      <c r="F56" s="13" t="s">
        <v>116</v>
      </c>
      <c r="G56" s="14">
        <f>COUNTIF(E2:E39, 2)</f>
        <v>9</v>
      </c>
      <c r="H56" s="22">
        <f>G56/SUM(G56:G58)</f>
        <v>0.23684210526315788</v>
      </c>
    </row>
    <row r="57" spans="2:17" x14ac:dyDescent="0.2">
      <c r="F57" s="13" t="s">
        <v>117</v>
      </c>
      <c r="G57" s="14">
        <f>COUNTIF(E2:E39, 3)</f>
        <v>12</v>
      </c>
      <c r="H57" s="22">
        <f>G57/SUM(G56:G58)</f>
        <v>0.31578947368421051</v>
      </c>
    </row>
    <row r="58" spans="2:17" x14ac:dyDescent="0.2">
      <c r="F58" s="13" t="s">
        <v>118</v>
      </c>
      <c r="G58" s="14">
        <f>COUNTIF(E2:E39, 4)</f>
        <v>17</v>
      </c>
      <c r="H58" s="22">
        <f>G58/SUM(G56:G58)</f>
        <v>0.44736842105263158</v>
      </c>
    </row>
    <row r="59" spans="2:17" x14ac:dyDescent="0.2">
      <c r="F59" s="15"/>
      <c r="G59" s="15"/>
      <c r="H59" s="16"/>
    </row>
    <row r="61" spans="2:17" x14ac:dyDescent="0.2">
      <c r="F61" s="19" t="s">
        <v>122</v>
      </c>
      <c r="G61" s="18" t="s">
        <v>123</v>
      </c>
      <c r="H61" s="18" t="s">
        <v>124</v>
      </c>
      <c r="I61" s="18" t="s">
        <v>125</v>
      </c>
      <c r="J61" s="18" t="s">
        <v>126</v>
      </c>
      <c r="K61" s="18"/>
      <c r="L61" s="18"/>
      <c r="M61" s="18"/>
      <c r="N61" s="18"/>
      <c r="O61" s="18"/>
    </row>
    <row r="62" spans="2:17" x14ac:dyDescent="0.2">
      <c r="F62" s="19" t="s">
        <v>63</v>
      </c>
      <c r="G62" s="21">
        <f>AVERAGEIF(B2:B39, F62, H2:H39)</f>
        <v>37273.066358075863</v>
      </c>
      <c r="H62" s="21">
        <f>AVERAGEIF(B2:B39, F62, P2:P39)</f>
        <v>6577.2142706134546</v>
      </c>
      <c r="I62" s="21">
        <f>AVERAGEIF(B2:B39, F62, S2:S39)</f>
        <v>3750.0007549786365</v>
      </c>
      <c r="J62" s="20">
        <f>H62/I62</f>
        <v>1.7539234523836582</v>
      </c>
      <c r="K62" s="20"/>
      <c r="L62" s="20"/>
      <c r="M62" s="20"/>
      <c r="N62" s="20"/>
      <c r="O62" s="20"/>
      <c r="P62" s="35"/>
      <c r="Q62" s="5"/>
    </row>
    <row r="63" spans="2:17" x14ac:dyDescent="0.2">
      <c r="F63" s="19" t="s">
        <v>66</v>
      </c>
      <c r="G63" s="21">
        <f>AVERAGEIF(B2:B39, F63, H2:H39)</f>
        <v>37329.58305450622</v>
      </c>
      <c r="H63" s="21">
        <f>AVERAGEIF(B2:B39, F63, P2:P39)</f>
        <v>6580.8480094033575</v>
      </c>
      <c r="I63" s="21">
        <f>AVERAGEIF(B2:B39, F63, S2:S39)</f>
        <v>3743.5591787800536</v>
      </c>
      <c r="J63" s="20">
        <f t="shared" ref="J63:J65" si="71">H63/I63</f>
        <v>1.7579121085372866</v>
      </c>
      <c r="K63" s="20"/>
      <c r="L63" s="20"/>
      <c r="M63" s="20"/>
      <c r="N63" s="20"/>
      <c r="O63" s="20"/>
      <c r="P63" s="35"/>
      <c r="Q63" s="5"/>
    </row>
    <row r="64" spans="2:17" x14ac:dyDescent="0.2">
      <c r="F64" s="19" t="s">
        <v>68</v>
      </c>
      <c r="G64" s="21">
        <f>AVERAGEIF(B2:B39, F64, H2:H39)</f>
        <v>34152.759578348356</v>
      </c>
      <c r="H64" s="21">
        <f>AVERAGEIF(B2:B39, F64, P2:P39)</f>
        <v>6656.701267750329</v>
      </c>
      <c r="I64" s="21">
        <f>AVERAGEIF(B2:B39, F64, S2:S39)</f>
        <v>3760.6397680258119</v>
      </c>
      <c r="J64" s="20">
        <f t="shared" si="71"/>
        <v>1.7700980892527325</v>
      </c>
      <c r="K64" s="20"/>
      <c r="L64" s="20"/>
      <c r="M64" s="20"/>
      <c r="N64" s="20"/>
      <c r="O64" s="20"/>
      <c r="P64" s="35"/>
      <c r="Q64" s="5"/>
    </row>
    <row r="65" spans="6:17" x14ac:dyDescent="0.2">
      <c r="F65" s="19" t="s">
        <v>97</v>
      </c>
      <c r="G65" s="21">
        <f>AVERAGEIF(B2:B39, F65, H2:H39)</f>
        <v>40220.668189333337</v>
      </c>
      <c r="H65" s="21">
        <f>AVERAGEIF(B2:B39, F65, P2:P39)</f>
        <v>6986.7053286922019</v>
      </c>
      <c r="I65" s="21">
        <f>AVERAGEIF(B2:B39, F65, S2:S39)</f>
        <v>3897.1052554643752</v>
      </c>
      <c r="J65" s="20">
        <f t="shared" si="71"/>
        <v>1.7927935918322209</v>
      </c>
      <c r="K65" s="20"/>
      <c r="L65" s="20"/>
      <c r="M65" s="20"/>
      <c r="N65" s="20"/>
      <c r="O65" s="20"/>
      <c r="P65" s="35"/>
      <c r="Q65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Inv-Brief-20iter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Sabermahani</dc:creator>
  <cp:lastModifiedBy>Sina Sabermahani</cp:lastModifiedBy>
  <dcterms:created xsi:type="dcterms:W3CDTF">2024-09-11T15:25:27Z</dcterms:created>
  <dcterms:modified xsi:type="dcterms:W3CDTF">2024-09-12T18:55:05Z</dcterms:modified>
</cp:coreProperties>
</file>